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rangphuc_DSS\"/>
    </mc:Choice>
  </mc:AlternateContent>
  <bookViews>
    <workbookView xWindow="0" yWindow="0" windowWidth="16380" windowHeight="8190" tabRatio="500" activeTab="1"/>
  </bookViews>
  <sheets>
    <sheet name="HuongDan" sheetId="1" r:id="rId1"/>
    <sheet name="MonDo" sheetId="2" r:id="rId2"/>
    <sheet name="DuLieu_ML" sheetId="3" r:id="rId3"/>
    <sheet name="CachTinhDiem" sheetId="4" r:id="rId4"/>
    <sheet name="KiemChung" sheetId="5" r:id="rId5"/>
    <sheet name="ThongKe" sheetId="6" r:id="rId6"/>
  </sheets>
  <definedNames>
    <definedName name="_xlnm._FilterDatabase" localSheetId="2" hidden="1">DuLieu_ML!$A$1:$P$6001</definedName>
    <definedName name="_xlnm._FilterDatabase" localSheetId="1" hidden="1">MonDo!$A$1:$V$1501</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B56" i="6" l="1"/>
  <c r="C56" i="6" s="1"/>
  <c r="B55" i="6"/>
  <c r="C55" i="6" s="1"/>
  <c r="B54" i="6"/>
  <c r="C54" i="6" s="1"/>
  <c r="B53" i="6"/>
  <c r="C53" i="6" s="1"/>
  <c r="B52" i="6"/>
  <c r="C52" i="6" s="1"/>
  <c r="B51" i="6"/>
  <c r="C51" i="6" s="1"/>
  <c r="B48" i="6"/>
  <c r="C48" i="6" s="1"/>
  <c r="B47" i="6"/>
  <c r="C47" i="6" s="1"/>
  <c r="B46" i="6"/>
  <c r="C46" i="6" s="1"/>
  <c r="B45" i="6"/>
  <c r="C45" i="6" s="1"/>
  <c r="B44" i="6"/>
  <c r="C44" i="6" s="1"/>
  <c r="B43" i="6"/>
  <c r="C43" i="6" s="1"/>
  <c r="B42" i="6"/>
  <c r="C42" i="6" s="1"/>
  <c r="B39" i="6"/>
  <c r="C39" i="6" s="1"/>
  <c r="B38" i="6"/>
  <c r="C38" i="6" s="1"/>
  <c r="B37" i="6"/>
  <c r="C37" i="6" s="1"/>
  <c r="C19" i="6"/>
  <c r="B19" i="6"/>
  <c r="C18" i="6"/>
  <c r="B18" i="6"/>
  <c r="B15" i="6"/>
  <c r="C15" i="6" s="1"/>
  <c r="C14" i="6"/>
  <c r="B14" i="6"/>
  <c r="B13" i="6"/>
  <c r="C13" i="6" s="1"/>
  <c r="C12" i="6"/>
  <c r="B12" i="6"/>
  <c r="B11" i="6"/>
  <c r="C11" i="6" s="1"/>
  <c r="C10" i="6"/>
  <c r="B10" i="6"/>
  <c r="B7" i="6"/>
  <c r="C7" i="6" s="1"/>
  <c r="B6" i="6"/>
  <c r="C6" i="6" s="1"/>
  <c r="B5" i="6"/>
  <c r="C5" i="6" s="1"/>
  <c r="C4" i="6"/>
  <c r="B4" i="6"/>
  <c r="H106" i="5"/>
  <c r="J106" i="5" s="1"/>
  <c r="H105" i="5"/>
  <c r="J105" i="5" s="1"/>
  <c r="J104" i="5"/>
  <c r="H104" i="5"/>
  <c r="J103" i="5"/>
  <c r="H103" i="5"/>
  <c r="J102" i="5"/>
  <c r="H102" i="5"/>
  <c r="J101" i="5"/>
  <c r="H101" i="5"/>
  <c r="H100" i="5"/>
  <c r="J100" i="5" s="1"/>
  <c r="H99" i="5"/>
  <c r="J99" i="5" s="1"/>
  <c r="H98" i="5"/>
  <c r="J98" i="5" s="1"/>
  <c r="J97" i="5"/>
  <c r="H97" i="5"/>
  <c r="J96" i="5"/>
  <c r="H96" i="5"/>
  <c r="J95" i="5"/>
  <c r="H95" i="5"/>
  <c r="J94" i="5"/>
  <c r="H94" i="5"/>
  <c r="J93" i="5"/>
  <c r="H93" i="5"/>
  <c r="H92" i="5"/>
  <c r="J92" i="5" s="1"/>
  <c r="H91" i="5"/>
  <c r="J91" i="5" s="1"/>
  <c r="H90" i="5"/>
  <c r="J90" i="5" s="1"/>
  <c r="J89" i="5"/>
  <c r="H89" i="5"/>
  <c r="J88" i="5"/>
  <c r="H88" i="5"/>
  <c r="J87" i="5"/>
  <c r="H87" i="5"/>
  <c r="J86" i="5"/>
  <c r="H86" i="5"/>
  <c r="J85" i="5"/>
  <c r="H85" i="5"/>
  <c r="H84" i="5"/>
  <c r="J84" i="5" s="1"/>
  <c r="H83" i="5"/>
  <c r="J83" i="5" s="1"/>
  <c r="H82" i="5"/>
  <c r="J82" i="5" s="1"/>
  <c r="J81" i="5"/>
  <c r="H81" i="5"/>
  <c r="J80" i="5"/>
  <c r="H80" i="5"/>
  <c r="J79" i="5"/>
  <c r="H79" i="5"/>
  <c r="J78" i="5"/>
  <c r="H78" i="5"/>
  <c r="J77" i="5"/>
  <c r="H77" i="5"/>
  <c r="H76" i="5"/>
  <c r="J76" i="5" s="1"/>
  <c r="H75" i="5"/>
  <c r="J75" i="5" s="1"/>
  <c r="H74" i="5"/>
  <c r="J74" i="5" s="1"/>
  <c r="J73" i="5"/>
  <c r="H73" i="5"/>
  <c r="J72" i="5"/>
  <c r="H72" i="5"/>
  <c r="J71" i="5"/>
  <c r="H71" i="5"/>
  <c r="J70" i="5"/>
  <c r="H70" i="5"/>
  <c r="J69" i="5"/>
  <c r="H69" i="5"/>
  <c r="H68" i="5"/>
  <c r="J68" i="5" s="1"/>
  <c r="H67" i="5"/>
  <c r="J67" i="5" s="1"/>
  <c r="H66" i="5"/>
  <c r="J66" i="5" s="1"/>
  <c r="J65" i="5"/>
  <c r="H65" i="5"/>
  <c r="J64" i="5"/>
  <c r="H64" i="5"/>
  <c r="J63" i="5"/>
  <c r="H63" i="5"/>
  <c r="J62" i="5"/>
  <c r="H62" i="5"/>
  <c r="J61" i="5"/>
  <c r="H61" i="5"/>
  <c r="H60" i="5"/>
  <c r="J60" i="5" s="1"/>
  <c r="H59" i="5"/>
  <c r="J59" i="5" s="1"/>
  <c r="H58" i="5"/>
  <c r="J58" i="5" s="1"/>
  <c r="J57" i="5"/>
  <c r="H57" i="5"/>
  <c r="J56" i="5"/>
  <c r="H56" i="5"/>
  <c r="J55" i="5"/>
  <c r="H55" i="5"/>
  <c r="J54" i="5"/>
  <c r="H54" i="5"/>
  <c r="J53" i="5"/>
  <c r="H53" i="5"/>
  <c r="H52" i="5"/>
  <c r="J52" i="5" s="1"/>
  <c r="H51" i="5"/>
  <c r="J51" i="5" s="1"/>
  <c r="H50" i="5"/>
  <c r="J50" i="5" s="1"/>
  <c r="J49" i="5"/>
  <c r="H49" i="5"/>
  <c r="J48" i="5"/>
  <c r="H48" i="5"/>
  <c r="J47" i="5"/>
  <c r="H47" i="5"/>
  <c r="J46" i="5"/>
  <c r="H46" i="5"/>
  <c r="J45" i="5"/>
  <c r="H45" i="5"/>
  <c r="H44" i="5"/>
  <c r="J44" i="5" s="1"/>
  <c r="H43" i="5"/>
  <c r="J43" i="5" s="1"/>
  <c r="H42" i="5"/>
  <c r="J42" i="5" s="1"/>
  <c r="J41" i="5"/>
  <c r="H41" i="5"/>
  <c r="J40" i="5"/>
  <c r="H40" i="5"/>
  <c r="J39" i="5"/>
  <c r="H39" i="5"/>
  <c r="J38" i="5"/>
  <c r="H38" i="5"/>
  <c r="J37" i="5"/>
  <c r="H37" i="5"/>
  <c r="H36" i="5"/>
  <c r="J36" i="5" s="1"/>
  <c r="H35" i="5"/>
  <c r="J35" i="5" s="1"/>
  <c r="H34" i="5"/>
  <c r="J34" i="5" s="1"/>
  <c r="J33" i="5"/>
  <c r="H33" i="5"/>
  <c r="J32" i="5"/>
  <c r="H32" i="5"/>
  <c r="J31" i="5"/>
  <c r="H31" i="5"/>
  <c r="H30" i="5"/>
  <c r="J30" i="5" s="1"/>
  <c r="J29" i="5"/>
  <c r="H29" i="5"/>
  <c r="H28" i="5"/>
  <c r="J28" i="5" s="1"/>
  <c r="H27" i="5"/>
  <c r="J27" i="5" s="1"/>
  <c r="H26" i="5"/>
  <c r="J26" i="5" s="1"/>
  <c r="J25" i="5"/>
  <c r="H25" i="5"/>
  <c r="J24" i="5"/>
  <c r="H24" i="5"/>
  <c r="J23" i="5"/>
  <c r="H23" i="5"/>
  <c r="H22" i="5"/>
  <c r="J22" i="5" s="1"/>
  <c r="J21" i="5"/>
  <c r="H21" i="5"/>
  <c r="H20" i="5"/>
  <c r="J20" i="5" s="1"/>
  <c r="H19" i="5"/>
  <c r="J19" i="5" s="1"/>
  <c r="H18" i="5"/>
  <c r="J18" i="5" s="1"/>
  <c r="J17" i="5"/>
  <c r="H17" i="5"/>
  <c r="J16" i="5"/>
  <c r="H16" i="5"/>
  <c r="J15" i="5"/>
  <c r="H15" i="5"/>
  <c r="H14" i="5"/>
  <c r="J14" i="5" s="1"/>
  <c r="J13" i="5"/>
  <c r="H13" i="5"/>
  <c r="H12" i="5"/>
  <c r="J12" i="5" s="1"/>
  <c r="H11" i="5"/>
  <c r="J11" i="5" s="1"/>
  <c r="H10" i="5"/>
  <c r="J9" i="5"/>
  <c r="H9" i="5"/>
  <c r="J8" i="5"/>
  <c r="H8" i="5"/>
  <c r="J7" i="5"/>
  <c r="H7" i="5"/>
  <c r="J6" i="5"/>
  <c r="H6" i="5"/>
  <c r="B48" i="4"/>
  <c r="B47" i="4"/>
  <c r="B46" i="4"/>
  <c r="B45" i="4"/>
  <c r="B24" i="4"/>
  <c r="F11" i="4"/>
  <c r="F10" i="4"/>
  <c r="F9" i="4"/>
  <c r="F8" i="4"/>
  <c r="N6001" i="3"/>
  <c r="M6001" i="3"/>
  <c r="L6001" i="3"/>
  <c r="K6001" i="3"/>
  <c r="M6000" i="3"/>
  <c r="N6000" i="3" s="1"/>
  <c r="O6000" i="3" s="1"/>
  <c r="L6000" i="3"/>
  <c r="K6000" i="3"/>
  <c r="M5999" i="3"/>
  <c r="N5999" i="3" s="1"/>
  <c r="L5999" i="3"/>
  <c r="K5999" i="3"/>
  <c r="M5998" i="3"/>
  <c r="N5998" i="3" s="1"/>
  <c r="O5998" i="3" s="1"/>
  <c r="L5998" i="3"/>
  <c r="K5998" i="3"/>
  <c r="O5997" i="3"/>
  <c r="N5997" i="3"/>
  <c r="M5997" i="3"/>
  <c r="L5997" i="3"/>
  <c r="K5997" i="3"/>
  <c r="M5996" i="3"/>
  <c r="N5996" i="3" s="1"/>
  <c r="L5996" i="3"/>
  <c r="K5996" i="3"/>
  <c r="O5996" i="3" s="1"/>
  <c r="N5995" i="3"/>
  <c r="M5995" i="3"/>
  <c r="L5995" i="3"/>
  <c r="K5995" i="3"/>
  <c r="O5994" i="3"/>
  <c r="N5994" i="3"/>
  <c r="M5994" i="3"/>
  <c r="L5994" i="3"/>
  <c r="K5994" i="3"/>
  <c r="N5993" i="3"/>
  <c r="M5993" i="3"/>
  <c r="L5993" i="3"/>
  <c r="K5993" i="3"/>
  <c r="M5992" i="3"/>
  <c r="N5992" i="3" s="1"/>
  <c r="L5992" i="3"/>
  <c r="K5992" i="3"/>
  <c r="O5992" i="3" s="1"/>
  <c r="N5991" i="3"/>
  <c r="M5991" i="3"/>
  <c r="L5991" i="3"/>
  <c r="K5991" i="3"/>
  <c r="M5990" i="3"/>
  <c r="N5990" i="3" s="1"/>
  <c r="L5990" i="3"/>
  <c r="K5990" i="3"/>
  <c r="O5990" i="3" s="1"/>
  <c r="O5989" i="3"/>
  <c r="N5989" i="3"/>
  <c r="M5989" i="3"/>
  <c r="L5989" i="3"/>
  <c r="K5989" i="3"/>
  <c r="M5988" i="3"/>
  <c r="N5988" i="3" s="1"/>
  <c r="L5988" i="3"/>
  <c r="K5988" i="3"/>
  <c r="O5988" i="3" s="1"/>
  <c r="N5987" i="3"/>
  <c r="M5987" i="3"/>
  <c r="L5987" i="3"/>
  <c r="K5987" i="3"/>
  <c r="M5986" i="3"/>
  <c r="N5986" i="3" s="1"/>
  <c r="L5986" i="3"/>
  <c r="K5986" i="3"/>
  <c r="N5985" i="3"/>
  <c r="M5985" i="3"/>
  <c r="L5985" i="3"/>
  <c r="K5985" i="3"/>
  <c r="M5984" i="3"/>
  <c r="N5984" i="3" s="1"/>
  <c r="O5984" i="3" s="1"/>
  <c r="L5984" i="3"/>
  <c r="K5984" i="3"/>
  <c r="M5983" i="3"/>
  <c r="N5983" i="3" s="1"/>
  <c r="L5983" i="3"/>
  <c r="K5983" i="3"/>
  <c r="O5982" i="3"/>
  <c r="M5982" i="3"/>
  <c r="N5982" i="3" s="1"/>
  <c r="L5982" i="3"/>
  <c r="K5982" i="3"/>
  <c r="N5981" i="3"/>
  <c r="O5981" i="3" s="1"/>
  <c r="M5981" i="3"/>
  <c r="L5981" i="3"/>
  <c r="K5981" i="3"/>
  <c r="O5980" i="3"/>
  <c r="M5980" i="3"/>
  <c r="N5980" i="3" s="1"/>
  <c r="L5980" i="3"/>
  <c r="K5980" i="3"/>
  <c r="N5979" i="3"/>
  <c r="M5979" i="3"/>
  <c r="L5979" i="3"/>
  <c r="K5979" i="3"/>
  <c r="N5978" i="3"/>
  <c r="M5978" i="3"/>
  <c r="L5978" i="3"/>
  <c r="K5978" i="3"/>
  <c r="O5978" i="3" s="1"/>
  <c r="N5977" i="3"/>
  <c r="M5977" i="3"/>
  <c r="L5977" i="3"/>
  <c r="K5977" i="3"/>
  <c r="M5976" i="3"/>
  <c r="N5976" i="3" s="1"/>
  <c r="L5976" i="3"/>
  <c r="K5976" i="3"/>
  <c r="O5976" i="3" s="1"/>
  <c r="N5975" i="3"/>
  <c r="M5975" i="3"/>
  <c r="L5975" i="3"/>
  <c r="K5975" i="3"/>
  <c r="M5974" i="3"/>
  <c r="N5974" i="3" s="1"/>
  <c r="L5974" i="3"/>
  <c r="K5974" i="3"/>
  <c r="O5974" i="3" s="1"/>
  <c r="N5973" i="3"/>
  <c r="M5973" i="3"/>
  <c r="L5973" i="3"/>
  <c r="O5973" i="3" s="1"/>
  <c r="K5973" i="3"/>
  <c r="M5972" i="3"/>
  <c r="N5972" i="3" s="1"/>
  <c r="L5972" i="3"/>
  <c r="K5972" i="3"/>
  <c r="N5971" i="3"/>
  <c r="M5971" i="3"/>
  <c r="L5971" i="3"/>
  <c r="K5971" i="3"/>
  <c r="M5970" i="3"/>
  <c r="N5970" i="3" s="1"/>
  <c r="O5970" i="3" s="1"/>
  <c r="L5970" i="3"/>
  <c r="K5970" i="3"/>
  <c r="N5969" i="3"/>
  <c r="M5969" i="3"/>
  <c r="L5969" i="3"/>
  <c r="K5969" i="3"/>
  <c r="M5968" i="3"/>
  <c r="N5968" i="3" s="1"/>
  <c r="O5968" i="3" s="1"/>
  <c r="L5968" i="3"/>
  <c r="K5968" i="3"/>
  <c r="N5967" i="3"/>
  <c r="M5967" i="3"/>
  <c r="L5967" i="3"/>
  <c r="K5967" i="3"/>
  <c r="M5966" i="3"/>
  <c r="N5966" i="3" s="1"/>
  <c r="O5966" i="3" s="1"/>
  <c r="L5966" i="3"/>
  <c r="K5966" i="3"/>
  <c r="N5965" i="3"/>
  <c r="O5965" i="3" s="1"/>
  <c r="M5965" i="3"/>
  <c r="L5965" i="3"/>
  <c r="K5965" i="3"/>
  <c r="O5964" i="3"/>
  <c r="M5964" i="3"/>
  <c r="N5964" i="3" s="1"/>
  <c r="L5964" i="3"/>
  <c r="K5964" i="3"/>
  <c r="N5963" i="3"/>
  <c r="M5963" i="3"/>
  <c r="L5963" i="3"/>
  <c r="K5963" i="3"/>
  <c r="N5962" i="3"/>
  <c r="M5962" i="3"/>
  <c r="L5962" i="3"/>
  <c r="K5962" i="3"/>
  <c r="O5962" i="3" s="1"/>
  <c r="N5961" i="3"/>
  <c r="M5961" i="3"/>
  <c r="L5961" i="3"/>
  <c r="K5961" i="3"/>
  <c r="O5961" i="3" s="1"/>
  <c r="M5960" i="3"/>
  <c r="N5960" i="3" s="1"/>
  <c r="L5960" i="3"/>
  <c r="K5960" i="3"/>
  <c r="O5960" i="3" s="1"/>
  <c r="N5959" i="3"/>
  <c r="M5959" i="3"/>
  <c r="L5959" i="3"/>
  <c r="K5959" i="3"/>
  <c r="O5959" i="3" s="1"/>
  <c r="M5958" i="3"/>
  <c r="N5958" i="3" s="1"/>
  <c r="L5958" i="3"/>
  <c r="K5958" i="3"/>
  <c r="O5958" i="3" s="1"/>
  <c r="N5957" i="3"/>
  <c r="M5957" i="3"/>
  <c r="L5957" i="3"/>
  <c r="O5957" i="3" s="1"/>
  <c r="K5957" i="3"/>
  <c r="M5956" i="3"/>
  <c r="N5956" i="3" s="1"/>
  <c r="L5956" i="3"/>
  <c r="K5956" i="3"/>
  <c r="N5955" i="3"/>
  <c r="M5955" i="3"/>
  <c r="L5955" i="3"/>
  <c r="K5955" i="3"/>
  <c r="N5954" i="3"/>
  <c r="M5954" i="3"/>
  <c r="L5954" i="3"/>
  <c r="K5954" i="3"/>
  <c r="N5953" i="3"/>
  <c r="M5953" i="3"/>
  <c r="L5953" i="3"/>
  <c r="K5953" i="3"/>
  <c r="O5952" i="3"/>
  <c r="M5952" i="3"/>
  <c r="N5952" i="3" s="1"/>
  <c r="L5952" i="3"/>
  <c r="K5952" i="3"/>
  <c r="M5951" i="3"/>
  <c r="N5951" i="3" s="1"/>
  <c r="L5951" i="3"/>
  <c r="K5951" i="3"/>
  <c r="O5950" i="3"/>
  <c r="M5950" i="3"/>
  <c r="N5950" i="3" s="1"/>
  <c r="L5950" i="3"/>
  <c r="K5950" i="3"/>
  <c r="N5949" i="3"/>
  <c r="O5949" i="3" s="1"/>
  <c r="M5949" i="3"/>
  <c r="L5949" i="3"/>
  <c r="K5949" i="3"/>
  <c r="O5948" i="3"/>
  <c r="M5948" i="3"/>
  <c r="N5948" i="3" s="1"/>
  <c r="L5948" i="3"/>
  <c r="K5948" i="3"/>
  <c r="N5947" i="3"/>
  <c r="M5947" i="3"/>
  <c r="L5947" i="3"/>
  <c r="K5947" i="3"/>
  <c r="O5946" i="3"/>
  <c r="N5946" i="3"/>
  <c r="M5946" i="3"/>
  <c r="L5946" i="3"/>
  <c r="K5946" i="3"/>
  <c r="N5945" i="3"/>
  <c r="M5945" i="3"/>
  <c r="L5945" i="3"/>
  <c r="K5945" i="3"/>
  <c r="O5945" i="3" s="1"/>
  <c r="O5944" i="3"/>
  <c r="M5944" i="3"/>
  <c r="N5944" i="3" s="1"/>
  <c r="L5944" i="3"/>
  <c r="K5944" i="3"/>
  <c r="N5943" i="3"/>
  <c r="M5943" i="3"/>
  <c r="L5943" i="3"/>
  <c r="K5943" i="3"/>
  <c r="O5943" i="3" s="1"/>
  <c r="O5942" i="3"/>
  <c r="M5942" i="3"/>
  <c r="N5942" i="3" s="1"/>
  <c r="L5942" i="3"/>
  <c r="K5942" i="3"/>
  <c r="N5941" i="3"/>
  <c r="M5941" i="3"/>
  <c r="L5941" i="3"/>
  <c r="O5941" i="3" s="1"/>
  <c r="K5941" i="3"/>
  <c r="M5940" i="3"/>
  <c r="N5940" i="3" s="1"/>
  <c r="L5940" i="3"/>
  <c r="K5940" i="3"/>
  <c r="O5940" i="3" s="1"/>
  <c r="N5939" i="3"/>
  <c r="M5939" i="3"/>
  <c r="L5939" i="3"/>
  <c r="K5939" i="3"/>
  <c r="M5938" i="3"/>
  <c r="N5938" i="3" s="1"/>
  <c r="O5938" i="3" s="1"/>
  <c r="L5938" i="3"/>
  <c r="K5938" i="3"/>
  <c r="N5937" i="3"/>
  <c r="M5937" i="3"/>
  <c r="L5937" i="3"/>
  <c r="K5937" i="3"/>
  <c r="M5936" i="3"/>
  <c r="N5936" i="3" s="1"/>
  <c r="O5936" i="3" s="1"/>
  <c r="L5936" i="3"/>
  <c r="K5936" i="3"/>
  <c r="M5935" i="3"/>
  <c r="N5935" i="3" s="1"/>
  <c r="L5935" i="3"/>
  <c r="K5935" i="3"/>
  <c r="M5934" i="3"/>
  <c r="N5934" i="3" s="1"/>
  <c r="O5934" i="3" s="1"/>
  <c r="L5934" i="3"/>
  <c r="K5934" i="3"/>
  <c r="O5933" i="3"/>
  <c r="N5933" i="3"/>
  <c r="M5933" i="3"/>
  <c r="L5933" i="3"/>
  <c r="K5933" i="3"/>
  <c r="M5932" i="3"/>
  <c r="N5932" i="3" s="1"/>
  <c r="L5932" i="3"/>
  <c r="K5932" i="3"/>
  <c r="O5932" i="3" s="1"/>
  <c r="N5931" i="3"/>
  <c r="M5931" i="3"/>
  <c r="L5931" i="3"/>
  <c r="K5931" i="3"/>
  <c r="O5930" i="3"/>
  <c r="N5930" i="3"/>
  <c r="M5930" i="3"/>
  <c r="L5930" i="3"/>
  <c r="K5930" i="3"/>
  <c r="N5929" i="3"/>
  <c r="M5929" i="3"/>
  <c r="L5929" i="3"/>
  <c r="K5929" i="3"/>
  <c r="M5928" i="3"/>
  <c r="N5928" i="3" s="1"/>
  <c r="L5928" i="3"/>
  <c r="K5928" i="3"/>
  <c r="O5928" i="3" s="1"/>
  <c r="N5927" i="3"/>
  <c r="M5927" i="3"/>
  <c r="L5927" i="3"/>
  <c r="K5927" i="3"/>
  <c r="M5926" i="3"/>
  <c r="N5926" i="3" s="1"/>
  <c r="L5926" i="3"/>
  <c r="K5926" i="3"/>
  <c r="O5926" i="3" s="1"/>
  <c r="O5925" i="3"/>
  <c r="N5925" i="3"/>
  <c r="M5925" i="3"/>
  <c r="L5925" i="3"/>
  <c r="K5925" i="3"/>
  <c r="M5924" i="3"/>
  <c r="N5924" i="3" s="1"/>
  <c r="L5924" i="3"/>
  <c r="K5924" i="3"/>
  <c r="O5924" i="3" s="1"/>
  <c r="N5923" i="3"/>
  <c r="M5923" i="3"/>
  <c r="L5923" i="3"/>
  <c r="K5923" i="3"/>
  <c r="M5922" i="3"/>
  <c r="N5922" i="3" s="1"/>
  <c r="L5922" i="3"/>
  <c r="K5922" i="3"/>
  <c r="N5921" i="3"/>
  <c r="M5921" i="3"/>
  <c r="L5921" i="3"/>
  <c r="K5921" i="3"/>
  <c r="M5920" i="3"/>
  <c r="N5920" i="3" s="1"/>
  <c r="O5920" i="3" s="1"/>
  <c r="L5920" i="3"/>
  <c r="K5920" i="3"/>
  <c r="M5919" i="3"/>
  <c r="N5919" i="3" s="1"/>
  <c r="L5919" i="3"/>
  <c r="K5919" i="3"/>
  <c r="O5918" i="3"/>
  <c r="M5918" i="3"/>
  <c r="N5918" i="3" s="1"/>
  <c r="L5918" i="3"/>
  <c r="K5918" i="3"/>
  <c r="N5917" i="3"/>
  <c r="O5917" i="3" s="1"/>
  <c r="M5917" i="3"/>
  <c r="L5917" i="3"/>
  <c r="K5917" i="3"/>
  <c r="O5916" i="3"/>
  <c r="M5916" i="3"/>
  <c r="N5916" i="3" s="1"/>
  <c r="L5916" i="3"/>
  <c r="K5916" i="3"/>
  <c r="N5915" i="3"/>
  <c r="M5915" i="3"/>
  <c r="L5915" i="3"/>
  <c r="K5915" i="3"/>
  <c r="N5914" i="3"/>
  <c r="M5914" i="3"/>
  <c r="L5914" i="3"/>
  <c r="K5914" i="3"/>
  <c r="O5914" i="3" s="1"/>
  <c r="N5913" i="3"/>
  <c r="M5913" i="3"/>
  <c r="L5913" i="3"/>
  <c r="K5913" i="3"/>
  <c r="M5912" i="3"/>
  <c r="N5912" i="3" s="1"/>
  <c r="L5912" i="3"/>
  <c r="K5912" i="3"/>
  <c r="O5912" i="3" s="1"/>
  <c r="N5911" i="3"/>
  <c r="M5911" i="3"/>
  <c r="L5911" i="3"/>
  <c r="K5911" i="3"/>
  <c r="M5910" i="3"/>
  <c r="N5910" i="3" s="1"/>
  <c r="L5910" i="3"/>
  <c r="K5910" i="3"/>
  <c r="O5910" i="3" s="1"/>
  <c r="N5909" i="3"/>
  <c r="M5909" i="3"/>
  <c r="L5909" i="3"/>
  <c r="O5909" i="3" s="1"/>
  <c r="K5909" i="3"/>
  <c r="M5908" i="3"/>
  <c r="N5908" i="3" s="1"/>
  <c r="L5908" i="3"/>
  <c r="K5908" i="3"/>
  <c r="N5907" i="3"/>
  <c r="M5907" i="3"/>
  <c r="L5907" i="3"/>
  <c r="K5907" i="3"/>
  <c r="M5906" i="3"/>
  <c r="N5906" i="3" s="1"/>
  <c r="O5906" i="3" s="1"/>
  <c r="L5906" i="3"/>
  <c r="K5906" i="3"/>
  <c r="N5905" i="3"/>
  <c r="M5905" i="3"/>
  <c r="L5905" i="3"/>
  <c r="K5905" i="3"/>
  <c r="M5904" i="3"/>
  <c r="N5904" i="3" s="1"/>
  <c r="O5904" i="3" s="1"/>
  <c r="L5904" i="3"/>
  <c r="K5904" i="3"/>
  <c r="N5903" i="3"/>
  <c r="M5903" i="3"/>
  <c r="L5903" i="3"/>
  <c r="K5903" i="3"/>
  <c r="M5902" i="3"/>
  <c r="N5902" i="3" s="1"/>
  <c r="O5902" i="3" s="1"/>
  <c r="L5902" i="3"/>
  <c r="K5902" i="3"/>
  <c r="N5901" i="3"/>
  <c r="O5901" i="3" s="1"/>
  <c r="M5901" i="3"/>
  <c r="L5901" i="3"/>
  <c r="K5901" i="3"/>
  <c r="O5900" i="3"/>
  <c r="M5900" i="3"/>
  <c r="N5900" i="3" s="1"/>
  <c r="L5900" i="3"/>
  <c r="K5900" i="3"/>
  <c r="N5899" i="3"/>
  <c r="M5899" i="3"/>
  <c r="L5899" i="3"/>
  <c r="K5899" i="3"/>
  <c r="N5898" i="3"/>
  <c r="M5898" i="3"/>
  <c r="L5898" i="3"/>
  <c r="K5898" i="3"/>
  <c r="O5898" i="3" s="1"/>
  <c r="N5897" i="3"/>
  <c r="M5897" i="3"/>
  <c r="L5897" i="3"/>
  <c r="K5897" i="3"/>
  <c r="M5896" i="3"/>
  <c r="N5896" i="3" s="1"/>
  <c r="L5896" i="3"/>
  <c r="K5896" i="3"/>
  <c r="O5896" i="3" s="1"/>
  <c r="N5895" i="3"/>
  <c r="M5895" i="3"/>
  <c r="L5895" i="3"/>
  <c r="K5895" i="3"/>
  <c r="O5895" i="3" s="1"/>
  <c r="M5894" i="3"/>
  <c r="N5894" i="3" s="1"/>
  <c r="L5894" i="3"/>
  <c r="K5894" i="3"/>
  <c r="O5894" i="3" s="1"/>
  <c r="N5893" i="3"/>
  <c r="M5893" i="3"/>
  <c r="L5893" i="3"/>
  <c r="O5893" i="3" s="1"/>
  <c r="K5893" i="3"/>
  <c r="M5892" i="3"/>
  <c r="N5892" i="3" s="1"/>
  <c r="L5892" i="3"/>
  <c r="K5892" i="3"/>
  <c r="N5891" i="3"/>
  <c r="M5891" i="3"/>
  <c r="L5891" i="3"/>
  <c r="K5891" i="3"/>
  <c r="N5890" i="3"/>
  <c r="M5890" i="3"/>
  <c r="L5890" i="3"/>
  <c r="K5890" i="3"/>
  <c r="N5889" i="3"/>
  <c r="M5889" i="3"/>
  <c r="L5889" i="3"/>
  <c r="K5889" i="3"/>
  <c r="O5888" i="3"/>
  <c r="M5888" i="3"/>
  <c r="N5888" i="3" s="1"/>
  <c r="L5888" i="3"/>
  <c r="K5888" i="3"/>
  <c r="M5887" i="3"/>
  <c r="N5887" i="3" s="1"/>
  <c r="L5887" i="3"/>
  <c r="K5887" i="3"/>
  <c r="O5886" i="3"/>
  <c r="M5886" i="3"/>
  <c r="N5886" i="3" s="1"/>
  <c r="L5886" i="3"/>
  <c r="K5886" i="3"/>
  <c r="N5885" i="3"/>
  <c r="O5885" i="3" s="1"/>
  <c r="M5885" i="3"/>
  <c r="L5885" i="3"/>
  <c r="K5885" i="3"/>
  <c r="O5884" i="3"/>
  <c r="M5884" i="3"/>
  <c r="N5884" i="3" s="1"/>
  <c r="L5884" i="3"/>
  <c r="K5884" i="3"/>
  <c r="N5883" i="3"/>
  <c r="M5883" i="3"/>
  <c r="L5883" i="3"/>
  <c r="K5883" i="3"/>
  <c r="O5882" i="3"/>
  <c r="N5882" i="3"/>
  <c r="M5882" i="3"/>
  <c r="L5882" i="3"/>
  <c r="K5882" i="3"/>
  <c r="N5881" i="3"/>
  <c r="M5881" i="3"/>
  <c r="L5881" i="3"/>
  <c r="K5881" i="3"/>
  <c r="O5881" i="3" s="1"/>
  <c r="O5880" i="3"/>
  <c r="M5880" i="3"/>
  <c r="N5880" i="3" s="1"/>
  <c r="L5880" i="3"/>
  <c r="K5880" i="3"/>
  <c r="N5879" i="3"/>
  <c r="M5879" i="3"/>
  <c r="L5879" i="3"/>
  <c r="K5879" i="3"/>
  <c r="O5879" i="3" s="1"/>
  <c r="O5878" i="3"/>
  <c r="M5878" i="3"/>
  <c r="N5878" i="3" s="1"/>
  <c r="L5878" i="3"/>
  <c r="K5878" i="3"/>
  <c r="N5877" i="3"/>
  <c r="M5877" i="3"/>
  <c r="L5877" i="3"/>
  <c r="O5877" i="3" s="1"/>
  <c r="K5877" i="3"/>
  <c r="M5876" i="3"/>
  <c r="N5876" i="3" s="1"/>
  <c r="L5876" i="3"/>
  <c r="O5876" i="3" s="1"/>
  <c r="K5876" i="3"/>
  <c r="N5875" i="3"/>
  <c r="M5875" i="3"/>
  <c r="L5875" i="3"/>
  <c r="K5875" i="3"/>
  <c r="M5874" i="3"/>
  <c r="N5874" i="3" s="1"/>
  <c r="O5874" i="3" s="1"/>
  <c r="L5874" i="3"/>
  <c r="K5874" i="3"/>
  <c r="N5873" i="3"/>
  <c r="M5873" i="3"/>
  <c r="L5873" i="3"/>
  <c r="K5873" i="3"/>
  <c r="M5872" i="3"/>
  <c r="N5872" i="3" s="1"/>
  <c r="O5872" i="3" s="1"/>
  <c r="L5872" i="3"/>
  <c r="K5872" i="3"/>
  <c r="M5871" i="3"/>
  <c r="N5871" i="3" s="1"/>
  <c r="L5871" i="3"/>
  <c r="K5871" i="3"/>
  <c r="M5870" i="3"/>
  <c r="N5870" i="3" s="1"/>
  <c r="O5870" i="3" s="1"/>
  <c r="L5870" i="3"/>
  <c r="K5870" i="3"/>
  <c r="O5869" i="3"/>
  <c r="N5869" i="3"/>
  <c r="M5869" i="3"/>
  <c r="L5869" i="3"/>
  <c r="K5869" i="3"/>
  <c r="M5868" i="3"/>
  <c r="N5868" i="3" s="1"/>
  <c r="L5868" i="3"/>
  <c r="K5868" i="3"/>
  <c r="O5868" i="3" s="1"/>
  <c r="N5867" i="3"/>
  <c r="M5867" i="3"/>
  <c r="L5867" i="3"/>
  <c r="K5867" i="3"/>
  <c r="O5866" i="3"/>
  <c r="N5866" i="3"/>
  <c r="M5866" i="3"/>
  <c r="L5866" i="3"/>
  <c r="K5866" i="3"/>
  <c r="N5865" i="3"/>
  <c r="M5865" i="3"/>
  <c r="L5865" i="3"/>
  <c r="K5865" i="3"/>
  <c r="M5864" i="3"/>
  <c r="N5864" i="3" s="1"/>
  <c r="L5864" i="3"/>
  <c r="K5864" i="3"/>
  <c r="O5864" i="3" s="1"/>
  <c r="N5863" i="3"/>
  <c r="M5863" i="3"/>
  <c r="L5863" i="3"/>
  <c r="K5863" i="3"/>
  <c r="O5863" i="3" s="1"/>
  <c r="M5862" i="3"/>
  <c r="N5862" i="3" s="1"/>
  <c r="L5862" i="3"/>
  <c r="K5862" i="3"/>
  <c r="O5862" i="3" s="1"/>
  <c r="O5861" i="3"/>
  <c r="N5861" i="3"/>
  <c r="M5861" i="3"/>
  <c r="L5861" i="3"/>
  <c r="K5861" i="3"/>
  <c r="M5860" i="3"/>
  <c r="N5860" i="3" s="1"/>
  <c r="L5860" i="3"/>
  <c r="K5860" i="3"/>
  <c r="O5860" i="3" s="1"/>
  <c r="N5859" i="3"/>
  <c r="M5859" i="3"/>
  <c r="L5859" i="3"/>
  <c r="K5859" i="3"/>
  <c r="M5858" i="3"/>
  <c r="N5858" i="3" s="1"/>
  <c r="L5858" i="3"/>
  <c r="K5858" i="3"/>
  <c r="N5857" i="3"/>
  <c r="M5857" i="3"/>
  <c r="L5857" i="3"/>
  <c r="K5857" i="3"/>
  <c r="M5856" i="3"/>
  <c r="N5856" i="3" s="1"/>
  <c r="O5856" i="3" s="1"/>
  <c r="L5856" i="3"/>
  <c r="K5856" i="3"/>
  <c r="M5855" i="3"/>
  <c r="N5855" i="3" s="1"/>
  <c r="L5855" i="3"/>
  <c r="K5855" i="3"/>
  <c r="O5854" i="3"/>
  <c r="M5854" i="3"/>
  <c r="N5854" i="3" s="1"/>
  <c r="L5854" i="3"/>
  <c r="K5854" i="3"/>
  <c r="N5853" i="3"/>
  <c r="O5853" i="3" s="1"/>
  <c r="M5853" i="3"/>
  <c r="L5853" i="3"/>
  <c r="K5853" i="3"/>
  <c r="O5852" i="3"/>
  <c r="M5852" i="3"/>
  <c r="N5852" i="3" s="1"/>
  <c r="L5852" i="3"/>
  <c r="K5852" i="3"/>
  <c r="N5851" i="3"/>
  <c r="M5851" i="3"/>
  <c r="L5851" i="3"/>
  <c r="K5851" i="3"/>
  <c r="N5850" i="3"/>
  <c r="M5850" i="3"/>
  <c r="L5850" i="3"/>
  <c r="K5850" i="3"/>
  <c r="O5850" i="3" s="1"/>
  <c r="N5849" i="3"/>
  <c r="M5849" i="3"/>
  <c r="L5849" i="3"/>
  <c r="K5849" i="3"/>
  <c r="M5848" i="3"/>
  <c r="N5848" i="3" s="1"/>
  <c r="L5848" i="3"/>
  <c r="K5848" i="3"/>
  <c r="O5848" i="3" s="1"/>
  <c r="N5847" i="3"/>
  <c r="M5847" i="3"/>
  <c r="L5847" i="3"/>
  <c r="K5847" i="3"/>
  <c r="M5846" i="3"/>
  <c r="N5846" i="3" s="1"/>
  <c r="L5846" i="3"/>
  <c r="K5846" i="3"/>
  <c r="O5846" i="3" s="1"/>
  <c r="M5845" i="3"/>
  <c r="N5845" i="3" s="1"/>
  <c r="L5845" i="3"/>
  <c r="K5845" i="3"/>
  <c r="M5844" i="3"/>
  <c r="N5844" i="3" s="1"/>
  <c r="L5844" i="3"/>
  <c r="O5844" i="3" s="1"/>
  <c r="K5844" i="3"/>
  <c r="N5843" i="3"/>
  <c r="M5843" i="3"/>
  <c r="L5843" i="3"/>
  <c r="K5843" i="3"/>
  <c r="N5842" i="3"/>
  <c r="M5842" i="3"/>
  <c r="L5842" i="3"/>
  <c r="K5842" i="3"/>
  <c r="N5841" i="3"/>
  <c r="M5841" i="3"/>
  <c r="L5841" i="3"/>
  <c r="K5841" i="3"/>
  <c r="O5840" i="3"/>
  <c r="N5840" i="3"/>
  <c r="M5840" i="3"/>
  <c r="L5840" i="3"/>
  <c r="K5840" i="3"/>
  <c r="N5839" i="3"/>
  <c r="M5839" i="3"/>
  <c r="L5839" i="3"/>
  <c r="K5839" i="3"/>
  <c r="M5838" i="3"/>
  <c r="N5838" i="3" s="1"/>
  <c r="L5838" i="3"/>
  <c r="K5838" i="3"/>
  <c r="O5838" i="3" s="1"/>
  <c r="O5837" i="3"/>
  <c r="N5837" i="3"/>
  <c r="M5837" i="3"/>
  <c r="L5837" i="3"/>
  <c r="K5837" i="3"/>
  <c r="M5836" i="3"/>
  <c r="N5836" i="3" s="1"/>
  <c r="L5836" i="3"/>
  <c r="K5836" i="3"/>
  <c r="O5836" i="3" s="1"/>
  <c r="O5835" i="3"/>
  <c r="N5835" i="3"/>
  <c r="M5835" i="3"/>
  <c r="L5835" i="3"/>
  <c r="K5835" i="3"/>
  <c r="M5834" i="3"/>
  <c r="N5834" i="3" s="1"/>
  <c r="O5834" i="3" s="1"/>
  <c r="L5834" i="3"/>
  <c r="K5834" i="3"/>
  <c r="N5833" i="3"/>
  <c r="M5833" i="3"/>
  <c r="L5833" i="3"/>
  <c r="K5833" i="3"/>
  <c r="N5832" i="3"/>
  <c r="M5832" i="3"/>
  <c r="L5832" i="3"/>
  <c r="K5832" i="3"/>
  <c r="O5832" i="3" s="1"/>
  <c r="N5831" i="3"/>
  <c r="M5831" i="3"/>
  <c r="L5831" i="3"/>
  <c r="K5831" i="3"/>
  <c r="M5830" i="3"/>
  <c r="N5830" i="3" s="1"/>
  <c r="L5830" i="3"/>
  <c r="K5830" i="3"/>
  <c r="O5830" i="3" s="1"/>
  <c r="M5829" i="3"/>
  <c r="N5829" i="3" s="1"/>
  <c r="L5829" i="3"/>
  <c r="O5829" i="3" s="1"/>
  <c r="K5829" i="3"/>
  <c r="M5828" i="3"/>
  <c r="N5828" i="3" s="1"/>
  <c r="L5828" i="3"/>
  <c r="O5828" i="3" s="1"/>
  <c r="K5828" i="3"/>
  <c r="N5827" i="3"/>
  <c r="M5827" i="3"/>
  <c r="L5827" i="3"/>
  <c r="K5827" i="3"/>
  <c r="N5826" i="3"/>
  <c r="M5826" i="3"/>
  <c r="L5826" i="3"/>
  <c r="K5826" i="3"/>
  <c r="N5825" i="3"/>
  <c r="M5825" i="3"/>
  <c r="L5825" i="3"/>
  <c r="K5825" i="3"/>
  <c r="N5824" i="3"/>
  <c r="M5824" i="3"/>
  <c r="L5824" i="3"/>
  <c r="K5824" i="3"/>
  <c r="O5824" i="3" s="1"/>
  <c r="N5823" i="3"/>
  <c r="M5823" i="3"/>
  <c r="L5823" i="3"/>
  <c r="K5823" i="3"/>
  <c r="M5822" i="3"/>
  <c r="N5822" i="3" s="1"/>
  <c r="L5822" i="3"/>
  <c r="K5822" i="3"/>
  <c r="O5822" i="3" s="1"/>
  <c r="N5821" i="3"/>
  <c r="M5821" i="3"/>
  <c r="L5821" i="3"/>
  <c r="O5821" i="3" s="1"/>
  <c r="K5821" i="3"/>
  <c r="M5820" i="3"/>
  <c r="N5820" i="3" s="1"/>
  <c r="L5820" i="3"/>
  <c r="K5820" i="3"/>
  <c r="O5819" i="3"/>
  <c r="N5819" i="3"/>
  <c r="M5819" i="3"/>
  <c r="L5819" i="3"/>
  <c r="K5819" i="3"/>
  <c r="N5818" i="3"/>
  <c r="O5818" i="3" s="1"/>
  <c r="M5818" i="3"/>
  <c r="L5818" i="3"/>
  <c r="K5818" i="3"/>
  <c r="N5817" i="3"/>
  <c r="M5817" i="3"/>
  <c r="L5817" i="3"/>
  <c r="K5817" i="3"/>
  <c r="O5817" i="3" s="1"/>
  <c r="M5816" i="3"/>
  <c r="N5816" i="3" s="1"/>
  <c r="O5816" i="3" s="1"/>
  <c r="L5816" i="3"/>
  <c r="K5816" i="3"/>
  <c r="N5815" i="3"/>
  <c r="M5815" i="3"/>
  <c r="L5815" i="3"/>
  <c r="K5815" i="3"/>
  <c r="O5815" i="3" s="1"/>
  <c r="M5814" i="3"/>
  <c r="N5814" i="3" s="1"/>
  <c r="O5814" i="3" s="1"/>
  <c r="L5814" i="3"/>
  <c r="K5814" i="3"/>
  <c r="M5813" i="3"/>
  <c r="N5813" i="3" s="1"/>
  <c r="L5813" i="3"/>
  <c r="K5813" i="3"/>
  <c r="O5812" i="3"/>
  <c r="M5812" i="3"/>
  <c r="N5812" i="3" s="1"/>
  <c r="L5812" i="3"/>
  <c r="K5812" i="3"/>
  <c r="N5811" i="3"/>
  <c r="M5811" i="3"/>
  <c r="L5811" i="3"/>
  <c r="O5811" i="3" s="1"/>
  <c r="K5811" i="3"/>
  <c r="N5810" i="3"/>
  <c r="M5810" i="3"/>
  <c r="L5810" i="3"/>
  <c r="K5810" i="3"/>
  <c r="O5810" i="3" s="1"/>
  <c r="N5809" i="3"/>
  <c r="M5809" i="3"/>
  <c r="L5809" i="3"/>
  <c r="K5809" i="3"/>
  <c r="O5808" i="3"/>
  <c r="N5808" i="3"/>
  <c r="M5808" i="3"/>
  <c r="L5808" i="3"/>
  <c r="K5808" i="3"/>
  <c r="N5807" i="3"/>
  <c r="M5807" i="3"/>
  <c r="L5807" i="3"/>
  <c r="K5807" i="3"/>
  <c r="O5807" i="3" s="1"/>
  <c r="M5806" i="3"/>
  <c r="N5806" i="3" s="1"/>
  <c r="L5806" i="3"/>
  <c r="K5806" i="3"/>
  <c r="O5806" i="3" s="1"/>
  <c r="N5805" i="3"/>
  <c r="M5805" i="3"/>
  <c r="L5805" i="3"/>
  <c r="K5805" i="3"/>
  <c r="M5804" i="3"/>
  <c r="N5804" i="3" s="1"/>
  <c r="L5804" i="3"/>
  <c r="K5804" i="3"/>
  <c r="O5803" i="3"/>
  <c r="N5803" i="3"/>
  <c r="M5803" i="3"/>
  <c r="L5803" i="3"/>
  <c r="K5803" i="3"/>
  <c r="N5802" i="3"/>
  <c r="O5802" i="3" s="1"/>
  <c r="M5802" i="3"/>
  <c r="L5802" i="3"/>
  <c r="K5802" i="3"/>
  <c r="N5801" i="3"/>
  <c r="M5801" i="3"/>
  <c r="L5801" i="3"/>
  <c r="K5801" i="3"/>
  <c r="O5800" i="3"/>
  <c r="N5800" i="3"/>
  <c r="M5800" i="3"/>
  <c r="L5800" i="3"/>
  <c r="K5800" i="3"/>
  <c r="M5799" i="3"/>
  <c r="N5799" i="3" s="1"/>
  <c r="L5799" i="3"/>
  <c r="K5799" i="3"/>
  <c r="O5798" i="3"/>
  <c r="N5798" i="3"/>
  <c r="M5798" i="3"/>
  <c r="L5798" i="3"/>
  <c r="K5798" i="3"/>
  <c r="N5797" i="3"/>
  <c r="M5797" i="3"/>
  <c r="L5797" i="3"/>
  <c r="K5797" i="3"/>
  <c r="O5797" i="3" s="1"/>
  <c r="N5796" i="3"/>
  <c r="M5796" i="3"/>
  <c r="L5796" i="3"/>
  <c r="K5796" i="3"/>
  <c r="O5796" i="3" s="1"/>
  <c r="N5795" i="3"/>
  <c r="O5795" i="3" s="1"/>
  <c r="M5795" i="3"/>
  <c r="L5795" i="3"/>
  <c r="K5795" i="3"/>
  <c r="N5794" i="3"/>
  <c r="M5794" i="3"/>
  <c r="L5794" i="3"/>
  <c r="K5794" i="3"/>
  <c r="O5793" i="3"/>
  <c r="N5793" i="3"/>
  <c r="M5793" i="3"/>
  <c r="L5793" i="3"/>
  <c r="K5793" i="3"/>
  <c r="N5792" i="3"/>
  <c r="M5792" i="3"/>
  <c r="L5792" i="3"/>
  <c r="K5792" i="3"/>
  <c r="M5791" i="3"/>
  <c r="N5791" i="3" s="1"/>
  <c r="L5791" i="3"/>
  <c r="K5791" i="3"/>
  <c r="N5790" i="3"/>
  <c r="O5790" i="3" s="1"/>
  <c r="M5790" i="3"/>
  <c r="L5790" i="3"/>
  <c r="K5790" i="3"/>
  <c r="N5789" i="3"/>
  <c r="M5789" i="3"/>
  <c r="L5789" i="3"/>
  <c r="K5789" i="3"/>
  <c r="O5789" i="3" s="1"/>
  <c r="N5788" i="3"/>
  <c r="M5788" i="3"/>
  <c r="L5788" i="3"/>
  <c r="K5788" i="3"/>
  <c r="O5788" i="3" s="1"/>
  <c r="M5787" i="3"/>
  <c r="N5787" i="3" s="1"/>
  <c r="O5787" i="3" s="1"/>
  <c r="I24" i="5" s="1"/>
  <c r="L5787" i="3"/>
  <c r="K5787" i="3"/>
  <c r="N5786" i="3"/>
  <c r="M5786" i="3"/>
  <c r="L5786" i="3"/>
  <c r="K5786" i="3"/>
  <c r="N5785" i="3"/>
  <c r="M5785" i="3"/>
  <c r="L5785" i="3"/>
  <c r="K5785" i="3"/>
  <c r="N5784" i="3"/>
  <c r="M5784" i="3"/>
  <c r="L5784" i="3"/>
  <c r="K5784" i="3"/>
  <c r="O5784" i="3" s="1"/>
  <c r="M5783" i="3"/>
  <c r="N5783" i="3" s="1"/>
  <c r="L5783" i="3"/>
  <c r="K5783" i="3"/>
  <c r="N5782" i="3"/>
  <c r="O5782" i="3" s="1"/>
  <c r="M5782" i="3"/>
  <c r="L5782" i="3"/>
  <c r="K5782" i="3"/>
  <c r="N5781" i="3"/>
  <c r="M5781" i="3"/>
  <c r="L5781" i="3"/>
  <c r="K5781" i="3"/>
  <c r="N5780" i="3"/>
  <c r="M5780" i="3"/>
  <c r="L5780" i="3"/>
  <c r="K5780" i="3"/>
  <c r="O5780" i="3" s="1"/>
  <c r="O5779" i="3"/>
  <c r="M5779" i="3"/>
  <c r="N5779" i="3" s="1"/>
  <c r="L5779" i="3"/>
  <c r="K5779" i="3"/>
  <c r="N5778" i="3"/>
  <c r="M5778" i="3"/>
  <c r="L5778" i="3"/>
  <c r="K5778" i="3"/>
  <c r="O5778" i="3" s="1"/>
  <c r="I69" i="5" s="1"/>
  <c r="N5777" i="3"/>
  <c r="M5777" i="3"/>
  <c r="L5777" i="3"/>
  <c r="K5777" i="3"/>
  <c r="M5776" i="3"/>
  <c r="N5776" i="3" s="1"/>
  <c r="L5776" i="3"/>
  <c r="K5776" i="3"/>
  <c r="O5776" i="3" s="1"/>
  <c r="M5775" i="3"/>
  <c r="N5775" i="3" s="1"/>
  <c r="L5775" i="3"/>
  <c r="O5775" i="3" s="1"/>
  <c r="K5775" i="3"/>
  <c r="N5774" i="3"/>
  <c r="M5774" i="3"/>
  <c r="L5774" i="3"/>
  <c r="O5774" i="3" s="1"/>
  <c r="K5774" i="3"/>
  <c r="N5773" i="3"/>
  <c r="M5773" i="3"/>
  <c r="L5773" i="3"/>
  <c r="K5773" i="3"/>
  <c r="N5772" i="3"/>
  <c r="M5772" i="3"/>
  <c r="L5772" i="3"/>
  <c r="K5772" i="3"/>
  <c r="O5772" i="3" s="1"/>
  <c r="N5771" i="3"/>
  <c r="M5771" i="3"/>
  <c r="L5771" i="3"/>
  <c r="K5771" i="3"/>
  <c r="N5770" i="3"/>
  <c r="M5770" i="3"/>
  <c r="L5770" i="3"/>
  <c r="K5770" i="3"/>
  <c r="O5769" i="3"/>
  <c r="N5769" i="3"/>
  <c r="M5769" i="3"/>
  <c r="L5769" i="3"/>
  <c r="K5769" i="3"/>
  <c r="N5768" i="3"/>
  <c r="M5768" i="3"/>
  <c r="L5768" i="3"/>
  <c r="K5768" i="3"/>
  <c r="O5768" i="3" s="1"/>
  <c r="M5767" i="3"/>
  <c r="N5767" i="3" s="1"/>
  <c r="L5767" i="3"/>
  <c r="K5767" i="3"/>
  <c r="M5766" i="3"/>
  <c r="N5766" i="3" s="1"/>
  <c r="L5766" i="3"/>
  <c r="O5766" i="3" s="1"/>
  <c r="K5766" i="3"/>
  <c r="O5765" i="3"/>
  <c r="N5765" i="3"/>
  <c r="M5765" i="3"/>
  <c r="L5765" i="3"/>
  <c r="K5765" i="3"/>
  <c r="N5764" i="3"/>
  <c r="M5764" i="3"/>
  <c r="L5764" i="3"/>
  <c r="O5764" i="3" s="1"/>
  <c r="K5764" i="3"/>
  <c r="N5763" i="3"/>
  <c r="M5763" i="3"/>
  <c r="L5763" i="3"/>
  <c r="K5763" i="3"/>
  <c r="M5762" i="3"/>
  <c r="N5762" i="3" s="1"/>
  <c r="L5762" i="3"/>
  <c r="K5762" i="3"/>
  <c r="M5761" i="3"/>
  <c r="N5761" i="3" s="1"/>
  <c r="O5761" i="3" s="1"/>
  <c r="L5761" i="3"/>
  <c r="K5761" i="3"/>
  <c r="N5760" i="3"/>
  <c r="M5760" i="3"/>
  <c r="L5760" i="3"/>
  <c r="O5760" i="3" s="1"/>
  <c r="K5760" i="3"/>
  <c r="O5759" i="3"/>
  <c r="M5759" i="3"/>
  <c r="N5759" i="3" s="1"/>
  <c r="L5759" i="3"/>
  <c r="K5759" i="3"/>
  <c r="M5758" i="3"/>
  <c r="N5758" i="3" s="1"/>
  <c r="O5758" i="3" s="1"/>
  <c r="L5758" i="3"/>
  <c r="K5758" i="3"/>
  <c r="M5757" i="3"/>
  <c r="N5757" i="3" s="1"/>
  <c r="O5757" i="3" s="1"/>
  <c r="L5757" i="3"/>
  <c r="K5757" i="3"/>
  <c r="N5756" i="3"/>
  <c r="M5756" i="3"/>
  <c r="L5756" i="3"/>
  <c r="O5756" i="3" s="1"/>
  <c r="K5756" i="3"/>
  <c r="O5755" i="3"/>
  <c r="N5755" i="3"/>
  <c r="M5755" i="3"/>
  <c r="L5755" i="3"/>
  <c r="K5755" i="3"/>
  <c r="M5754" i="3"/>
  <c r="N5754" i="3" s="1"/>
  <c r="L5754" i="3"/>
  <c r="K5754" i="3"/>
  <c r="M5753" i="3"/>
  <c r="N5753" i="3" s="1"/>
  <c r="L5753" i="3"/>
  <c r="K5753" i="3"/>
  <c r="O5753" i="3" s="1"/>
  <c r="M5752" i="3"/>
  <c r="N5752" i="3" s="1"/>
  <c r="O5752" i="3" s="1"/>
  <c r="L5752" i="3"/>
  <c r="K5752" i="3"/>
  <c r="O5751" i="3"/>
  <c r="M5751" i="3"/>
  <c r="N5751" i="3" s="1"/>
  <c r="L5751" i="3"/>
  <c r="K5751" i="3"/>
  <c r="N5750" i="3"/>
  <c r="M5750" i="3"/>
  <c r="L5750" i="3"/>
  <c r="O5750" i="3" s="1"/>
  <c r="K5750" i="3"/>
  <c r="N5749" i="3"/>
  <c r="M5749" i="3"/>
  <c r="L5749" i="3"/>
  <c r="K5749" i="3"/>
  <c r="N5748" i="3"/>
  <c r="M5748" i="3"/>
  <c r="L5748" i="3"/>
  <c r="K5748" i="3"/>
  <c r="O5748" i="3" s="1"/>
  <c r="O5747" i="3"/>
  <c r="M5747" i="3"/>
  <c r="N5747" i="3" s="1"/>
  <c r="L5747" i="3"/>
  <c r="K5747" i="3"/>
  <c r="N5746" i="3"/>
  <c r="M5746" i="3"/>
  <c r="L5746" i="3"/>
  <c r="K5746" i="3"/>
  <c r="N5745" i="3"/>
  <c r="M5745" i="3"/>
  <c r="L5745" i="3"/>
  <c r="K5745" i="3"/>
  <c r="M5744" i="3"/>
  <c r="N5744" i="3" s="1"/>
  <c r="L5744" i="3"/>
  <c r="K5744" i="3"/>
  <c r="M5743" i="3"/>
  <c r="N5743" i="3" s="1"/>
  <c r="L5743" i="3"/>
  <c r="O5743" i="3" s="1"/>
  <c r="I93" i="5" s="1"/>
  <c r="K5743" i="3"/>
  <c r="N5742" i="3"/>
  <c r="M5742" i="3"/>
  <c r="L5742" i="3"/>
  <c r="O5742" i="3" s="1"/>
  <c r="K5742" i="3"/>
  <c r="N5741" i="3"/>
  <c r="M5741" i="3"/>
  <c r="L5741" i="3"/>
  <c r="K5741" i="3"/>
  <c r="N5740" i="3"/>
  <c r="M5740" i="3"/>
  <c r="L5740" i="3"/>
  <c r="K5740" i="3"/>
  <c r="O5740" i="3" s="1"/>
  <c r="M5739" i="3"/>
  <c r="N5739" i="3" s="1"/>
  <c r="L5739" i="3"/>
  <c r="K5739" i="3"/>
  <c r="N5738" i="3"/>
  <c r="M5738" i="3"/>
  <c r="L5738" i="3"/>
  <c r="K5738" i="3"/>
  <c r="N5737" i="3"/>
  <c r="O5737" i="3" s="1"/>
  <c r="M5737" i="3"/>
  <c r="L5737" i="3"/>
  <c r="K5737" i="3"/>
  <c r="N5736" i="3"/>
  <c r="M5736" i="3"/>
  <c r="L5736" i="3"/>
  <c r="K5736" i="3"/>
  <c r="O5736" i="3" s="1"/>
  <c r="M5735" i="3"/>
  <c r="N5735" i="3" s="1"/>
  <c r="L5735" i="3"/>
  <c r="K5735" i="3"/>
  <c r="M5734" i="3"/>
  <c r="N5734" i="3" s="1"/>
  <c r="L5734" i="3"/>
  <c r="K5734" i="3"/>
  <c r="O5733" i="3"/>
  <c r="N5733" i="3"/>
  <c r="M5733" i="3"/>
  <c r="L5733" i="3"/>
  <c r="K5733" i="3"/>
  <c r="O5732" i="3"/>
  <c r="N5732" i="3"/>
  <c r="M5732" i="3"/>
  <c r="L5732" i="3"/>
  <c r="K5732" i="3"/>
  <c r="N5731" i="3"/>
  <c r="M5731" i="3"/>
  <c r="L5731" i="3"/>
  <c r="K5731" i="3"/>
  <c r="O5731" i="3" s="1"/>
  <c r="M5730" i="3"/>
  <c r="N5730" i="3" s="1"/>
  <c r="L5730" i="3"/>
  <c r="K5730" i="3"/>
  <c r="O5729" i="3"/>
  <c r="M5729" i="3"/>
  <c r="N5729" i="3" s="1"/>
  <c r="L5729" i="3"/>
  <c r="K5729" i="3"/>
  <c r="O5728" i="3"/>
  <c r="N5728" i="3"/>
  <c r="M5728" i="3"/>
  <c r="L5728" i="3"/>
  <c r="K5728" i="3"/>
  <c r="M5727" i="3"/>
  <c r="N5727" i="3" s="1"/>
  <c r="L5727" i="3"/>
  <c r="K5727" i="3"/>
  <c r="O5727" i="3" s="1"/>
  <c r="M5726" i="3"/>
  <c r="N5726" i="3" s="1"/>
  <c r="O5726" i="3" s="1"/>
  <c r="L5726" i="3"/>
  <c r="K5726" i="3"/>
  <c r="O5725" i="3"/>
  <c r="M5725" i="3"/>
  <c r="N5725" i="3" s="1"/>
  <c r="L5725" i="3"/>
  <c r="K5725" i="3"/>
  <c r="O5724" i="3"/>
  <c r="N5724" i="3"/>
  <c r="M5724" i="3"/>
  <c r="L5724" i="3"/>
  <c r="K5724" i="3"/>
  <c r="N5723" i="3"/>
  <c r="M5723" i="3"/>
  <c r="L5723" i="3"/>
  <c r="O5723" i="3" s="1"/>
  <c r="K5723" i="3"/>
  <c r="M5722" i="3"/>
  <c r="N5722" i="3" s="1"/>
  <c r="L5722" i="3"/>
  <c r="K5722" i="3"/>
  <c r="M5721" i="3"/>
  <c r="N5721" i="3" s="1"/>
  <c r="L5721" i="3"/>
  <c r="K5721" i="3"/>
  <c r="O5721" i="3" s="1"/>
  <c r="O5720" i="3"/>
  <c r="M5720" i="3"/>
  <c r="N5720" i="3" s="1"/>
  <c r="L5720" i="3"/>
  <c r="K5720" i="3"/>
  <c r="M5719" i="3"/>
  <c r="N5719" i="3" s="1"/>
  <c r="L5719" i="3"/>
  <c r="K5719" i="3"/>
  <c r="O5719" i="3" s="1"/>
  <c r="N5718" i="3"/>
  <c r="M5718" i="3"/>
  <c r="L5718" i="3"/>
  <c r="O5718" i="3" s="1"/>
  <c r="K5718" i="3"/>
  <c r="M5717" i="3"/>
  <c r="N5717" i="3" s="1"/>
  <c r="L5717" i="3"/>
  <c r="K5717" i="3"/>
  <c r="O5717" i="3" s="1"/>
  <c r="N5716" i="3"/>
  <c r="M5716" i="3"/>
  <c r="L5716" i="3"/>
  <c r="K5716" i="3"/>
  <c r="O5716" i="3" s="1"/>
  <c r="M5715" i="3"/>
  <c r="N5715" i="3" s="1"/>
  <c r="O5715" i="3" s="1"/>
  <c r="L5715" i="3"/>
  <c r="K5715" i="3"/>
  <c r="N5714" i="3"/>
  <c r="M5714" i="3"/>
  <c r="L5714" i="3"/>
  <c r="K5714" i="3"/>
  <c r="N5713" i="3"/>
  <c r="M5713" i="3"/>
  <c r="L5713" i="3"/>
  <c r="K5713" i="3"/>
  <c r="O5713" i="3" s="1"/>
  <c r="N5712" i="3"/>
  <c r="M5712" i="3"/>
  <c r="L5712" i="3"/>
  <c r="K5712" i="3"/>
  <c r="M5711" i="3"/>
  <c r="N5711" i="3" s="1"/>
  <c r="L5711" i="3"/>
  <c r="O5711" i="3" s="1"/>
  <c r="K5711" i="3"/>
  <c r="N5710" i="3"/>
  <c r="M5710" i="3"/>
  <c r="L5710" i="3"/>
  <c r="O5710" i="3" s="1"/>
  <c r="K5710" i="3"/>
  <c r="N5709" i="3"/>
  <c r="M5709" i="3"/>
  <c r="L5709" i="3"/>
  <c r="K5709" i="3"/>
  <c r="O5709" i="3" s="1"/>
  <c r="N5708" i="3"/>
  <c r="M5708" i="3"/>
  <c r="L5708" i="3"/>
  <c r="K5708" i="3"/>
  <c r="M5707" i="3"/>
  <c r="N5707" i="3" s="1"/>
  <c r="L5707" i="3"/>
  <c r="K5707" i="3"/>
  <c r="N5706" i="3"/>
  <c r="M5706" i="3"/>
  <c r="L5706" i="3"/>
  <c r="K5706" i="3"/>
  <c r="N5705" i="3"/>
  <c r="O5705" i="3" s="1"/>
  <c r="M5705" i="3"/>
  <c r="L5705" i="3"/>
  <c r="K5705" i="3"/>
  <c r="N5704" i="3"/>
  <c r="M5704" i="3"/>
  <c r="L5704" i="3"/>
  <c r="K5704" i="3"/>
  <c r="M5703" i="3"/>
  <c r="N5703" i="3" s="1"/>
  <c r="L5703" i="3"/>
  <c r="K5703" i="3"/>
  <c r="O5703" i="3" s="1"/>
  <c r="M5702" i="3"/>
  <c r="N5702" i="3" s="1"/>
  <c r="L5702" i="3"/>
  <c r="O5702" i="3" s="1"/>
  <c r="K5702" i="3"/>
  <c r="N5701" i="3"/>
  <c r="M5701" i="3"/>
  <c r="L5701" i="3"/>
  <c r="O5701" i="3" s="1"/>
  <c r="K5701" i="3"/>
  <c r="N5700" i="3"/>
  <c r="O5700" i="3" s="1"/>
  <c r="M5700" i="3"/>
  <c r="L5700" i="3"/>
  <c r="K5700" i="3"/>
  <c r="N5699" i="3"/>
  <c r="M5699" i="3"/>
  <c r="L5699" i="3"/>
  <c r="K5699" i="3"/>
  <c r="M5698" i="3"/>
  <c r="N5698" i="3" s="1"/>
  <c r="L5698" i="3"/>
  <c r="K5698" i="3"/>
  <c r="O5697" i="3"/>
  <c r="M5697" i="3"/>
  <c r="N5697" i="3" s="1"/>
  <c r="L5697" i="3"/>
  <c r="K5697" i="3"/>
  <c r="O5696" i="3"/>
  <c r="N5696" i="3"/>
  <c r="M5696" i="3"/>
  <c r="L5696" i="3"/>
  <c r="K5696" i="3"/>
  <c r="M5695" i="3"/>
  <c r="N5695" i="3" s="1"/>
  <c r="L5695" i="3"/>
  <c r="K5695" i="3"/>
  <c r="O5695" i="3" s="1"/>
  <c r="M5694" i="3"/>
  <c r="N5694" i="3" s="1"/>
  <c r="O5694" i="3" s="1"/>
  <c r="L5694" i="3"/>
  <c r="K5694" i="3"/>
  <c r="O5693" i="3"/>
  <c r="M5693" i="3"/>
  <c r="N5693" i="3" s="1"/>
  <c r="L5693" i="3"/>
  <c r="K5693" i="3"/>
  <c r="O5692" i="3"/>
  <c r="N5692" i="3"/>
  <c r="M5692" i="3"/>
  <c r="L5692" i="3"/>
  <c r="K5692" i="3"/>
  <c r="N5691" i="3"/>
  <c r="M5691" i="3"/>
  <c r="L5691" i="3"/>
  <c r="O5691" i="3" s="1"/>
  <c r="K5691" i="3"/>
  <c r="N5690" i="3"/>
  <c r="M5690" i="3"/>
  <c r="L5690" i="3"/>
  <c r="K5690" i="3"/>
  <c r="M5689" i="3"/>
  <c r="N5689" i="3" s="1"/>
  <c r="L5689" i="3"/>
  <c r="K5689" i="3"/>
  <c r="O5688" i="3"/>
  <c r="M5688" i="3"/>
  <c r="N5688" i="3" s="1"/>
  <c r="L5688" i="3"/>
  <c r="K5688" i="3"/>
  <c r="M5687" i="3"/>
  <c r="N5687" i="3" s="1"/>
  <c r="L5687" i="3"/>
  <c r="K5687" i="3"/>
  <c r="N5686" i="3"/>
  <c r="M5686" i="3"/>
  <c r="L5686" i="3"/>
  <c r="K5686" i="3"/>
  <c r="M5685" i="3"/>
  <c r="N5685" i="3" s="1"/>
  <c r="L5685" i="3"/>
  <c r="K5685" i="3"/>
  <c r="N5684" i="3"/>
  <c r="M5684" i="3"/>
  <c r="L5684" i="3"/>
  <c r="K5684" i="3"/>
  <c r="O5684" i="3" s="1"/>
  <c r="M5683" i="3"/>
  <c r="N5683" i="3" s="1"/>
  <c r="O5683" i="3" s="1"/>
  <c r="L5683" i="3"/>
  <c r="K5683" i="3"/>
  <c r="N5682" i="3"/>
  <c r="M5682" i="3"/>
  <c r="L5682" i="3"/>
  <c r="K5682" i="3"/>
  <c r="N5681" i="3"/>
  <c r="M5681" i="3"/>
  <c r="L5681" i="3"/>
  <c r="K5681" i="3"/>
  <c r="O5681" i="3" s="1"/>
  <c r="N5680" i="3"/>
  <c r="M5680" i="3"/>
  <c r="L5680" i="3"/>
  <c r="K5680" i="3"/>
  <c r="M5679" i="3"/>
  <c r="N5679" i="3" s="1"/>
  <c r="L5679" i="3"/>
  <c r="O5679" i="3" s="1"/>
  <c r="K5679" i="3"/>
  <c r="N5678" i="3"/>
  <c r="O5678" i="3" s="1"/>
  <c r="M5678" i="3"/>
  <c r="L5678" i="3"/>
  <c r="K5678" i="3"/>
  <c r="N5677" i="3"/>
  <c r="M5677" i="3"/>
  <c r="L5677" i="3"/>
  <c r="K5677" i="3"/>
  <c r="N5676" i="3"/>
  <c r="M5676" i="3"/>
  <c r="L5676" i="3"/>
  <c r="K5676" i="3"/>
  <c r="M5675" i="3"/>
  <c r="N5675" i="3" s="1"/>
  <c r="L5675" i="3"/>
  <c r="K5675" i="3"/>
  <c r="N5674" i="3"/>
  <c r="M5674" i="3"/>
  <c r="L5674" i="3"/>
  <c r="K5674" i="3"/>
  <c r="N5673" i="3"/>
  <c r="O5673" i="3" s="1"/>
  <c r="M5673" i="3"/>
  <c r="L5673" i="3"/>
  <c r="K5673" i="3"/>
  <c r="N5672" i="3"/>
  <c r="M5672" i="3"/>
  <c r="L5672" i="3"/>
  <c r="K5672" i="3"/>
  <c r="M5671" i="3"/>
  <c r="N5671" i="3" s="1"/>
  <c r="L5671" i="3"/>
  <c r="K5671" i="3"/>
  <c r="M5670" i="3"/>
  <c r="N5670" i="3" s="1"/>
  <c r="O5670" i="3" s="1"/>
  <c r="L5670" i="3"/>
  <c r="K5670" i="3"/>
  <c r="N5669" i="3"/>
  <c r="M5669" i="3"/>
  <c r="L5669" i="3"/>
  <c r="O5669" i="3" s="1"/>
  <c r="K5669" i="3"/>
  <c r="N5668" i="3"/>
  <c r="M5668" i="3"/>
  <c r="L5668" i="3"/>
  <c r="K5668" i="3"/>
  <c r="O5668" i="3" s="1"/>
  <c r="N5667" i="3"/>
  <c r="M5667" i="3"/>
  <c r="L5667" i="3"/>
  <c r="K5667" i="3"/>
  <c r="M5666" i="3"/>
  <c r="N5666" i="3" s="1"/>
  <c r="L5666" i="3"/>
  <c r="K5666" i="3"/>
  <c r="O5665" i="3"/>
  <c r="M5665" i="3"/>
  <c r="N5665" i="3" s="1"/>
  <c r="L5665" i="3"/>
  <c r="K5665" i="3"/>
  <c r="O5664" i="3"/>
  <c r="N5664" i="3"/>
  <c r="M5664" i="3"/>
  <c r="L5664" i="3"/>
  <c r="K5664" i="3"/>
  <c r="O5663" i="3"/>
  <c r="M5663" i="3"/>
  <c r="N5663" i="3" s="1"/>
  <c r="L5663" i="3"/>
  <c r="K5663" i="3"/>
  <c r="M5662" i="3"/>
  <c r="N5662" i="3" s="1"/>
  <c r="O5662" i="3" s="1"/>
  <c r="L5662" i="3"/>
  <c r="K5662" i="3"/>
  <c r="M5661" i="3"/>
  <c r="N5661" i="3" s="1"/>
  <c r="L5661" i="3"/>
  <c r="O5661" i="3" s="1"/>
  <c r="K5661" i="3"/>
  <c r="N5660" i="3"/>
  <c r="M5660" i="3"/>
  <c r="L5660" i="3"/>
  <c r="O5660" i="3" s="1"/>
  <c r="K5660" i="3"/>
  <c r="N5659" i="3"/>
  <c r="O5659" i="3" s="1"/>
  <c r="M5659" i="3"/>
  <c r="L5659" i="3"/>
  <c r="K5659" i="3"/>
  <c r="M5658" i="3"/>
  <c r="N5658" i="3" s="1"/>
  <c r="L5658" i="3"/>
  <c r="K5658" i="3"/>
  <c r="M5657" i="3"/>
  <c r="N5657" i="3" s="1"/>
  <c r="O5657" i="3" s="1"/>
  <c r="L5657" i="3"/>
  <c r="K5657" i="3"/>
  <c r="M5656" i="3"/>
  <c r="N5656" i="3" s="1"/>
  <c r="L5656" i="3"/>
  <c r="K5656" i="3"/>
  <c r="O5655" i="3"/>
  <c r="M5655" i="3"/>
  <c r="N5655" i="3" s="1"/>
  <c r="L5655" i="3"/>
  <c r="K5655" i="3"/>
  <c r="M5654" i="3"/>
  <c r="N5654" i="3" s="1"/>
  <c r="L5654" i="3"/>
  <c r="K5654" i="3"/>
  <c r="M5653" i="3"/>
  <c r="N5653" i="3" s="1"/>
  <c r="L5653" i="3"/>
  <c r="K5653" i="3"/>
  <c r="N5652" i="3"/>
  <c r="M5652" i="3"/>
  <c r="L5652" i="3"/>
  <c r="K5652" i="3"/>
  <c r="O5652" i="3" s="1"/>
  <c r="O5651" i="3"/>
  <c r="M5651" i="3"/>
  <c r="N5651" i="3" s="1"/>
  <c r="L5651" i="3"/>
  <c r="K5651" i="3"/>
  <c r="N5650" i="3"/>
  <c r="M5650" i="3"/>
  <c r="L5650" i="3"/>
  <c r="K5650" i="3"/>
  <c r="O5650" i="3" s="1"/>
  <c r="N5649" i="3"/>
  <c r="M5649" i="3"/>
  <c r="L5649" i="3"/>
  <c r="K5649" i="3"/>
  <c r="M5648" i="3"/>
  <c r="N5648" i="3" s="1"/>
  <c r="L5648" i="3"/>
  <c r="K5648" i="3"/>
  <c r="O5647" i="3"/>
  <c r="M5647" i="3"/>
  <c r="N5647" i="3" s="1"/>
  <c r="L5647" i="3"/>
  <c r="K5647" i="3"/>
  <c r="N5646" i="3"/>
  <c r="M5646" i="3"/>
  <c r="L5646" i="3"/>
  <c r="O5646" i="3" s="1"/>
  <c r="K5646" i="3"/>
  <c r="N5645" i="3"/>
  <c r="M5645" i="3"/>
  <c r="L5645" i="3"/>
  <c r="K5645" i="3"/>
  <c r="O5645" i="3" s="1"/>
  <c r="N5644" i="3"/>
  <c r="M5644" i="3"/>
  <c r="L5644" i="3"/>
  <c r="K5644" i="3"/>
  <c r="M5643" i="3"/>
  <c r="N5643" i="3" s="1"/>
  <c r="L5643" i="3"/>
  <c r="K5643" i="3"/>
  <c r="O5643" i="3" s="1"/>
  <c r="N5642" i="3"/>
  <c r="M5642" i="3"/>
  <c r="L5642" i="3"/>
  <c r="K5642" i="3"/>
  <c r="N5641" i="3"/>
  <c r="M5641" i="3"/>
  <c r="L5641" i="3"/>
  <c r="K5641" i="3"/>
  <c r="O5641" i="3" s="1"/>
  <c r="N5640" i="3"/>
  <c r="M5640" i="3"/>
  <c r="L5640" i="3"/>
  <c r="K5640" i="3"/>
  <c r="M5639" i="3"/>
  <c r="N5639" i="3" s="1"/>
  <c r="L5639" i="3"/>
  <c r="K5639" i="3"/>
  <c r="O5639" i="3" s="1"/>
  <c r="M5638" i="3"/>
  <c r="N5638" i="3" s="1"/>
  <c r="L5638" i="3"/>
  <c r="O5638" i="3" s="1"/>
  <c r="K5638" i="3"/>
  <c r="N5637" i="3"/>
  <c r="M5637" i="3"/>
  <c r="L5637" i="3"/>
  <c r="O5637" i="3" s="1"/>
  <c r="K5637" i="3"/>
  <c r="N5636" i="3"/>
  <c r="M5636" i="3"/>
  <c r="L5636" i="3"/>
  <c r="K5636" i="3"/>
  <c r="N5635" i="3"/>
  <c r="M5635" i="3"/>
  <c r="L5635" i="3"/>
  <c r="K5635" i="3"/>
  <c r="M5634" i="3"/>
  <c r="N5634" i="3" s="1"/>
  <c r="L5634" i="3"/>
  <c r="K5634" i="3"/>
  <c r="O5633" i="3"/>
  <c r="M5633" i="3"/>
  <c r="N5633" i="3" s="1"/>
  <c r="L5633" i="3"/>
  <c r="K5633" i="3"/>
  <c r="N5632" i="3"/>
  <c r="O5632" i="3" s="1"/>
  <c r="M5632" i="3"/>
  <c r="L5632" i="3"/>
  <c r="K5632" i="3"/>
  <c r="M5631" i="3"/>
  <c r="N5631" i="3" s="1"/>
  <c r="L5631" i="3"/>
  <c r="K5631" i="3"/>
  <c r="M5630" i="3"/>
  <c r="N5630" i="3" s="1"/>
  <c r="O5630" i="3" s="1"/>
  <c r="L5630" i="3"/>
  <c r="K5630" i="3"/>
  <c r="M5629" i="3"/>
  <c r="N5629" i="3" s="1"/>
  <c r="L5629" i="3"/>
  <c r="K5629" i="3"/>
  <c r="O5628" i="3"/>
  <c r="N5628" i="3"/>
  <c r="M5628" i="3"/>
  <c r="L5628" i="3"/>
  <c r="K5628" i="3"/>
  <c r="O5627" i="3"/>
  <c r="N5627" i="3"/>
  <c r="M5627" i="3"/>
  <c r="L5627" i="3"/>
  <c r="K5627" i="3"/>
  <c r="M5626" i="3"/>
  <c r="N5626" i="3" s="1"/>
  <c r="L5626" i="3"/>
  <c r="K5626" i="3"/>
  <c r="O5625" i="3"/>
  <c r="M5625" i="3"/>
  <c r="N5625" i="3" s="1"/>
  <c r="L5625" i="3"/>
  <c r="K5625" i="3"/>
  <c r="M5624" i="3"/>
  <c r="N5624" i="3" s="1"/>
  <c r="O5624" i="3" s="1"/>
  <c r="L5624" i="3"/>
  <c r="K5624" i="3"/>
  <c r="M5623" i="3"/>
  <c r="N5623" i="3" s="1"/>
  <c r="L5623" i="3"/>
  <c r="K5623" i="3"/>
  <c r="O5623" i="3" s="1"/>
  <c r="M5622" i="3"/>
  <c r="N5622" i="3" s="1"/>
  <c r="L5622" i="3"/>
  <c r="K5622" i="3"/>
  <c r="N5621" i="3"/>
  <c r="M5621" i="3"/>
  <c r="L5621" i="3"/>
  <c r="K5621" i="3"/>
  <c r="O5621" i="3" s="1"/>
  <c r="N5620" i="3"/>
  <c r="M5620" i="3"/>
  <c r="L5620" i="3"/>
  <c r="K5620" i="3"/>
  <c r="O5620" i="3" s="1"/>
  <c r="M5619" i="3"/>
  <c r="N5619" i="3" s="1"/>
  <c r="L5619" i="3"/>
  <c r="K5619" i="3"/>
  <c r="N5618" i="3"/>
  <c r="M5618" i="3"/>
  <c r="L5618" i="3"/>
  <c r="K5618" i="3"/>
  <c r="O5618" i="3" s="1"/>
  <c r="M5617" i="3"/>
  <c r="N5617" i="3" s="1"/>
  <c r="L5617" i="3"/>
  <c r="K5617" i="3"/>
  <c r="N5616" i="3"/>
  <c r="M5616" i="3"/>
  <c r="L5616" i="3"/>
  <c r="K5616" i="3"/>
  <c r="O5616" i="3" s="1"/>
  <c r="M5615" i="3"/>
  <c r="N5615" i="3" s="1"/>
  <c r="L5615" i="3"/>
  <c r="O5615" i="3" s="1"/>
  <c r="K5615" i="3"/>
  <c r="N5614" i="3"/>
  <c r="M5614" i="3"/>
  <c r="L5614" i="3"/>
  <c r="O5614" i="3" s="1"/>
  <c r="K5614" i="3"/>
  <c r="N5613" i="3"/>
  <c r="M5613" i="3"/>
  <c r="L5613" i="3"/>
  <c r="K5613" i="3"/>
  <c r="N5612" i="3"/>
  <c r="M5612" i="3"/>
  <c r="L5612" i="3"/>
  <c r="K5612" i="3"/>
  <c r="O5612" i="3" s="1"/>
  <c r="M5611" i="3"/>
  <c r="N5611" i="3" s="1"/>
  <c r="L5611" i="3"/>
  <c r="K5611" i="3"/>
  <c r="N5610" i="3"/>
  <c r="M5610" i="3"/>
  <c r="L5610" i="3"/>
  <c r="K5610" i="3"/>
  <c r="N5609" i="3"/>
  <c r="O5609" i="3" s="1"/>
  <c r="M5609" i="3"/>
  <c r="L5609" i="3"/>
  <c r="K5609" i="3"/>
  <c r="N5608" i="3"/>
  <c r="M5608" i="3"/>
  <c r="L5608" i="3"/>
  <c r="K5608" i="3"/>
  <c r="M5607" i="3"/>
  <c r="N5607" i="3" s="1"/>
  <c r="L5607" i="3"/>
  <c r="K5607" i="3"/>
  <c r="M5606" i="3"/>
  <c r="N5606" i="3" s="1"/>
  <c r="L5606" i="3"/>
  <c r="O5606" i="3" s="1"/>
  <c r="K5606" i="3"/>
  <c r="O5605" i="3"/>
  <c r="N5605" i="3"/>
  <c r="M5605" i="3"/>
  <c r="L5605" i="3"/>
  <c r="K5605" i="3"/>
  <c r="N5604" i="3"/>
  <c r="M5604" i="3"/>
  <c r="L5604" i="3"/>
  <c r="K5604" i="3"/>
  <c r="O5604" i="3" s="1"/>
  <c r="N5603" i="3"/>
  <c r="M5603" i="3"/>
  <c r="L5603" i="3"/>
  <c r="K5603" i="3"/>
  <c r="O5603" i="3" s="1"/>
  <c r="M5602" i="3"/>
  <c r="N5602" i="3" s="1"/>
  <c r="L5602" i="3"/>
  <c r="K5602" i="3"/>
  <c r="O5601" i="3"/>
  <c r="M5601" i="3"/>
  <c r="N5601" i="3" s="1"/>
  <c r="L5601" i="3"/>
  <c r="K5601" i="3"/>
  <c r="N5600" i="3"/>
  <c r="M5600" i="3"/>
  <c r="L5600" i="3"/>
  <c r="K5600" i="3"/>
  <c r="M5599" i="3"/>
  <c r="N5599" i="3" s="1"/>
  <c r="L5599" i="3"/>
  <c r="K5599" i="3"/>
  <c r="O5599" i="3" s="1"/>
  <c r="O5598" i="3"/>
  <c r="M5598" i="3"/>
  <c r="N5598" i="3" s="1"/>
  <c r="L5598" i="3"/>
  <c r="K5598" i="3"/>
  <c r="M5597" i="3"/>
  <c r="N5597" i="3" s="1"/>
  <c r="O5597" i="3" s="1"/>
  <c r="L5597" i="3"/>
  <c r="K5597" i="3"/>
  <c r="N5596" i="3"/>
  <c r="M5596" i="3"/>
  <c r="L5596" i="3"/>
  <c r="O5596" i="3" s="1"/>
  <c r="K5596" i="3"/>
  <c r="M5595" i="3"/>
  <c r="N5595" i="3" s="1"/>
  <c r="L5595" i="3"/>
  <c r="O5595" i="3" s="1"/>
  <c r="K5595" i="3"/>
  <c r="N5594" i="3"/>
  <c r="M5594" i="3"/>
  <c r="L5594" i="3"/>
  <c r="K5594" i="3"/>
  <c r="N5593" i="3"/>
  <c r="M5593" i="3"/>
  <c r="L5593" i="3"/>
  <c r="K5593" i="3"/>
  <c r="O5593" i="3" s="1"/>
  <c r="O5592" i="3"/>
  <c r="M5592" i="3"/>
  <c r="N5592" i="3" s="1"/>
  <c r="L5592" i="3"/>
  <c r="K5592" i="3"/>
  <c r="M5591" i="3"/>
  <c r="N5591" i="3" s="1"/>
  <c r="L5591" i="3"/>
  <c r="K5591" i="3"/>
  <c r="O5591" i="3" s="1"/>
  <c r="N5590" i="3"/>
  <c r="M5590" i="3"/>
  <c r="L5590" i="3"/>
  <c r="K5590" i="3"/>
  <c r="N5589" i="3"/>
  <c r="M5589" i="3"/>
  <c r="L5589" i="3"/>
  <c r="K5589" i="3"/>
  <c r="O5589" i="3" s="1"/>
  <c r="N5588" i="3"/>
  <c r="M5588" i="3"/>
  <c r="L5588" i="3"/>
  <c r="K5588" i="3"/>
  <c r="M5587" i="3"/>
  <c r="N5587" i="3" s="1"/>
  <c r="L5587" i="3"/>
  <c r="O5587" i="3" s="1"/>
  <c r="K5587" i="3"/>
  <c r="M5586" i="3"/>
  <c r="N5586" i="3" s="1"/>
  <c r="L5586" i="3"/>
  <c r="K5586" i="3"/>
  <c r="O5585" i="3"/>
  <c r="N5585" i="3"/>
  <c r="M5585" i="3"/>
  <c r="L5585" i="3"/>
  <c r="K5585" i="3"/>
  <c r="N5584" i="3"/>
  <c r="M5584" i="3"/>
  <c r="L5584" i="3"/>
  <c r="O5584" i="3" s="1"/>
  <c r="K5584" i="3"/>
  <c r="N5583" i="3"/>
  <c r="M5583" i="3"/>
  <c r="L5583" i="3"/>
  <c r="K5583" i="3"/>
  <c r="O5583" i="3" s="1"/>
  <c r="M5582" i="3"/>
  <c r="N5582" i="3" s="1"/>
  <c r="L5582" i="3"/>
  <c r="K5582" i="3"/>
  <c r="M5581" i="3"/>
  <c r="N5581" i="3" s="1"/>
  <c r="O5581" i="3" s="1"/>
  <c r="L5581" i="3"/>
  <c r="K5581" i="3"/>
  <c r="N5580" i="3"/>
  <c r="O5580" i="3" s="1"/>
  <c r="M5580" i="3"/>
  <c r="L5580" i="3"/>
  <c r="K5580" i="3"/>
  <c r="M5579" i="3"/>
  <c r="N5579" i="3" s="1"/>
  <c r="L5579" i="3"/>
  <c r="K5579" i="3"/>
  <c r="O5579" i="3" s="1"/>
  <c r="O5578" i="3"/>
  <c r="M5578" i="3"/>
  <c r="N5578" i="3" s="1"/>
  <c r="L5578" i="3"/>
  <c r="K5578" i="3"/>
  <c r="O5577" i="3"/>
  <c r="M5577" i="3"/>
  <c r="N5577" i="3" s="1"/>
  <c r="L5577" i="3"/>
  <c r="K5577" i="3"/>
  <c r="N5576" i="3"/>
  <c r="M5576" i="3"/>
  <c r="L5576" i="3"/>
  <c r="O5576" i="3" s="1"/>
  <c r="K5576" i="3"/>
  <c r="O5575" i="3"/>
  <c r="N5575" i="3"/>
  <c r="M5575" i="3"/>
  <c r="L5575" i="3"/>
  <c r="K5575" i="3"/>
  <c r="M5574" i="3"/>
  <c r="N5574" i="3" s="1"/>
  <c r="L5574" i="3"/>
  <c r="K5574" i="3"/>
  <c r="M5573" i="3"/>
  <c r="N5573" i="3" s="1"/>
  <c r="L5573" i="3"/>
  <c r="K5573" i="3"/>
  <c r="O5573" i="3" s="1"/>
  <c r="M5572" i="3"/>
  <c r="N5572" i="3" s="1"/>
  <c r="L5572" i="3"/>
  <c r="O5572" i="3" s="1"/>
  <c r="K5572" i="3"/>
  <c r="M5571" i="3"/>
  <c r="N5571" i="3" s="1"/>
  <c r="L5571" i="3"/>
  <c r="K5571" i="3"/>
  <c r="O5571" i="3" s="1"/>
  <c r="N5570" i="3"/>
  <c r="O5570" i="3" s="1"/>
  <c r="M5570" i="3"/>
  <c r="L5570" i="3"/>
  <c r="K5570" i="3"/>
  <c r="N5569" i="3"/>
  <c r="M5569" i="3"/>
  <c r="L5569" i="3"/>
  <c r="K5569" i="3"/>
  <c r="O5569" i="3" s="1"/>
  <c r="O5568" i="3"/>
  <c r="N5568" i="3"/>
  <c r="M5568" i="3"/>
  <c r="L5568" i="3"/>
  <c r="K5568" i="3"/>
  <c r="M5567" i="3"/>
  <c r="N5567" i="3" s="1"/>
  <c r="L5567" i="3"/>
  <c r="O5567" i="3" s="1"/>
  <c r="K5567" i="3"/>
  <c r="N5566" i="3"/>
  <c r="M5566" i="3"/>
  <c r="L5566" i="3"/>
  <c r="K5566" i="3"/>
  <c r="M5565" i="3"/>
  <c r="N5565" i="3" s="1"/>
  <c r="L5565" i="3"/>
  <c r="K5565" i="3"/>
  <c r="M5564" i="3"/>
  <c r="N5564" i="3" s="1"/>
  <c r="L5564" i="3"/>
  <c r="K5564" i="3"/>
  <c r="O5563" i="3"/>
  <c r="M5563" i="3"/>
  <c r="N5563" i="3" s="1"/>
  <c r="L5563" i="3"/>
  <c r="K5563" i="3"/>
  <c r="N5562" i="3"/>
  <c r="M5562" i="3"/>
  <c r="L5562" i="3"/>
  <c r="K5562" i="3"/>
  <c r="N5561" i="3"/>
  <c r="M5561" i="3"/>
  <c r="L5561" i="3"/>
  <c r="K5561" i="3"/>
  <c r="N5560" i="3"/>
  <c r="M5560" i="3"/>
  <c r="L5560" i="3"/>
  <c r="K5560" i="3"/>
  <c r="M5559" i="3"/>
  <c r="N5559" i="3" s="1"/>
  <c r="L5559" i="3"/>
  <c r="K5559" i="3"/>
  <c r="N5558" i="3"/>
  <c r="M5558" i="3"/>
  <c r="L5558" i="3"/>
  <c r="K5558" i="3"/>
  <c r="N5557" i="3"/>
  <c r="M5557" i="3"/>
  <c r="L5557" i="3"/>
  <c r="K5557" i="3"/>
  <c r="O5557" i="3" s="1"/>
  <c r="N5556" i="3"/>
  <c r="M5556" i="3"/>
  <c r="L5556" i="3"/>
  <c r="K5556" i="3"/>
  <c r="O5556" i="3" s="1"/>
  <c r="M5555" i="3"/>
  <c r="N5555" i="3" s="1"/>
  <c r="L5555" i="3"/>
  <c r="O5555" i="3" s="1"/>
  <c r="K5555" i="3"/>
  <c r="M5554" i="3"/>
  <c r="N5554" i="3" s="1"/>
  <c r="L5554" i="3"/>
  <c r="K5554" i="3"/>
  <c r="N5553" i="3"/>
  <c r="O5553" i="3" s="1"/>
  <c r="M5553" i="3"/>
  <c r="L5553" i="3"/>
  <c r="K5553" i="3"/>
  <c r="O5552" i="3"/>
  <c r="N5552" i="3"/>
  <c r="M5552" i="3"/>
  <c r="L5552" i="3"/>
  <c r="K5552" i="3"/>
  <c r="N5551" i="3"/>
  <c r="M5551" i="3"/>
  <c r="L5551" i="3"/>
  <c r="K5551" i="3"/>
  <c r="O5551" i="3" s="1"/>
  <c r="M5550" i="3"/>
  <c r="N5550" i="3" s="1"/>
  <c r="L5550" i="3"/>
  <c r="K5550" i="3"/>
  <c r="M5549" i="3"/>
  <c r="N5549" i="3" s="1"/>
  <c r="O5549" i="3" s="1"/>
  <c r="L5549" i="3"/>
  <c r="K5549" i="3"/>
  <c r="N5548" i="3"/>
  <c r="O5548" i="3" s="1"/>
  <c r="M5548" i="3"/>
  <c r="L5548" i="3"/>
  <c r="K5548" i="3"/>
  <c r="M5547" i="3"/>
  <c r="N5547" i="3" s="1"/>
  <c r="O5547" i="3" s="1"/>
  <c r="I29" i="5" s="1"/>
  <c r="L5547" i="3"/>
  <c r="K5547" i="3"/>
  <c r="O5546" i="3"/>
  <c r="M5546" i="3"/>
  <c r="N5546" i="3" s="1"/>
  <c r="L5546" i="3"/>
  <c r="K5546" i="3"/>
  <c r="M5545" i="3"/>
  <c r="N5545" i="3" s="1"/>
  <c r="L5545" i="3"/>
  <c r="O5545" i="3" s="1"/>
  <c r="K5545" i="3"/>
  <c r="N5544" i="3"/>
  <c r="M5544" i="3"/>
  <c r="L5544" i="3"/>
  <c r="O5544" i="3" s="1"/>
  <c r="K5544" i="3"/>
  <c r="N5543" i="3"/>
  <c r="O5543" i="3" s="1"/>
  <c r="M5543" i="3"/>
  <c r="L5543" i="3"/>
  <c r="K5543" i="3"/>
  <c r="M5542" i="3"/>
  <c r="N5542" i="3" s="1"/>
  <c r="L5542" i="3"/>
  <c r="K5542" i="3"/>
  <c r="M5541" i="3"/>
  <c r="N5541" i="3" s="1"/>
  <c r="L5541" i="3"/>
  <c r="K5541" i="3"/>
  <c r="O5541" i="3" s="1"/>
  <c r="M5540" i="3"/>
  <c r="N5540" i="3" s="1"/>
  <c r="O5540" i="3" s="1"/>
  <c r="L5540" i="3"/>
  <c r="K5540" i="3"/>
  <c r="M5539" i="3"/>
  <c r="N5539" i="3" s="1"/>
  <c r="L5539" i="3"/>
  <c r="K5539" i="3"/>
  <c r="N5538" i="3"/>
  <c r="O5538" i="3" s="1"/>
  <c r="M5538" i="3"/>
  <c r="L5538" i="3"/>
  <c r="K5538" i="3"/>
  <c r="M5537" i="3"/>
  <c r="N5537" i="3" s="1"/>
  <c r="L5537" i="3"/>
  <c r="K5537" i="3"/>
  <c r="O5536" i="3"/>
  <c r="N5536" i="3"/>
  <c r="M5536" i="3"/>
  <c r="L5536" i="3"/>
  <c r="K5536" i="3"/>
  <c r="M5535" i="3"/>
  <c r="N5535" i="3" s="1"/>
  <c r="O5535" i="3" s="1"/>
  <c r="L5535" i="3"/>
  <c r="K5535" i="3"/>
  <c r="N5534" i="3"/>
  <c r="M5534" i="3"/>
  <c r="L5534" i="3"/>
  <c r="K5534" i="3"/>
  <c r="O5534" i="3" s="1"/>
  <c r="M5533" i="3"/>
  <c r="N5533" i="3" s="1"/>
  <c r="L5533" i="3"/>
  <c r="K5533" i="3"/>
  <c r="M5532" i="3"/>
  <c r="N5532" i="3" s="1"/>
  <c r="L5532" i="3"/>
  <c r="K5532" i="3"/>
  <c r="O5531" i="3"/>
  <c r="M5531" i="3"/>
  <c r="N5531" i="3" s="1"/>
  <c r="L5531" i="3"/>
  <c r="K5531" i="3"/>
  <c r="N5530" i="3"/>
  <c r="M5530" i="3"/>
  <c r="L5530" i="3"/>
  <c r="O5530" i="3" s="1"/>
  <c r="K5530" i="3"/>
  <c r="N5529" i="3"/>
  <c r="M5529" i="3"/>
  <c r="L5529" i="3"/>
  <c r="K5529" i="3"/>
  <c r="N5528" i="3"/>
  <c r="M5528" i="3"/>
  <c r="L5528" i="3"/>
  <c r="K5528" i="3"/>
  <c r="N5527" i="3"/>
  <c r="M5527" i="3"/>
  <c r="L5527" i="3"/>
  <c r="K5527" i="3"/>
  <c r="N5526" i="3"/>
  <c r="M5526" i="3"/>
  <c r="L5526" i="3"/>
  <c r="K5526" i="3"/>
  <c r="O5525" i="3"/>
  <c r="N5525" i="3"/>
  <c r="M5525" i="3"/>
  <c r="L5525" i="3"/>
  <c r="K5525" i="3"/>
  <c r="N5524" i="3"/>
  <c r="M5524" i="3"/>
  <c r="L5524" i="3"/>
  <c r="K5524" i="3"/>
  <c r="O5524" i="3" s="1"/>
  <c r="M5523" i="3"/>
  <c r="N5523" i="3" s="1"/>
  <c r="L5523" i="3"/>
  <c r="O5523" i="3" s="1"/>
  <c r="K5523" i="3"/>
  <c r="M5522" i="3"/>
  <c r="N5522" i="3" s="1"/>
  <c r="L5522" i="3"/>
  <c r="K5522" i="3"/>
  <c r="N5521" i="3"/>
  <c r="O5521" i="3" s="1"/>
  <c r="M5521" i="3"/>
  <c r="L5521" i="3"/>
  <c r="K5521" i="3"/>
  <c r="N5520" i="3"/>
  <c r="M5520" i="3"/>
  <c r="L5520" i="3"/>
  <c r="K5520" i="3"/>
  <c r="O5520" i="3" s="1"/>
  <c r="N5519" i="3"/>
  <c r="M5519" i="3"/>
  <c r="L5519" i="3"/>
  <c r="K5519" i="3"/>
  <c r="O5519" i="3" s="1"/>
  <c r="M5518" i="3"/>
  <c r="N5518" i="3" s="1"/>
  <c r="L5518" i="3"/>
  <c r="K5518" i="3"/>
  <c r="M5517" i="3"/>
  <c r="N5517" i="3" s="1"/>
  <c r="O5517" i="3" s="1"/>
  <c r="L5517" i="3"/>
  <c r="K5517" i="3"/>
  <c r="N5516" i="3"/>
  <c r="O5516" i="3" s="1"/>
  <c r="M5516" i="3"/>
  <c r="L5516" i="3"/>
  <c r="K5516" i="3"/>
  <c r="O5515" i="3"/>
  <c r="M5515" i="3"/>
  <c r="N5515" i="3" s="1"/>
  <c r="L5515" i="3"/>
  <c r="K5515" i="3"/>
  <c r="O5514" i="3"/>
  <c r="M5514" i="3"/>
  <c r="N5514" i="3" s="1"/>
  <c r="L5514" i="3"/>
  <c r="K5514" i="3"/>
  <c r="M5513" i="3"/>
  <c r="N5513" i="3" s="1"/>
  <c r="L5513" i="3"/>
  <c r="O5513" i="3" s="1"/>
  <c r="K5513" i="3"/>
  <c r="N5512" i="3"/>
  <c r="M5512" i="3"/>
  <c r="L5512" i="3"/>
  <c r="O5512" i="3" s="1"/>
  <c r="K5512" i="3"/>
  <c r="O5511" i="3"/>
  <c r="N5511" i="3"/>
  <c r="M5511" i="3"/>
  <c r="L5511" i="3"/>
  <c r="K5511" i="3"/>
  <c r="M5510" i="3"/>
  <c r="N5510" i="3" s="1"/>
  <c r="L5510" i="3"/>
  <c r="K5510" i="3"/>
  <c r="M5509" i="3"/>
  <c r="N5509" i="3" s="1"/>
  <c r="L5509" i="3"/>
  <c r="K5509" i="3"/>
  <c r="O5509" i="3" s="1"/>
  <c r="M5508" i="3"/>
  <c r="N5508" i="3" s="1"/>
  <c r="L5508" i="3"/>
  <c r="O5508" i="3" s="1"/>
  <c r="K5508" i="3"/>
  <c r="M5507" i="3"/>
  <c r="N5507" i="3" s="1"/>
  <c r="L5507" i="3"/>
  <c r="K5507" i="3"/>
  <c r="N5506" i="3"/>
  <c r="O5506" i="3" s="1"/>
  <c r="M5506" i="3"/>
  <c r="L5506" i="3"/>
  <c r="K5506" i="3"/>
  <c r="N5505" i="3"/>
  <c r="M5505" i="3"/>
  <c r="L5505" i="3"/>
  <c r="K5505" i="3"/>
  <c r="N5504" i="3"/>
  <c r="M5504" i="3"/>
  <c r="L5504" i="3"/>
  <c r="K5504" i="3"/>
  <c r="O5504" i="3" s="1"/>
  <c r="M5503" i="3"/>
  <c r="N5503" i="3" s="1"/>
  <c r="L5503" i="3"/>
  <c r="K5503" i="3"/>
  <c r="N5502" i="3"/>
  <c r="M5502" i="3"/>
  <c r="L5502" i="3"/>
  <c r="K5502" i="3"/>
  <c r="O5502" i="3" s="1"/>
  <c r="I48" i="5" s="1"/>
  <c r="M5501" i="3"/>
  <c r="N5501" i="3" s="1"/>
  <c r="L5501" i="3"/>
  <c r="K5501" i="3"/>
  <c r="M5500" i="3"/>
  <c r="N5500" i="3" s="1"/>
  <c r="L5500" i="3"/>
  <c r="K5500" i="3"/>
  <c r="O5500" i="3" s="1"/>
  <c r="O5499" i="3"/>
  <c r="M5499" i="3"/>
  <c r="N5499" i="3" s="1"/>
  <c r="L5499" i="3"/>
  <c r="K5499" i="3"/>
  <c r="N5498" i="3"/>
  <c r="M5498" i="3"/>
  <c r="L5498" i="3"/>
  <c r="O5498" i="3" s="1"/>
  <c r="K5498" i="3"/>
  <c r="N5497" i="3"/>
  <c r="M5497" i="3"/>
  <c r="L5497" i="3"/>
  <c r="K5497" i="3"/>
  <c r="N5496" i="3"/>
  <c r="M5496" i="3"/>
  <c r="L5496" i="3"/>
  <c r="K5496" i="3"/>
  <c r="N5495" i="3"/>
  <c r="M5495" i="3"/>
  <c r="L5495" i="3"/>
  <c r="K5495" i="3"/>
  <c r="N5494" i="3"/>
  <c r="M5494" i="3"/>
  <c r="L5494" i="3"/>
  <c r="K5494" i="3"/>
  <c r="O5493" i="3"/>
  <c r="N5493" i="3"/>
  <c r="M5493" i="3"/>
  <c r="L5493" i="3"/>
  <c r="K5493" i="3"/>
  <c r="N5492" i="3"/>
  <c r="M5492" i="3"/>
  <c r="L5492" i="3"/>
  <c r="K5492" i="3"/>
  <c r="O5492" i="3" s="1"/>
  <c r="M5491" i="3"/>
  <c r="N5491" i="3" s="1"/>
  <c r="L5491" i="3"/>
  <c r="O5491" i="3" s="1"/>
  <c r="K5491" i="3"/>
  <c r="M5490" i="3"/>
  <c r="N5490" i="3" s="1"/>
  <c r="L5490" i="3"/>
  <c r="K5490" i="3"/>
  <c r="N5489" i="3"/>
  <c r="O5489" i="3" s="1"/>
  <c r="M5489" i="3"/>
  <c r="L5489" i="3"/>
  <c r="K5489" i="3"/>
  <c r="N5488" i="3"/>
  <c r="M5488" i="3"/>
  <c r="L5488" i="3"/>
  <c r="K5488" i="3"/>
  <c r="O5488" i="3" s="1"/>
  <c r="N5487" i="3"/>
  <c r="M5487" i="3"/>
  <c r="L5487" i="3"/>
  <c r="K5487" i="3"/>
  <c r="O5487" i="3" s="1"/>
  <c r="M5486" i="3"/>
  <c r="N5486" i="3" s="1"/>
  <c r="L5486" i="3"/>
  <c r="K5486" i="3"/>
  <c r="M5485" i="3"/>
  <c r="N5485" i="3" s="1"/>
  <c r="L5485" i="3"/>
  <c r="K5485" i="3"/>
  <c r="M5484" i="3"/>
  <c r="N5484" i="3" s="1"/>
  <c r="L5484" i="3"/>
  <c r="K5484" i="3"/>
  <c r="O5484" i="3" s="1"/>
  <c r="M5483" i="3"/>
  <c r="N5483" i="3" s="1"/>
  <c r="O5483" i="3" s="1"/>
  <c r="L5483" i="3"/>
  <c r="K5483" i="3"/>
  <c r="M5482" i="3"/>
  <c r="N5482" i="3" s="1"/>
  <c r="O5482" i="3" s="1"/>
  <c r="L5482" i="3"/>
  <c r="K5482" i="3"/>
  <c r="N5481" i="3"/>
  <c r="M5481" i="3"/>
  <c r="L5481" i="3"/>
  <c r="O5481" i="3" s="1"/>
  <c r="K5481" i="3"/>
  <c r="O5480" i="3"/>
  <c r="N5480" i="3"/>
  <c r="M5480" i="3"/>
  <c r="L5480" i="3"/>
  <c r="K5480" i="3"/>
  <c r="N5479" i="3"/>
  <c r="M5479" i="3"/>
  <c r="L5479" i="3"/>
  <c r="K5479" i="3"/>
  <c r="O5479" i="3" s="1"/>
  <c r="M5478" i="3"/>
  <c r="N5478" i="3" s="1"/>
  <c r="L5478" i="3"/>
  <c r="K5478" i="3"/>
  <c r="M5477" i="3"/>
  <c r="N5477" i="3" s="1"/>
  <c r="L5477" i="3"/>
  <c r="K5477" i="3"/>
  <c r="O5477" i="3" s="1"/>
  <c r="M5476" i="3"/>
  <c r="N5476" i="3" s="1"/>
  <c r="L5476" i="3"/>
  <c r="K5476" i="3"/>
  <c r="O5476" i="3" s="1"/>
  <c r="M5475" i="3"/>
  <c r="N5475" i="3" s="1"/>
  <c r="L5475" i="3"/>
  <c r="O5475" i="3" s="1"/>
  <c r="K5475" i="3"/>
  <c r="M5474" i="3"/>
  <c r="N5474" i="3" s="1"/>
  <c r="L5474" i="3"/>
  <c r="K5474" i="3"/>
  <c r="N5473" i="3"/>
  <c r="M5473" i="3"/>
  <c r="L5473" i="3"/>
  <c r="O5473" i="3" s="1"/>
  <c r="K5473" i="3"/>
  <c r="O5472" i="3"/>
  <c r="N5472" i="3"/>
  <c r="M5472" i="3"/>
  <c r="L5472" i="3"/>
  <c r="K5472" i="3"/>
  <c r="N5471" i="3"/>
  <c r="M5471" i="3"/>
  <c r="L5471" i="3"/>
  <c r="K5471" i="3"/>
  <c r="O5471" i="3" s="1"/>
  <c r="M5470" i="3"/>
  <c r="N5470" i="3" s="1"/>
  <c r="L5470" i="3"/>
  <c r="K5470" i="3"/>
  <c r="M5469" i="3"/>
  <c r="N5469" i="3" s="1"/>
  <c r="L5469" i="3"/>
  <c r="K5469" i="3"/>
  <c r="O5469" i="3" s="1"/>
  <c r="M5468" i="3"/>
  <c r="N5468" i="3" s="1"/>
  <c r="L5468" i="3"/>
  <c r="K5468" i="3"/>
  <c r="O5468" i="3" s="1"/>
  <c r="M5467" i="3"/>
  <c r="N5467" i="3" s="1"/>
  <c r="O5467" i="3" s="1"/>
  <c r="L5467" i="3"/>
  <c r="K5467" i="3"/>
  <c r="M5466" i="3"/>
  <c r="N5466" i="3" s="1"/>
  <c r="O5466" i="3" s="1"/>
  <c r="L5466" i="3"/>
  <c r="K5466" i="3"/>
  <c r="N5465" i="3"/>
  <c r="M5465" i="3"/>
  <c r="L5465" i="3"/>
  <c r="O5465" i="3" s="1"/>
  <c r="K5465" i="3"/>
  <c r="M5464" i="3"/>
  <c r="N5464" i="3" s="1"/>
  <c r="L5464" i="3"/>
  <c r="K5464" i="3"/>
  <c r="O5464" i="3" s="1"/>
  <c r="N5463" i="3"/>
  <c r="M5463" i="3"/>
  <c r="L5463" i="3"/>
  <c r="K5463" i="3"/>
  <c r="O5463" i="3" s="1"/>
  <c r="N5462" i="3"/>
  <c r="M5462" i="3"/>
  <c r="L5462" i="3"/>
  <c r="K5462" i="3"/>
  <c r="O5462" i="3" s="1"/>
  <c r="N5461" i="3"/>
  <c r="M5461" i="3"/>
  <c r="L5461" i="3"/>
  <c r="K5461" i="3"/>
  <c r="O5460" i="3"/>
  <c r="M5460" i="3"/>
  <c r="N5460" i="3" s="1"/>
  <c r="L5460" i="3"/>
  <c r="K5460" i="3"/>
  <c r="O5459" i="3"/>
  <c r="M5459" i="3"/>
  <c r="N5459" i="3" s="1"/>
  <c r="L5459" i="3"/>
  <c r="K5459" i="3"/>
  <c r="M5458" i="3"/>
  <c r="N5458" i="3" s="1"/>
  <c r="L5458" i="3"/>
  <c r="K5458" i="3"/>
  <c r="O5458" i="3" s="1"/>
  <c r="N5457" i="3"/>
  <c r="M5457" i="3"/>
  <c r="L5457" i="3"/>
  <c r="O5457" i="3" s="1"/>
  <c r="K5457" i="3"/>
  <c r="O5456" i="3"/>
  <c r="M5456" i="3"/>
  <c r="N5456" i="3" s="1"/>
  <c r="L5456" i="3"/>
  <c r="K5456" i="3"/>
  <c r="N5455" i="3"/>
  <c r="M5455" i="3"/>
  <c r="L5455" i="3"/>
  <c r="K5455" i="3"/>
  <c r="O5455" i="3" s="1"/>
  <c r="N5454" i="3"/>
  <c r="O5454" i="3" s="1"/>
  <c r="M5454" i="3"/>
  <c r="L5454" i="3"/>
  <c r="K5454" i="3"/>
  <c r="N5453" i="3"/>
  <c r="M5453" i="3"/>
  <c r="L5453" i="3"/>
  <c r="K5453" i="3"/>
  <c r="O5452" i="3"/>
  <c r="M5452" i="3"/>
  <c r="N5452" i="3" s="1"/>
  <c r="L5452" i="3"/>
  <c r="K5452" i="3"/>
  <c r="M5451" i="3"/>
  <c r="N5451" i="3" s="1"/>
  <c r="O5451" i="3" s="1"/>
  <c r="L5451" i="3"/>
  <c r="K5451" i="3"/>
  <c r="M5450" i="3"/>
  <c r="N5450" i="3" s="1"/>
  <c r="L5450" i="3"/>
  <c r="K5450" i="3"/>
  <c r="O5450" i="3" s="1"/>
  <c r="N5449" i="3"/>
  <c r="M5449" i="3"/>
  <c r="L5449" i="3"/>
  <c r="O5449" i="3" s="1"/>
  <c r="K5449" i="3"/>
  <c r="M5448" i="3"/>
  <c r="N5448" i="3" s="1"/>
  <c r="L5448" i="3"/>
  <c r="K5448" i="3"/>
  <c r="O5448" i="3" s="1"/>
  <c r="N5447" i="3"/>
  <c r="M5447" i="3"/>
  <c r="L5447" i="3"/>
  <c r="K5447" i="3"/>
  <c r="O5447" i="3" s="1"/>
  <c r="N5446" i="3"/>
  <c r="M5446" i="3"/>
  <c r="L5446" i="3"/>
  <c r="K5446" i="3"/>
  <c r="O5446" i="3" s="1"/>
  <c r="N5445" i="3"/>
  <c r="M5445" i="3"/>
  <c r="L5445" i="3"/>
  <c r="K5445" i="3"/>
  <c r="O5444" i="3"/>
  <c r="M5444" i="3"/>
  <c r="N5444" i="3" s="1"/>
  <c r="L5444" i="3"/>
  <c r="K5444" i="3"/>
  <c r="M5443" i="3"/>
  <c r="N5443" i="3" s="1"/>
  <c r="O5443" i="3" s="1"/>
  <c r="L5443" i="3"/>
  <c r="K5443" i="3"/>
  <c r="M5442" i="3"/>
  <c r="N5442" i="3" s="1"/>
  <c r="L5442" i="3"/>
  <c r="K5442" i="3"/>
  <c r="O5442" i="3" s="1"/>
  <c r="N5441" i="3"/>
  <c r="M5441" i="3"/>
  <c r="L5441" i="3"/>
  <c r="O5441" i="3" s="1"/>
  <c r="K5441" i="3"/>
  <c r="O5440" i="3"/>
  <c r="M5440" i="3"/>
  <c r="N5440" i="3" s="1"/>
  <c r="L5440" i="3"/>
  <c r="K5440" i="3"/>
  <c r="N5439" i="3"/>
  <c r="M5439" i="3"/>
  <c r="L5439" i="3"/>
  <c r="K5439" i="3"/>
  <c r="O5439" i="3" s="1"/>
  <c r="N5438" i="3"/>
  <c r="O5438" i="3" s="1"/>
  <c r="M5438" i="3"/>
  <c r="L5438" i="3"/>
  <c r="K5438" i="3"/>
  <c r="N5437" i="3"/>
  <c r="M5437" i="3"/>
  <c r="L5437" i="3"/>
  <c r="K5437" i="3"/>
  <c r="O5436" i="3"/>
  <c r="M5436" i="3"/>
  <c r="N5436" i="3" s="1"/>
  <c r="L5436" i="3"/>
  <c r="K5436" i="3"/>
  <c r="M5435" i="3"/>
  <c r="N5435" i="3" s="1"/>
  <c r="O5435" i="3" s="1"/>
  <c r="I20" i="5" s="1"/>
  <c r="L5435" i="3"/>
  <c r="K5435" i="3"/>
  <c r="M5434" i="3"/>
  <c r="N5434" i="3" s="1"/>
  <c r="L5434" i="3"/>
  <c r="K5434" i="3"/>
  <c r="O5434" i="3" s="1"/>
  <c r="N5433" i="3"/>
  <c r="M5433" i="3"/>
  <c r="L5433" i="3"/>
  <c r="O5433" i="3" s="1"/>
  <c r="K5433" i="3"/>
  <c r="M5432" i="3"/>
  <c r="N5432" i="3" s="1"/>
  <c r="L5432" i="3"/>
  <c r="K5432" i="3"/>
  <c r="O5432" i="3" s="1"/>
  <c r="N5431" i="3"/>
  <c r="M5431" i="3"/>
  <c r="L5431" i="3"/>
  <c r="K5431" i="3"/>
  <c r="O5431" i="3" s="1"/>
  <c r="N5430" i="3"/>
  <c r="M5430" i="3"/>
  <c r="L5430" i="3"/>
  <c r="K5430" i="3"/>
  <c r="O5430" i="3" s="1"/>
  <c r="N5429" i="3"/>
  <c r="M5429" i="3"/>
  <c r="L5429" i="3"/>
  <c r="K5429" i="3"/>
  <c r="O5428" i="3"/>
  <c r="M5428" i="3"/>
  <c r="N5428" i="3" s="1"/>
  <c r="L5428" i="3"/>
  <c r="K5428" i="3"/>
  <c r="O5427" i="3"/>
  <c r="M5427" i="3"/>
  <c r="N5427" i="3" s="1"/>
  <c r="L5427" i="3"/>
  <c r="K5427" i="3"/>
  <c r="M5426" i="3"/>
  <c r="N5426" i="3" s="1"/>
  <c r="L5426" i="3"/>
  <c r="K5426" i="3"/>
  <c r="O5426" i="3" s="1"/>
  <c r="N5425" i="3"/>
  <c r="M5425" i="3"/>
  <c r="L5425" i="3"/>
  <c r="O5425" i="3" s="1"/>
  <c r="K5425" i="3"/>
  <c r="O5424" i="3"/>
  <c r="M5424" i="3"/>
  <c r="N5424" i="3" s="1"/>
  <c r="L5424" i="3"/>
  <c r="K5424" i="3"/>
  <c r="N5423" i="3"/>
  <c r="M5423" i="3"/>
  <c r="L5423" i="3"/>
  <c r="K5423" i="3"/>
  <c r="O5423" i="3" s="1"/>
  <c r="N5422" i="3"/>
  <c r="O5422" i="3" s="1"/>
  <c r="M5422" i="3"/>
  <c r="L5422" i="3"/>
  <c r="K5422" i="3"/>
  <c r="N5421" i="3"/>
  <c r="M5421" i="3"/>
  <c r="L5421" i="3"/>
  <c r="K5421" i="3"/>
  <c r="O5420" i="3"/>
  <c r="M5420" i="3"/>
  <c r="N5420" i="3" s="1"/>
  <c r="L5420" i="3"/>
  <c r="K5420" i="3"/>
  <c r="M5419" i="3"/>
  <c r="N5419" i="3" s="1"/>
  <c r="L5419" i="3"/>
  <c r="K5419" i="3"/>
  <c r="M5418" i="3"/>
  <c r="N5418" i="3" s="1"/>
  <c r="L5418" i="3"/>
  <c r="K5418" i="3"/>
  <c r="O5418" i="3" s="1"/>
  <c r="N5417" i="3"/>
  <c r="M5417" i="3"/>
  <c r="L5417" i="3"/>
  <c r="O5417" i="3" s="1"/>
  <c r="K5417" i="3"/>
  <c r="M5416" i="3"/>
  <c r="N5416" i="3" s="1"/>
  <c r="L5416" i="3"/>
  <c r="K5416" i="3"/>
  <c r="O5416" i="3" s="1"/>
  <c r="N5415" i="3"/>
  <c r="M5415" i="3"/>
  <c r="L5415" i="3"/>
  <c r="K5415" i="3"/>
  <c r="O5415" i="3" s="1"/>
  <c r="N5414" i="3"/>
  <c r="M5414" i="3"/>
  <c r="L5414" i="3"/>
  <c r="K5414" i="3"/>
  <c r="O5414" i="3" s="1"/>
  <c r="N5413" i="3"/>
  <c r="M5413" i="3"/>
  <c r="L5413" i="3"/>
  <c r="K5413" i="3"/>
  <c r="M5412" i="3"/>
  <c r="N5412" i="3" s="1"/>
  <c r="L5412" i="3"/>
  <c r="K5412" i="3"/>
  <c r="O5412" i="3" s="1"/>
  <c r="O5411" i="3"/>
  <c r="M5411" i="3"/>
  <c r="N5411" i="3" s="1"/>
  <c r="L5411" i="3"/>
  <c r="K5411" i="3"/>
  <c r="M5410" i="3"/>
  <c r="N5410" i="3" s="1"/>
  <c r="L5410" i="3"/>
  <c r="K5410" i="3"/>
  <c r="N5409" i="3"/>
  <c r="M5409" i="3"/>
  <c r="L5409" i="3"/>
  <c r="O5409" i="3" s="1"/>
  <c r="K5409" i="3"/>
  <c r="M5408" i="3"/>
  <c r="N5408" i="3" s="1"/>
  <c r="O5408" i="3" s="1"/>
  <c r="L5408" i="3"/>
  <c r="K5408" i="3"/>
  <c r="N5407" i="3"/>
  <c r="M5407" i="3"/>
  <c r="L5407" i="3"/>
  <c r="K5407" i="3"/>
  <c r="O5407" i="3" s="1"/>
  <c r="N5406" i="3"/>
  <c r="O5406" i="3" s="1"/>
  <c r="I61" i="5" s="1"/>
  <c r="M5406" i="3"/>
  <c r="L5406" i="3"/>
  <c r="K5406" i="3"/>
  <c r="N5405" i="3"/>
  <c r="M5405" i="3"/>
  <c r="L5405" i="3"/>
  <c r="K5405" i="3"/>
  <c r="O5404" i="3"/>
  <c r="M5404" i="3"/>
  <c r="N5404" i="3" s="1"/>
  <c r="L5404" i="3"/>
  <c r="K5404" i="3"/>
  <c r="M5403" i="3"/>
  <c r="N5403" i="3" s="1"/>
  <c r="L5403" i="3"/>
  <c r="K5403" i="3"/>
  <c r="M5402" i="3"/>
  <c r="N5402" i="3" s="1"/>
  <c r="L5402" i="3"/>
  <c r="K5402" i="3"/>
  <c r="O5402" i="3" s="1"/>
  <c r="N5401" i="3"/>
  <c r="M5401" i="3"/>
  <c r="L5401" i="3"/>
  <c r="O5401" i="3" s="1"/>
  <c r="K5401" i="3"/>
  <c r="M5400" i="3"/>
  <c r="N5400" i="3" s="1"/>
  <c r="L5400" i="3"/>
  <c r="K5400" i="3"/>
  <c r="O5400" i="3" s="1"/>
  <c r="N5399" i="3"/>
  <c r="M5399" i="3"/>
  <c r="L5399" i="3"/>
  <c r="K5399" i="3"/>
  <c r="O5399" i="3" s="1"/>
  <c r="N5398" i="3"/>
  <c r="M5398" i="3"/>
  <c r="L5398" i="3"/>
  <c r="K5398" i="3"/>
  <c r="O5398" i="3" s="1"/>
  <c r="N5397" i="3"/>
  <c r="M5397" i="3"/>
  <c r="L5397" i="3"/>
  <c r="K5397" i="3"/>
  <c r="M5396" i="3"/>
  <c r="N5396" i="3" s="1"/>
  <c r="L5396" i="3"/>
  <c r="K5396" i="3"/>
  <c r="O5396" i="3" s="1"/>
  <c r="O5395" i="3"/>
  <c r="M5395" i="3"/>
  <c r="N5395" i="3" s="1"/>
  <c r="L5395" i="3"/>
  <c r="K5395" i="3"/>
  <c r="M5394" i="3"/>
  <c r="N5394" i="3" s="1"/>
  <c r="L5394" i="3"/>
  <c r="K5394" i="3"/>
  <c r="N5393" i="3"/>
  <c r="M5393" i="3"/>
  <c r="L5393" i="3"/>
  <c r="O5393" i="3" s="1"/>
  <c r="K5393" i="3"/>
  <c r="M5392" i="3"/>
  <c r="N5392" i="3" s="1"/>
  <c r="O5392" i="3" s="1"/>
  <c r="L5392" i="3"/>
  <c r="K5392" i="3"/>
  <c r="N5391" i="3"/>
  <c r="M5391" i="3"/>
  <c r="L5391" i="3"/>
  <c r="K5391" i="3"/>
  <c r="O5391" i="3" s="1"/>
  <c r="N5390" i="3"/>
  <c r="O5390" i="3" s="1"/>
  <c r="M5390" i="3"/>
  <c r="L5390" i="3"/>
  <c r="K5390" i="3"/>
  <c r="N5389" i="3"/>
  <c r="M5389" i="3"/>
  <c r="L5389" i="3"/>
  <c r="K5389" i="3"/>
  <c r="O5388" i="3"/>
  <c r="M5388" i="3"/>
  <c r="N5388" i="3" s="1"/>
  <c r="L5388" i="3"/>
  <c r="K5388" i="3"/>
  <c r="M5387" i="3"/>
  <c r="N5387" i="3" s="1"/>
  <c r="L5387" i="3"/>
  <c r="O5387" i="3" s="1"/>
  <c r="K5387" i="3"/>
  <c r="M5386" i="3"/>
  <c r="N5386" i="3" s="1"/>
  <c r="L5386" i="3"/>
  <c r="K5386" i="3"/>
  <c r="O5386" i="3" s="1"/>
  <c r="N5385" i="3"/>
  <c r="M5385" i="3"/>
  <c r="L5385" i="3"/>
  <c r="K5385" i="3"/>
  <c r="N5384" i="3"/>
  <c r="M5384" i="3"/>
  <c r="L5384" i="3"/>
  <c r="K5384" i="3"/>
  <c r="O5384" i="3" s="1"/>
  <c r="N5383" i="3"/>
  <c r="M5383" i="3"/>
  <c r="L5383" i="3"/>
  <c r="K5383" i="3"/>
  <c r="O5383" i="3" s="1"/>
  <c r="N5382" i="3"/>
  <c r="M5382" i="3"/>
  <c r="L5382" i="3"/>
  <c r="K5382" i="3"/>
  <c r="O5382" i="3" s="1"/>
  <c r="N5381" i="3"/>
  <c r="M5381" i="3"/>
  <c r="L5381" i="3"/>
  <c r="K5381" i="3"/>
  <c r="M5380" i="3"/>
  <c r="N5380" i="3" s="1"/>
  <c r="L5380" i="3"/>
  <c r="K5380" i="3"/>
  <c r="O5380" i="3" s="1"/>
  <c r="I33" i="5" s="1"/>
  <c r="O5379" i="3"/>
  <c r="M5379" i="3"/>
  <c r="N5379" i="3" s="1"/>
  <c r="L5379" i="3"/>
  <c r="K5379" i="3"/>
  <c r="M5378" i="3"/>
  <c r="N5378" i="3" s="1"/>
  <c r="L5378" i="3"/>
  <c r="K5378" i="3"/>
  <c r="N5377" i="3"/>
  <c r="M5377" i="3"/>
  <c r="L5377" i="3"/>
  <c r="O5377" i="3" s="1"/>
  <c r="K5377" i="3"/>
  <c r="M5376" i="3"/>
  <c r="N5376" i="3" s="1"/>
  <c r="O5376" i="3" s="1"/>
  <c r="L5376" i="3"/>
  <c r="K5376" i="3"/>
  <c r="N5375" i="3"/>
  <c r="M5375" i="3"/>
  <c r="L5375" i="3"/>
  <c r="K5375" i="3"/>
  <c r="O5375" i="3" s="1"/>
  <c r="N5374" i="3"/>
  <c r="O5374" i="3" s="1"/>
  <c r="M5374" i="3"/>
  <c r="L5374" i="3"/>
  <c r="K5374" i="3"/>
  <c r="N5373" i="3"/>
  <c r="M5373" i="3"/>
  <c r="L5373" i="3"/>
  <c r="K5373" i="3"/>
  <c r="O5372" i="3"/>
  <c r="M5372" i="3"/>
  <c r="N5372" i="3" s="1"/>
  <c r="L5372" i="3"/>
  <c r="K5372" i="3"/>
  <c r="M5371" i="3"/>
  <c r="N5371" i="3" s="1"/>
  <c r="L5371" i="3"/>
  <c r="K5371" i="3"/>
  <c r="M5370" i="3"/>
  <c r="N5370" i="3" s="1"/>
  <c r="L5370" i="3"/>
  <c r="K5370" i="3"/>
  <c r="O5370" i="3" s="1"/>
  <c r="N5369" i="3"/>
  <c r="M5369" i="3"/>
  <c r="L5369" i="3"/>
  <c r="O5369" i="3" s="1"/>
  <c r="K5369" i="3"/>
  <c r="N5368" i="3"/>
  <c r="M5368" i="3"/>
  <c r="L5368" i="3"/>
  <c r="K5368" i="3"/>
  <c r="O5368" i="3" s="1"/>
  <c r="N5367" i="3"/>
  <c r="M5367" i="3"/>
  <c r="L5367" i="3"/>
  <c r="K5367" i="3"/>
  <c r="O5367" i="3" s="1"/>
  <c r="N5366" i="3"/>
  <c r="M5366" i="3"/>
  <c r="L5366" i="3"/>
  <c r="K5366" i="3"/>
  <c r="O5366" i="3" s="1"/>
  <c r="N5365" i="3"/>
  <c r="M5365" i="3"/>
  <c r="L5365" i="3"/>
  <c r="K5365" i="3"/>
  <c r="M5364" i="3"/>
  <c r="N5364" i="3" s="1"/>
  <c r="L5364" i="3"/>
  <c r="K5364" i="3"/>
  <c r="O5364" i="3" s="1"/>
  <c r="O5363" i="3"/>
  <c r="M5363" i="3"/>
  <c r="N5363" i="3" s="1"/>
  <c r="L5363" i="3"/>
  <c r="K5363" i="3"/>
  <c r="M5362" i="3"/>
  <c r="N5362" i="3" s="1"/>
  <c r="L5362" i="3"/>
  <c r="K5362" i="3"/>
  <c r="N5361" i="3"/>
  <c r="M5361" i="3"/>
  <c r="L5361" i="3"/>
  <c r="O5361" i="3" s="1"/>
  <c r="K5361" i="3"/>
  <c r="O5360" i="3"/>
  <c r="M5360" i="3"/>
  <c r="N5360" i="3" s="1"/>
  <c r="L5360" i="3"/>
  <c r="K5360" i="3"/>
  <c r="N5359" i="3"/>
  <c r="M5359" i="3"/>
  <c r="L5359" i="3"/>
  <c r="K5359" i="3"/>
  <c r="O5359" i="3" s="1"/>
  <c r="N5358" i="3"/>
  <c r="O5358" i="3" s="1"/>
  <c r="M5358" i="3"/>
  <c r="L5358" i="3"/>
  <c r="K5358" i="3"/>
  <c r="N5357" i="3"/>
  <c r="M5357" i="3"/>
  <c r="L5357" i="3"/>
  <c r="K5357" i="3"/>
  <c r="O5356" i="3"/>
  <c r="M5356" i="3"/>
  <c r="N5356" i="3" s="1"/>
  <c r="L5356" i="3"/>
  <c r="K5356" i="3"/>
  <c r="M5355" i="3"/>
  <c r="N5355" i="3" s="1"/>
  <c r="L5355" i="3"/>
  <c r="O5355" i="3" s="1"/>
  <c r="K5355" i="3"/>
  <c r="M5354" i="3"/>
  <c r="N5354" i="3" s="1"/>
  <c r="L5354" i="3"/>
  <c r="K5354" i="3"/>
  <c r="O5354" i="3" s="1"/>
  <c r="N5353" i="3"/>
  <c r="M5353" i="3"/>
  <c r="L5353" i="3"/>
  <c r="K5353" i="3"/>
  <c r="N5352" i="3"/>
  <c r="M5352" i="3"/>
  <c r="L5352" i="3"/>
  <c r="K5352" i="3"/>
  <c r="O5352" i="3" s="1"/>
  <c r="N5351" i="3"/>
  <c r="M5351" i="3"/>
  <c r="L5351" i="3"/>
  <c r="K5351" i="3"/>
  <c r="N5350" i="3"/>
  <c r="M5350" i="3"/>
  <c r="L5350" i="3"/>
  <c r="K5350" i="3"/>
  <c r="O5350" i="3" s="1"/>
  <c r="N5349" i="3"/>
  <c r="M5349" i="3"/>
  <c r="L5349" i="3"/>
  <c r="K5349" i="3"/>
  <c r="M5348" i="3"/>
  <c r="N5348" i="3" s="1"/>
  <c r="L5348" i="3"/>
  <c r="K5348" i="3"/>
  <c r="O5348" i="3" s="1"/>
  <c r="M5347" i="3"/>
  <c r="N5347" i="3" s="1"/>
  <c r="O5347" i="3" s="1"/>
  <c r="L5347" i="3"/>
  <c r="K5347" i="3"/>
  <c r="M5346" i="3"/>
  <c r="N5346" i="3" s="1"/>
  <c r="L5346" i="3"/>
  <c r="K5346" i="3"/>
  <c r="N5345" i="3"/>
  <c r="M5345" i="3"/>
  <c r="L5345" i="3"/>
  <c r="O5345" i="3" s="1"/>
  <c r="K5345" i="3"/>
  <c r="M5344" i="3"/>
  <c r="N5344" i="3" s="1"/>
  <c r="O5344" i="3" s="1"/>
  <c r="L5344" i="3"/>
  <c r="K5344" i="3"/>
  <c r="N5343" i="3"/>
  <c r="M5343" i="3"/>
  <c r="L5343" i="3"/>
  <c r="K5343" i="3"/>
  <c r="O5343" i="3" s="1"/>
  <c r="N5342" i="3"/>
  <c r="O5342" i="3" s="1"/>
  <c r="M5342" i="3"/>
  <c r="L5342" i="3"/>
  <c r="K5342" i="3"/>
  <c r="N5341" i="3"/>
  <c r="M5341" i="3"/>
  <c r="L5341" i="3"/>
  <c r="K5341" i="3"/>
  <c r="O5340" i="3"/>
  <c r="M5340" i="3"/>
  <c r="N5340" i="3" s="1"/>
  <c r="L5340" i="3"/>
  <c r="K5340" i="3"/>
  <c r="M5339" i="3"/>
  <c r="N5339" i="3" s="1"/>
  <c r="L5339" i="3"/>
  <c r="K5339" i="3"/>
  <c r="M5338" i="3"/>
  <c r="N5338" i="3" s="1"/>
  <c r="L5338" i="3"/>
  <c r="K5338" i="3"/>
  <c r="O5338" i="3" s="1"/>
  <c r="N5337" i="3"/>
  <c r="M5337" i="3"/>
  <c r="L5337" i="3"/>
  <c r="O5337" i="3" s="1"/>
  <c r="K5337" i="3"/>
  <c r="N5336" i="3"/>
  <c r="M5336" i="3"/>
  <c r="L5336" i="3"/>
  <c r="K5336" i="3"/>
  <c r="O5336" i="3" s="1"/>
  <c r="N5335" i="3"/>
  <c r="M5335" i="3"/>
  <c r="L5335" i="3"/>
  <c r="K5335" i="3"/>
  <c r="N5334" i="3"/>
  <c r="M5334" i="3"/>
  <c r="L5334" i="3"/>
  <c r="K5334" i="3"/>
  <c r="O5334" i="3" s="1"/>
  <c r="N5333" i="3"/>
  <c r="M5333" i="3"/>
  <c r="L5333" i="3"/>
  <c r="K5333" i="3"/>
  <c r="M5332" i="3"/>
  <c r="N5332" i="3" s="1"/>
  <c r="L5332" i="3"/>
  <c r="K5332" i="3"/>
  <c r="M5331" i="3"/>
  <c r="N5331" i="3" s="1"/>
  <c r="L5331" i="3"/>
  <c r="K5331" i="3"/>
  <c r="O5330" i="3"/>
  <c r="M5330" i="3"/>
  <c r="N5330" i="3" s="1"/>
  <c r="L5330" i="3"/>
  <c r="K5330" i="3"/>
  <c r="N5329" i="3"/>
  <c r="O5329" i="3" s="1"/>
  <c r="M5329" i="3"/>
  <c r="L5329" i="3"/>
  <c r="K5329" i="3"/>
  <c r="N5328" i="3"/>
  <c r="O5328" i="3" s="1"/>
  <c r="M5328" i="3"/>
  <c r="L5328" i="3"/>
  <c r="K5328" i="3"/>
  <c r="N5327" i="3"/>
  <c r="M5327" i="3"/>
  <c r="L5327" i="3"/>
  <c r="K5327" i="3"/>
  <c r="O5327" i="3" s="1"/>
  <c r="M5326" i="3"/>
  <c r="N5326" i="3" s="1"/>
  <c r="L5326" i="3"/>
  <c r="K5326" i="3"/>
  <c r="N5325" i="3"/>
  <c r="M5325" i="3"/>
  <c r="L5325" i="3"/>
  <c r="K5325" i="3"/>
  <c r="N5324" i="3"/>
  <c r="M5324" i="3"/>
  <c r="L5324" i="3"/>
  <c r="K5324" i="3"/>
  <c r="O5324" i="3" s="1"/>
  <c r="N5323" i="3"/>
  <c r="O5323" i="3" s="1"/>
  <c r="M5323" i="3"/>
  <c r="L5323" i="3"/>
  <c r="K5323" i="3"/>
  <c r="M5322" i="3"/>
  <c r="N5322" i="3" s="1"/>
  <c r="L5322" i="3"/>
  <c r="K5322" i="3"/>
  <c r="O5321" i="3"/>
  <c r="M5321" i="3"/>
  <c r="N5321" i="3" s="1"/>
  <c r="L5321" i="3"/>
  <c r="K5321" i="3"/>
  <c r="N5320" i="3"/>
  <c r="M5320" i="3"/>
  <c r="L5320" i="3"/>
  <c r="K5320" i="3"/>
  <c r="N5319" i="3"/>
  <c r="M5319" i="3"/>
  <c r="L5319" i="3"/>
  <c r="K5319" i="3"/>
  <c r="O5319" i="3" s="1"/>
  <c r="N5318" i="3"/>
  <c r="M5318" i="3"/>
  <c r="L5318" i="3"/>
  <c r="K5318" i="3"/>
  <c r="O5318" i="3" s="1"/>
  <c r="N5317" i="3"/>
  <c r="M5317" i="3"/>
  <c r="L5317" i="3"/>
  <c r="K5317" i="3"/>
  <c r="O5316" i="3"/>
  <c r="M5316" i="3"/>
  <c r="N5316" i="3" s="1"/>
  <c r="L5316" i="3"/>
  <c r="K5316" i="3"/>
  <c r="N5315" i="3"/>
  <c r="M5315" i="3"/>
  <c r="L5315" i="3"/>
  <c r="K5315" i="3"/>
  <c r="O5315" i="3" s="1"/>
  <c r="M5314" i="3"/>
  <c r="N5314" i="3" s="1"/>
  <c r="O5314" i="3" s="1"/>
  <c r="L5314" i="3"/>
  <c r="K5314" i="3"/>
  <c r="M5313" i="3"/>
  <c r="N5313" i="3" s="1"/>
  <c r="O5313" i="3" s="1"/>
  <c r="L5313" i="3"/>
  <c r="K5313" i="3"/>
  <c r="N5312" i="3"/>
  <c r="M5312" i="3"/>
  <c r="L5312" i="3"/>
  <c r="K5312" i="3"/>
  <c r="O5312" i="3" s="1"/>
  <c r="O5311" i="3"/>
  <c r="N5311" i="3"/>
  <c r="M5311" i="3"/>
  <c r="L5311" i="3"/>
  <c r="K5311" i="3"/>
  <c r="N5310" i="3"/>
  <c r="M5310" i="3"/>
  <c r="L5310" i="3"/>
  <c r="K5310" i="3"/>
  <c r="M5309" i="3"/>
  <c r="N5309" i="3" s="1"/>
  <c r="L5309" i="3"/>
  <c r="K5309" i="3"/>
  <c r="O5308" i="3"/>
  <c r="M5308" i="3"/>
  <c r="N5308" i="3" s="1"/>
  <c r="L5308" i="3"/>
  <c r="K5308" i="3"/>
  <c r="N5307" i="3"/>
  <c r="M5307" i="3"/>
  <c r="L5307" i="3"/>
  <c r="K5307" i="3"/>
  <c r="O5307" i="3" s="1"/>
  <c r="O5306" i="3"/>
  <c r="M5306" i="3"/>
  <c r="N5306" i="3" s="1"/>
  <c r="L5306" i="3"/>
  <c r="K5306" i="3"/>
  <c r="M5305" i="3"/>
  <c r="N5305" i="3" s="1"/>
  <c r="L5305" i="3"/>
  <c r="O5305" i="3" s="1"/>
  <c r="K5305" i="3"/>
  <c r="M5304" i="3"/>
  <c r="N5304" i="3" s="1"/>
  <c r="L5304" i="3"/>
  <c r="O5304" i="3" s="1"/>
  <c r="K5304" i="3"/>
  <c r="O5303" i="3"/>
  <c r="N5303" i="3"/>
  <c r="M5303" i="3"/>
  <c r="L5303" i="3"/>
  <c r="K5303" i="3"/>
  <c r="N5302" i="3"/>
  <c r="M5302" i="3"/>
  <c r="L5302" i="3"/>
  <c r="K5302" i="3"/>
  <c r="N5301" i="3"/>
  <c r="M5301" i="3"/>
  <c r="L5301" i="3"/>
  <c r="K5301" i="3"/>
  <c r="M5300" i="3"/>
  <c r="N5300" i="3" s="1"/>
  <c r="L5300" i="3"/>
  <c r="K5300" i="3"/>
  <c r="O5300" i="3" s="1"/>
  <c r="M5299" i="3"/>
  <c r="N5299" i="3" s="1"/>
  <c r="L5299" i="3"/>
  <c r="O5299" i="3" s="1"/>
  <c r="K5299" i="3"/>
  <c r="O5298" i="3"/>
  <c r="M5298" i="3"/>
  <c r="N5298" i="3" s="1"/>
  <c r="L5298" i="3"/>
  <c r="K5298" i="3"/>
  <c r="N5297" i="3"/>
  <c r="O5297" i="3" s="1"/>
  <c r="M5297" i="3"/>
  <c r="L5297" i="3"/>
  <c r="K5297" i="3"/>
  <c r="N5296" i="3"/>
  <c r="O5296" i="3" s="1"/>
  <c r="M5296" i="3"/>
  <c r="L5296" i="3"/>
  <c r="K5296" i="3"/>
  <c r="N5295" i="3"/>
  <c r="M5295" i="3"/>
  <c r="L5295" i="3"/>
  <c r="K5295" i="3"/>
  <c r="O5295" i="3" s="1"/>
  <c r="M5294" i="3"/>
  <c r="N5294" i="3" s="1"/>
  <c r="L5294" i="3"/>
  <c r="K5294" i="3"/>
  <c r="N5293" i="3"/>
  <c r="M5293" i="3"/>
  <c r="L5293" i="3"/>
  <c r="K5293" i="3"/>
  <c r="N5292" i="3"/>
  <c r="M5292" i="3"/>
  <c r="L5292" i="3"/>
  <c r="K5292" i="3"/>
  <c r="O5292" i="3" s="1"/>
  <c r="N5291" i="3"/>
  <c r="O5291" i="3" s="1"/>
  <c r="M5291" i="3"/>
  <c r="L5291" i="3"/>
  <c r="K5291" i="3"/>
  <c r="M5290" i="3"/>
  <c r="N5290" i="3" s="1"/>
  <c r="L5290" i="3"/>
  <c r="K5290" i="3"/>
  <c r="M5289" i="3"/>
  <c r="N5289" i="3" s="1"/>
  <c r="L5289" i="3"/>
  <c r="O5289" i="3" s="1"/>
  <c r="K5289" i="3"/>
  <c r="M5288" i="3"/>
  <c r="N5288" i="3" s="1"/>
  <c r="O5288" i="3" s="1"/>
  <c r="L5288" i="3"/>
  <c r="K5288" i="3"/>
  <c r="N5287" i="3"/>
  <c r="M5287" i="3"/>
  <c r="L5287" i="3"/>
  <c r="K5287" i="3"/>
  <c r="M5286" i="3"/>
  <c r="N5286" i="3" s="1"/>
  <c r="O5286" i="3" s="1"/>
  <c r="L5286" i="3"/>
  <c r="K5286" i="3"/>
  <c r="N5285" i="3"/>
  <c r="M5285" i="3"/>
  <c r="L5285" i="3"/>
  <c r="K5285" i="3"/>
  <c r="N5284" i="3"/>
  <c r="M5284" i="3"/>
  <c r="L5284" i="3"/>
  <c r="K5284" i="3"/>
  <c r="O5284" i="3" s="1"/>
  <c r="N5283" i="3"/>
  <c r="O5283" i="3" s="1"/>
  <c r="M5283" i="3"/>
  <c r="L5283" i="3"/>
  <c r="K5283" i="3"/>
  <c r="M5282" i="3"/>
  <c r="N5282" i="3" s="1"/>
  <c r="L5282" i="3"/>
  <c r="K5282" i="3"/>
  <c r="O5282" i="3" s="1"/>
  <c r="M5281" i="3"/>
  <c r="N5281" i="3" s="1"/>
  <c r="L5281" i="3"/>
  <c r="K5281" i="3"/>
  <c r="O5280" i="3"/>
  <c r="M5280" i="3"/>
  <c r="N5280" i="3" s="1"/>
  <c r="L5280" i="3"/>
  <c r="K5280" i="3"/>
  <c r="N5279" i="3"/>
  <c r="M5279" i="3"/>
  <c r="L5279" i="3"/>
  <c r="K5279" i="3"/>
  <c r="O5279" i="3" s="1"/>
  <c r="O5278" i="3"/>
  <c r="M5278" i="3"/>
  <c r="N5278" i="3" s="1"/>
  <c r="L5278" i="3"/>
  <c r="K5278" i="3"/>
  <c r="N5277" i="3"/>
  <c r="M5277" i="3"/>
  <c r="L5277" i="3"/>
  <c r="K5277" i="3"/>
  <c r="N5276" i="3"/>
  <c r="M5276" i="3"/>
  <c r="L5276" i="3"/>
  <c r="K5276" i="3"/>
  <c r="O5276" i="3" s="1"/>
  <c r="N5275" i="3"/>
  <c r="O5275" i="3" s="1"/>
  <c r="M5275" i="3"/>
  <c r="L5275" i="3"/>
  <c r="K5275" i="3"/>
  <c r="M5274" i="3"/>
  <c r="N5274" i="3" s="1"/>
  <c r="L5274" i="3"/>
  <c r="K5274" i="3"/>
  <c r="M5273" i="3"/>
  <c r="N5273" i="3" s="1"/>
  <c r="L5273" i="3"/>
  <c r="K5273" i="3"/>
  <c r="M5272" i="3"/>
  <c r="N5272" i="3" s="1"/>
  <c r="O5272" i="3" s="1"/>
  <c r="L5272" i="3"/>
  <c r="K5272" i="3"/>
  <c r="N5271" i="3"/>
  <c r="M5271" i="3"/>
  <c r="L5271" i="3"/>
  <c r="K5271" i="3"/>
  <c r="M5270" i="3"/>
  <c r="N5270" i="3" s="1"/>
  <c r="O5270" i="3" s="1"/>
  <c r="L5270" i="3"/>
  <c r="K5270" i="3"/>
  <c r="N5269" i="3"/>
  <c r="M5269" i="3"/>
  <c r="L5269" i="3"/>
  <c r="K5269" i="3"/>
  <c r="O5269" i="3" s="1"/>
  <c r="N5268" i="3"/>
  <c r="M5268" i="3"/>
  <c r="L5268" i="3"/>
  <c r="K5268" i="3"/>
  <c r="O5268" i="3" s="1"/>
  <c r="N5267" i="3"/>
  <c r="M5267" i="3"/>
  <c r="L5267" i="3"/>
  <c r="K5267" i="3"/>
  <c r="O5267" i="3" s="1"/>
  <c r="M5266" i="3"/>
  <c r="N5266" i="3" s="1"/>
  <c r="L5266" i="3"/>
  <c r="K5266" i="3"/>
  <c r="O5266" i="3" s="1"/>
  <c r="M5265" i="3"/>
  <c r="N5265" i="3" s="1"/>
  <c r="L5265" i="3"/>
  <c r="K5265" i="3"/>
  <c r="M5264" i="3"/>
  <c r="N5264" i="3" s="1"/>
  <c r="O5264" i="3" s="1"/>
  <c r="L5264" i="3"/>
  <c r="K5264" i="3"/>
  <c r="N5263" i="3"/>
  <c r="M5263" i="3"/>
  <c r="L5263" i="3"/>
  <c r="K5263" i="3"/>
  <c r="O5263" i="3" s="1"/>
  <c r="M5262" i="3"/>
  <c r="N5262" i="3" s="1"/>
  <c r="O5262" i="3" s="1"/>
  <c r="L5262" i="3"/>
  <c r="K5262" i="3"/>
  <c r="N5261" i="3"/>
  <c r="M5261" i="3"/>
  <c r="L5261" i="3"/>
  <c r="K5261" i="3"/>
  <c r="N5260" i="3"/>
  <c r="M5260" i="3"/>
  <c r="L5260" i="3"/>
  <c r="K5260" i="3"/>
  <c r="O5260" i="3" s="1"/>
  <c r="N5259" i="3"/>
  <c r="M5259" i="3"/>
  <c r="L5259" i="3"/>
  <c r="K5259" i="3"/>
  <c r="M5258" i="3"/>
  <c r="N5258" i="3" s="1"/>
  <c r="L5258" i="3"/>
  <c r="K5258" i="3"/>
  <c r="M5257" i="3"/>
  <c r="N5257" i="3" s="1"/>
  <c r="L5257" i="3"/>
  <c r="O5257" i="3" s="1"/>
  <c r="K5257" i="3"/>
  <c r="M5256" i="3"/>
  <c r="N5256" i="3" s="1"/>
  <c r="O5256" i="3" s="1"/>
  <c r="L5256" i="3"/>
  <c r="K5256" i="3"/>
  <c r="N5255" i="3"/>
  <c r="M5255" i="3"/>
  <c r="L5255" i="3"/>
  <c r="K5255" i="3"/>
  <c r="M5254" i="3"/>
  <c r="N5254" i="3" s="1"/>
  <c r="O5254" i="3" s="1"/>
  <c r="L5254" i="3"/>
  <c r="K5254" i="3"/>
  <c r="N5253" i="3"/>
  <c r="M5253" i="3"/>
  <c r="L5253" i="3"/>
  <c r="K5253" i="3"/>
  <c r="N5252" i="3"/>
  <c r="M5252" i="3"/>
  <c r="L5252" i="3"/>
  <c r="K5252" i="3"/>
  <c r="O5252" i="3" s="1"/>
  <c r="N5251" i="3"/>
  <c r="M5251" i="3"/>
  <c r="L5251" i="3"/>
  <c r="K5251" i="3"/>
  <c r="O5251" i="3" s="1"/>
  <c r="M5250" i="3"/>
  <c r="N5250" i="3" s="1"/>
  <c r="L5250" i="3"/>
  <c r="K5250" i="3"/>
  <c r="O5250" i="3" s="1"/>
  <c r="M5249" i="3"/>
  <c r="N5249" i="3" s="1"/>
  <c r="L5249" i="3"/>
  <c r="K5249" i="3"/>
  <c r="O5248" i="3"/>
  <c r="M5248" i="3"/>
  <c r="N5248" i="3" s="1"/>
  <c r="L5248" i="3"/>
  <c r="K5248" i="3"/>
  <c r="N5247" i="3"/>
  <c r="M5247" i="3"/>
  <c r="L5247" i="3"/>
  <c r="K5247" i="3"/>
  <c r="O5247" i="3" s="1"/>
  <c r="O5246" i="3"/>
  <c r="M5246" i="3"/>
  <c r="N5246" i="3" s="1"/>
  <c r="L5246" i="3"/>
  <c r="K5246" i="3"/>
  <c r="N5245" i="3"/>
  <c r="M5245" i="3"/>
  <c r="L5245" i="3"/>
  <c r="K5245" i="3"/>
  <c r="N5244" i="3"/>
  <c r="M5244" i="3"/>
  <c r="L5244" i="3"/>
  <c r="K5244" i="3"/>
  <c r="O5244" i="3" s="1"/>
  <c r="N5243" i="3"/>
  <c r="M5243" i="3"/>
  <c r="L5243" i="3"/>
  <c r="K5243" i="3"/>
  <c r="M5242" i="3"/>
  <c r="N5242" i="3" s="1"/>
  <c r="L5242" i="3"/>
  <c r="K5242" i="3"/>
  <c r="M5241" i="3"/>
  <c r="N5241" i="3" s="1"/>
  <c r="L5241" i="3"/>
  <c r="O5241" i="3" s="1"/>
  <c r="K5241" i="3"/>
  <c r="M5240" i="3"/>
  <c r="N5240" i="3" s="1"/>
  <c r="O5240" i="3" s="1"/>
  <c r="L5240" i="3"/>
  <c r="K5240" i="3"/>
  <c r="N5239" i="3"/>
  <c r="M5239" i="3"/>
  <c r="L5239" i="3"/>
  <c r="K5239" i="3"/>
  <c r="O5239" i="3" s="1"/>
  <c r="M5238" i="3"/>
  <c r="N5238" i="3" s="1"/>
  <c r="O5238" i="3" s="1"/>
  <c r="L5238" i="3"/>
  <c r="K5238" i="3"/>
  <c r="N5237" i="3"/>
  <c r="M5237" i="3"/>
  <c r="L5237" i="3"/>
  <c r="K5237" i="3"/>
  <c r="O5237" i="3" s="1"/>
  <c r="N5236" i="3"/>
  <c r="M5236" i="3"/>
  <c r="L5236" i="3"/>
  <c r="K5236" i="3"/>
  <c r="O5236" i="3" s="1"/>
  <c r="N5235" i="3"/>
  <c r="M5235" i="3"/>
  <c r="L5235" i="3"/>
  <c r="K5235" i="3"/>
  <c r="O5235" i="3" s="1"/>
  <c r="M5234" i="3"/>
  <c r="N5234" i="3" s="1"/>
  <c r="L5234" i="3"/>
  <c r="K5234" i="3"/>
  <c r="O5234" i="3" s="1"/>
  <c r="M5233" i="3"/>
  <c r="N5233" i="3" s="1"/>
  <c r="L5233" i="3"/>
  <c r="K5233" i="3"/>
  <c r="O5233" i="3" s="1"/>
  <c r="M5232" i="3"/>
  <c r="N5232" i="3" s="1"/>
  <c r="O5232" i="3" s="1"/>
  <c r="L5232" i="3"/>
  <c r="K5232" i="3"/>
  <c r="N5231" i="3"/>
  <c r="M5231" i="3"/>
  <c r="L5231" i="3"/>
  <c r="K5231" i="3"/>
  <c r="O5231" i="3" s="1"/>
  <c r="M5230" i="3"/>
  <c r="N5230" i="3" s="1"/>
  <c r="O5230" i="3" s="1"/>
  <c r="L5230" i="3"/>
  <c r="K5230" i="3"/>
  <c r="N5229" i="3"/>
  <c r="M5229" i="3"/>
  <c r="L5229" i="3"/>
  <c r="K5229" i="3"/>
  <c r="O5229" i="3" s="1"/>
  <c r="N5228" i="3"/>
  <c r="M5228" i="3"/>
  <c r="L5228" i="3"/>
  <c r="K5228" i="3"/>
  <c r="O5228" i="3" s="1"/>
  <c r="N5227" i="3"/>
  <c r="M5227" i="3"/>
  <c r="L5227" i="3"/>
  <c r="K5227" i="3"/>
  <c r="O5227" i="3" s="1"/>
  <c r="M5226" i="3"/>
  <c r="N5226" i="3" s="1"/>
  <c r="L5226" i="3"/>
  <c r="K5226" i="3"/>
  <c r="M5225" i="3"/>
  <c r="N5225" i="3" s="1"/>
  <c r="L5225" i="3"/>
  <c r="O5225" i="3" s="1"/>
  <c r="K5225" i="3"/>
  <c r="M5224" i="3"/>
  <c r="N5224" i="3" s="1"/>
  <c r="O5224" i="3" s="1"/>
  <c r="L5224" i="3"/>
  <c r="K5224" i="3"/>
  <c r="N5223" i="3"/>
  <c r="M5223" i="3"/>
  <c r="L5223" i="3"/>
  <c r="K5223" i="3"/>
  <c r="M5222" i="3"/>
  <c r="N5222" i="3" s="1"/>
  <c r="O5222" i="3" s="1"/>
  <c r="L5222" i="3"/>
  <c r="K5222" i="3"/>
  <c r="N5221" i="3"/>
  <c r="M5221" i="3"/>
  <c r="L5221" i="3"/>
  <c r="K5221" i="3"/>
  <c r="N5220" i="3"/>
  <c r="M5220" i="3"/>
  <c r="L5220" i="3"/>
  <c r="K5220" i="3"/>
  <c r="O5220" i="3" s="1"/>
  <c r="N5219" i="3"/>
  <c r="M5219" i="3"/>
  <c r="L5219" i="3"/>
  <c r="K5219" i="3"/>
  <c r="O5219" i="3" s="1"/>
  <c r="M5218" i="3"/>
  <c r="N5218" i="3" s="1"/>
  <c r="L5218" i="3"/>
  <c r="K5218" i="3"/>
  <c r="O5218" i="3" s="1"/>
  <c r="M5217" i="3"/>
  <c r="N5217" i="3" s="1"/>
  <c r="L5217" i="3"/>
  <c r="K5217" i="3"/>
  <c r="O5216" i="3"/>
  <c r="M5216" i="3"/>
  <c r="N5216" i="3" s="1"/>
  <c r="L5216" i="3"/>
  <c r="K5216" i="3"/>
  <c r="N5215" i="3"/>
  <c r="M5215" i="3"/>
  <c r="L5215" i="3"/>
  <c r="K5215" i="3"/>
  <c r="O5215" i="3" s="1"/>
  <c r="O5214" i="3"/>
  <c r="M5214" i="3"/>
  <c r="N5214" i="3" s="1"/>
  <c r="L5214" i="3"/>
  <c r="K5214" i="3"/>
  <c r="N5213" i="3"/>
  <c r="M5213" i="3"/>
  <c r="L5213" i="3"/>
  <c r="K5213" i="3"/>
  <c r="N5212" i="3"/>
  <c r="M5212" i="3"/>
  <c r="L5212" i="3"/>
  <c r="K5212" i="3"/>
  <c r="O5212" i="3" s="1"/>
  <c r="N5211" i="3"/>
  <c r="M5211" i="3"/>
  <c r="L5211" i="3"/>
  <c r="K5211" i="3"/>
  <c r="O5211" i="3" s="1"/>
  <c r="M5210" i="3"/>
  <c r="N5210" i="3" s="1"/>
  <c r="L5210" i="3"/>
  <c r="K5210" i="3"/>
  <c r="O5210" i="3" s="1"/>
  <c r="M5209" i="3"/>
  <c r="N5209" i="3" s="1"/>
  <c r="L5209" i="3"/>
  <c r="K5209" i="3"/>
  <c r="N5208" i="3"/>
  <c r="O5208" i="3" s="1"/>
  <c r="M5208" i="3"/>
  <c r="L5208" i="3"/>
  <c r="K5208" i="3"/>
  <c r="O5207" i="3"/>
  <c r="N5207" i="3"/>
  <c r="M5207" i="3"/>
  <c r="L5207" i="3"/>
  <c r="K5207" i="3"/>
  <c r="M5206" i="3"/>
  <c r="N5206" i="3" s="1"/>
  <c r="L5206" i="3"/>
  <c r="O5206" i="3" s="1"/>
  <c r="K5206" i="3"/>
  <c r="N5205" i="3"/>
  <c r="M5205" i="3"/>
  <c r="L5205" i="3"/>
  <c r="K5205" i="3"/>
  <c r="N5204" i="3"/>
  <c r="M5204" i="3"/>
  <c r="L5204" i="3"/>
  <c r="K5204" i="3"/>
  <c r="O5204" i="3" s="1"/>
  <c r="O5203" i="3"/>
  <c r="N5203" i="3"/>
  <c r="M5203" i="3"/>
  <c r="L5203" i="3"/>
  <c r="K5203" i="3"/>
  <c r="M5202" i="3"/>
  <c r="N5202" i="3" s="1"/>
  <c r="L5202" i="3"/>
  <c r="K5202" i="3"/>
  <c r="O5202" i="3" s="1"/>
  <c r="N5201" i="3"/>
  <c r="M5201" i="3"/>
  <c r="L5201" i="3"/>
  <c r="K5201" i="3"/>
  <c r="M5200" i="3"/>
  <c r="N5200" i="3" s="1"/>
  <c r="L5200" i="3"/>
  <c r="K5200" i="3"/>
  <c r="O5200" i="3" s="1"/>
  <c r="N5199" i="3"/>
  <c r="M5199" i="3"/>
  <c r="L5199" i="3"/>
  <c r="K5199" i="3"/>
  <c r="O5199" i="3" s="1"/>
  <c r="M5198" i="3"/>
  <c r="N5198" i="3" s="1"/>
  <c r="L5198" i="3"/>
  <c r="O5198" i="3" s="1"/>
  <c r="K5198" i="3"/>
  <c r="M5197" i="3"/>
  <c r="N5197" i="3" s="1"/>
  <c r="L5197" i="3"/>
  <c r="K5197" i="3"/>
  <c r="O5196" i="3"/>
  <c r="N5196" i="3"/>
  <c r="M5196" i="3"/>
  <c r="L5196" i="3"/>
  <c r="K5196" i="3"/>
  <c r="N5195" i="3"/>
  <c r="M5195" i="3"/>
  <c r="L5195" i="3"/>
  <c r="O5195" i="3" s="1"/>
  <c r="K5195" i="3"/>
  <c r="M5194" i="3"/>
  <c r="N5194" i="3" s="1"/>
  <c r="L5194" i="3"/>
  <c r="K5194" i="3"/>
  <c r="N5193" i="3"/>
  <c r="M5193" i="3"/>
  <c r="L5193" i="3"/>
  <c r="K5193" i="3"/>
  <c r="O5193" i="3" s="1"/>
  <c r="N5192" i="3"/>
  <c r="M5192" i="3"/>
  <c r="L5192" i="3"/>
  <c r="K5192" i="3"/>
  <c r="O5192" i="3" s="1"/>
  <c r="N5191" i="3"/>
  <c r="M5191" i="3"/>
  <c r="L5191" i="3"/>
  <c r="K5191" i="3"/>
  <c r="M5190" i="3"/>
  <c r="N5190" i="3" s="1"/>
  <c r="L5190" i="3"/>
  <c r="O5190" i="3" s="1"/>
  <c r="K5190" i="3"/>
  <c r="M5189" i="3"/>
  <c r="N5189" i="3" s="1"/>
  <c r="L5189" i="3"/>
  <c r="K5189" i="3"/>
  <c r="N5188" i="3"/>
  <c r="M5188" i="3"/>
  <c r="L5188" i="3"/>
  <c r="K5188" i="3"/>
  <c r="O5188" i="3" s="1"/>
  <c r="N5187" i="3"/>
  <c r="O5187" i="3" s="1"/>
  <c r="M5187" i="3"/>
  <c r="L5187" i="3"/>
  <c r="K5187" i="3"/>
  <c r="M5186" i="3"/>
  <c r="N5186" i="3" s="1"/>
  <c r="L5186" i="3"/>
  <c r="K5186" i="3"/>
  <c r="M5185" i="3"/>
  <c r="N5185" i="3" s="1"/>
  <c r="L5185" i="3"/>
  <c r="K5185" i="3"/>
  <c r="N5184" i="3"/>
  <c r="M5184" i="3"/>
  <c r="L5184" i="3"/>
  <c r="K5184" i="3"/>
  <c r="O5184" i="3" s="1"/>
  <c r="N5183" i="3"/>
  <c r="M5183" i="3"/>
  <c r="L5183" i="3"/>
  <c r="K5183" i="3"/>
  <c r="O5183" i="3" s="1"/>
  <c r="M5182" i="3"/>
  <c r="N5182" i="3" s="1"/>
  <c r="L5182" i="3"/>
  <c r="O5182" i="3" s="1"/>
  <c r="K5182" i="3"/>
  <c r="N5181" i="3"/>
  <c r="M5181" i="3"/>
  <c r="L5181" i="3"/>
  <c r="K5181" i="3"/>
  <c r="O5181" i="3" s="1"/>
  <c r="N5180" i="3"/>
  <c r="M5180" i="3"/>
  <c r="L5180" i="3"/>
  <c r="K5180" i="3"/>
  <c r="O5180" i="3" s="1"/>
  <c r="N5179" i="3"/>
  <c r="M5179" i="3"/>
  <c r="L5179" i="3"/>
  <c r="K5179" i="3"/>
  <c r="O5179" i="3" s="1"/>
  <c r="M5178" i="3"/>
  <c r="N5178" i="3" s="1"/>
  <c r="L5178" i="3"/>
  <c r="K5178" i="3"/>
  <c r="M5177" i="3"/>
  <c r="N5177" i="3" s="1"/>
  <c r="L5177" i="3"/>
  <c r="K5177" i="3"/>
  <c r="N5176" i="3"/>
  <c r="O5176" i="3" s="1"/>
  <c r="M5176" i="3"/>
  <c r="L5176" i="3"/>
  <c r="K5176" i="3"/>
  <c r="N5175" i="3"/>
  <c r="M5175" i="3"/>
  <c r="L5175" i="3"/>
  <c r="K5175" i="3"/>
  <c r="O5175" i="3" s="1"/>
  <c r="O5174" i="3"/>
  <c r="M5174" i="3"/>
  <c r="N5174" i="3" s="1"/>
  <c r="L5174" i="3"/>
  <c r="K5174" i="3"/>
  <c r="N5173" i="3"/>
  <c r="M5173" i="3"/>
  <c r="L5173" i="3"/>
  <c r="K5173" i="3"/>
  <c r="O5173" i="3" s="1"/>
  <c r="O5172" i="3"/>
  <c r="N5172" i="3"/>
  <c r="M5172" i="3"/>
  <c r="L5172" i="3"/>
  <c r="K5172" i="3"/>
  <c r="N5171" i="3"/>
  <c r="M5171" i="3"/>
  <c r="L5171" i="3"/>
  <c r="K5171" i="3"/>
  <c r="O5171" i="3" s="1"/>
  <c r="M5170" i="3"/>
  <c r="N5170" i="3" s="1"/>
  <c r="L5170" i="3"/>
  <c r="K5170" i="3"/>
  <c r="M5169" i="3"/>
  <c r="N5169" i="3" s="1"/>
  <c r="L5169" i="3"/>
  <c r="K5169" i="3"/>
  <c r="M5168" i="3"/>
  <c r="N5168" i="3" s="1"/>
  <c r="L5168" i="3"/>
  <c r="K5168" i="3"/>
  <c r="O5168" i="3" s="1"/>
  <c r="O5167" i="3"/>
  <c r="N5167" i="3"/>
  <c r="M5167" i="3"/>
  <c r="L5167" i="3"/>
  <c r="K5167" i="3"/>
  <c r="M5166" i="3"/>
  <c r="N5166" i="3" s="1"/>
  <c r="L5166" i="3"/>
  <c r="K5166" i="3"/>
  <c r="O5166" i="3" s="1"/>
  <c r="M5165" i="3"/>
  <c r="N5165" i="3" s="1"/>
  <c r="L5165" i="3"/>
  <c r="K5165" i="3"/>
  <c r="O5164" i="3"/>
  <c r="N5164" i="3"/>
  <c r="M5164" i="3"/>
  <c r="L5164" i="3"/>
  <c r="K5164" i="3"/>
  <c r="N5163" i="3"/>
  <c r="M5163" i="3"/>
  <c r="L5163" i="3"/>
  <c r="O5163" i="3" s="1"/>
  <c r="K5163" i="3"/>
  <c r="M5162" i="3"/>
  <c r="N5162" i="3" s="1"/>
  <c r="L5162" i="3"/>
  <c r="K5162" i="3"/>
  <c r="M5161" i="3"/>
  <c r="N5161" i="3" s="1"/>
  <c r="L5161" i="3"/>
  <c r="K5161" i="3"/>
  <c r="M5160" i="3"/>
  <c r="N5160" i="3" s="1"/>
  <c r="L5160" i="3"/>
  <c r="K5160" i="3"/>
  <c r="N5159" i="3"/>
  <c r="M5159" i="3"/>
  <c r="L5159" i="3"/>
  <c r="K5159" i="3"/>
  <c r="N5158" i="3"/>
  <c r="O5158" i="3" s="1"/>
  <c r="I75" i="5" s="1"/>
  <c r="M5158" i="3"/>
  <c r="L5158" i="3"/>
  <c r="K5158" i="3"/>
  <c r="M5157" i="3"/>
  <c r="N5157" i="3" s="1"/>
  <c r="L5157" i="3"/>
  <c r="K5157" i="3"/>
  <c r="M5156" i="3"/>
  <c r="N5156" i="3" s="1"/>
  <c r="L5156" i="3"/>
  <c r="K5156" i="3"/>
  <c r="O5156" i="3" s="1"/>
  <c r="O5155" i="3"/>
  <c r="N5155" i="3"/>
  <c r="M5155" i="3"/>
  <c r="L5155" i="3"/>
  <c r="K5155" i="3"/>
  <c r="N5154" i="3"/>
  <c r="M5154" i="3"/>
  <c r="L5154" i="3"/>
  <c r="O5154" i="3" s="1"/>
  <c r="K5154" i="3"/>
  <c r="M5153" i="3"/>
  <c r="N5153" i="3" s="1"/>
  <c r="O5153" i="3" s="1"/>
  <c r="L5153" i="3"/>
  <c r="K5153" i="3"/>
  <c r="N5152" i="3"/>
  <c r="M5152" i="3"/>
  <c r="L5152" i="3"/>
  <c r="K5152" i="3"/>
  <c r="N5151" i="3"/>
  <c r="M5151" i="3"/>
  <c r="L5151" i="3"/>
  <c r="K5151" i="3"/>
  <c r="O5151" i="3" s="1"/>
  <c r="O5150" i="3"/>
  <c r="N5150" i="3"/>
  <c r="M5150" i="3"/>
  <c r="L5150" i="3"/>
  <c r="K5150" i="3"/>
  <c r="M5149" i="3"/>
  <c r="N5149" i="3" s="1"/>
  <c r="L5149" i="3"/>
  <c r="K5149" i="3"/>
  <c r="M5148" i="3"/>
  <c r="N5148" i="3" s="1"/>
  <c r="L5148" i="3"/>
  <c r="K5148" i="3"/>
  <c r="M5147" i="3"/>
  <c r="N5147" i="3" s="1"/>
  <c r="O5147" i="3" s="1"/>
  <c r="L5147" i="3"/>
  <c r="K5147" i="3"/>
  <c r="O5146" i="3"/>
  <c r="N5146" i="3"/>
  <c r="M5146" i="3"/>
  <c r="L5146" i="3"/>
  <c r="K5146" i="3"/>
  <c r="O5145" i="3"/>
  <c r="M5145" i="3"/>
  <c r="N5145" i="3" s="1"/>
  <c r="L5145" i="3"/>
  <c r="K5145" i="3"/>
  <c r="N5144" i="3"/>
  <c r="M5144" i="3"/>
  <c r="L5144" i="3"/>
  <c r="K5144" i="3"/>
  <c r="N5143" i="3"/>
  <c r="M5143" i="3"/>
  <c r="L5143" i="3"/>
  <c r="K5143" i="3"/>
  <c r="O5143" i="3" s="1"/>
  <c r="N5142" i="3"/>
  <c r="M5142" i="3"/>
  <c r="L5142" i="3"/>
  <c r="K5142" i="3"/>
  <c r="O5142" i="3" s="1"/>
  <c r="M5141" i="3"/>
  <c r="N5141" i="3" s="1"/>
  <c r="L5141" i="3"/>
  <c r="K5141" i="3"/>
  <c r="O5141" i="3" s="1"/>
  <c r="M5140" i="3"/>
  <c r="N5140" i="3" s="1"/>
  <c r="L5140" i="3"/>
  <c r="K5140" i="3"/>
  <c r="N5139" i="3"/>
  <c r="O5139" i="3" s="1"/>
  <c r="M5139" i="3"/>
  <c r="L5139" i="3"/>
  <c r="K5139" i="3"/>
  <c r="N5138" i="3"/>
  <c r="M5138" i="3"/>
  <c r="L5138" i="3"/>
  <c r="K5138" i="3"/>
  <c r="O5138" i="3" s="1"/>
  <c r="M5137" i="3"/>
  <c r="N5137" i="3" s="1"/>
  <c r="L5137" i="3"/>
  <c r="O5137" i="3" s="1"/>
  <c r="K5137" i="3"/>
  <c r="N5136" i="3"/>
  <c r="M5136" i="3"/>
  <c r="L5136" i="3"/>
  <c r="K5136" i="3"/>
  <c r="N5135" i="3"/>
  <c r="M5135" i="3"/>
  <c r="L5135" i="3"/>
  <c r="K5135" i="3"/>
  <c r="O5135" i="3" s="1"/>
  <c r="O5134" i="3"/>
  <c r="N5134" i="3"/>
  <c r="M5134" i="3"/>
  <c r="L5134" i="3"/>
  <c r="K5134" i="3"/>
  <c r="M5133" i="3"/>
  <c r="N5133" i="3" s="1"/>
  <c r="L5133" i="3"/>
  <c r="K5133" i="3"/>
  <c r="M5132" i="3"/>
  <c r="N5132" i="3" s="1"/>
  <c r="L5132" i="3"/>
  <c r="K5132" i="3"/>
  <c r="M5131" i="3"/>
  <c r="N5131" i="3" s="1"/>
  <c r="O5131" i="3" s="1"/>
  <c r="L5131" i="3"/>
  <c r="K5131" i="3"/>
  <c r="N5130" i="3"/>
  <c r="M5130" i="3"/>
  <c r="L5130" i="3"/>
  <c r="O5130" i="3" s="1"/>
  <c r="K5130" i="3"/>
  <c r="M5129" i="3"/>
  <c r="N5129" i="3" s="1"/>
  <c r="L5129" i="3"/>
  <c r="K5129" i="3"/>
  <c r="M5128" i="3"/>
  <c r="N5128" i="3" s="1"/>
  <c r="L5128" i="3"/>
  <c r="K5128" i="3"/>
  <c r="N5127" i="3"/>
  <c r="M5127" i="3"/>
  <c r="L5127" i="3"/>
  <c r="K5127" i="3"/>
  <c r="O5127" i="3" s="1"/>
  <c r="N5126" i="3"/>
  <c r="M5126" i="3"/>
  <c r="L5126" i="3"/>
  <c r="K5126" i="3"/>
  <c r="O5126" i="3" s="1"/>
  <c r="M5125" i="3"/>
  <c r="N5125" i="3" s="1"/>
  <c r="L5125" i="3"/>
  <c r="K5125" i="3"/>
  <c r="M5124" i="3"/>
  <c r="N5124" i="3" s="1"/>
  <c r="L5124" i="3"/>
  <c r="K5124" i="3"/>
  <c r="O5124" i="3" s="1"/>
  <c r="M5123" i="3"/>
  <c r="N5123" i="3" s="1"/>
  <c r="O5123" i="3" s="1"/>
  <c r="L5123" i="3"/>
  <c r="K5123" i="3"/>
  <c r="N5122" i="3"/>
  <c r="M5122" i="3"/>
  <c r="L5122" i="3"/>
  <c r="K5122" i="3"/>
  <c r="O5122" i="3" s="1"/>
  <c r="O5121" i="3"/>
  <c r="M5121" i="3"/>
  <c r="N5121" i="3" s="1"/>
  <c r="L5121" i="3"/>
  <c r="K5121" i="3"/>
  <c r="M5120" i="3"/>
  <c r="N5120" i="3" s="1"/>
  <c r="L5120" i="3"/>
  <c r="K5120" i="3"/>
  <c r="N5119" i="3"/>
  <c r="M5119" i="3"/>
  <c r="L5119" i="3"/>
  <c r="K5119" i="3"/>
  <c r="N5118" i="3"/>
  <c r="M5118" i="3"/>
  <c r="L5118" i="3"/>
  <c r="K5118" i="3"/>
  <c r="O5118" i="3" s="1"/>
  <c r="M5117" i="3"/>
  <c r="N5117" i="3" s="1"/>
  <c r="L5117" i="3"/>
  <c r="K5117" i="3"/>
  <c r="M5116" i="3"/>
  <c r="N5116" i="3" s="1"/>
  <c r="L5116" i="3"/>
  <c r="K5116" i="3"/>
  <c r="N5115" i="3"/>
  <c r="O5115" i="3" s="1"/>
  <c r="M5115" i="3"/>
  <c r="L5115" i="3"/>
  <c r="K5115" i="3"/>
  <c r="N5114" i="3"/>
  <c r="M5114" i="3"/>
  <c r="L5114" i="3"/>
  <c r="K5114" i="3"/>
  <c r="O5114" i="3" s="1"/>
  <c r="O5113" i="3"/>
  <c r="M5113" i="3"/>
  <c r="N5113" i="3" s="1"/>
  <c r="L5113" i="3"/>
  <c r="K5113" i="3"/>
  <c r="N5112" i="3"/>
  <c r="M5112" i="3"/>
  <c r="L5112" i="3"/>
  <c r="K5112" i="3"/>
  <c r="N5111" i="3"/>
  <c r="M5111" i="3"/>
  <c r="L5111" i="3"/>
  <c r="K5111" i="3"/>
  <c r="O5110" i="3"/>
  <c r="N5110" i="3"/>
  <c r="M5110" i="3"/>
  <c r="L5110" i="3"/>
  <c r="K5110" i="3"/>
  <c r="M5109" i="3"/>
  <c r="N5109" i="3" s="1"/>
  <c r="L5109" i="3"/>
  <c r="K5109" i="3"/>
  <c r="M5108" i="3"/>
  <c r="N5108" i="3" s="1"/>
  <c r="L5108" i="3"/>
  <c r="K5108" i="3"/>
  <c r="O5107" i="3"/>
  <c r="N5107" i="3"/>
  <c r="M5107" i="3"/>
  <c r="L5107" i="3"/>
  <c r="K5107" i="3"/>
  <c r="N5106" i="3"/>
  <c r="M5106" i="3"/>
  <c r="L5106" i="3"/>
  <c r="O5106" i="3" s="1"/>
  <c r="K5106" i="3"/>
  <c r="O5105" i="3"/>
  <c r="M5105" i="3"/>
  <c r="N5105" i="3" s="1"/>
  <c r="L5105" i="3"/>
  <c r="K5105" i="3"/>
  <c r="M5104" i="3"/>
  <c r="N5104" i="3" s="1"/>
  <c r="L5104" i="3"/>
  <c r="K5104" i="3"/>
  <c r="N5103" i="3"/>
  <c r="M5103" i="3"/>
  <c r="L5103" i="3"/>
  <c r="K5103" i="3"/>
  <c r="O5103" i="3" s="1"/>
  <c r="N5102" i="3"/>
  <c r="M5102" i="3"/>
  <c r="L5102" i="3"/>
  <c r="K5102" i="3"/>
  <c r="O5102" i="3" s="1"/>
  <c r="M5101" i="3"/>
  <c r="N5101" i="3" s="1"/>
  <c r="L5101" i="3"/>
  <c r="K5101" i="3"/>
  <c r="O5101" i="3" s="1"/>
  <c r="M5100" i="3"/>
  <c r="N5100" i="3" s="1"/>
  <c r="L5100" i="3"/>
  <c r="K5100" i="3"/>
  <c r="O5100" i="3" s="1"/>
  <c r="O5099" i="3"/>
  <c r="N5099" i="3"/>
  <c r="M5099" i="3"/>
  <c r="L5099" i="3"/>
  <c r="K5099" i="3"/>
  <c r="N5098" i="3"/>
  <c r="M5098" i="3"/>
  <c r="L5098" i="3"/>
  <c r="K5098" i="3"/>
  <c r="O5098" i="3" s="1"/>
  <c r="I30" i="5" s="1"/>
  <c r="M5097" i="3"/>
  <c r="N5097" i="3" s="1"/>
  <c r="L5097" i="3"/>
  <c r="O5097" i="3" s="1"/>
  <c r="K5097" i="3"/>
  <c r="M5096" i="3"/>
  <c r="N5096" i="3" s="1"/>
  <c r="L5096" i="3"/>
  <c r="K5096" i="3"/>
  <c r="N5095" i="3"/>
  <c r="M5095" i="3"/>
  <c r="L5095" i="3"/>
  <c r="K5095" i="3"/>
  <c r="N5094" i="3"/>
  <c r="O5094" i="3" s="1"/>
  <c r="M5094" i="3"/>
  <c r="L5094" i="3"/>
  <c r="K5094" i="3"/>
  <c r="M5093" i="3"/>
  <c r="N5093" i="3" s="1"/>
  <c r="L5093" i="3"/>
  <c r="K5093" i="3"/>
  <c r="M5092" i="3"/>
  <c r="N5092" i="3" s="1"/>
  <c r="L5092" i="3"/>
  <c r="K5092" i="3"/>
  <c r="O5092" i="3" s="1"/>
  <c r="M5091" i="3"/>
  <c r="N5091" i="3" s="1"/>
  <c r="O5091" i="3" s="1"/>
  <c r="L5091" i="3"/>
  <c r="K5091" i="3"/>
  <c r="N5090" i="3"/>
  <c r="M5090" i="3"/>
  <c r="L5090" i="3"/>
  <c r="O5090" i="3" s="1"/>
  <c r="K5090" i="3"/>
  <c r="M5089" i="3"/>
  <c r="N5089" i="3" s="1"/>
  <c r="O5089" i="3" s="1"/>
  <c r="L5089" i="3"/>
  <c r="K5089" i="3"/>
  <c r="N5088" i="3"/>
  <c r="M5088" i="3"/>
  <c r="L5088" i="3"/>
  <c r="K5088" i="3"/>
  <c r="N5087" i="3"/>
  <c r="M5087" i="3"/>
  <c r="L5087" i="3"/>
  <c r="K5087" i="3"/>
  <c r="O5087" i="3" s="1"/>
  <c r="O5086" i="3"/>
  <c r="N5086" i="3"/>
  <c r="M5086" i="3"/>
  <c r="L5086" i="3"/>
  <c r="K5086" i="3"/>
  <c r="M5085" i="3"/>
  <c r="N5085" i="3" s="1"/>
  <c r="L5085" i="3"/>
  <c r="K5085" i="3"/>
  <c r="M5084" i="3"/>
  <c r="N5084" i="3" s="1"/>
  <c r="L5084" i="3"/>
  <c r="K5084" i="3"/>
  <c r="M5083" i="3"/>
  <c r="N5083" i="3" s="1"/>
  <c r="O5083" i="3" s="1"/>
  <c r="L5083" i="3"/>
  <c r="K5083" i="3"/>
  <c r="O5082" i="3"/>
  <c r="N5082" i="3"/>
  <c r="M5082" i="3"/>
  <c r="L5082" i="3"/>
  <c r="K5082" i="3"/>
  <c r="O5081" i="3"/>
  <c r="I54" i="5" s="1"/>
  <c r="M5081" i="3"/>
  <c r="N5081" i="3" s="1"/>
  <c r="L5081" i="3"/>
  <c r="K5081" i="3"/>
  <c r="N5080" i="3"/>
  <c r="M5080" i="3"/>
  <c r="L5080" i="3"/>
  <c r="K5080" i="3"/>
  <c r="N5079" i="3"/>
  <c r="M5079" i="3"/>
  <c r="L5079" i="3"/>
  <c r="K5079" i="3"/>
  <c r="O5079" i="3" s="1"/>
  <c r="N5078" i="3"/>
  <c r="M5078" i="3"/>
  <c r="L5078" i="3"/>
  <c r="K5078" i="3"/>
  <c r="O5078" i="3" s="1"/>
  <c r="M5077" i="3"/>
  <c r="N5077" i="3" s="1"/>
  <c r="L5077" i="3"/>
  <c r="K5077" i="3"/>
  <c r="O5077" i="3" s="1"/>
  <c r="M5076" i="3"/>
  <c r="N5076" i="3" s="1"/>
  <c r="L5076" i="3"/>
  <c r="K5076" i="3"/>
  <c r="N5075" i="3"/>
  <c r="O5075" i="3" s="1"/>
  <c r="M5075" i="3"/>
  <c r="L5075" i="3"/>
  <c r="K5075" i="3"/>
  <c r="N5074" i="3"/>
  <c r="M5074" i="3"/>
  <c r="L5074" i="3"/>
  <c r="K5074" i="3"/>
  <c r="O5074" i="3" s="1"/>
  <c r="M5073" i="3"/>
  <c r="N5073" i="3" s="1"/>
  <c r="L5073" i="3"/>
  <c r="O5073" i="3" s="1"/>
  <c r="K5073" i="3"/>
  <c r="N5072" i="3"/>
  <c r="M5072" i="3"/>
  <c r="L5072" i="3"/>
  <c r="K5072" i="3"/>
  <c r="N5071" i="3"/>
  <c r="M5071" i="3"/>
  <c r="L5071" i="3"/>
  <c r="K5071" i="3"/>
  <c r="O5071" i="3" s="1"/>
  <c r="O5070" i="3"/>
  <c r="N5070" i="3"/>
  <c r="M5070" i="3"/>
  <c r="L5070" i="3"/>
  <c r="K5070" i="3"/>
  <c r="M5069" i="3"/>
  <c r="N5069" i="3" s="1"/>
  <c r="L5069" i="3"/>
  <c r="K5069" i="3"/>
  <c r="M5068" i="3"/>
  <c r="N5068" i="3" s="1"/>
  <c r="L5068" i="3"/>
  <c r="K5068" i="3"/>
  <c r="M5067" i="3"/>
  <c r="N5067" i="3" s="1"/>
  <c r="O5067" i="3" s="1"/>
  <c r="L5067" i="3"/>
  <c r="K5067" i="3"/>
  <c r="N5066" i="3"/>
  <c r="M5066" i="3"/>
  <c r="L5066" i="3"/>
  <c r="O5066" i="3" s="1"/>
  <c r="K5066" i="3"/>
  <c r="M5065" i="3"/>
  <c r="N5065" i="3" s="1"/>
  <c r="L5065" i="3"/>
  <c r="O5065" i="3" s="1"/>
  <c r="K5065" i="3"/>
  <c r="M5064" i="3"/>
  <c r="N5064" i="3" s="1"/>
  <c r="L5064" i="3"/>
  <c r="K5064" i="3"/>
  <c r="N5063" i="3"/>
  <c r="M5063" i="3"/>
  <c r="L5063" i="3"/>
  <c r="K5063" i="3"/>
  <c r="O5063" i="3" s="1"/>
  <c r="N5062" i="3"/>
  <c r="M5062" i="3"/>
  <c r="L5062" i="3"/>
  <c r="K5062" i="3"/>
  <c r="O5062" i="3" s="1"/>
  <c r="M5061" i="3"/>
  <c r="N5061" i="3" s="1"/>
  <c r="L5061" i="3"/>
  <c r="K5061" i="3"/>
  <c r="M5060" i="3"/>
  <c r="N5060" i="3" s="1"/>
  <c r="L5060" i="3"/>
  <c r="K5060" i="3"/>
  <c r="O5060" i="3" s="1"/>
  <c r="M5059" i="3"/>
  <c r="N5059" i="3" s="1"/>
  <c r="O5059" i="3" s="1"/>
  <c r="L5059" i="3"/>
  <c r="K5059" i="3"/>
  <c r="N5058" i="3"/>
  <c r="M5058" i="3"/>
  <c r="L5058" i="3"/>
  <c r="K5058" i="3"/>
  <c r="O5058" i="3" s="1"/>
  <c r="O5057" i="3"/>
  <c r="M5057" i="3"/>
  <c r="N5057" i="3" s="1"/>
  <c r="L5057" i="3"/>
  <c r="K5057" i="3"/>
  <c r="M5056" i="3"/>
  <c r="N5056" i="3" s="1"/>
  <c r="L5056" i="3"/>
  <c r="K5056" i="3"/>
  <c r="N5055" i="3"/>
  <c r="M5055" i="3"/>
  <c r="L5055" i="3"/>
  <c r="K5055" i="3"/>
  <c r="N5054" i="3"/>
  <c r="M5054" i="3"/>
  <c r="L5054" i="3"/>
  <c r="K5054" i="3"/>
  <c r="O5054" i="3" s="1"/>
  <c r="M5053" i="3"/>
  <c r="N5053" i="3" s="1"/>
  <c r="L5053" i="3"/>
  <c r="K5053" i="3"/>
  <c r="M5052" i="3"/>
  <c r="N5052" i="3" s="1"/>
  <c r="L5052" i="3"/>
  <c r="K5052" i="3"/>
  <c r="N5051" i="3"/>
  <c r="O5051" i="3" s="1"/>
  <c r="I106" i="5" s="1"/>
  <c r="M5051" i="3"/>
  <c r="L5051" i="3"/>
  <c r="K5051" i="3"/>
  <c r="N5050" i="3"/>
  <c r="M5050" i="3"/>
  <c r="L5050" i="3"/>
  <c r="K5050" i="3"/>
  <c r="O5050" i="3" s="1"/>
  <c r="O5049" i="3"/>
  <c r="M5049" i="3"/>
  <c r="N5049" i="3" s="1"/>
  <c r="L5049" i="3"/>
  <c r="K5049" i="3"/>
  <c r="N5048" i="3"/>
  <c r="M5048" i="3"/>
  <c r="L5048" i="3"/>
  <c r="K5048" i="3"/>
  <c r="N5047" i="3"/>
  <c r="M5047" i="3"/>
  <c r="L5047" i="3"/>
  <c r="K5047" i="3"/>
  <c r="O5046" i="3"/>
  <c r="N5046" i="3"/>
  <c r="M5046" i="3"/>
  <c r="L5046" i="3"/>
  <c r="K5046" i="3"/>
  <c r="M5045" i="3"/>
  <c r="N5045" i="3" s="1"/>
  <c r="L5045" i="3"/>
  <c r="K5045" i="3"/>
  <c r="M5044" i="3"/>
  <c r="N5044" i="3" s="1"/>
  <c r="L5044" i="3"/>
  <c r="K5044" i="3"/>
  <c r="O5043" i="3"/>
  <c r="N5043" i="3"/>
  <c r="M5043" i="3"/>
  <c r="L5043" i="3"/>
  <c r="K5043" i="3"/>
  <c r="N5042" i="3"/>
  <c r="M5042" i="3"/>
  <c r="L5042" i="3"/>
  <c r="O5042" i="3" s="1"/>
  <c r="K5042" i="3"/>
  <c r="O5041" i="3"/>
  <c r="M5041" i="3"/>
  <c r="N5041" i="3" s="1"/>
  <c r="L5041" i="3"/>
  <c r="K5041" i="3"/>
  <c r="M5040" i="3"/>
  <c r="N5040" i="3" s="1"/>
  <c r="L5040" i="3"/>
  <c r="O5040" i="3" s="1"/>
  <c r="K5040" i="3"/>
  <c r="N5039" i="3"/>
  <c r="M5039" i="3"/>
  <c r="L5039" i="3"/>
  <c r="K5039" i="3"/>
  <c r="O5039" i="3" s="1"/>
  <c r="N5038" i="3"/>
  <c r="M5038" i="3"/>
  <c r="L5038" i="3"/>
  <c r="K5038" i="3"/>
  <c r="O5038" i="3" s="1"/>
  <c r="M5037" i="3"/>
  <c r="N5037" i="3" s="1"/>
  <c r="L5037" i="3"/>
  <c r="K5037" i="3"/>
  <c r="O5037" i="3" s="1"/>
  <c r="I76" i="5" s="1"/>
  <c r="M5036" i="3"/>
  <c r="N5036" i="3" s="1"/>
  <c r="L5036" i="3"/>
  <c r="K5036" i="3"/>
  <c r="O5036" i="3" s="1"/>
  <c r="O5035" i="3"/>
  <c r="N5035" i="3"/>
  <c r="M5035" i="3"/>
  <c r="L5035" i="3"/>
  <c r="K5035" i="3"/>
  <c r="N5034" i="3"/>
  <c r="M5034" i="3"/>
  <c r="L5034" i="3"/>
  <c r="K5034" i="3"/>
  <c r="O5034" i="3" s="1"/>
  <c r="M5033" i="3"/>
  <c r="N5033" i="3" s="1"/>
  <c r="L5033" i="3"/>
  <c r="O5033" i="3" s="1"/>
  <c r="K5033" i="3"/>
  <c r="M5032" i="3"/>
  <c r="N5032" i="3" s="1"/>
  <c r="L5032" i="3"/>
  <c r="K5032" i="3"/>
  <c r="N5031" i="3"/>
  <c r="M5031" i="3"/>
  <c r="L5031" i="3"/>
  <c r="K5031" i="3"/>
  <c r="O5031" i="3" s="1"/>
  <c r="N5030" i="3"/>
  <c r="O5030" i="3" s="1"/>
  <c r="M5030" i="3"/>
  <c r="L5030" i="3"/>
  <c r="K5030" i="3"/>
  <c r="M5029" i="3"/>
  <c r="N5029" i="3" s="1"/>
  <c r="L5029" i="3"/>
  <c r="K5029" i="3"/>
  <c r="M5028" i="3"/>
  <c r="N5028" i="3" s="1"/>
  <c r="L5028" i="3"/>
  <c r="K5028" i="3"/>
  <c r="O5028" i="3" s="1"/>
  <c r="M5027" i="3"/>
  <c r="N5027" i="3" s="1"/>
  <c r="O5027" i="3" s="1"/>
  <c r="L5027" i="3"/>
  <c r="K5027" i="3"/>
  <c r="N5026" i="3"/>
  <c r="M5026" i="3"/>
  <c r="L5026" i="3"/>
  <c r="O5026" i="3" s="1"/>
  <c r="K5026" i="3"/>
  <c r="M5025" i="3"/>
  <c r="N5025" i="3" s="1"/>
  <c r="O5025" i="3" s="1"/>
  <c r="L5025" i="3"/>
  <c r="K5025" i="3"/>
  <c r="N5024" i="3"/>
  <c r="M5024" i="3"/>
  <c r="L5024" i="3"/>
  <c r="K5024" i="3"/>
  <c r="N5023" i="3"/>
  <c r="M5023" i="3"/>
  <c r="L5023" i="3"/>
  <c r="K5023" i="3"/>
  <c r="O5023" i="3" s="1"/>
  <c r="O5022" i="3"/>
  <c r="N5022" i="3"/>
  <c r="M5022" i="3"/>
  <c r="L5022" i="3"/>
  <c r="K5022" i="3"/>
  <c r="M5021" i="3"/>
  <c r="N5021" i="3" s="1"/>
  <c r="L5021" i="3"/>
  <c r="K5021" i="3"/>
  <c r="M5020" i="3"/>
  <c r="N5020" i="3" s="1"/>
  <c r="L5020" i="3"/>
  <c r="K5020" i="3"/>
  <c r="M5019" i="3"/>
  <c r="N5019" i="3" s="1"/>
  <c r="O5019" i="3" s="1"/>
  <c r="L5019" i="3"/>
  <c r="K5019" i="3"/>
  <c r="O5018" i="3"/>
  <c r="N5018" i="3"/>
  <c r="M5018" i="3"/>
  <c r="L5018" i="3"/>
  <c r="K5018" i="3"/>
  <c r="O5017" i="3"/>
  <c r="M5017" i="3"/>
  <c r="N5017" i="3" s="1"/>
  <c r="L5017" i="3"/>
  <c r="K5017" i="3"/>
  <c r="N5016" i="3"/>
  <c r="M5016" i="3"/>
  <c r="L5016" i="3"/>
  <c r="K5016" i="3"/>
  <c r="N5015" i="3"/>
  <c r="M5015" i="3"/>
  <c r="L5015" i="3"/>
  <c r="K5015" i="3"/>
  <c r="O5015" i="3" s="1"/>
  <c r="N5014" i="3"/>
  <c r="M5014" i="3"/>
  <c r="L5014" i="3"/>
  <c r="K5014" i="3"/>
  <c r="O5014" i="3" s="1"/>
  <c r="M5013" i="3"/>
  <c r="N5013" i="3" s="1"/>
  <c r="L5013" i="3"/>
  <c r="K5013" i="3"/>
  <c r="O5013" i="3" s="1"/>
  <c r="M5012" i="3"/>
  <c r="N5012" i="3" s="1"/>
  <c r="L5012" i="3"/>
  <c r="K5012" i="3"/>
  <c r="N5011" i="3"/>
  <c r="O5011" i="3" s="1"/>
  <c r="M5011" i="3"/>
  <c r="L5011" i="3"/>
  <c r="K5011" i="3"/>
  <c r="N5010" i="3"/>
  <c r="M5010" i="3"/>
  <c r="L5010" i="3"/>
  <c r="K5010" i="3"/>
  <c r="O5010" i="3" s="1"/>
  <c r="M5009" i="3"/>
  <c r="N5009" i="3" s="1"/>
  <c r="L5009" i="3"/>
  <c r="O5009" i="3" s="1"/>
  <c r="K5009" i="3"/>
  <c r="N5008" i="3"/>
  <c r="M5008" i="3"/>
  <c r="L5008" i="3"/>
  <c r="K5008" i="3"/>
  <c r="O5008" i="3" s="1"/>
  <c r="N5007" i="3"/>
  <c r="M5007" i="3"/>
  <c r="L5007" i="3"/>
  <c r="K5007" i="3"/>
  <c r="O5007" i="3" s="1"/>
  <c r="O5006" i="3"/>
  <c r="N5006" i="3"/>
  <c r="M5006" i="3"/>
  <c r="L5006" i="3"/>
  <c r="K5006" i="3"/>
  <c r="M5005" i="3"/>
  <c r="N5005" i="3" s="1"/>
  <c r="L5005" i="3"/>
  <c r="K5005" i="3"/>
  <c r="M5004" i="3"/>
  <c r="N5004" i="3" s="1"/>
  <c r="L5004" i="3"/>
  <c r="K5004" i="3"/>
  <c r="O5003" i="3"/>
  <c r="M5003" i="3"/>
  <c r="N5003" i="3" s="1"/>
  <c r="L5003" i="3"/>
  <c r="K5003" i="3"/>
  <c r="N5002" i="3"/>
  <c r="M5002" i="3"/>
  <c r="L5002" i="3"/>
  <c r="O5002" i="3" s="1"/>
  <c r="K5002" i="3"/>
  <c r="M5001" i="3"/>
  <c r="N5001" i="3" s="1"/>
  <c r="L5001" i="3"/>
  <c r="K5001" i="3"/>
  <c r="M5000" i="3"/>
  <c r="N5000" i="3" s="1"/>
  <c r="L5000" i="3"/>
  <c r="K5000" i="3"/>
  <c r="N4999" i="3"/>
  <c r="M4999" i="3"/>
  <c r="L4999" i="3"/>
  <c r="K4999" i="3"/>
  <c r="O4999" i="3" s="1"/>
  <c r="N4998" i="3"/>
  <c r="M4998" i="3"/>
  <c r="L4998" i="3"/>
  <c r="K4998" i="3"/>
  <c r="O4998" i="3" s="1"/>
  <c r="M4997" i="3"/>
  <c r="N4997" i="3" s="1"/>
  <c r="L4997" i="3"/>
  <c r="K4997" i="3"/>
  <c r="M4996" i="3"/>
  <c r="N4996" i="3" s="1"/>
  <c r="L4996" i="3"/>
  <c r="K4996" i="3"/>
  <c r="O4996" i="3" s="1"/>
  <c r="M4995" i="3"/>
  <c r="N4995" i="3" s="1"/>
  <c r="O4995" i="3" s="1"/>
  <c r="L4995" i="3"/>
  <c r="K4995" i="3"/>
  <c r="N4994" i="3"/>
  <c r="M4994" i="3"/>
  <c r="L4994" i="3"/>
  <c r="K4994" i="3"/>
  <c r="O4994" i="3" s="1"/>
  <c r="O4993" i="3"/>
  <c r="M4993" i="3"/>
  <c r="N4993" i="3" s="1"/>
  <c r="L4993" i="3"/>
  <c r="K4993" i="3"/>
  <c r="M4992" i="3"/>
  <c r="N4992" i="3" s="1"/>
  <c r="L4992" i="3"/>
  <c r="K4992" i="3"/>
  <c r="N4991" i="3"/>
  <c r="M4991" i="3"/>
  <c r="L4991" i="3"/>
  <c r="K4991" i="3"/>
  <c r="N4990" i="3"/>
  <c r="M4990" i="3"/>
  <c r="L4990" i="3"/>
  <c r="K4990" i="3"/>
  <c r="M4989" i="3"/>
  <c r="N4989" i="3" s="1"/>
  <c r="L4989" i="3"/>
  <c r="K4989" i="3"/>
  <c r="M4988" i="3"/>
  <c r="N4988" i="3" s="1"/>
  <c r="L4988" i="3"/>
  <c r="K4988" i="3"/>
  <c r="O4988" i="3" s="1"/>
  <c r="N4987" i="3"/>
  <c r="O4987" i="3" s="1"/>
  <c r="M4987" i="3"/>
  <c r="L4987" i="3"/>
  <c r="K4987" i="3"/>
  <c r="N4986" i="3"/>
  <c r="M4986" i="3"/>
  <c r="L4986" i="3"/>
  <c r="K4986" i="3"/>
  <c r="O4986" i="3" s="1"/>
  <c r="O4985" i="3"/>
  <c r="M4985" i="3"/>
  <c r="N4985" i="3" s="1"/>
  <c r="L4985" i="3"/>
  <c r="K4985" i="3"/>
  <c r="N4984" i="3"/>
  <c r="M4984" i="3"/>
  <c r="L4984" i="3"/>
  <c r="K4984" i="3"/>
  <c r="O4984" i="3" s="1"/>
  <c r="N4983" i="3"/>
  <c r="M4983" i="3"/>
  <c r="L4983" i="3"/>
  <c r="K4983" i="3"/>
  <c r="O4982" i="3"/>
  <c r="N4982" i="3"/>
  <c r="M4982" i="3"/>
  <c r="L4982" i="3"/>
  <c r="K4982" i="3"/>
  <c r="M4981" i="3"/>
  <c r="N4981" i="3" s="1"/>
  <c r="L4981" i="3"/>
  <c r="K4981" i="3"/>
  <c r="O4981" i="3" s="1"/>
  <c r="M4980" i="3"/>
  <c r="N4980" i="3" s="1"/>
  <c r="L4980" i="3"/>
  <c r="O4980" i="3" s="1"/>
  <c r="K4980" i="3"/>
  <c r="O4979" i="3"/>
  <c r="N4979" i="3"/>
  <c r="M4979" i="3"/>
  <c r="L4979" i="3"/>
  <c r="K4979" i="3"/>
  <c r="N4978" i="3"/>
  <c r="M4978" i="3"/>
  <c r="L4978" i="3"/>
  <c r="K4978" i="3"/>
  <c r="O4978" i="3" s="1"/>
  <c r="M4977" i="3"/>
  <c r="N4977" i="3" s="1"/>
  <c r="L4977" i="3"/>
  <c r="K4977" i="3"/>
  <c r="O4977" i="3" s="1"/>
  <c r="M4976" i="3"/>
  <c r="N4976" i="3" s="1"/>
  <c r="L4976" i="3"/>
  <c r="K4976" i="3"/>
  <c r="M4975" i="3"/>
  <c r="N4975" i="3" s="1"/>
  <c r="L4975" i="3"/>
  <c r="K4975" i="3"/>
  <c r="N4974" i="3"/>
  <c r="O4974" i="3" s="1"/>
  <c r="M4974" i="3"/>
  <c r="L4974" i="3"/>
  <c r="K4974" i="3"/>
  <c r="M4973" i="3"/>
  <c r="N4973" i="3" s="1"/>
  <c r="L4973" i="3"/>
  <c r="K4973" i="3"/>
  <c r="O4973" i="3" s="1"/>
  <c r="M4972" i="3"/>
  <c r="N4972" i="3" s="1"/>
  <c r="L4972" i="3"/>
  <c r="K4972" i="3"/>
  <c r="M4971" i="3"/>
  <c r="N4971" i="3" s="1"/>
  <c r="O4971" i="3" s="1"/>
  <c r="L4971" i="3"/>
  <c r="K4971" i="3"/>
  <c r="O4970" i="3"/>
  <c r="N4970" i="3"/>
  <c r="M4970" i="3"/>
  <c r="L4970" i="3"/>
  <c r="K4970" i="3"/>
  <c r="M4969" i="3"/>
  <c r="N4969" i="3" s="1"/>
  <c r="L4969" i="3"/>
  <c r="K4969" i="3"/>
  <c r="O4969" i="3" s="1"/>
  <c r="N4968" i="3"/>
  <c r="M4968" i="3"/>
  <c r="L4968" i="3"/>
  <c r="K4968" i="3"/>
  <c r="N4967" i="3"/>
  <c r="M4967" i="3"/>
  <c r="L4967" i="3"/>
  <c r="K4967" i="3"/>
  <c r="O4967" i="3" s="1"/>
  <c r="N4966" i="3"/>
  <c r="M4966" i="3"/>
  <c r="L4966" i="3"/>
  <c r="K4966" i="3"/>
  <c r="O4966" i="3" s="1"/>
  <c r="M4965" i="3"/>
  <c r="N4965" i="3" s="1"/>
  <c r="L4965" i="3"/>
  <c r="K4965" i="3"/>
  <c r="O4965" i="3" s="1"/>
  <c r="M4964" i="3"/>
  <c r="N4964" i="3" s="1"/>
  <c r="L4964" i="3"/>
  <c r="K4964" i="3"/>
  <c r="M4963" i="3"/>
  <c r="N4963" i="3" s="1"/>
  <c r="O4963" i="3" s="1"/>
  <c r="L4963" i="3"/>
  <c r="K4963" i="3"/>
  <c r="N4962" i="3"/>
  <c r="M4962" i="3"/>
  <c r="L4962" i="3"/>
  <c r="O4962" i="3" s="1"/>
  <c r="K4962" i="3"/>
  <c r="N4961" i="3"/>
  <c r="M4961" i="3"/>
  <c r="L4961" i="3"/>
  <c r="O4961" i="3" s="1"/>
  <c r="K4961" i="3"/>
  <c r="M4960" i="3"/>
  <c r="N4960" i="3" s="1"/>
  <c r="L4960" i="3"/>
  <c r="K4960" i="3"/>
  <c r="N4959" i="3"/>
  <c r="M4959" i="3"/>
  <c r="L4959" i="3"/>
  <c r="K4959" i="3"/>
  <c r="N4958" i="3"/>
  <c r="M4958" i="3"/>
  <c r="L4958" i="3"/>
  <c r="K4958" i="3"/>
  <c r="O4958" i="3" s="1"/>
  <c r="O4957" i="3"/>
  <c r="M4957" i="3"/>
  <c r="N4957" i="3" s="1"/>
  <c r="L4957" i="3"/>
  <c r="K4957" i="3"/>
  <c r="O4956" i="3"/>
  <c r="M4956" i="3"/>
  <c r="N4956" i="3" s="1"/>
  <c r="L4956" i="3"/>
  <c r="K4956" i="3"/>
  <c r="O4955" i="3"/>
  <c r="N4955" i="3"/>
  <c r="M4955" i="3"/>
  <c r="L4955" i="3"/>
  <c r="K4955" i="3"/>
  <c r="N4954" i="3"/>
  <c r="M4954" i="3"/>
  <c r="L4954" i="3"/>
  <c r="K4954" i="3"/>
  <c r="O4954" i="3" s="1"/>
  <c r="N4953" i="3"/>
  <c r="M4953" i="3"/>
  <c r="L4953" i="3"/>
  <c r="K4953" i="3"/>
  <c r="O4953" i="3" s="1"/>
  <c r="N4952" i="3"/>
  <c r="M4952" i="3"/>
  <c r="L4952" i="3"/>
  <c r="K4952" i="3"/>
  <c r="M4951" i="3"/>
  <c r="N4951" i="3" s="1"/>
  <c r="L4951" i="3"/>
  <c r="K4951" i="3"/>
  <c r="O4950" i="3"/>
  <c r="N4950" i="3"/>
  <c r="M4950" i="3"/>
  <c r="L4950" i="3"/>
  <c r="K4950" i="3"/>
  <c r="M4949" i="3"/>
  <c r="N4949" i="3" s="1"/>
  <c r="L4949" i="3"/>
  <c r="K4949" i="3"/>
  <c r="O4949" i="3" s="1"/>
  <c r="O4948" i="3"/>
  <c r="M4948" i="3"/>
  <c r="N4948" i="3" s="1"/>
  <c r="L4948" i="3"/>
  <c r="K4948" i="3"/>
  <c r="M4947" i="3"/>
  <c r="N4947" i="3" s="1"/>
  <c r="L4947" i="3"/>
  <c r="O4947" i="3" s="1"/>
  <c r="K4947" i="3"/>
  <c r="N4946" i="3"/>
  <c r="M4946" i="3"/>
  <c r="L4946" i="3"/>
  <c r="O4946" i="3" s="1"/>
  <c r="I10" i="5" s="1"/>
  <c r="K4946" i="3"/>
  <c r="N4945" i="3"/>
  <c r="M4945" i="3"/>
  <c r="L4945" i="3"/>
  <c r="O4945" i="3" s="1"/>
  <c r="I32" i="5" s="1"/>
  <c r="K4945" i="3"/>
  <c r="M4944" i="3"/>
  <c r="N4944" i="3" s="1"/>
  <c r="L4944" i="3"/>
  <c r="K4944" i="3"/>
  <c r="N4943" i="3"/>
  <c r="M4943" i="3"/>
  <c r="L4943" i="3"/>
  <c r="K4943" i="3"/>
  <c r="N4942" i="3"/>
  <c r="M4942" i="3"/>
  <c r="L4942" i="3"/>
  <c r="K4942" i="3"/>
  <c r="O4942" i="3" s="1"/>
  <c r="O4941" i="3"/>
  <c r="M4941" i="3"/>
  <c r="N4941" i="3" s="1"/>
  <c r="L4941" i="3"/>
  <c r="K4941" i="3"/>
  <c r="O4940" i="3"/>
  <c r="M4940" i="3"/>
  <c r="N4940" i="3" s="1"/>
  <c r="L4940" i="3"/>
  <c r="K4940" i="3"/>
  <c r="O4939" i="3"/>
  <c r="N4939" i="3"/>
  <c r="M4939" i="3"/>
  <c r="L4939" i="3"/>
  <c r="K4939" i="3"/>
  <c r="N4938" i="3"/>
  <c r="M4938" i="3"/>
  <c r="L4938" i="3"/>
  <c r="K4938" i="3"/>
  <c r="O4938" i="3" s="1"/>
  <c r="N4937" i="3"/>
  <c r="M4937" i="3"/>
  <c r="L4937" i="3"/>
  <c r="K4937" i="3"/>
  <c r="O4937" i="3" s="1"/>
  <c r="N4936" i="3"/>
  <c r="M4936" i="3"/>
  <c r="L4936" i="3"/>
  <c r="K4936" i="3"/>
  <c r="M4935" i="3"/>
  <c r="N4935" i="3" s="1"/>
  <c r="L4935" i="3"/>
  <c r="K4935" i="3"/>
  <c r="O4934" i="3"/>
  <c r="N4934" i="3"/>
  <c r="M4934" i="3"/>
  <c r="L4934" i="3"/>
  <c r="K4934" i="3"/>
  <c r="M4933" i="3"/>
  <c r="N4933" i="3" s="1"/>
  <c r="L4933" i="3"/>
  <c r="K4933" i="3"/>
  <c r="O4933" i="3" s="1"/>
  <c r="O4932" i="3"/>
  <c r="M4932" i="3"/>
  <c r="N4932" i="3" s="1"/>
  <c r="L4932" i="3"/>
  <c r="K4932" i="3"/>
  <c r="M4931" i="3"/>
  <c r="N4931" i="3" s="1"/>
  <c r="L4931" i="3"/>
  <c r="O4931" i="3" s="1"/>
  <c r="K4931" i="3"/>
  <c r="N4930" i="3"/>
  <c r="M4930" i="3"/>
  <c r="L4930" i="3"/>
  <c r="O4930" i="3" s="1"/>
  <c r="K4930" i="3"/>
  <c r="N4929" i="3"/>
  <c r="M4929" i="3"/>
  <c r="L4929" i="3"/>
  <c r="O4929" i="3" s="1"/>
  <c r="K4929" i="3"/>
  <c r="M4928" i="3"/>
  <c r="N4928" i="3" s="1"/>
  <c r="L4928" i="3"/>
  <c r="K4928" i="3"/>
  <c r="N4927" i="3"/>
  <c r="M4927" i="3"/>
  <c r="L4927" i="3"/>
  <c r="K4927" i="3"/>
  <c r="N4926" i="3"/>
  <c r="M4926" i="3"/>
  <c r="L4926" i="3"/>
  <c r="K4926" i="3"/>
  <c r="O4926" i="3" s="1"/>
  <c r="O4925" i="3"/>
  <c r="M4925" i="3"/>
  <c r="N4925" i="3" s="1"/>
  <c r="L4925" i="3"/>
  <c r="K4925" i="3"/>
  <c r="O4924" i="3"/>
  <c r="M4924" i="3"/>
  <c r="N4924" i="3" s="1"/>
  <c r="L4924" i="3"/>
  <c r="K4924" i="3"/>
  <c r="O4923" i="3"/>
  <c r="N4923" i="3"/>
  <c r="M4923" i="3"/>
  <c r="L4923" i="3"/>
  <c r="K4923" i="3"/>
  <c r="N4922" i="3"/>
  <c r="M4922" i="3"/>
  <c r="L4922" i="3"/>
  <c r="K4922" i="3"/>
  <c r="O4922" i="3" s="1"/>
  <c r="N4921" i="3"/>
  <c r="M4921" i="3"/>
  <c r="L4921" i="3"/>
  <c r="K4921" i="3"/>
  <c r="O4921" i="3" s="1"/>
  <c r="N4920" i="3"/>
  <c r="M4920" i="3"/>
  <c r="L4920" i="3"/>
  <c r="K4920" i="3"/>
  <c r="M4919" i="3"/>
  <c r="N4919" i="3" s="1"/>
  <c r="L4919" i="3"/>
  <c r="K4919" i="3"/>
  <c r="O4918" i="3"/>
  <c r="N4918" i="3"/>
  <c r="M4918" i="3"/>
  <c r="L4918" i="3"/>
  <c r="K4918" i="3"/>
  <c r="M4917" i="3"/>
  <c r="N4917" i="3" s="1"/>
  <c r="L4917" i="3"/>
  <c r="K4917" i="3"/>
  <c r="O4917" i="3" s="1"/>
  <c r="O4916" i="3"/>
  <c r="M4916" i="3"/>
  <c r="N4916" i="3" s="1"/>
  <c r="L4916" i="3"/>
  <c r="K4916" i="3"/>
  <c r="M4915" i="3"/>
  <c r="N4915" i="3" s="1"/>
  <c r="L4915" i="3"/>
  <c r="O4915" i="3" s="1"/>
  <c r="K4915" i="3"/>
  <c r="N4914" i="3"/>
  <c r="M4914" i="3"/>
  <c r="L4914" i="3"/>
  <c r="O4914" i="3" s="1"/>
  <c r="K4914" i="3"/>
  <c r="N4913" i="3"/>
  <c r="M4913" i="3"/>
  <c r="L4913" i="3"/>
  <c r="O4913" i="3" s="1"/>
  <c r="K4913" i="3"/>
  <c r="M4912" i="3"/>
  <c r="N4912" i="3" s="1"/>
  <c r="L4912" i="3"/>
  <c r="K4912" i="3"/>
  <c r="N4911" i="3"/>
  <c r="M4911" i="3"/>
  <c r="L4911" i="3"/>
  <c r="K4911" i="3"/>
  <c r="N4910" i="3"/>
  <c r="M4910" i="3"/>
  <c r="L4910" i="3"/>
  <c r="K4910" i="3"/>
  <c r="O4910" i="3" s="1"/>
  <c r="I95" i="5" s="1"/>
  <c r="O4909" i="3"/>
  <c r="M4909" i="3"/>
  <c r="N4909" i="3" s="1"/>
  <c r="L4909" i="3"/>
  <c r="K4909" i="3"/>
  <c r="O4908" i="3"/>
  <c r="M4908" i="3"/>
  <c r="N4908" i="3" s="1"/>
  <c r="L4908" i="3"/>
  <c r="K4908" i="3"/>
  <c r="O4907" i="3"/>
  <c r="N4907" i="3"/>
  <c r="M4907" i="3"/>
  <c r="L4907" i="3"/>
  <c r="K4907" i="3"/>
  <c r="N4906" i="3"/>
  <c r="M4906" i="3"/>
  <c r="L4906" i="3"/>
  <c r="K4906" i="3"/>
  <c r="O4906" i="3" s="1"/>
  <c r="N4905" i="3"/>
  <c r="M4905" i="3"/>
  <c r="L4905" i="3"/>
  <c r="K4905" i="3"/>
  <c r="O4905" i="3" s="1"/>
  <c r="N4904" i="3"/>
  <c r="M4904" i="3"/>
  <c r="L4904" i="3"/>
  <c r="K4904" i="3"/>
  <c r="M4903" i="3"/>
  <c r="N4903" i="3" s="1"/>
  <c r="L4903" i="3"/>
  <c r="K4903" i="3"/>
  <c r="O4902" i="3"/>
  <c r="N4902" i="3"/>
  <c r="M4902" i="3"/>
  <c r="L4902" i="3"/>
  <c r="K4902" i="3"/>
  <c r="M4901" i="3"/>
  <c r="N4901" i="3" s="1"/>
  <c r="L4901" i="3"/>
  <c r="K4901" i="3"/>
  <c r="O4901" i="3" s="1"/>
  <c r="O4900" i="3"/>
  <c r="M4900" i="3"/>
  <c r="N4900" i="3" s="1"/>
  <c r="L4900" i="3"/>
  <c r="K4900" i="3"/>
  <c r="M4899" i="3"/>
  <c r="N4899" i="3" s="1"/>
  <c r="L4899" i="3"/>
  <c r="O4899" i="3" s="1"/>
  <c r="K4899" i="3"/>
  <c r="N4898" i="3"/>
  <c r="M4898" i="3"/>
  <c r="L4898" i="3"/>
  <c r="O4898" i="3" s="1"/>
  <c r="K4898" i="3"/>
  <c r="N4897" i="3"/>
  <c r="M4897" i="3"/>
  <c r="L4897" i="3"/>
  <c r="O4897" i="3" s="1"/>
  <c r="K4897" i="3"/>
  <c r="M4896" i="3"/>
  <c r="N4896" i="3" s="1"/>
  <c r="L4896" i="3"/>
  <c r="K4896" i="3"/>
  <c r="O4895" i="3"/>
  <c r="N4895" i="3"/>
  <c r="M4895" i="3"/>
  <c r="L4895" i="3"/>
  <c r="K4895" i="3"/>
  <c r="O4894" i="3"/>
  <c r="M4894" i="3"/>
  <c r="N4894" i="3" s="1"/>
  <c r="L4894" i="3"/>
  <c r="K4894" i="3"/>
  <c r="M4893" i="3"/>
  <c r="N4893" i="3" s="1"/>
  <c r="L4893" i="3"/>
  <c r="K4893" i="3"/>
  <c r="O4893" i="3" s="1"/>
  <c r="M4892" i="3"/>
  <c r="N4892" i="3" s="1"/>
  <c r="L4892" i="3"/>
  <c r="O4892" i="3" s="1"/>
  <c r="K4892" i="3"/>
  <c r="M4891" i="3"/>
  <c r="N4891" i="3" s="1"/>
  <c r="L4891" i="3"/>
  <c r="K4891" i="3"/>
  <c r="O4890" i="3"/>
  <c r="N4890" i="3"/>
  <c r="M4890" i="3"/>
  <c r="L4890" i="3"/>
  <c r="K4890" i="3"/>
  <c r="O4889" i="3"/>
  <c r="M4889" i="3"/>
  <c r="N4889" i="3" s="1"/>
  <c r="L4889" i="3"/>
  <c r="K4889" i="3"/>
  <c r="N4888" i="3"/>
  <c r="M4888" i="3"/>
  <c r="L4888" i="3"/>
  <c r="K4888" i="3"/>
  <c r="O4888" i="3" s="1"/>
  <c r="M4887" i="3"/>
  <c r="N4887" i="3" s="1"/>
  <c r="L4887" i="3"/>
  <c r="K4887" i="3"/>
  <c r="M4886" i="3"/>
  <c r="N4886" i="3" s="1"/>
  <c r="L4886" i="3"/>
  <c r="K4886" i="3"/>
  <c r="O4886" i="3" s="1"/>
  <c r="O4885" i="3"/>
  <c r="M4885" i="3"/>
  <c r="N4885" i="3" s="1"/>
  <c r="L4885" i="3"/>
  <c r="K4885" i="3"/>
  <c r="N4884" i="3"/>
  <c r="M4884" i="3"/>
  <c r="L4884" i="3"/>
  <c r="O4884" i="3" s="1"/>
  <c r="K4884" i="3"/>
  <c r="N4883" i="3"/>
  <c r="M4883" i="3"/>
  <c r="L4883" i="3"/>
  <c r="K4883" i="3"/>
  <c r="O4883" i="3" s="1"/>
  <c r="N4882" i="3"/>
  <c r="M4882" i="3"/>
  <c r="L4882" i="3"/>
  <c r="K4882" i="3"/>
  <c r="O4882" i="3" s="1"/>
  <c r="M4881" i="3"/>
  <c r="N4881" i="3" s="1"/>
  <c r="L4881" i="3"/>
  <c r="K4881" i="3"/>
  <c r="N4880" i="3"/>
  <c r="M4880" i="3"/>
  <c r="L4880" i="3"/>
  <c r="K4880" i="3"/>
  <c r="N4879" i="3"/>
  <c r="M4879" i="3"/>
  <c r="L4879" i="3"/>
  <c r="K4879" i="3"/>
  <c r="O4879" i="3" s="1"/>
  <c r="N4878" i="3"/>
  <c r="M4878" i="3"/>
  <c r="L4878" i="3"/>
  <c r="K4878" i="3"/>
  <c r="O4878" i="3" s="1"/>
  <c r="M4877" i="3"/>
  <c r="N4877" i="3" s="1"/>
  <c r="L4877" i="3"/>
  <c r="K4877" i="3"/>
  <c r="O4877" i="3" s="1"/>
  <c r="M4876" i="3"/>
  <c r="N4876" i="3" s="1"/>
  <c r="L4876" i="3"/>
  <c r="K4876" i="3"/>
  <c r="O4875" i="3"/>
  <c r="N4875" i="3"/>
  <c r="M4875" i="3"/>
  <c r="L4875" i="3"/>
  <c r="K4875" i="3"/>
  <c r="O4874" i="3"/>
  <c r="M4874" i="3"/>
  <c r="N4874" i="3" s="1"/>
  <c r="L4874" i="3"/>
  <c r="K4874" i="3"/>
  <c r="N4873" i="3"/>
  <c r="M4873" i="3"/>
  <c r="L4873" i="3"/>
  <c r="O4873" i="3" s="1"/>
  <c r="K4873" i="3"/>
  <c r="N4872" i="3"/>
  <c r="M4872" i="3"/>
  <c r="L4872" i="3"/>
  <c r="K4872" i="3"/>
  <c r="N4871" i="3"/>
  <c r="M4871" i="3"/>
  <c r="L4871" i="3"/>
  <c r="K4871" i="3"/>
  <c r="N4870" i="3"/>
  <c r="M4870" i="3"/>
  <c r="L4870" i="3"/>
  <c r="K4870" i="3"/>
  <c r="O4870" i="3" s="1"/>
  <c r="M4869" i="3"/>
  <c r="N4869" i="3" s="1"/>
  <c r="L4869" i="3"/>
  <c r="K4869" i="3"/>
  <c r="M4868" i="3"/>
  <c r="N4868" i="3" s="1"/>
  <c r="L4868" i="3"/>
  <c r="K4868" i="3"/>
  <c r="M4867" i="3"/>
  <c r="N4867" i="3" s="1"/>
  <c r="O4867" i="3" s="1"/>
  <c r="L4867" i="3"/>
  <c r="K4867" i="3"/>
  <c r="M4866" i="3"/>
  <c r="N4866" i="3" s="1"/>
  <c r="L4866" i="3"/>
  <c r="O4866" i="3" s="1"/>
  <c r="K4866" i="3"/>
  <c r="N4865" i="3"/>
  <c r="M4865" i="3"/>
  <c r="L4865" i="3"/>
  <c r="O4865" i="3" s="1"/>
  <c r="K4865" i="3"/>
  <c r="N4864" i="3"/>
  <c r="M4864" i="3"/>
  <c r="L4864" i="3"/>
  <c r="O4864" i="3" s="1"/>
  <c r="K4864" i="3"/>
  <c r="N4863" i="3"/>
  <c r="M4863" i="3"/>
  <c r="L4863" i="3"/>
  <c r="K4863" i="3"/>
  <c r="O4863" i="3" s="1"/>
  <c r="N4862" i="3"/>
  <c r="M4862" i="3"/>
  <c r="L4862" i="3"/>
  <c r="K4862" i="3"/>
  <c r="O4862" i="3" s="1"/>
  <c r="M4861" i="3"/>
  <c r="N4861" i="3" s="1"/>
  <c r="L4861" i="3"/>
  <c r="K4861" i="3"/>
  <c r="O4861" i="3" s="1"/>
  <c r="M4860" i="3"/>
  <c r="N4860" i="3" s="1"/>
  <c r="L4860" i="3"/>
  <c r="K4860" i="3"/>
  <c r="O4859" i="3"/>
  <c r="M4859" i="3"/>
  <c r="N4859" i="3" s="1"/>
  <c r="L4859" i="3"/>
  <c r="K4859" i="3"/>
  <c r="M4858" i="3"/>
  <c r="N4858" i="3" s="1"/>
  <c r="O4858" i="3" s="1"/>
  <c r="L4858" i="3"/>
  <c r="K4858" i="3"/>
  <c r="N4857" i="3"/>
  <c r="M4857" i="3"/>
  <c r="L4857" i="3"/>
  <c r="O4857" i="3" s="1"/>
  <c r="K4857" i="3"/>
  <c r="N4856" i="3"/>
  <c r="M4856" i="3"/>
  <c r="L4856" i="3"/>
  <c r="K4856" i="3"/>
  <c r="N4855" i="3"/>
  <c r="M4855" i="3"/>
  <c r="L4855" i="3"/>
  <c r="K4855" i="3"/>
  <c r="N4854" i="3"/>
  <c r="M4854" i="3"/>
  <c r="L4854" i="3"/>
  <c r="K4854" i="3"/>
  <c r="O4854" i="3" s="1"/>
  <c r="M4853" i="3"/>
  <c r="N4853" i="3" s="1"/>
  <c r="L4853" i="3"/>
  <c r="K4853" i="3"/>
  <c r="M4852" i="3"/>
  <c r="N4852" i="3" s="1"/>
  <c r="L4852" i="3"/>
  <c r="K4852" i="3"/>
  <c r="O4852" i="3" s="1"/>
  <c r="M4851" i="3"/>
  <c r="N4851" i="3" s="1"/>
  <c r="O4851" i="3" s="1"/>
  <c r="L4851" i="3"/>
  <c r="K4851" i="3"/>
  <c r="M4850" i="3"/>
  <c r="N4850" i="3" s="1"/>
  <c r="L4850" i="3"/>
  <c r="O4850" i="3" s="1"/>
  <c r="K4850" i="3"/>
  <c r="N4849" i="3"/>
  <c r="M4849" i="3"/>
  <c r="L4849" i="3"/>
  <c r="O4849" i="3" s="1"/>
  <c r="K4849" i="3"/>
  <c r="N4848" i="3"/>
  <c r="M4848" i="3"/>
  <c r="L4848" i="3"/>
  <c r="O4848" i="3" s="1"/>
  <c r="K4848" i="3"/>
  <c r="N4847" i="3"/>
  <c r="M4847" i="3"/>
  <c r="L4847" i="3"/>
  <c r="K4847" i="3"/>
  <c r="N4846" i="3"/>
  <c r="M4846" i="3"/>
  <c r="L4846" i="3"/>
  <c r="K4846" i="3"/>
  <c r="O4846" i="3" s="1"/>
  <c r="M4845" i="3"/>
  <c r="N4845" i="3" s="1"/>
  <c r="L4845" i="3"/>
  <c r="K4845" i="3"/>
  <c r="M4844" i="3"/>
  <c r="N4844" i="3" s="1"/>
  <c r="L4844" i="3"/>
  <c r="K4844" i="3"/>
  <c r="O4843" i="3"/>
  <c r="M4843" i="3"/>
  <c r="N4843" i="3" s="1"/>
  <c r="L4843" i="3"/>
  <c r="K4843" i="3"/>
  <c r="O4842" i="3"/>
  <c r="M4842" i="3"/>
  <c r="N4842" i="3" s="1"/>
  <c r="L4842" i="3"/>
  <c r="K4842" i="3"/>
  <c r="N4841" i="3"/>
  <c r="M4841" i="3"/>
  <c r="L4841" i="3"/>
  <c r="O4841" i="3" s="1"/>
  <c r="K4841" i="3"/>
  <c r="N4840" i="3"/>
  <c r="M4840" i="3"/>
  <c r="L4840" i="3"/>
  <c r="K4840" i="3"/>
  <c r="N4839" i="3"/>
  <c r="M4839" i="3"/>
  <c r="L4839" i="3"/>
  <c r="K4839" i="3"/>
  <c r="N4838" i="3"/>
  <c r="M4838" i="3"/>
  <c r="L4838" i="3"/>
  <c r="K4838" i="3"/>
  <c r="O4838" i="3" s="1"/>
  <c r="M4837" i="3"/>
  <c r="N4837" i="3" s="1"/>
  <c r="L4837" i="3"/>
  <c r="K4837" i="3"/>
  <c r="O4837" i="3" s="1"/>
  <c r="M4836" i="3"/>
  <c r="N4836" i="3" s="1"/>
  <c r="L4836" i="3"/>
  <c r="K4836" i="3"/>
  <c r="M4835" i="3"/>
  <c r="N4835" i="3" s="1"/>
  <c r="O4835" i="3" s="1"/>
  <c r="L4835" i="3"/>
  <c r="K4835" i="3"/>
  <c r="M4834" i="3"/>
  <c r="N4834" i="3" s="1"/>
  <c r="L4834" i="3"/>
  <c r="O4834" i="3" s="1"/>
  <c r="K4834" i="3"/>
  <c r="N4833" i="3"/>
  <c r="M4833" i="3"/>
  <c r="L4833" i="3"/>
  <c r="O4833" i="3" s="1"/>
  <c r="K4833" i="3"/>
  <c r="N4832" i="3"/>
  <c r="M4832" i="3"/>
  <c r="L4832" i="3"/>
  <c r="O4832" i="3" s="1"/>
  <c r="K4832" i="3"/>
  <c r="N4831" i="3"/>
  <c r="M4831" i="3"/>
  <c r="L4831" i="3"/>
  <c r="K4831" i="3"/>
  <c r="O4831" i="3" s="1"/>
  <c r="N4830" i="3"/>
  <c r="M4830" i="3"/>
  <c r="L4830" i="3"/>
  <c r="K4830" i="3"/>
  <c r="O4830" i="3" s="1"/>
  <c r="M4829" i="3"/>
  <c r="N4829" i="3" s="1"/>
  <c r="L4829" i="3"/>
  <c r="K4829" i="3"/>
  <c r="O4829" i="3" s="1"/>
  <c r="M4828" i="3"/>
  <c r="N4828" i="3" s="1"/>
  <c r="L4828" i="3"/>
  <c r="K4828" i="3"/>
  <c r="O4828" i="3" s="1"/>
  <c r="O4827" i="3"/>
  <c r="M4827" i="3"/>
  <c r="N4827" i="3" s="1"/>
  <c r="L4827" i="3"/>
  <c r="K4827" i="3"/>
  <c r="M4826" i="3"/>
  <c r="N4826" i="3" s="1"/>
  <c r="O4826" i="3" s="1"/>
  <c r="L4826" i="3"/>
  <c r="K4826" i="3"/>
  <c r="N4825" i="3"/>
  <c r="M4825" i="3"/>
  <c r="L4825" i="3"/>
  <c r="O4825" i="3" s="1"/>
  <c r="K4825" i="3"/>
  <c r="N4824" i="3"/>
  <c r="M4824" i="3"/>
  <c r="L4824" i="3"/>
  <c r="K4824" i="3"/>
  <c r="N4823" i="3"/>
  <c r="M4823" i="3"/>
  <c r="L4823" i="3"/>
  <c r="K4823" i="3"/>
  <c r="N4822" i="3"/>
  <c r="M4822" i="3"/>
  <c r="L4822" i="3"/>
  <c r="K4822" i="3"/>
  <c r="O4822" i="3" s="1"/>
  <c r="M4821" i="3"/>
  <c r="N4821" i="3" s="1"/>
  <c r="L4821" i="3"/>
  <c r="K4821" i="3"/>
  <c r="M4820" i="3"/>
  <c r="N4820" i="3" s="1"/>
  <c r="L4820" i="3"/>
  <c r="K4820" i="3"/>
  <c r="O4820" i="3" s="1"/>
  <c r="M4819" i="3"/>
  <c r="N4819" i="3" s="1"/>
  <c r="O4819" i="3" s="1"/>
  <c r="L4819" i="3"/>
  <c r="K4819" i="3"/>
  <c r="M4818" i="3"/>
  <c r="N4818" i="3" s="1"/>
  <c r="L4818" i="3"/>
  <c r="O4818" i="3" s="1"/>
  <c r="K4818" i="3"/>
  <c r="N4817" i="3"/>
  <c r="M4817" i="3"/>
  <c r="L4817" i="3"/>
  <c r="O4817" i="3" s="1"/>
  <c r="K4817" i="3"/>
  <c r="N4816" i="3"/>
  <c r="M4816" i="3"/>
  <c r="L4816" i="3"/>
  <c r="O4816" i="3" s="1"/>
  <c r="K4816" i="3"/>
  <c r="N4815" i="3"/>
  <c r="M4815" i="3"/>
  <c r="L4815" i="3"/>
  <c r="K4815" i="3"/>
  <c r="N4814" i="3"/>
  <c r="M4814" i="3"/>
  <c r="L4814" i="3"/>
  <c r="K4814" i="3"/>
  <c r="O4814" i="3" s="1"/>
  <c r="M4813" i="3"/>
  <c r="N4813" i="3" s="1"/>
  <c r="L4813" i="3"/>
  <c r="K4813" i="3"/>
  <c r="O4813" i="3" s="1"/>
  <c r="M4812" i="3"/>
  <c r="N4812" i="3" s="1"/>
  <c r="L4812" i="3"/>
  <c r="K4812" i="3"/>
  <c r="M4811" i="3"/>
  <c r="N4811" i="3" s="1"/>
  <c r="O4811" i="3" s="1"/>
  <c r="L4811" i="3"/>
  <c r="K4811" i="3"/>
  <c r="O4810" i="3"/>
  <c r="M4810" i="3"/>
  <c r="N4810" i="3" s="1"/>
  <c r="L4810" i="3"/>
  <c r="K4810" i="3"/>
  <c r="N4809" i="3"/>
  <c r="M4809" i="3"/>
  <c r="L4809" i="3"/>
  <c r="O4809" i="3" s="1"/>
  <c r="K4809" i="3"/>
  <c r="N4808" i="3"/>
  <c r="M4808" i="3"/>
  <c r="L4808" i="3"/>
  <c r="K4808" i="3"/>
  <c r="N4807" i="3"/>
  <c r="M4807" i="3"/>
  <c r="L4807" i="3"/>
  <c r="K4807" i="3"/>
  <c r="N4806" i="3"/>
  <c r="M4806" i="3"/>
  <c r="L4806" i="3"/>
  <c r="K4806" i="3"/>
  <c r="O4806" i="3" s="1"/>
  <c r="I68" i="5" s="1"/>
  <c r="M4805" i="3"/>
  <c r="N4805" i="3" s="1"/>
  <c r="L4805" i="3"/>
  <c r="K4805" i="3"/>
  <c r="O4805" i="3" s="1"/>
  <c r="M4804" i="3"/>
  <c r="N4804" i="3" s="1"/>
  <c r="L4804" i="3"/>
  <c r="K4804" i="3"/>
  <c r="M4803" i="3"/>
  <c r="N4803" i="3" s="1"/>
  <c r="O4803" i="3" s="1"/>
  <c r="L4803" i="3"/>
  <c r="K4803" i="3"/>
  <c r="M4802" i="3"/>
  <c r="N4802" i="3" s="1"/>
  <c r="O4802" i="3" s="1"/>
  <c r="L4802" i="3"/>
  <c r="K4802" i="3"/>
  <c r="N4801" i="3"/>
  <c r="M4801" i="3"/>
  <c r="L4801" i="3"/>
  <c r="O4801" i="3" s="1"/>
  <c r="K4801" i="3"/>
  <c r="N4800" i="3"/>
  <c r="M4800" i="3"/>
  <c r="L4800" i="3"/>
  <c r="K4800" i="3"/>
  <c r="N4799" i="3"/>
  <c r="M4799" i="3"/>
  <c r="L4799" i="3"/>
  <c r="K4799" i="3"/>
  <c r="O4799" i="3" s="1"/>
  <c r="N4798" i="3"/>
  <c r="M4798" i="3"/>
  <c r="L4798" i="3"/>
  <c r="K4798" i="3"/>
  <c r="O4798" i="3" s="1"/>
  <c r="M4797" i="3"/>
  <c r="N4797" i="3" s="1"/>
  <c r="L4797" i="3"/>
  <c r="K4797" i="3"/>
  <c r="O4797" i="3" s="1"/>
  <c r="M4796" i="3"/>
  <c r="N4796" i="3" s="1"/>
  <c r="L4796" i="3"/>
  <c r="K4796" i="3"/>
  <c r="O4796" i="3" s="1"/>
  <c r="O4795" i="3"/>
  <c r="M4795" i="3"/>
  <c r="N4795" i="3" s="1"/>
  <c r="L4795" i="3"/>
  <c r="K4795" i="3"/>
  <c r="M4794" i="3"/>
  <c r="N4794" i="3" s="1"/>
  <c r="L4794" i="3"/>
  <c r="O4794" i="3" s="1"/>
  <c r="K4794" i="3"/>
  <c r="N4793" i="3"/>
  <c r="M4793" i="3"/>
  <c r="L4793" i="3"/>
  <c r="O4793" i="3" s="1"/>
  <c r="K4793" i="3"/>
  <c r="N4792" i="3"/>
  <c r="M4792" i="3"/>
  <c r="L4792" i="3"/>
  <c r="O4792" i="3" s="1"/>
  <c r="K4792" i="3"/>
  <c r="N4791" i="3"/>
  <c r="M4791" i="3"/>
  <c r="L4791" i="3"/>
  <c r="K4791" i="3"/>
  <c r="O4791" i="3" s="1"/>
  <c r="N4790" i="3"/>
  <c r="M4790" i="3"/>
  <c r="L4790" i="3"/>
  <c r="K4790" i="3"/>
  <c r="O4790" i="3" s="1"/>
  <c r="M4789" i="3"/>
  <c r="N4789" i="3" s="1"/>
  <c r="L4789" i="3"/>
  <c r="K4789" i="3"/>
  <c r="M4788" i="3"/>
  <c r="N4788" i="3" s="1"/>
  <c r="L4788" i="3"/>
  <c r="K4788" i="3"/>
  <c r="M4787" i="3"/>
  <c r="N4787" i="3" s="1"/>
  <c r="O4787" i="3" s="1"/>
  <c r="L4787" i="3"/>
  <c r="K4787" i="3"/>
  <c r="M4786" i="3"/>
  <c r="N4786" i="3" s="1"/>
  <c r="L4786" i="3"/>
  <c r="O4786" i="3" s="1"/>
  <c r="K4786" i="3"/>
  <c r="N4785" i="3"/>
  <c r="M4785" i="3"/>
  <c r="L4785" i="3"/>
  <c r="O4785" i="3" s="1"/>
  <c r="K4785" i="3"/>
  <c r="N4784" i="3"/>
  <c r="M4784" i="3"/>
  <c r="L4784" i="3"/>
  <c r="O4784" i="3" s="1"/>
  <c r="K4784" i="3"/>
  <c r="N4783" i="3"/>
  <c r="M4783" i="3"/>
  <c r="L4783" i="3"/>
  <c r="K4783" i="3"/>
  <c r="N4782" i="3"/>
  <c r="M4782" i="3"/>
  <c r="L4782" i="3"/>
  <c r="K4782" i="3"/>
  <c r="O4782" i="3" s="1"/>
  <c r="M4781" i="3"/>
  <c r="N4781" i="3" s="1"/>
  <c r="L4781" i="3"/>
  <c r="K4781" i="3"/>
  <c r="O4781" i="3" s="1"/>
  <c r="M4780" i="3"/>
  <c r="N4780" i="3" s="1"/>
  <c r="L4780" i="3"/>
  <c r="K4780" i="3"/>
  <c r="O4780" i="3" s="1"/>
  <c r="O4779" i="3"/>
  <c r="M4779" i="3"/>
  <c r="N4779" i="3" s="1"/>
  <c r="L4779" i="3"/>
  <c r="K4779" i="3"/>
  <c r="O4778" i="3"/>
  <c r="M4778" i="3"/>
  <c r="N4778" i="3" s="1"/>
  <c r="L4778" i="3"/>
  <c r="K4778" i="3"/>
  <c r="N4777" i="3"/>
  <c r="M4777" i="3"/>
  <c r="L4777" i="3"/>
  <c r="O4777" i="3" s="1"/>
  <c r="K4777" i="3"/>
  <c r="N4776" i="3"/>
  <c r="M4776" i="3"/>
  <c r="L4776" i="3"/>
  <c r="K4776" i="3"/>
  <c r="N4775" i="3"/>
  <c r="M4775" i="3"/>
  <c r="L4775" i="3"/>
  <c r="K4775" i="3"/>
  <c r="N4774" i="3"/>
  <c r="M4774" i="3"/>
  <c r="L4774" i="3"/>
  <c r="K4774" i="3"/>
  <c r="O4774" i="3" s="1"/>
  <c r="M4773" i="3"/>
  <c r="N4773" i="3" s="1"/>
  <c r="L4773" i="3"/>
  <c r="K4773" i="3"/>
  <c r="M4772" i="3"/>
  <c r="N4772" i="3" s="1"/>
  <c r="L4772" i="3"/>
  <c r="K4772" i="3"/>
  <c r="M4771" i="3"/>
  <c r="N4771" i="3" s="1"/>
  <c r="O4771" i="3" s="1"/>
  <c r="L4771" i="3"/>
  <c r="K4771" i="3"/>
  <c r="M4770" i="3"/>
  <c r="N4770" i="3" s="1"/>
  <c r="L4770" i="3"/>
  <c r="O4770" i="3" s="1"/>
  <c r="K4770" i="3"/>
  <c r="N4769" i="3"/>
  <c r="M4769" i="3"/>
  <c r="L4769" i="3"/>
  <c r="O4769" i="3" s="1"/>
  <c r="K4769" i="3"/>
  <c r="N4768" i="3"/>
  <c r="M4768" i="3"/>
  <c r="L4768" i="3"/>
  <c r="O4768" i="3" s="1"/>
  <c r="K4768" i="3"/>
  <c r="N4767" i="3"/>
  <c r="M4767" i="3"/>
  <c r="L4767" i="3"/>
  <c r="K4767" i="3"/>
  <c r="O4767" i="3" s="1"/>
  <c r="N4766" i="3"/>
  <c r="M4766" i="3"/>
  <c r="L4766" i="3"/>
  <c r="K4766" i="3"/>
  <c r="O4766" i="3" s="1"/>
  <c r="M4765" i="3"/>
  <c r="N4765" i="3" s="1"/>
  <c r="L4765" i="3"/>
  <c r="K4765" i="3"/>
  <c r="O4765" i="3" s="1"/>
  <c r="M4764" i="3"/>
  <c r="N4764" i="3" s="1"/>
  <c r="L4764" i="3"/>
  <c r="K4764" i="3"/>
  <c r="O4763" i="3"/>
  <c r="I13" i="5" s="1"/>
  <c r="M4763" i="3"/>
  <c r="N4763" i="3" s="1"/>
  <c r="L4763" i="3"/>
  <c r="K4763" i="3"/>
  <c r="M4762" i="3"/>
  <c r="N4762" i="3" s="1"/>
  <c r="L4762" i="3"/>
  <c r="O4762" i="3" s="1"/>
  <c r="K4762" i="3"/>
  <c r="N4761" i="3"/>
  <c r="M4761" i="3"/>
  <c r="L4761" i="3"/>
  <c r="O4761" i="3" s="1"/>
  <c r="K4761" i="3"/>
  <c r="N4760" i="3"/>
  <c r="M4760" i="3"/>
  <c r="L4760" i="3"/>
  <c r="O4760" i="3" s="1"/>
  <c r="K4760" i="3"/>
  <c r="N4759" i="3"/>
  <c r="M4759" i="3"/>
  <c r="L4759" i="3"/>
  <c r="K4759" i="3"/>
  <c r="O4759" i="3" s="1"/>
  <c r="N4758" i="3"/>
  <c r="M4758" i="3"/>
  <c r="L4758" i="3"/>
  <c r="K4758" i="3"/>
  <c r="O4758" i="3" s="1"/>
  <c r="M4757" i="3"/>
  <c r="N4757" i="3" s="1"/>
  <c r="L4757" i="3"/>
  <c r="K4757" i="3"/>
  <c r="M4756" i="3"/>
  <c r="N4756" i="3" s="1"/>
  <c r="L4756" i="3"/>
  <c r="K4756" i="3"/>
  <c r="M4755" i="3"/>
  <c r="N4755" i="3" s="1"/>
  <c r="O4755" i="3" s="1"/>
  <c r="L4755" i="3"/>
  <c r="K4755" i="3"/>
  <c r="M4754" i="3"/>
  <c r="N4754" i="3" s="1"/>
  <c r="L4754" i="3"/>
  <c r="O4754" i="3" s="1"/>
  <c r="K4754" i="3"/>
  <c r="N4753" i="3"/>
  <c r="M4753" i="3"/>
  <c r="L4753" i="3"/>
  <c r="O4753" i="3" s="1"/>
  <c r="K4753" i="3"/>
  <c r="N4752" i="3"/>
  <c r="M4752" i="3"/>
  <c r="L4752" i="3"/>
  <c r="O4752" i="3" s="1"/>
  <c r="K4752" i="3"/>
  <c r="N4751" i="3"/>
  <c r="M4751" i="3"/>
  <c r="L4751" i="3"/>
  <c r="K4751" i="3"/>
  <c r="N4750" i="3"/>
  <c r="M4750" i="3"/>
  <c r="L4750" i="3"/>
  <c r="K4750" i="3"/>
  <c r="O4750" i="3" s="1"/>
  <c r="M4749" i="3"/>
  <c r="N4749" i="3" s="1"/>
  <c r="L4749" i="3"/>
  <c r="K4749" i="3"/>
  <c r="M4748" i="3"/>
  <c r="N4748" i="3" s="1"/>
  <c r="L4748" i="3"/>
  <c r="K4748" i="3"/>
  <c r="O4748" i="3" s="1"/>
  <c r="O4747" i="3"/>
  <c r="M4747" i="3"/>
  <c r="N4747" i="3" s="1"/>
  <c r="L4747" i="3"/>
  <c r="K4747" i="3"/>
  <c r="O4746" i="3"/>
  <c r="M4746" i="3"/>
  <c r="N4746" i="3" s="1"/>
  <c r="L4746" i="3"/>
  <c r="K4746" i="3"/>
  <c r="N4745" i="3"/>
  <c r="M4745" i="3"/>
  <c r="L4745" i="3"/>
  <c r="O4745" i="3" s="1"/>
  <c r="K4745" i="3"/>
  <c r="N4744" i="3"/>
  <c r="M4744" i="3"/>
  <c r="L4744" i="3"/>
  <c r="K4744" i="3"/>
  <c r="N4743" i="3"/>
  <c r="M4743" i="3"/>
  <c r="L4743" i="3"/>
  <c r="K4743" i="3"/>
  <c r="N4742" i="3"/>
  <c r="M4742" i="3"/>
  <c r="L4742" i="3"/>
  <c r="K4742" i="3"/>
  <c r="O4742" i="3" s="1"/>
  <c r="M4741" i="3"/>
  <c r="N4741" i="3" s="1"/>
  <c r="L4741" i="3"/>
  <c r="K4741" i="3"/>
  <c r="M4740" i="3"/>
  <c r="N4740" i="3" s="1"/>
  <c r="L4740" i="3"/>
  <c r="K4740" i="3"/>
  <c r="M4739" i="3"/>
  <c r="N4739" i="3" s="1"/>
  <c r="O4739" i="3" s="1"/>
  <c r="L4739" i="3"/>
  <c r="K4739" i="3"/>
  <c r="M4738" i="3"/>
  <c r="N4738" i="3" s="1"/>
  <c r="L4738" i="3"/>
  <c r="O4738" i="3" s="1"/>
  <c r="K4738" i="3"/>
  <c r="M4737" i="3"/>
  <c r="N4737" i="3" s="1"/>
  <c r="L4737" i="3"/>
  <c r="O4737" i="3" s="1"/>
  <c r="K4737" i="3"/>
  <c r="N4736" i="3"/>
  <c r="M4736" i="3"/>
  <c r="L4736" i="3"/>
  <c r="K4736" i="3"/>
  <c r="N4735" i="3"/>
  <c r="M4735" i="3"/>
  <c r="L4735" i="3"/>
  <c r="K4735" i="3"/>
  <c r="O4735" i="3" s="1"/>
  <c r="N4734" i="3"/>
  <c r="M4734" i="3"/>
  <c r="L4734" i="3"/>
  <c r="K4734" i="3"/>
  <c r="O4734" i="3" s="1"/>
  <c r="I41" i="5" s="1"/>
  <c r="M4733" i="3"/>
  <c r="N4733" i="3" s="1"/>
  <c r="L4733" i="3"/>
  <c r="K4733" i="3"/>
  <c r="O4733" i="3" s="1"/>
  <c r="M4732" i="3"/>
  <c r="N4732" i="3" s="1"/>
  <c r="L4732" i="3"/>
  <c r="K4732" i="3"/>
  <c r="O4731" i="3"/>
  <c r="M4731" i="3"/>
  <c r="N4731" i="3" s="1"/>
  <c r="L4731" i="3"/>
  <c r="K4731" i="3"/>
  <c r="M4730" i="3"/>
  <c r="N4730" i="3" s="1"/>
  <c r="L4730" i="3"/>
  <c r="O4730" i="3" s="1"/>
  <c r="K4730" i="3"/>
  <c r="M4729" i="3"/>
  <c r="N4729" i="3" s="1"/>
  <c r="L4729" i="3"/>
  <c r="K4729" i="3"/>
  <c r="N4728" i="3"/>
  <c r="M4728" i="3"/>
  <c r="L4728" i="3"/>
  <c r="O4728" i="3" s="1"/>
  <c r="K4728" i="3"/>
  <c r="N4727" i="3"/>
  <c r="M4727" i="3"/>
  <c r="L4727" i="3"/>
  <c r="K4727" i="3"/>
  <c r="N4726" i="3"/>
  <c r="M4726" i="3"/>
  <c r="L4726" i="3"/>
  <c r="K4726" i="3"/>
  <c r="O4726" i="3" s="1"/>
  <c r="M4725" i="3"/>
  <c r="N4725" i="3" s="1"/>
  <c r="L4725" i="3"/>
  <c r="K4725" i="3"/>
  <c r="O4725" i="3" s="1"/>
  <c r="M4724" i="3"/>
  <c r="N4724" i="3" s="1"/>
  <c r="L4724" i="3"/>
  <c r="K4724" i="3"/>
  <c r="O4724" i="3" s="1"/>
  <c r="M4723" i="3"/>
  <c r="N4723" i="3" s="1"/>
  <c r="O4723" i="3" s="1"/>
  <c r="L4723" i="3"/>
  <c r="K4723" i="3"/>
  <c r="O4722" i="3"/>
  <c r="M4722" i="3"/>
  <c r="N4722" i="3" s="1"/>
  <c r="L4722" i="3"/>
  <c r="K4722" i="3"/>
  <c r="M4721" i="3"/>
  <c r="N4721" i="3" s="1"/>
  <c r="L4721" i="3"/>
  <c r="O4721" i="3" s="1"/>
  <c r="K4721" i="3"/>
  <c r="N4720" i="3"/>
  <c r="M4720" i="3"/>
  <c r="L4720" i="3"/>
  <c r="K4720" i="3"/>
  <c r="N4719" i="3"/>
  <c r="M4719" i="3"/>
  <c r="L4719" i="3"/>
  <c r="K4719" i="3"/>
  <c r="N4718" i="3"/>
  <c r="M4718" i="3"/>
  <c r="L4718" i="3"/>
  <c r="K4718" i="3"/>
  <c r="O4718" i="3" s="1"/>
  <c r="M4717" i="3"/>
  <c r="N4717" i="3" s="1"/>
  <c r="L4717" i="3"/>
  <c r="K4717" i="3"/>
  <c r="O4717" i="3" s="1"/>
  <c r="M4716" i="3"/>
  <c r="N4716" i="3" s="1"/>
  <c r="L4716" i="3"/>
  <c r="K4716" i="3"/>
  <c r="O4716" i="3" s="1"/>
  <c r="O4715" i="3"/>
  <c r="M4715" i="3"/>
  <c r="N4715" i="3" s="1"/>
  <c r="L4715" i="3"/>
  <c r="K4715" i="3"/>
  <c r="O4714" i="3"/>
  <c r="I104" i="5" s="1"/>
  <c r="M4714" i="3"/>
  <c r="N4714" i="3" s="1"/>
  <c r="L4714" i="3"/>
  <c r="K4714" i="3"/>
  <c r="M4713" i="3"/>
  <c r="N4713" i="3" s="1"/>
  <c r="L4713" i="3"/>
  <c r="K4713" i="3"/>
  <c r="N4712" i="3"/>
  <c r="M4712" i="3"/>
  <c r="L4712" i="3"/>
  <c r="O4712" i="3" s="1"/>
  <c r="K4712" i="3"/>
  <c r="N4711" i="3"/>
  <c r="M4711" i="3"/>
  <c r="L4711" i="3"/>
  <c r="K4711" i="3"/>
  <c r="O4711" i="3" s="1"/>
  <c r="N4710" i="3"/>
  <c r="M4710" i="3"/>
  <c r="L4710" i="3"/>
  <c r="K4710" i="3"/>
  <c r="O4710" i="3" s="1"/>
  <c r="M4709" i="3"/>
  <c r="N4709" i="3" s="1"/>
  <c r="L4709" i="3"/>
  <c r="K4709" i="3"/>
  <c r="M4708" i="3"/>
  <c r="N4708" i="3" s="1"/>
  <c r="L4708" i="3"/>
  <c r="K4708" i="3"/>
  <c r="O4708" i="3" s="1"/>
  <c r="M4707" i="3"/>
  <c r="N4707" i="3" s="1"/>
  <c r="O4707" i="3" s="1"/>
  <c r="L4707" i="3"/>
  <c r="K4707" i="3"/>
  <c r="M4706" i="3"/>
  <c r="N4706" i="3" s="1"/>
  <c r="L4706" i="3"/>
  <c r="K4706" i="3"/>
  <c r="M4705" i="3"/>
  <c r="N4705" i="3" s="1"/>
  <c r="L4705" i="3"/>
  <c r="K4705" i="3"/>
  <c r="N4704" i="3"/>
  <c r="M4704" i="3"/>
  <c r="L4704" i="3"/>
  <c r="O4704" i="3" s="1"/>
  <c r="K4704" i="3"/>
  <c r="N4703" i="3"/>
  <c r="M4703" i="3"/>
  <c r="L4703" i="3"/>
  <c r="K4703" i="3"/>
  <c r="O4703" i="3" s="1"/>
  <c r="N4702" i="3"/>
  <c r="M4702" i="3"/>
  <c r="L4702" i="3"/>
  <c r="K4702" i="3"/>
  <c r="O4702" i="3" s="1"/>
  <c r="M4701" i="3"/>
  <c r="N4701" i="3" s="1"/>
  <c r="L4701" i="3"/>
  <c r="K4701" i="3"/>
  <c r="O4701" i="3" s="1"/>
  <c r="M4700" i="3"/>
  <c r="N4700" i="3" s="1"/>
  <c r="L4700" i="3"/>
  <c r="K4700" i="3"/>
  <c r="O4699" i="3"/>
  <c r="M4699" i="3"/>
  <c r="N4699" i="3" s="1"/>
  <c r="L4699" i="3"/>
  <c r="K4699" i="3"/>
  <c r="M4698" i="3"/>
  <c r="N4698" i="3" s="1"/>
  <c r="O4698" i="3" s="1"/>
  <c r="L4698" i="3"/>
  <c r="K4698" i="3"/>
  <c r="M4697" i="3"/>
  <c r="N4697" i="3" s="1"/>
  <c r="L4697" i="3"/>
  <c r="K4697" i="3"/>
  <c r="N4696" i="3"/>
  <c r="M4696" i="3"/>
  <c r="L4696" i="3"/>
  <c r="K4696" i="3"/>
  <c r="N4695" i="3"/>
  <c r="M4695" i="3"/>
  <c r="L4695" i="3"/>
  <c r="K4695" i="3"/>
  <c r="O4695" i="3" s="1"/>
  <c r="N4694" i="3"/>
  <c r="M4694" i="3"/>
  <c r="L4694" i="3"/>
  <c r="K4694" i="3"/>
  <c r="O4694" i="3" s="1"/>
  <c r="I27" i="5" s="1"/>
  <c r="M4693" i="3"/>
  <c r="N4693" i="3" s="1"/>
  <c r="L4693" i="3"/>
  <c r="K4693" i="3"/>
  <c r="O4693" i="3" s="1"/>
  <c r="M4692" i="3"/>
  <c r="N4692" i="3" s="1"/>
  <c r="L4692" i="3"/>
  <c r="K4692" i="3"/>
  <c r="O4692" i="3" s="1"/>
  <c r="O4691" i="3"/>
  <c r="M4691" i="3"/>
  <c r="N4691" i="3" s="1"/>
  <c r="L4691" i="3"/>
  <c r="K4691" i="3"/>
  <c r="M4690" i="3"/>
  <c r="N4690" i="3" s="1"/>
  <c r="L4690" i="3"/>
  <c r="O4690" i="3" s="1"/>
  <c r="K4690" i="3"/>
  <c r="M4689" i="3"/>
  <c r="N4689" i="3" s="1"/>
  <c r="L4689" i="3"/>
  <c r="K4689" i="3"/>
  <c r="N4688" i="3"/>
  <c r="M4688" i="3"/>
  <c r="L4688" i="3"/>
  <c r="K4688" i="3"/>
  <c r="N4687" i="3"/>
  <c r="M4687" i="3"/>
  <c r="L4687" i="3"/>
  <c r="K4687" i="3"/>
  <c r="N4686" i="3"/>
  <c r="M4686" i="3"/>
  <c r="L4686" i="3"/>
  <c r="K4686" i="3"/>
  <c r="O4686" i="3" s="1"/>
  <c r="M4685" i="3"/>
  <c r="N4685" i="3" s="1"/>
  <c r="L4685" i="3"/>
  <c r="K4685" i="3"/>
  <c r="O4685" i="3" s="1"/>
  <c r="M4684" i="3"/>
  <c r="N4684" i="3" s="1"/>
  <c r="L4684" i="3"/>
  <c r="K4684" i="3"/>
  <c r="O4684" i="3" s="1"/>
  <c r="M4683" i="3"/>
  <c r="N4683" i="3" s="1"/>
  <c r="O4683" i="3" s="1"/>
  <c r="L4683" i="3"/>
  <c r="K4683" i="3"/>
  <c r="M4682" i="3"/>
  <c r="N4682" i="3" s="1"/>
  <c r="L4682" i="3"/>
  <c r="O4682" i="3" s="1"/>
  <c r="K4682" i="3"/>
  <c r="M4681" i="3"/>
  <c r="N4681" i="3" s="1"/>
  <c r="L4681" i="3"/>
  <c r="O4681" i="3" s="1"/>
  <c r="K4681" i="3"/>
  <c r="N4680" i="3"/>
  <c r="M4680" i="3"/>
  <c r="L4680" i="3"/>
  <c r="K4680" i="3"/>
  <c r="N4679" i="3"/>
  <c r="M4679" i="3"/>
  <c r="L4679" i="3"/>
  <c r="K4679" i="3"/>
  <c r="N4678" i="3"/>
  <c r="M4678" i="3"/>
  <c r="L4678" i="3"/>
  <c r="K4678" i="3"/>
  <c r="O4678" i="3" s="1"/>
  <c r="M4677" i="3"/>
  <c r="N4677" i="3" s="1"/>
  <c r="L4677" i="3"/>
  <c r="K4677" i="3"/>
  <c r="O4677" i="3" s="1"/>
  <c r="M4676" i="3"/>
  <c r="N4676" i="3" s="1"/>
  <c r="L4676" i="3"/>
  <c r="K4676" i="3"/>
  <c r="O4676" i="3" s="1"/>
  <c r="M4675" i="3"/>
  <c r="N4675" i="3" s="1"/>
  <c r="O4675" i="3" s="1"/>
  <c r="L4675" i="3"/>
  <c r="K4675" i="3"/>
  <c r="M4674" i="3"/>
  <c r="N4674" i="3" s="1"/>
  <c r="L4674" i="3"/>
  <c r="O4674" i="3" s="1"/>
  <c r="K4674" i="3"/>
  <c r="M4673" i="3"/>
  <c r="N4673" i="3" s="1"/>
  <c r="L4673" i="3"/>
  <c r="O4673" i="3" s="1"/>
  <c r="K4673" i="3"/>
  <c r="N4672" i="3"/>
  <c r="M4672" i="3"/>
  <c r="L4672" i="3"/>
  <c r="O4672" i="3" s="1"/>
  <c r="K4672" i="3"/>
  <c r="N4671" i="3"/>
  <c r="M4671" i="3"/>
  <c r="L4671" i="3"/>
  <c r="K4671" i="3"/>
  <c r="O4671" i="3" s="1"/>
  <c r="N4670" i="3"/>
  <c r="M4670" i="3"/>
  <c r="L4670" i="3"/>
  <c r="K4670" i="3"/>
  <c r="O4670" i="3" s="1"/>
  <c r="M4669" i="3"/>
  <c r="N4669" i="3" s="1"/>
  <c r="L4669" i="3"/>
  <c r="K4669" i="3"/>
  <c r="M4668" i="3"/>
  <c r="N4668" i="3" s="1"/>
  <c r="L4668" i="3"/>
  <c r="K4668" i="3"/>
  <c r="O4667" i="3"/>
  <c r="M4667" i="3"/>
  <c r="N4667" i="3" s="1"/>
  <c r="L4667" i="3"/>
  <c r="K4667" i="3"/>
  <c r="M4666" i="3"/>
  <c r="N4666" i="3" s="1"/>
  <c r="L4666" i="3"/>
  <c r="O4666" i="3" s="1"/>
  <c r="K4666" i="3"/>
  <c r="M4665" i="3"/>
  <c r="N4665" i="3" s="1"/>
  <c r="L4665" i="3"/>
  <c r="K4665" i="3"/>
  <c r="N4664" i="3"/>
  <c r="M4664" i="3"/>
  <c r="L4664" i="3"/>
  <c r="O4664" i="3" s="1"/>
  <c r="K4664" i="3"/>
  <c r="N4663" i="3"/>
  <c r="M4663" i="3"/>
  <c r="L4663" i="3"/>
  <c r="K4663" i="3"/>
  <c r="O4663" i="3" s="1"/>
  <c r="N4662" i="3"/>
  <c r="M4662" i="3"/>
  <c r="L4662" i="3"/>
  <c r="K4662" i="3"/>
  <c r="O4662" i="3" s="1"/>
  <c r="M4661" i="3"/>
  <c r="N4661" i="3" s="1"/>
  <c r="L4661" i="3"/>
  <c r="K4661" i="3"/>
  <c r="O4661" i="3" s="1"/>
  <c r="M4660" i="3"/>
  <c r="N4660" i="3" s="1"/>
  <c r="L4660" i="3"/>
  <c r="K4660" i="3"/>
  <c r="O4659" i="3"/>
  <c r="M4659" i="3"/>
  <c r="N4659" i="3" s="1"/>
  <c r="L4659" i="3"/>
  <c r="K4659" i="3"/>
  <c r="M4658" i="3"/>
  <c r="N4658" i="3" s="1"/>
  <c r="O4658" i="3" s="1"/>
  <c r="L4658" i="3"/>
  <c r="K4658" i="3"/>
  <c r="M4657" i="3"/>
  <c r="N4657" i="3" s="1"/>
  <c r="L4657" i="3"/>
  <c r="K4657" i="3"/>
  <c r="N4656" i="3"/>
  <c r="M4656" i="3"/>
  <c r="L4656" i="3"/>
  <c r="K4656" i="3"/>
  <c r="N4655" i="3"/>
  <c r="M4655" i="3"/>
  <c r="L4655" i="3"/>
  <c r="K4655" i="3"/>
  <c r="N4654" i="3"/>
  <c r="M4654" i="3"/>
  <c r="L4654" i="3"/>
  <c r="K4654" i="3"/>
  <c r="O4654" i="3" s="1"/>
  <c r="M4653" i="3"/>
  <c r="N4653" i="3" s="1"/>
  <c r="L4653" i="3"/>
  <c r="K4653" i="3"/>
  <c r="O4653" i="3" s="1"/>
  <c r="M4652" i="3"/>
  <c r="N4652" i="3" s="1"/>
  <c r="L4652" i="3"/>
  <c r="K4652" i="3"/>
  <c r="O4652" i="3" s="1"/>
  <c r="O4651" i="3"/>
  <c r="M4651" i="3"/>
  <c r="N4651" i="3" s="1"/>
  <c r="L4651" i="3"/>
  <c r="K4651" i="3"/>
  <c r="M4650" i="3"/>
  <c r="N4650" i="3" s="1"/>
  <c r="L4650" i="3"/>
  <c r="O4650" i="3" s="1"/>
  <c r="K4650" i="3"/>
  <c r="M4649" i="3"/>
  <c r="N4649" i="3" s="1"/>
  <c r="L4649" i="3"/>
  <c r="K4649" i="3"/>
  <c r="N4648" i="3"/>
  <c r="M4648" i="3"/>
  <c r="L4648" i="3"/>
  <c r="K4648" i="3"/>
  <c r="N4647" i="3"/>
  <c r="M4647" i="3"/>
  <c r="L4647" i="3"/>
  <c r="K4647" i="3"/>
  <c r="O4647" i="3" s="1"/>
  <c r="N4646" i="3"/>
  <c r="M4646" i="3"/>
  <c r="L4646" i="3"/>
  <c r="K4646" i="3"/>
  <c r="O4646" i="3" s="1"/>
  <c r="M4645" i="3"/>
  <c r="N4645" i="3" s="1"/>
  <c r="L4645" i="3"/>
  <c r="K4645" i="3"/>
  <c r="M4644" i="3"/>
  <c r="N4644" i="3" s="1"/>
  <c r="L4644" i="3"/>
  <c r="K4644" i="3"/>
  <c r="O4644" i="3" s="1"/>
  <c r="M4643" i="3"/>
  <c r="N4643" i="3" s="1"/>
  <c r="O4643" i="3" s="1"/>
  <c r="L4643" i="3"/>
  <c r="K4643" i="3"/>
  <c r="M4642" i="3"/>
  <c r="N4642" i="3" s="1"/>
  <c r="L4642" i="3"/>
  <c r="K4642" i="3"/>
  <c r="N4641" i="3"/>
  <c r="M4641" i="3"/>
  <c r="L4641" i="3"/>
  <c r="O4641" i="3" s="1"/>
  <c r="K4641" i="3"/>
  <c r="N4640" i="3"/>
  <c r="M4640" i="3"/>
  <c r="L4640" i="3"/>
  <c r="O4640" i="3" s="1"/>
  <c r="K4640" i="3"/>
  <c r="N4639" i="3"/>
  <c r="M4639" i="3"/>
  <c r="L4639" i="3"/>
  <c r="K4639" i="3"/>
  <c r="N4638" i="3"/>
  <c r="M4638" i="3"/>
  <c r="L4638" i="3"/>
  <c r="K4638" i="3"/>
  <c r="O4638" i="3" s="1"/>
  <c r="M4637" i="3"/>
  <c r="N4637" i="3" s="1"/>
  <c r="L4637" i="3"/>
  <c r="K4637" i="3"/>
  <c r="O4637" i="3" s="1"/>
  <c r="M4636" i="3"/>
  <c r="N4636" i="3" s="1"/>
  <c r="L4636" i="3"/>
  <c r="K4636" i="3"/>
  <c r="O4636" i="3" s="1"/>
  <c r="M4635" i="3"/>
  <c r="N4635" i="3" s="1"/>
  <c r="O4635" i="3" s="1"/>
  <c r="L4635" i="3"/>
  <c r="K4635" i="3"/>
  <c r="O4634" i="3"/>
  <c r="M4634" i="3"/>
  <c r="N4634" i="3" s="1"/>
  <c r="L4634" i="3"/>
  <c r="K4634" i="3"/>
  <c r="N4633" i="3"/>
  <c r="M4633" i="3"/>
  <c r="L4633" i="3"/>
  <c r="O4633" i="3" s="1"/>
  <c r="K4633" i="3"/>
  <c r="N4632" i="3"/>
  <c r="M4632" i="3"/>
  <c r="L4632" i="3"/>
  <c r="K4632" i="3"/>
  <c r="N4631" i="3"/>
  <c r="M4631" i="3"/>
  <c r="L4631" i="3"/>
  <c r="K4631" i="3"/>
  <c r="N4630" i="3"/>
  <c r="M4630" i="3"/>
  <c r="L4630" i="3"/>
  <c r="K4630" i="3"/>
  <c r="O4630" i="3" s="1"/>
  <c r="M4629" i="3"/>
  <c r="N4629" i="3" s="1"/>
  <c r="L4629" i="3"/>
  <c r="K4629" i="3"/>
  <c r="O4629" i="3" s="1"/>
  <c r="M4628" i="3"/>
  <c r="N4628" i="3" s="1"/>
  <c r="L4628" i="3"/>
  <c r="K4628" i="3"/>
  <c r="O4628" i="3" s="1"/>
  <c r="M4627" i="3"/>
  <c r="N4627" i="3" s="1"/>
  <c r="O4627" i="3" s="1"/>
  <c r="L4627" i="3"/>
  <c r="K4627" i="3"/>
  <c r="O4626" i="3"/>
  <c r="M4626" i="3"/>
  <c r="N4626" i="3" s="1"/>
  <c r="L4626" i="3"/>
  <c r="K4626" i="3"/>
  <c r="N4625" i="3"/>
  <c r="M4625" i="3"/>
  <c r="L4625" i="3"/>
  <c r="O4625" i="3" s="1"/>
  <c r="K4625" i="3"/>
  <c r="N4624" i="3"/>
  <c r="M4624" i="3"/>
  <c r="L4624" i="3"/>
  <c r="K4624" i="3"/>
  <c r="N4623" i="3"/>
  <c r="M4623" i="3"/>
  <c r="L4623" i="3"/>
  <c r="K4623" i="3"/>
  <c r="O4623" i="3" s="1"/>
  <c r="N4622" i="3"/>
  <c r="M4622" i="3"/>
  <c r="L4622" i="3"/>
  <c r="K4622" i="3"/>
  <c r="O4622" i="3" s="1"/>
  <c r="M4621" i="3"/>
  <c r="N4621" i="3" s="1"/>
  <c r="L4621" i="3"/>
  <c r="K4621" i="3"/>
  <c r="O4621" i="3" s="1"/>
  <c r="M4620" i="3"/>
  <c r="N4620" i="3" s="1"/>
  <c r="L4620" i="3"/>
  <c r="K4620" i="3"/>
  <c r="O4620" i="3" s="1"/>
  <c r="M4619" i="3"/>
  <c r="N4619" i="3" s="1"/>
  <c r="O4619" i="3" s="1"/>
  <c r="L4619" i="3"/>
  <c r="K4619" i="3"/>
  <c r="M4618" i="3"/>
  <c r="N4618" i="3" s="1"/>
  <c r="L4618" i="3"/>
  <c r="O4618" i="3" s="1"/>
  <c r="K4618" i="3"/>
  <c r="N4617" i="3"/>
  <c r="M4617" i="3"/>
  <c r="L4617" i="3"/>
  <c r="O4617" i="3" s="1"/>
  <c r="K4617" i="3"/>
  <c r="N4616" i="3"/>
  <c r="M4616" i="3"/>
  <c r="L4616" i="3"/>
  <c r="K4616" i="3"/>
  <c r="O4616" i="3" s="1"/>
  <c r="N4615" i="3"/>
  <c r="M4615" i="3"/>
  <c r="L4615" i="3"/>
  <c r="K4615" i="3"/>
  <c r="O4615" i="3" s="1"/>
  <c r="N4614" i="3"/>
  <c r="M4614" i="3"/>
  <c r="L4614" i="3"/>
  <c r="K4614" i="3"/>
  <c r="O4614" i="3" s="1"/>
  <c r="M4613" i="3"/>
  <c r="N4613" i="3" s="1"/>
  <c r="L4613" i="3"/>
  <c r="K4613" i="3"/>
  <c r="M4612" i="3"/>
  <c r="N4612" i="3" s="1"/>
  <c r="O4612" i="3" s="1"/>
  <c r="L4612" i="3"/>
  <c r="K4612" i="3"/>
  <c r="O4611" i="3"/>
  <c r="M4611" i="3"/>
  <c r="N4611" i="3" s="1"/>
  <c r="L4611" i="3"/>
  <c r="K4611" i="3"/>
  <c r="M4610" i="3"/>
  <c r="N4610" i="3" s="1"/>
  <c r="L4610" i="3"/>
  <c r="O4610" i="3" s="1"/>
  <c r="K4610" i="3"/>
  <c r="N4609" i="3"/>
  <c r="M4609" i="3"/>
  <c r="L4609" i="3"/>
  <c r="O4609" i="3" s="1"/>
  <c r="K4609" i="3"/>
  <c r="N4608" i="3"/>
  <c r="M4608" i="3"/>
  <c r="L4608" i="3"/>
  <c r="K4608" i="3"/>
  <c r="O4608" i="3" s="1"/>
  <c r="N4607" i="3"/>
  <c r="M4607" i="3"/>
  <c r="L4607" i="3"/>
  <c r="K4607" i="3"/>
  <c r="N4606" i="3"/>
  <c r="M4606" i="3"/>
  <c r="L4606" i="3"/>
  <c r="K4606" i="3"/>
  <c r="O4606" i="3" s="1"/>
  <c r="M4605" i="3"/>
  <c r="N4605" i="3" s="1"/>
  <c r="L4605" i="3"/>
  <c r="K4605" i="3"/>
  <c r="O4605" i="3" s="1"/>
  <c r="M4604" i="3"/>
  <c r="N4604" i="3" s="1"/>
  <c r="O4604" i="3" s="1"/>
  <c r="L4604" i="3"/>
  <c r="K4604" i="3"/>
  <c r="O4603" i="3"/>
  <c r="M4603" i="3"/>
  <c r="N4603" i="3" s="1"/>
  <c r="L4603" i="3"/>
  <c r="K4603" i="3"/>
  <c r="O4602" i="3"/>
  <c r="M4602" i="3"/>
  <c r="N4602" i="3" s="1"/>
  <c r="L4602" i="3"/>
  <c r="K4602" i="3"/>
  <c r="N4601" i="3"/>
  <c r="M4601" i="3"/>
  <c r="L4601" i="3"/>
  <c r="O4601" i="3" s="1"/>
  <c r="K4601" i="3"/>
  <c r="N4600" i="3"/>
  <c r="M4600" i="3"/>
  <c r="L4600" i="3"/>
  <c r="K4600" i="3"/>
  <c r="N4599" i="3"/>
  <c r="M4599" i="3"/>
  <c r="L4599" i="3"/>
  <c r="K4599" i="3"/>
  <c r="O4599" i="3" s="1"/>
  <c r="N4598" i="3"/>
  <c r="M4598" i="3"/>
  <c r="L4598" i="3"/>
  <c r="K4598" i="3"/>
  <c r="O4598" i="3" s="1"/>
  <c r="M4597" i="3"/>
  <c r="N4597" i="3" s="1"/>
  <c r="L4597" i="3"/>
  <c r="K4597" i="3"/>
  <c r="M4596" i="3"/>
  <c r="N4596" i="3" s="1"/>
  <c r="O4596" i="3" s="1"/>
  <c r="L4596" i="3"/>
  <c r="K4596" i="3"/>
  <c r="M4595" i="3"/>
  <c r="N4595" i="3" s="1"/>
  <c r="O4595" i="3" s="1"/>
  <c r="L4595" i="3"/>
  <c r="K4595" i="3"/>
  <c r="M4594" i="3"/>
  <c r="N4594" i="3" s="1"/>
  <c r="L4594" i="3"/>
  <c r="O4594" i="3" s="1"/>
  <c r="K4594" i="3"/>
  <c r="N4593" i="3"/>
  <c r="M4593" i="3"/>
  <c r="L4593" i="3"/>
  <c r="O4593" i="3" s="1"/>
  <c r="K4593" i="3"/>
  <c r="N4592" i="3"/>
  <c r="M4592" i="3"/>
  <c r="L4592" i="3"/>
  <c r="K4592" i="3"/>
  <c r="O4592" i="3" s="1"/>
  <c r="N4591" i="3"/>
  <c r="M4591" i="3"/>
  <c r="L4591" i="3"/>
  <c r="K4591" i="3"/>
  <c r="O4591" i="3" s="1"/>
  <c r="N4590" i="3"/>
  <c r="M4590" i="3"/>
  <c r="L4590" i="3"/>
  <c r="K4590" i="3"/>
  <c r="O4590" i="3" s="1"/>
  <c r="M4589" i="3"/>
  <c r="N4589" i="3" s="1"/>
  <c r="L4589" i="3"/>
  <c r="K4589" i="3"/>
  <c r="O4589" i="3" s="1"/>
  <c r="M4588" i="3"/>
  <c r="N4588" i="3" s="1"/>
  <c r="O4588" i="3" s="1"/>
  <c r="L4588" i="3"/>
  <c r="K4588" i="3"/>
  <c r="O4587" i="3"/>
  <c r="M4587" i="3"/>
  <c r="N4587" i="3" s="1"/>
  <c r="L4587" i="3"/>
  <c r="K4587" i="3"/>
  <c r="M4586" i="3"/>
  <c r="N4586" i="3" s="1"/>
  <c r="L4586" i="3"/>
  <c r="O4586" i="3" s="1"/>
  <c r="K4586" i="3"/>
  <c r="N4585" i="3"/>
  <c r="M4585" i="3"/>
  <c r="L4585" i="3"/>
  <c r="O4585" i="3" s="1"/>
  <c r="K4585" i="3"/>
  <c r="N4584" i="3"/>
  <c r="M4584" i="3"/>
  <c r="L4584" i="3"/>
  <c r="K4584" i="3"/>
  <c r="O4584" i="3" s="1"/>
  <c r="N4583" i="3"/>
  <c r="M4583" i="3"/>
  <c r="L4583" i="3"/>
  <c r="K4583" i="3"/>
  <c r="O4583" i="3" s="1"/>
  <c r="N4582" i="3"/>
  <c r="M4582" i="3"/>
  <c r="L4582" i="3"/>
  <c r="K4582" i="3"/>
  <c r="O4582" i="3" s="1"/>
  <c r="M4581" i="3"/>
  <c r="N4581" i="3" s="1"/>
  <c r="L4581" i="3"/>
  <c r="K4581" i="3"/>
  <c r="M4580" i="3"/>
  <c r="N4580" i="3" s="1"/>
  <c r="O4580" i="3" s="1"/>
  <c r="L4580" i="3"/>
  <c r="K4580" i="3"/>
  <c r="O4579" i="3"/>
  <c r="M4579" i="3"/>
  <c r="N4579" i="3" s="1"/>
  <c r="L4579" i="3"/>
  <c r="K4579" i="3"/>
  <c r="M4578" i="3"/>
  <c r="N4578" i="3" s="1"/>
  <c r="L4578" i="3"/>
  <c r="O4578" i="3" s="1"/>
  <c r="K4578" i="3"/>
  <c r="N4577" i="3"/>
  <c r="M4577" i="3"/>
  <c r="L4577" i="3"/>
  <c r="O4577" i="3" s="1"/>
  <c r="K4577" i="3"/>
  <c r="N4576" i="3"/>
  <c r="M4576" i="3"/>
  <c r="L4576" i="3"/>
  <c r="K4576" i="3"/>
  <c r="O4576" i="3" s="1"/>
  <c r="N4575" i="3"/>
  <c r="M4575" i="3"/>
  <c r="L4575" i="3"/>
  <c r="K4575" i="3"/>
  <c r="O4575" i="3" s="1"/>
  <c r="N4574" i="3"/>
  <c r="M4574" i="3"/>
  <c r="L4574" i="3"/>
  <c r="K4574" i="3"/>
  <c r="O4574" i="3" s="1"/>
  <c r="M4573" i="3"/>
  <c r="N4573" i="3" s="1"/>
  <c r="L4573" i="3"/>
  <c r="K4573" i="3"/>
  <c r="M4572" i="3"/>
  <c r="N4572" i="3" s="1"/>
  <c r="O4572" i="3" s="1"/>
  <c r="L4572" i="3"/>
  <c r="K4572" i="3"/>
  <c r="O4571" i="3"/>
  <c r="M4571" i="3"/>
  <c r="N4571" i="3" s="1"/>
  <c r="L4571" i="3"/>
  <c r="K4571" i="3"/>
  <c r="M4570" i="3"/>
  <c r="N4570" i="3" s="1"/>
  <c r="O4570" i="3" s="1"/>
  <c r="L4570" i="3"/>
  <c r="K4570" i="3"/>
  <c r="N4569" i="3"/>
  <c r="M4569" i="3"/>
  <c r="L4569" i="3"/>
  <c r="O4569" i="3" s="1"/>
  <c r="K4569" i="3"/>
  <c r="N4568" i="3"/>
  <c r="M4568" i="3"/>
  <c r="L4568" i="3"/>
  <c r="K4568" i="3"/>
  <c r="N4567" i="3"/>
  <c r="M4567" i="3"/>
  <c r="L4567" i="3"/>
  <c r="K4567" i="3"/>
  <c r="N4566" i="3"/>
  <c r="M4566" i="3"/>
  <c r="L4566" i="3"/>
  <c r="K4566" i="3"/>
  <c r="O4566" i="3" s="1"/>
  <c r="M4565" i="3"/>
  <c r="N4565" i="3" s="1"/>
  <c r="L4565" i="3"/>
  <c r="K4565" i="3"/>
  <c r="M4564" i="3"/>
  <c r="N4564" i="3" s="1"/>
  <c r="O4564" i="3" s="1"/>
  <c r="L4564" i="3"/>
  <c r="K4564" i="3"/>
  <c r="M4563" i="3"/>
  <c r="N4563" i="3" s="1"/>
  <c r="O4563" i="3" s="1"/>
  <c r="L4563" i="3"/>
  <c r="K4563" i="3"/>
  <c r="M4562" i="3"/>
  <c r="N4562" i="3" s="1"/>
  <c r="L4562" i="3"/>
  <c r="O4562" i="3" s="1"/>
  <c r="K4562" i="3"/>
  <c r="N4561" i="3"/>
  <c r="M4561" i="3"/>
  <c r="L4561" i="3"/>
  <c r="O4561" i="3" s="1"/>
  <c r="K4561" i="3"/>
  <c r="N4560" i="3"/>
  <c r="M4560" i="3"/>
  <c r="L4560" i="3"/>
  <c r="K4560" i="3"/>
  <c r="O4560" i="3" s="1"/>
  <c r="N4559" i="3"/>
  <c r="M4559" i="3"/>
  <c r="L4559" i="3"/>
  <c r="K4559" i="3"/>
  <c r="O4559" i="3" s="1"/>
  <c r="N4558" i="3"/>
  <c r="M4558" i="3"/>
  <c r="L4558" i="3"/>
  <c r="K4558" i="3"/>
  <c r="O4558" i="3" s="1"/>
  <c r="M4557" i="3"/>
  <c r="N4557" i="3" s="1"/>
  <c r="L4557" i="3"/>
  <c r="K4557" i="3"/>
  <c r="O4557" i="3" s="1"/>
  <c r="M4556" i="3"/>
  <c r="N4556" i="3" s="1"/>
  <c r="O4556" i="3" s="1"/>
  <c r="L4556" i="3"/>
  <c r="K4556" i="3"/>
  <c r="O4555" i="3"/>
  <c r="M4555" i="3"/>
  <c r="N4555" i="3" s="1"/>
  <c r="L4555" i="3"/>
  <c r="K4555" i="3"/>
  <c r="M4554" i="3"/>
  <c r="N4554" i="3" s="1"/>
  <c r="L4554" i="3"/>
  <c r="O4554" i="3" s="1"/>
  <c r="K4554" i="3"/>
  <c r="N4553" i="3"/>
  <c r="M4553" i="3"/>
  <c r="L4553" i="3"/>
  <c r="O4553" i="3" s="1"/>
  <c r="K4553" i="3"/>
  <c r="N4552" i="3"/>
  <c r="M4552" i="3"/>
  <c r="L4552" i="3"/>
  <c r="K4552" i="3"/>
  <c r="O4552" i="3" s="1"/>
  <c r="N4551" i="3"/>
  <c r="M4551" i="3"/>
  <c r="L4551" i="3"/>
  <c r="K4551" i="3"/>
  <c r="O4551" i="3" s="1"/>
  <c r="N4550" i="3"/>
  <c r="M4550" i="3"/>
  <c r="L4550" i="3"/>
  <c r="K4550" i="3"/>
  <c r="O4550" i="3" s="1"/>
  <c r="M4549" i="3"/>
  <c r="N4549" i="3" s="1"/>
  <c r="L4549" i="3"/>
  <c r="K4549" i="3"/>
  <c r="M4548" i="3"/>
  <c r="N4548" i="3" s="1"/>
  <c r="O4548" i="3" s="1"/>
  <c r="L4548" i="3"/>
  <c r="K4548" i="3"/>
  <c r="M4547" i="3"/>
  <c r="N4547" i="3" s="1"/>
  <c r="O4547" i="3" s="1"/>
  <c r="L4547" i="3"/>
  <c r="K4547" i="3"/>
  <c r="M4546" i="3"/>
  <c r="N4546" i="3" s="1"/>
  <c r="L4546" i="3"/>
  <c r="K4546" i="3"/>
  <c r="N4545" i="3"/>
  <c r="M4545" i="3"/>
  <c r="L4545" i="3"/>
  <c r="O4545" i="3" s="1"/>
  <c r="K4545" i="3"/>
  <c r="N4544" i="3"/>
  <c r="M4544" i="3"/>
  <c r="L4544" i="3"/>
  <c r="K4544" i="3"/>
  <c r="O4544" i="3" s="1"/>
  <c r="N4543" i="3"/>
  <c r="M4543" i="3"/>
  <c r="L4543" i="3"/>
  <c r="K4543" i="3"/>
  <c r="N4542" i="3"/>
  <c r="M4542" i="3"/>
  <c r="L4542" i="3"/>
  <c r="K4542" i="3"/>
  <c r="O4542" i="3" s="1"/>
  <c r="M4541" i="3"/>
  <c r="N4541" i="3" s="1"/>
  <c r="L4541" i="3"/>
  <c r="K4541" i="3"/>
  <c r="M4540" i="3"/>
  <c r="N4540" i="3" s="1"/>
  <c r="O4540" i="3" s="1"/>
  <c r="L4540" i="3"/>
  <c r="K4540" i="3"/>
  <c r="O4539" i="3"/>
  <c r="M4539" i="3"/>
  <c r="N4539" i="3" s="1"/>
  <c r="L4539" i="3"/>
  <c r="K4539" i="3"/>
  <c r="O4538" i="3"/>
  <c r="M4538" i="3"/>
  <c r="N4538" i="3" s="1"/>
  <c r="L4538" i="3"/>
  <c r="K4538" i="3"/>
  <c r="N4537" i="3"/>
  <c r="M4537" i="3"/>
  <c r="L4537" i="3"/>
  <c r="O4537" i="3" s="1"/>
  <c r="K4537" i="3"/>
  <c r="N4536" i="3"/>
  <c r="M4536" i="3"/>
  <c r="L4536" i="3"/>
  <c r="K4536" i="3"/>
  <c r="O4536" i="3" s="1"/>
  <c r="N4535" i="3"/>
  <c r="M4535" i="3"/>
  <c r="L4535" i="3"/>
  <c r="K4535" i="3"/>
  <c r="N4534" i="3"/>
  <c r="M4534" i="3"/>
  <c r="L4534" i="3"/>
  <c r="K4534" i="3"/>
  <c r="O4534" i="3" s="1"/>
  <c r="M4533" i="3"/>
  <c r="N4533" i="3" s="1"/>
  <c r="L4533" i="3"/>
  <c r="K4533" i="3"/>
  <c r="O4533" i="3" s="1"/>
  <c r="M4532" i="3"/>
  <c r="N4532" i="3" s="1"/>
  <c r="O4532" i="3" s="1"/>
  <c r="L4532" i="3"/>
  <c r="K4532" i="3"/>
  <c r="M4531" i="3"/>
  <c r="N4531" i="3" s="1"/>
  <c r="O4531" i="3" s="1"/>
  <c r="L4531" i="3"/>
  <c r="K4531" i="3"/>
  <c r="M4530" i="3"/>
  <c r="N4530" i="3" s="1"/>
  <c r="L4530" i="3"/>
  <c r="O4530" i="3" s="1"/>
  <c r="K4530" i="3"/>
  <c r="N4529" i="3"/>
  <c r="M4529" i="3"/>
  <c r="L4529" i="3"/>
  <c r="O4529" i="3" s="1"/>
  <c r="K4529" i="3"/>
  <c r="N4528" i="3"/>
  <c r="M4528" i="3"/>
  <c r="L4528" i="3"/>
  <c r="K4528" i="3"/>
  <c r="O4528" i="3" s="1"/>
  <c r="N4527" i="3"/>
  <c r="M4527" i="3"/>
  <c r="L4527" i="3"/>
  <c r="K4527" i="3"/>
  <c r="O4527" i="3" s="1"/>
  <c r="N4526" i="3"/>
  <c r="M4526" i="3"/>
  <c r="L4526" i="3"/>
  <c r="K4526" i="3"/>
  <c r="O4526" i="3" s="1"/>
  <c r="M4525" i="3"/>
  <c r="N4525" i="3" s="1"/>
  <c r="L4525" i="3"/>
  <c r="K4525" i="3"/>
  <c r="O4525" i="3" s="1"/>
  <c r="M4524" i="3"/>
  <c r="N4524" i="3" s="1"/>
  <c r="O4524" i="3" s="1"/>
  <c r="L4524" i="3"/>
  <c r="K4524" i="3"/>
  <c r="M4523" i="3"/>
  <c r="N4523" i="3" s="1"/>
  <c r="O4523" i="3" s="1"/>
  <c r="L4523" i="3"/>
  <c r="K4523" i="3"/>
  <c r="O4522" i="3"/>
  <c r="M4522" i="3"/>
  <c r="N4522" i="3" s="1"/>
  <c r="L4522" i="3"/>
  <c r="K4522" i="3"/>
  <c r="N4521" i="3"/>
  <c r="M4521" i="3"/>
  <c r="L4521" i="3"/>
  <c r="O4521" i="3" s="1"/>
  <c r="K4521" i="3"/>
  <c r="N4520" i="3"/>
  <c r="M4520" i="3"/>
  <c r="L4520" i="3"/>
  <c r="K4520" i="3"/>
  <c r="N4519" i="3"/>
  <c r="M4519" i="3"/>
  <c r="L4519" i="3"/>
  <c r="K4519" i="3"/>
  <c r="O4519" i="3" s="1"/>
  <c r="N4518" i="3"/>
  <c r="M4518" i="3"/>
  <c r="L4518" i="3"/>
  <c r="K4518" i="3"/>
  <c r="O4518" i="3" s="1"/>
  <c r="M4517" i="3"/>
  <c r="N4517" i="3" s="1"/>
  <c r="L4517" i="3"/>
  <c r="K4517" i="3"/>
  <c r="M4516" i="3"/>
  <c r="N4516" i="3" s="1"/>
  <c r="O4516" i="3" s="1"/>
  <c r="L4516" i="3"/>
  <c r="K4516" i="3"/>
  <c r="M4515" i="3"/>
  <c r="N4515" i="3" s="1"/>
  <c r="O4515" i="3" s="1"/>
  <c r="L4515" i="3"/>
  <c r="K4515" i="3"/>
  <c r="M4514" i="3"/>
  <c r="N4514" i="3" s="1"/>
  <c r="L4514" i="3"/>
  <c r="K4514" i="3"/>
  <c r="N4513" i="3"/>
  <c r="M4513" i="3"/>
  <c r="L4513" i="3"/>
  <c r="O4513" i="3" s="1"/>
  <c r="K4513" i="3"/>
  <c r="N4512" i="3"/>
  <c r="M4512" i="3"/>
  <c r="L4512" i="3"/>
  <c r="K4512" i="3"/>
  <c r="O4512" i="3" s="1"/>
  <c r="N4511" i="3"/>
  <c r="M4511" i="3"/>
  <c r="L4511" i="3"/>
  <c r="K4511" i="3"/>
  <c r="N4510" i="3"/>
  <c r="M4510" i="3"/>
  <c r="L4510" i="3"/>
  <c r="K4510" i="3"/>
  <c r="O4510" i="3" s="1"/>
  <c r="M4509" i="3"/>
  <c r="N4509" i="3" s="1"/>
  <c r="L4509" i="3"/>
  <c r="K4509" i="3"/>
  <c r="O4509" i="3" s="1"/>
  <c r="M4508" i="3"/>
  <c r="N4508" i="3" s="1"/>
  <c r="O4508" i="3" s="1"/>
  <c r="L4508" i="3"/>
  <c r="K4508" i="3"/>
  <c r="M4507" i="3"/>
  <c r="N4507" i="3" s="1"/>
  <c r="O4507" i="3" s="1"/>
  <c r="L4507" i="3"/>
  <c r="K4507" i="3"/>
  <c r="O4506" i="3"/>
  <c r="M4506" i="3"/>
  <c r="N4506" i="3" s="1"/>
  <c r="L4506" i="3"/>
  <c r="K4506" i="3"/>
  <c r="N4505" i="3"/>
  <c r="M4505" i="3"/>
  <c r="L4505" i="3"/>
  <c r="O4505" i="3" s="1"/>
  <c r="K4505" i="3"/>
  <c r="N4504" i="3"/>
  <c r="M4504" i="3"/>
  <c r="L4504" i="3"/>
  <c r="K4504" i="3"/>
  <c r="N4503" i="3"/>
  <c r="M4503" i="3"/>
  <c r="L4503" i="3"/>
  <c r="K4503" i="3"/>
  <c r="N4502" i="3"/>
  <c r="M4502" i="3"/>
  <c r="L4502" i="3"/>
  <c r="K4502" i="3"/>
  <c r="O4502" i="3" s="1"/>
  <c r="M4501" i="3"/>
  <c r="N4501" i="3" s="1"/>
  <c r="L4501" i="3"/>
  <c r="K4501" i="3"/>
  <c r="O4501" i="3" s="1"/>
  <c r="M4500" i="3"/>
  <c r="N4500" i="3" s="1"/>
  <c r="O4500" i="3" s="1"/>
  <c r="L4500" i="3"/>
  <c r="K4500" i="3"/>
  <c r="M4499" i="3"/>
  <c r="N4499" i="3" s="1"/>
  <c r="O4499" i="3" s="1"/>
  <c r="L4499" i="3"/>
  <c r="K4499" i="3"/>
  <c r="O4498" i="3"/>
  <c r="M4498" i="3"/>
  <c r="N4498" i="3" s="1"/>
  <c r="L4498" i="3"/>
  <c r="K4498" i="3"/>
  <c r="N4497" i="3"/>
  <c r="M4497" i="3"/>
  <c r="L4497" i="3"/>
  <c r="O4497" i="3" s="1"/>
  <c r="K4497" i="3"/>
  <c r="N4496" i="3"/>
  <c r="M4496" i="3"/>
  <c r="L4496" i="3"/>
  <c r="K4496" i="3"/>
  <c r="O4496" i="3" s="1"/>
  <c r="N4495" i="3"/>
  <c r="M4495" i="3"/>
  <c r="L4495" i="3"/>
  <c r="K4495" i="3"/>
  <c r="O4495" i="3" s="1"/>
  <c r="N4494" i="3"/>
  <c r="M4494" i="3"/>
  <c r="L4494" i="3"/>
  <c r="K4494" i="3"/>
  <c r="O4494" i="3" s="1"/>
  <c r="M4493" i="3"/>
  <c r="N4493" i="3" s="1"/>
  <c r="L4493" i="3"/>
  <c r="K4493" i="3"/>
  <c r="O4493" i="3" s="1"/>
  <c r="M4492" i="3"/>
  <c r="N4492" i="3" s="1"/>
  <c r="O4492" i="3" s="1"/>
  <c r="L4492" i="3"/>
  <c r="K4492" i="3"/>
  <c r="M4491" i="3"/>
  <c r="N4491" i="3" s="1"/>
  <c r="O4491" i="3" s="1"/>
  <c r="L4491" i="3"/>
  <c r="K4491" i="3"/>
  <c r="M4490" i="3"/>
  <c r="N4490" i="3" s="1"/>
  <c r="L4490" i="3"/>
  <c r="O4490" i="3" s="1"/>
  <c r="K4490" i="3"/>
  <c r="N4489" i="3"/>
  <c r="M4489" i="3"/>
  <c r="L4489" i="3"/>
  <c r="O4489" i="3" s="1"/>
  <c r="K4489" i="3"/>
  <c r="N4488" i="3"/>
  <c r="M4488" i="3"/>
  <c r="L4488" i="3"/>
  <c r="K4488" i="3"/>
  <c r="O4488" i="3" s="1"/>
  <c r="N4487" i="3"/>
  <c r="M4487" i="3"/>
  <c r="L4487" i="3"/>
  <c r="K4487" i="3"/>
  <c r="O4487" i="3" s="1"/>
  <c r="N4486" i="3"/>
  <c r="M4486" i="3"/>
  <c r="L4486" i="3"/>
  <c r="K4486" i="3"/>
  <c r="O4486" i="3" s="1"/>
  <c r="M4485" i="3"/>
  <c r="N4485" i="3" s="1"/>
  <c r="L4485" i="3"/>
  <c r="K4485" i="3"/>
  <c r="M4484" i="3"/>
  <c r="N4484" i="3" s="1"/>
  <c r="O4484" i="3" s="1"/>
  <c r="L4484" i="3"/>
  <c r="K4484" i="3"/>
  <c r="O4483" i="3"/>
  <c r="M4483" i="3"/>
  <c r="N4483" i="3" s="1"/>
  <c r="L4483" i="3"/>
  <c r="K4483" i="3"/>
  <c r="M4482" i="3"/>
  <c r="N4482" i="3" s="1"/>
  <c r="L4482" i="3"/>
  <c r="O4482" i="3" s="1"/>
  <c r="K4482" i="3"/>
  <c r="N4481" i="3"/>
  <c r="M4481" i="3"/>
  <c r="L4481" i="3"/>
  <c r="O4481" i="3" s="1"/>
  <c r="K4481" i="3"/>
  <c r="N4480" i="3"/>
  <c r="M4480" i="3"/>
  <c r="L4480" i="3"/>
  <c r="K4480" i="3"/>
  <c r="O4480" i="3" s="1"/>
  <c r="N4479" i="3"/>
  <c r="M4479" i="3"/>
  <c r="L4479" i="3"/>
  <c r="K4479" i="3"/>
  <c r="N4478" i="3"/>
  <c r="M4478" i="3"/>
  <c r="L4478" i="3"/>
  <c r="K4478" i="3"/>
  <c r="O4478" i="3" s="1"/>
  <c r="M4477" i="3"/>
  <c r="N4477" i="3" s="1"/>
  <c r="L4477" i="3"/>
  <c r="K4477" i="3"/>
  <c r="O4477" i="3" s="1"/>
  <c r="M4476" i="3"/>
  <c r="N4476" i="3" s="1"/>
  <c r="O4476" i="3" s="1"/>
  <c r="L4476" i="3"/>
  <c r="K4476" i="3"/>
  <c r="O4475" i="3"/>
  <c r="M4475" i="3"/>
  <c r="N4475" i="3" s="1"/>
  <c r="L4475" i="3"/>
  <c r="K4475" i="3"/>
  <c r="O4474" i="3"/>
  <c r="M4474" i="3"/>
  <c r="N4474" i="3" s="1"/>
  <c r="L4474" i="3"/>
  <c r="K4474" i="3"/>
  <c r="N4473" i="3"/>
  <c r="M4473" i="3"/>
  <c r="L4473" i="3"/>
  <c r="O4473" i="3" s="1"/>
  <c r="K4473" i="3"/>
  <c r="N4472" i="3"/>
  <c r="M4472" i="3"/>
  <c r="L4472" i="3"/>
  <c r="K4472" i="3"/>
  <c r="N4471" i="3"/>
  <c r="M4471" i="3"/>
  <c r="L4471" i="3"/>
  <c r="K4471" i="3"/>
  <c r="O4471" i="3" s="1"/>
  <c r="N4470" i="3"/>
  <c r="M4470" i="3"/>
  <c r="L4470" i="3"/>
  <c r="K4470" i="3"/>
  <c r="O4470" i="3" s="1"/>
  <c r="M4469" i="3"/>
  <c r="N4469" i="3" s="1"/>
  <c r="L4469" i="3"/>
  <c r="K4469" i="3"/>
  <c r="M4468" i="3"/>
  <c r="N4468" i="3" s="1"/>
  <c r="O4468" i="3" s="1"/>
  <c r="L4468" i="3"/>
  <c r="K4468" i="3"/>
  <c r="M4467" i="3"/>
  <c r="N4467" i="3" s="1"/>
  <c r="O4467" i="3" s="1"/>
  <c r="L4467" i="3"/>
  <c r="K4467" i="3"/>
  <c r="M4466" i="3"/>
  <c r="N4466" i="3" s="1"/>
  <c r="L4466" i="3"/>
  <c r="O4466" i="3" s="1"/>
  <c r="K4466" i="3"/>
  <c r="N4465" i="3"/>
  <c r="M4465" i="3"/>
  <c r="L4465" i="3"/>
  <c r="O4465" i="3" s="1"/>
  <c r="K4465" i="3"/>
  <c r="N4464" i="3"/>
  <c r="M4464" i="3"/>
  <c r="L4464" i="3"/>
  <c r="K4464" i="3"/>
  <c r="O4464" i="3" s="1"/>
  <c r="N4463" i="3"/>
  <c r="M4463" i="3"/>
  <c r="L4463" i="3"/>
  <c r="K4463" i="3"/>
  <c r="O4463" i="3" s="1"/>
  <c r="N4462" i="3"/>
  <c r="M4462" i="3"/>
  <c r="L4462" i="3"/>
  <c r="K4462" i="3"/>
  <c r="O4462" i="3" s="1"/>
  <c r="M4461" i="3"/>
  <c r="N4461" i="3" s="1"/>
  <c r="L4461" i="3"/>
  <c r="K4461" i="3"/>
  <c r="O4461" i="3" s="1"/>
  <c r="M4460" i="3"/>
  <c r="N4460" i="3" s="1"/>
  <c r="O4460" i="3" s="1"/>
  <c r="L4460" i="3"/>
  <c r="K4460" i="3"/>
  <c r="O4459" i="3"/>
  <c r="M4459" i="3"/>
  <c r="N4459" i="3" s="1"/>
  <c r="L4459" i="3"/>
  <c r="K4459" i="3"/>
  <c r="M4458" i="3"/>
  <c r="N4458" i="3" s="1"/>
  <c r="L4458" i="3"/>
  <c r="O4458" i="3" s="1"/>
  <c r="K4458" i="3"/>
  <c r="N4457" i="3"/>
  <c r="M4457" i="3"/>
  <c r="L4457" i="3"/>
  <c r="O4457" i="3" s="1"/>
  <c r="K4457" i="3"/>
  <c r="N4456" i="3"/>
  <c r="M4456" i="3"/>
  <c r="L4456" i="3"/>
  <c r="K4456" i="3"/>
  <c r="O4456" i="3" s="1"/>
  <c r="N4455" i="3"/>
  <c r="M4455" i="3"/>
  <c r="L4455" i="3"/>
  <c r="K4455" i="3"/>
  <c r="N4454" i="3"/>
  <c r="M4454" i="3"/>
  <c r="L4454" i="3"/>
  <c r="K4454" i="3"/>
  <c r="O4454" i="3" s="1"/>
  <c r="M4453" i="3"/>
  <c r="N4453" i="3" s="1"/>
  <c r="L4453" i="3"/>
  <c r="K4453" i="3"/>
  <c r="O4453" i="3" s="1"/>
  <c r="M4452" i="3"/>
  <c r="N4452" i="3" s="1"/>
  <c r="O4452" i="3" s="1"/>
  <c r="L4452" i="3"/>
  <c r="K4452" i="3"/>
  <c r="M4451" i="3"/>
  <c r="N4451" i="3" s="1"/>
  <c r="O4451" i="3" s="1"/>
  <c r="L4451" i="3"/>
  <c r="K4451" i="3"/>
  <c r="O4450" i="3"/>
  <c r="M4450" i="3"/>
  <c r="N4450" i="3" s="1"/>
  <c r="L4450" i="3"/>
  <c r="K4450" i="3"/>
  <c r="O4449" i="3"/>
  <c r="N4449" i="3"/>
  <c r="M4449" i="3"/>
  <c r="L4449" i="3"/>
  <c r="K4449" i="3"/>
  <c r="N4448" i="3"/>
  <c r="M4448" i="3"/>
  <c r="L4448" i="3"/>
  <c r="K4448" i="3"/>
  <c r="N4447" i="3"/>
  <c r="M4447" i="3"/>
  <c r="L4447" i="3"/>
  <c r="K4447" i="3"/>
  <c r="N4446" i="3"/>
  <c r="M4446" i="3"/>
  <c r="L4446" i="3"/>
  <c r="K4446" i="3"/>
  <c r="O4446" i="3" s="1"/>
  <c r="M4445" i="3"/>
  <c r="N4445" i="3" s="1"/>
  <c r="L4445" i="3"/>
  <c r="K4445" i="3"/>
  <c r="M4444" i="3"/>
  <c r="N4444" i="3" s="1"/>
  <c r="O4444" i="3" s="1"/>
  <c r="L4444" i="3"/>
  <c r="K4444" i="3"/>
  <c r="O4443" i="3"/>
  <c r="M4443" i="3"/>
  <c r="N4443" i="3" s="1"/>
  <c r="L4443" i="3"/>
  <c r="K4443" i="3"/>
  <c r="M4442" i="3"/>
  <c r="N4442" i="3" s="1"/>
  <c r="L4442" i="3"/>
  <c r="O4442" i="3" s="1"/>
  <c r="K4442" i="3"/>
  <c r="N4441" i="3"/>
  <c r="M4441" i="3"/>
  <c r="L4441" i="3"/>
  <c r="O4441" i="3" s="1"/>
  <c r="K4441" i="3"/>
  <c r="N4440" i="3"/>
  <c r="M4440" i="3"/>
  <c r="L4440" i="3"/>
  <c r="K4440" i="3"/>
  <c r="O4440" i="3" s="1"/>
  <c r="N4439" i="3"/>
  <c r="M4439" i="3"/>
  <c r="L4439" i="3"/>
  <c r="K4439" i="3"/>
  <c r="N4438" i="3"/>
  <c r="M4438" i="3"/>
  <c r="L4438" i="3"/>
  <c r="K4438" i="3"/>
  <c r="O4438" i="3" s="1"/>
  <c r="M4437" i="3"/>
  <c r="N4437" i="3" s="1"/>
  <c r="L4437" i="3"/>
  <c r="K4437" i="3"/>
  <c r="O4437" i="3" s="1"/>
  <c r="M4436" i="3"/>
  <c r="N4436" i="3" s="1"/>
  <c r="L4436" i="3"/>
  <c r="K4436" i="3"/>
  <c r="O4436" i="3" s="1"/>
  <c r="M4435" i="3"/>
  <c r="N4435" i="3" s="1"/>
  <c r="O4435" i="3" s="1"/>
  <c r="L4435" i="3"/>
  <c r="K4435" i="3"/>
  <c r="O4434" i="3"/>
  <c r="M4434" i="3"/>
  <c r="N4434" i="3" s="1"/>
  <c r="L4434" i="3"/>
  <c r="K4434" i="3"/>
  <c r="N4433" i="3"/>
  <c r="M4433" i="3"/>
  <c r="L4433" i="3"/>
  <c r="O4433" i="3" s="1"/>
  <c r="K4433" i="3"/>
  <c r="N4432" i="3"/>
  <c r="M4432" i="3"/>
  <c r="L4432" i="3"/>
  <c r="K4432" i="3"/>
  <c r="N4431" i="3"/>
  <c r="M4431" i="3"/>
  <c r="L4431" i="3"/>
  <c r="K4431" i="3"/>
  <c r="O4431" i="3" s="1"/>
  <c r="N4430" i="3"/>
  <c r="M4430" i="3"/>
  <c r="L4430" i="3"/>
  <c r="K4430" i="3"/>
  <c r="O4430" i="3" s="1"/>
  <c r="M4429" i="3"/>
  <c r="N4429" i="3" s="1"/>
  <c r="L4429" i="3"/>
  <c r="K4429" i="3"/>
  <c r="M4428" i="3"/>
  <c r="N4428" i="3" s="1"/>
  <c r="L4428" i="3"/>
  <c r="K4428" i="3"/>
  <c r="O4427" i="3"/>
  <c r="M4427" i="3"/>
  <c r="N4427" i="3" s="1"/>
  <c r="L4427" i="3"/>
  <c r="K4427" i="3"/>
  <c r="M4426" i="3"/>
  <c r="N4426" i="3" s="1"/>
  <c r="O4426" i="3" s="1"/>
  <c r="L4426" i="3"/>
  <c r="K4426" i="3"/>
  <c r="O4425" i="3"/>
  <c r="N4425" i="3"/>
  <c r="M4425" i="3"/>
  <c r="L4425" i="3"/>
  <c r="K4425" i="3"/>
  <c r="N4424" i="3"/>
  <c r="M4424" i="3"/>
  <c r="L4424" i="3"/>
  <c r="K4424" i="3"/>
  <c r="O4424" i="3" s="1"/>
  <c r="N4423" i="3"/>
  <c r="M4423" i="3"/>
  <c r="L4423" i="3"/>
  <c r="K4423" i="3"/>
  <c r="O4423" i="3" s="1"/>
  <c r="N4422" i="3"/>
  <c r="M4422" i="3"/>
  <c r="L4422" i="3"/>
  <c r="K4422" i="3"/>
  <c r="O4422" i="3" s="1"/>
  <c r="M4421" i="3"/>
  <c r="N4421" i="3" s="1"/>
  <c r="L4421" i="3"/>
  <c r="K4421" i="3"/>
  <c r="O4421" i="3" s="1"/>
  <c r="M4420" i="3"/>
  <c r="N4420" i="3" s="1"/>
  <c r="O4420" i="3" s="1"/>
  <c r="L4420" i="3"/>
  <c r="K4420" i="3"/>
  <c r="M4419" i="3"/>
  <c r="N4419" i="3" s="1"/>
  <c r="L4419" i="3"/>
  <c r="O4419" i="3" s="1"/>
  <c r="K4419" i="3"/>
  <c r="M4418" i="3"/>
  <c r="N4418" i="3" s="1"/>
  <c r="O4418" i="3" s="1"/>
  <c r="L4418" i="3"/>
  <c r="K4418" i="3"/>
  <c r="O4417" i="3"/>
  <c r="N4417" i="3"/>
  <c r="M4417" i="3"/>
  <c r="L4417" i="3"/>
  <c r="K4417" i="3"/>
  <c r="O4416" i="3"/>
  <c r="N4416" i="3"/>
  <c r="M4416" i="3"/>
  <c r="L4416" i="3"/>
  <c r="K4416" i="3"/>
  <c r="N4415" i="3"/>
  <c r="M4415" i="3"/>
  <c r="L4415" i="3"/>
  <c r="K4415" i="3"/>
  <c r="M4414" i="3"/>
  <c r="N4414" i="3" s="1"/>
  <c r="L4414" i="3"/>
  <c r="K4414" i="3"/>
  <c r="O4414" i="3" s="1"/>
  <c r="M4413" i="3"/>
  <c r="N4413" i="3" s="1"/>
  <c r="L4413" i="3"/>
  <c r="K4413" i="3"/>
  <c r="M4412" i="3"/>
  <c r="N4412" i="3" s="1"/>
  <c r="L4412" i="3"/>
  <c r="K4412" i="3"/>
  <c r="M4411" i="3"/>
  <c r="N4411" i="3" s="1"/>
  <c r="L4411" i="3"/>
  <c r="O4411" i="3" s="1"/>
  <c r="K4411" i="3"/>
  <c r="M4410" i="3"/>
  <c r="N4410" i="3" s="1"/>
  <c r="L4410" i="3"/>
  <c r="K4410" i="3"/>
  <c r="O4409" i="3"/>
  <c r="M4409" i="3"/>
  <c r="N4409" i="3" s="1"/>
  <c r="L4409" i="3"/>
  <c r="K4409" i="3"/>
  <c r="O4408" i="3"/>
  <c r="N4408" i="3"/>
  <c r="M4408" i="3"/>
  <c r="L4408" i="3"/>
  <c r="K4408" i="3"/>
  <c r="M4407" i="3"/>
  <c r="N4407" i="3" s="1"/>
  <c r="L4407" i="3"/>
  <c r="K4407" i="3"/>
  <c r="O4407" i="3" s="1"/>
  <c r="N4406" i="3"/>
  <c r="M4406" i="3"/>
  <c r="L4406" i="3"/>
  <c r="K4406" i="3"/>
  <c r="N4405" i="3"/>
  <c r="M4405" i="3"/>
  <c r="L4405" i="3"/>
  <c r="K4405" i="3"/>
  <c r="O4405" i="3" s="1"/>
  <c r="M4404" i="3"/>
  <c r="N4404" i="3" s="1"/>
  <c r="L4404" i="3"/>
  <c r="K4404" i="3"/>
  <c r="O4404" i="3" s="1"/>
  <c r="M4403" i="3"/>
  <c r="N4403" i="3" s="1"/>
  <c r="L4403" i="3"/>
  <c r="K4403" i="3"/>
  <c r="N4402" i="3"/>
  <c r="M4402" i="3"/>
  <c r="L4402" i="3"/>
  <c r="O4402" i="3" s="1"/>
  <c r="K4402" i="3"/>
  <c r="N4401" i="3"/>
  <c r="M4401" i="3"/>
  <c r="L4401" i="3"/>
  <c r="K4401" i="3"/>
  <c r="N4400" i="3"/>
  <c r="M4400" i="3"/>
  <c r="L4400" i="3"/>
  <c r="K4400" i="3"/>
  <c r="O4399" i="3"/>
  <c r="N4399" i="3"/>
  <c r="M4399" i="3"/>
  <c r="L4399" i="3"/>
  <c r="K4399" i="3"/>
  <c r="N4398" i="3"/>
  <c r="M4398" i="3"/>
  <c r="L4398" i="3"/>
  <c r="K4398" i="3"/>
  <c r="N4397" i="3"/>
  <c r="M4397" i="3"/>
  <c r="L4397" i="3"/>
  <c r="K4397" i="3"/>
  <c r="O4397" i="3" s="1"/>
  <c r="M4396" i="3"/>
  <c r="N4396" i="3" s="1"/>
  <c r="L4396" i="3"/>
  <c r="K4396" i="3"/>
  <c r="M4395" i="3"/>
  <c r="N4395" i="3" s="1"/>
  <c r="L4395" i="3"/>
  <c r="K4395" i="3"/>
  <c r="M4394" i="3"/>
  <c r="N4394" i="3" s="1"/>
  <c r="L4394" i="3"/>
  <c r="O4394" i="3" s="1"/>
  <c r="K4394" i="3"/>
  <c r="O4393" i="3"/>
  <c r="M4393" i="3"/>
  <c r="N4393" i="3" s="1"/>
  <c r="L4393" i="3"/>
  <c r="K4393" i="3"/>
  <c r="N4392" i="3"/>
  <c r="M4392" i="3"/>
  <c r="L4392" i="3"/>
  <c r="O4392" i="3" s="1"/>
  <c r="K4392" i="3"/>
  <c r="N4391" i="3"/>
  <c r="M4391" i="3"/>
  <c r="L4391" i="3"/>
  <c r="O4391" i="3" s="1"/>
  <c r="K4391" i="3"/>
  <c r="M4390" i="3"/>
  <c r="N4390" i="3" s="1"/>
  <c r="L4390" i="3"/>
  <c r="K4390" i="3"/>
  <c r="O4390" i="3" s="1"/>
  <c r="M4389" i="3"/>
  <c r="N4389" i="3" s="1"/>
  <c r="O4389" i="3" s="1"/>
  <c r="L4389" i="3"/>
  <c r="K4389" i="3"/>
  <c r="O4388" i="3"/>
  <c r="M4388" i="3"/>
  <c r="N4388" i="3" s="1"/>
  <c r="L4388" i="3"/>
  <c r="K4388" i="3"/>
  <c r="O4387" i="3"/>
  <c r="M4387" i="3"/>
  <c r="N4387" i="3" s="1"/>
  <c r="L4387" i="3"/>
  <c r="K4387" i="3"/>
  <c r="N4386" i="3"/>
  <c r="M4386" i="3"/>
  <c r="L4386" i="3"/>
  <c r="K4386" i="3"/>
  <c r="M4385" i="3"/>
  <c r="N4385" i="3" s="1"/>
  <c r="L4385" i="3"/>
  <c r="K4385" i="3"/>
  <c r="O4385" i="3" s="1"/>
  <c r="N4384" i="3"/>
  <c r="M4384" i="3"/>
  <c r="L4384" i="3"/>
  <c r="O4384" i="3" s="1"/>
  <c r="K4384" i="3"/>
  <c r="O4383" i="3"/>
  <c r="M4383" i="3"/>
  <c r="N4383" i="3" s="1"/>
  <c r="L4383" i="3"/>
  <c r="K4383" i="3"/>
  <c r="N4382" i="3"/>
  <c r="M4382" i="3"/>
  <c r="L4382" i="3"/>
  <c r="K4382" i="3"/>
  <c r="O4382" i="3" s="1"/>
  <c r="N4381" i="3"/>
  <c r="M4381" i="3"/>
  <c r="L4381" i="3"/>
  <c r="K4381" i="3"/>
  <c r="M4380" i="3"/>
  <c r="N4380" i="3" s="1"/>
  <c r="L4380" i="3"/>
  <c r="K4380" i="3"/>
  <c r="M4379" i="3"/>
  <c r="N4379" i="3" s="1"/>
  <c r="L4379" i="3"/>
  <c r="K4379" i="3"/>
  <c r="N4378" i="3"/>
  <c r="M4378" i="3"/>
  <c r="L4378" i="3"/>
  <c r="O4378" i="3" s="1"/>
  <c r="K4378" i="3"/>
  <c r="N4377" i="3"/>
  <c r="M4377" i="3"/>
  <c r="L4377" i="3"/>
  <c r="K4377" i="3"/>
  <c r="O4377" i="3" s="1"/>
  <c r="N4376" i="3"/>
  <c r="M4376" i="3"/>
  <c r="L4376" i="3"/>
  <c r="K4376" i="3"/>
  <c r="O4376" i="3" s="1"/>
  <c r="M4375" i="3"/>
  <c r="N4375" i="3" s="1"/>
  <c r="L4375" i="3"/>
  <c r="K4375" i="3"/>
  <c r="O4375" i="3" s="1"/>
  <c r="N4374" i="3"/>
  <c r="M4374" i="3"/>
  <c r="L4374" i="3"/>
  <c r="K4374" i="3"/>
  <c r="N4373" i="3"/>
  <c r="M4373" i="3"/>
  <c r="L4373" i="3"/>
  <c r="K4373" i="3"/>
  <c r="O4373" i="3" s="1"/>
  <c r="N4372" i="3"/>
  <c r="M4372" i="3"/>
  <c r="L4372" i="3"/>
  <c r="K4372" i="3"/>
  <c r="M4371" i="3"/>
  <c r="N4371" i="3" s="1"/>
  <c r="L4371" i="3"/>
  <c r="K4371" i="3"/>
  <c r="O4370" i="3"/>
  <c r="N4370" i="3"/>
  <c r="M4370" i="3"/>
  <c r="L4370" i="3"/>
  <c r="K4370" i="3"/>
  <c r="N4369" i="3"/>
  <c r="M4369" i="3"/>
  <c r="L4369" i="3"/>
  <c r="O4369" i="3" s="1"/>
  <c r="K4369" i="3"/>
  <c r="N4368" i="3"/>
  <c r="M4368" i="3"/>
  <c r="L4368" i="3"/>
  <c r="K4368" i="3"/>
  <c r="O4368" i="3" s="1"/>
  <c r="N4367" i="3"/>
  <c r="M4367" i="3"/>
  <c r="L4367" i="3"/>
  <c r="K4367" i="3"/>
  <c r="O4367" i="3" s="1"/>
  <c r="M4366" i="3"/>
  <c r="N4366" i="3" s="1"/>
  <c r="L4366" i="3"/>
  <c r="K4366" i="3"/>
  <c r="O4365" i="3"/>
  <c r="N4365" i="3"/>
  <c r="M4365" i="3"/>
  <c r="L4365" i="3"/>
  <c r="K4365" i="3"/>
  <c r="N4364" i="3"/>
  <c r="M4364" i="3"/>
  <c r="L4364" i="3"/>
  <c r="O4364" i="3" s="1"/>
  <c r="K4364" i="3"/>
  <c r="M4363" i="3"/>
  <c r="N4363" i="3" s="1"/>
  <c r="L4363" i="3"/>
  <c r="K4363" i="3"/>
  <c r="O4363" i="3" s="1"/>
  <c r="M4362" i="3"/>
  <c r="N4362" i="3" s="1"/>
  <c r="L4362" i="3"/>
  <c r="O4362" i="3" s="1"/>
  <c r="K4362" i="3"/>
  <c r="O4361" i="3"/>
  <c r="M4361" i="3"/>
  <c r="N4361" i="3" s="1"/>
  <c r="L4361" i="3"/>
  <c r="K4361" i="3"/>
  <c r="O4360" i="3"/>
  <c r="N4360" i="3"/>
  <c r="M4360" i="3"/>
  <c r="L4360" i="3"/>
  <c r="K4360" i="3"/>
  <c r="N4359" i="3"/>
  <c r="M4359" i="3"/>
  <c r="L4359" i="3"/>
  <c r="O4359" i="3" s="1"/>
  <c r="K4359" i="3"/>
  <c r="M4358" i="3"/>
  <c r="N4358" i="3" s="1"/>
  <c r="L4358" i="3"/>
  <c r="K4358" i="3"/>
  <c r="M4357" i="3"/>
  <c r="N4357" i="3" s="1"/>
  <c r="O4357" i="3" s="1"/>
  <c r="L4357" i="3"/>
  <c r="K4357" i="3"/>
  <c r="O4356" i="3"/>
  <c r="M4356" i="3"/>
  <c r="N4356" i="3" s="1"/>
  <c r="L4356" i="3"/>
  <c r="K4356" i="3"/>
  <c r="M4355" i="3"/>
  <c r="N4355" i="3" s="1"/>
  <c r="L4355" i="3"/>
  <c r="K4355" i="3"/>
  <c r="O4355" i="3" s="1"/>
  <c r="N4354" i="3"/>
  <c r="M4354" i="3"/>
  <c r="L4354" i="3"/>
  <c r="K4354" i="3"/>
  <c r="M4353" i="3"/>
  <c r="N4353" i="3" s="1"/>
  <c r="L4353" i="3"/>
  <c r="K4353" i="3"/>
  <c r="N4352" i="3"/>
  <c r="M4352" i="3"/>
  <c r="L4352" i="3"/>
  <c r="O4352" i="3" s="1"/>
  <c r="K4352" i="3"/>
  <c r="M4351" i="3"/>
  <c r="N4351" i="3" s="1"/>
  <c r="O4351" i="3" s="1"/>
  <c r="L4351" i="3"/>
  <c r="K4351" i="3"/>
  <c r="N4350" i="3"/>
  <c r="M4350" i="3"/>
  <c r="L4350" i="3"/>
  <c r="K4350" i="3"/>
  <c r="N4349" i="3"/>
  <c r="M4349" i="3"/>
  <c r="L4349" i="3"/>
  <c r="K4349" i="3"/>
  <c r="O4349" i="3" s="1"/>
  <c r="M4348" i="3"/>
  <c r="N4348" i="3" s="1"/>
  <c r="L4348" i="3"/>
  <c r="K4348" i="3"/>
  <c r="M4347" i="3"/>
  <c r="N4347" i="3" s="1"/>
  <c r="L4347" i="3"/>
  <c r="K4347" i="3"/>
  <c r="O4347" i="3" s="1"/>
  <c r="N4346" i="3"/>
  <c r="M4346" i="3"/>
  <c r="L4346" i="3"/>
  <c r="O4346" i="3" s="1"/>
  <c r="K4346" i="3"/>
  <c r="N4345" i="3"/>
  <c r="M4345" i="3"/>
  <c r="L4345" i="3"/>
  <c r="K4345" i="3"/>
  <c r="O4345" i="3" s="1"/>
  <c r="N4344" i="3"/>
  <c r="M4344" i="3"/>
  <c r="L4344" i="3"/>
  <c r="K4344" i="3"/>
  <c r="O4344" i="3" s="1"/>
  <c r="M4343" i="3"/>
  <c r="N4343" i="3" s="1"/>
  <c r="L4343" i="3"/>
  <c r="K4343" i="3"/>
  <c r="O4343" i="3" s="1"/>
  <c r="N4342" i="3"/>
  <c r="M4342" i="3"/>
  <c r="L4342" i="3"/>
  <c r="K4342" i="3"/>
  <c r="N4341" i="3"/>
  <c r="M4341" i="3"/>
  <c r="L4341" i="3"/>
  <c r="K4341" i="3"/>
  <c r="N4340" i="3"/>
  <c r="M4340" i="3"/>
  <c r="L4340" i="3"/>
  <c r="K4340" i="3"/>
  <c r="O4340" i="3" s="1"/>
  <c r="M4339" i="3"/>
  <c r="N4339" i="3" s="1"/>
  <c r="L4339" i="3"/>
  <c r="K4339" i="3"/>
  <c r="N4338" i="3"/>
  <c r="M4338" i="3"/>
  <c r="L4338" i="3"/>
  <c r="O4338" i="3" s="1"/>
  <c r="K4338" i="3"/>
  <c r="O4337" i="3"/>
  <c r="N4337" i="3"/>
  <c r="M4337" i="3"/>
  <c r="L4337" i="3"/>
  <c r="K4337" i="3"/>
  <c r="N4336" i="3"/>
  <c r="M4336" i="3"/>
  <c r="L4336" i="3"/>
  <c r="K4336" i="3"/>
  <c r="N4335" i="3"/>
  <c r="M4335" i="3"/>
  <c r="L4335" i="3"/>
  <c r="K4335" i="3"/>
  <c r="O4335" i="3" s="1"/>
  <c r="M4334" i="3"/>
  <c r="N4334" i="3" s="1"/>
  <c r="L4334" i="3"/>
  <c r="K4334" i="3"/>
  <c r="O4333" i="3"/>
  <c r="N4333" i="3"/>
  <c r="M4333" i="3"/>
  <c r="L4333" i="3"/>
  <c r="K4333" i="3"/>
  <c r="N4332" i="3"/>
  <c r="M4332" i="3"/>
  <c r="L4332" i="3"/>
  <c r="O4332" i="3" s="1"/>
  <c r="K4332" i="3"/>
  <c r="M4331" i="3"/>
  <c r="N4331" i="3" s="1"/>
  <c r="L4331" i="3"/>
  <c r="K4331" i="3"/>
  <c r="O4331" i="3" s="1"/>
  <c r="M4330" i="3"/>
  <c r="N4330" i="3" s="1"/>
  <c r="L4330" i="3"/>
  <c r="O4330" i="3" s="1"/>
  <c r="K4330" i="3"/>
  <c r="O4329" i="3"/>
  <c r="M4329" i="3"/>
  <c r="N4329" i="3" s="1"/>
  <c r="L4329" i="3"/>
  <c r="K4329" i="3"/>
  <c r="N4328" i="3"/>
  <c r="M4328" i="3"/>
  <c r="L4328" i="3"/>
  <c r="O4328" i="3" s="1"/>
  <c r="K4328" i="3"/>
  <c r="N4327" i="3"/>
  <c r="M4327" i="3"/>
  <c r="L4327" i="3"/>
  <c r="O4327" i="3" s="1"/>
  <c r="K4327" i="3"/>
  <c r="N4326" i="3"/>
  <c r="M4326" i="3"/>
  <c r="L4326" i="3"/>
  <c r="K4326" i="3"/>
  <c r="N4325" i="3"/>
  <c r="M4325" i="3"/>
  <c r="L4325" i="3"/>
  <c r="K4325" i="3"/>
  <c r="N4324" i="3"/>
  <c r="M4324" i="3"/>
  <c r="L4324" i="3"/>
  <c r="K4324" i="3"/>
  <c r="M4323" i="3"/>
  <c r="N4323" i="3" s="1"/>
  <c r="L4323" i="3"/>
  <c r="K4323" i="3"/>
  <c r="O4323" i="3" s="1"/>
  <c r="M4322" i="3"/>
  <c r="N4322" i="3" s="1"/>
  <c r="L4322" i="3"/>
  <c r="O4322" i="3" s="1"/>
  <c r="K4322" i="3"/>
  <c r="O4321" i="3"/>
  <c r="M4321" i="3"/>
  <c r="N4321" i="3" s="1"/>
  <c r="L4321" i="3"/>
  <c r="K4321" i="3"/>
  <c r="N4320" i="3"/>
  <c r="M4320" i="3"/>
  <c r="L4320" i="3"/>
  <c r="O4320" i="3" s="1"/>
  <c r="K4320" i="3"/>
  <c r="N4319" i="3"/>
  <c r="M4319" i="3"/>
  <c r="L4319" i="3"/>
  <c r="O4319" i="3" s="1"/>
  <c r="K4319" i="3"/>
  <c r="N4318" i="3"/>
  <c r="M4318" i="3"/>
  <c r="L4318" i="3"/>
  <c r="K4318" i="3"/>
  <c r="N4317" i="3"/>
  <c r="M4317" i="3"/>
  <c r="L4317" i="3"/>
  <c r="K4317" i="3"/>
  <c r="N4316" i="3"/>
  <c r="M4316" i="3"/>
  <c r="L4316" i="3"/>
  <c r="K4316" i="3"/>
  <c r="M4315" i="3"/>
  <c r="N4315" i="3" s="1"/>
  <c r="L4315" i="3"/>
  <c r="K4315" i="3"/>
  <c r="O4315" i="3" s="1"/>
  <c r="M4314" i="3"/>
  <c r="N4314" i="3" s="1"/>
  <c r="L4314" i="3"/>
  <c r="O4314" i="3" s="1"/>
  <c r="K4314" i="3"/>
  <c r="O4313" i="3"/>
  <c r="M4313" i="3"/>
  <c r="N4313" i="3" s="1"/>
  <c r="L4313" i="3"/>
  <c r="K4313" i="3"/>
  <c r="N4312" i="3"/>
  <c r="M4312" i="3"/>
  <c r="L4312" i="3"/>
  <c r="O4312" i="3" s="1"/>
  <c r="K4312" i="3"/>
  <c r="N4311" i="3"/>
  <c r="M4311" i="3"/>
  <c r="L4311" i="3"/>
  <c r="O4311" i="3" s="1"/>
  <c r="K4311" i="3"/>
  <c r="N4310" i="3"/>
  <c r="M4310" i="3"/>
  <c r="L4310" i="3"/>
  <c r="K4310" i="3"/>
  <c r="N4309" i="3"/>
  <c r="M4309" i="3"/>
  <c r="L4309" i="3"/>
  <c r="K4309" i="3"/>
  <c r="N4308" i="3"/>
  <c r="M4308" i="3"/>
  <c r="L4308" i="3"/>
  <c r="K4308" i="3"/>
  <c r="M4307" i="3"/>
  <c r="N4307" i="3" s="1"/>
  <c r="L4307" i="3"/>
  <c r="K4307" i="3"/>
  <c r="O4307" i="3" s="1"/>
  <c r="M4306" i="3"/>
  <c r="N4306" i="3" s="1"/>
  <c r="L4306" i="3"/>
  <c r="O4306" i="3" s="1"/>
  <c r="K4306" i="3"/>
  <c r="O4305" i="3"/>
  <c r="M4305" i="3"/>
  <c r="N4305" i="3" s="1"/>
  <c r="L4305" i="3"/>
  <c r="K4305" i="3"/>
  <c r="N4304" i="3"/>
  <c r="M4304" i="3"/>
  <c r="L4304" i="3"/>
  <c r="O4304" i="3" s="1"/>
  <c r="K4304" i="3"/>
  <c r="N4303" i="3"/>
  <c r="M4303" i="3"/>
  <c r="L4303" i="3"/>
  <c r="O4303" i="3" s="1"/>
  <c r="K4303" i="3"/>
  <c r="N4302" i="3"/>
  <c r="M4302" i="3"/>
  <c r="L4302" i="3"/>
  <c r="K4302" i="3"/>
  <c r="N4301" i="3"/>
  <c r="M4301" i="3"/>
  <c r="L4301" i="3"/>
  <c r="K4301" i="3"/>
  <c r="N4300" i="3"/>
  <c r="M4300" i="3"/>
  <c r="L4300" i="3"/>
  <c r="K4300" i="3"/>
  <c r="M4299" i="3"/>
  <c r="N4299" i="3" s="1"/>
  <c r="L4299" i="3"/>
  <c r="K4299" i="3"/>
  <c r="O4299" i="3" s="1"/>
  <c r="M4298" i="3"/>
  <c r="N4298" i="3" s="1"/>
  <c r="L4298" i="3"/>
  <c r="O4298" i="3" s="1"/>
  <c r="K4298" i="3"/>
  <c r="O4297" i="3"/>
  <c r="M4297" i="3"/>
  <c r="N4297" i="3" s="1"/>
  <c r="L4297" i="3"/>
  <c r="K4297" i="3"/>
  <c r="N4296" i="3"/>
  <c r="M4296" i="3"/>
  <c r="L4296" i="3"/>
  <c r="O4296" i="3" s="1"/>
  <c r="K4296" i="3"/>
  <c r="N4295" i="3"/>
  <c r="M4295" i="3"/>
  <c r="L4295" i="3"/>
  <c r="O4295" i="3" s="1"/>
  <c r="K4295" i="3"/>
  <c r="N4294" i="3"/>
  <c r="M4294" i="3"/>
  <c r="L4294" i="3"/>
  <c r="K4294" i="3"/>
  <c r="N4293" i="3"/>
  <c r="M4293" i="3"/>
  <c r="L4293" i="3"/>
  <c r="K4293" i="3"/>
  <c r="N4292" i="3"/>
  <c r="M4292" i="3"/>
  <c r="L4292" i="3"/>
  <c r="K4292" i="3"/>
  <c r="M4291" i="3"/>
  <c r="N4291" i="3" s="1"/>
  <c r="L4291" i="3"/>
  <c r="K4291" i="3"/>
  <c r="O4291" i="3" s="1"/>
  <c r="M4290" i="3"/>
  <c r="N4290" i="3" s="1"/>
  <c r="L4290" i="3"/>
  <c r="O4290" i="3" s="1"/>
  <c r="K4290" i="3"/>
  <c r="O4289" i="3"/>
  <c r="M4289" i="3"/>
  <c r="N4289" i="3" s="1"/>
  <c r="L4289" i="3"/>
  <c r="K4289" i="3"/>
  <c r="N4288" i="3"/>
  <c r="M4288" i="3"/>
  <c r="L4288" i="3"/>
  <c r="O4288" i="3" s="1"/>
  <c r="K4288" i="3"/>
  <c r="N4287" i="3"/>
  <c r="M4287" i="3"/>
  <c r="L4287" i="3"/>
  <c r="O4287" i="3" s="1"/>
  <c r="K4287" i="3"/>
  <c r="N4286" i="3"/>
  <c r="M4286" i="3"/>
  <c r="L4286" i="3"/>
  <c r="K4286" i="3"/>
  <c r="N4285" i="3"/>
  <c r="M4285" i="3"/>
  <c r="L4285" i="3"/>
  <c r="K4285" i="3"/>
  <c r="N4284" i="3"/>
  <c r="M4284" i="3"/>
  <c r="L4284" i="3"/>
  <c r="K4284" i="3"/>
  <c r="M4283" i="3"/>
  <c r="N4283" i="3" s="1"/>
  <c r="L4283" i="3"/>
  <c r="K4283" i="3"/>
  <c r="O4283" i="3" s="1"/>
  <c r="M4282" i="3"/>
  <c r="N4282" i="3" s="1"/>
  <c r="L4282" i="3"/>
  <c r="O4282" i="3" s="1"/>
  <c r="K4282" i="3"/>
  <c r="O4281" i="3"/>
  <c r="M4281" i="3"/>
  <c r="N4281" i="3" s="1"/>
  <c r="L4281" i="3"/>
  <c r="K4281" i="3"/>
  <c r="N4280" i="3"/>
  <c r="M4280" i="3"/>
  <c r="L4280" i="3"/>
  <c r="O4280" i="3" s="1"/>
  <c r="K4280" i="3"/>
  <c r="N4279" i="3"/>
  <c r="M4279" i="3"/>
  <c r="L4279" i="3"/>
  <c r="O4279" i="3" s="1"/>
  <c r="K4279" i="3"/>
  <c r="N4278" i="3"/>
  <c r="M4278" i="3"/>
  <c r="L4278" i="3"/>
  <c r="K4278" i="3"/>
  <c r="N4277" i="3"/>
  <c r="M4277" i="3"/>
  <c r="L4277" i="3"/>
  <c r="K4277" i="3"/>
  <c r="N4276" i="3"/>
  <c r="M4276" i="3"/>
  <c r="L4276" i="3"/>
  <c r="K4276" i="3"/>
  <c r="M4275" i="3"/>
  <c r="N4275" i="3" s="1"/>
  <c r="L4275" i="3"/>
  <c r="K4275" i="3"/>
  <c r="O4275" i="3" s="1"/>
  <c r="M4274" i="3"/>
  <c r="N4274" i="3" s="1"/>
  <c r="L4274" i="3"/>
  <c r="O4274" i="3" s="1"/>
  <c r="K4274" i="3"/>
  <c r="O4273" i="3"/>
  <c r="M4273" i="3"/>
  <c r="N4273" i="3" s="1"/>
  <c r="L4273" i="3"/>
  <c r="K4273" i="3"/>
  <c r="N4272" i="3"/>
  <c r="M4272" i="3"/>
  <c r="L4272" i="3"/>
  <c r="O4272" i="3" s="1"/>
  <c r="K4272" i="3"/>
  <c r="N4271" i="3"/>
  <c r="M4271" i="3"/>
  <c r="L4271" i="3"/>
  <c r="O4271" i="3" s="1"/>
  <c r="K4271" i="3"/>
  <c r="N4270" i="3"/>
  <c r="M4270" i="3"/>
  <c r="L4270" i="3"/>
  <c r="K4270" i="3"/>
  <c r="N4269" i="3"/>
  <c r="M4269" i="3"/>
  <c r="L4269" i="3"/>
  <c r="K4269" i="3"/>
  <c r="N4268" i="3"/>
  <c r="M4268" i="3"/>
  <c r="L4268" i="3"/>
  <c r="K4268" i="3"/>
  <c r="O4268" i="3" s="1"/>
  <c r="M4267" i="3"/>
  <c r="N4267" i="3" s="1"/>
  <c r="L4267" i="3"/>
  <c r="K4267" i="3"/>
  <c r="O4267" i="3" s="1"/>
  <c r="M4266" i="3"/>
  <c r="N4266" i="3" s="1"/>
  <c r="L4266" i="3"/>
  <c r="O4266" i="3" s="1"/>
  <c r="K4266" i="3"/>
  <c r="O4265" i="3"/>
  <c r="M4265" i="3"/>
  <c r="N4265" i="3" s="1"/>
  <c r="L4265" i="3"/>
  <c r="K4265" i="3"/>
  <c r="N4264" i="3"/>
  <c r="M4264" i="3"/>
  <c r="L4264" i="3"/>
  <c r="O4264" i="3" s="1"/>
  <c r="K4264" i="3"/>
  <c r="N4263" i="3"/>
  <c r="M4263" i="3"/>
  <c r="L4263" i="3"/>
  <c r="K4263" i="3"/>
  <c r="O4263" i="3" s="1"/>
  <c r="N4262" i="3"/>
  <c r="M4262" i="3"/>
  <c r="L4262" i="3"/>
  <c r="K4262" i="3"/>
  <c r="N4261" i="3"/>
  <c r="M4261" i="3"/>
  <c r="L4261" i="3"/>
  <c r="K4261" i="3"/>
  <c r="O4261" i="3" s="1"/>
  <c r="N4260" i="3"/>
  <c r="M4260" i="3"/>
  <c r="L4260" i="3"/>
  <c r="K4260" i="3"/>
  <c r="O4260" i="3" s="1"/>
  <c r="M4259" i="3"/>
  <c r="N4259" i="3" s="1"/>
  <c r="L4259" i="3"/>
  <c r="K4259" i="3"/>
  <c r="O4259" i="3" s="1"/>
  <c r="M4258" i="3"/>
  <c r="N4258" i="3" s="1"/>
  <c r="L4258" i="3"/>
  <c r="O4258" i="3" s="1"/>
  <c r="K4258" i="3"/>
  <c r="O4257" i="3"/>
  <c r="M4257" i="3"/>
  <c r="N4257" i="3" s="1"/>
  <c r="L4257" i="3"/>
  <c r="K4257" i="3"/>
  <c r="N4256" i="3"/>
  <c r="M4256" i="3"/>
  <c r="L4256" i="3"/>
  <c r="O4256" i="3" s="1"/>
  <c r="K4256" i="3"/>
  <c r="N4255" i="3"/>
  <c r="M4255" i="3"/>
  <c r="L4255" i="3"/>
  <c r="K4255" i="3"/>
  <c r="O4255" i="3" s="1"/>
  <c r="N4254" i="3"/>
  <c r="M4254" i="3"/>
  <c r="L4254" i="3"/>
  <c r="K4254" i="3"/>
  <c r="M4253" i="3"/>
  <c r="N4253" i="3" s="1"/>
  <c r="L4253" i="3"/>
  <c r="K4253" i="3"/>
  <c r="N4252" i="3"/>
  <c r="M4252" i="3"/>
  <c r="L4252" i="3"/>
  <c r="K4252" i="3"/>
  <c r="M4251" i="3"/>
  <c r="N4251" i="3" s="1"/>
  <c r="L4251" i="3"/>
  <c r="K4251" i="3"/>
  <c r="O4251" i="3" s="1"/>
  <c r="M4250" i="3"/>
  <c r="N4250" i="3" s="1"/>
  <c r="L4250" i="3"/>
  <c r="K4250" i="3"/>
  <c r="O4249" i="3"/>
  <c r="M4249" i="3"/>
  <c r="N4249" i="3" s="1"/>
  <c r="L4249" i="3"/>
  <c r="K4249" i="3"/>
  <c r="N4248" i="3"/>
  <c r="O4248" i="3" s="1"/>
  <c r="M4248" i="3"/>
  <c r="L4248" i="3"/>
  <c r="K4248" i="3"/>
  <c r="N4247" i="3"/>
  <c r="M4247" i="3"/>
  <c r="L4247" i="3"/>
  <c r="K4247" i="3"/>
  <c r="O4247" i="3" s="1"/>
  <c r="N4246" i="3"/>
  <c r="M4246" i="3"/>
  <c r="L4246" i="3"/>
  <c r="K4246" i="3"/>
  <c r="N4245" i="3"/>
  <c r="M4245" i="3"/>
  <c r="L4245" i="3"/>
  <c r="K4245" i="3"/>
  <c r="O4245" i="3" s="1"/>
  <c r="N4244" i="3"/>
  <c r="M4244" i="3"/>
  <c r="L4244" i="3"/>
  <c r="K4244" i="3"/>
  <c r="M4243" i="3"/>
  <c r="N4243" i="3" s="1"/>
  <c r="L4243" i="3"/>
  <c r="K4243" i="3"/>
  <c r="O4243" i="3" s="1"/>
  <c r="M4242" i="3"/>
  <c r="N4242" i="3" s="1"/>
  <c r="L4242" i="3"/>
  <c r="K4242" i="3"/>
  <c r="M4241" i="3"/>
  <c r="N4241" i="3" s="1"/>
  <c r="O4241" i="3" s="1"/>
  <c r="L4241" i="3"/>
  <c r="K4241" i="3"/>
  <c r="O4240" i="3"/>
  <c r="N4240" i="3"/>
  <c r="M4240" i="3"/>
  <c r="L4240" i="3"/>
  <c r="K4240" i="3"/>
  <c r="N4239" i="3"/>
  <c r="M4239" i="3"/>
  <c r="L4239" i="3"/>
  <c r="O4239" i="3" s="1"/>
  <c r="K4239" i="3"/>
  <c r="N4238" i="3"/>
  <c r="M4238" i="3"/>
  <c r="L4238" i="3"/>
  <c r="K4238" i="3"/>
  <c r="O4238" i="3" s="1"/>
  <c r="M4237" i="3"/>
  <c r="N4237" i="3" s="1"/>
  <c r="L4237" i="3"/>
  <c r="K4237" i="3"/>
  <c r="N4236" i="3"/>
  <c r="M4236" i="3"/>
  <c r="L4236" i="3"/>
  <c r="K4236" i="3"/>
  <c r="O4236" i="3" s="1"/>
  <c r="M4235" i="3"/>
  <c r="N4235" i="3" s="1"/>
  <c r="L4235" i="3"/>
  <c r="K4235" i="3"/>
  <c r="O4235" i="3" s="1"/>
  <c r="M4234" i="3"/>
  <c r="N4234" i="3" s="1"/>
  <c r="L4234" i="3"/>
  <c r="K4234" i="3"/>
  <c r="O4233" i="3"/>
  <c r="M4233" i="3"/>
  <c r="N4233" i="3" s="1"/>
  <c r="L4233" i="3"/>
  <c r="K4233" i="3"/>
  <c r="O4232" i="3"/>
  <c r="N4232" i="3"/>
  <c r="M4232" i="3"/>
  <c r="L4232" i="3"/>
  <c r="K4232" i="3"/>
  <c r="N4231" i="3"/>
  <c r="M4231" i="3"/>
  <c r="L4231" i="3"/>
  <c r="K4231" i="3"/>
  <c r="O4231" i="3" s="1"/>
  <c r="N4230" i="3"/>
  <c r="M4230" i="3"/>
  <c r="L4230" i="3"/>
  <c r="K4230" i="3"/>
  <c r="M4229" i="3"/>
  <c r="N4229" i="3" s="1"/>
  <c r="L4229" i="3"/>
  <c r="K4229" i="3"/>
  <c r="N4228" i="3"/>
  <c r="M4228" i="3"/>
  <c r="L4228" i="3"/>
  <c r="K4228" i="3"/>
  <c r="O4228" i="3" s="1"/>
  <c r="M4227" i="3"/>
  <c r="N4227" i="3" s="1"/>
  <c r="L4227" i="3"/>
  <c r="K4227" i="3"/>
  <c r="M4226" i="3"/>
  <c r="N4226" i="3" s="1"/>
  <c r="L4226" i="3"/>
  <c r="K4226" i="3"/>
  <c r="O4225" i="3"/>
  <c r="M4225" i="3"/>
  <c r="N4225" i="3" s="1"/>
  <c r="L4225" i="3"/>
  <c r="K4225" i="3"/>
  <c r="N4224" i="3"/>
  <c r="M4224" i="3"/>
  <c r="L4224" i="3"/>
  <c r="O4224" i="3" s="1"/>
  <c r="K4224" i="3"/>
  <c r="N4223" i="3"/>
  <c r="M4223" i="3"/>
  <c r="L4223" i="3"/>
  <c r="K4223" i="3"/>
  <c r="O4223" i="3" s="1"/>
  <c r="N4222" i="3"/>
  <c r="M4222" i="3"/>
  <c r="L4222" i="3"/>
  <c r="K4222" i="3"/>
  <c r="N4221" i="3"/>
  <c r="M4221" i="3"/>
  <c r="L4221" i="3"/>
  <c r="K4221" i="3"/>
  <c r="N4220" i="3"/>
  <c r="M4220" i="3"/>
  <c r="L4220" i="3"/>
  <c r="K4220" i="3"/>
  <c r="O4220" i="3" s="1"/>
  <c r="O4219" i="3"/>
  <c r="M4219" i="3"/>
  <c r="N4219" i="3" s="1"/>
  <c r="L4219" i="3"/>
  <c r="K4219" i="3"/>
  <c r="M4218" i="3"/>
  <c r="N4218" i="3" s="1"/>
  <c r="L4218" i="3"/>
  <c r="O4218" i="3" s="1"/>
  <c r="K4218" i="3"/>
  <c r="M4217" i="3"/>
  <c r="N4217" i="3" s="1"/>
  <c r="O4217" i="3" s="1"/>
  <c r="L4217" i="3"/>
  <c r="K4217" i="3"/>
  <c r="O4216" i="3"/>
  <c r="N4216" i="3"/>
  <c r="M4216" i="3"/>
  <c r="L4216" i="3"/>
  <c r="K4216" i="3"/>
  <c r="O4215" i="3"/>
  <c r="N4215" i="3"/>
  <c r="M4215" i="3"/>
  <c r="L4215" i="3"/>
  <c r="K4215" i="3"/>
  <c r="N4214" i="3"/>
  <c r="M4214" i="3"/>
  <c r="L4214" i="3"/>
  <c r="K4214" i="3"/>
  <c r="O4214" i="3" s="1"/>
  <c r="N4213" i="3"/>
  <c r="M4213" i="3"/>
  <c r="L4213" i="3"/>
  <c r="K4213" i="3"/>
  <c r="N4212" i="3"/>
  <c r="M4212" i="3"/>
  <c r="L4212" i="3"/>
  <c r="K4212" i="3"/>
  <c r="O4212" i="3" s="1"/>
  <c r="O4211" i="3"/>
  <c r="M4211" i="3"/>
  <c r="N4211" i="3" s="1"/>
  <c r="L4211" i="3"/>
  <c r="K4211" i="3"/>
  <c r="M4210" i="3"/>
  <c r="N4210" i="3" s="1"/>
  <c r="L4210" i="3"/>
  <c r="K4210" i="3"/>
  <c r="O4209" i="3"/>
  <c r="M4209" i="3"/>
  <c r="N4209" i="3" s="1"/>
  <c r="L4209" i="3"/>
  <c r="K4209" i="3"/>
  <c r="N4208" i="3"/>
  <c r="M4208" i="3"/>
  <c r="L4208" i="3"/>
  <c r="O4208" i="3" s="1"/>
  <c r="K4208" i="3"/>
  <c r="N4207" i="3"/>
  <c r="M4207" i="3"/>
  <c r="L4207" i="3"/>
  <c r="K4207" i="3"/>
  <c r="O4207" i="3" s="1"/>
  <c r="N4206" i="3"/>
  <c r="M4206" i="3"/>
  <c r="L4206" i="3"/>
  <c r="K4206" i="3"/>
  <c r="M4205" i="3"/>
  <c r="N4205" i="3" s="1"/>
  <c r="L4205" i="3"/>
  <c r="K4205" i="3"/>
  <c r="N4204" i="3"/>
  <c r="M4204" i="3"/>
  <c r="L4204" i="3"/>
  <c r="K4204" i="3"/>
  <c r="O4204" i="3" s="1"/>
  <c r="M4203" i="3"/>
  <c r="N4203" i="3" s="1"/>
  <c r="L4203" i="3"/>
  <c r="K4203" i="3"/>
  <c r="O4203" i="3" s="1"/>
  <c r="M4202" i="3"/>
  <c r="N4202" i="3" s="1"/>
  <c r="L4202" i="3"/>
  <c r="O4202" i="3" s="1"/>
  <c r="K4202" i="3"/>
  <c r="O4201" i="3"/>
  <c r="M4201" i="3"/>
  <c r="N4201" i="3" s="1"/>
  <c r="L4201" i="3"/>
  <c r="K4201" i="3"/>
  <c r="N4200" i="3"/>
  <c r="M4200" i="3"/>
  <c r="L4200" i="3"/>
  <c r="O4200" i="3" s="1"/>
  <c r="K4200" i="3"/>
  <c r="N4199" i="3"/>
  <c r="M4199" i="3"/>
  <c r="L4199" i="3"/>
  <c r="K4199" i="3"/>
  <c r="O4199" i="3" s="1"/>
  <c r="N4198" i="3"/>
  <c r="M4198" i="3"/>
  <c r="L4198" i="3"/>
  <c r="K4198" i="3"/>
  <c r="N4197" i="3"/>
  <c r="M4197" i="3"/>
  <c r="L4197" i="3"/>
  <c r="K4197" i="3"/>
  <c r="O4197" i="3" s="1"/>
  <c r="N4196" i="3"/>
  <c r="M4196" i="3"/>
  <c r="L4196" i="3"/>
  <c r="K4196" i="3"/>
  <c r="M4195" i="3"/>
  <c r="N4195" i="3" s="1"/>
  <c r="L4195" i="3"/>
  <c r="K4195" i="3"/>
  <c r="O4195" i="3" s="1"/>
  <c r="M4194" i="3"/>
  <c r="N4194" i="3" s="1"/>
  <c r="L4194" i="3"/>
  <c r="O4194" i="3" s="1"/>
  <c r="K4194" i="3"/>
  <c r="O4193" i="3"/>
  <c r="M4193" i="3"/>
  <c r="N4193" i="3" s="1"/>
  <c r="L4193" i="3"/>
  <c r="K4193" i="3"/>
  <c r="N4192" i="3"/>
  <c r="M4192" i="3"/>
  <c r="L4192" i="3"/>
  <c r="O4192" i="3" s="1"/>
  <c r="K4192" i="3"/>
  <c r="N4191" i="3"/>
  <c r="M4191" i="3"/>
  <c r="L4191" i="3"/>
  <c r="K4191" i="3"/>
  <c r="O4191" i="3" s="1"/>
  <c r="N4190" i="3"/>
  <c r="M4190" i="3"/>
  <c r="L4190" i="3"/>
  <c r="K4190" i="3"/>
  <c r="M4189" i="3"/>
  <c r="N4189" i="3" s="1"/>
  <c r="L4189" i="3"/>
  <c r="K4189" i="3"/>
  <c r="N4188" i="3"/>
  <c r="M4188" i="3"/>
  <c r="L4188" i="3"/>
  <c r="K4188" i="3"/>
  <c r="M4187" i="3"/>
  <c r="N4187" i="3" s="1"/>
  <c r="L4187" i="3"/>
  <c r="K4187" i="3"/>
  <c r="O4187" i="3" s="1"/>
  <c r="M4186" i="3"/>
  <c r="N4186" i="3" s="1"/>
  <c r="L4186" i="3"/>
  <c r="K4186" i="3"/>
  <c r="O4185" i="3"/>
  <c r="M4185" i="3"/>
  <c r="N4185" i="3" s="1"/>
  <c r="L4185" i="3"/>
  <c r="K4185" i="3"/>
  <c r="N4184" i="3"/>
  <c r="O4184" i="3" s="1"/>
  <c r="M4184" i="3"/>
  <c r="L4184" i="3"/>
  <c r="K4184" i="3"/>
  <c r="N4183" i="3"/>
  <c r="M4183" i="3"/>
  <c r="L4183" i="3"/>
  <c r="K4183" i="3"/>
  <c r="O4183" i="3" s="1"/>
  <c r="N4182" i="3"/>
  <c r="M4182" i="3"/>
  <c r="L4182" i="3"/>
  <c r="K4182" i="3"/>
  <c r="N4181" i="3"/>
  <c r="M4181" i="3"/>
  <c r="L4181" i="3"/>
  <c r="K4181" i="3"/>
  <c r="O4181" i="3" s="1"/>
  <c r="N4180" i="3"/>
  <c r="M4180" i="3"/>
  <c r="L4180" i="3"/>
  <c r="K4180" i="3"/>
  <c r="M4179" i="3"/>
  <c r="N4179" i="3" s="1"/>
  <c r="L4179" i="3"/>
  <c r="K4179" i="3"/>
  <c r="O4179" i="3" s="1"/>
  <c r="M4178" i="3"/>
  <c r="N4178" i="3" s="1"/>
  <c r="L4178" i="3"/>
  <c r="K4178" i="3"/>
  <c r="M4177" i="3"/>
  <c r="N4177" i="3" s="1"/>
  <c r="O4177" i="3" s="1"/>
  <c r="L4177" i="3"/>
  <c r="K4177" i="3"/>
  <c r="O4176" i="3"/>
  <c r="N4176" i="3"/>
  <c r="M4176" i="3"/>
  <c r="L4176" i="3"/>
  <c r="K4176" i="3"/>
  <c r="N4175" i="3"/>
  <c r="M4175" i="3"/>
  <c r="L4175" i="3"/>
  <c r="O4175" i="3" s="1"/>
  <c r="K4175" i="3"/>
  <c r="N4174" i="3"/>
  <c r="M4174" i="3"/>
  <c r="L4174" i="3"/>
  <c r="K4174" i="3"/>
  <c r="O4174" i="3" s="1"/>
  <c r="M4173" i="3"/>
  <c r="N4173" i="3" s="1"/>
  <c r="L4173" i="3"/>
  <c r="K4173" i="3"/>
  <c r="N4172" i="3"/>
  <c r="M4172" i="3"/>
  <c r="L4172" i="3"/>
  <c r="K4172" i="3"/>
  <c r="O4172" i="3" s="1"/>
  <c r="M4171" i="3"/>
  <c r="N4171" i="3" s="1"/>
  <c r="L4171" i="3"/>
  <c r="K4171" i="3"/>
  <c r="O4171" i="3" s="1"/>
  <c r="M4170" i="3"/>
  <c r="N4170" i="3" s="1"/>
  <c r="L4170" i="3"/>
  <c r="K4170" i="3"/>
  <c r="O4169" i="3"/>
  <c r="M4169" i="3"/>
  <c r="N4169" i="3" s="1"/>
  <c r="L4169" i="3"/>
  <c r="K4169" i="3"/>
  <c r="O4168" i="3"/>
  <c r="N4168" i="3"/>
  <c r="M4168" i="3"/>
  <c r="L4168" i="3"/>
  <c r="K4168" i="3"/>
  <c r="N4167" i="3"/>
  <c r="M4167" i="3"/>
  <c r="L4167" i="3"/>
  <c r="K4167" i="3"/>
  <c r="O4167" i="3" s="1"/>
  <c r="N4166" i="3"/>
  <c r="M4166" i="3"/>
  <c r="L4166" i="3"/>
  <c r="K4166" i="3"/>
  <c r="M4165" i="3"/>
  <c r="N4165" i="3" s="1"/>
  <c r="L4165" i="3"/>
  <c r="K4165" i="3"/>
  <c r="N4164" i="3"/>
  <c r="M4164" i="3"/>
  <c r="L4164" i="3"/>
  <c r="K4164" i="3"/>
  <c r="O4164" i="3" s="1"/>
  <c r="M4163" i="3"/>
  <c r="N4163" i="3" s="1"/>
  <c r="L4163" i="3"/>
  <c r="K4163" i="3"/>
  <c r="M4162" i="3"/>
  <c r="N4162" i="3" s="1"/>
  <c r="L4162" i="3"/>
  <c r="K4162" i="3"/>
  <c r="M4161" i="3"/>
  <c r="N4161" i="3" s="1"/>
  <c r="O4161" i="3" s="1"/>
  <c r="L4161" i="3"/>
  <c r="K4161" i="3"/>
  <c r="N4160" i="3"/>
  <c r="M4160" i="3"/>
  <c r="L4160" i="3"/>
  <c r="O4160" i="3" s="1"/>
  <c r="K4160" i="3"/>
  <c r="N4159" i="3"/>
  <c r="M4159" i="3"/>
  <c r="L4159" i="3"/>
  <c r="O4159" i="3" s="1"/>
  <c r="K4159" i="3"/>
  <c r="N4158" i="3"/>
  <c r="M4158" i="3"/>
  <c r="L4158" i="3"/>
  <c r="K4158" i="3"/>
  <c r="N4157" i="3"/>
  <c r="M4157" i="3"/>
  <c r="L4157" i="3"/>
  <c r="K4157" i="3"/>
  <c r="N4156" i="3"/>
  <c r="M4156" i="3"/>
  <c r="L4156" i="3"/>
  <c r="K4156" i="3"/>
  <c r="O4156" i="3" s="1"/>
  <c r="O4155" i="3"/>
  <c r="M4155" i="3"/>
  <c r="N4155" i="3" s="1"/>
  <c r="L4155" i="3"/>
  <c r="K4155" i="3"/>
  <c r="M4154" i="3"/>
  <c r="N4154" i="3" s="1"/>
  <c r="L4154" i="3"/>
  <c r="O4154" i="3" s="1"/>
  <c r="K4154" i="3"/>
  <c r="M4153" i="3"/>
  <c r="N4153" i="3" s="1"/>
  <c r="O4153" i="3" s="1"/>
  <c r="L4153" i="3"/>
  <c r="K4153" i="3"/>
  <c r="O4152" i="3"/>
  <c r="N4152" i="3"/>
  <c r="M4152" i="3"/>
  <c r="L4152" i="3"/>
  <c r="K4152" i="3"/>
  <c r="O4151" i="3"/>
  <c r="N4151" i="3"/>
  <c r="M4151" i="3"/>
  <c r="L4151" i="3"/>
  <c r="K4151" i="3"/>
  <c r="N4150" i="3"/>
  <c r="M4150" i="3"/>
  <c r="L4150" i="3"/>
  <c r="K4150" i="3"/>
  <c r="O4150" i="3" s="1"/>
  <c r="N4149" i="3"/>
  <c r="M4149" i="3"/>
  <c r="L4149" i="3"/>
  <c r="K4149" i="3"/>
  <c r="N4148" i="3"/>
  <c r="M4148" i="3"/>
  <c r="L4148" i="3"/>
  <c r="K4148" i="3"/>
  <c r="O4148" i="3" s="1"/>
  <c r="O4147" i="3"/>
  <c r="M4147" i="3"/>
  <c r="N4147" i="3" s="1"/>
  <c r="L4147" i="3"/>
  <c r="K4147" i="3"/>
  <c r="M4146" i="3"/>
  <c r="N4146" i="3" s="1"/>
  <c r="L4146" i="3"/>
  <c r="K4146" i="3"/>
  <c r="O4145" i="3"/>
  <c r="M4145" i="3"/>
  <c r="N4145" i="3" s="1"/>
  <c r="L4145" i="3"/>
  <c r="K4145" i="3"/>
  <c r="N4144" i="3"/>
  <c r="M4144" i="3"/>
  <c r="L4144" i="3"/>
  <c r="O4144" i="3" s="1"/>
  <c r="K4144" i="3"/>
  <c r="N4143" i="3"/>
  <c r="M4143" i="3"/>
  <c r="L4143" i="3"/>
  <c r="K4143" i="3"/>
  <c r="O4143" i="3" s="1"/>
  <c r="N4142" i="3"/>
  <c r="M4142" i="3"/>
  <c r="L4142" i="3"/>
  <c r="K4142" i="3"/>
  <c r="M4141" i="3"/>
  <c r="N4141" i="3" s="1"/>
  <c r="L4141" i="3"/>
  <c r="K4141" i="3"/>
  <c r="M4140" i="3"/>
  <c r="N4140" i="3" s="1"/>
  <c r="L4140" i="3"/>
  <c r="K4140" i="3"/>
  <c r="M4139" i="3"/>
  <c r="N4139" i="3" s="1"/>
  <c r="L4139" i="3"/>
  <c r="K4139" i="3"/>
  <c r="O4139" i="3" s="1"/>
  <c r="M4138" i="3"/>
  <c r="N4138" i="3" s="1"/>
  <c r="L4138" i="3"/>
  <c r="O4138" i="3" s="1"/>
  <c r="K4138" i="3"/>
  <c r="M4137" i="3"/>
  <c r="N4137" i="3" s="1"/>
  <c r="O4137" i="3" s="1"/>
  <c r="L4137" i="3"/>
  <c r="K4137" i="3"/>
  <c r="N4136" i="3"/>
  <c r="M4136" i="3"/>
  <c r="L4136" i="3"/>
  <c r="O4136" i="3" s="1"/>
  <c r="K4136" i="3"/>
  <c r="N4135" i="3"/>
  <c r="M4135" i="3"/>
  <c r="L4135" i="3"/>
  <c r="K4135" i="3"/>
  <c r="O4135" i="3" s="1"/>
  <c r="N4134" i="3"/>
  <c r="M4134" i="3"/>
  <c r="L4134" i="3"/>
  <c r="K4134" i="3"/>
  <c r="M4133" i="3"/>
  <c r="N4133" i="3" s="1"/>
  <c r="L4133" i="3"/>
  <c r="K4133" i="3"/>
  <c r="N4132" i="3"/>
  <c r="M4132" i="3"/>
  <c r="L4132" i="3"/>
  <c r="K4132" i="3"/>
  <c r="M4131" i="3"/>
  <c r="N4131" i="3" s="1"/>
  <c r="L4131" i="3"/>
  <c r="K4131" i="3"/>
  <c r="O4131" i="3" s="1"/>
  <c r="O4130" i="3"/>
  <c r="M4130" i="3"/>
  <c r="N4130" i="3" s="1"/>
  <c r="L4130" i="3"/>
  <c r="K4130" i="3"/>
  <c r="M4129" i="3"/>
  <c r="N4129" i="3" s="1"/>
  <c r="L4129" i="3"/>
  <c r="O4129" i="3" s="1"/>
  <c r="K4129" i="3"/>
  <c r="O4128" i="3"/>
  <c r="N4128" i="3"/>
  <c r="M4128" i="3"/>
  <c r="L4128" i="3"/>
  <c r="K4128" i="3"/>
  <c r="N4127" i="3"/>
  <c r="M4127" i="3"/>
  <c r="L4127" i="3"/>
  <c r="O4127" i="3" s="1"/>
  <c r="K4127" i="3"/>
  <c r="N4126" i="3"/>
  <c r="M4126" i="3"/>
  <c r="L4126" i="3"/>
  <c r="K4126" i="3"/>
  <c r="O4126" i="3" s="1"/>
  <c r="M4125" i="3"/>
  <c r="N4125" i="3" s="1"/>
  <c r="L4125" i="3"/>
  <c r="K4125" i="3"/>
  <c r="M4124" i="3"/>
  <c r="N4124" i="3" s="1"/>
  <c r="L4124" i="3"/>
  <c r="K4124" i="3"/>
  <c r="M4123" i="3"/>
  <c r="N4123" i="3" s="1"/>
  <c r="L4123" i="3"/>
  <c r="K4123" i="3"/>
  <c r="O4123" i="3" s="1"/>
  <c r="M4122" i="3"/>
  <c r="N4122" i="3" s="1"/>
  <c r="O4122" i="3" s="1"/>
  <c r="L4122" i="3"/>
  <c r="K4122" i="3"/>
  <c r="M4121" i="3"/>
  <c r="N4121" i="3" s="1"/>
  <c r="L4121" i="3"/>
  <c r="O4121" i="3" s="1"/>
  <c r="K4121" i="3"/>
  <c r="N4120" i="3"/>
  <c r="M4120" i="3"/>
  <c r="L4120" i="3"/>
  <c r="O4120" i="3" s="1"/>
  <c r="K4120" i="3"/>
  <c r="N4119" i="3"/>
  <c r="M4119" i="3"/>
  <c r="L4119" i="3"/>
  <c r="K4119" i="3"/>
  <c r="N4118" i="3"/>
  <c r="M4118" i="3"/>
  <c r="L4118" i="3"/>
  <c r="K4118" i="3"/>
  <c r="O4118" i="3" s="1"/>
  <c r="N4117" i="3"/>
  <c r="M4117" i="3"/>
  <c r="L4117" i="3"/>
  <c r="K4117" i="3"/>
  <c r="M4116" i="3"/>
  <c r="N4116" i="3" s="1"/>
  <c r="L4116" i="3"/>
  <c r="K4116" i="3"/>
  <c r="O4115" i="3"/>
  <c r="M4115" i="3"/>
  <c r="N4115" i="3" s="1"/>
  <c r="L4115" i="3"/>
  <c r="K4115" i="3"/>
  <c r="M4114" i="3"/>
  <c r="N4114" i="3" s="1"/>
  <c r="L4114" i="3"/>
  <c r="O4114" i="3" s="1"/>
  <c r="K4114" i="3"/>
  <c r="O4113" i="3"/>
  <c r="M4113" i="3"/>
  <c r="N4113" i="3" s="1"/>
  <c r="L4113" i="3"/>
  <c r="K4113" i="3"/>
  <c r="N4112" i="3"/>
  <c r="M4112" i="3"/>
  <c r="L4112" i="3"/>
  <c r="O4112" i="3" s="1"/>
  <c r="K4112" i="3"/>
  <c r="N4111" i="3"/>
  <c r="M4111" i="3"/>
  <c r="L4111" i="3"/>
  <c r="K4111" i="3"/>
  <c r="O4111" i="3" s="1"/>
  <c r="N4110" i="3"/>
  <c r="M4110" i="3"/>
  <c r="L4110" i="3"/>
  <c r="K4110" i="3"/>
  <c r="M4109" i="3"/>
  <c r="N4109" i="3" s="1"/>
  <c r="L4109" i="3"/>
  <c r="K4109" i="3"/>
  <c r="M4108" i="3"/>
  <c r="N4108" i="3" s="1"/>
  <c r="L4108" i="3"/>
  <c r="K4108" i="3"/>
  <c r="M4107" i="3"/>
  <c r="N4107" i="3" s="1"/>
  <c r="L4107" i="3"/>
  <c r="K4107" i="3"/>
  <c r="O4107" i="3" s="1"/>
  <c r="M4106" i="3"/>
  <c r="N4106" i="3" s="1"/>
  <c r="L4106" i="3"/>
  <c r="O4106" i="3" s="1"/>
  <c r="K4106" i="3"/>
  <c r="M4105" i="3"/>
  <c r="N4105" i="3" s="1"/>
  <c r="O4105" i="3" s="1"/>
  <c r="L4105" i="3"/>
  <c r="K4105" i="3"/>
  <c r="N4104" i="3"/>
  <c r="M4104" i="3"/>
  <c r="L4104" i="3"/>
  <c r="O4104" i="3" s="1"/>
  <c r="K4104" i="3"/>
  <c r="N4103" i="3"/>
  <c r="M4103" i="3"/>
  <c r="L4103" i="3"/>
  <c r="K4103" i="3"/>
  <c r="O4103" i="3" s="1"/>
  <c r="N4102" i="3"/>
  <c r="M4102" i="3"/>
  <c r="L4102" i="3"/>
  <c r="K4102" i="3"/>
  <c r="M4101" i="3"/>
  <c r="N4101" i="3" s="1"/>
  <c r="L4101" i="3"/>
  <c r="K4101" i="3"/>
  <c r="N4100" i="3"/>
  <c r="M4100" i="3"/>
  <c r="L4100" i="3"/>
  <c r="K4100" i="3"/>
  <c r="M4099" i="3"/>
  <c r="N4099" i="3" s="1"/>
  <c r="L4099" i="3"/>
  <c r="K4099" i="3"/>
  <c r="O4099" i="3" s="1"/>
  <c r="O4098" i="3"/>
  <c r="M4098" i="3"/>
  <c r="N4098" i="3" s="1"/>
  <c r="L4098" i="3"/>
  <c r="K4098" i="3"/>
  <c r="M4097" i="3"/>
  <c r="N4097" i="3" s="1"/>
  <c r="L4097" i="3"/>
  <c r="O4097" i="3" s="1"/>
  <c r="K4097" i="3"/>
  <c r="O4096" i="3"/>
  <c r="N4096" i="3"/>
  <c r="M4096" i="3"/>
  <c r="L4096" i="3"/>
  <c r="K4096" i="3"/>
  <c r="N4095" i="3"/>
  <c r="M4095" i="3"/>
  <c r="L4095" i="3"/>
  <c r="O4095" i="3" s="1"/>
  <c r="K4095" i="3"/>
  <c r="N4094" i="3"/>
  <c r="M4094" i="3"/>
  <c r="L4094" i="3"/>
  <c r="K4094" i="3"/>
  <c r="O4094" i="3" s="1"/>
  <c r="M4093" i="3"/>
  <c r="N4093" i="3" s="1"/>
  <c r="L4093" i="3"/>
  <c r="K4093" i="3"/>
  <c r="M4092" i="3"/>
  <c r="N4092" i="3" s="1"/>
  <c r="L4092" i="3"/>
  <c r="K4092" i="3"/>
  <c r="M4091" i="3"/>
  <c r="N4091" i="3" s="1"/>
  <c r="L4091" i="3"/>
  <c r="K4091" i="3"/>
  <c r="O4091" i="3" s="1"/>
  <c r="M4090" i="3"/>
  <c r="N4090" i="3" s="1"/>
  <c r="O4090" i="3" s="1"/>
  <c r="L4090" i="3"/>
  <c r="K4090" i="3"/>
  <c r="M4089" i="3"/>
  <c r="N4089" i="3" s="1"/>
  <c r="L4089" i="3"/>
  <c r="O4089" i="3" s="1"/>
  <c r="K4089" i="3"/>
  <c r="N4088" i="3"/>
  <c r="M4088" i="3"/>
  <c r="L4088" i="3"/>
  <c r="O4088" i="3" s="1"/>
  <c r="K4088" i="3"/>
  <c r="N4087" i="3"/>
  <c r="M4087" i="3"/>
  <c r="L4087" i="3"/>
  <c r="K4087" i="3"/>
  <c r="O4087" i="3" s="1"/>
  <c r="N4086" i="3"/>
  <c r="M4086" i="3"/>
  <c r="L4086" i="3"/>
  <c r="K4086" i="3"/>
  <c r="O4086" i="3" s="1"/>
  <c r="N4085" i="3"/>
  <c r="M4085" i="3"/>
  <c r="L4085" i="3"/>
  <c r="K4085" i="3"/>
  <c r="M4084" i="3"/>
  <c r="N4084" i="3" s="1"/>
  <c r="L4084" i="3"/>
  <c r="K4084" i="3"/>
  <c r="O4083" i="3"/>
  <c r="M4083" i="3"/>
  <c r="N4083" i="3" s="1"/>
  <c r="L4083" i="3"/>
  <c r="K4083" i="3"/>
  <c r="M4082" i="3"/>
  <c r="N4082" i="3" s="1"/>
  <c r="L4082" i="3"/>
  <c r="O4082" i="3" s="1"/>
  <c r="K4082" i="3"/>
  <c r="O4081" i="3"/>
  <c r="M4081" i="3"/>
  <c r="N4081" i="3" s="1"/>
  <c r="L4081" i="3"/>
  <c r="K4081" i="3"/>
  <c r="N4080" i="3"/>
  <c r="M4080" i="3"/>
  <c r="L4080" i="3"/>
  <c r="O4080" i="3" s="1"/>
  <c r="K4080" i="3"/>
  <c r="N4079" i="3"/>
  <c r="M4079" i="3"/>
  <c r="L4079" i="3"/>
  <c r="K4079" i="3"/>
  <c r="O4079" i="3" s="1"/>
  <c r="N4078" i="3"/>
  <c r="M4078" i="3"/>
  <c r="L4078" i="3"/>
  <c r="K4078" i="3"/>
  <c r="M4077" i="3"/>
  <c r="N4077" i="3" s="1"/>
  <c r="L4077" i="3"/>
  <c r="K4077" i="3"/>
  <c r="M4076" i="3"/>
  <c r="N4076" i="3" s="1"/>
  <c r="L4076" i="3"/>
  <c r="K4076" i="3"/>
  <c r="M4075" i="3"/>
  <c r="N4075" i="3" s="1"/>
  <c r="L4075" i="3"/>
  <c r="K4075" i="3"/>
  <c r="O4075" i="3" s="1"/>
  <c r="M4074" i="3"/>
  <c r="N4074" i="3" s="1"/>
  <c r="L4074" i="3"/>
  <c r="O4074" i="3" s="1"/>
  <c r="K4074" i="3"/>
  <c r="M4073" i="3"/>
  <c r="N4073" i="3" s="1"/>
  <c r="O4073" i="3" s="1"/>
  <c r="I22" i="5" s="1"/>
  <c r="L4073" i="3"/>
  <c r="K4073" i="3"/>
  <c r="N4072" i="3"/>
  <c r="M4072" i="3"/>
  <c r="L4072" i="3"/>
  <c r="O4072" i="3" s="1"/>
  <c r="K4072" i="3"/>
  <c r="N4071" i="3"/>
  <c r="M4071" i="3"/>
  <c r="L4071" i="3"/>
  <c r="K4071" i="3"/>
  <c r="O4071" i="3" s="1"/>
  <c r="N4070" i="3"/>
  <c r="M4070" i="3"/>
  <c r="L4070" i="3"/>
  <c r="K4070" i="3"/>
  <c r="M4069" i="3"/>
  <c r="N4069" i="3" s="1"/>
  <c r="L4069" i="3"/>
  <c r="K4069" i="3"/>
  <c r="N4068" i="3"/>
  <c r="M4068" i="3"/>
  <c r="L4068" i="3"/>
  <c r="K4068" i="3"/>
  <c r="M4067" i="3"/>
  <c r="N4067" i="3" s="1"/>
  <c r="L4067" i="3"/>
  <c r="K4067" i="3"/>
  <c r="O4067" i="3" s="1"/>
  <c r="O4066" i="3"/>
  <c r="M4066" i="3"/>
  <c r="N4066" i="3" s="1"/>
  <c r="L4066" i="3"/>
  <c r="K4066" i="3"/>
  <c r="M4065" i="3"/>
  <c r="N4065" i="3" s="1"/>
  <c r="L4065" i="3"/>
  <c r="O4065" i="3" s="1"/>
  <c r="K4065" i="3"/>
  <c r="O4064" i="3"/>
  <c r="N4064" i="3"/>
  <c r="M4064" i="3"/>
  <c r="L4064" i="3"/>
  <c r="K4064" i="3"/>
  <c r="N4063" i="3"/>
  <c r="M4063" i="3"/>
  <c r="L4063" i="3"/>
  <c r="O4063" i="3" s="1"/>
  <c r="K4063" i="3"/>
  <c r="N4062" i="3"/>
  <c r="M4062" i="3"/>
  <c r="L4062" i="3"/>
  <c r="K4062" i="3"/>
  <c r="O4062" i="3" s="1"/>
  <c r="M4061" i="3"/>
  <c r="N4061" i="3" s="1"/>
  <c r="L4061" i="3"/>
  <c r="K4061" i="3"/>
  <c r="M4060" i="3"/>
  <c r="N4060" i="3" s="1"/>
  <c r="L4060" i="3"/>
  <c r="K4060" i="3"/>
  <c r="M4059" i="3"/>
  <c r="N4059" i="3" s="1"/>
  <c r="L4059" i="3"/>
  <c r="K4059" i="3"/>
  <c r="O4059" i="3" s="1"/>
  <c r="M4058" i="3"/>
  <c r="N4058" i="3" s="1"/>
  <c r="O4058" i="3" s="1"/>
  <c r="L4058" i="3"/>
  <c r="K4058" i="3"/>
  <c r="M4057" i="3"/>
  <c r="N4057" i="3" s="1"/>
  <c r="L4057" i="3"/>
  <c r="O4057" i="3" s="1"/>
  <c r="K4057" i="3"/>
  <c r="N4056" i="3"/>
  <c r="M4056" i="3"/>
  <c r="L4056" i="3"/>
  <c r="O4056" i="3" s="1"/>
  <c r="K4056" i="3"/>
  <c r="N4055" i="3"/>
  <c r="M4055" i="3"/>
  <c r="L4055" i="3"/>
  <c r="K4055" i="3"/>
  <c r="N4054" i="3"/>
  <c r="M4054" i="3"/>
  <c r="L4054" i="3"/>
  <c r="K4054" i="3"/>
  <c r="O4054" i="3" s="1"/>
  <c r="N4053" i="3"/>
  <c r="M4053" i="3"/>
  <c r="L4053" i="3"/>
  <c r="K4053" i="3"/>
  <c r="M4052" i="3"/>
  <c r="N4052" i="3" s="1"/>
  <c r="L4052" i="3"/>
  <c r="K4052" i="3"/>
  <c r="O4051" i="3"/>
  <c r="M4051" i="3"/>
  <c r="N4051" i="3" s="1"/>
  <c r="L4051" i="3"/>
  <c r="K4051" i="3"/>
  <c r="M4050" i="3"/>
  <c r="N4050" i="3" s="1"/>
  <c r="L4050" i="3"/>
  <c r="O4050" i="3" s="1"/>
  <c r="K4050" i="3"/>
  <c r="O4049" i="3"/>
  <c r="M4049" i="3"/>
  <c r="N4049" i="3" s="1"/>
  <c r="L4049" i="3"/>
  <c r="K4049" i="3"/>
  <c r="N4048" i="3"/>
  <c r="M4048" i="3"/>
  <c r="L4048" i="3"/>
  <c r="O4048" i="3" s="1"/>
  <c r="I47" i="5" s="1"/>
  <c r="K4048" i="3"/>
  <c r="N4047" i="3"/>
  <c r="M4047" i="3"/>
  <c r="L4047" i="3"/>
  <c r="K4047" i="3"/>
  <c r="O4047" i="3" s="1"/>
  <c r="I66" i="5" s="1"/>
  <c r="N4046" i="3"/>
  <c r="M4046" i="3"/>
  <c r="L4046" i="3"/>
  <c r="K4046" i="3"/>
  <c r="M4045" i="3"/>
  <c r="N4045" i="3" s="1"/>
  <c r="L4045" i="3"/>
  <c r="K4045" i="3"/>
  <c r="M4044" i="3"/>
  <c r="N4044" i="3" s="1"/>
  <c r="L4044" i="3"/>
  <c r="K4044" i="3"/>
  <c r="M4043" i="3"/>
  <c r="N4043" i="3" s="1"/>
  <c r="L4043" i="3"/>
  <c r="K4043" i="3"/>
  <c r="O4043" i="3" s="1"/>
  <c r="M4042" i="3"/>
  <c r="N4042" i="3" s="1"/>
  <c r="L4042" i="3"/>
  <c r="O4042" i="3" s="1"/>
  <c r="K4042" i="3"/>
  <c r="M4041" i="3"/>
  <c r="N4041" i="3" s="1"/>
  <c r="O4041" i="3" s="1"/>
  <c r="L4041" i="3"/>
  <c r="K4041" i="3"/>
  <c r="N4040" i="3"/>
  <c r="M4040" i="3"/>
  <c r="L4040" i="3"/>
  <c r="O4040" i="3" s="1"/>
  <c r="K4040" i="3"/>
  <c r="N4039" i="3"/>
  <c r="M4039" i="3"/>
  <c r="L4039" i="3"/>
  <c r="K4039" i="3"/>
  <c r="O4039" i="3" s="1"/>
  <c r="N4038" i="3"/>
  <c r="M4038" i="3"/>
  <c r="L4038" i="3"/>
  <c r="K4038" i="3"/>
  <c r="M4037" i="3"/>
  <c r="N4037" i="3" s="1"/>
  <c r="L4037" i="3"/>
  <c r="K4037" i="3"/>
  <c r="N4036" i="3"/>
  <c r="M4036" i="3"/>
  <c r="L4036" i="3"/>
  <c r="K4036" i="3"/>
  <c r="M4035" i="3"/>
  <c r="N4035" i="3" s="1"/>
  <c r="L4035" i="3"/>
  <c r="K4035" i="3"/>
  <c r="O4035" i="3" s="1"/>
  <c r="O4034" i="3"/>
  <c r="M4034" i="3"/>
  <c r="N4034" i="3" s="1"/>
  <c r="L4034" i="3"/>
  <c r="K4034" i="3"/>
  <c r="M4033" i="3"/>
  <c r="N4033" i="3" s="1"/>
  <c r="L4033" i="3"/>
  <c r="O4033" i="3" s="1"/>
  <c r="K4033" i="3"/>
  <c r="O4032" i="3"/>
  <c r="N4032" i="3"/>
  <c r="M4032" i="3"/>
  <c r="L4032" i="3"/>
  <c r="K4032" i="3"/>
  <c r="N4031" i="3"/>
  <c r="M4031" i="3"/>
  <c r="L4031" i="3"/>
  <c r="O4031" i="3" s="1"/>
  <c r="K4031" i="3"/>
  <c r="N4030" i="3"/>
  <c r="M4030" i="3"/>
  <c r="L4030" i="3"/>
  <c r="K4030" i="3"/>
  <c r="O4030" i="3" s="1"/>
  <c r="M4029" i="3"/>
  <c r="N4029" i="3" s="1"/>
  <c r="L4029" i="3"/>
  <c r="K4029" i="3"/>
  <c r="M4028" i="3"/>
  <c r="N4028" i="3" s="1"/>
  <c r="L4028" i="3"/>
  <c r="K4028" i="3"/>
  <c r="M4027" i="3"/>
  <c r="N4027" i="3" s="1"/>
  <c r="L4027" i="3"/>
  <c r="K4027" i="3"/>
  <c r="O4027" i="3" s="1"/>
  <c r="M4026" i="3"/>
  <c r="N4026" i="3" s="1"/>
  <c r="O4026" i="3" s="1"/>
  <c r="L4026" i="3"/>
  <c r="K4026" i="3"/>
  <c r="M4025" i="3"/>
  <c r="N4025" i="3" s="1"/>
  <c r="L4025" i="3"/>
  <c r="O4025" i="3" s="1"/>
  <c r="K4025" i="3"/>
  <c r="N4024" i="3"/>
  <c r="M4024" i="3"/>
  <c r="L4024" i="3"/>
  <c r="O4024" i="3" s="1"/>
  <c r="K4024" i="3"/>
  <c r="N4023" i="3"/>
  <c r="O4023" i="3" s="1"/>
  <c r="M4023" i="3"/>
  <c r="L4023" i="3"/>
  <c r="K4023" i="3"/>
  <c r="N4022" i="3"/>
  <c r="M4022" i="3"/>
  <c r="L4022" i="3"/>
  <c r="K4022" i="3"/>
  <c r="O4022" i="3" s="1"/>
  <c r="N4021" i="3"/>
  <c r="M4021" i="3"/>
  <c r="L4021" i="3"/>
  <c r="K4021" i="3"/>
  <c r="M4020" i="3"/>
  <c r="N4020" i="3" s="1"/>
  <c r="L4020" i="3"/>
  <c r="K4020" i="3"/>
  <c r="O4019" i="3"/>
  <c r="M4019" i="3"/>
  <c r="N4019" i="3" s="1"/>
  <c r="L4019" i="3"/>
  <c r="K4019" i="3"/>
  <c r="M4018" i="3"/>
  <c r="N4018" i="3" s="1"/>
  <c r="L4018" i="3"/>
  <c r="O4018" i="3" s="1"/>
  <c r="K4018" i="3"/>
  <c r="O4017" i="3"/>
  <c r="M4017" i="3"/>
  <c r="N4017" i="3" s="1"/>
  <c r="L4017" i="3"/>
  <c r="K4017" i="3"/>
  <c r="N4016" i="3"/>
  <c r="M4016" i="3"/>
  <c r="L4016" i="3"/>
  <c r="O4016" i="3" s="1"/>
  <c r="K4016" i="3"/>
  <c r="N4015" i="3"/>
  <c r="M4015" i="3"/>
  <c r="L4015" i="3"/>
  <c r="K4015" i="3"/>
  <c r="O4015" i="3" s="1"/>
  <c r="N4014" i="3"/>
  <c r="M4014" i="3"/>
  <c r="L4014" i="3"/>
  <c r="K4014" i="3"/>
  <c r="M4013" i="3"/>
  <c r="N4013" i="3" s="1"/>
  <c r="L4013" i="3"/>
  <c r="K4013" i="3"/>
  <c r="M4012" i="3"/>
  <c r="N4012" i="3" s="1"/>
  <c r="L4012" i="3"/>
  <c r="K4012" i="3"/>
  <c r="M4011" i="3"/>
  <c r="N4011" i="3" s="1"/>
  <c r="L4011" i="3"/>
  <c r="K4011" i="3"/>
  <c r="O4011" i="3" s="1"/>
  <c r="M4010" i="3"/>
  <c r="N4010" i="3" s="1"/>
  <c r="L4010" i="3"/>
  <c r="O4010" i="3" s="1"/>
  <c r="K4010" i="3"/>
  <c r="M4009" i="3"/>
  <c r="N4009" i="3" s="1"/>
  <c r="O4009" i="3" s="1"/>
  <c r="L4009" i="3"/>
  <c r="K4009" i="3"/>
  <c r="N4008" i="3"/>
  <c r="M4008" i="3"/>
  <c r="L4008" i="3"/>
  <c r="O4008" i="3" s="1"/>
  <c r="K4008" i="3"/>
  <c r="N4007" i="3"/>
  <c r="M4007" i="3"/>
  <c r="L4007" i="3"/>
  <c r="K4007" i="3"/>
  <c r="O4007" i="3" s="1"/>
  <c r="N4006" i="3"/>
  <c r="M4006" i="3"/>
  <c r="L4006" i="3"/>
  <c r="K4006" i="3"/>
  <c r="M4005" i="3"/>
  <c r="N4005" i="3" s="1"/>
  <c r="L4005" i="3"/>
  <c r="K4005" i="3"/>
  <c r="N4004" i="3"/>
  <c r="M4004" i="3"/>
  <c r="L4004" i="3"/>
  <c r="K4004" i="3"/>
  <c r="M4003" i="3"/>
  <c r="N4003" i="3" s="1"/>
  <c r="L4003" i="3"/>
  <c r="K4003" i="3"/>
  <c r="O4003" i="3" s="1"/>
  <c r="O4002" i="3"/>
  <c r="M4002" i="3"/>
  <c r="N4002" i="3" s="1"/>
  <c r="L4002" i="3"/>
  <c r="K4002" i="3"/>
  <c r="M4001" i="3"/>
  <c r="N4001" i="3" s="1"/>
  <c r="L4001" i="3"/>
  <c r="O4001" i="3" s="1"/>
  <c r="K4001" i="3"/>
  <c r="O4000" i="3"/>
  <c r="N4000" i="3"/>
  <c r="M4000" i="3"/>
  <c r="L4000" i="3"/>
  <c r="K4000" i="3"/>
  <c r="N3999" i="3"/>
  <c r="M3999" i="3"/>
  <c r="L3999" i="3"/>
  <c r="O3999" i="3" s="1"/>
  <c r="K3999" i="3"/>
  <c r="N3998" i="3"/>
  <c r="M3998" i="3"/>
  <c r="L3998" i="3"/>
  <c r="K3998" i="3"/>
  <c r="O3998" i="3" s="1"/>
  <c r="M3997" i="3"/>
  <c r="N3997" i="3" s="1"/>
  <c r="L3997" i="3"/>
  <c r="K3997" i="3"/>
  <c r="M3996" i="3"/>
  <c r="N3996" i="3" s="1"/>
  <c r="L3996" i="3"/>
  <c r="K3996" i="3"/>
  <c r="M3995" i="3"/>
  <c r="N3995" i="3" s="1"/>
  <c r="L3995" i="3"/>
  <c r="K3995" i="3"/>
  <c r="O3995" i="3" s="1"/>
  <c r="M3994" i="3"/>
  <c r="N3994" i="3" s="1"/>
  <c r="O3994" i="3" s="1"/>
  <c r="L3994" i="3"/>
  <c r="K3994" i="3"/>
  <c r="M3993" i="3"/>
  <c r="N3993" i="3" s="1"/>
  <c r="L3993" i="3"/>
  <c r="O3993" i="3" s="1"/>
  <c r="K3993" i="3"/>
  <c r="N3992" i="3"/>
  <c r="M3992" i="3"/>
  <c r="L3992" i="3"/>
  <c r="O3992" i="3" s="1"/>
  <c r="K3992" i="3"/>
  <c r="N3991" i="3"/>
  <c r="O3991" i="3" s="1"/>
  <c r="M3991" i="3"/>
  <c r="L3991" i="3"/>
  <c r="K3991" i="3"/>
  <c r="N3990" i="3"/>
  <c r="M3990" i="3"/>
  <c r="L3990" i="3"/>
  <c r="K3990" i="3"/>
  <c r="O3990" i="3" s="1"/>
  <c r="N3989" i="3"/>
  <c r="M3989" i="3"/>
  <c r="L3989" i="3"/>
  <c r="K3989" i="3"/>
  <c r="M3988" i="3"/>
  <c r="N3988" i="3" s="1"/>
  <c r="L3988" i="3"/>
  <c r="K3988" i="3"/>
  <c r="O3987" i="3"/>
  <c r="N3987" i="3"/>
  <c r="M3987" i="3"/>
  <c r="L3987" i="3"/>
  <c r="K3987" i="3"/>
  <c r="M3986" i="3"/>
  <c r="N3986" i="3" s="1"/>
  <c r="L3986" i="3"/>
  <c r="K3986" i="3"/>
  <c r="O3986" i="3" s="1"/>
  <c r="O3985" i="3"/>
  <c r="M3985" i="3"/>
  <c r="N3985" i="3" s="1"/>
  <c r="L3985" i="3"/>
  <c r="K3985" i="3"/>
  <c r="M3984" i="3"/>
  <c r="N3984" i="3" s="1"/>
  <c r="L3984" i="3"/>
  <c r="O3984" i="3" s="1"/>
  <c r="K3984" i="3"/>
  <c r="N3983" i="3"/>
  <c r="M3983" i="3"/>
  <c r="L3983" i="3"/>
  <c r="K3983" i="3"/>
  <c r="O3983" i="3" s="1"/>
  <c r="N3982" i="3"/>
  <c r="O3982" i="3" s="1"/>
  <c r="M3982" i="3"/>
  <c r="L3982" i="3"/>
  <c r="K3982" i="3"/>
  <c r="M3981" i="3"/>
  <c r="N3981" i="3" s="1"/>
  <c r="L3981" i="3"/>
  <c r="K3981" i="3"/>
  <c r="N3980" i="3"/>
  <c r="M3980" i="3"/>
  <c r="L3980" i="3"/>
  <c r="K3980" i="3"/>
  <c r="N3979" i="3"/>
  <c r="M3979" i="3"/>
  <c r="L3979" i="3"/>
  <c r="K3979" i="3"/>
  <c r="O3979" i="3" s="1"/>
  <c r="O3978" i="3"/>
  <c r="M3978" i="3"/>
  <c r="N3978" i="3" s="1"/>
  <c r="L3978" i="3"/>
  <c r="K3978" i="3"/>
  <c r="O3977" i="3"/>
  <c r="M3977" i="3"/>
  <c r="N3977" i="3" s="1"/>
  <c r="L3977" i="3"/>
  <c r="K3977" i="3"/>
  <c r="M3976" i="3"/>
  <c r="N3976" i="3" s="1"/>
  <c r="O3976" i="3" s="1"/>
  <c r="L3976" i="3"/>
  <c r="K3976" i="3"/>
  <c r="N3975" i="3"/>
  <c r="M3975" i="3"/>
  <c r="L3975" i="3"/>
  <c r="O3975" i="3" s="1"/>
  <c r="K3975" i="3"/>
  <c r="N3974" i="3"/>
  <c r="M3974" i="3"/>
  <c r="L3974" i="3"/>
  <c r="K3974" i="3"/>
  <c r="O3974" i="3" s="1"/>
  <c r="N3973" i="3"/>
  <c r="M3973" i="3"/>
  <c r="L3973" i="3"/>
  <c r="K3973" i="3"/>
  <c r="M3972" i="3"/>
  <c r="N3972" i="3" s="1"/>
  <c r="L3972" i="3"/>
  <c r="K3972" i="3"/>
  <c r="O3971" i="3"/>
  <c r="N3971" i="3"/>
  <c r="M3971" i="3"/>
  <c r="L3971" i="3"/>
  <c r="K3971" i="3"/>
  <c r="M3970" i="3"/>
  <c r="N3970" i="3" s="1"/>
  <c r="L3970" i="3"/>
  <c r="K3970" i="3"/>
  <c r="O3970" i="3" s="1"/>
  <c r="O3969" i="3"/>
  <c r="M3969" i="3"/>
  <c r="N3969" i="3" s="1"/>
  <c r="L3969" i="3"/>
  <c r="K3969" i="3"/>
  <c r="M3968" i="3"/>
  <c r="N3968" i="3" s="1"/>
  <c r="L3968" i="3"/>
  <c r="O3968" i="3" s="1"/>
  <c r="K3968" i="3"/>
  <c r="N3967" i="3"/>
  <c r="M3967" i="3"/>
  <c r="L3967" i="3"/>
  <c r="K3967" i="3"/>
  <c r="O3967" i="3" s="1"/>
  <c r="N3966" i="3"/>
  <c r="O3966" i="3" s="1"/>
  <c r="M3966" i="3"/>
  <c r="L3966" i="3"/>
  <c r="K3966" i="3"/>
  <c r="M3965" i="3"/>
  <c r="N3965" i="3" s="1"/>
  <c r="L3965" i="3"/>
  <c r="K3965" i="3"/>
  <c r="N3964" i="3"/>
  <c r="M3964" i="3"/>
  <c r="L3964" i="3"/>
  <c r="K3964" i="3"/>
  <c r="N3963" i="3"/>
  <c r="M3963" i="3"/>
  <c r="L3963" i="3"/>
  <c r="K3963" i="3"/>
  <c r="O3963" i="3" s="1"/>
  <c r="M3962" i="3"/>
  <c r="N3962" i="3" s="1"/>
  <c r="L3962" i="3"/>
  <c r="O3962" i="3" s="1"/>
  <c r="K3962" i="3"/>
  <c r="O3961" i="3"/>
  <c r="M3961" i="3"/>
  <c r="N3961" i="3" s="1"/>
  <c r="L3961" i="3"/>
  <c r="K3961" i="3"/>
  <c r="M3960" i="3"/>
  <c r="N3960" i="3" s="1"/>
  <c r="O3960" i="3" s="1"/>
  <c r="L3960" i="3"/>
  <c r="K3960" i="3"/>
  <c r="N3959" i="3"/>
  <c r="M3959" i="3"/>
  <c r="L3959" i="3"/>
  <c r="K3959" i="3"/>
  <c r="O3959" i="3" s="1"/>
  <c r="N3958" i="3"/>
  <c r="M3958" i="3"/>
  <c r="L3958" i="3"/>
  <c r="K3958" i="3"/>
  <c r="O3958" i="3" s="1"/>
  <c r="N3957" i="3"/>
  <c r="M3957" i="3"/>
  <c r="L3957" i="3"/>
  <c r="K3957" i="3"/>
  <c r="M3956" i="3"/>
  <c r="N3956" i="3" s="1"/>
  <c r="L3956" i="3"/>
  <c r="K3956" i="3"/>
  <c r="O3955" i="3"/>
  <c r="N3955" i="3"/>
  <c r="M3955" i="3"/>
  <c r="L3955" i="3"/>
  <c r="K3955" i="3"/>
  <c r="M3954" i="3"/>
  <c r="N3954" i="3" s="1"/>
  <c r="L3954" i="3"/>
  <c r="K3954" i="3"/>
  <c r="O3954" i="3" s="1"/>
  <c r="M3953" i="3"/>
  <c r="N3953" i="3" s="1"/>
  <c r="L3953" i="3"/>
  <c r="O3953" i="3" s="1"/>
  <c r="K3953" i="3"/>
  <c r="M3952" i="3"/>
  <c r="N3952" i="3" s="1"/>
  <c r="L3952" i="3"/>
  <c r="O3952" i="3" s="1"/>
  <c r="K3952" i="3"/>
  <c r="N3951" i="3"/>
  <c r="M3951" i="3"/>
  <c r="L3951" i="3"/>
  <c r="K3951" i="3"/>
  <c r="O3951" i="3" s="1"/>
  <c r="N3950" i="3"/>
  <c r="O3950" i="3" s="1"/>
  <c r="M3950" i="3"/>
  <c r="L3950" i="3"/>
  <c r="K3950" i="3"/>
  <c r="M3949" i="3"/>
  <c r="N3949" i="3" s="1"/>
  <c r="L3949" i="3"/>
  <c r="K3949" i="3"/>
  <c r="N3948" i="3"/>
  <c r="M3948" i="3"/>
  <c r="L3948" i="3"/>
  <c r="K3948" i="3"/>
  <c r="N3947" i="3"/>
  <c r="M3947" i="3"/>
  <c r="L3947" i="3"/>
  <c r="K3947" i="3"/>
  <c r="O3947" i="3" s="1"/>
  <c r="M3946" i="3"/>
  <c r="N3946" i="3" s="1"/>
  <c r="L3946" i="3"/>
  <c r="O3946" i="3" s="1"/>
  <c r="K3946" i="3"/>
  <c r="O3945" i="3"/>
  <c r="M3945" i="3"/>
  <c r="N3945" i="3" s="1"/>
  <c r="L3945" i="3"/>
  <c r="K3945" i="3"/>
  <c r="M3944" i="3"/>
  <c r="N3944" i="3" s="1"/>
  <c r="O3944" i="3" s="1"/>
  <c r="L3944" i="3"/>
  <c r="K3944" i="3"/>
  <c r="N3943" i="3"/>
  <c r="M3943" i="3"/>
  <c r="L3943" i="3"/>
  <c r="K3943" i="3"/>
  <c r="O3943" i="3" s="1"/>
  <c r="N3942" i="3"/>
  <c r="M3942" i="3"/>
  <c r="L3942" i="3"/>
  <c r="K3942" i="3"/>
  <c r="O3942" i="3" s="1"/>
  <c r="N3941" i="3"/>
  <c r="M3941" i="3"/>
  <c r="L3941" i="3"/>
  <c r="K3941" i="3"/>
  <c r="M3940" i="3"/>
  <c r="N3940" i="3" s="1"/>
  <c r="L3940" i="3"/>
  <c r="K3940" i="3"/>
  <c r="O3939" i="3"/>
  <c r="N3939" i="3"/>
  <c r="M3939" i="3"/>
  <c r="L3939" i="3"/>
  <c r="K3939" i="3"/>
  <c r="M3938" i="3"/>
  <c r="N3938" i="3" s="1"/>
  <c r="L3938" i="3"/>
  <c r="K3938" i="3"/>
  <c r="O3938" i="3" s="1"/>
  <c r="M3937" i="3"/>
  <c r="N3937" i="3" s="1"/>
  <c r="L3937" i="3"/>
  <c r="O3937" i="3" s="1"/>
  <c r="K3937" i="3"/>
  <c r="M3936" i="3"/>
  <c r="N3936" i="3" s="1"/>
  <c r="L3936" i="3"/>
  <c r="O3936" i="3" s="1"/>
  <c r="K3936" i="3"/>
  <c r="N3935" i="3"/>
  <c r="M3935" i="3"/>
  <c r="L3935" i="3"/>
  <c r="K3935" i="3"/>
  <c r="O3935" i="3" s="1"/>
  <c r="N3934" i="3"/>
  <c r="O3934" i="3" s="1"/>
  <c r="M3934" i="3"/>
  <c r="L3934" i="3"/>
  <c r="K3934" i="3"/>
  <c r="M3933" i="3"/>
  <c r="N3933" i="3" s="1"/>
  <c r="L3933" i="3"/>
  <c r="K3933" i="3"/>
  <c r="N3932" i="3"/>
  <c r="M3932" i="3"/>
  <c r="L3932" i="3"/>
  <c r="K3932" i="3"/>
  <c r="N3931" i="3"/>
  <c r="M3931" i="3"/>
  <c r="L3931" i="3"/>
  <c r="K3931" i="3"/>
  <c r="O3931" i="3" s="1"/>
  <c r="M3930" i="3"/>
  <c r="N3930" i="3" s="1"/>
  <c r="L3930" i="3"/>
  <c r="O3930" i="3" s="1"/>
  <c r="K3930" i="3"/>
  <c r="M3929" i="3"/>
  <c r="N3929" i="3" s="1"/>
  <c r="L3929" i="3"/>
  <c r="O3929" i="3" s="1"/>
  <c r="K3929" i="3"/>
  <c r="M3928" i="3"/>
  <c r="N3928" i="3" s="1"/>
  <c r="O3928" i="3" s="1"/>
  <c r="L3928" i="3"/>
  <c r="K3928" i="3"/>
  <c r="N3927" i="3"/>
  <c r="M3927" i="3"/>
  <c r="L3927" i="3"/>
  <c r="K3927" i="3"/>
  <c r="O3927" i="3" s="1"/>
  <c r="N3926" i="3"/>
  <c r="M3926" i="3"/>
  <c r="L3926" i="3"/>
  <c r="K3926" i="3"/>
  <c r="O3926" i="3" s="1"/>
  <c r="N3925" i="3"/>
  <c r="M3925" i="3"/>
  <c r="L3925" i="3"/>
  <c r="K3925" i="3"/>
  <c r="M3924" i="3"/>
  <c r="N3924" i="3" s="1"/>
  <c r="L3924" i="3"/>
  <c r="K3924" i="3"/>
  <c r="O3923" i="3"/>
  <c r="N3923" i="3"/>
  <c r="M3923" i="3"/>
  <c r="L3923" i="3"/>
  <c r="K3923" i="3"/>
  <c r="M3922" i="3"/>
  <c r="N3922" i="3" s="1"/>
  <c r="L3922" i="3"/>
  <c r="K3922" i="3"/>
  <c r="O3922" i="3" s="1"/>
  <c r="M3921" i="3"/>
  <c r="N3921" i="3" s="1"/>
  <c r="L3921" i="3"/>
  <c r="O3921" i="3" s="1"/>
  <c r="K3921" i="3"/>
  <c r="M3920" i="3"/>
  <c r="N3920" i="3" s="1"/>
  <c r="L3920" i="3"/>
  <c r="K3920" i="3"/>
  <c r="N3919" i="3"/>
  <c r="M3919" i="3"/>
  <c r="L3919" i="3"/>
  <c r="K3919" i="3"/>
  <c r="O3919" i="3" s="1"/>
  <c r="N3918" i="3"/>
  <c r="O3918" i="3" s="1"/>
  <c r="M3918" i="3"/>
  <c r="L3918" i="3"/>
  <c r="K3918" i="3"/>
  <c r="M3917" i="3"/>
  <c r="N3917" i="3" s="1"/>
  <c r="L3917" i="3"/>
  <c r="K3917" i="3"/>
  <c r="N3916" i="3"/>
  <c r="M3916" i="3"/>
  <c r="L3916" i="3"/>
  <c r="K3916" i="3"/>
  <c r="N3915" i="3"/>
  <c r="M3915" i="3"/>
  <c r="L3915" i="3"/>
  <c r="K3915" i="3"/>
  <c r="O3915" i="3" s="1"/>
  <c r="M3914" i="3"/>
  <c r="N3914" i="3" s="1"/>
  <c r="L3914" i="3"/>
  <c r="O3914" i="3" s="1"/>
  <c r="K3914" i="3"/>
  <c r="M3913" i="3"/>
  <c r="N3913" i="3" s="1"/>
  <c r="L3913" i="3"/>
  <c r="O3913" i="3" s="1"/>
  <c r="K3913" i="3"/>
  <c r="M3912" i="3"/>
  <c r="N3912" i="3" s="1"/>
  <c r="O3912" i="3" s="1"/>
  <c r="L3912" i="3"/>
  <c r="K3912" i="3"/>
  <c r="N3911" i="3"/>
  <c r="M3911" i="3"/>
  <c r="L3911" i="3"/>
  <c r="K3911" i="3"/>
  <c r="O3911" i="3" s="1"/>
  <c r="N3910" i="3"/>
  <c r="M3910" i="3"/>
  <c r="L3910" i="3"/>
  <c r="K3910" i="3"/>
  <c r="O3910" i="3" s="1"/>
  <c r="N3909" i="3"/>
  <c r="M3909" i="3"/>
  <c r="L3909" i="3"/>
  <c r="K3909" i="3"/>
  <c r="M3908" i="3"/>
  <c r="N3908" i="3" s="1"/>
  <c r="L3908" i="3"/>
  <c r="K3908" i="3"/>
  <c r="O3907" i="3"/>
  <c r="N3907" i="3"/>
  <c r="M3907" i="3"/>
  <c r="L3907" i="3"/>
  <c r="K3907" i="3"/>
  <c r="M3906" i="3"/>
  <c r="N3906" i="3" s="1"/>
  <c r="L3906" i="3"/>
  <c r="K3906" i="3"/>
  <c r="O3906" i="3" s="1"/>
  <c r="M3905" i="3"/>
  <c r="N3905" i="3" s="1"/>
  <c r="L3905" i="3"/>
  <c r="O3905" i="3" s="1"/>
  <c r="K3905" i="3"/>
  <c r="M3904" i="3"/>
  <c r="N3904" i="3" s="1"/>
  <c r="L3904" i="3"/>
  <c r="O3904" i="3" s="1"/>
  <c r="K3904" i="3"/>
  <c r="N3903" i="3"/>
  <c r="M3903" i="3"/>
  <c r="L3903" i="3"/>
  <c r="K3903" i="3"/>
  <c r="O3903" i="3" s="1"/>
  <c r="N3902" i="3"/>
  <c r="O3902" i="3" s="1"/>
  <c r="M3902" i="3"/>
  <c r="L3902" i="3"/>
  <c r="K3902" i="3"/>
  <c r="M3901" i="3"/>
  <c r="N3901" i="3" s="1"/>
  <c r="L3901" i="3"/>
  <c r="K3901" i="3"/>
  <c r="N3900" i="3"/>
  <c r="M3900" i="3"/>
  <c r="L3900" i="3"/>
  <c r="K3900" i="3"/>
  <c r="N3899" i="3"/>
  <c r="M3899" i="3"/>
  <c r="L3899" i="3"/>
  <c r="K3899" i="3"/>
  <c r="O3899" i="3" s="1"/>
  <c r="M3898" i="3"/>
  <c r="N3898" i="3" s="1"/>
  <c r="L3898" i="3"/>
  <c r="O3898" i="3" s="1"/>
  <c r="K3898" i="3"/>
  <c r="M3897" i="3"/>
  <c r="N3897" i="3" s="1"/>
  <c r="L3897" i="3"/>
  <c r="O3897" i="3" s="1"/>
  <c r="K3897" i="3"/>
  <c r="M3896" i="3"/>
  <c r="N3896" i="3" s="1"/>
  <c r="O3896" i="3" s="1"/>
  <c r="L3896" i="3"/>
  <c r="K3896" i="3"/>
  <c r="N3895" i="3"/>
  <c r="M3895" i="3"/>
  <c r="L3895" i="3"/>
  <c r="K3895" i="3"/>
  <c r="O3895" i="3" s="1"/>
  <c r="N3894" i="3"/>
  <c r="M3894" i="3"/>
  <c r="L3894" i="3"/>
  <c r="K3894" i="3"/>
  <c r="O3894" i="3" s="1"/>
  <c r="N3893" i="3"/>
  <c r="M3893" i="3"/>
  <c r="L3893" i="3"/>
  <c r="K3893" i="3"/>
  <c r="M3892" i="3"/>
  <c r="N3892" i="3" s="1"/>
  <c r="L3892" i="3"/>
  <c r="K3892" i="3"/>
  <c r="O3891" i="3"/>
  <c r="N3891" i="3"/>
  <c r="M3891" i="3"/>
  <c r="L3891" i="3"/>
  <c r="K3891" i="3"/>
  <c r="M3890" i="3"/>
  <c r="N3890" i="3" s="1"/>
  <c r="L3890" i="3"/>
  <c r="K3890" i="3"/>
  <c r="O3890" i="3" s="1"/>
  <c r="M3889" i="3"/>
  <c r="N3889" i="3" s="1"/>
  <c r="L3889" i="3"/>
  <c r="O3889" i="3" s="1"/>
  <c r="K3889" i="3"/>
  <c r="M3888" i="3"/>
  <c r="N3888" i="3" s="1"/>
  <c r="L3888" i="3"/>
  <c r="K3888" i="3"/>
  <c r="N3887" i="3"/>
  <c r="M3887" i="3"/>
  <c r="L3887" i="3"/>
  <c r="K3887" i="3"/>
  <c r="O3887" i="3" s="1"/>
  <c r="N3886" i="3"/>
  <c r="O3886" i="3" s="1"/>
  <c r="M3886" i="3"/>
  <c r="L3886" i="3"/>
  <c r="K3886" i="3"/>
  <c r="M3885" i="3"/>
  <c r="N3885" i="3" s="1"/>
  <c r="L3885" i="3"/>
  <c r="K3885" i="3"/>
  <c r="N3884" i="3"/>
  <c r="M3884" i="3"/>
  <c r="L3884" i="3"/>
  <c r="K3884" i="3"/>
  <c r="N3883" i="3"/>
  <c r="M3883" i="3"/>
  <c r="L3883" i="3"/>
  <c r="K3883" i="3"/>
  <c r="O3883" i="3" s="1"/>
  <c r="M3882" i="3"/>
  <c r="N3882" i="3" s="1"/>
  <c r="L3882" i="3"/>
  <c r="O3882" i="3" s="1"/>
  <c r="K3882" i="3"/>
  <c r="M3881" i="3"/>
  <c r="N3881" i="3" s="1"/>
  <c r="L3881" i="3"/>
  <c r="O3881" i="3" s="1"/>
  <c r="K3881" i="3"/>
  <c r="M3880" i="3"/>
  <c r="N3880" i="3" s="1"/>
  <c r="O3880" i="3" s="1"/>
  <c r="L3880" i="3"/>
  <c r="K3880" i="3"/>
  <c r="N3879" i="3"/>
  <c r="M3879" i="3"/>
  <c r="L3879" i="3"/>
  <c r="K3879" i="3"/>
  <c r="O3879" i="3" s="1"/>
  <c r="N3878" i="3"/>
  <c r="M3878" i="3"/>
  <c r="L3878" i="3"/>
  <c r="K3878" i="3"/>
  <c r="O3878" i="3" s="1"/>
  <c r="N3877" i="3"/>
  <c r="M3877" i="3"/>
  <c r="L3877" i="3"/>
  <c r="K3877" i="3"/>
  <c r="M3876" i="3"/>
  <c r="N3876" i="3" s="1"/>
  <c r="L3876" i="3"/>
  <c r="K3876" i="3"/>
  <c r="O3875" i="3"/>
  <c r="N3875" i="3"/>
  <c r="M3875" i="3"/>
  <c r="L3875" i="3"/>
  <c r="K3875" i="3"/>
  <c r="M3874" i="3"/>
  <c r="N3874" i="3" s="1"/>
  <c r="L3874" i="3"/>
  <c r="K3874" i="3"/>
  <c r="O3874" i="3" s="1"/>
  <c r="M3873" i="3"/>
  <c r="N3873" i="3" s="1"/>
  <c r="L3873" i="3"/>
  <c r="O3873" i="3" s="1"/>
  <c r="K3873" i="3"/>
  <c r="M3872" i="3"/>
  <c r="N3872" i="3" s="1"/>
  <c r="L3872" i="3"/>
  <c r="O3872" i="3" s="1"/>
  <c r="K3872" i="3"/>
  <c r="N3871" i="3"/>
  <c r="M3871" i="3"/>
  <c r="L3871" i="3"/>
  <c r="O3871" i="3" s="1"/>
  <c r="K3871" i="3"/>
  <c r="N3870" i="3"/>
  <c r="O3870" i="3" s="1"/>
  <c r="M3870" i="3"/>
  <c r="L3870" i="3"/>
  <c r="K3870" i="3"/>
  <c r="M3869" i="3"/>
  <c r="N3869" i="3" s="1"/>
  <c r="L3869" i="3"/>
  <c r="K3869" i="3"/>
  <c r="N3868" i="3"/>
  <c r="M3868" i="3"/>
  <c r="L3868" i="3"/>
  <c r="K3868" i="3"/>
  <c r="N3867" i="3"/>
  <c r="M3867" i="3"/>
  <c r="L3867" i="3"/>
  <c r="K3867" i="3"/>
  <c r="O3867" i="3" s="1"/>
  <c r="M3866" i="3"/>
  <c r="N3866" i="3" s="1"/>
  <c r="L3866" i="3"/>
  <c r="O3866" i="3" s="1"/>
  <c r="K3866" i="3"/>
  <c r="M3865" i="3"/>
  <c r="N3865" i="3" s="1"/>
  <c r="L3865" i="3"/>
  <c r="O3865" i="3" s="1"/>
  <c r="K3865" i="3"/>
  <c r="M3864" i="3"/>
  <c r="N3864" i="3" s="1"/>
  <c r="O3864" i="3" s="1"/>
  <c r="L3864" i="3"/>
  <c r="K3864" i="3"/>
  <c r="N3863" i="3"/>
  <c r="M3863" i="3"/>
  <c r="L3863" i="3"/>
  <c r="K3863" i="3"/>
  <c r="O3863" i="3" s="1"/>
  <c r="N3862" i="3"/>
  <c r="M3862" i="3"/>
  <c r="L3862" i="3"/>
  <c r="K3862" i="3"/>
  <c r="O3862" i="3" s="1"/>
  <c r="N3861" i="3"/>
  <c r="M3861" i="3"/>
  <c r="L3861" i="3"/>
  <c r="K3861" i="3"/>
  <c r="M3860" i="3"/>
  <c r="N3860" i="3" s="1"/>
  <c r="L3860" i="3"/>
  <c r="K3860" i="3"/>
  <c r="O3859" i="3"/>
  <c r="N3859" i="3"/>
  <c r="M3859" i="3"/>
  <c r="L3859" i="3"/>
  <c r="K3859" i="3"/>
  <c r="M3858" i="3"/>
  <c r="N3858" i="3" s="1"/>
  <c r="L3858" i="3"/>
  <c r="K3858" i="3"/>
  <c r="O3858" i="3" s="1"/>
  <c r="M3857" i="3"/>
  <c r="N3857" i="3" s="1"/>
  <c r="L3857" i="3"/>
  <c r="O3857" i="3" s="1"/>
  <c r="K3857" i="3"/>
  <c r="M3856" i="3"/>
  <c r="N3856" i="3" s="1"/>
  <c r="L3856" i="3"/>
  <c r="K3856" i="3"/>
  <c r="N3855" i="3"/>
  <c r="M3855" i="3"/>
  <c r="L3855" i="3"/>
  <c r="O3855" i="3" s="1"/>
  <c r="K3855" i="3"/>
  <c r="N3854" i="3"/>
  <c r="O3854" i="3" s="1"/>
  <c r="M3854" i="3"/>
  <c r="L3854" i="3"/>
  <c r="K3854" i="3"/>
  <c r="M3853" i="3"/>
  <c r="N3853" i="3" s="1"/>
  <c r="L3853" i="3"/>
  <c r="K3853" i="3"/>
  <c r="N3852" i="3"/>
  <c r="M3852" i="3"/>
  <c r="L3852" i="3"/>
  <c r="K3852" i="3"/>
  <c r="N3851" i="3"/>
  <c r="M3851" i="3"/>
  <c r="L3851" i="3"/>
  <c r="K3851" i="3"/>
  <c r="O3851" i="3" s="1"/>
  <c r="M3850" i="3"/>
  <c r="N3850" i="3" s="1"/>
  <c r="L3850" i="3"/>
  <c r="O3850" i="3" s="1"/>
  <c r="K3850" i="3"/>
  <c r="M3849" i="3"/>
  <c r="N3849" i="3" s="1"/>
  <c r="L3849" i="3"/>
  <c r="O3849" i="3" s="1"/>
  <c r="K3849" i="3"/>
  <c r="M3848" i="3"/>
  <c r="N3848" i="3" s="1"/>
  <c r="O3848" i="3" s="1"/>
  <c r="L3848" i="3"/>
  <c r="K3848" i="3"/>
  <c r="N3847" i="3"/>
  <c r="M3847" i="3"/>
  <c r="L3847" i="3"/>
  <c r="K3847" i="3"/>
  <c r="O3847" i="3" s="1"/>
  <c r="N3846" i="3"/>
  <c r="M3846" i="3"/>
  <c r="L3846" i="3"/>
  <c r="K3846" i="3"/>
  <c r="O3846" i="3" s="1"/>
  <c r="N3845" i="3"/>
  <c r="M3845" i="3"/>
  <c r="L3845" i="3"/>
  <c r="K3845" i="3"/>
  <c r="M3844" i="3"/>
  <c r="N3844" i="3" s="1"/>
  <c r="L3844" i="3"/>
  <c r="K3844" i="3"/>
  <c r="O3843" i="3"/>
  <c r="N3843" i="3"/>
  <c r="M3843" i="3"/>
  <c r="L3843" i="3"/>
  <c r="K3843" i="3"/>
  <c r="M3842" i="3"/>
  <c r="N3842" i="3" s="1"/>
  <c r="L3842" i="3"/>
  <c r="K3842" i="3"/>
  <c r="O3842" i="3" s="1"/>
  <c r="M3841" i="3"/>
  <c r="N3841" i="3" s="1"/>
  <c r="L3841" i="3"/>
  <c r="O3841" i="3" s="1"/>
  <c r="K3841" i="3"/>
  <c r="M3840" i="3"/>
  <c r="N3840" i="3" s="1"/>
  <c r="L3840" i="3"/>
  <c r="O3840" i="3" s="1"/>
  <c r="K3840" i="3"/>
  <c r="N3839" i="3"/>
  <c r="M3839" i="3"/>
  <c r="L3839" i="3"/>
  <c r="O3839" i="3" s="1"/>
  <c r="K3839" i="3"/>
  <c r="N3838" i="3"/>
  <c r="O3838" i="3" s="1"/>
  <c r="M3838" i="3"/>
  <c r="L3838" i="3"/>
  <c r="K3838" i="3"/>
  <c r="M3837" i="3"/>
  <c r="N3837" i="3" s="1"/>
  <c r="L3837" i="3"/>
  <c r="K3837" i="3"/>
  <c r="O3836" i="3"/>
  <c r="N3836" i="3"/>
  <c r="M3836" i="3"/>
  <c r="L3836" i="3"/>
  <c r="K3836" i="3"/>
  <c r="M3835" i="3"/>
  <c r="N3835" i="3" s="1"/>
  <c r="L3835" i="3"/>
  <c r="K3835" i="3"/>
  <c r="M3834" i="3"/>
  <c r="N3834" i="3" s="1"/>
  <c r="L3834" i="3"/>
  <c r="K3834" i="3"/>
  <c r="O3834" i="3" s="1"/>
  <c r="M3833" i="3"/>
  <c r="N3833" i="3" s="1"/>
  <c r="L3833" i="3"/>
  <c r="K3833" i="3"/>
  <c r="M3832" i="3"/>
  <c r="N3832" i="3" s="1"/>
  <c r="L3832" i="3"/>
  <c r="K3832" i="3"/>
  <c r="O3831" i="3"/>
  <c r="N3831" i="3"/>
  <c r="M3831" i="3"/>
  <c r="L3831" i="3"/>
  <c r="K3831" i="3"/>
  <c r="M3830" i="3"/>
  <c r="N3830" i="3" s="1"/>
  <c r="L3830" i="3"/>
  <c r="O3830" i="3" s="1"/>
  <c r="K3830" i="3"/>
  <c r="M3829" i="3"/>
  <c r="N3829" i="3" s="1"/>
  <c r="L3829" i="3"/>
  <c r="K3829" i="3"/>
  <c r="M3828" i="3"/>
  <c r="N3828" i="3" s="1"/>
  <c r="L3828" i="3"/>
  <c r="K3828" i="3"/>
  <c r="O3828" i="3" s="1"/>
  <c r="M3827" i="3"/>
  <c r="N3827" i="3" s="1"/>
  <c r="L3827" i="3"/>
  <c r="K3827" i="3"/>
  <c r="O3826" i="3"/>
  <c r="M3826" i="3"/>
  <c r="N3826" i="3" s="1"/>
  <c r="L3826" i="3"/>
  <c r="K3826" i="3"/>
  <c r="N3825" i="3"/>
  <c r="M3825" i="3"/>
  <c r="L3825" i="3"/>
  <c r="O3825" i="3" s="1"/>
  <c r="K3825" i="3"/>
  <c r="M3824" i="3"/>
  <c r="N3824" i="3" s="1"/>
  <c r="L3824" i="3"/>
  <c r="K3824" i="3"/>
  <c r="O3824" i="3" s="1"/>
  <c r="N3823" i="3"/>
  <c r="M3823" i="3"/>
  <c r="L3823" i="3"/>
  <c r="K3823" i="3"/>
  <c r="O3823" i="3" s="1"/>
  <c r="M3822" i="3"/>
  <c r="N3822" i="3" s="1"/>
  <c r="L3822" i="3"/>
  <c r="K3822" i="3"/>
  <c r="N3821" i="3"/>
  <c r="M3821" i="3"/>
  <c r="L3821" i="3"/>
  <c r="K3821" i="3"/>
  <c r="N3820" i="3"/>
  <c r="M3820" i="3"/>
  <c r="L3820" i="3"/>
  <c r="K3820" i="3"/>
  <c r="O3820" i="3" s="1"/>
  <c r="M3819" i="3"/>
  <c r="N3819" i="3" s="1"/>
  <c r="L3819" i="3"/>
  <c r="K3819" i="3"/>
  <c r="O3819" i="3" s="1"/>
  <c r="M3818" i="3"/>
  <c r="N3818" i="3" s="1"/>
  <c r="L3818" i="3"/>
  <c r="K3818" i="3"/>
  <c r="O3818" i="3" s="1"/>
  <c r="N3817" i="3"/>
  <c r="M3817" i="3"/>
  <c r="L3817" i="3"/>
  <c r="O3817" i="3" s="1"/>
  <c r="K3817" i="3"/>
  <c r="N3816" i="3"/>
  <c r="O3816" i="3" s="1"/>
  <c r="M3816" i="3"/>
  <c r="L3816" i="3"/>
  <c r="K3816" i="3"/>
  <c r="N3815" i="3"/>
  <c r="M3815" i="3"/>
  <c r="L3815" i="3"/>
  <c r="K3815" i="3"/>
  <c r="O3815" i="3" s="1"/>
  <c r="M3814" i="3"/>
  <c r="N3814" i="3" s="1"/>
  <c r="L3814" i="3"/>
  <c r="K3814" i="3"/>
  <c r="M3813" i="3"/>
  <c r="N3813" i="3" s="1"/>
  <c r="L3813" i="3"/>
  <c r="K3813" i="3"/>
  <c r="N3812" i="3"/>
  <c r="O3812" i="3" s="1"/>
  <c r="M3812" i="3"/>
  <c r="L3812" i="3"/>
  <c r="K3812" i="3"/>
  <c r="N3811" i="3"/>
  <c r="O3811" i="3" s="1"/>
  <c r="M3811" i="3"/>
  <c r="L3811" i="3"/>
  <c r="K3811" i="3"/>
  <c r="M3810" i="3"/>
  <c r="N3810" i="3" s="1"/>
  <c r="L3810" i="3"/>
  <c r="K3810" i="3"/>
  <c r="O3810" i="3" s="1"/>
  <c r="O3809" i="3"/>
  <c r="N3809" i="3"/>
  <c r="M3809" i="3"/>
  <c r="L3809" i="3"/>
  <c r="K3809" i="3"/>
  <c r="M3808" i="3"/>
  <c r="N3808" i="3" s="1"/>
  <c r="L3808" i="3"/>
  <c r="O3808" i="3" s="1"/>
  <c r="K3808" i="3"/>
  <c r="N3807" i="3"/>
  <c r="M3807" i="3"/>
  <c r="L3807" i="3"/>
  <c r="O3807" i="3" s="1"/>
  <c r="K3807" i="3"/>
  <c r="N3806" i="3"/>
  <c r="O3806" i="3" s="1"/>
  <c r="M3806" i="3"/>
  <c r="L3806" i="3"/>
  <c r="K3806" i="3"/>
  <c r="M3805" i="3"/>
  <c r="N3805" i="3" s="1"/>
  <c r="L3805" i="3"/>
  <c r="K3805" i="3"/>
  <c r="O3804" i="3"/>
  <c r="N3804" i="3"/>
  <c r="M3804" i="3"/>
  <c r="L3804" i="3"/>
  <c r="K3804" i="3"/>
  <c r="M3803" i="3"/>
  <c r="N3803" i="3" s="1"/>
  <c r="L3803" i="3"/>
  <c r="K3803" i="3"/>
  <c r="M3802" i="3"/>
  <c r="N3802" i="3" s="1"/>
  <c r="L3802" i="3"/>
  <c r="K3802" i="3"/>
  <c r="O3802" i="3" s="1"/>
  <c r="M3801" i="3"/>
  <c r="N3801" i="3" s="1"/>
  <c r="L3801" i="3"/>
  <c r="K3801" i="3"/>
  <c r="M3800" i="3"/>
  <c r="N3800" i="3" s="1"/>
  <c r="L3800" i="3"/>
  <c r="K3800" i="3"/>
  <c r="O3799" i="3"/>
  <c r="N3799" i="3"/>
  <c r="M3799" i="3"/>
  <c r="L3799" i="3"/>
  <c r="K3799" i="3"/>
  <c r="M3798" i="3"/>
  <c r="N3798" i="3" s="1"/>
  <c r="L3798" i="3"/>
  <c r="O3798" i="3" s="1"/>
  <c r="K3798" i="3"/>
  <c r="M3797" i="3"/>
  <c r="N3797" i="3" s="1"/>
  <c r="L3797" i="3"/>
  <c r="K3797" i="3"/>
  <c r="M3796" i="3"/>
  <c r="N3796" i="3" s="1"/>
  <c r="L3796" i="3"/>
  <c r="K3796" i="3"/>
  <c r="M3795" i="3"/>
  <c r="N3795" i="3" s="1"/>
  <c r="L3795" i="3"/>
  <c r="K3795" i="3"/>
  <c r="O3794" i="3"/>
  <c r="M3794" i="3"/>
  <c r="N3794" i="3" s="1"/>
  <c r="L3794" i="3"/>
  <c r="K3794" i="3"/>
  <c r="N3793" i="3"/>
  <c r="M3793" i="3"/>
  <c r="L3793" i="3"/>
  <c r="O3793" i="3" s="1"/>
  <c r="K3793" i="3"/>
  <c r="M3792" i="3"/>
  <c r="N3792" i="3" s="1"/>
  <c r="L3792" i="3"/>
  <c r="K3792" i="3"/>
  <c r="O3792" i="3" s="1"/>
  <c r="N3791" i="3"/>
  <c r="M3791" i="3"/>
  <c r="L3791" i="3"/>
  <c r="K3791" i="3"/>
  <c r="O3791" i="3" s="1"/>
  <c r="M3790" i="3"/>
  <c r="N3790" i="3" s="1"/>
  <c r="L3790" i="3"/>
  <c r="K3790" i="3"/>
  <c r="O3790" i="3" s="1"/>
  <c r="N3789" i="3"/>
  <c r="M3789" i="3"/>
  <c r="L3789" i="3"/>
  <c r="K3789" i="3"/>
  <c r="N3788" i="3"/>
  <c r="M3788" i="3"/>
  <c r="L3788" i="3"/>
  <c r="K3788" i="3"/>
  <c r="O3788" i="3" s="1"/>
  <c r="M3787" i="3"/>
  <c r="N3787" i="3" s="1"/>
  <c r="L3787" i="3"/>
  <c r="K3787" i="3"/>
  <c r="M3786" i="3"/>
  <c r="N3786" i="3" s="1"/>
  <c r="L3786" i="3"/>
  <c r="K3786" i="3"/>
  <c r="O3786" i="3" s="1"/>
  <c r="N3785" i="3"/>
  <c r="M3785" i="3"/>
  <c r="L3785" i="3"/>
  <c r="O3785" i="3" s="1"/>
  <c r="K3785" i="3"/>
  <c r="N3784" i="3"/>
  <c r="O3784" i="3" s="1"/>
  <c r="M3784" i="3"/>
  <c r="L3784" i="3"/>
  <c r="K3784" i="3"/>
  <c r="N3783" i="3"/>
  <c r="M3783" i="3"/>
  <c r="L3783" i="3"/>
  <c r="K3783" i="3"/>
  <c r="O3783" i="3" s="1"/>
  <c r="M3782" i="3"/>
  <c r="N3782" i="3" s="1"/>
  <c r="L3782" i="3"/>
  <c r="K3782" i="3"/>
  <c r="M3781" i="3"/>
  <c r="N3781" i="3" s="1"/>
  <c r="L3781" i="3"/>
  <c r="K3781" i="3"/>
  <c r="N3780" i="3"/>
  <c r="O3780" i="3" s="1"/>
  <c r="M3780" i="3"/>
  <c r="L3780" i="3"/>
  <c r="K3780" i="3"/>
  <c r="N3779" i="3"/>
  <c r="O3779" i="3" s="1"/>
  <c r="M3779" i="3"/>
  <c r="L3779" i="3"/>
  <c r="K3779" i="3"/>
  <c r="M3778" i="3"/>
  <c r="N3778" i="3" s="1"/>
  <c r="L3778" i="3"/>
  <c r="K3778" i="3"/>
  <c r="O3778" i="3" s="1"/>
  <c r="O3777" i="3"/>
  <c r="N3777" i="3"/>
  <c r="M3777" i="3"/>
  <c r="L3777" i="3"/>
  <c r="K3777" i="3"/>
  <c r="M3776" i="3"/>
  <c r="N3776" i="3" s="1"/>
  <c r="L3776" i="3"/>
  <c r="O3776" i="3" s="1"/>
  <c r="K3776" i="3"/>
  <c r="N3775" i="3"/>
  <c r="M3775" i="3"/>
  <c r="L3775" i="3"/>
  <c r="K3775" i="3"/>
  <c r="O3775" i="3" s="1"/>
  <c r="N3774" i="3"/>
  <c r="O3774" i="3" s="1"/>
  <c r="M3774" i="3"/>
  <c r="L3774" i="3"/>
  <c r="K3774" i="3"/>
  <c r="M3773" i="3"/>
  <c r="N3773" i="3" s="1"/>
  <c r="L3773" i="3"/>
  <c r="K3773" i="3"/>
  <c r="O3772" i="3"/>
  <c r="N3772" i="3"/>
  <c r="M3772" i="3"/>
  <c r="L3772" i="3"/>
  <c r="K3772" i="3"/>
  <c r="M3771" i="3"/>
  <c r="N3771" i="3" s="1"/>
  <c r="L3771" i="3"/>
  <c r="K3771" i="3"/>
  <c r="M3770" i="3"/>
  <c r="N3770" i="3" s="1"/>
  <c r="L3770" i="3"/>
  <c r="K3770" i="3"/>
  <c r="O3770" i="3" s="1"/>
  <c r="M3769" i="3"/>
  <c r="N3769" i="3" s="1"/>
  <c r="L3769" i="3"/>
  <c r="K3769" i="3"/>
  <c r="M3768" i="3"/>
  <c r="N3768" i="3" s="1"/>
  <c r="L3768" i="3"/>
  <c r="K3768" i="3"/>
  <c r="O3768" i="3" s="1"/>
  <c r="O3767" i="3"/>
  <c r="N3767" i="3"/>
  <c r="M3767" i="3"/>
  <c r="L3767" i="3"/>
  <c r="K3767" i="3"/>
  <c r="M3766" i="3"/>
  <c r="N3766" i="3" s="1"/>
  <c r="L3766" i="3"/>
  <c r="O3766" i="3" s="1"/>
  <c r="K3766" i="3"/>
  <c r="M3765" i="3"/>
  <c r="N3765" i="3" s="1"/>
  <c r="L3765" i="3"/>
  <c r="K3765" i="3"/>
  <c r="M3764" i="3"/>
  <c r="N3764" i="3" s="1"/>
  <c r="L3764" i="3"/>
  <c r="K3764" i="3"/>
  <c r="M3763" i="3"/>
  <c r="N3763" i="3" s="1"/>
  <c r="L3763" i="3"/>
  <c r="K3763" i="3"/>
  <c r="O3763" i="3" s="1"/>
  <c r="O3762" i="3"/>
  <c r="M3762" i="3"/>
  <c r="N3762" i="3" s="1"/>
  <c r="L3762" i="3"/>
  <c r="K3762" i="3"/>
  <c r="N3761" i="3"/>
  <c r="M3761" i="3"/>
  <c r="L3761" i="3"/>
  <c r="O3761" i="3" s="1"/>
  <c r="K3761" i="3"/>
  <c r="M3760" i="3"/>
  <c r="N3760" i="3" s="1"/>
  <c r="L3760" i="3"/>
  <c r="K3760" i="3"/>
  <c r="N3759" i="3"/>
  <c r="M3759" i="3"/>
  <c r="L3759" i="3"/>
  <c r="K3759" i="3"/>
  <c r="O3759" i="3" s="1"/>
  <c r="M3758" i="3"/>
  <c r="N3758" i="3" s="1"/>
  <c r="L3758" i="3"/>
  <c r="K3758" i="3"/>
  <c r="O3758" i="3" s="1"/>
  <c r="N3757" i="3"/>
  <c r="M3757" i="3"/>
  <c r="L3757" i="3"/>
  <c r="K3757" i="3"/>
  <c r="N3756" i="3"/>
  <c r="M3756" i="3"/>
  <c r="L3756" i="3"/>
  <c r="K3756" i="3"/>
  <c r="O3756" i="3" s="1"/>
  <c r="M3755" i="3"/>
  <c r="N3755" i="3" s="1"/>
  <c r="L3755" i="3"/>
  <c r="K3755" i="3"/>
  <c r="M3754" i="3"/>
  <c r="N3754" i="3" s="1"/>
  <c r="L3754" i="3"/>
  <c r="K3754" i="3"/>
  <c r="O3754" i="3" s="1"/>
  <c r="N3753" i="3"/>
  <c r="M3753" i="3"/>
  <c r="L3753" i="3"/>
  <c r="O3753" i="3" s="1"/>
  <c r="K3753" i="3"/>
  <c r="N3752" i="3"/>
  <c r="O3752" i="3" s="1"/>
  <c r="M3752" i="3"/>
  <c r="L3752" i="3"/>
  <c r="K3752" i="3"/>
  <c r="N3751" i="3"/>
  <c r="M3751" i="3"/>
  <c r="L3751" i="3"/>
  <c r="K3751" i="3"/>
  <c r="O3751" i="3" s="1"/>
  <c r="M3750" i="3"/>
  <c r="N3750" i="3" s="1"/>
  <c r="L3750" i="3"/>
  <c r="K3750" i="3"/>
  <c r="O3750" i="3" s="1"/>
  <c r="M3749" i="3"/>
  <c r="N3749" i="3" s="1"/>
  <c r="L3749" i="3"/>
  <c r="K3749" i="3"/>
  <c r="N3748" i="3"/>
  <c r="O3748" i="3" s="1"/>
  <c r="M3748" i="3"/>
  <c r="L3748" i="3"/>
  <c r="K3748" i="3"/>
  <c r="N3747" i="3"/>
  <c r="O3747" i="3" s="1"/>
  <c r="M3747" i="3"/>
  <c r="L3747" i="3"/>
  <c r="K3747" i="3"/>
  <c r="M3746" i="3"/>
  <c r="N3746" i="3" s="1"/>
  <c r="L3746" i="3"/>
  <c r="K3746" i="3"/>
  <c r="O3746" i="3" s="1"/>
  <c r="O3745" i="3"/>
  <c r="N3745" i="3"/>
  <c r="M3745" i="3"/>
  <c r="L3745" i="3"/>
  <c r="K3745" i="3"/>
  <c r="M3744" i="3"/>
  <c r="N3744" i="3" s="1"/>
  <c r="L3744" i="3"/>
  <c r="O3744" i="3" s="1"/>
  <c r="K3744" i="3"/>
  <c r="N3743" i="3"/>
  <c r="M3743" i="3"/>
  <c r="L3743" i="3"/>
  <c r="K3743" i="3"/>
  <c r="O3743" i="3" s="1"/>
  <c r="N3742" i="3"/>
  <c r="O3742" i="3" s="1"/>
  <c r="M3742" i="3"/>
  <c r="L3742" i="3"/>
  <c r="K3742" i="3"/>
  <c r="M3741" i="3"/>
  <c r="N3741" i="3" s="1"/>
  <c r="L3741" i="3"/>
  <c r="K3741" i="3"/>
  <c r="O3740" i="3"/>
  <c r="N3740" i="3"/>
  <c r="M3740" i="3"/>
  <c r="L3740" i="3"/>
  <c r="K3740" i="3"/>
  <c r="M3739" i="3"/>
  <c r="N3739" i="3" s="1"/>
  <c r="L3739" i="3"/>
  <c r="K3739" i="3"/>
  <c r="M3738" i="3"/>
  <c r="N3738" i="3" s="1"/>
  <c r="L3738" i="3"/>
  <c r="K3738" i="3"/>
  <c r="O3738" i="3" s="1"/>
  <c r="M3737" i="3"/>
  <c r="N3737" i="3" s="1"/>
  <c r="L3737" i="3"/>
  <c r="K3737" i="3"/>
  <c r="M3736" i="3"/>
  <c r="N3736" i="3" s="1"/>
  <c r="L3736" i="3"/>
  <c r="K3736" i="3"/>
  <c r="O3736" i="3" s="1"/>
  <c r="I34" i="5" s="1"/>
  <c r="O3735" i="3"/>
  <c r="N3735" i="3"/>
  <c r="M3735" i="3"/>
  <c r="L3735" i="3"/>
  <c r="K3735" i="3"/>
  <c r="M3734" i="3"/>
  <c r="N3734" i="3" s="1"/>
  <c r="L3734" i="3"/>
  <c r="O3734" i="3" s="1"/>
  <c r="K3734" i="3"/>
  <c r="M3733" i="3"/>
  <c r="N3733" i="3" s="1"/>
  <c r="L3733" i="3"/>
  <c r="K3733" i="3"/>
  <c r="M3732" i="3"/>
  <c r="N3732" i="3" s="1"/>
  <c r="O3732" i="3" s="1"/>
  <c r="L3732" i="3"/>
  <c r="K3732" i="3"/>
  <c r="M3731" i="3"/>
  <c r="N3731" i="3" s="1"/>
  <c r="L3731" i="3"/>
  <c r="K3731" i="3"/>
  <c r="O3731" i="3" s="1"/>
  <c r="O3730" i="3"/>
  <c r="M3730" i="3"/>
  <c r="N3730" i="3" s="1"/>
  <c r="L3730" i="3"/>
  <c r="K3730" i="3"/>
  <c r="N3729" i="3"/>
  <c r="M3729" i="3"/>
  <c r="L3729" i="3"/>
  <c r="O3729" i="3" s="1"/>
  <c r="K3729" i="3"/>
  <c r="M3728" i="3"/>
  <c r="N3728" i="3" s="1"/>
  <c r="L3728" i="3"/>
  <c r="K3728" i="3"/>
  <c r="N3727" i="3"/>
  <c r="M3727" i="3"/>
  <c r="L3727" i="3"/>
  <c r="K3727" i="3"/>
  <c r="O3727" i="3" s="1"/>
  <c r="M3726" i="3"/>
  <c r="N3726" i="3" s="1"/>
  <c r="L3726" i="3"/>
  <c r="K3726" i="3"/>
  <c r="N3725" i="3"/>
  <c r="M3725" i="3"/>
  <c r="L3725" i="3"/>
  <c r="K3725" i="3"/>
  <c r="N3724" i="3"/>
  <c r="M3724" i="3"/>
  <c r="L3724" i="3"/>
  <c r="K3724" i="3"/>
  <c r="O3724" i="3" s="1"/>
  <c r="M3723" i="3"/>
  <c r="N3723" i="3" s="1"/>
  <c r="L3723" i="3"/>
  <c r="K3723" i="3"/>
  <c r="O3723" i="3" s="1"/>
  <c r="M3722" i="3"/>
  <c r="N3722" i="3" s="1"/>
  <c r="L3722" i="3"/>
  <c r="K3722" i="3"/>
  <c r="O3722" i="3" s="1"/>
  <c r="N3721" i="3"/>
  <c r="M3721" i="3"/>
  <c r="L3721" i="3"/>
  <c r="O3721" i="3" s="1"/>
  <c r="K3721" i="3"/>
  <c r="N3720" i="3"/>
  <c r="O3720" i="3" s="1"/>
  <c r="M3720" i="3"/>
  <c r="L3720" i="3"/>
  <c r="K3720" i="3"/>
  <c r="N3719" i="3"/>
  <c r="M3719" i="3"/>
  <c r="L3719" i="3"/>
  <c r="K3719" i="3"/>
  <c r="O3719" i="3" s="1"/>
  <c r="M3718" i="3"/>
  <c r="N3718" i="3" s="1"/>
  <c r="L3718" i="3"/>
  <c r="K3718" i="3"/>
  <c r="O3718" i="3" s="1"/>
  <c r="M3717" i="3"/>
  <c r="N3717" i="3" s="1"/>
  <c r="L3717" i="3"/>
  <c r="K3717" i="3"/>
  <c r="N3716" i="3"/>
  <c r="O3716" i="3" s="1"/>
  <c r="M3716" i="3"/>
  <c r="L3716" i="3"/>
  <c r="K3716" i="3"/>
  <c r="N3715" i="3"/>
  <c r="O3715" i="3" s="1"/>
  <c r="M3715" i="3"/>
  <c r="L3715" i="3"/>
  <c r="K3715" i="3"/>
  <c r="M3714" i="3"/>
  <c r="N3714" i="3" s="1"/>
  <c r="L3714" i="3"/>
  <c r="K3714" i="3"/>
  <c r="O3714" i="3" s="1"/>
  <c r="O3713" i="3"/>
  <c r="N3713" i="3"/>
  <c r="M3713" i="3"/>
  <c r="L3713" i="3"/>
  <c r="K3713" i="3"/>
  <c r="M3712" i="3"/>
  <c r="N3712" i="3" s="1"/>
  <c r="L3712" i="3"/>
  <c r="O3712" i="3" s="1"/>
  <c r="K3712" i="3"/>
  <c r="N3711" i="3"/>
  <c r="M3711" i="3"/>
  <c r="L3711" i="3"/>
  <c r="K3711" i="3"/>
  <c r="O3711" i="3" s="1"/>
  <c r="N3710" i="3"/>
  <c r="O3710" i="3" s="1"/>
  <c r="M3710" i="3"/>
  <c r="L3710" i="3"/>
  <c r="K3710" i="3"/>
  <c r="M3709" i="3"/>
  <c r="N3709" i="3" s="1"/>
  <c r="L3709" i="3"/>
  <c r="K3709" i="3"/>
  <c r="O3708" i="3"/>
  <c r="N3708" i="3"/>
  <c r="M3708" i="3"/>
  <c r="L3708" i="3"/>
  <c r="K3708" i="3"/>
  <c r="M3707" i="3"/>
  <c r="N3707" i="3" s="1"/>
  <c r="L3707" i="3"/>
  <c r="O3707" i="3" s="1"/>
  <c r="K3707" i="3"/>
  <c r="M3706" i="3"/>
  <c r="N3706" i="3" s="1"/>
  <c r="L3706" i="3"/>
  <c r="K3706" i="3"/>
  <c r="O3706" i="3" s="1"/>
  <c r="M3705" i="3"/>
  <c r="N3705" i="3" s="1"/>
  <c r="L3705" i="3"/>
  <c r="K3705" i="3"/>
  <c r="M3704" i="3"/>
  <c r="N3704" i="3" s="1"/>
  <c r="L3704" i="3"/>
  <c r="K3704" i="3"/>
  <c r="O3703" i="3"/>
  <c r="N3703" i="3"/>
  <c r="M3703" i="3"/>
  <c r="L3703" i="3"/>
  <c r="K3703" i="3"/>
  <c r="M3702" i="3"/>
  <c r="N3702" i="3" s="1"/>
  <c r="L3702" i="3"/>
  <c r="O3702" i="3" s="1"/>
  <c r="K3702" i="3"/>
  <c r="M3701" i="3"/>
  <c r="N3701" i="3" s="1"/>
  <c r="L3701" i="3"/>
  <c r="K3701" i="3"/>
  <c r="M3700" i="3"/>
  <c r="N3700" i="3" s="1"/>
  <c r="O3700" i="3" s="1"/>
  <c r="L3700" i="3"/>
  <c r="K3700" i="3"/>
  <c r="M3699" i="3"/>
  <c r="N3699" i="3" s="1"/>
  <c r="L3699" i="3"/>
  <c r="K3699" i="3"/>
  <c r="O3698" i="3"/>
  <c r="M3698" i="3"/>
  <c r="N3698" i="3" s="1"/>
  <c r="L3698" i="3"/>
  <c r="K3698" i="3"/>
  <c r="N3697" i="3"/>
  <c r="M3697" i="3"/>
  <c r="L3697" i="3"/>
  <c r="O3697" i="3" s="1"/>
  <c r="K3697" i="3"/>
  <c r="M3696" i="3"/>
  <c r="N3696" i="3" s="1"/>
  <c r="L3696" i="3"/>
  <c r="K3696" i="3"/>
  <c r="O3696" i="3" s="1"/>
  <c r="N3695" i="3"/>
  <c r="M3695" i="3"/>
  <c r="L3695" i="3"/>
  <c r="K3695" i="3"/>
  <c r="O3695" i="3" s="1"/>
  <c r="M3694" i="3"/>
  <c r="N3694" i="3" s="1"/>
  <c r="L3694" i="3"/>
  <c r="K3694" i="3"/>
  <c r="N3693" i="3"/>
  <c r="M3693" i="3"/>
  <c r="L3693" i="3"/>
  <c r="K3693" i="3"/>
  <c r="N3692" i="3"/>
  <c r="M3692" i="3"/>
  <c r="L3692" i="3"/>
  <c r="K3692" i="3"/>
  <c r="O3692" i="3" s="1"/>
  <c r="M3691" i="3"/>
  <c r="N3691" i="3" s="1"/>
  <c r="L3691" i="3"/>
  <c r="K3691" i="3"/>
  <c r="O3691" i="3" s="1"/>
  <c r="M3690" i="3"/>
  <c r="N3690" i="3" s="1"/>
  <c r="L3690" i="3"/>
  <c r="K3690" i="3"/>
  <c r="O3690" i="3" s="1"/>
  <c r="N3689" i="3"/>
  <c r="M3689" i="3"/>
  <c r="L3689" i="3"/>
  <c r="O3689" i="3" s="1"/>
  <c r="K3689" i="3"/>
  <c r="N3688" i="3"/>
  <c r="O3688" i="3" s="1"/>
  <c r="M3688" i="3"/>
  <c r="L3688" i="3"/>
  <c r="K3688" i="3"/>
  <c r="N3687" i="3"/>
  <c r="M3687" i="3"/>
  <c r="L3687" i="3"/>
  <c r="K3687" i="3"/>
  <c r="O3687" i="3" s="1"/>
  <c r="M3686" i="3"/>
  <c r="N3686" i="3" s="1"/>
  <c r="L3686" i="3"/>
  <c r="K3686" i="3"/>
  <c r="M3685" i="3"/>
  <c r="N3685" i="3" s="1"/>
  <c r="L3685" i="3"/>
  <c r="K3685" i="3"/>
  <c r="N3684" i="3"/>
  <c r="O3684" i="3" s="1"/>
  <c r="M3684" i="3"/>
  <c r="L3684" i="3"/>
  <c r="K3684" i="3"/>
  <c r="N3683" i="3"/>
  <c r="O3683" i="3" s="1"/>
  <c r="M3683" i="3"/>
  <c r="L3683" i="3"/>
  <c r="K3683" i="3"/>
  <c r="M3682" i="3"/>
  <c r="N3682" i="3" s="1"/>
  <c r="L3682" i="3"/>
  <c r="K3682" i="3"/>
  <c r="O3682" i="3" s="1"/>
  <c r="O3681" i="3"/>
  <c r="N3681" i="3"/>
  <c r="M3681" i="3"/>
  <c r="L3681" i="3"/>
  <c r="K3681" i="3"/>
  <c r="M3680" i="3"/>
  <c r="N3680" i="3" s="1"/>
  <c r="L3680" i="3"/>
  <c r="O3680" i="3" s="1"/>
  <c r="K3680" i="3"/>
  <c r="N3679" i="3"/>
  <c r="M3679" i="3"/>
  <c r="L3679" i="3"/>
  <c r="K3679" i="3"/>
  <c r="O3679" i="3" s="1"/>
  <c r="N3678" i="3"/>
  <c r="O3678" i="3" s="1"/>
  <c r="M3678" i="3"/>
  <c r="L3678" i="3"/>
  <c r="K3678" i="3"/>
  <c r="M3677" i="3"/>
  <c r="N3677" i="3" s="1"/>
  <c r="L3677" i="3"/>
  <c r="K3677" i="3"/>
  <c r="O3676" i="3"/>
  <c r="N3676" i="3"/>
  <c r="M3676" i="3"/>
  <c r="L3676" i="3"/>
  <c r="K3676" i="3"/>
  <c r="M3675" i="3"/>
  <c r="N3675" i="3" s="1"/>
  <c r="L3675" i="3"/>
  <c r="K3675" i="3"/>
  <c r="M3674" i="3"/>
  <c r="N3674" i="3" s="1"/>
  <c r="L3674" i="3"/>
  <c r="K3674" i="3"/>
  <c r="O3674" i="3" s="1"/>
  <c r="M3673" i="3"/>
  <c r="N3673" i="3" s="1"/>
  <c r="L3673" i="3"/>
  <c r="O3673" i="3" s="1"/>
  <c r="K3673" i="3"/>
  <c r="M3672" i="3"/>
  <c r="N3672" i="3" s="1"/>
  <c r="L3672" i="3"/>
  <c r="K3672" i="3"/>
  <c r="O3671" i="3"/>
  <c r="N3671" i="3"/>
  <c r="M3671" i="3"/>
  <c r="L3671" i="3"/>
  <c r="K3671" i="3"/>
  <c r="M3670" i="3"/>
  <c r="N3670" i="3" s="1"/>
  <c r="L3670" i="3"/>
  <c r="O3670" i="3" s="1"/>
  <c r="K3670" i="3"/>
  <c r="M3669" i="3"/>
  <c r="N3669" i="3" s="1"/>
  <c r="L3669" i="3"/>
  <c r="K3669" i="3"/>
  <c r="M3668" i="3"/>
  <c r="N3668" i="3" s="1"/>
  <c r="O3668" i="3" s="1"/>
  <c r="L3668" i="3"/>
  <c r="K3668" i="3"/>
  <c r="M3667" i="3"/>
  <c r="N3667" i="3" s="1"/>
  <c r="L3667" i="3"/>
  <c r="K3667" i="3"/>
  <c r="O3666" i="3"/>
  <c r="M3666" i="3"/>
  <c r="N3666" i="3" s="1"/>
  <c r="L3666" i="3"/>
  <c r="K3666" i="3"/>
  <c r="N3665" i="3"/>
  <c r="M3665" i="3"/>
  <c r="L3665" i="3"/>
  <c r="O3665" i="3" s="1"/>
  <c r="K3665" i="3"/>
  <c r="M3664" i="3"/>
  <c r="N3664" i="3" s="1"/>
  <c r="L3664" i="3"/>
  <c r="K3664" i="3"/>
  <c r="O3664" i="3" s="1"/>
  <c r="M3663" i="3"/>
  <c r="N3663" i="3" s="1"/>
  <c r="L3663" i="3"/>
  <c r="K3663" i="3"/>
  <c r="M3662" i="3"/>
  <c r="N3662" i="3" s="1"/>
  <c r="L3662" i="3"/>
  <c r="K3662" i="3"/>
  <c r="O3662" i="3" s="1"/>
  <c r="O3661" i="3"/>
  <c r="N3661" i="3"/>
  <c r="M3661" i="3"/>
  <c r="L3661" i="3"/>
  <c r="K3661" i="3"/>
  <c r="M3660" i="3"/>
  <c r="N3660" i="3" s="1"/>
  <c r="L3660" i="3"/>
  <c r="O3660" i="3" s="1"/>
  <c r="K3660" i="3"/>
  <c r="N3659" i="3"/>
  <c r="M3659" i="3"/>
  <c r="L3659" i="3"/>
  <c r="K3659" i="3"/>
  <c r="O3659" i="3" s="1"/>
  <c r="N3658" i="3"/>
  <c r="O3658" i="3" s="1"/>
  <c r="I103" i="5" s="1"/>
  <c r="M3658" i="3"/>
  <c r="L3658" i="3"/>
  <c r="K3658" i="3"/>
  <c r="N3657" i="3"/>
  <c r="M3657" i="3"/>
  <c r="L3657" i="3"/>
  <c r="K3657" i="3"/>
  <c r="O3657" i="3" s="1"/>
  <c r="M3656" i="3"/>
  <c r="N3656" i="3" s="1"/>
  <c r="L3656" i="3"/>
  <c r="K3656" i="3"/>
  <c r="M3655" i="3"/>
  <c r="N3655" i="3" s="1"/>
  <c r="L3655" i="3"/>
  <c r="K3655" i="3"/>
  <c r="O3655" i="3" s="1"/>
  <c r="M3654" i="3"/>
  <c r="N3654" i="3" s="1"/>
  <c r="L3654" i="3"/>
  <c r="K3654" i="3"/>
  <c r="O3653" i="3"/>
  <c r="N3653" i="3"/>
  <c r="M3653" i="3"/>
  <c r="L3653" i="3"/>
  <c r="K3653" i="3"/>
  <c r="M3652" i="3"/>
  <c r="N3652" i="3" s="1"/>
  <c r="L3652" i="3"/>
  <c r="K3652" i="3"/>
  <c r="N3651" i="3"/>
  <c r="M3651" i="3"/>
  <c r="L3651" i="3"/>
  <c r="K3651" i="3"/>
  <c r="O3651" i="3" s="1"/>
  <c r="N3650" i="3"/>
  <c r="O3650" i="3" s="1"/>
  <c r="M3650" i="3"/>
  <c r="L3650" i="3"/>
  <c r="K3650" i="3"/>
  <c r="N3649" i="3"/>
  <c r="M3649" i="3"/>
  <c r="L3649" i="3"/>
  <c r="K3649" i="3"/>
  <c r="O3649" i="3" s="1"/>
  <c r="M3648" i="3"/>
  <c r="N3648" i="3" s="1"/>
  <c r="L3648" i="3"/>
  <c r="K3648" i="3"/>
  <c r="M3647" i="3"/>
  <c r="N3647" i="3" s="1"/>
  <c r="L3647" i="3"/>
  <c r="K3647" i="3"/>
  <c r="M3646" i="3"/>
  <c r="N3646" i="3" s="1"/>
  <c r="L3646" i="3"/>
  <c r="K3646" i="3"/>
  <c r="O3646" i="3" s="1"/>
  <c r="N3645" i="3"/>
  <c r="M3645" i="3"/>
  <c r="L3645" i="3"/>
  <c r="O3645" i="3" s="1"/>
  <c r="K3645" i="3"/>
  <c r="M3644" i="3"/>
  <c r="N3644" i="3" s="1"/>
  <c r="L3644" i="3"/>
  <c r="K3644" i="3"/>
  <c r="N3643" i="3"/>
  <c r="M3643" i="3"/>
  <c r="L3643" i="3"/>
  <c r="K3643" i="3"/>
  <c r="O3643" i="3" s="1"/>
  <c r="N3642" i="3"/>
  <c r="O3642" i="3" s="1"/>
  <c r="M3642" i="3"/>
  <c r="L3642" i="3"/>
  <c r="K3642" i="3"/>
  <c r="N3641" i="3"/>
  <c r="M3641" i="3"/>
  <c r="L3641" i="3"/>
  <c r="K3641" i="3"/>
  <c r="O3641" i="3" s="1"/>
  <c r="M3640" i="3"/>
  <c r="N3640" i="3" s="1"/>
  <c r="L3640" i="3"/>
  <c r="K3640" i="3"/>
  <c r="O3640" i="3" s="1"/>
  <c r="M3639" i="3"/>
  <c r="N3639" i="3" s="1"/>
  <c r="L3639" i="3"/>
  <c r="K3639" i="3"/>
  <c r="M3638" i="3"/>
  <c r="N3638" i="3" s="1"/>
  <c r="L3638" i="3"/>
  <c r="K3638" i="3"/>
  <c r="O3638" i="3" s="1"/>
  <c r="N3637" i="3"/>
  <c r="M3637" i="3"/>
  <c r="L3637" i="3"/>
  <c r="O3637" i="3" s="1"/>
  <c r="K3637" i="3"/>
  <c r="M3636" i="3"/>
  <c r="N3636" i="3" s="1"/>
  <c r="L3636" i="3"/>
  <c r="K3636" i="3"/>
  <c r="N3635" i="3"/>
  <c r="M3635" i="3"/>
  <c r="L3635" i="3"/>
  <c r="K3635" i="3"/>
  <c r="O3635" i="3" s="1"/>
  <c r="N3634" i="3"/>
  <c r="O3634" i="3" s="1"/>
  <c r="M3634" i="3"/>
  <c r="L3634" i="3"/>
  <c r="K3634" i="3"/>
  <c r="N3633" i="3"/>
  <c r="M3633" i="3"/>
  <c r="L3633" i="3"/>
  <c r="K3633" i="3"/>
  <c r="O3633" i="3" s="1"/>
  <c r="M3632" i="3"/>
  <c r="N3632" i="3" s="1"/>
  <c r="L3632" i="3"/>
  <c r="K3632" i="3"/>
  <c r="M3631" i="3"/>
  <c r="N3631" i="3" s="1"/>
  <c r="L3631" i="3"/>
  <c r="K3631" i="3"/>
  <c r="O3630" i="3"/>
  <c r="M3630" i="3"/>
  <c r="N3630" i="3" s="1"/>
  <c r="L3630" i="3"/>
  <c r="K3630" i="3"/>
  <c r="N3629" i="3"/>
  <c r="M3629" i="3"/>
  <c r="L3629" i="3"/>
  <c r="O3629" i="3" s="1"/>
  <c r="K3629" i="3"/>
  <c r="M3628" i="3"/>
  <c r="N3628" i="3" s="1"/>
  <c r="L3628" i="3"/>
  <c r="K3628" i="3"/>
  <c r="N3627" i="3"/>
  <c r="M3627" i="3"/>
  <c r="L3627" i="3"/>
  <c r="K3627" i="3"/>
  <c r="O3627" i="3" s="1"/>
  <c r="N3626" i="3"/>
  <c r="O3626" i="3" s="1"/>
  <c r="M3626" i="3"/>
  <c r="L3626" i="3"/>
  <c r="K3626" i="3"/>
  <c r="N3625" i="3"/>
  <c r="M3625" i="3"/>
  <c r="L3625" i="3"/>
  <c r="K3625" i="3"/>
  <c r="O3625" i="3" s="1"/>
  <c r="M3624" i="3"/>
  <c r="N3624" i="3" s="1"/>
  <c r="L3624" i="3"/>
  <c r="K3624" i="3"/>
  <c r="M3623" i="3"/>
  <c r="N3623" i="3" s="1"/>
  <c r="L3623" i="3"/>
  <c r="K3623" i="3"/>
  <c r="O3622" i="3"/>
  <c r="M3622" i="3"/>
  <c r="N3622" i="3" s="1"/>
  <c r="L3622" i="3"/>
  <c r="K3622" i="3"/>
  <c r="N3621" i="3"/>
  <c r="M3621" i="3"/>
  <c r="L3621" i="3"/>
  <c r="O3621" i="3" s="1"/>
  <c r="K3621" i="3"/>
  <c r="M3620" i="3"/>
  <c r="N3620" i="3" s="1"/>
  <c r="L3620" i="3"/>
  <c r="K3620" i="3"/>
  <c r="N3619" i="3"/>
  <c r="M3619" i="3"/>
  <c r="L3619" i="3"/>
  <c r="K3619" i="3"/>
  <c r="O3619" i="3" s="1"/>
  <c r="N3618" i="3"/>
  <c r="O3618" i="3" s="1"/>
  <c r="M3618" i="3"/>
  <c r="L3618" i="3"/>
  <c r="K3618" i="3"/>
  <c r="N3617" i="3"/>
  <c r="M3617" i="3"/>
  <c r="L3617" i="3"/>
  <c r="K3617" i="3"/>
  <c r="O3617" i="3" s="1"/>
  <c r="M3616" i="3"/>
  <c r="N3616" i="3" s="1"/>
  <c r="L3616" i="3"/>
  <c r="K3616" i="3"/>
  <c r="M3615" i="3"/>
  <c r="N3615" i="3" s="1"/>
  <c r="L3615" i="3"/>
  <c r="K3615" i="3"/>
  <c r="M3614" i="3"/>
  <c r="N3614" i="3" s="1"/>
  <c r="L3614" i="3"/>
  <c r="K3614" i="3"/>
  <c r="O3614" i="3" s="1"/>
  <c r="N3613" i="3"/>
  <c r="M3613" i="3"/>
  <c r="L3613" i="3"/>
  <c r="O3613" i="3" s="1"/>
  <c r="K3613" i="3"/>
  <c r="M3612" i="3"/>
  <c r="N3612" i="3" s="1"/>
  <c r="L3612" i="3"/>
  <c r="K3612" i="3"/>
  <c r="N3611" i="3"/>
  <c r="M3611" i="3"/>
  <c r="L3611" i="3"/>
  <c r="K3611" i="3"/>
  <c r="O3611" i="3" s="1"/>
  <c r="N3610" i="3"/>
  <c r="O3610" i="3" s="1"/>
  <c r="M3610" i="3"/>
  <c r="L3610" i="3"/>
  <c r="K3610" i="3"/>
  <c r="N3609" i="3"/>
  <c r="M3609" i="3"/>
  <c r="L3609" i="3"/>
  <c r="K3609" i="3"/>
  <c r="O3609" i="3" s="1"/>
  <c r="M3608" i="3"/>
  <c r="N3608" i="3" s="1"/>
  <c r="L3608" i="3"/>
  <c r="K3608" i="3"/>
  <c r="O3608" i="3" s="1"/>
  <c r="M3607" i="3"/>
  <c r="N3607" i="3" s="1"/>
  <c r="L3607" i="3"/>
  <c r="K3607" i="3"/>
  <c r="M3606" i="3"/>
  <c r="N3606" i="3" s="1"/>
  <c r="L3606" i="3"/>
  <c r="K3606" i="3"/>
  <c r="O3606" i="3" s="1"/>
  <c r="N3605" i="3"/>
  <c r="M3605" i="3"/>
  <c r="L3605" i="3"/>
  <c r="O3605" i="3" s="1"/>
  <c r="K3605" i="3"/>
  <c r="M3604" i="3"/>
  <c r="N3604" i="3" s="1"/>
  <c r="L3604" i="3"/>
  <c r="K3604" i="3"/>
  <c r="N3603" i="3"/>
  <c r="M3603" i="3"/>
  <c r="L3603" i="3"/>
  <c r="K3603" i="3"/>
  <c r="O3603" i="3" s="1"/>
  <c r="N3602" i="3"/>
  <c r="O3602" i="3" s="1"/>
  <c r="M3602" i="3"/>
  <c r="L3602" i="3"/>
  <c r="K3602" i="3"/>
  <c r="N3601" i="3"/>
  <c r="M3601" i="3"/>
  <c r="L3601" i="3"/>
  <c r="K3601" i="3"/>
  <c r="O3601" i="3" s="1"/>
  <c r="M3600" i="3"/>
  <c r="N3600" i="3" s="1"/>
  <c r="L3600" i="3"/>
  <c r="K3600" i="3"/>
  <c r="M3599" i="3"/>
  <c r="N3599" i="3" s="1"/>
  <c r="L3599" i="3"/>
  <c r="K3599" i="3"/>
  <c r="O3598" i="3"/>
  <c r="M3598" i="3"/>
  <c r="N3598" i="3" s="1"/>
  <c r="L3598" i="3"/>
  <c r="K3598" i="3"/>
  <c r="N3597" i="3"/>
  <c r="M3597" i="3"/>
  <c r="L3597" i="3"/>
  <c r="O3597" i="3" s="1"/>
  <c r="K3597" i="3"/>
  <c r="M3596" i="3"/>
  <c r="N3596" i="3" s="1"/>
  <c r="L3596" i="3"/>
  <c r="O3596" i="3" s="1"/>
  <c r="K3596" i="3"/>
  <c r="N3595" i="3"/>
  <c r="M3595" i="3"/>
  <c r="L3595" i="3"/>
  <c r="K3595" i="3"/>
  <c r="O3595" i="3" s="1"/>
  <c r="O3594" i="3"/>
  <c r="N3594" i="3"/>
  <c r="M3594" i="3"/>
  <c r="L3594" i="3"/>
  <c r="K3594" i="3"/>
  <c r="N3593" i="3"/>
  <c r="M3593" i="3"/>
  <c r="L3593" i="3"/>
  <c r="K3593" i="3"/>
  <c r="O3593" i="3" s="1"/>
  <c r="M3592" i="3"/>
  <c r="N3592" i="3" s="1"/>
  <c r="L3592" i="3"/>
  <c r="K3592" i="3"/>
  <c r="N3591" i="3"/>
  <c r="M3591" i="3"/>
  <c r="L3591" i="3"/>
  <c r="K3591" i="3"/>
  <c r="O3591" i="3" s="1"/>
  <c r="O3590" i="3"/>
  <c r="M3590" i="3"/>
  <c r="N3590" i="3" s="1"/>
  <c r="L3590" i="3"/>
  <c r="K3590" i="3"/>
  <c r="N3589" i="3"/>
  <c r="M3589" i="3"/>
  <c r="L3589" i="3"/>
  <c r="O3589" i="3" s="1"/>
  <c r="K3589" i="3"/>
  <c r="M3588" i="3"/>
  <c r="N3588" i="3" s="1"/>
  <c r="O3588" i="3" s="1"/>
  <c r="L3588" i="3"/>
  <c r="K3588" i="3"/>
  <c r="N3587" i="3"/>
  <c r="M3587" i="3"/>
  <c r="L3587" i="3"/>
  <c r="K3587" i="3"/>
  <c r="O3587" i="3" s="1"/>
  <c r="N3586" i="3"/>
  <c r="O3586" i="3" s="1"/>
  <c r="M3586" i="3"/>
  <c r="L3586" i="3"/>
  <c r="K3586" i="3"/>
  <c r="N3585" i="3"/>
  <c r="M3585" i="3"/>
  <c r="L3585" i="3"/>
  <c r="K3585" i="3"/>
  <c r="M3584" i="3"/>
  <c r="N3584" i="3" s="1"/>
  <c r="L3584" i="3"/>
  <c r="K3584" i="3"/>
  <c r="M3583" i="3"/>
  <c r="N3583" i="3" s="1"/>
  <c r="L3583" i="3"/>
  <c r="K3583" i="3"/>
  <c r="M3582" i="3"/>
  <c r="N3582" i="3" s="1"/>
  <c r="L3582" i="3"/>
  <c r="K3582" i="3"/>
  <c r="N3581" i="3"/>
  <c r="M3581" i="3"/>
  <c r="L3581" i="3"/>
  <c r="O3581" i="3" s="1"/>
  <c r="K3581" i="3"/>
  <c r="O3580" i="3"/>
  <c r="M3580" i="3"/>
  <c r="N3580" i="3" s="1"/>
  <c r="L3580" i="3"/>
  <c r="K3580" i="3"/>
  <c r="N3579" i="3"/>
  <c r="M3579" i="3"/>
  <c r="L3579" i="3"/>
  <c r="K3579" i="3"/>
  <c r="O3578" i="3"/>
  <c r="N3578" i="3"/>
  <c r="M3578" i="3"/>
  <c r="L3578" i="3"/>
  <c r="K3578" i="3"/>
  <c r="N3577" i="3"/>
  <c r="M3577" i="3"/>
  <c r="L3577" i="3"/>
  <c r="K3577" i="3"/>
  <c r="O3577" i="3" s="1"/>
  <c r="M3576" i="3"/>
  <c r="N3576" i="3" s="1"/>
  <c r="L3576" i="3"/>
  <c r="K3576" i="3"/>
  <c r="M3575" i="3"/>
  <c r="N3575" i="3" s="1"/>
  <c r="L3575" i="3"/>
  <c r="K3575" i="3"/>
  <c r="O3574" i="3"/>
  <c r="M3574" i="3"/>
  <c r="N3574" i="3" s="1"/>
  <c r="L3574" i="3"/>
  <c r="K3574" i="3"/>
  <c r="O3573" i="3"/>
  <c r="N3573" i="3"/>
  <c r="M3573" i="3"/>
  <c r="L3573" i="3"/>
  <c r="K3573" i="3"/>
  <c r="M3572" i="3"/>
  <c r="N3572" i="3" s="1"/>
  <c r="O3572" i="3" s="1"/>
  <c r="L3572" i="3"/>
  <c r="K3572" i="3"/>
  <c r="N3571" i="3"/>
  <c r="M3571" i="3"/>
  <c r="L3571" i="3"/>
  <c r="K3571" i="3"/>
  <c r="O3571" i="3" s="1"/>
  <c r="N3570" i="3"/>
  <c r="M3570" i="3"/>
  <c r="L3570" i="3"/>
  <c r="K3570" i="3"/>
  <c r="O3570" i="3" s="1"/>
  <c r="N3569" i="3"/>
  <c r="M3569" i="3"/>
  <c r="L3569" i="3"/>
  <c r="K3569" i="3"/>
  <c r="M3568" i="3"/>
  <c r="N3568" i="3" s="1"/>
  <c r="L3568" i="3"/>
  <c r="K3568" i="3"/>
  <c r="O3568" i="3" s="1"/>
  <c r="N3567" i="3"/>
  <c r="M3567" i="3"/>
  <c r="L3567" i="3"/>
  <c r="K3567" i="3"/>
  <c r="M3566" i="3"/>
  <c r="N3566" i="3" s="1"/>
  <c r="L3566" i="3"/>
  <c r="K3566" i="3"/>
  <c r="O3566" i="3" s="1"/>
  <c r="O3565" i="3"/>
  <c r="N3565" i="3"/>
  <c r="M3565" i="3"/>
  <c r="L3565" i="3"/>
  <c r="K3565" i="3"/>
  <c r="M3564" i="3"/>
  <c r="N3564" i="3" s="1"/>
  <c r="L3564" i="3"/>
  <c r="K3564" i="3"/>
  <c r="O3564" i="3" s="1"/>
  <c r="N3563" i="3"/>
  <c r="M3563" i="3"/>
  <c r="L3563" i="3"/>
  <c r="K3563" i="3"/>
  <c r="O3563" i="3" s="1"/>
  <c r="M3562" i="3"/>
  <c r="N3562" i="3" s="1"/>
  <c r="L3562" i="3"/>
  <c r="K3562" i="3"/>
  <c r="O3562" i="3" s="1"/>
  <c r="N3561" i="3"/>
  <c r="M3561" i="3"/>
  <c r="L3561" i="3"/>
  <c r="K3561" i="3"/>
  <c r="M3560" i="3"/>
  <c r="N3560" i="3" s="1"/>
  <c r="O3560" i="3" s="1"/>
  <c r="L3560" i="3"/>
  <c r="K3560" i="3"/>
  <c r="N3559" i="3"/>
  <c r="M3559" i="3"/>
  <c r="L3559" i="3"/>
  <c r="K3559" i="3"/>
  <c r="M3558" i="3"/>
  <c r="N3558" i="3" s="1"/>
  <c r="O3558" i="3" s="1"/>
  <c r="L3558" i="3"/>
  <c r="K3558" i="3"/>
  <c r="O3557" i="3"/>
  <c r="N3557" i="3"/>
  <c r="M3557" i="3"/>
  <c r="L3557" i="3"/>
  <c r="K3557" i="3"/>
  <c r="M3556" i="3"/>
  <c r="N3556" i="3" s="1"/>
  <c r="L3556" i="3"/>
  <c r="K3556" i="3"/>
  <c r="O3556" i="3" s="1"/>
  <c r="N3555" i="3"/>
  <c r="M3555" i="3"/>
  <c r="L3555" i="3"/>
  <c r="K3555" i="3"/>
  <c r="O3555" i="3" s="1"/>
  <c r="N3554" i="3"/>
  <c r="O3554" i="3" s="1"/>
  <c r="M3554" i="3"/>
  <c r="L3554" i="3"/>
  <c r="K3554" i="3"/>
  <c r="N3553" i="3"/>
  <c r="M3553" i="3"/>
  <c r="L3553" i="3"/>
  <c r="K3553" i="3"/>
  <c r="O3553" i="3" s="1"/>
  <c r="O3552" i="3"/>
  <c r="M3552" i="3"/>
  <c r="N3552" i="3" s="1"/>
  <c r="L3552" i="3"/>
  <c r="K3552" i="3"/>
  <c r="N3551" i="3"/>
  <c r="M3551" i="3"/>
  <c r="L3551" i="3"/>
  <c r="K3551" i="3"/>
  <c r="O3551" i="3" s="1"/>
  <c r="O3550" i="3"/>
  <c r="M3550" i="3"/>
  <c r="N3550" i="3" s="1"/>
  <c r="L3550" i="3"/>
  <c r="K3550" i="3"/>
  <c r="N3549" i="3"/>
  <c r="M3549" i="3"/>
  <c r="L3549" i="3"/>
  <c r="O3549" i="3" s="1"/>
  <c r="K3549" i="3"/>
  <c r="M3548" i="3"/>
  <c r="N3548" i="3" s="1"/>
  <c r="O3548" i="3" s="1"/>
  <c r="L3548" i="3"/>
  <c r="K3548" i="3"/>
  <c r="N3547" i="3"/>
  <c r="M3547" i="3"/>
  <c r="L3547" i="3"/>
  <c r="K3547" i="3"/>
  <c r="O3547" i="3" s="1"/>
  <c r="N3546" i="3"/>
  <c r="O3546" i="3" s="1"/>
  <c r="M3546" i="3"/>
  <c r="L3546" i="3"/>
  <c r="K3546" i="3"/>
  <c r="N3545" i="3"/>
  <c r="M3545" i="3"/>
  <c r="L3545" i="3"/>
  <c r="K3545" i="3"/>
  <c r="O3544" i="3"/>
  <c r="M3544" i="3"/>
  <c r="N3544" i="3" s="1"/>
  <c r="L3544" i="3"/>
  <c r="K3544" i="3"/>
  <c r="M3543" i="3"/>
  <c r="N3543" i="3" s="1"/>
  <c r="L3543" i="3"/>
  <c r="K3543" i="3"/>
  <c r="O3542" i="3"/>
  <c r="M3542" i="3"/>
  <c r="N3542" i="3" s="1"/>
  <c r="L3542" i="3"/>
  <c r="K3542" i="3"/>
  <c r="N3541" i="3"/>
  <c r="O3541" i="3" s="1"/>
  <c r="M3541" i="3"/>
  <c r="L3541" i="3"/>
  <c r="K3541" i="3"/>
  <c r="M3540" i="3"/>
  <c r="N3540" i="3" s="1"/>
  <c r="L3540" i="3"/>
  <c r="K3540" i="3"/>
  <c r="O3540" i="3" s="1"/>
  <c r="N3539" i="3"/>
  <c r="M3539" i="3"/>
  <c r="L3539" i="3"/>
  <c r="K3539" i="3"/>
  <c r="O3539" i="3" s="1"/>
  <c r="N3538" i="3"/>
  <c r="M3538" i="3"/>
  <c r="L3538" i="3"/>
  <c r="K3538" i="3"/>
  <c r="O3538" i="3" s="1"/>
  <c r="N3537" i="3"/>
  <c r="M3537" i="3"/>
  <c r="L3537" i="3"/>
  <c r="K3537" i="3"/>
  <c r="M3536" i="3"/>
  <c r="N3536" i="3" s="1"/>
  <c r="L3536" i="3"/>
  <c r="K3536" i="3"/>
  <c r="O3536" i="3" s="1"/>
  <c r="N3535" i="3"/>
  <c r="M3535" i="3"/>
  <c r="L3535" i="3"/>
  <c r="K3535" i="3"/>
  <c r="M3534" i="3"/>
  <c r="N3534" i="3" s="1"/>
  <c r="L3534" i="3"/>
  <c r="K3534" i="3"/>
  <c r="O3534" i="3" s="1"/>
  <c r="O3533" i="3"/>
  <c r="N3533" i="3"/>
  <c r="M3533" i="3"/>
  <c r="L3533" i="3"/>
  <c r="K3533" i="3"/>
  <c r="M3532" i="3"/>
  <c r="N3532" i="3" s="1"/>
  <c r="L3532" i="3"/>
  <c r="K3532" i="3"/>
  <c r="O3532" i="3" s="1"/>
  <c r="N3531" i="3"/>
  <c r="M3531" i="3"/>
  <c r="L3531" i="3"/>
  <c r="K3531" i="3"/>
  <c r="M3530" i="3"/>
  <c r="N3530" i="3" s="1"/>
  <c r="L3530" i="3"/>
  <c r="K3530" i="3"/>
  <c r="O3530" i="3" s="1"/>
  <c r="N3529" i="3"/>
  <c r="M3529" i="3"/>
  <c r="L3529" i="3"/>
  <c r="K3529" i="3"/>
  <c r="M3528" i="3"/>
  <c r="N3528" i="3" s="1"/>
  <c r="O3528" i="3" s="1"/>
  <c r="L3528" i="3"/>
  <c r="K3528" i="3"/>
  <c r="N3527" i="3"/>
  <c r="M3527" i="3"/>
  <c r="L3527" i="3"/>
  <c r="K3527" i="3"/>
  <c r="M3526" i="3"/>
  <c r="N3526" i="3" s="1"/>
  <c r="O3526" i="3" s="1"/>
  <c r="L3526" i="3"/>
  <c r="K3526" i="3"/>
  <c r="O3525" i="3"/>
  <c r="N3525" i="3"/>
  <c r="M3525" i="3"/>
  <c r="L3525" i="3"/>
  <c r="K3525" i="3"/>
  <c r="M3524" i="3"/>
  <c r="N3524" i="3" s="1"/>
  <c r="L3524" i="3"/>
  <c r="K3524" i="3"/>
  <c r="O3524" i="3" s="1"/>
  <c r="N3523" i="3"/>
  <c r="M3523" i="3"/>
  <c r="L3523" i="3"/>
  <c r="K3523" i="3"/>
  <c r="O3523" i="3" s="1"/>
  <c r="N3522" i="3"/>
  <c r="O3522" i="3" s="1"/>
  <c r="M3522" i="3"/>
  <c r="L3522" i="3"/>
  <c r="K3522" i="3"/>
  <c r="N3521" i="3"/>
  <c r="M3521" i="3"/>
  <c r="L3521" i="3"/>
  <c r="K3521" i="3"/>
  <c r="O3521" i="3" s="1"/>
  <c r="O3520" i="3"/>
  <c r="M3520" i="3"/>
  <c r="N3520" i="3" s="1"/>
  <c r="L3520" i="3"/>
  <c r="K3520" i="3"/>
  <c r="N3519" i="3"/>
  <c r="M3519" i="3"/>
  <c r="L3519" i="3"/>
  <c r="K3519" i="3"/>
  <c r="O3519" i="3" s="1"/>
  <c r="O3518" i="3"/>
  <c r="M3518" i="3"/>
  <c r="N3518" i="3" s="1"/>
  <c r="L3518" i="3"/>
  <c r="K3518" i="3"/>
  <c r="N3517" i="3"/>
  <c r="M3517" i="3"/>
  <c r="L3517" i="3"/>
  <c r="O3517" i="3" s="1"/>
  <c r="K3517" i="3"/>
  <c r="M3516" i="3"/>
  <c r="N3516" i="3" s="1"/>
  <c r="O3516" i="3" s="1"/>
  <c r="L3516" i="3"/>
  <c r="K3516" i="3"/>
  <c r="N3515" i="3"/>
  <c r="M3515" i="3"/>
  <c r="L3515" i="3"/>
  <c r="K3515" i="3"/>
  <c r="O3515" i="3" s="1"/>
  <c r="N3514" i="3"/>
  <c r="O3514" i="3" s="1"/>
  <c r="M3514" i="3"/>
  <c r="L3514" i="3"/>
  <c r="K3514" i="3"/>
  <c r="N3513" i="3"/>
  <c r="M3513" i="3"/>
  <c r="L3513" i="3"/>
  <c r="K3513" i="3"/>
  <c r="O3512" i="3"/>
  <c r="M3512" i="3"/>
  <c r="N3512" i="3" s="1"/>
  <c r="L3512" i="3"/>
  <c r="K3512" i="3"/>
  <c r="M3511" i="3"/>
  <c r="N3511" i="3" s="1"/>
  <c r="L3511" i="3"/>
  <c r="K3511" i="3"/>
  <c r="O3510" i="3"/>
  <c r="M3510" i="3"/>
  <c r="N3510" i="3" s="1"/>
  <c r="L3510" i="3"/>
  <c r="K3510" i="3"/>
  <c r="M3509" i="3"/>
  <c r="N3509" i="3" s="1"/>
  <c r="O3509" i="3" s="1"/>
  <c r="L3509" i="3"/>
  <c r="K3509" i="3"/>
  <c r="N3508" i="3"/>
  <c r="M3508" i="3"/>
  <c r="L3508" i="3"/>
  <c r="K3508" i="3"/>
  <c r="O3508" i="3" s="1"/>
  <c r="O3507" i="3"/>
  <c r="N3507" i="3"/>
  <c r="M3507" i="3"/>
  <c r="L3507" i="3"/>
  <c r="K3507" i="3"/>
  <c r="M3506" i="3"/>
  <c r="N3506" i="3" s="1"/>
  <c r="L3506" i="3"/>
  <c r="K3506" i="3"/>
  <c r="N3505" i="3"/>
  <c r="M3505" i="3"/>
  <c r="L3505" i="3"/>
  <c r="K3505" i="3"/>
  <c r="N3504" i="3"/>
  <c r="M3504" i="3"/>
  <c r="L3504" i="3"/>
  <c r="K3504" i="3"/>
  <c r="N3503" i="3"/>
  <c r="M3503" i="3"/>
  <c r="L3503" i="3"/>
  <c r="K3503" i="3"/>
  <c r="O3503" i="3" s="1"/>
  <c r="M3502" i="3"/>
  <c r="N3502" i="3" s="1"/>
  <c r="L3502" i="3"/>
  <c r="O3502" i="3" s="1"/>
  <c r="K3502" i="3"/>
  <c r="M3501" i="3"/>
  <c r="N3501" i="3" s="1"/>
  <c r="L3501" i="3"/>
  <c r="O3501" i="3" s="1"/>
  <c r="K3501" i="3"/>
  <c r="N3500" i="3"/>
  <c r="O3500" i="3" s="1"/>
  <c r="M3500" i="3"/>
  <c r="L3500" i="3"/>
  <c r="K3500" i="3"/>
  <c r="N3499" i="3"/>
  <c r="M3499" i="3"/>
  <c r="L3499" i="3"/>
  <c r="K3499" i="3"/>
  <c r="O3499" i="3" s="1"/>
  <c r="N3498" i="3"/>
  <c r="M3498" i="3"/>
  <c r="L3498" i="3"/>
  <c r="K3498" i="3"/>
  <c r="O3498" i="3" s="1"/>
  <c r="N3497" i="3"/>
  <c r="M3497" i="3"/>
  <c r="L3497" i="3"/>
  <c r="K3497" i="3"/>
  <c r="M3496" i="3"/>
  <c r="N3496" i="3" s="1"/>
  <c r="L3496" i="3"/>
  <c r="K3496" i="3"/>
  <c r="N3495" i="3"/>
  <c r="O3495" i="3" s="1"/>
  <c r="M3495" i="3"/>
  <c r="L3495" i="3"/>
  <c r="K3495" i="3"/>
  <c r="M3494" i="3"/>
  <c r="N3494" i="3" s="1"/>
  <c r="L3494" i="3"/>
  <c r="K3494" i="3"/>
  <c r="M3493" i="3"/>
  <c r="N3493" i="3" s="1"/>
  <c r="O3493" i="3" s="1"/>
  <c r="L3493" i="3"/>
  <c r="K3493" i="3"/>
  <c r="N3492" i="3"/>
  <c r="O3492" i="3" s="1"/>
  <c r="M3492" i="3"/>
  <c r="L3492" i="3"/>
  <c r="K3492" i="3"/>
  <c r="N3491" i="3"/>
  <c r="M3491" i="3"/>
  <c r="L3491" i="3"/>
  <c r="K3491" i="3"/>
  <c r="O3491" i="3" s="1"/>
  <c r="N3490" i="3"/>
  <c r="O3490" i="3" s="1"/>
  <c r="M3490" i="3"/>
  <c r="L3490" i="3"/>
  <c r="K3490" i="3"/>
  <c r="M3489" i="3"/>
  <c r="N3489" i="3" s="1"/>
  <c r="L3489" i="3"/>
  <c r="K3489" i="3"/>
  <c r="M3488" i="3"/>
  <c r="N3488" i="3" s="1"/>
  <c r="O3488" i="3" s="1"/>
  <c r="L3488" i="3"/>
  <c r="K3488" i="3"/>
  <c r="N3487" i="3"/>
  <c r="M3487" i="3"/>
  <c r="L3487" i="3"/>
  <c r="O3487" i="3" s="1"/>
  <c r="K3487" i="3"/>
  <c r="M3486" i="3"/>
  <c r="N3486" i="3" s="1"/>
  <c r="L3486" i="3"/>
  <c r="K3486" i="3"/>
  <c r="O3486" i="3" s="1"/>
  <c r="M3485" i="3"/>
  <c r="N3485" i="3" s="1"/>
  <c r="O3485" i="3" s="1"/>
  <c r="L3485" i="3"/>
  <c r="K3485" i="3"/>
  <c r="M3484" i="3"/>
  <c r="N3484" i="3" s="1"/>
  <c r="L3484" i="3"/>
  <c r="K3484" i="3"/>
  <c r="O3483" i="3"/>
  <c r="N3483" i="3"/>
  <c r="M3483" i="3"/>
  <c r="L3483" i="3"/>
  <c r="K3483" i="3"/>
  <c r="N3482" i="3"/>
  <c r="O3482" i="3" s="1"/>
  <c r="M3482" i="3"/>
  <c r="L3482" i="3"/>
  <c r="K3482" i="3"/>
  <c r="N3481" i="3"/>
  <c r="M3481" i="3"/>
  <c r="L3481" i="3"/>
  <c r="K3481" i="3"/>
  <c r="O3481" i="3" s="1"/>
  <c r="O3480" i="3"/>
  <c r="M3480" i="3"/>
  <c r="N3480" i="3" s="1"/>
  <c r="L3480" i="3"/>
  <c r="K3480" i="3"/>
  <c r="M3479" i="3"/>
  <c r="N3479" i="3" s="1"/>
  <c r="L3479" i="3"/>
  <c r="K3479" i="3"/>
  <c r="O3478" i="3"/>
  <c r="M3478" i="3"/>
  <c r="N3478" i="3" s="1"/>
  <c r="L3478" i="3"/>
  <c r="K3478" i="3"/>
  <c r="M3477" i="3"/>
  <c r="N3477" i="3" s="1"/>
  <c r="O3477" i="3" s="1"/>
  <c r="L3477" i="3"/>
  <c r="K3477" i="3"/>
  <c r="N3476" i="3"/>
  <c r="M3476" i="3"/>
  <c r="L3476" i="3"/>
  <c r="K3476" i="3"/>
  <c r="O3476" i="3" s="1"/>
  <c r="O3475" i="3"/>
  <c r="N3475" i="3"/>
  <c r="M3475" i="3"/>
  <c r="L3475" i="3"/>
  <c r="K3475" i="3"/>
  <c r="M3474" i="3"/>
  <c r="N3474" i="3" s="1"/>
  <c r="L3474" i="3"/>
  <c r="K3474" i="3"/>
  <c r="N3473" i="3"/>
  <c r="M3473" i="3"/>
  <c r="L3473" i="3"/>
  <c r="K3473" i="3"/>
  <c r="M3472" i="3"/>
  <c r="N3472" i="3" s="1"/>
  <c r="L3472" i="3"/>
  <c r="K3472" i="3"/>
  <c r="N3471" i="3"/>
  <c r="M3471" i="3"/>
  <c r="L3471" i="3"/>
  <c r="K3471" i="3"/>
  <c r="O3471" i="3" s="1"/>
  <c r="O3470" i="3"/>
  <c r="M3470" i="3"/>
  <c r="N3470" i="3" s="1"/>
  <c r="L3470" i="3"/>
  <c r="K3470" i="3"/>
  <c r="M3469" i="3"/>
  <c r="N3469" i="3" s="1"/>
  <c r="L3469" i="3"/>
  <c r="O3469" i="3" s="1"/>
  <c r="K3469" i="3"/>
  <c r="N3468" i="3"/>
  <c r="O3468" i="3" s="1"/>
  <c r="M3468" i="3"/>
  <c r="L3468" i="3"/>
  <c r="K3468" i="3"/>
  <c r="N3467" i="3"/>
  <c r="M3467" i="3"/>
  <c r="L3467" i="3"/>
  <c r="K3467" i="3"/>
  <c r="N3466" i="3"/>
  <c r="M3466" i="3"/>
  <c r="L3466" i="3"/>
  <c r="K3466" i="3"/>
  <c r="O3466" i="3" s="1"/>
  <c r="N3465" i="3"/>
  <c r="M3465" i="3"/>
  <c r="L3465" i="3"/>
  <c r="K3465" i="3"/>
  <c r="M3464" i="3"/>
  <c r="N3464" i="3" s="1"/>
  <c r="L3464" i="3"/>
  <c r="K3464" i="3"/>
  <c r="O3464" i="3" s="1"/>
  <c r="N3463" i="3"/>
  <c r="O3463" i="3" s="1"/>
  <c r="M3463" i="3"/>
  <c r="L3463" i="3"/>
  <c r="K3463" i="3"/>
  <c r="M3462" i="3"/>
  <c r="N3462" i="3" s="1"/>
  <c r="L3462" i="3"/>
  <c r="O3462" i="3" s="1"/>
  <c r="K3462" i="3"/>
  <c r="O3461" i="3"/>
  <c r="N3461" i="3"/>
  <c r="M3461" i="3"/>
  <c r="L3461" i="3"/>
  <c r="K3461" i="3"/>
  <c r="N3460" i="3"/>
  <c r="M3460" i="3"/>
  <c r="L3460" i="3"/>
  <c r="O3460" i="3" s="1"/>
  <c r="K3460" i="3"/>
  <c r="N3459" i="3"/>
  <c r="M3459" i="3"/>
  <c r="L3459" i="3"/>
  <c r="K3459" i="3"/>
  <c r="N3458" i="3"/>
  <c r="O3458" i="3" s="1"/>
  <c r="M3458" i="3"/>
  <c r="L3458" i="3"/>
  <c r="K3458" i="3"/>
  <c r="M3457" i="3"/>
  <c r="N3457" i="3" s="1"/>
  <c r="L3457" i="3"/>
  <c r="K3457" i="3"/>
  <c r="O3456" i="3"/>
  <c r="N3456" i="3"/>
  <c r="M3456" i="3"/>
  <c r="L3456" i="3"/>
  <c r="K3456" i="3"/>
  <c r="O3455" i="3"/>
  <c r="N3455" i="3"/>
  <c r="M3455" i="3"/>
  <c r="L3455" i="3"/>
  <c r="K3455" i="3"/>
  <c r="M3454" i="3"/>
  <c r="N3454" i="3" s="1"/>
  <c r="L3454" i="3"/>
  <c r="K3454" i="3"/>
  <c r="O3454" i="3" s="1"/>
  <c r="O3453" i="3"/>
  <c r="M3453" i="3"/>
  <c r="N3453" i="3" s="1"/>
  <c r="L3453" i="3"/>
  <c r="K3453" i="3"/>
  <c r="M3452" i="3"/>
  <c r="N3452" i="3" s="1"/>
  <c r="L3452" i="3"/>
  <c r="K3452" i="3"/>
  <c r="O3452" i="3" s="1"/>
  <c r="O3451" i="3"/>
  <c r="N3451" i="3"/>
  <c r="M3451" i="3"/>
  <c r="L3451" i="3"/>
  <c r="K3451" i="3"/>
  <c r="N3450" i="3"/>
  <c r="M3450" i="3"/>
  <c r="L3450" i="3"/>
  <c r="O3450" i="3" s="1"/>
  <c r="K3450" i="3"/>
  <c r="N3449" i="3"/>
  <c r="M3449" i="3"/>
  <c r="L3449" i="3"/>
  <c r="K3449" i="3"/>
  <c r="O3449" i="3" s="1"/>
  <c r="M3448" i="3"/>
  <c r="N3448" i="3" s="1"/>
  <c r="O3448" i="3" s="1"/>
  <c r="L3448" i="3"/>
  <c r="K3448" i="3"/>
  <c r="M3447" i="3"/>
  <c r="N3447" i="3" s="1"/>
  <c r="L3447" i="3"/>
  <c r="K3447" i="3"/>
  <c r="O3446" i="3"/>
  <c r="M3446" i="3"/>
  <c r="N3446" i="3" s="1"/>
  <c r="L3446" i="3"/>
  <c r="K3446" i="3"/>
  <c r="N3445" i="3"/>
  <c r="M3445" i="3"/>
  <c r="L3445" i="3"/>
  <c r="K3445" i="3"/>
  <c r="N3444" i="3"/>
  <c r="M3444" i="3"/>
  <c r="L3444" i="3"/>
  <c r="K3444" i="3"/>
  <c r="O3444" i="3" s="1"/>
  <c r="O3443" i="3"/>
  <c r="M3443" i="3"/>
  <c r="N3443" i="3" s="1"/>
  <c r="L3443" i="3"/>
  <c r="K3443" i="3"/>
  <c r="M3442" i="3"/>
  <c r="N3442" i="3" s="1"/>
  <c r="L3442" i="3"/>
  <c r="K3442" i="3"/>
  <c r="O3442" i="3" s="1"/>
  <c r="O3441" i="3"/>
  <c r="N3441" i="3"/>
  <c r="M3441" i="3"/>
  <c r="L3441" i="3"/>
  <c r="K3441" i="3"/>
  <c r="N3440" i="3"/>
  <c r="M3440" i="3"/>
  <c r="L3440" i="3"/>
  <c r="O3440" i="3" s="1"/>
  <c r="K3440" i="3"/>
  <c r="M3439" i="3"/>
  <c r="N3439" i="3" s="1"/>
  <c r="L3439" i="3"/>
  <c r="K3439" i="3"/>
  <c r="N3438" i="3"/>
  <c r="O3438" i="3" s="1"/>
  <c r="M3438" i="3"/>
  <c r="L3438" i="3"/>
  <c r="K3438" i="3"/>
  <c r="M3437" i="3"/>
  <c r="N3437" i="3" s="1"/>
  <c r="O3437" i="3" s="1"/>
  <c r="L3437" i="3"/>
  <c r="K3437" i="3"/>
  <c r="N3436" i="3"/>
  <c r="M3436" i="3"/>
  <c r="L3436" i="3"/>
  <c r="K3436" i="3"/>
  <c r="O3436" i="3" s="1"/>
  <c r="M3435" i="3"/>
  <c r="N3435" i="3" s="1"/>
  <c r="O3435" i="3" s="1"/>
  <c r="L3435" i="3"/>
  <c r="K3435" i="3"/>
  <c r="M3434" i="3"/>
  <c r="N3434" i="3" s="1"/>
  <c r="L3434" i="3"/>
  <c r="K3434" i="3"/>
  <c r="N3433" i="3"/>
  <c r="M3433" i="3"/>
  <c r="L3433" i="3"/>
  <c r="K3433" i="3"/>
  <c r="O3433" i="3" s="1"/>
  <c r="O3432" i="3"/>
  <c r="N3432" i="3"/>
  <c r="M3432" i="3"/>
  <c r="L3432" i="3"/>
  <c r="K3432" i="3"/>
  <c r="M3431" i="3"/>
  <c r="N3431" i="3" s="1"/>
  <c r="L3431" i="3"/>
  <c r="K3431" i="3"/>
  <c r="O3431" i="3" s="1"/>
  <c r="N3430" i="3"/>
  <c r="O3430" i="3" s="1"/>
  <c r="M3430" i="3"/>
  <c r="L3430" i="3"/>
  <c r="K3430" i="3"/>
  <c r="M3429" i="3"/>
  <c r="N3429" i="3" s="1"/>
  <c r="L3429" i="3"/>
  <c r="K3429" i="3"/>
  <c r="N3428" i="3"/>
  <c r="M3428" i="3"/>
  <c r="L3428" i="3"/>
  <c r="K3428" i="3"/>
  <c r="O3428" i="3" s="1"/>
  <c r="M3427" i="3"/>
  <c r="N3427" i="3" s="1"/>
  <c r="O3427" i="3" s="1"/>
  <c r="L3427" i="3"/>
  <c r="K3427" i="3"/>
  <c r="M3426" i="3"/>
  <c r="N3426" i="3" s="1"/>
  <c r="L3426" i="3"/>
  <c r="K3426" i="3"/>
  <c r="N3425" i="3"/>
  <c r="M3425" i="3"/>
  <c r="L3425" i="3"/>
  <c r="K3425" i="3"/>
  <c r="O3425" i="3" s="1"/>
  <c r="O3424" i="3"/>
  <c r="N3424" i="3"/>
  <c r="M3424" i="3"/>
  <c r="L3424" i="3"/>
  <c r="K3424" i="3"/>
  <c r="M3423" i="3"/>
  <c r="N3423" i="3" s="1"/>
  <c r="L3423" i="3"/>
  <c r="K3423" i="3"/>
  <c r="N3422" i="3"/>
  <c r="O3422" i="3" s="1"/>
  <c r="M3422" i="3"/>
  <c r="L3422" i="3"/>
  <c r="K3422" i="3"/>
  <c r="M3421" i="3"/>
  <c r="N3421" i="3" s="1"/>
  <c r="L3421" i="3"/>
  <c r="K3421" i="3"/>
  <c r="N3420" i="3"/>
  <c r="M3420" i="3"/>
  <c r="L3420" i="3"/>
  <c r="K3420" i="3"/>
  <c r="O3420" i="3" s="1"/>
  <c r="M3419" i="3"/>
  <c r="N3419" i="3" s="1"/>
  <c r="O3419" i="3" s="1"/>
  <c r="L3419" i="3"/>
  <c r="K3419" i="3"/>
  <c r="M3418" i="3"/>
  <c r="N3418" i="3" s="1"/>
  <c r="L3418" i="3"/>
  <c r="K3418" i="3"/>
  <c r="O3417" i="3"/>
  <c r="N3417" i="3"/>
  <c r="M3417" i="3"/>
  <c r="L3417" i="3"/>
  <c r="K3417" i="3"/>
  <c r="N3416" i="3"/>
  <c r="M3416" i="3"/>
  <c r="L3416" i="3"/>
  <c r="O3416" i="3" s="1"/>
  <c r="K3416" i="3"/>
  <c r="M3415" i="3"/>
  <c r="N3415" i="3" s="1"/>
  <c r="L3415" i="3"/>
  <c r="K3415" i="3"/>
  <c r="N3414" i="3"/>
  <c r="O3414" i="3" s="1"/>
  <c r="M3414" i="3"/>
  <c r="L3414" i="3"/>
  <c r="K3414" i="3"/>
  <c r="M3413" i="3"/>
  <c r="N3413" i="3" s="1"/>
  <c r="O3413" i="3" s="1"/>
  <c r="L3413" i="3"/>
  <c r="K3413" i="3"/>
  <c r="N3412" i="3"/>
  <c r="M3412" i="3"/>
  <c r="L3412" i="3"/>
  <c r="K3412" i="3"/>
  <c r="O3412" i="3" s="1"/>
  <c r="M3411" i="3"/>
  <c r="N3411" i="3" s="1"/>
  <c r="O3411" i="3" s="1"/>
  <c r="L3411" i="3"/>
  <c r="K3411" i="3"/>
  <c r="M3410" i="3"/>
  <c r="N3410" i="3" s="1"/>
  <c r="L3410" i="3"/>
  <c r="K3410" i="3"/>
  <c r="O3409" i="3"/>
  <c r="N3409" i="3"/>
  <c r="M3409" i="3"/>
  <c r="L3409" i="3"/>
  <c r="K3409" i="3"/>
  <c r="N3408" i="3"/>
  <c r="M3408" i="3"/>
  <c r="L3408" i="3"/>
  <c r="O3408" i="3" s="1"/>
  <c r="K3408" i="3"/>
  <c r="M3407" i="3"/>
  <c r="N3407" i="3" s="1"/>
  <c r="L3407" i="3"/>
  <c r="K3407" i="3"/>
  <c r="N3406" i="3"/>
  <c r="O3406" i="3" s="1"/>
  <c r="M3406" i="3"/>
  <c r="L3406" i="3"/>
  <c r="K3406" i="3"/>
  <c r="M3405" i="3"/>
  <c r="N3405" i="3" s="1"/>
  <c r="O3405" i="3" s="1"/>
  <c r="L3405" i="3"/>
  <c r="K3405" i="3"/>
  <c r="N3404" i="3"/>
  <c r="M3404" i="3"/>
  <c r="L3404" i="3"/>
  <c r="K3404" i="3"/>
  <c r="M3403" i="3"/>
  <c r="N3403" i="3" s="1"/>
  <c r="O3403" i="3" s="1"/>
  <c r="L3403" i="3"/>
  <c r="K3403" i="3"/>
  <c r="M3402" i="3"/>
  <c r="N3402" i="3" s="1"/>
  <c r="L3402" i="3"/>
  <c r="K3402" i="3"/>
  <c r="N3401" i="3"/>
  <c r="M3401" i="3"/>
  <c r="L3401" i="3"/>
  <c r="K3401" i="3"/>
  <c r="O3401" i="3" s="1"/>
  <c r="O3400" i="3"/>
  <c r="N3400" i="3"/>
  <c r="M3400" i="3"/>
  <c r="L3400" i="3"/>
  <c r="K3400" i="3"/>
  <c r="M3399" i="3"/>
  <c r="N3399" i="3" s="1"/>
  <c r="L3399" i="3"/>
  <c r="K3399" i="3"/>
  <c r="O3399" i="3" s="1"/>
  <c r="N3398" i="3"/>
  <c r="O3398" i="3" s="1"/>
  <c r="M3398" i="3"/>
  <c r="L3398" i="3"/>
  <c r="K3398" i="3"/>
  <c r="M3397" i="3"/>
  <c r="N3397" i="3" s="1"/>
  <c r="L3397" i="3"/>
  <c r="K3397" i="3"/>
  <c r="N3396" i="3"/>
  <c r="M3396" i="3"/>
  <c r="L3396" i="3"/>
  <c r="K3396" i="3"/>
  <c r="O3396" i="3" s="1"/>
  <c r="M3395" i="3"/>
  <c r="N3395" i="3" s="1"/>
  <c r="O3395" i="3" s="1"/>
  <c r="L3395" i="3"/>
  <c r="K3395" i="3"/>
  <c r="N3394" i="3"/>
  <c r="M3394" i="3"/>
  <c r="L3394" i="3"/>
  <c r="K3394" i="3"/>
  <c r="O3394" i="3" s="1"/>
  <c r="N3393" i="3"/>
  <c r="M3393" i="3"/>
  <c r="L3393" i="3"/>
  <c r="K3393" i="3"/>
  <c r="O3393" i="3" s="1"/>
  <c r="O3392" i="3"/>
  <c r="N3392" i="3"/>
  <c r="M3392" i="3"/>
  <c r="L3392" i="3"/>
  <c r="K3392" i="3"/>
  <c r="M3391" i="3"/>
  <c r="N3391" i="3" s="1"/>
  <c r="L3391" i="3"/>
  <c r="K3391" i="3"/>
  <c r="N3390" i="3"/>
  <c r="O3390" i="3" s="1"/>
  <c r="M3390" i="3"/>
  <c r="L3390" i="3"/>
  <c r="K3390" i="3"/>
  <c r="M3389" i="3"/>
  <c r="N3389" i="3" s="1"/>
  <c r="L3389" i="3"/>
  <c r="K3389" i="3"/>
  <c r="O3389" i="3" s="1"/>
  <c r="N3388" i="3"/>
  <c r="M3388" i="3"/>
  <c r="L3388" i="3"/>
  <c r="K3388" i="3"/>
  <c r="O3388" i="3" s="1"/>
  <c r="M3387" i="3"/>
  <c r="N3387" i="3" s="1"/>
  <c r="O3387" i="3" s="1"/>
  <c r="L3387" i="3"/>
  <c r="K3387" i="3"/>
  <c r="M3386" i="3"/>
  <c r="N3386" i="3" s="1"/>
  <c r="L3386" i="3"/>
  <c r="K3386" i="3"/>
  <c r="O3385" i="3"/>
  <c r="N3385" i="3"/>
  <c r="M3385" i="3"/>
  <c r="L3385" i="3"/>
  <c r="K3385" i="3"/>
  <c r="N3384" i="3"/>
  <c r="M3384" i="3"/>
  <c r="L3384" i="3"/>
  <c r="O3384" i="3" s="1"/>
  <c r="K3384" i="3"/>
  <c r="M3383" i="3"/>
  <c r="N3383" i="3" s="1"/>
  <c r="L3383" i="3"/>
  <c r="K3383" i="3"/>
  <c r="N3382" i="3"/>
  <c r="O3382" i="3" s="1"/>
  <c r="M3382" i="3"/>
  <c r="L3382" i="3"/>
  <c r="K3382" i="3"/>
  <c r="O3381" i="3"/>
  <c r="N3381" i="3"/>
  <c r="M3381" i="3"/>
  <c r="L3381" i="3"/>
  <c r="K3381" i="3"/>
  <c r="N3380" i="3"/>
  <c r="M3380" i="3"/>
  <c r="L3380" i="3"/>
  <c r="K3380" i="3"/>
  <c r="O3380" i="3" s="1"/>
  <c r="O3379" i="3"/>
  <c r="M3379" i="3"/>
  <c r="N3379" i="3" s="1"/>
  <c r="L3379" i="3"/>
  <c r="K3379" i="3"/>
  <c r="M3378" i="3"/>
  <c r="N3378" i="3" s="1"/>
  <c r="L3378" i="3"/>
  <c r="K3378" i="3"/>
  <c r="O3377" i="3"/>
  <c r="N3377" i="3"/>
  <c r="M3377" i="3"/>
  <c r="L3377" i="3"/>
  <c r="K3377" i="3"/>
  <c r="N3376" i="3"/>
  <c r="M3376" i="3"/>
  <c r="L3376" i="3"/>
  <c r="O3376" i="3" s="1"/>
  <c r="K3376" i="3"/>
  <c r="M3375" i="3"/>
  <c r="N3375" i="3" s="1"/>
  <c r="L3375" i="3"/>
  <c r="K3375" i="3"/>
  <c r="N3374" i="3"/>
  <c r="O3374" i="3" s="1"/>
  <c r="M3374" i="3"/>
  <c r="L3374" i="3"/>
  <c r="K3374" i="3"/>
  <c r="M3373" i="3"/>
  <c r="N3373" i="3" s="1"/>
  <c r="O3373" i="3" s="1"/>
  <c r="L3373" i="3"/>
  <c r="K3373" i="3"/>
  <c r="N3372" i="3"/>
  <c r="M3372" i="3"/>
  <c r="L3372" i="3"/>
  <c r="K3372" i="3"/>
  <c r="M3371" i="3"/>
  <c r="N3371" i="3" s="1"/>
  <c r="O3371" i="3" s="1"/>
  <c r="I71" i="5" s="1"/>
  <c r="L3371" i="3"/>
  <c r="K3371" i="3"/>
  <c r="M3370" i="3"/>
  <c r="N3370" i="3" s="1"/>
  <c r="L3370" i="3"/>
  <c r="K3370" i="3"/>
  <c r="N3369" i="3"/>
  <c r="M3369" i="3"/>
  <c r="L3369" i="3"/>
  <c r="K3369" i="3"/>
  <c r="O3369" i="3" s="1"/>
  <c r="O3368" i="3"/>
  <c r="N3368" i="3"/>
  <c r="M3368" i="3"/>
  <c r="L3368" i="3"/>
  <c r="K3368" i="3"/>
  <c r="M3367" i="3"/>
  <c r="N3367" i="3" s="1"/>
  <c r="L3367" i="3"/>
  <c r="K3367" i="3"/>
  <c r="O3367" i="3" s="1"/>
  <c r="N3366" i="3"/>
  <c r="O3366" i="3" s="1"/>
  <c r="M3366" i="3"/>
  <c r="L3366" i="3"/>
  <c r="K3366" i="3"/>
  <c r="M3365" i="3"/>
  <c r="N3365" i="3" s="1"/>
  <c r="L3365" i="3"/>
  <c r="K3365" i="3"/>
  <c r="O3365" i="3" s="1"/>
  <c r="N3364" i="3"/>
  <c r="M3364" i="3"/>
  <c r="L3364" i="3"/>
  <c r="K3364" i="3"/>
  <c r="O3364" i="3" s="1"/>
  <c r="M3363" i="3"/>
  <c r="N3363" i="3" s="1"/>
  <c r="O3363" i="3" s="1"/>
  <c r="L3363" i="3"/>
  <c r="K3363" i="3"/>
  <c r="N3362" i="3"/>
  <c r="M3362" i="3"/>
  <c r="L3362" i="3"/>
  <c r="K3362" i="3"/>
  <c r="N3361" i="3"/>
  <c r="M3361" i="3"/>
  <c r="L3361" i="3"/>
  <c r="K3361" i="3"/>
  <c r="O3361" i="3" s="1"/>
  <c r="O3360" i="3"/>
  <c r="N3360" i="3"/>
  <c r="M3360" i="3"/>
  <c r="L3360" i="3"/>
  <c r="K3360" i="3"/>
  <c r="M3359" i="3"/>
  <c r="N3359" i="3" s="1"/>
  <c r="L3359" i="3"/>
  <c r="K3359" i="3"/>
  <c r="N3358" i="3"/>
  <c r="O3358" i="3" s="1"/>
  <c r="M3358" i="3"/>
  <c r="L3358" i="3"/>
  <c r="K3358" i="3"/>
  <c r="M3357" i="3"/>
  <c r="N3357" i="3" s="1"/>
  <c r="L3357" i="3"/>
  <c r="K3357" i="3"/>
  <c r="O3357" i="3" s="1"/>
  <c r="N3356" i="3"/>
  <c r="M3356" i="3"/>
  <c r="L3356" i="3"/>
  <c r="K3356" i="3"/>
  <c r="O3356" i="3" s="1"/>
  <c r="M3355" i="3"/>
  <c r="N3355" i="3" s="1"/>
  <c r="O3355" i="3" s="1"/>
  <c r="L3355" i="3"/>
  <c r="K3355" i="3"/>
  <c r="M3354" i="3"/>
  <c r="N3354" i="3" s="1"/>
  <c r="L3354" i="3"/>
  <c r="K3354" i="3"/>
  <c r="O3353" i="3"/>
  <c r="N3353" i="3"/>
  <c r="M3353" i="3"/>
  <c r="L3353" i="3"/>
  <c r="K3353" i="3"/>
  <c r="N3352" i="3"/>
  <c r="M3352" i="3"/>
  <c r="L3352" i="3"/>
  <c r="O3352" i="3" s="1"/>
  <c r="K3352" i="3"/>
  <c r="M3351" i="3"/>
  <c r="N3351" i="3" s="1"/>
  <c r="L3351" i="3"/>
  <c r="K3351" i="3"/>
  <c r="N3350" i="3"/>
  <c r="O3350" i="3" s="1"/>
  <c r="M3350" i="3"/>
  <c r="L3350" i="3"/>
  <c r="K3350" i="3"/>
  <c r="O3349" i="3"/>
  <c r="N3349" i="3"/>
  <c r="M3349" i="3"/>
  <c r="L3349" i="3"/>
  <c r="K3349" i="3"/>
  <c r="N3348" i="3"/>
  <c r="M3348" i="3"/>
  <c r="L3348" i="3"/>
  <c r="K3348" i="3"/>
  <c r="O3348" i="3" s="1"/>
  <c r="O3347" i="3"/>
  <c r="M3347" i="3"/>
  <c r="N3347" i="3" s="1"/>
  <c r="L3347" i="3"/>
  <c r="K3347" i="3"/>
  <c r="M3346" i="3"/>
  <c r="N3346" i="3" s="1"/>
  <c r="L3346" i="3"/>
  <c r="K3346" i="3"/>
  <c r="O3345" i="3"/>
  <c r="N3345" i="3"/>
  <c r="M3345" i="3"/>
  <c r="L3345" i="3"/>
  <c r="K3345" i="3"/>
  <c r="N3344" i="3"/>
  <c r="M3344" i="3"/>
  <c r="L3344" i="3"/>
  <c r="O3344" i="3" s="1"/>
  <c r="K3344" i="3"/>
  <c r="M3343" i="3"/>
  <c r="N3343" i="3" s="1"/>
  <c r="L3343" i="3"/>
  <c r="K3343" i="3"/>
  <c r="N3342" i="3"/>
  <c r="O3342" i="3" s="1"/>
  <c r="M3342" i="3"/>
  <c r="L3342" i="3"/>
  <c r="K3342" i="3"/>
  <c r="M3341" i="3"/>
  <c r="N3341" i="3" s="1"/>
  <c r="O3341" i="3" s="1"/>
  <c r="L3341" i="3"/>
  <c r="K3341" i="3"/>
  <c r="N3340" i="3"/>
  <c r="M3340" i="3"/>
  <c r="L3340" i="3"/>
  <c r="K3340" i="3"/>
  <c r="M3339" i="3"/>
  <c r="N3339" i="3" s="1"/>
  <c r="O3339" i="3" s="1"/>
  <c r="L3339" i="3"/>
  <c r="K3339" i="3"/>
  <c r="M3338" i="3"/>
  <c r="N3338" i="3" s="1"/>
  <c r="L3338" i="3"/>
  <c r="K3338" i="3"/>
  <c r="N3337" i="3"/>
  <c r="M3337" i="3"/>
  <c r="L3337" i="3"/>
  <c r="K3337" i="3"/>
  <c r="O3337" i="3" s="1"/>
  <c r="O3336" i="3"/>
  <c r="N3336" i="3"/>
  <c r="M3336" i="3"/>
  <c r="L3336" i="3"/>
  <c r="K3336" i="3"/>
  <c r="M3335" i="3"/>
  <c r="N3335" i="3" s="1"/>
  <c r="L3335" i="3"/>
  <c r="K3335" i="3"/>
  <c r="O3335" i="3" s="1"/>
  <c r="N3334" i="3"/>
  <c r="O3334" i="3" s="1"/>
  <c r="M3334" i="3"/>
  <c r="L3334" i="3"/>
  <c r="K3334" i="3"/>
  <c r="M3333" i="3"/>
  <c r="N3333" i="3" s="1"/>
  <c r="L3333" i="3"/>
  <c r="K3333" i="3"/>
  <c r="O3333" i="3" s="1"/>
  <c r="N3332" i="3"/>
  <c r="M3332" i="3"/>
  <c r="L3332" i="3"/>
  <c r="K3332" i="3"/>
  <c r="O3332" i="3" s="1"/>
  <c r="M3331" i="3"/>
  <c r="N3331" i="3" s="1"/>
  <c r="O3331" i="3" s="1"/>
  <c r="L3331" i="3"/>
  <c r="K3331" i="3"/>
  <c r="N3330" i="3"/>
  <c r="M3330" i="3"/>
  <c r="L3330" i="3"/>
  <c r="K3330" i="3"/>
  <c r="N3329" i="3"/>
  <c r="M3329" i="3"/>
  <c r="L3329" i="3"/>
  <c r="K3329" i="3"/>
  <c r="O3329" i="3" s="1"/>
  <c r="O3328" i="3"/>
  <c r="N3328" i="3"/>
  <c r="M3328" i="3"/>
  <c r="L3328" i="3"/>
  <c r="K3328" i="3"/>
  <c r="M3327" i="3"/>
  <c r="N3327" i="3" s="1"/>
  <c r="L3327" i="3"/>
  <c r="K3327" i="3"/>
  <c r="N3326" i="3"/>
  <c r="O3326" i="3" s="1"/>
  <c r="M3326" i="3"/>
  <c r="L3326" i="3"/>
  <c r="K3326" i="3"/>
  <c r="M3325" i="3"/>
  <c r="N3325" i="3" s="1"/>
  <c r="L3325" i="3"/>
  <c r="K3325" i="3"/>
  <c r="O3325" i="3" s="1"/>
  <c r="I57" i="5" s="1"/>
  <c r="N3324" i="3"/>
  <c r="M3324" i="3"/>
  <c r="L3324" i="3"/>
  <c r="K3324" i="3"/>
  <c r="O3324" i="3" s="1"/>
  <c r="M3323" i="3"/>
  <c r="N3323" i="3" s="1"/>
  <c r="O3323" i="3" s="1"/>
  <c r="L3323" i="3"/>
  <c r="K3323" i="3"/>
  <c r="M3322" i="3"/>
  <c r="N3322" i="3" s="1"/>
  <c r="L3322" i="3"/>
  <c r="K3322" i="3"/>
  <c r="O3321" i="3"/>
  <c r="N3321" i="3"/>
  <c r="M3321" i="3"/>
  <c r="L3321" i="3"/>
  <c r="K3321" i="3"/>
  <c r="N3320" i="3"/>
  <c r="M3320" i="3"/>
  <c r="L3320" i="3"/>
  <c r="O3320" i="3" s="1"/>
  <c r="K3320" i="3"/>
  <c r="M3319" i="3"/>
  <c r="N3319" i="3" s="1"/>
  <c r="L3319" i="3"/>
  <c r="K3319" i="3"/>
  <c r="N3318" i="3"/>
  <c r="O3318" i="3" s="1"/>
  <c r="M3318" i="3"/>
  <c r="L3318" i="3"/>
  <c r="K3318" i="3"/>
  <c r="O3317" i="3"/>
  <c r="N3317" i="3"/>
  <c r="M3317" i="3"/>
  <c r="L3317" i="3"/>
  <c r="K3317" i="3"/>
  <c r="N3316" i="3"/>
  <c r="M3316" i="3"/>
  <c r="L3316" i="3"/>
  <c r="K3316" i="3"/>
  <c r="O3316" i="3" s="1"/>
  <c r="O3315" i="3"/>
  <c r="M3315" i="3"/>
  <c r="N3315" i="3" s="1"/>
  <c r="L3315" i="3"/>
  <c r="K3315" i="3"/>
  <c r="M3314" i="3"/>
  <c r="N3314" i="3" s="1"/>
  <c r="L3314" i="3"/>
  <c r="K3314" i="3"/>
  <c r="O3313" i="3"/>
  <c r="N3313" i="3"/>
  <c r="M3313" i="3"/>
  <c r="L3313" i="3"/>
  <c r="K3313" i="3"/>
  <c r="N3312" i="3"/>
  <c r="M3312" i="3"/>
  <c r="L3312" i="3"/>
  <c r="O3312" i="3" s="1"/>
  <c r="K3312" i="3"/>
  <c r="M3311" i="3"/>
  <c r="N3311" i="3" s="1"/>
  <c r="L3311" i="3"/>
  <c r="K3311" i="3"/>
  <c r="N3310" i="3"/>
  <c r="O3310" i="3" s="1"/>
  <c r="M3310" i="3"/>
  <c r="L3310" i="3"/>
  <c r="K3310" i="3"/>
  <c r="M3309" i="3"/>
  <c r="N3309" i="3" s="1"/>
  <c r="O3309" i="3" s="1"/>
  <c r="L3309" i="3"/>
  <c r="K3309" i="3"/>
  <c r="N3308" i="3"/>
  <c r="M3308" i="3"/>
  <c r="L3308" i="3"/>
  <c r="K3308" i="3"/>
  <c r="M3307" i="3"/>
  <c r="N3307" i="3" s="1"/>
  <c r="O3307" i="3" s="1"/>
  <c r="L3307" i="3"/>
  <c r="K3307" i="3"/>
  <c r="M3306" i="3"/>
  <c r="N3306" i="3" s="1"/>
  <c r="L3306" i="3"/>
  <c r="K3306" i="3"/>
  <c r="N3305" i="3"/>
  <c r="M3305" i="3"/>
  <c r="L3305" i="3"/>
  <c r="K3305" i="3"/>
  <c r="O3305" i="3" s="1"/>
  <c r="O3304" i="3"/>
  <c r="N3304" i="3"/>
  <c r="M3304" i="3"/>
  <c r="L3304" i="3"/>
  <c r="K3304" i="3"/>
  <c r="M3303" i="3"/>
  <c r="N3303" i="3" s="1"/>
  <c r="L3303" i="3"/>
  <c r="K3303" i="3"/>
  <c r="O3303" i="3" s="1"/>
  <c r="N3302" i="3"/>
  <c r="O3302" i="3" s="1"/>
  <c r="M3302" i="3"/>
  <c r="L3302" i="3"/>
  <c r="K3302" i="3"/>
  <c r="M3301" i="3"/>
  <c r="N3301" i="3" s="1"/>
  <c r="L3301" i="3"/>
  <c r="K3301" i="3"/>
  <c r="O3301" i="3" s="1"/>
  <c r="N3300" i="3"/>
  <c r="M3300" i="3"/>
  <c r="L3300" i="3"/>
  <c r="K3300" i="3"/>
  <c r="O3300" i="3" s="1"/>
  <c r="M3299" i="3"/>
  <c r="N3299" i="3" s="1"/>
  <c r="O3299" i="3" s="1"/>
  <c r="L3299" i="3"/>
  <c r="K3299" i="3"/>
  <c r="N3298" i="3"/>
  <c r="M3298" i="3"/>
  <c r="L3298" i="3"/>
  <c r="K3298" i="3"/>
  <c r="N3297" i="3"/>
  <c r="M3297" i="3"/>
  <c r="L3297" i="3"/>
  <c r="K3297" i="3"/>
  <c r="O3297" i="3" s="1"/>
  <c r="O3296" i="3"/>
  <c r="N3296" i="3"/>
  <c r="M3296" i="3"/>
  <c r="L3296" i="3"/>
  <c r="K3296" i="3"/>
  <c r="M3295" i="3"/>
  <c r="N3295" i="3" s="1"/>
  <c r="L3295" i="3"/>
  <c r="K3295" i="3"/>
  <c r="N3294" i="3"/>
  <c r="O3294" i="3" s="1"/>
  <c r="M3294" i="3"/>
  <c r="L3294" i="3"/>
  <c r="K3294" i="3"/>
  <c r="M3293" i="3"/>
  <c r="N3293" i="3" s="1"/>
  <c r="L3293" i="3"/>
  <c r="K3293" i="3"/>
  <c r="O3293" i="3" s="1"/>
  <c r="N3292" i="3"/>
  <c r="M3292" i="3"/>
  <c r="L3292" i="3"/>
  <c r="K3292" i="3"/>
  <c r="O3292" i="3" s="1"/>
  <c r="M3291" i="3"/>
  <c r="N3291" i="3" s="1"/>
  <c r="O3291" i="3" s="1"/>
  <c r="L3291" i="3"/>
  <c r="K3291" i="3"/>
  <c r="M3290" i="3"/>
  <c r="N3290" i="3" s="1"/>
  <c r="L3290" i="3"/>
  <c r="K3290" i="3"/>
  <c r="O3289" i="3"/>
  <c r="N3289" i="3"/>
  <c r="M3289" i="3"/>
  <c r="L3289" i="3"/>
  <c r="K3289" i="3"/>
  <c r="N3288" i="3"/>
  <c r="M3288" i="3"/>
  <c r="L3288" i="3"/>
  <c r="O3288" i="3" s="1"/>
  <c r="K3288" i="3"/>
  <c r="M3287" i="3"/>
  <c r="N3287" i="3" s="1"/>
  <c r="L3287" i="3"/>
  <c r="K3287" i="3"/>
  <c r="N3286" i="3"/>
  <c r="O3286" i="3" s="1"/>
  <c r="I101" i="5" s="1"/>
  <c r="M3286" i="3"/>
  <c r="L3286" i="3"/>
  <c r="K3286" i="3"/>
  <c r="N3285" i="3"/>
  <c r="M3285" i="3"/>
  <c r="L3285" i="3"/>
  <c r="K3285" i="3"/>
  <c r="O3285" i="3" s="1"/>
  <c r="N3284" i="3"/>
  <c r="M3284" i="3"/>
  <c r="L3284" i="3"/>
  <c r="K3284" i="3"/>
  <c r="O3284" i="3" s="1"/>
  <c r="O3283" i="3"/>
  <c r="M3283" i="3"/>
  <c r="N3283" i="3" s="1"/>
  <c r="L3283" i="3"/>
  <c r="K3283" i="3"/>
  <c r="M3282" i="3"/>
  <c r="N3282" i="3" s="1"/>
  <c r="L3282" i="3"/>
  <c r="K3282" i="3"/>
  <c r="O3281" i="3"/>
  <c r="I31" i="5" s="1"/>
  <c r="N3281" i="3"/>
  <c r="M3281" i="3"/>
  <c r="L3281" i="3"/>
  <c r="K3281" i="3"/>
  <c r="N3280" i="3"/>
  <c r="M3280" i="3"/>
  <c r="L3280" i="3"/>
  <c r="O3280" i="3" s="1"/>
  <c r="K3280" i="3"/>
  <c r="M3279" i="3"/>
  <c r="N3279" i="3" s="1"/>
  <c r="L3279" i="3"/>
  <c r="K3279" i="3"/>
  <c r="N3278" i="3"/>
  <c r="O3278" i="3" s="1"/>
  <c r="M3278" i="3"/>
  <c r="L3278" i="3"/>
  <c r="K3278" i="3"/>
  <c r="M3277" i="3"/>
  <c r="N3277" i="3" s="1"/>
  <c r="O3277" i="3" s="1"/>
  <c r="L3277" i="3"/>
  <c r="K3277" i="3"/>
  <c r="N3276" i="3"/>
  <c r="M3276" i="3"/>
  <c r="L3276" i="3"/>
  <c r="K3276" i="3"/>
  <c r="M3275" i="3"/>
  <c r="N3275" i="3" s="1"/>
  <c r="O3275" i="3" s="1"/>
  <c r="L3275" i="3"/>
  <c r="K3275" i="3"/>
  <c r="M3274" i="3"/>
  <c r="N3274" i="3" s="1"/>
  <c r="L3274" i="3"/>
  <c r="K3274" i="3"/>
  <c r="N3273" i="3"/>
  <c r="M3273" i="3"/>
  <c r="L3273" i="3"/>
  <c r="K3273" i="3"/>
  <c r="O3273" i="3" s="1"/>
  <c r="N3272" i="3"/>
  <c r="O3272" i="3" s="1"/>
  <c r="M3272" i="3"/>
  <c r="L3272" i="3"/>
  <c r="K3272" i="3"/>
  <c r="M3271" i="3"/>
  <c r="N3271" i="3" s="1"/>
  <c r="L3271" i="3"/>
  <c r="K3271" i="3"/>
  <c r="O3271" i="3" s="1"/>
  <c r="N3270" i="3"/>
  <c r="O3270" i="3" s="1"/>
  <c r="M3270" i="3"/>
  <c r="L3270" i="3"/>
  <c r="K3270" i="3"/>
  <c r="M3269" i="3"/>
  <c r="N3269" i="3" s="1"/>
  <c r="O3269" i="3" s="1"/>
  <c r="L3269" i="3"/>
  <c r="K3269" i="3"/>
  <c r="N3268" i="3"/>
  <c r="M3268" i="3"/>
  <c r="L3268" i="3"/>
  <c r="K3268" i="3"/>
  <c r="O3268" i="3" s="1"/>
  <c r="M3267" i="3"/>
  <c r="N3267" i="3" s="1"/>
  <c r="O3267" i="3" s="1"/>
  <c r="L3267" i="3"/>
  <c r="K3267" i="3"/>
  <c r="N3266" i="3"/>
  <c r="M3266" i="3"/>
  <c r="L3266" i="3"/>
  <c r="K3266" i="3"/>
  <c r="N3265" i="3"/>
  <c r="M3265" i="3"/>
  <c r="L3265" i="3"/>
  <c r="K3265" i="3"/>
  <c r="O3265" i="3" s="1"/>
  <c r="O3264" i="3"/>
  <c r="N3264" i="3"/>
  <c r="M3264" i="3"/>
  <c r="L3264" i="3"/>
  <c r="K3264" i="3"/>
  <c r="M3263" i="3"/>
  <c r="N3263" i="3" s="1"/>
  <c r="L3263" i="3"/>
  <c r="K3263" i="3"/>
  <c r="O3263" i="3" s="1"/>
  <c r="N3262" i="3"/>
  <c r="O3262" i="3" s="1"/>
  <c r="M3262" i="3"/>
  <c r="L3262" i="3"/>
  <c r="K3262" i="3"/>
  <c r="M3261" i="3"/>
  <c r="N3261" i="3" s="1"/>
  <c r="L3261" i="3"/>
  <c r="K3261" i="3"/>
  <c r="N3260" i="3"/>
  <c r="M3260" i="3"/>
  <c r="L3260" i="3"/>
  <c r="K3260" i="3"/>
  <c r="O3260" i="3" s="1"/>
  <c r="M3259" i="3"/>
  <c r="N3259" i="3" s="1"/>
  <c r="O3259" i="3" s="1"/>
  <c r="L3259" i="3"/>
  <c r="K3259" i="3"/>
  <c r="M3258" i="3"/>
  <c r="N3258" i="3" s="1"/>
  <c r="L3258" i="3"/>
  <c r="K3258" i="3"/>
  <c r="O3257" i="3"/>
  <c r="N3257" i="3"/>
  <c r="M3257" i="3"/>
  <c r="L3257" i="3"/>
  <c r="K3257" i="3"/>
  <c r="O3256" i="3"/>
  <c r="N3256" i="3"/>
  <c r="M3256" i="3"/>
  <c r="L3256" i="3"/>
  <c r="K3256" i="3"/>
  <c r="M3255" i="3"/>
  <c r="N3255" i="3" s="1"/>
  <c r="L3255" i="3"/>
  <c r="K3255" i="3"/>
  <c r="N3254" i="3"/>
  <c r="O3254" i="3" s="1"/>
  <c r="M3254" i="3"/>
  <c r="L3254" i="3"/>
  <c r="K3254" i="3"/>
  <c r="N3253" i="3"/>
  <c r="M3253" i="3"/>
  <c r="L3253" i="3"/>
  <c r="K3253" i="3"/>
  <c r="O3253" i="3" s="1"/>
  <c r="N3252" i="3"/>
  <c r="M3252" i="3"/>
  <c r="L3252" i="3"/>
  <c r="K3252" i="3"/>
  <c r="O3252" i="3" s="1"/>
  <c r="O3251" i="3"/>
  <c r="M3251" i="3"/>
  <c r="N3251" i="3" s="1"/>
  <c r="L3251" i="3"/>
  <c r="K3251" i="3"/>
  <c r="M3250" i="3"/>
  <c r="N3250" i="3" s="1"/>
  <c r="L3250" i="3"/>
  <c r="K3250" i="3"/>
  <c r="O3249" i="3"/>
  <c r="N3249" i="3"/>
  <c r="M3249" i="3"/>
  <c r="L3249" i="3"/>
  <c r="K3249" i="3"/>
  <c r="N3248" i="3"/>
  <c r="M3248" i="3"/>
  <c r="L3248" i="3"/>
  <c r="O3248" i="3" s="1"/>
  <c r="K3248" i="3"/>
  <c r="M3247" i="3"/>
  <c r="N3247" i="3" s="1"/>
  <c r="L3247" i="3"/>
  <c r="K3247" i="3"/>
  <c r="N3246" i="3"/>
  <c r="O3246" i="3" s="1"/>
  <c r="M3246" i="3"/>
  <c r="L3246" i="3"/>
  <c r="K3246" i="3"/>
  <c r="M3245" i="3"/>
  <c r="N3245" i="3" s="1"/>
  <c r="O3245" i="3" s="1"/>
  <c r="L3245" i="3"/>
  <c r="K3245" i="3"/>
  <c r="N3244" i="3"/>
  <c r="M3244" i="3"/>
  <c r="L3244" i="3"/>
  <c r="K3244" i="3"/>
  <c r="M3243" i="3"/>
  <c r="N3243" i="3" s="1"/>
  <c r="O3243" i="3" s="1"/>
  <c r="L3243" i="3"/>
  <c r="K3243" i="3"/>
  <c r="M3242" i="3"/>
  <c r="N3242" i="3" s="1"/>
  <c r="L3242" i="3"/>
  <c r="K3242" i="3"/>
  <c r="N3241" i="3"/>
  <c r="M3241" i="3"/>
  <c r="L3241" i="3"/>
  <c r="K3241" i="3"/>
  <c r="O3241" i="3" s="1"/>
  <c r="N3240" i="3"/>
  <c r="O3240" i="3" s="1"/>
  <c r="M3240" i="3"/>
  <c r="L3240" i="3"/>
  <c r="K3240" i="3"/>
  <c r="M3239" i="3"/>
  <c r="N3239" i="3" s="1"/>
  <c r="L3239" i="3"/>
  <c r="K3239" i="3"/>
  <c r="O3239" i="3" s="1"/>
  <c r="N3238" i="3"/>
  <c r="O3238" i="3" s="1"/>
  <c r="M3238" i="3"/>
  <c r="L3238" i="3"/>
  <c r="K3238" i="3"/>
  <c r="M3237" i="3"/>
  <c r="N3237" i="3" s="1"/>
  <c r="O3237" i="3" s="1"/>
  <c r="L3237" i="3"/>
  <c r="K3237" i="3"/>
  <c r="N3236" i="3"/>
  <c r="M3236" i="3"/>
  <c r="L3236" i="3"/>
  <c r="K3236" i="3"/>
  <c r="O3236" i="3" s="1"/>
  <c r="M3235" i="3"/>
  <c r="N3235" i="3" s="1"/>
  <c r="O3235" i="3" s="1"/>
  <c r="L3235" i="3"/>
  <c r="K3235" i="3"/>
  <c r="N3234" i="3"/>
  <c r="M3234" i="3"/>
  <c r="L3234" i="3"/>
  <c r="K3234" i="3"/>
  <c r="N3233" i="3"/>
  <c r="M3233" i="3"/>
  <c r="L3233" i="3"/>
  <c r="K3233" i="3"/>
  <c r="O3233" i="3" s="1"/>
  <c r="O3232" i="3"/>
  <c r="N3232" i="3"/>
  <c r="M3232" i="3"/>
  <c r="L3232" i="3"/>
  <c r="K3232" i="3"/>
  <c r="M3231" i="3"/>
  <c r="N3231" i="3" s="1"/>
  <c r="L3231" i="3"/>
  <c r="K3231" i="3"/>
  <c r="O3231" i="3" s="1"/>
  <c r="N3230" i="3"/>
  <c r="O3230" i="3" s="1"/>
  <c r="M3230" i="3"/>
  <c r="L3230" i="3"/>
  <c r="K3230" i="3"/>
  <c r="M3229" i="3"/>
  <c r="N3229" i="3" s="1"/>
  <c r="L3229" i="3"/>
  <c r="K3229" i="3"/>
  <c r="N3228" i="3"/>
  <c r="M3228" i="3"/>
  <c r="L3228" i="3"/>
  <c r="K3228" i="3"/>
  <c r="O3228" i="3" s="1"/>
  <c r="M3227" i="3"/>
  <c r="N3227" i="3" s="1"/>
  <c r="O3227" i="3" s="1"/>
  <c r="L3227" i="3"/>
  <c r="K3227" i="3"/>
  <c r="M3226" i="3"/>
  <c r="N3226" i="3" s="1"/>
  <c r="L3226" i="3"/>
  <c r="K3226" i="3"/>
  <c r="O3225" i="3"/>
  <c r="N3225" i="3"/>
  <c r="M3225" i="3"/>
  <c r="L3225" i="3"/>
  <c r="K3225" i="3"/>
  <c r="O3224" i="3"/>
  <c r="N3224" i="3"/>
  <c r="M3224" i="3"/>
  <c r="L3224" i="3"/>
  <c r="K3224" i="3"/>
  <c r="M3223" i="3"/>
  <c r="N3223" i="3" s="1"/>
  <c r="L3223" i="3"/>
  <c r="K3223" i="3"/>
  <c r="N3222" i="3"/>
  <c r="O3222" i="3" s="1"/>
  <c r="M3222" i="3"/>
  <c r="L3222" i="3"/>
  <c r="K3222" i="3"/>
  <c r="N3221" i="3"/>
  <c r="M3221" i="3"/>
  <c r="L3221" i="3"/>
  <c r="K3221" i="3"/>
  <c r="O3221" i="3" s="1"/>
  <c r="N3220" i="3"/>
  <c r="M3220" i="3"/>
  <c r="L3220" i="3"/>
  <c r="K3220" i="3"/>
  <c r="O3220" i="3" s="1"/>
  <c r="O3219" i="3"/>
  <c r="M3219" i="3"/>
  <c r="N3219" i="3" s="1"/>
  <c r="L3219" i="3"/>
  <c r="K3219" i="3"/>
  <c r="M3218" i="3"/>
  <c r="N3218" i="3" s="1"/>
  <c r="L3218" i="3"/>
  <c r="K3218" i="3"/>
  <c r="O3217" i="3"/>
  <c r="N3217" i="3"/>
  <c r="M3217" i="3"/>
  <c r="L3217" i="3"/>
  <c r="K3217" i="3"/>
  <c r="N3216" i="3"/>
  <c r="M3216" i="3"/>
  <c r="L3216" i="3"/>
  <c r="O3216" i="3" s="1"/>
  <c r="K3216" i="3"/>
  <c r="M3215" i="3"/>
  <c r="N3215" i="3" s="1"/>
  <c r="L3215" i="3"/>
  <c r="K3215" i="3"/>
  <c r="N3214" i="3"/>
  <c r="O3214" i="3" s="1"/>
  <c r="M3214" i="3"/>
  <c r="L3214" i="3"/>
  <c r="K3214" i="3"/>
  <c r="M3213" i="3"/>
  <c r="N3213" i="3" s="1"/>
  <c r="O3213" i="3" s="1"/>
  <c r="L3213" i="3"/>
  <c r="K3213" i="3"/>
  <c r="N3212" i="3"/>
  <c r="M3212" i="3"/>
  <c r="L3212" i="3"/>
  <c r="K3212" i="3"/>
  <c r="M3211" i="3"/>
  <c r="N3211" i="3" s="1"/>
  <c r="O3211" i="3" s="1"/>
  <c r="L3211" i="3"/>
  <c r="K3211" i="3"/>
  <c r="M3210" i="3"/>
  <c r="N3210" i="3" s="1"/>
  <c r="L3210" i="3"/>
  <c r="K3210" i="3"/>
  <c r="N3209" i="3"/>
  <c r="M3209" i="3"/>
  <c r="L3209" i="3"/>
  <c r="K3209" i="3"/>
  <c r="O3209" i="3" s="1"/>
  <c r="N3208" i="3"/>
  <c r="O3208" i="3" s="1"/>
  <c r="M3208" i="3"/>
  <c r="L3208" i="3"/>
  <c r="K3208" i="3"/>
  <c r="M3207" i="3"/>
  <c r="N3207" i="3" s="1"/>
  <c r="L3207" i="3"/>
  <c r="K3207" i="3"/>
  <c r="O3207" i="3" s="1"/>
  <c r="I9" i="5" s="1"/>
  <c r="N3206" i="3"/>
  <c r="O3206" i="3" s="1"/>
  <c r="M3206" i="3"/>
  <c r="L3206" i="3"/>
  <c r="K3206" i="3"/>
  <c r="M3205" i="3"/>
  <c r="N3205" i="3" s="1"/>
  <c r="O3205" i="3" s="1"/>
  <c r="L3205" i="3"/>
  <c r="K3205" i="3"/>
  <c r="N3204" i="3"/>
  <c r="M3204" i="3"/>
  <c r="L3204" i="3"/>
  <c r="K3204" i="3"/>
  <c r="O3204" i="3" s="1"/>
  <c r="M3203" i="3"/>
  <c r="N3203" i="3" s="1"/>
  <c r="O3203" i="3" s="1"/>
  <c r="L3203" i="3"/>
  <c r="K3203" i="3"/>
  <c r="N3202" i="3"/>
  <c r="M3202" i="3"/>
  <c r="L3202" i="3"/>
  <c r="K3202" i="3"/>
  <c r="N3201" i="3"/>
  <c r="M3201" i="3"/>
  <c r="L3201" i="3"/>
  <c r="K3201" i="3"/>
  <c r="O3201" i="3" s="1"/>
  <c r="O3200" i="3"/>
  <c r="N3200" i="3"/>
  <c r="M3200" i="3"/>
  <c r="L3200" i="3"/>
  <c r="K3200" i="3"/>
  <c r="M3199" i="3"/>
  <c r="N3199" i="3" s="1"/>
  <c r="L3199" i="3"/>
  <c r="K3199" i="3"/>
  <c r="O3199" i="3" s="1"/>
  <c r="N3198" i="3"/>
  <c r="O3198" i="3" s="1"/>
  <c r="M3198" i="3"/>
  <c r="L3198" i="3"/>
  <c r="K3198" i="3"/>
  <c r="N3197" i="3"/>
  <c r="M3197" i="3"/>
  <c r="L3197" i="3"/>
  <c r="K3197" i="3"/>
  <c r="O3197" i="3" s="1"/>
  <c r="N3196" i="3"/>
  <c r="M3196" i="3"/>
  <c r="L3196" i="3"/>
  <c r="K3196" i="3"/>
  <c r="O3196" i="3" s="1"/>
  <c r="O3195" i="3"/>
  <c r="M3195" i="3"/>
  <c r="N3195" i="3" s="1"/>
  <c r="L3195" i="3"/>
  <c r="K3195" i="3"/>
  <c r="M3194" i="3"/>
  <c r="N3194" i="3" s="1"/>
  <c r="L3194" i="3"/>
  <c r="K3194" i="3"/>
  <c r="O3193" i="3"/>
  <c r="N3193" i="3"/>
  <c r="M3193" i="3"/>
  <c r="L3193" i="3"/>
  <c r="K3193" i="3"/>
  <c r="O3192" i="3"/>
  <c r="I53" i="5" s="1"/>
  <c r="N3192" i="3"/>
  <c r="M3192" i="3"/>
  <c r="L3192" i="3"/>
  <c r="K3192" i="3"/>
  <c r="M3191" i="3"/>
  <c r="N3191" i="3" s="1"/>
  <c r="L3191" i="3"/>
  <c r="K3191" i="3"/>
  <c r="N3190" i="3"/>
  <c r="O3190" i="3" s="1"/>
  <c r="M3190" i="3"/>
  <c r="L3190" i="3"/>
  <c r="K3190" i="3"/>
  <c r="N3189" i="3"/>
  <c r="M3189" i="3"/>
  <c r="L3189" i="3"/>
  <c r="K3189" i="3"/>
  <c r="O3189" i="3" s="1"/>
  <c r="N3188" i="3"/>
  <c r="M3188" i="3"/>
  <c r="L3188" i="3"/>
  <c r="K3188" i="3"/>
  <c r="O3187" i="3"/>
  <c r="I78" i="5" s="1"/>
  <c r="M3187" i="3"/>
  <c r="N3187" i="3" s="1"/>
  <c r="L3187" i="3"/>
  <c r="K3187" i="3"/>
  <c r="M3186" i="3"/>
  <c r="N3186" i="3" s="1"/>
  <c r="L3186" i="3"/>
  <c r="K3186" i="3"/>
  <c r="O3185" i="3"/>
  <c r="N3185" i="3"/>
  <c r="M3185" i="3"/>
  <c r="L3185" i="3"/>
  <c r="K3185" i="3"/>
  <c r="N3184" i="3"/>
  <c r="M3184" i="3"/>
  <c r="L3184" i="3"/>
  <c r="K3184" i="3"/>
  <c r="M3183" i="3"/>
  <c r="N3183" i="3" s="1"/>
  <c r="L3183" i="3"/>
  <c r="K3183" i="3"/>
  <c r="N3182" i="3"/>
  <c r="O3182" i="3" s="1"/>
  <c r="M3182" i="3"/>
  <c r="L3182" i="3"/>
  <c r="K3182" i="3"/>
  <c r="M3181" i="3"/>
  <c r="N3181" i="3" s="1"/>
  <c r="O3181" i="3" s="1"/>
  <c r="L3181" i="3"/>
  <c r="K3181" i="3"/>
  <c r="N3180" i="3"/>
  <c r="M3180" i="3"/>
  <c r="L3180" i="3"/>
  <c r="K3180" i="3"/>
  <c r="M3179" i="3"/>
  <c r="N3179" i="3" s="1"/>
  <c r="O3179" i="3" s="1"/>
  <c r="L3179" i="3"/>
  <c r="K3179" i="3"/>
  <c r="N3178" i="3"/>
  <c r="M3178" i="3"/>
  <c r="L3178" i="3"/>
  <c r="K3178" i="3"/>
  <c r="M3177" i="3"/>
  <c r="N3177" i="3" s="1"/>
  <c r="L3177" i="3"/>
  <c r="K3177" i="3"/>
  <c r="O3176" i="3"/>
  <c r="N3176" i="3"/>
  <c r="M3176" i="3"/>
  <c r="L3176" i="3"/>
  <c r="K3176" i="3"/>
  <c r="M3175" i="3"/>
  <c r="N3175" i="3" s="1"/>
  <c r="L3175" i="3"/>
  <c r="K3175" i="3"/>
  <c r="N3174" i="3"/>
  <c r="O3174" i="3" s="1"/>
  <c r="M3174" i="3"/>
  <c r="L3174" i="3"/>
  <c r="K3174" i="3"/>
  <c r="N3173" i="3"/>
  <c r="M3173" i="3"/>
  <c r="L3173" i="3"/>
  <c r="K3173" i="3"/>
  <c r="N3172" i="3"/>
  <c r="M3172" i="3"/>
  <c r="L3172" i="3"/>
  <c r="K3172" i="3"/>
  <c r="O3171" i="3"/>
  <c r="M3171" i="3"/>
  <c r="N3171" i="3" s="1"/>
  <c r="L3171" i="3"/>
  <c r="K3171" i="3"/>
  <c r="M3170" i="3"/>
  <c r="N3170" i="3" s="1"/>
  <c r="L3170" i="3"/>
  <c r="K3170" i="3"/>
  <c r="O3169" i="3"/>
  <c r="M3169" i="3"/>
  <c r="N3169" i="3" s="1"/>
  <c r="L3169" i="3"/>
  <c r="K3169" i="3"/>
  <c r="N3168" i="3"/>
  <c r="O3168" i="3" s="1"/>
  <c r="M3168" i="3"/>
  <c r="L3168" i="3"/>
  <c r="K3168" i="3"/>
  <c r="M3167" i="3"/>
  <c r="N3167" i="3" s="1"/>
  <c r="L3167" i="3"/>
  <c r="K3167" i="3"/>
  <c r="O3167" i="3" s="1"/>
  <c r="N3166" i="3"/>
  <c r="O3166" i="3" s="1"/>
  <c r="M3166" i="3"/>
  <c r="L3166" i="3"/>
  <c r="K3166" i="3"/>
  <c r="M3165" i="3"/>
  <c r="N3165" i="3" s="1"/>
  <c r="O3165" i="3" s="1"/>
  <c r="L3165" i="3"/>
  <c r="K3165" i="3"/>
  <c r="N3164" i="3"/>
  <c r="M3164" i="3"/>
  <c r="L3164" i="3"/>
  <c r="K3164" i="3"/>
  <c r="O3164" i="3" s="1"/>
  <c r="M3163" i="3"/>
  <c r="N3163" i="3" s="1"/>
  <c r="O3163" i="3" s="1"/>
  <c r="L3163" i="3"/>
  <c r="K3163" i="3"/>
  <c r="N3162" i="3"/>
  <c r="M3162" i="3"/>
  <c r="L3162" i="3"/>
  <c r="K3162" i="3"/>
  <c r="O3162" i="3" s="1"/>
  <c r="M3161" i="3"/>
  <c r="N3161" i="3" s="1"/>
  <c r="L3161" i="3"/>
  <c r="K3161" i="3"/>
  <c r="O3161" i="3" s="1"/>
  <c r="O3160" i="3"/>
  <c r="N3160" i="3"/>
  <c r="M3160" i="3"/>
  <c r="L3160" i="3"/>
  <c r="K3160" i="3"/>
  <c r="M3159" i="3"/>
  <c r="N3159" i="3" s="1"/>
  <c r="L3159" i="3"/>
  <c r="K3159" i="3"/>
  <c r="N3158" i="3"/>
  <c r="O3158" i="3" s="1"/>
  <c r="M3158" i="3"/>
  <c r="L3158" i="3"/>
  <c r="K3158" i="3"/>
  <c r="M3157" i="3"/>
  <c r="N3157" i="3" s="1"/>
  <c r="L3157" i="3"/>
  <c r="K3157" i="3"/>
  <c r="N3156" i="3"/>
  <c r="M3156" i="3"/>
  <c r="L3156" i="3"/>
  <c r="K3156" i="3"/>
  <c r="M3155" i="3"/>
  <c r="N3155" i="3" s="1"/>
  <c r="O3155" i="3" s="1"/>
  <c r="L3155" i="3"/>
  <c r="K3155" i="3"/>
  <c r="N3154" i="3"/>
  <c r="M3154" i="3"/>
  <c r="L3154" i="3"/>
  <c r="K3154" i="3"/>
  <c r="M3153" i="3"/>
  <c r="N3153" i="3" s="1"/>
  <c r="L3153" i="3"/>
  <c r="K3153" i="3"/>
  <c r="O3153" i="3" s="1"/>
  <c r="O3152" i="3"/>
  <c r="N3152" i="3"/>
  <c r="M3152" i="3"/>
  <c r="L3152" i="3"/>
  <c r="K3152" i="3"/>
  <c r="M3151" i="3"/>
  <c r="N3151" i="3" s="1"/>
  <c r="L3151" i="3"/>
  <c r="K3151" i="3"/>
  <c r="O3151" i="3" s="1"/>
  <c r="N3150" i="3"/>
  <c r="O3150" i="3" s="1"/>
  <c r="M3150" i="3"/>
  <c r="L3150" i="3"/>
  <c r="K3150" i="3"/>
  <c r="N3149" i="3"/>
  <c r="M3149" i="3"/>
  <c r="L3149" i="3"/>
  <c r="K3149" i="3"/>
  <c r="O3149" i="3" s="1"/>
  <c r="N3148" i="3"/>
  <c r="M3148" i="3"/>
  <c r="L3148" i="3"/>
  <c r="K3148" i="3"/>
  <c r="O3148" i="3" s="1"/>
  <c r="O3147" i="3"/>
  <c r="M3147" i="3"/>
  <c r="N3147" i="3" s="1"/>
  <c r="L3147" i="3"/>
  <c r="K3147" i="3"/>
  <c r="M3146" i="3"/>
  <c r="N3146" i="3" s="1"/>
  <c r="L3146" i="3"/>
  <c r="K3146" i="3"/>
  <c r="O3145" i="3"/>
  <c r="M3145" i="3"/>
  <c r="N3145" i="3" s="1"/>
  <c r="L3145" i="3"/>
  <c r="K3145" i="3"/>
  <c r="N3144" i="3"/>
  <c r="M3144" i="3"/>
  <c r="L3144" i="3"/>
  <c r="K3144" i="3"/>
  <c r="M3143" i="3"/>
  <c r="N3143" i="3" s="1"/>
  <c r="L3143" i="3"/>
  <c r="K3143" i="3"/>
  <c r="N3142" i="3"/>
  <c r="O3142" i="3" s="1"/>
  <c r="M3142" i="3"/>
  <c r="L3142" i="3"/>
  <c r="K3142" i="3"/>
  <c r="M3141" i="3"/>
  <c r="N3141" i="3" s="1"/>
  <c r="O3141" i="3" s="1"/>
  <c r="L3141" i="3"/>
  <c r="K3141" i="3"/>
  <c r="N3140" i="3"/>
  <c r="M3140" i="3"/>
  <c r="L3140" i="3"/>
  <c r="K3140" i="3"/>
  <c r="O3140" i="3" s="1"/>
  <c r="M3139" i="3"/>
  <c r="N3139" i="3" s="1"/>
  <c r="O3139" i="3" s="1"/>
  <c r="L3139" i="3"/>
  <c r="K3139" i="3"/>
  <c r="N3138" i="3"/>
  <c r="M3138" i="3"/>
  <c r="L3138" i="3"/>
  <c r="K3138" i="3"/>
  <c r="O3138" i="3" s="1"/>
  <c r="M3137" i="3"/>
  <c r="N3137" i="3" s="1"/>
  <c r="O3137" i="3" s="1"/>
  <c r="L3137" i="3"/>
  <c r="K3137" i="3"/>
  <c r="N3136" i="3"/>
  <c r="M3136" i="3"/>
  <c r="L3136" i="3"/>
  <c r="O3136" i="3" s="1"/>
  <c r="K3136" i="3"/>
  <c r="M3135" i="3"/>
  <c r="N3135" i="3" s="1"/>
  <c r="L3135" i="3"/>
  <c r="K3135" i="3"/>
  <c r="N3134" i="3"/>
  <c r="O3134" i="3" s="1"/>
  <c r="M3134" i="3"/>
  <c r="L3134" i="3"/>
  <c r="K3134" i="3"/>
  <c r="N3133" i="3"/>
  <c r="M3133" i="3"/>
  <c r="L3133" i="3"/>
  <c r="K3133" i="3"/>
  <c r="O3133" i="3" s="1"/>
  <c r="N3132" i="3"/>
  <c r="M3132" i="3"/>
  <c r="L3132" i="3"/>
  <c r="K3132" i="3"/>
  <c r="O3131" i="3"/>
  <c r="M3131" i="3"/>
  <c r="N3131" i="3" s="1"/>
  <c r="L3131" i="3"/>
  <c r="K3131" i="3"/>
  <c r="M3130" i="3"/>
  <c r="N3130" i="3" s="1"/>
  <c r="L3130" i="3"/>
  <c r="K3130" i="3"/>
  <c r="O3129" i="3"/>
  <c r="M3129" i="3"/>
  <c r="N3129" i="3" s="1"/>
  <c r="L3129" i="3"/>
  <c r="K3129" i="3"/>
  <c r="N3128" i="3"/>
  <c r="M3128" i="3"/>
  <c r="L3128" i="3"/>
  <c r="O3128" i="3" s="1"/>
  <c r="K3128" i="3"/>
  <c r="M3127" i="3"/>
  <c r="N3127" i="3" s="1"/>
  <c r="L3127" i="3"/>
  <c r="K3127" i="3"/>
  <c r="O3127" i="3" s="1"/>
  <c r="N3126" i="3"/>
  <c r="O3126" i="3" s="1"/>
  <c r="M3126" i="3"/>
  <c r="L3126" i="3"/>
  <c r="K3126" i="3"/>
  <c r="O3125" i="3"/>
  <c r="N3125" i="3"/>
  <c r="M3125" i="3"/>
  <c r="L3125" i="3"/>
  <c r="K3125" i="3"/>
  <c r="N3124" i="3"/>
  <c r="M3124" i="3"/>
  <c r="L3124" i="3"/>
  <c r="K3124" i="3"/>
  <c r="O3124" i="3" s="1"/>
  <c r="O3123" i="3"/>
  <c r="M3123" i="3"/>
  <c r="N3123" i="3" s="1"/>
  <c r="L3123" i="3"/>
  <c r="K3123" i="3"/>
  <c r="M3122" i="3"/>
  <c r="N3122" i="3" s="1"/>
  <c r="L3122" i="3"/>
  <c r="K3122" i="3"/>
  <c r="O3121" i="3"/>
  <c r="M3121" i="3"/>
  <c r="N3121" i="3" s="1"/>
  <c r="L3121" i="3"/>
  <c r="K3121" i="3"/>
  <c r="N3120" i="3"/>
  <c r="M3120" i="3"/>
  <c r="L3120" i="3"/>
  <c r="K3120" i="3"/>
  <c r="M3119" i="3"/>
  <c r="N3119" i="3" s="1"/>
  <c r="L3119" i="3"/>
  <c r="K3119" i="3"/>
  <c r="N3118" i="3"/>
  <c r="O3118" i="3" s="1"/>
  <c r="M3118" i="3"/>
  <c r="L3118" i="3"/>
  <c r="K3118" i="3"/>
  <c r="M3117" i="3"/>
  <c r="N3117" i="3" s="1"/>
  <c r="O3117" i="3" s="1"/>
  <c r="L3117" i="3"/>
  <c r="K3117" i="3"/>
  <c r="N3116" i="3"/>
  <c r="M3116" i="3"/>
  <c r="L3116" i="3"/>
  <c r="K3116" i="3"/>
  <c r="M3115" i="3"/>
  <c r="N3115" i="3" s="1"/>
  <c r="O3115" i="3" s="1"/>
  <c r="L3115" i="3"/>
  <c r="K3115" i="3"/>
  <c r="N3114" i="3"/>
  <c r="M3114" i="3"/>
  <c r="L3114" i="3"/>
  <c r="K3114" i="3"/>
  <c r="M3113" i="3"/>
  <c r="N3113" i="3" s="1"/>
  <c r="L3113" i="3"/>
  <c r="K3113" i="3"/>
  <c r="O3112" i="3"/>
  <c r="N3112" i="3"/>
  <c r="M3112" i="3"/>
  <c r="L3112" i="3"/>
  <c r="K3112" i="3"/>
  <c r="M3111" i="3"/>
  <c r="N3111" i="3" s="1"/>
  <c r="L3111" i="3"/>
  <c r="K3111" i="3"/>
  <c r="N3110" i="3"/>
  <c r="O3110" i="3" s="1"/>
  <c r="M3110" i="3"/>
  <c r="L3110" i="3"/>
  <c r="K3110" i="3"/>
  <c r="N3109" i="3"/>
  <c r="M3109" i="3"/>
  <c r="L3109" i="3"/>
  <c r="K3109" i="3"/>
  <c r="N3108" i="3"/>
  <c r="M3108" i="3"/>
  <c r="L3108" i="3"/>
  <c r="K3108" i="3"/>
  <c r="O3107" i="3"/>
  <c r="M3107" i="3"/>
  <c r="N3107" i="3" s="1"/>
  <c r="L3107" i="3"/>
  <c r="K3107" i="3"/>
  <c r="M3106" i="3"/>
  <c r="N3106" i="3" s="1"/>
  <c r="L3106" i="3"/>
  <c r="K3106" i="3"/>
  <c r="M3105" i="3"/>
  <c r="N3105" i="3" s="1"/>
  <c r="L3105" i="3"/>
  <c r="K3105" i="3"/>
  <c r="O3105" i="3" s="1"/>
  <c r="I85" i="5" s="1"/>
  <c r="N3104" i="3"/>
  <c r="O3104" i="3" s="1"/>
  <c r="M3104" i="3"/>
  <c r="L3104" i="3"/>
  <c r="K3104" i="3"/>
  <c r="M3103" i="3"/>
  <c r="N3103" i="3" s="1"/>
  <c r="L3103" i="3"/>
  <c r="K3103" i="3"/>
  <c r="O3103" i="3" s="1"/>
  <c r="N3102" i="3"/>
  <c r="O3102" i="3" s="1"/>
  <c r="M3102" i="3"/>
  <c r="L3102" i="3"/>
  <c r="K3102" i="3"/>
  <c r="M3101" i="3"/>
  <c r="N3101" i="3" s="1"/>
  <c r="O3101" i="3" s="1"/>
  <c r="L3101" i="3"/>
  <c r="K3101" i="3"/>
  <c r="N3100" i="3"/>
  <c r="M3100" i="3"/>
  <c r="L3100" i="3"/>
  <c r="K3100" i="3"/>
  <c r="O3100" i="3" s="1"/>
  <c r="M3099" i="3"/>
  <c r="N3099" i="3" s="1"/>
  <c r="O3099" i="3" s="1"/>
  <c r="L3099" i="3"/>
  <c r="K3099" i="3"/>
  <c r="N3098" i="3"/>
  <c r="M3098" i="3"/>
  <c r="L3098" i="3"/>
  <c r="K3098" i="3"/>
  <c r="M3097" i="3"/>
  <c r="N3097" i="3" s="1"/>
  <c r="L3097" i="3"/>
  <c r="K3097" i="3"/>
  <c r="O3097" i="3" s="1"/>
  <c r="O3096" i="3"/>
  <c r="N3096" i="3"/>
  <c r="M3096" i="3"/>
  <c r="L3096" i="3"/>
  <c r="K3096" i="3"/>
  <c r="M3095" i="3"/>
  <c r="N3095" i="3" s="1"/>
  <c r="L3095" i="3"/>
  <c r="K3095" i="3"/>
  <c r="N3094" i="3"/>
  <c r="O3094" i="3" s="1"/>
  <c r="M3094" i="3"/>
  <c r="L3094" i="3"/>
  <c r="K3094" i="3"/>
  <c r="M3093" i="3"/>
  <c r="N3093" i="3" s="1"/>
  <c r="L3093" i="3"/>
  <c r="K3093" i="3"/>
  <c r="N3092" i="3"/>
  <c r="M3092" i="3"/>
  <c r="L3092" i="3"/>
  <c r="K3092" i="3"/>
  <c r="M3091" i="3"/>
  <c r="N3091" i="3" s="1"/>
  <c r="O3091" i="3" s="1"/>
  <c r="L3091" i="3"/>
  <c r="K3091" i="3"/>
  <c r="N3090" i="3"/>
  <c r="M3090" i="3"/>
  <c r="L3090" i="3"/>
  <c r="K3090" i="3"/>
  <c r="M3089" i="3"/>
  <c r="N3089" i="3" s="1"/>
  <c r="L3089" i="3"/>
  <c r="K3089" i="3"/>
  <c r="O3088" i="3"/>
  <c r="N3088" i="3"/>
  <c r="M3088" i="3"/>
  <c r="L3088" i="3"/>
  <c r="K3088" i="3"/>
  <c r="M3087" i="3"/>
  <c r="N3087" i="3" s="1"/>
  <c r="L3087" i="3"/>
  <c r="K3087" i="3"/>
  <c r="N3086" i="3"/>
  <c r="O3086" i="3" s="1"/>
  <c r="M3086" i="3"/>
  <c r="L3086" i="3"/>
  <c r="K3086" i="3"/>
  <c r="N3085" i="3"/>
  <c r="M3085" i="3"/>
  <c r="L3085" i="3"/>
  <c r="K3085" i="3"/>
  <c r="N3084" i="3"/>
  <c r="M3084" i="3"/>
  <c r="L3084" i="3"/>
  <c r="K3084" i="3"/>
  <c r="O3084" i="3" s="1"/>
  <c r="O3083" i="3"/>
  <c r="M3083" i="3"/>
  <c r="N3083" i="3" s="1"/>
  <c r="L3083" i="3"/>
  <c r="K3083" i="3"/>
  <c r="M3082" i="3"/>
  <c r="N3082" i="3" s="1"/>
  <c r="L3082" i="3"/>
  <c r="K3082" i="3"/>
  <c r="O3081" i="3"/>
  <c r="M3081" i="3"/>
  <c r="N3081" i="3" s="1"/>
  <c r="L3081" i="3"/>
  <c r="K3081" i="3"/>
  <c r="N3080" i="3"/>
  <c r="M3080" i="3"/>
  <c r="L3080" i="3"/>
  <c r="K3080" i="3"/>
  <c r="M3079" i="3"/>
  <c r="N3079" i="3" s="1"/>
  <c r="L3079" i="3"/>
  <c r="K3079" i="3"/>
  <c r="N3078" i="3"/>
  <c r="O3078" i="3" s="1"/>
  <c r="I7" i="5" s="1"/>
  <c r="M3078" i="3"/>
  <c r="L3078" i="3"/>
  <c r="K3078" i="3"/>
  <c r="M3077" i="3"/>
  <c r="N3077" i="3" s="1"/>
  <c r="L3077" i="3"/>
  <c r="K3077" i="3"/>
  <c r="O3077" i="3" s="1"/>
  <c r="N3076" i="3"/>
  <c r="M3076" i="3"/>
  <c r="L3076" i="3"/>
  <c r="K3076" i="3"/>
  <c r="O3076" i="3" s="1"/>
  <c r="M3075" i="3"/>
  <c r="N3075" i="3" s="1"/>
  <c r="O3075" i="3" s="1"/>
  <c r="L3075" i="3"/>
  <c r="K3075" i="3"/>
  <c r="N3074" i="3"/>
  <c r="M3074" i="3"/>
  <c r="L3074" i="3"/>
  <c r="K3074" i="3"/>
  <c r="O3074" i="3" s="1"/>
  <c r="M3073" i="3"/>
  <c r="N3073" i="3" s="1"/>
  <c r="L3073" i="3"/>
  <c r="K3073" i="3"/>
  <c r="O3073" i="3" s="1"/>
  <c r="O3072" i="3"/>
  <c r="N3072" i="3"/>
  <c r="M3072" i="3"/>
  <c r="L3072" i="3"/>
  <c r="K3072" i="3"/>
  <c r="M3071" i="3"/>
  <c r="N3071" i="3" s="1"/>
  <c r="L3071" i="3"/>
  <c r="K3071" i="3"/>
  <c r="O3071" i="3" s="1"/>
  <c r="N3070" i="3"/>
  <c r="O3070" i="3" s="1"/>
  <c r="M3070" i="3"/>
  <c r="L3070" i="3"/>
  <c r="K3070" i="3"/>
  <c r="N3069" i="3"/>
  <c r="M3069" i="3"/>
  <c r="L3069" i="3"/>
  <c r="K3069" i="3"/>
  <c r="N3068" i="3"/>
  <c r="M3068" i="3"/>
  <c r="L3068" i="3"/>
  <c r="K3068" i="3"/>
  <c r="O3067" i="3"/>
  <c r="M3067" i="3"/>
  <c r="N3067" i="3" s="1"/>
  <c r="L3067" i="3"/>
  <c r="K3067" i="3"/>
  <c r="M3066" i="3"/>
  <c r="N3066" i="3" s="1"/>
  <c r="L3066" i="3"/>
  <c r="K3066" i="3"/>
  <c r="O3065" i="3"/>
  <c r="M3065" i="3"/>
  <c r="N3065" i="3" s="1"/>
  <c r="L3065" i="3"/>
  <c r="K3065" i="3"/>
  <c r="N3064" i="3"/>
  <c r="M3064" i="3"/>
  <c r="L3064" i="3"/>
  <c r="O3064" i="3" s="1"/>
  <c r="K3064" i="3"/>
  <c r="M3063" i="3"/>
  <c r="N3063" i="3" s="1"/>
  <c r="L3063" i="3"/>
  <c r="K3063" i="3"/>
  <c r="N3062" i="3"/>
  <c r="O3062" i="3" s="1"/>
  <c r="M3062" i="3"/>
  <c r="L3062" i="3"/>
  <c r="K3062" i="3"/>
  <c r="O3061" i="3"/>
  <c r="M3061" i="3"/>
  <c r="N3061" i="3" s="1"/>
  <c r="L3061" i="3"/>
  <c r="K3061" i="3"/>
  <c r="N3060" i="3"/>
  <c r="M3060" i="3"/>
  <c r="L3060" i="3"/>
  <c r="K3060" i="3"/>
  <c r="O3060" i="3" s="1"/>
  <c r="M3059" i="3"/>
  <c r="N3059" i="3" s="1"/>
  <c r="O3059" i="3" s="1"/>
  <c r="I63" i="5" s="1"/>
  <c r="L3059" i="3"/>
  <c r="K3059" i="3"/>
  <c r="M3058" i="3"/>
  <c r="N3058" i="3" s="1"/>
  <c r="L3058" i="3"/>
  <c r="K3058" i="3"/>
  <c r="O3058" i="3" s="1"/>
  <c r="M3057" i="3"/>
  <c r="N3057" i="3" s="1"/>
  <c r="O3057" i="3" s="1"/>
  <c r="L3057" i="3"/>
  <c r="K3057" i="3"/>
  <c r="N3056" i="3"/>
  <c r="M3056" i="3"/>
  <c r="L3056" i="3"/>
  <c r="K3056" i="3"/>
  <c r="M3055" i="3"/>
  <c r="N3055" i="3" s="1"/>
  <c r="L3055" i="3"/>
  <c r="K3055" i="3"/>
  <c r="N3054" i="3"/>
  <c r="O3054" i="3" s="1"/>
  <c r="M3054" i="3"/>
  <c r="L3054" i="3"/>
  <c r="K3054" i="3"/>
  <c r="M3053" i="3"/>
  <c r="N3053" i="3" s="1"/>
  <c r="O3053" i="3" s="1"/>
  <c r="L3053" i="3"/>
  <c r="K3053" i="3"/>
  <c r="N3052" i="3"/>
  <c r="M3052" i="3"/>
  <c r="L3052" i="3"/>
  <c r="K3052" i="3"/>
  <c r="M3051" i="3"/>
  <c r="N3051" i="3" s="1"/>
  <c r="O3051" i="3" s="1"/>
  <c r="L3051" i="3"/>
  <c r="K3051" i="3"/>
  <c r="N3050" i="3"/>
  <c r="M3050" i="3"/>
  <c r="L3050" i="3"/>
  <c r="K3050" i="3"/>
  <c r="M3049" i="3"/>
  <c r="N3049" i="3" s="1"/>
  <c r="O3049" i="3" s="1"/>
  <c r="L3049" i="3"/>
  <c r="K3049" i="3"/>
  <c r="O3048" i="3"/>
  <c r="N3048" i="3"/>
  <c r="M3048" i="3"/>
  <c r="L3048" i="3"/>
  <c r="K3048" i="3"/>
  <c r="M3047" i="3"/>
  <c r="N3047" i="3" s="1"/>
  <c r="L3047" i="3"/>
  <c r="K3047" i="3"/>
  <c r="N3046" i="3"/>
  <c r="O3046" i="3" s="1"/>
  <c r="I37" i="5" s="1"/>
  <c r="M3046" i="3"/>
  <c r="L3046" i="3"/>
  <c r="K3046" i="3"/>
  <c r="N3045" i="3"/>
  <c r="M3045" i="3"/>
  <c r="L3045" i="3"/>
  <c r="K3045" i="3"/>
  <c r="O3045" i="3" s="1"/>
  <c r="N3044" i="3"/>
  <c r="M3044" i="3"/>
  <c r="L3044" i="3"/>
  <c r="K3044" i="3"/>
  <c r="O3044" i="3" s="1"/>
  <c r="O3043" i="3"/>
  <c r="M3043" i="3"/>
  <c r="N3043" i="3" s="1"/>
  <c r="L3043" i="3"/>
  <c r="K3043" i="3"/>
  <c r="M3042" i="3"/>
  <c r="N3042" i="3" s="1"/>
  <c r="L3042" i="3"/>
  <c r="K3042" i="3"/>
  <c r="M3041" i="3"/>
  <c r="N3041" i="3" s="1"/>
  <c r="L3041" i="3"/>
  <c r="K3041" i="3"/>
  <c r="O3041" i="3" s="1"/>
  <c r="N3040" i="3"/>
  <c r="M3040" i="3"/>
  <c r="L3040" i="3"/>
  <c r="K3040" i="3"/>
  <c r="M3039" i="3"/>
  <c r="N3039" i="3" s="1"/>
  <c r="L3039" i="3"/>
  <c r="K3039" i="3"/>
  <c r="O3039" i="3" s="1"/>
  <c r="N3038" i="3"/>
  <c r="O3038" i="3" s="1"/>
  <c r="M3038" i="3"/>
  <c r="L3038" i="3"/>
  <c r="K3038" i="3"/>
  <c r="M3037" i="3"/>
  <c r="N3037" i="3" s="1"/>
  <c r="O3037" i="3" s="1"/>
  <c r="L3037" i="3"/>
  <c r="K3037" i="3"/>
  <c r="N3036" i="3"/>
  <c r="M3036" i="3"/>
  <c r="L3036" i="3"/>
  <c r="K3036" i="3"/>
  <c r="O3036" i="3" s="1"/>
  <c r="M3035" i="3"/>
  <c r="N3035" i="3" s="1"/>
  <c r="O3035" i="3" s="1"/>
  <c r="L3035" i="3"/>
  <c r="K3035" i="3"/>
  <c r="N3034" i="3"/>
  <c r="M3034" i="3"/>
  <c r="L3034" i="3"/>
  <c r="K3034" i="3"/>
  <c r="M3033" i="3"/>
  <c r="N3033" i="3" s="1"/>
  <c r="L3033" i="3"/>
  <c r="K3033" i="3"/>
  <c r="O3033" i="3" s="1"/>
  <c r="N3032" i="3"/>
  <c r="M3032" i="3"/>
  <c r="L3032" i="3"/>
  <c r="O3032" i="3" s="1"/>
  <c r="K3032" i="3"/>
  <c r="M3031" i="3"/>
  <c r="N3031" i="3" s="1"/>
  <c r="L3031" i="3"/>
  <c r="K3031" i="3"/>
  <c r="N3030" i="3"/>
  <c r="O3030" i="3" s="1"/>
  <c r="M3030" i="3"/>
  <c r="L3030" i="3"/>
  <c r="K3030" i="3"/>
  <c r="M3029" i="3"/>
  <c r="N3029" i="3" s="1"/>
  <c r="L3029" i="3"/>
  <c r="K3029" i="3"/>
  <c r="N3028" i="3"/>
  <c r="M3028" i="3"/>
  <c r="L3028" i="3"/>
  <c r="K3028" i="3"/>
  <c r="M3027" i="3"/>
  <c r="N3027" i="3" s="1"/>
  <c r="O3027" i="3" s="1"/>
  <c r="L3027" i="3"/>
  <c r="K3027" i="3"/>
  <c r="M3026" i="3"/>
  <c r="N3026" i="3" s="1"/>
  <c r="L3026" i="3"/>
  <c r="K3026" i="3"/>
  <c r="M3025" i="3"/>
  <c r="N3025" i="3" s="1"/>
  <c r="L3025" i="3"/>
  <c r="K3025" i="3"/>
  <c r="O3025" i="3" s="1"/>
  <c r="N3024" i="3"/>
  <c r="O3024" i="3" s="1"/>
  <c r="M3024" i="3"/>
  <c r="L3024" i="3"/>
  <c r="K3024" i="3"/>
  <c r="M3023" i="3"/>
  <c r="N3023" i="3" s="1"/>
  <c r="L3023" i="3"/>
  <c r="K3023" i="3"/>
  <c r="N3022" i="3"/>
  <c r="O3022" i="3" s="1"/>
  <c r="M3022" i="3"/>
  <c r="L3022" i="3"/>
  <c r="K3022" i="3"/>
  <c r="N3021" i="3"/>
  <c r="M3021" i="3"/>
  <c r="L3021" i="3"/>
  <c r="K3021" i="3"/>
  <c r="O3021" i="3" s="1"/>
  <c r="N3020" i="3"/>
  <c r="M3020" i="3"/>
  <c r="L3020" i="3"/>
  <c r="K3020" i="3"/>
  <c r="O3020" i="3" s="1"/>
  <c r="O3019" i="3"/>
  <c r="M3019" i="3"/>
  <c r="N3019" i="3" s="1"/>
  <c r="L3019" i="3"/>
  <c r="K3019" i="3"/>
  <c r="N3018" i="3"/>
  <c r="M3018" i="3"/>
  <c r="L3018" i="3"/>
  <c r="K3018" i="3"/>
  <c r="O3017" i="3"/>
  <c r="I73" i="5" s="1"/>
  <c r="M3017" i="3"/>
  <c r="N3017" i="3" s="1"/>
  <c r="L3017" i="3"/>
  <c r="K3017" i="3"/>
  <c r="O3016" i="3"/>
  <c r="N3016" i="3"/>
  <c r="M3016" i="3"/>
  <c r="L3016" i="3"/>
  <c r="K3016" i="3"/>
  <c r="M3015" i="3"/>
  <c r="N3015" i="3" s="1"/>
  <c r="L3015" i="3"/>
  <c r="K3015" i="3"/>
  <c r="N3014" i="3"/>
  <c r="O3014" i="3" s="1"/>
  <c r="M3014" i="3"/>
  <c r="L3014" i="3"/>
  <c r="K3014" i="3"/>
  <c r="M3013" i="3"/>
  <c r="N3013" i="3" s="1"/>
  <c r="L3013" i="3"/>
  <c r="K3013" i="3"/>
  <c r="O3013" i="3" s="1"/>
  <c r="N3012" i="3"/>
  <c r="M3012" i="3"/>
  <c r="L3012" i="3"/>
  <c r="K3012" i="3"/>
  <c r="O3012" i="3" s="1"/>
  <c r="M3011" i="3"/>
  <c r="N3011" i="3" s="1"/>
  <c r="O3011" i="3" s="1"/>
  <c r="L3011" i="3"/>
  <c r="K3011" i="3"/>
  <c r="N3010" i="3"/>
  <c r="M3010" i="3"/>
  <c r="L3010" i="3"/>
  <c r="K3010" i="3"/>
  <c r="O3010" i="3" s="1"/>
  <c r="M3009" i="3"/>
  <c r="N3009" i="3" s="1"/>
  <c r="L3009" i="3"/>
  <c r="K3009" i="3"/>
  <c r="O3009" i="3" s="1"/>
  <c r="I88" i="5" s="1"/>
  <c r="O3008" i="3"/>
  <c r="N3008" i="3"/>
  <c r="M3008" i="3"/>
  <c r="L3008" i="3"/>
  <c r="K3008" i="3"/>
  <c r="M3007" i="3"/>
  <c r="N3007" i="3" s="1"/>
  <c r="L3007" i="3"/>
  <c r="K3007" i="3"/>
  <c r="O3007" i="3" s="1"/>
  <c r="N3006" i="3"/>
  <c r="O3006" i="3" s="1"/>
  <c r="M3006" i="3"/>
  <c r="L3006" i="3"/>
  <c r="K3006" i="3"/>
  <c r="N3005" i="3"/>
  <c r="M3005" i="3"/>
  <c r="L3005" i="3"/>
  <c r="K3005" i="3"/>
  <c r="O3005" i="3" s="1"/>
  <c r="N3004" i="3"/>
  <c r="M3004" i="3"/>
  <c r="L3004" i="3"/>
  <c r="K3004" i="3"/>
  <c r="O3003" i="3"/>
  <c r="M3003" i="3"/>
  <c r="N3003" i="3" s="1"/>
  <c r="L3003" i="3"/>
  <c r="K3003" i="3"/>
  <c r="M3002" i="3"/>
  <c r="N3002" i="3" s="1"/>
  <c r="L3002" i="3"/>
  <c r="K3002" i="3"/>
  <c r="M3001" i="3"/>
  <c r="N3001" i="3" s="1"/>
  <c r="L3001" i="3"/>
  <c r="K3001" i="3"/>
  <c r="O3001" i="3" s="1"/>
  <c r="N3000" i="3"/>
  <c r="M3000" i="3"/>
  <c r="L3000" i="3"/>
  <c r="O3000" i="3" s="1"/>
  <c r="K3000" i="3"/>
  <c r="M2999" i="3"/>
  <c r="N2999" i="3" s="1"/>
  <c r="L2999" i="3"/>
  <c r="K2999" i="3"/>
  <c r="N2998" i="3"/>
  <c r="O2998" i="3" s="1"/>
  <c r="M2998" i="3"/>
  <c r="L2998" i="3"/>
  <c r="K2998" i="3"/>
  <c r="O2997" i="3"/>
  <c r="M2997" i="3"/>
  <c r="N2997" i="3" s="1"/>
  <c r="L2997" i="3"/>
  <c r="K2997" i="3"/>
  <c r="N2996" i="3"/>
  <c r="M2996" i="3"/>
  <c r="L2996" i="3"/>
  <c r="K2996" i="3"/>
  <c r="O2996" i="3" s="1"/>
  <c r="M2995" i="3"/>
  <c r="N2995" i="3" s="1"/>
  <c r="O2995" i="3" s="1"/>
  <c r="L2995" i="3"/>
  <c r="K2995" i="3"/>
  <c r="M2994" i="3"/>
  <c r="N2994" i="3" s="1"/>
  <c r="L2994" i="3"/>
  <c r="K2994" i="3"/>
  <c r="O2994" i="3" s="1"/>
  <c r="M2993" i="3"/>
  <c r="N2993" i="3" s="1"/>
  <c r="O2993" i="3" s="1"/>
  <c r="L2993" i="3"/>
  <c r="K2993" i="3"/>
  <c r="N2992" i="3"/>
  <c r="M2992" i="3"/>
  <c r="L2992" i="3"/>
  <c r="K2992" i="3"/>
  <c r="M2991" i="3"/>
  <c r="N2991" i="3" s="1"/>
  <c r="L2991" i="3"/>
  <c r="K2991" i="3"/>
  <c r="N2990" i="3"/>
  <c r="O2990" i="3" s="1"/>
  <c r="M2990" i="3"/>
  <c r="L2990" i="3"/>
  <c r="K2990" i="3"/>
  <c r="M2989" i="3"/>
  <c r="N2989" i="3" s="1"/>
  <c r="O2989" i="3" s="1"/>
  <c r="L2989" i="3"/>
  <c r="K2989" i="3"/>
  <c r="N2988" i="3"/>
  <c r="M2988" i="3"/>
  <c r="L2988" i="3"/>
  <c r="K2988" i="3"/>
  <c r="M2987" i="3"/>
  <c r="N2987" i="3" s="1"/>
  <c r="O2987" i="3" s="1"/>
  <c r="L2987" i="3"/>
  <c r="K2987" i="3"/>
  <c r="N2986" i="3"/>
  <c r="M2986" i="3"/>
  <c r="L2986" i="3"/>
  <c r="K2986" i="3"/>
  <c r="M2985" i="3"/>
  <c r="N2985" i="3" s="1"/>
  <c r="O2985" i="3" s="1"/>
  <c r="I83" i="5" s="1"/>
  <c r="L2985" i="3"/>
  <c r="K2985" i="3"/>
  <c r="O2984" i="3"/>
  <c r="N2984" i="3"/>
  <c r="M2984" i="3"/>
  <c r="L2984" i="3"/>
  <c r="K2984" i="3"/>
  <c r="M2983" i="3"/>
  <c r="N2983" i="3" s="1"/>
  <c r="L2983" i="3"/>
  <c r="K2983" i="3"/>
  <c r="N2982" i="3"/>
  <c r="O2982" i="3" s="1"/>
  <c r="M2982" i="3"/>
  <c r="L2982" i="3"/>
  <c r="K2982" i="3"/>
  <c r="N2981" i="3"/>
  <c r="M2981" i="3"/>
  <c r="L2981" i="3"/>
  <c r="K2981" i="3"/>
  <c r="O2981" i="3" s="1"/>
  <c r="N2980" i="3"/>
  <c r="M2980" i="3"/>
  <c r="L2980" i="3"/>
  <c r="K2980" i="3"/>
  <c r="O2980" i="3" s="1"/>
  <c r="O2979" i="3"/>
  <c r="M2979" i="3"/>
  <c r="N2979" i="3" s="1"/>
  <c r="L2979" i="3"/>
  <c r="K2979" i="3"/>
  <c r="M2978" i="3"/>
  <c r="N2978" i="3" s="1"/>
  <c r="L2978" i="3"/>
  <c r="K2978" i="3"/>
  <c r="M2977" i="3"/>
  <c r="N2977" i="3" s="1"/>
  <c r="L2977" i="3"/>
  <c r="K2977" i="3"/>
  <c r="O2977" i="3" s="1"/>
  <c r="N2976" i="3"/>
  <c r="M2976" i="3"/>
  <c r="L2976" i="3"/>
  <c r="K2976" i="3"/>
  <c r="M2975" i="3"/>
  <c r="N2975" i="3" s="1"/>
  <c r="L2975" i="3"/>
  <c r="K2975" i="3"/>
  <c r="O2975" i="3" s="1"/>
  <c r="N2974" i="3"/>
  <c r="O2974" i="3" s="1"/>
  <c r="M2974" i="3"/>
  <c r="L2974" i="3"/>
  <c r="K2974" i="3"/>
  <c r="M2973" i="3"/>
  <c r="N2973" i="3" s="1"/>
  <c r="O2973" i="3" s="1"/>
  <c r="I51" i="5" s="1"/>
  <c r="L2973" i="3"/>
  <c r="K2973" i="3"/>
  <c r="N2972" i="3"/>
  <c r="M2972" i="3"/>
  <c r="L2972" i="3"/>
  <c r="K2972" i="3"/>
  <c r="O2972" i="3" s="1"/>
  <c r="M2971" i="3"/>
  <c r="N2971" i="3" s="1"/>
  <c r="O2971" i="3" s="1"/>
  <c r="L2971" i="3"/>
  <c r="K2971" i="3"/>
  <c r="N2970" i="3"/>
  <c r="M2970" i="3"/>
  <c r="L2970" i="3"/>
  <c r="K2970" i="3"/>
  <c r="M2969" i="3"/>
  <c r="N2969" i="3" s="1"/>
  <c r="L2969" i="3"/>
  <c r="K2969" i="3"/>
  <c r="O2969" i="3" s="1"/>
  <c r="N2968" i="3"/>
  <c r="M2968" i="3"/>
  <c r="L2968" i="3"/>
  <c r="O2968" i="3" s="1"/>
  <c r="K2968" i="3"/>
  <c r="M2967" i="3"/>
  <c r="N2967" i="3" s="1"/>
  <c r="L2967" i="3"/>
  <c r="K2967" i="3"/>
  <c r="N2966" i="3"/>
  <c r="O2966" i="3" s="1"/>
  <c r="M2966" i="3"/>
  <c r="L2966" i="3"/>
  <c r="K2966" i="3"/>
  <c r="M2965" i="3"/>
  <c r="N2965" i="3" s="1"/>
  <c r="L2965" i="3"/>
  <c r="K2965" i="3"/>
  <c r="N2964" i="3"/>
  <c r="M2964" i="3"/>
  <c r="L2964" i="3"/>
  <c r="K2964" i="3"/>
  <c r="M2963" i="3"/>
  <c r="N2963" i="3" s="1"/>
  <c r="O2963" i="3" s="1"/>
  <c r="L2963" i="3"/>
  <c r="K2963" i="3"/>
  <c r="M2962" i="3"/>
  <c r="N2962" i="3" s="1"/>
  <c r="L2962" i="3"/>
  <c r="K2962" i="3"/>
  <c r="M2961" i="3"/>
  <c r="N2961" i="3" s="1"/>
  <c r="L2961" i="3"/>
  <c r="K2961" i="3"/>
  <c r="O2961" i="3" s="1"/>
  <c r="N2960" i="3"/>
  <c r="O2960" i="3" s="1"/>
  <c r="M2960" i="3"/>
  <c r="L2960" i="3"/>
  <c r="K2960" i="3"/>
  <c r="M2959" i="3"/>
  <c r="N2959" i="3" s="1"/>
  <c r="L2959" i="3"/>
  <c r="K2959" i="3"/>
  <c r="N2958" i="3"/>
  <c r="O2958" i="3" s="1"/>
  <c r="M2958" i="3"/>
  <c r="L2958" i="3"/>
  <c r="K2958" i="3"/>
  <c r="N2957" i="3"/>
  <c r="M2957" i="3"/>
  <c r="L2957" i="3"/>
  <c r="K2957" i="3"/>
  <c r="O2957" i="3" s="1"/>
  <c r="N2956" i="3"/>
  <c r="M2956" i="3"/>
  <c r="L2956" i="3"/>
  <c r="K2956" i="3"/>
  <c r="O2956" i="3" s="1"/>
  <c r="O2955" i="3"/>
  <c r="M2955" i="3"/>
  <c r="N2955" i="3" s="1"/>
  <c r="L2955" i="3"/>
  <c r="K2955" i="3"/>
  <c r="N2954" i="3"/>
  <c r="M2954" i="3"/>
  <c r="L2954" i="3"/>
  <c r="K2954" i="3"/>
  <c r="O2953" i="3"/>
  <c r="M2953" i="3"/>
  <c r="N2953" i="3" s="1"/>
  <c r="L2953" i="3"/>
  <c r="K2953" i="3"/>
  <c r="O2952" i="3"/>
  <c r="N2952" i="3"/>
  <c r="M2952" i="3"/>
  <c r="L2952" i="3"/>
  <c r="K2952" i="3"/>
  <c r="M2951" i="3"/>
  <c r="N2951" i="3" s="1"/>
  <c r="L2951" i="3"/>
  <c r="K2951" i="3"/>
  <c r="N2950" i="3"/>
  <c r="O2950" i="3" s="1"/>
  <c r="M2950" i="3"/>
  <c r="L2950" i="3"/>
  <c r="K2950" i="3"/>
  <c r="M2949" i="3"/>
  <c r="N2949" i="3" s="1"/>
  <c r="L2949" i="3"/>
  <c r="K2949" i="3"/>
  <c r="N2948" i="3"/>
  <c r="M2948" i="3"/>
  <c r="L2948" i="3"/>
  <c r="K2948" i="3"/>
  <c r="O2948" i="3" s="1"/>
  <c r="M2947" i="3"/>
  <c r="N2947" i="3" s="1"/>
  <c r="O2947" i="3" s="1"/>
  <c r="L2947" i="3"/>
  <c r="K2947" i="3"/>
  <c r="N2946" i="3"/>
  <c r="M2946" i="3"/>
  <c r="L2946" i="3"/>
  <c r="K2946" i="3"/>
  <c r="O2946" i="3" s="1"/>
  <c r="M2945" i="3"/>
  <c r="N2945" i="3" s="1"/>
  <c r="L2945" i="3"/>
  <c r="K2945" i="3"/>
  <c r="O2945" i="3" s="1"/>
  <c r="O2944" i="3"/>
  <c r="N2944" i="3"/>
  <c r="M2944" i="3"/>
  <c r="L2944" i="3"/>
  <c r="K2944" i="3"/>
  <c r="M2943" i="3"/>
  <c r="N2943" i="3" s="1"/>
  <c r="L2943" i="3"/>
  <c r="K2943" i="3"/>
  <c r="O2943" i="3" s="1"/>
  <c r="N2942" i="3"/>
  <c r="O2942" i="3" s="1"/>
  <c r="M2942" i="3"/>
  <c r="L2942" i="3"/>
  <c r="K2942" i="3"/>
  <c r="N2941" i="3"/>
  <c r="M2941" i="3"/>
  <c r="L2941" i="3"/>
  <c r="K2941" i="3"/>
  <c r="O2941" i="3" s="1"/>
  <c r="N2940" i="3"/>
  <c r="M2940" i="3"/>
  <c r="L2940" i="3"/>
  <c r="K2940" i="3"/>
  <c r="O2939" i="3"/>
  <c r="M2939" i="3"/>
  <c r="N2939" i="3" s="1"/>
  <c r="L2939" i="3"/>
  <c r="K2939" i="3"/>
  <c r="M2938" i="3"/>
  <c r="N2938" i="3" s="1"/>
  <c r="L2938" i="3"/>
  <c r="K2938" i="3"/>
  <c r="M2937" i="3"/>
  <c r="N2937" i="3" s="1"/>
  <c r="L2937" i="3"/>
  <c r="K2937" i="3"/>
  <c r="O2937" i="3" s="1"/>
  <c r="N2936" i="3"/>
  <c r="M2936" i="3"/>
  <c r="L2936" i="3"/>
  <c r="O2936" i="3" s="1"/>
  <c r="K2936" i="3"/>
  <c r="M2935" i="3"/>
  <c r="N2935" i="3" s="1"/>
  <c r="L2935" i="3"/>
  <c r="K2935" i="3"/>
  <c r="N2934" i="3"/>
  <c r="O2934" i="3" s="1"/>
  <c r="I18" i="5" s="1"/>
  <c r="M2934" i="3"/>
  <c r="L2934" i="3"/>
  <c r="K2934" i="3"/>
  <c r="O2933" i="3"/>
  <c r="M2933" i="3"/>
  <c r="N2933" i="3" s="1"/>
  <c r="L2933" i="3"/>
  <c r="K2933" i="3"/>
  <c r="N2932" i="3"/>
  <c r="M2932" i="3"/>
  <c r="L2932" i="3"/>
  <c r="K2932" i="3"/>
  <c r="O2932" i="3" s="1"/>
  <c r="M2931" i="3"/>
  <c r="N2931" i="3" s="1"/>
  <c r="O2931" i="3" s="1"/>
  <c r="L2931" i="3"/>
  <c r="K2931" i="3"/>
  <c r="M2930" i="3"/>
  <c r="N2930" i="3" s="1"/>
  <c r="L2930" i="3"/>
  <c r="K2930" i="3"/>
  <c r="O2930" i="3" s="1"/>
  <c r="M2929" i="3"/>
  <c r="N2929" i="3" s="1"/>
  <c r="L2929" i="3"/>
  <c r="K2929" i="3"/>
  <c r="N2928" i="3"/>
  <c r="M2928" i="3"/>
  <c r="L2928" i="3"/>
  <c r="K2928" i="3"/>
  <c r="M2927" i="3"/>
  <c r="N2927" i="3" s="1"/>
  <c r="L2927" i="3"/>
  <c r="K2927" i="3"/>
  <c r="N2926" i="3"/>
  <c r="O2926" i="3" s="1"/>
  <c r="M2926" i="3"/>
  <c r="L2926" i="3"/>
  <c r="K2926" i="3"/>
  <c r="M2925" i="3"/>
  <c r="N2925" i="3" s="1"/>
  <c r="L2925" i="3"/>
  <c r="K2925" i="3"/>
  <c r="M2924" i="3"/>
  <c r="N2924" i="3" s="1"/>
  <c r="L2924" i="3"/>
  <c r="K2924" i="3"/>
  <c r="M2923" i="3"/>
  <c r="N2923" i="3" s="1"/>
  <c r="O2923" i="3" s="1"/>
  <c r="L2923" i="3"/>
  <c r="K2923" i="3"/>
  <c r="M2922" i="3"/>
  <c r="N2922" i="3" s="1"/>
  <c r="L2922" i="3"/>
  <c r="K2922" i="3"/>
  <c r="O2922" i="3" s="1"/>
  <c r="M2921" i="3"/>
  <c r="N2921" i="3" s="1"/>
  <c r="L2921" i="3"/>
  <c r="K2921" i="3"/>
  <c r="N2920" i="3"/>
  <c r="M2920" i="3"/>
  <c r="L2920" i="3"/>
  <c r="O2920" i="3" s="1"/>
  <c r="K2920" i="3"/>
  <c r="M2919" i="3"/>
  <c r="N2919" i="3" s="1"/>
  <c r="L2919" i="3"/>
  <c r="K2919" i="3"/>
  <c r="N2918" i="3"/>
  <c r="O2918" i="3" s="1"/>
  <c r="I52" i="5" s="1"/>
  <c r="M2918" i="3"/>
  <c r="L2918" i="3"/>
  <c r="K2918" i="3"/>
  <c r="M2917" i="3"/>
  <c r="N2917" i="3" s="1"/>
  <c r="L2917" i="3"/>
  <c r="K2917" i="3"/>
  <c r="M2916" i="3"/>
  <c r="N2916" i="3" s="1"/>
  <c r="L2916" i="3"/>
  <c r="K2916" i="3"/>
  <c r="O2916" i="3" s="1"/>
  <c r="M2915" i="3"/>
  <c r="N2915" i="3" s="1"/>
  <c r="O2915" i="3" s="1"/>
  <c r="L2915" i="3"/>
  <c r="K2915" i="3"/>
  <c r="M2914" i="3"/>
  <c r="N2914" i="3" s="1"/>
  <c r="L2914" i="3"/>
  <c r="K2914" i="3"/>
  <c r="M2913" i="3"/>
  <c r="N2913" i="3" s="1"/>
  <c r="L2913" i="3"/>
  <c r="K2913" i="3"/>
  <c r="O2912" i="3"/>
  <c r="N2912" i="3"/>
  <c r="M2912" i="3"/>
  <c r="L2912" i="3"/>
  <c r="K2912" i="3"/>
  <c r="M2911" i="3"/>
  <c r="N2911" i="3" s="1"/>
  <c r="L2911" i="3"/>
  <c r="K2911" i="3"/>
  <c r="N2910" i="3"/>
  <c r="O2910" i="3" s="1"/>
  <c r="M2910" i="3"/>
  <c r="L2910" i="3"/>
  <c r="K2910" i="3"/>
  <c r="M2909" i="3"/>
  <c r="N2909" i="3" s="1"/>
  <c r="L2909" i="3"/>
  <c r="K2909" i="3"/>
  <c r="O2909" i="3" s="1"/>
  <c r="M2908" i="3"/>
  <c r="N2908" i="3" s="1"/>
  <c r="L2908" i="3"/>
  <c r="K2908" i="3"/>
  <c r="O2908" i="3" s="1"/>
  <c r="M2907" i="3"/>
  <c r="N2907" i="3" s="1"/>
  <c r="O2907" i="3" s="1"/>
  <c r="L2907" i="3"/>
  <c r="K2907" i="3"/>
  <c r="N2906" i="3"/>
  <c r="M2906" i="3"/>
  <c r="L2906" i="3"/>
  <c r="K2906" i="3"/>
  <c r="M2905" i="3"/>
  <c r="N2905" i="3" s="1"/>
  <c r="L2905" i="3"/>
  <c r="K2905" i="3"/>
  <c r="N2904" i="3"/>
  <c r="M2904" i="3"/>
  <c r="L2904" i="3"/>
  <c r="O2904" i="3" s="1"/>
  <c r="K2904" i="3"/>
  <c r="M2903" i="3"/>
  <c r="N2903" i="3" s="1"/>
  <c r="L2903" i="3"/>
  <c r="K2903" i="3"/>
  <c r="N2902" i="3"/>
  <c r="O2902" i="3" s="1"/>
  <c r="M2902" i="3"/>
  <c r="L2902" i="3"/>
  <c r="K2902" i="3"/>
  <c r="M2901" i="3"/>
  <c r="N2901" i="3" s="1"/>
  <c r="L2901" i="3"/>
  <c r="K2901" i="3"/>
  <c r="M2900" i="3"/>
  <c r="N2900" i="3" s="1"/>
  <c r="L2900" i="3"/>
  <c r="K2900" i="3"/>
  <c r="O2900" i="3" s="1"/>
  <c r="N2899" i="3"/>
  <c r="O2899" i="3" s="1"/>
  <c r="M2899" i="3"/>
  <c r="L2899" i="3"/>
  <c r="K2899" i="3"/>
  <c r="N2898" i="3"/>
  <c r="M2898" i="3"/>
  <c r="L2898" i="3"/>
  <c r="K2898" i="3"/>
  <c r="O2897" i="3"/>
  <c r="M2897" i="3"/>
  <c r="N2897" i="3" s="1"/>
  <c r="L2897" i="3"/>
  <c r="K2897" i="3"/>
  <c r="M2896" i="3"/>
  <c r="N2896" i="3" s="1"/>
  <c r="O2896" i="3" s="1"/>
  <c r="L2896" i="3"/>
  <c r="K2896" i="3"/>
  <c r="M2895" i="3"/>
  <c r="N2895" i="3" s="1"/>
  <c r="L2895" i="3"/>
  <c r="K2895" i="3"/>
  <c r="O2894" i="3"/>
  <c r="N2894" i="3"/>
  <c r="M2894" i="3"/>
  <c r="L2894" i="3"/>
  <c r="K2894" i="3"/>
  <c r="O2893" i="3"/>
  <c r="M2893" i="3"/>
  <c r="N2893" i="3" s="1"/>
  <c r="L2893" i="3"/>
  <c r="K2893" i="3"/>
  <c r="M2892" i="3"/>
  <c r="N2892" i="3" s="1"/>
  <c r="L2892" i="3"/>
  <c r="K2892" i="3"/>
  <c r="M2891" i="3"/>
  <c r="N2891" i="3" s="1"/>
  <c r="O2891" i="3" s="1"/>
  <c r="L2891" i="3"/>
  <c r="K2891" i="3"/>
  <c r="N2890" i="3"/>
  <c r="M2890" i="3"/>
  <c r="L2890" i="3"/>
  <c r="K2890" i="3"/>
  <c r="M2889" i="3"/>
  <c r="N2889" i="3" s="1"/>
  <c r="O2889" i="3" s="1"/>
  <c r="L2889" i="3"/>
  <c r="K2889" i="3"/>
  <c r="M2888" i="3"/>
  <c r="N2888" i="3" s="1"/>
  <c r="L2888" i="3"/>
  <c r="O2888" i="3" s="1"/>
  <c r="K2888" i="3"/>
  <c r="M2887" i="3"/>
  <c r="N2887" i="3" s="1"/>
  <c r="L2887" i="3"/>
  <c r="K2887" i="3"/>
  <c r="O2886" i="3"/>
  <c r="N2886" i="3"/>
  <c r="M2886" i="3"/>
  <c r="L2886" i="3"/>
  <c r="K2886" i="3"/>
  <c r="N2885" i="3"/>
  <c r="M2885" i="3"/>
  <c r="L2885" i="3"/>
  <c r="O2885" i="3" s="1"/>
  <c r="K2885" i="3"/>
  <c r="M2884" i="3"/>
  <c r="N2884" i="3" s="1"/>
  <c r="L2884" i="3"/>
  <c r="K2884" i="3"/>
  <c r="O2884" i="3" s="1"/>
  <c r="N2883" i="3"/>
  <c r="O2883" i="3" s="1"/>
  <c r="M2883" i="3"/>
  <c r="L2883" i="3"/>
  <c r="K2883" i="3"/>
  <c r="M2882" i="3"/>
  <c r="N2882" i="3" s="1"/>
  <c r="L2882" i="3"/>
  <c r="K2882" i="3"/>
  <c r="O2881" i="3"/>
  <c r="M2881" i="3"/>
  <c r="N2881" i="3" s="1"/>
  <c r="L2881" i="3"/>
  <c r="K2881" i="3"/>
  <c r="N2880" i="3"/>
  <c r="O2880" i="3" s="1"/>
  <c r="M2880" i="3"/>
  <c r="L2880" i="3"/>
  <c r="K2880" i="3"/>
  <c r="M2879" i="3"/>
  <c r="N2879" i="3" s="1"/>
  <c r="L2879" i="3"/>
  <c r="K2879" i="3"/>
  <c r="N2878" i="3"/>
  <c r="O2878" i="3" s="1"/>
  <c r="M2878" i="3"/>
  <c r="L2878" i="3"/>
  <c r="K2878" i="3"/>
  <c r="N2877" i="3"/>
  <c r="M2877" i="3"/>
  <c r="L2877" i="3"/>
  <c r="K2877" i="3"/>
  <c r="M2876" i="3"/>
  <c r="N2876" i="3" s="1"/>
  <c r="L2876" i="3"/>
  <c r="K2876" i="3"/>
  <c r="N2875" i="3"/>
  <c r="O2875" i="3" s="1"/>
  <c r="M2875" i="3"/>
  <c r="L2875" i="3"/>
  <c r="K2875" i="3"/>
  <c r="M2874" i="3"/>
  <c r="N2874" i="3" s="1"/>
  <c r="L2874" i="3"/>
  <c r="K2874" i="3"/>
  <c r="M2873" i="3"/>
  <c r="N2873" i="3" s="1"/>
  <c r="L2873" i="3"/>
  <c r="K2873" i="3"/>
  <c r="O2873" i="3" s="1"/>
  <c r="N2872" i="3"/>
  <c r="O2872" i="3" s="1"/>
  <c r="M2872" i="3"/>
  <c r="L2872" i="3"/>
  <c r="K2872" i="3"/>
  <c r="M2871" i="3"/>
  <c r="N2871" i="3" s="1"/>
  <c r="L2871" i="3"/>
  <c r="K2871" i="3"/>
  <c r="O2871" i="3" s="1"/>
  <c r="O2870" i="3"/>
  <c r="N2870" i="3"/>
  <c r="M2870" i="3"/>
  <c r="L2870" i="3"/>
  <c r="K2870" i="3"/>
  <c r="N2869" i="3"/>
  <c r="M2869" i="3"/>
  <c r="L2869" i="3"/>
  <c r="O2869" i="3" s="1"/>
  <c r="K2869" i="3"/>
  <c r="N2868" i="3"/>
  <c r="M2868" i="3"/>
  <c r="L2868" i="3"/>
  <c r="K2868" i="3"/>
  <c r="O2868" i="3" s="1"/>
  <c r="M2867" i="3"/>
  <c r="N2867" i="3" s="1"/>
  <c r="O2867" i="3" s="1"/>
  <c r="L2867" i="3"/>
  <c r="K2867" i="3"/>
  <c r="N2866" i="3"/>
  <c r="M2866" i="3"/>
  <c r="L2866" i="3"/>
  <c r="K2866" i="3"/>
  <c r="O2866" i="3" s="1"/>
  <c r="M2865" i="3"/>
  <c r="N2865" i="3" s="1"/>
  <c r="O2865" i="3" s="1"/>
  <c r="L2865" i="3"/>
  <c r="K2865" i="3"/>
  <c r="M2864" i="3"/>
  <c r="N2864" i="3" s="1"/>
  <c r="L2864" i="3"/>
  <c r="O2864" i="3" s="1"/>
  <c r="K2864" i="3"/>
  <c r="M2863" i="3"/>
  <c r="N2863" i="3" s="1"/>
  <c r="L2863" i="3"/>
  <c r="K2863" i="3"/>
  <c r="O2863" i="3" s="1"/>
  <c r="N2862" i="3"/>
  <c r="M2862" i="3"/>
  <c r="L2862" i="3"/>
  <c r="O2862" i="3" s="1"/>
  <c r="K2862" i="3"/>
  <c r="M2861" i="3"/>
  <c r="N2861" i="3" s="1"/>
  <c r="O2861" i="3" s="1"/>
  <c r="L2861" i="3"/>
  <c r="K2861" i="3"/>
  <c r="N2860" i="3"/>
  <c r="M2860" i="3"/>
  <c r="L2860" i="3"/>
  <c r="K2860" i="3"/>
  <c r="N2859" i="3"/>
  <c r="M2859" i="3"/>
  <c r="L2859" i="3"/>
  <c r="K2859" i="3"/>
  <c r="O2859" i="3" s="1"/>
  <c r="M2858" i="3"/>
  <c r="N2858" i="3" s="1"/>
  <c r="L2858" i="3"/>
  <c r="K2858" i="3"/>
  <c r="M2857" i="3"/>
  <c r="N2857" i="3" s="1"/>
  <c r="L2857" i="3"/>
  <c r="K2857" i="3"/>
  <c r="O2857" i="3" s="1"/>
  <c r="N2856" i="3"/>
  <c r="O2856" i="3" s="1"/>
  <c r="M2856" i="3"/>
  <c r="L2856" i="3"/>
  <c r="K2856" i="3"/>
  <c r="M2855" i="3"/>
  <c r="N2855" i="3" s="1"/>
  <c r="L2855" i="3"/>
  <c r="K2855" i="3"/>
  <c r="O2855" i="3" s="1"/>
  <c r="N2854" i="3"/>
  <c r="M2854" i="3"/>
  <c r="L2854" i="3"/>
  <c r="K2854" i="3"/>
  <c r="N2853" i="3"/>
  <c r="M2853" i="3"/>
  <c r="L2853" i="3"/>
  <c r="K2853" i="3"/>
  <c r="N2852" i="3"/>
  <c r="M2852" i="3"/>
  <c r="L2852" i="3"/>
  <c r="K2852" i="3"/>
  <c r="O2852" i="3" s="1"/>
  <c r="O2851" i="3"/>
  <c r="M2851" i="3"/>
  <c r="N2851" i="3" s="1"/>
  <c r="L2851" i="3"/>
  <c r="K2851" i="3"/>
  <c r="N2850" i="3"/>
  <c r="M2850" i="3"/>
  <c r="L2850" i="3"/>
  <c r="K2850" i="3"/>
  <c r="O2850" i="3" s="1"/>
  <c r="M2849" i="3"/>
  <c r="N2849" i="3" s="1"/>
  <c r="O2849" i="3" s="1"/>
  <c r="L2849" i="3"/>
  <c r="K2849" i="3"/>
  <c r="O2848" i="3"/>
  <c r="M2848" i="3"/>
  <c r="N2848" i="3" s="1"/>
  <c r="L2848" i="3"/>
  <c r="K2848" i="3"/>
  <c r="M2847" i="3"/>
  <c r="N2847" i="3" s="1"/>
  <c r="L2847" i="3"/>
  <c r="K2847" i="3"/>
  <c r="O2847" i="3" s="1"/>
  <c r="N2846" i="3"/>
  <c r="M2846" i="3"/>
  <c r="L2846" i="3"/>
  <c r="O2846" i="3" s="1"/>
  <c r="K2846" i="3"/>
  <c r="M2845" i="3"/>
  <c r="N2845" i="3" s="1"/>
  <c r="O2845" i="3" s="1"/>
  <c r="L2845" i="3"/>
  <c r="K2845" i="3"/>
  <c r="N2844" i="3"/>
  <c r="M2844" i="3"/>
  <c r="L2844" i="3"/>
  <c r="K2844" i="3"/>
  <c r="O2844" i="3" s="1"/>
  <c r="N2843" i="3"/>
  <c r="M2843" i="3"/>
  <c r="L2843" i="3"/>
  <c r="K2843" i="3"/>
  <c r="O2843" i="3" s="1"/>
  <c r="N2842" i="3"/>
  <c r="M2842" i="3"/>
  <c r="L2842" i="3"/>
  <c r="K2842" i="3"/>
  <c r="M2841" i="3"/>
  <c r="N2841" i="3" s="1"/>
  <c r="L2841" i="3"/>
  <c r="K2841" i="3"/>
  <c r="O2841" i="3" s="1"/>
  <c r="O2840" i="3"/>
  <c r="N2840" i="3"/>
  <c r="M2840" i="3"/>
  <c r="L2840" i="3"/>
  <c r="K2840" i="3"/>
  <c r="M2839" i="3"/>
  <c r="N2839" i="3" s="1"/>
  <c r="L2839" i="3"/>
  <c r="K2839" i="3"/>
  <c r="O2839" i="3" s="1"/>
  <c r="N2838" i="3"/>
  <c r="M2838" i="3"/>
  <c r="L2838" i="3"/>
  <c r="O2838" i="3" s="1"/>
  <c r="K2838" i="3"/>
  <c r="M2837" i="3"/>
  <c r="N2837" i="3" s="1"/>
  <c r="O2837" i="3" s="1"/>
  <c r="L2837" i="3"/>
  <c r="K2837" i="3"/>
  <c r="N2836" i="3"/>
  <c r="M2836" i="3"/>
  <c r="L2836" i="3"/>
  <c r="K2836" i="3"/>
  <c r="O2836" i="3" s="1"/>
  <c r="N2835" i="3"/>
  <c r="O2835" i="3" s="1"/>
  <c r="M2835" i="3"/>
  <c r="L2835" i="3"/>
  <c r="K2835" i="3"/>
  <c r="N2834" i="3"/>
  <c r="M2834" i="3"/>
  <c r="L2834" i="3"/>
  <c r="K2834" i="3"/>
  <c r="O2833" i="3"/>
  <c r="M2833" i="3"/>
  <c r="N2833" i="3" s="1"/>
  <c r="L2833" i="3"/>
  <c r="K2833" i="3"/>
  <c r="O2832" i="3"/>
  <c r="M2832" i="3"/>
  <c r="N2832" i="3" s="1"/>
  <c r="L2832" i="3"/>
  <c r="K2832" i="3"/>
  <c r="O2831" i="3"/>
  <c r="M2831" i="3"/>
  <c r="N2831" i="3" s="1"/>
  <c r="L2831" i="3"/>
  <c r="K2831" i="3"/>
  <c r="N2830" i="3"/>
  <c r="M2830" i="3"/>
  <c r="L2830" i="3"/>
  <c r="K2830" i="3"/>
  <c r="O2829" i="3"/>
  <c r="M2829" i="3"/>
  <c r="N2829" i="3" s="1"/>
  <c r="L2829" i="3"/>
  <c r="K2829" i="3"/>
  <c r="N2828" i="3"/>
  <c r="M2828" i="3"/>
  <c r="L2828" i="3"/>
  <c r="K2828" i="3"/>
  <c r="N2827" i="3"/>
  <c r="M2827" i="3"/>
  <c r="L2827" i="3"/>
  <c r="K2827" i="3"/>
  <c r="N2826" i="3"/>
  <c r="M2826" i="3"/>
  <c r="L2826" i="3"/>
  <c r="K2826" i="3"/>
  <c r="O2825" i="3"/>
  <c r="M2825" i="3"/>
  <c r="N2825" i="3" s="1"/>
  <c r="L2825" i="3"/>
  <c r="K2825" i="3"/>
  <c r="O2824" i="3"/>
  <c r="M2824" i="3"/>
  <c r="N2824" i="3" s="1"/>
  <c r="L2824" i="3"/>
  <c r="K2824" i="3"/>
  <c r="M2823" i="3"/>
  <c r="N2823" i="3" s="1"/>
  <c r="L2823" i="3"/>
  <c r="K2823" i="3"/>
  <c r="O2822" i="3"/>
  <c r="N2822" i="3"/>
  <c r="M2822" i="3"/>
  <c r="L2822" i="3"/>
  <c r="K2822" i="3"/>
  <c r="M2821" i="3"/>
  <c r="N2821" i="3" s="1"/>
  <c r="L2821" i="3"/>
  <c r="O2821" i="3" s="1"/>
  <c r="K2821" i="3"/>
  <c r="N2820" i="3"/>
  <c r="M2820" i="3"/>
  <c r="L2820" i="3"/>
  <c r="K2820" i="3"/>
  <c r="O2820" i="3" s="1"/>
  <c r="M2819" i="3"/>
  <c r="N2819" i="3" s="1"/>
  <c r="O2819" i="3" s="1"/>
  <c r="L2819" i="3"/>
  <c r="K2819" i="3"/>
  <c r="N2818" i="3"/>
  <c r="M2818" i="3"/>
  <c r="L2818" i="3"/>
  <c r="K2818" i="3"/>
  <c r="M2817" i="3"/>
  <c r="N2817" i="3" s="1"/>
  <c r="O2817" i="3" s="1"/>
  <c r="L2817" i="3"/>
  <c r="K2817" i="3"/>
  <c r="M2816" i="3"/>
  <c r="N2816" i="3" s="1"/>
  <c r="L2816" i="3"/>
  <c r="K2816" i="3"/>
  <c r="M2815" i="3"/>
  <c r="N2815" i="3" s="1"/>
  <c r="L2815" i="3"/>
  <c r="K2815" i="3"/>
  <c r="N2814" i="3"/>
  <c r="M2814" i="3"/>
  <c r="L2814" i="3"/>
  <c r="O2814" i="3" s="1"/>
  <c r="K2814" i="3"/>
  <c r="M2813" i="3"/>
  <c r="N2813" i="3" s="1"/>
  <c r="L2813" i="3"/>
  <c r="K2813" i="3"/>
  <c r="O2813" i="3" s="1"/>
  <c r="N2812" i="3"/>
  <c r="M2812" i="3"/>
  <c r="L2812" i="3"/>
  <c r="K2812" i="3"/>
  <c r="N2811" i="3"/>
  <c r="M2811" i="3"/>
  <c r="L2811" i="3"/>
  <c r="K2811" i="3"/>
  <c r="O2811" i="3" s="1"/>
  <c r="M2810" i="3"/>
  <c r="N2810" i="3" s="1"/>
  <c r="L2810" i="3"/>
  <c r="K2810" i="3"/>
  <c r="M2809" i="3"/>
  <c r="N2809" i="3" s="1"/>
  <c r="L2809" i="3"/>
  <c r="K2809" i="3"/>
  <c r="O2809" i="3" s="1"/>
  <c r="N2808" i="3"/>
  <c r="O2808" i="3" s="1"/>
  <c r="M2808" i="3"/>
  <c r="L2808" i="3"/>
  <c r="K2808" i="3"/>
  <c r="M2807" i="3"/>
  <c r="N2807" i="3" s="1"/>
  <c r="L2807" i="3"/>
  <c r="K2807" i="3"/>
  <c r="N2806" i="3"/>
  <c r="M2806" i="3"/>
  <c r="L2806" i="3"/>
  <c r="O2806" i="3" s="1"/>
  <c r="K2806" i="3"/>
  <c r="M2805" i="3"/>
  <c r="N2805" i="3" s="1"/>
  <c r="O2805" i="3" s="1"/>
  <c r="L2805" i="3"/>
  <c r="K2805" i="3"/>
  <c r="N2804" i="3"/>
  <c r="M2804" i="3"/>
  <c r="L2804" i="3"/>
  <c r="K2804" i="3"/>
  <c r="O2804" i="3" s="1"/>
  <c r="N2803" i="3"/>
  <c r="O2803" i="3" s="1"/>
  <c r="M2803" i="3"/>
  <c r="L2803" i="3"/>
  <c r="K2803" i="3"/>
  <c r="N2802" i="3"/>
  <c r="M2802" i="3"/>
  <c r="L2802" i="3"/>
  <c r="K2802" i="3"/>
  <c r="O2801" i="3"/>
  <c r="M2801" i="3"/>
  <c r="N2801" i="3" s="1"/>
  <c r="L2801" i="3"/>
  <c r="K2801" i="3"/>
  <c r="M2800" i="3"/>
  <c r="N2800" i="3" s="1"/>
  <c r="L2800" i="3"/>
  <c r="O2800" i="3" s="1"/>
  <c r="K2800" i="3"/>
  <c r="O2799" i="3"/>
  <c r="M2799" i="3"/>
  <c r="N2799" i="3" s="1"/>
  <c r="L2799" i="3"/>
  <c r="K2799" i="3"/>
  <c r="N2798" i="3"/>
  <c r="M2798" i="3"/>
  <c r="L2798" i="3"/>
  <c r="O2798" i="3" s="1"/>
  <c r="K2798" i="3"/>
  <c r="O2797" i="3"/>
  <c r="M2797" i="3"/>
  <c r="N2797" i="3" s="1"/>
  <c r="L2797" i="3"/>
  <c r="K2797" i="3"/>
  <c r="N2796" i="3"/>
  <c r="M2796" i="3"/>
  <c r="L2796" i="3"/>
  <c r="K2796" i="3"/>
  <c r="N2795" i="3"/>
  <c r="M2795" i="3"/>
  <c r="L2795" i="3"/>
  <c r="K2795" i="3"/>
  <c r="N2794" i="3"/>
  <c r="M2794" i="3"/>
  <c r="L2794" i="3"/>
  <c r="K2794" i="3"/>
  <c r="O2793" i="3"/>
  <c r="M2793" i="3"/>
  <c r="N2793" i="3" s="1"/>
  <c r="L2793" i="3"/>
  <c r="K2793" i="3"/>
  <c r="M2792" i="3"/>
  <c r="N2792" i="3" s="1"/>
  <c r="O2792" i="3" s="1"/>
  <c r="L2792" i="3"/>
  <c r="K2792" i="3"/>
  <c r="M2791" i="3"/>
  <c r="N2791" i="3" s="1"/>
  <c r="L2791" i="3"/>
  <c r="K2791" i="3"/>
  <c r="O2790" i="3"/>
  <c r="N2790" i="3"/>
  <c r="M2790" i="3"/>
  <c r="L2790" i="3"/>
  <c r="K2790" i="3"/>
  <c r="N2789" i="3"/>
  <c r="M2789" i="3"/>
  <c r="L2789" i="3"/>
  <c r="O2789" i="3" s="1"/>
  <c r="K2789" i="3"/>
  <c r="N2788" i="3"/>
  <c r="M2788" i="3"/>
  <c r="L2788" i="3"/>
  <c r="K2788" i="3"/>
  <c r="O2788" i="3" s="1"/>
  <c r="O2787" i="3"/>
  <c r="N2787" i="3"/>
  <c r="M2787" i="3"/>
  <c r="L2787" i="3"/>
  <c r="K2787" i="3"/>
  <c r="N2786" i="3"/>
  <c r="M2786" i="3"/>
  <c r="L2786" i="3"/>
  <c r="K2786" i="3"/>
  <c r="O2786" i="3" s="1"/>
  <c r="O2785" i="3"/>
  <c r="M2785" i="3"/>
  <c r="N2785" i="3" s="1"/>
  <c r="L2785" i="3"/>
  <c r="K2785" i="3"/>
  <c r="M2784" i="3"/>
  <c r="N2784" i="3" s="1"/>
  <c r="L2784" i="3"/>
  <c r="O2784" i="3" s="1"/>
  <c r="K2784" i="3"/>
  <c r="M2783" i="3"/>
  <c r="N2783" i="3" s="1"/>
  <c r="L2783" i="3"/>
  <c r="K2783" i="3"/>
  <c r="O2783" i="3" s="1"/>
  <c r="N2782" i="3"/>
  <c r="M2782" i="3"/>
  <c r="L2782" i="3"/>
  <c r="O2782" i="3" s="1"/>
  <c r="K2782" i="3"/>
  <c r="M2781" i="3"/>
  <c r="N2781" i="3" s="1"/>
  <c r="L2781" i="3"/>
  <c r="K2781" i="3"/>
  <c r="O2781" i="3" s="1"/>
  <c r="N2780" i="3"/>
  <c r="M2780" i="3"/>
  <c r="L2780" i="3"/>
  <c r="K2780" i="3"/>
  <c r="O2780" i="3" s="1"/>
  <c r="N2779" i="3"/>
  <c r="M2779" i="3"/>
  <c r="L2779" i="3"/>
  <c r="K2779" i="3"/>
  <c r="O2779" i="3" s="1"/>
  <c r="M2778" i="3"/>
  <c r="N2778" i="3" s="1"/>
  <c r="L2778" i="3"/>
  <c r="K2778" i="3"/>
  <c r="M2777" i="3"/>
  <c r="N2777" i="3" s="1"/>
  <c r="L2777" i="3"/>
  <c r="K2777" i="3"/>
  <c r="O2777" i="3" s="1"/>
  <c r="N2776" i="3"/>
  <c r="O2776" i="3" s="1"/>
  <c r="M2776" i="3"/>
  <c r="L2776" i="3"/>
  <c r="K2776" i="3"/>
  <c r="M2775" i="3"/>
  <c r="N2775" i="3" s="1"/>
  <c r="L2775" i="3"/>
  <c r="K2775" i="3"/>
  <c r="O2775" i="3" s="1"/>
  <c r="N2774" i="3"/>
  <c r="M2774" i="3"/>
  <c r="L2774" i="3"/>
  <c r="O2774" i="3" s="1"/>
  <c r="K2774" i="3"/>
  <c r="M2773" i="3"/>
  <c r="N2773" i="3" s="1"/>
  <c r="L2773" i="3"/>
  <c r="K2773" i="3"/>
  <c r="N2772" i="3"/>
  <c r="M2772" i="3"/>
  <c r="L2772" i="3"/>
  <c r="K2772" i="3"/>
  <c r="O2772" i="3" s="1"/>
  <c r="N2771" i="3"/>
  <c r="O2771" i="3" s="1"/>
  <c r="M2771" i="3"/>
  <c r="L2771" i="3"/>
  <c r="K2771" i="3"/>
  <c r="N2770" i="3"/>
  <c r="M2770" i="3"/>
  <c r="L2770" i="3"/>
  <c r="K2770" i="3"/>
  <c r="O2769" i="3"/>
  <c r="M2769" i="3"/>
  <c r="N2769" i="3" s="1"/>
  <c r="L2769" i="3"/>
  <c r="K2769" i="3"/>
  <c r="O2768" i="3"/>
  <c r="M2768" i="3"/>
  <c r="N2768" i="3" s="1"/>
  <c r="L2768" i="3"/>
  <c r="K2768" i="3"/>
  <c r="O2767" i="3"/>
  <c r="M2767" i="3"/>
  <c r="N2767" i="3" s="1"/>
  <c r="L2767" i="3"/>
  <c r="K2767" i="3"/>
  <c r="N2766" i="3"/>
  <c r="M2766" i="3"/>
  <c r="L2766" i="3"/>
  <c r="K2766" i="3"/>
  <c r="O2765" i="3"/>
  <c r="M2765" i="3"/>
  <c r="N2765" i="3" s="1"/>
  <c r="L2765" i="3"/>
  <c r="K2765" i="3"/>
  <c r="N2764" i="3"/>
  <c r="M2764" i="3"/>
  <c r="L2764" i="3"/>
  <c r="K2764" i="3"/>
  <c r="N2763" i="3"/>
  <c r="M2763" i="3"/>
  <c r="L2763" i="3"/>
  <c r="K2763" i="3"/>
  <c r="N2762" i="3"/>
  <c r="M2762" i="3"/>
  <c r="L2762" i="3"/>
  <c r="K2762" i="3"/>
  <c r="O2761" i="3"/>
  <c r="M2761" i="3"/>
  <c r="N2761" i="3" s="1"/>
  <c r="L2761" i="3"/>
  <c r="K2761" i="3"/>
  <c r="N2760" i="3"/>
  <c r="M2760" i="3"/>
  <c r="L2760" i="3"/>
  <c r="K2760" i="3"/>
  <c r="O2760" i="3" s="1"/>
  <c r="M2759" i="3"/>
  <c r="N2759" i="3" s="1"/>
  <c r="L2759" i="3"/>
  <c r="K2759" i="3"/>
  <c r="O2758" i="3"/>
  <c r="N2758" i="3"/>
  <c r="M2758" i="3"/>
  <c r="L2758" i="3"/>
  <c r="K2758" i="3"/>
  <c r="N2757" i="3"/>
  <c r="M2757" i="3"/>
  <c r="L2757" i="3"/>
  <c r="K2757" i="3"/>
  <c r="N2756" i="3"/>
  <c r="M2756" i="3"/>
  <c r="L2756" i="3"/>
  <c r="K2756" i="3"/>
  <c r="M2755" i="3"/>
  <c r="N2755" i="3" s="1"/>
  <c r="O2755" i="3" s="1"/>
  <c r="L2755" i="3"/>
  <c r="K2755" i="3"/>
  <c r="M2754" i="3"/>
  <c r="N2754" i="3" s="1"/>
  <c r="L2754" i="3"/>
  <c r="K2754" i="3"/>
  <c r="O2753" i="3"/>
  <c r="N2753" i="3"/>
  <c r="M2753" i="3"/>
  <c r="L2753" i="3"/>
  <c r="K2753" i="3"/>
  <c r="N2752" i="3"/>
  <c r="O2752" i="3" s="1"/>
  <c r="M2752" i="3"/>
  <c r="L2752" i="3"/>
  <c r="K2752" i="3"/>
  <c r="M2751" i="3"/>
  <c r="N2751" i="3" s="1"/>
  <c r="L2751" i="3"/>
  <c r="K2751" i="3"/>
  <c r="N2750" i="3"/>
  <c r="O2750" i="3" s="1"/>
  <c r="M2750" i="3"/>
  <c r="L2750" i="3"/>
  <c r="K2750" i="3"/>
  <c r="O2749" i="3"/>
  <c r="M2749" i="3"/>
  <c r="N2749" i="3" s="1"/>
  <c r="L2749" i="3"/>
  <c r="K2749" i="3"/>
  <c r="O2748" i="3"/>
  <c r="N2748" i="3"/>
  <c r="M2748" i="3"/>
  <c r="L2748" i="3"/>
  <c r="K2748" i="3"/>
  <c r="M2747" i="3"/>
  <c r="N2747" i="3" s="1"/>
  <c r="L2747" i="3"/>
  <c r="K2747" i="3"/>
  <c r="M2746" i="3"/>
  <c r="N2746" i="3" s="1"/>
  <c r="L2746" i="3"/>
  <c r="K2746" i="3"/>
  <c r="O2746" i="3" s="1"/>
  <c r="M2745" i="3"/>
  <c r="N2745" i="3" s="1"/>
  <c r="O2745" i="3" s="1"/>
  <c r="L2745" i="3"/>
  <c r="K2745" i="3"/>
  <c r="M2744" i="3"/>
  <c r="N2744" i="3" s="1"/>
  <c r="L2744" i="3"/>
  <c r="O2744" i="3" s="1"/>
  <c r="K2744" i="3"/>
  <c r="M2743" i="3"/>
  <c r="N2743" i="3" s="1"/>
  <c r="O2743" i="3" s="1"/>
  <c r="L2743" i="3"/>
  <c r="K2743" i="3"/>
  <c r="N2742" i="3"/>
  <c r="M2742" i="3"/>
  <c r="L2742" i="3"/>
  <c r="O2742" i="3" s="1"/>
  <c r="K2742" i="3"/>
  <c r="M2741" i="3"/>
  <c r="N2741" i="3" s="1"/>
  <c r="O2741" i="3" s="1"/>
  <c r="L2741" i="3"/>
  <c r="K2741" i="3"/>
  <c r="O2740" i="3"/>
  <c r="N2740" i="3"/>
  <c r="M2740" i="3"/>
  <c r="L2740" i="3"/>
  <c r="K2740" i="3"/>
  <c r="M2739" i="3"/>
  <c r="N2739" i="3" s="1"/>
  <c r="O2739" i="3" s="1"/>
  <c r="L2739" i="3"/>
  <c r="K2739" i="3"/>
  <c r="M2738" i="3"/>
  <c r="N2738" i="3" s="1"/>
  <c r="L2738" i="3"/>
  <c r="K2738" i="3"/>
  <c r="M2737" i="3"/>
  <c r="N2737" i="3" s="1"/>
  <c r="L2737" i="3"/>
  <c r="K2737" i="3"/>
  <c r="M2736" i="3"/>
  <c r="N2736" i="3" s="1"/>
  <c r="L2736" i="3"/>
  <c r="K2736" i="3"/>
  <c r="O2736" i="3" s="1"/>
  <c r="M2735" i="3"/>
  <c r="N2735" i="3" s="1"/>
  <c r="O2735" i="3" s="1"/>
  <c r="L2735" i="3"/>
  <c r="K2735" i="3"/>
  <c r="N2734" i="3"/>
  <c r="M2734" i="3"/>
  <c r="L2734" i="3"/>
  <c r="O2734" i="3" s="1"/>
  <c r="K2734" i="3"/>
  <c r="N2733" i="3"/>
  <c r="O2733" i="3" s="1"/>
  <c r="M2733" i="3"/>
  <c r="L2733" i="3"/>
  <c r="K2733" i="3"/>
  <c r="N2732" i="3"/>
  <c r="M2732" i="3"/>
  <c r="L2732" i="3"/>
  <c r="K2732" i="3"/>
  <c r="O2731" i="3"/>
  <c r="M2731" i="3"/>
  <c r="N2731" i="3" s="1"/>
  <c r="L2731" i="3"/>
  <c r="K2731" i="3"/>
  <c r="N2730" i="3"/>
  <c r="M2730" i="3"/>
  <c r="L2730" i="3"/>
  <c r="K2730" i="3"/>
  <c r="N2729" i="3"/>
  <c r="M2729" i="3"/>
  <c r="L2729" i="3"/>
  <c r="K2729" i="3"/>
  <c r="O2728" i="3"/>
  <c r="N2728" i="3"/>
  <c r="M2728" i="3"/>
  <c r="L2728" i="3"/>
  <c r="K2728" i="3"/>
  <c r="M2727" i="3"/>
  <c r="N2727" i="3" s="1"/>
  <c r="L2727" i="3"/>
  <c r="K2727" i="3"/>
  <c r="O2726" i="3"/>
  <c r="N2726" i="3"/>
  <c r="M2726" i="3"/>
  <c r="L2726" i="3"/>
  <c r="K2726" i="3"/>
  <c r="N2725" i="3"/>
  <c r="M2725" i="3"/>
  <c r="L2725" i="3"/>
  <c r="K2725" i="3"/>
  <c r="O2725" i="3" s="1"/>
  <c r="N2724" i="3"/>
  <c r="M2724" i="3"/>
  <c r="L2724" i="3"/>
  <c r="K2724" i="3"/>
  <c r="M2723" i="3"/>
  <c r="N2723" i="3" s="1"/>
  <c r="O2723" i="3" s="1"/>
  <c r="L2723" i="3"/>
  <c r="K2723" i="3"/>
  <c r="M2722" i="3"/>
  <c r="N2722" i="3" s="1"/>
  <c r="L2722" i="3"/>
  <c r="K2722" i="3"/>
  <c r="O2721" i="3"/>
  <c r="N2721" i="3"/>
  <c r="M2721" i="3"/>
  <c r="L2721" i="3"/>
  <c r="K2721" i="3"/>
  <c r="N2720" i="3"/>
  <c r="M2720" i="3"/>
  <c r="L2720" i="3"/>
  <c r="K2720" i="3"/>
  <c r="M2719" i="3"/>
  <c r="N2719" i="3" s="1"/>
  <c r="L2719" i="3"/>
  <c r="K2719" i="3"/>
  <c r="N2718" i="3"/>
  <c r="O2718" i="3" s="1"/>
  <c r="M2718" i="3"/>
  <c r="L2718" i="3"/>
  <c r="K2718" i="3"/>
  <c r="O2717" i="3"/>
  <c r="M2717" i="3"/>
  <c r="N2717" i="3" s="1"/>
  <c r="L2717" i="3"/>
  <c r="K2717" i="3"/>
  <c r="O2716" i="3"/>
  <c r="I79" i="5" s="1"/>
  <c r="N2716" i="3"/>
  <c r="M2716" i="3"/>
  <c r="L2716" i="3"/>
  <c r="K2716" i="3"/>
  <c r="M2715" i="3"/>
  <c r="N2715" i="3" s="1"/>
  <c r="L2715" i="3"/>
  <c r="O2715" i="3" s="1"/>
  <c r="K2715" i="3"/>
  <c r="M2714" i="3"/>
  <c r="N2714" i="3" s="1"/>
  <c r="L2714" i="3"/>
  <c r="K2714" i="3"/>
  <c r="O2714" i="3" s="1"/>
  <c r="M2713" i="3"/>
  <c r="N2713" i="3" s="1"/>
  <c r="O2713" i="3" s="1"/>
  <c r="L2713" i="3"/>
  <c r="K2713" i="3"/>
  <c r="M2712" i="3"/>
  <c r="N2712" i="3" s="1"/>
  <c r="L2712" i="3"/>
  <c r="O2712" i="3" s="1"/>
  <c r="K2712" i="3"/>
  <c r="M2711" i="3"/>
  <c r="N2711" i="3" s="1"/>
  <c r="O2711" i="3" s="1"/>
  <c r="L2711" i="3"/>
  <c r="K2711" i="3"/>
  <c r="M2710" i="3"/>
  <c r="N2710" i="3" s="1"/>
  <c r="L2710" i="3"/>
  <c r="K2710" i="3"/>
  <c r="M2709" i="3"/>
  <c r="N2709" i="3" s="1"/>
  <c r="O2709" i="3" s="1"/>
  <c r="L2709" i="3"/>
  <c r="K2709" i="3"/>
  <c r="N2708" i="3"/>
  <c r="O2708" i="3" s="1"/>
  <c r="M2708" i="3"/>
  <c r="L2708" i="3"/>
  <c r="K2708" i="3"/>
  <c r="M2707" i="3"/>
  <c r="N2707" i="3" s="1"/>
  <c r="O2707" i="3" s="1"/>
  <c r="L2707" i="3"/>
  <c r="K2707" i="3"/>
  <c r="M2706" i="3"/>
  <c r="N2706" i="3" s="1"/>
  <c r="L2706" i="3"/>
  <c r="K2706" i="3"/>
  <c r="M2705" i="3"/>
  <c r="N2705" i="3" s="1"/>
  <c r="L2705" i="3"/>
  <c r="K2705" i="3"/>
  <c r="M2704" i="3"/>
  <c r="N2704" i="3" s="1"/>
  <c r="O2704" i="3" s="1"/>
  <c r="L2704" i="3"/>
  <c r="K2704" i="3"/>
  <c r="M2703" i="3"/>
  <c r="N2703" i="3" s="1"/>
  <c r="O2703" i="3" s="1"/>
  <c r="L2703" i="3"/>
  <c r="K2703" i="3"/>
  <c r="N2702" i="3"/>
  <c r="M2702" i="3"/>
  <c r="L2702" i="3"/>
  <c r="K2702" i="3"/>
  <c r="N2701" i="3"/>
  <c r="M2701" i="3"/>
  <c r="L2701" i="3"/>
  <c r="K2701" i="3"/>
  <c r="N2700" i="3"/>
  <c r="M2700" i="3"/>
  <c r="L2700" i="3"/>
  <c r="K2700" i="3"/>
  <c r="O2699" i="3"/>
  <c r="M2699" i="3"/>
  <c r="N2699" i="3" s="1"/>
  <c r="L2699" i="3"/>
  <c r="K2699" i="3"/>
  <c r="N2698" i="3"/>
  <c r="M2698" i="3"/>
  <c r="L2698" i="3"/>
  <c r="K2698" i="3"/>
  <c r="N2697" i="3"/>
  <c r="M2697" i="3"/>
  <c r="L2697" i="3"/>
  <c r="K2697" i="3"/>
  <c r="N2696" i="3"/>
  <c r="M2696" i="3"/>
  <c r="L2696" i="3"/>
  <c r="K2696" i="3"/>
  <c r="O2696" i="3" s="1"/>
  <c r="M2695" i="3"/>
  <c r="N2695" i="3" s="1"/>
  <c r="L2695" i="3"/>
  <c r="K2695" i="3"/>
  <c r="O2695" i="3" s="1"/>
  <c r="O2694" i="3"/>
  <c r="N2694" i="3"/>
  <c r="M2694" i="3"/>
  <c r="L2694" i="3"/>
  <c r="K2694" i="3"/>
  <c r="M2693" i="3"/>
  <c r="N2693" i="3" s="1"/>
  <c r="L2693" i="3"/>
  <c r="K2693" i="3"/>
  <c r="O2693" i="3" s="1"/>
  <c r="N2692" i="3"/>
  <c r="M2692" i="3"/>
  <c r="L2692" i="3"/>
  <c r="K2692" i="3"/>
  <c r="M2691" i="3"/>
  <c r="N2691" i="3" s="1"/>
  <c r="O2691" i="3" s="1"/>
  <c r="L2691" i="3"/>
  <c r="K2691" i="3"/>
  <c r="M2690" i="3"/>
  <c r="N2690" i="3" s="1"/>
  <c r="L2690" i="3"/>
  <c r="K2690" i="3"/>
  <c r="N2689" i="3"/>
  <c r="O2689" i="3" s="1"/>
  <c r="M2689" i="3"/>
  <c r="L2689" i="3"/>
  <c r="K2689" i="3"/>
  <c r="N2688" i="3"/>
  <c r="M2688" i="3"/>
  <c r="L2688" i="3"/>
  <c r="K2688" i="3"/>
  <c r="O2688" i="3" s="1"/>
  <c r="M2687" i="3"/>
  <c r="N2687" i="3" s="1"/>
  <c r="L2687" i="3"/>
  <c r="K2687" i="3"/>
  <c r="N2686" i="3"/>
  <c r="O2686" i="3" s="1"/>
  <c r="M2686" i="3"/>
  <c r="L2686" i="3"/>
  <c r="K2686" i="3"/>
  <c r="O2685" i="3"/>
  <c r="M2685" i="3"/>
  <c r="N2685" i="3" s="1"/>
  <c r="L2685" i="3"/>
  <c r="K2685" i="3"/>
  <c r="O2684" i="3"/>
  <c r="N2684" i="3"/>
  <c r="M2684" i="3"/>
  <c r="L2684" i="3"/>
  <c r="K2684" i="3"/>
  <c r="M2683" i="3"/>
  <c r="N2683" i="3" s="1"/>
  <c r="L2683" i="3"/>
  <c r="O2683" i="3" s="1"/>
  <c r="I92" i="5" s="1"/>
  <c r="K2683" i="3"/>
  <c r="M2682" i="3"/>
  <c r="N2682" i="3" s="1"/>
  <c r="L2682" i="3"/>
  <c r="K2682" i="3"/>
  <c r="O2682" i="3" s="1"/>
  <c r="M2681" i="3"/>
  <c r="N2681" i="3" s="1"/>
  <c r="O2681" i="3" s="1"/>
  <c r="L2681" i="3"/>
  <c r="K2681" i="3"/>
  <c r="M2680" i="3"/>
  <c r="N2680" i="3" s="1"/>
  <c r="L2680" i="3"/>
  <c r="O2680" i="3" s="1"/>
  <c r="K2680" i="3"/>
  <c r="M2679" i="3"/>
  <c r="N2679" i="3" s="1"/>
  <c r="O2679" i="3" s="1"/>
  <c r="L2679" i="3"/>
  <c r="K2679" i="3"/>
  <c r="M2678" i="3"/>
  <c r="N2678" i="3" s="1"/>
  <c r="L2678" i="3"/>
  <c r="O2678" i="3" s="1"/>
  <c r="K2678" i="3"/>
  <c r="M2677" i="3"/>
  <c r="N2677" i="3" s="1"/>
  <c r="O2677" i="3" s="1"/>
  <c r="L2677" i="3"/>
  <c r="K2677" i="3"/>
  <c r="N2676" i="3"/>
  <c r="O2676" i="3" s="1"/>
  <c r="I16" i="5" s="1"/>
  <c r="M2676" i="3"/>
  <c r="L2676" i="3"/>
  <c r="K2676" i="3"/>
  <c r="M2675" i="3"/>
  <c r="N2675" i="3" s="1"/>
  <c r="O2675" i="3" s="1"/>
  <c r="L2675" i="3"/>
  <c r="K2675" i="3"/>
  <c r="M2674" i="3"/>
  <c r="N2674" i="3" s="1"/>
  <c r="L2674" i="3"/>
  <c r="K2674" i="3"/>
  <c r="M2673" i="3"/>
  <c r="N2673" i="3" s="1"/>
  <c r="L2673" i="3"/>
  <c r="K2673" i="3"/>
  <c r="M2672" i="3"/>
  <c r="N2672" i="3" s="1"/>
  <c r="O2672" i="3" s="1"/>
  <c r="L2672" i="3"/>
  <c r="K2672" i="3"/>
  <c r="M2671" i="3"/>
  <c r="N2671" i="3" s="1"/>
  <c r="O2671" i="3" s="1"/>
  <c r="L2671" i="3"/>
  <c r="K2671" i="3"/>
  <c r="N2670" i="3"/>
  <c r="M2670" i="3"/>
  <c r="L2670" i="3"/>
  <c r="K2670" i="3"/>
  <c r="N2669" i="3"/>
  <c r="M2669" i="3"/>
  <c r="L2669" i="3"/>
  <c r="K2669" i="3"/>
  <c r="O2669" i="3" s="1"/>
  <c r="N2668" i="3"/>
  <c r="M2668" i="3"/>
  <c r="L2668" i="3"/>
  <c r="K2668" i="3"/>
  <c r="O2667" i="3"/>
  <c r="M2667" i="3"/>
  <c r="N2667" i="3" s="1"/>
  <c r="L2667" i="3"/>
  <c r="K2667" i="3"/>
  <c r="N2666" i="3"/>
  <c r="M2666" i="3"/>
  <c r="L2666" i="3"/>
  <c r="K2666" i="3"/>
  <c r="N2665" i="3"/>
  <c r="M2665" i="3"/>
  <c r="L2665" i="3"/>
  <c r="K2665" i="3"/>
  <c r="M2664" i="3"/>
  <c r="N2664" i="3" s="1"/>
  <c r="O2664" i="3" s="1"/>
  <c r="L2664" i="3"/>
  <c r="K2664" i="3"/>
  <c r="M2663" i="3"/>
  <c r="N2663" i="3" s="1"/>
  <c r="L2663" i="3"/>
  <c r="K2663" i="3"/>
  <c r="O2663" i="3" s="1"/>
  <c r="O2662" i="3"/>
  <c r="N2662" i="3"/>
  <c r="M2662" i="3"/>
  <c r="L2662" i="3"/>
  <c r="K2662" i="3"/>
  <c r="M2661" i="3"/>
  <c r="N2661" i="3" s="1"/>
  <c r="L2661" i="3"/>
  <c r="K2661" i="3"/>
  <c r="N2660" i="3"/>
  <c r="M2660" i="3"/>
  <c r="L2660" i="3"/>
  <c r="K2660" i="3"/>
  <c r="M2659" i="3"/>
  <c r="N2659" i="3" s="1"/>
  <c r="O2659" i="3" s="1"/>
  <c r="L2659" i="3"/>
  <c r="K2659" i="3"/>
  <c r="M2658" i="3"/>
  <c r="N2658" i="3" s="1"/>
  <c r="L2658" i="3"/>
  <c r="K2658" i="3"/>
  <c r="N2657" i="3"/>
  <c r="O2657" i="3" s="1"/>
  <c r="M2657" i="3"/>
  <c r="L2657" i="3"/>
  <c r="K2657" i="3"/>
  <c r="N2656" i="3"/>
  <c r="M2656" i="3"/>
  <c r="L2656" i="3"/>
  <c r="K2656" i="3"/>
  <c r="M2655" i="3"/>
  <c r="N2655" i="3" s="1"/>
  <c r="L2655" i="3"/>
  <c r="K2655" i="3"/>
  <c r="N2654" i="3"/>
  <c r="O2654" i="3" s="1"/>
  <c r="M2654" i="3"/>
  <c r="L2654" i="3"/>
  <c r="K2654" i="3"/>
  <c r="O2653" i="3"/>
  <c r="M2653" i="3"/>
  <c r="N2653" i="3" s="1"/>
  <c r="L2653" i="3"/>
  <c r="K2653" i="3"/>
  <c r="O2652" i="3"/>
  <c r="N2652" i="3"/>
  <c r="M2652" i="3"/>
  <c r="L2652" i="3"/>
  <c r="K2652" i="3"/>
  <c r="M2651" i="3"/>
  <c r="N2651" i="3" s="1"/>
  <c r="L2651" i="3"/>
  <c r="O2651" i="3" s="1"/>
  <c r="K2651" i="3"/>
  <c r="M2650" i="3"/>
  <c r="N2650" i="3" s="1"/>
  <c r="L2650" i="3"/>
  <c r="K2650" i="3"/>
  <c r="O2650" i="3" s="1"/>
  <c r="M2649" i="3"/>
  <c r="N2649" i="3" s="1"/>
  <c r="O2649" i="3" s="1"/>
  <c r="L2649" i="3"/>
  <c r="K2649" i="3"/>
  <c r="M2648" i="3"/>
  <c r="N2648" i="3" s="1"/>
  <c r="L2648" i="3"/>
  <c r="O2648" i="3" s="1"/>
  <c r="K2648" i="3"/>
  <c r="N2647" i="3"/>
  <c r="O2647" i="3" s="1"/>
  <c r="M2647" i="3"/>
  <c r="L2647" i="3"/>
  <c r="K2647" i="3"/>
  <c r="N2646" i="3"/>
  <c r="O2646" i="3" s="1"/>
  <c r="M2646" i="3"/>
  <c r="L2646" i="3"/>
  <c r="K2646" i="3"/>
  <c r="N2645" i="3"/>
  <c r="M2645" i="3"/>
  <c r="L2645" i="3"/>
  <c r="K2645" i="3"/>
  <c r="M2644" i="3"/>
  <c r="N2644" i="3" s="1"/>
  <c r="O2644" i="3" s="1"/>
  <c r="I21" i="5" s="1"/>
  <c r="L2644" i="3"/>
  <c r="K2644" i="3"/>
  <c r="M2643" i="3"/>
  <c r="N2643" i="3" s="1"/>
  <c r="L2643" i="3"/>
  <c r="K2643" i="3"/>
  <c r="M2642" i="3"/>
  <c r="N2642" i="3" s="1"/>
  <c r="L2642" i="3"/>
  <c r="K2642" i="3"/>
  <c r="O2642" i="3" s="1"/>
  <c r="M2641" i="3"/>
  <c r="N2641" i="3" s="1"/>
  <c r="L2641" i="3"/>
  <c r="K2641" i="3"/>
  <c r="M2640" i="3"/>
  <c r="N2640" i="3" s="1"/>
  <c r="L2640" i="3"/>
  <c r="O2640" i="3" s="1"/>
  <c r="K2640" i="3"/>
  <c r="N2639" i="3"/>
  <c r="O2639" i="3" s="1"/>
  <c r="M2639" i="3"/>
  <c r="L2639" i="3"/>
  <c r="K2639" i="3"/>
  <c r="N2638" i="3"/>
  <c r="M2638" i="3"/>
  <c r="L2638" i="3"/>
  <c r="K2638" i="3"/>
  <c r="N2637" i="3"/>
  <c r="M2637" i="3"/>
  <c r="L2637" i="3"/>
  <c r="K2637" i="3"/>
  <c r="O2636" i="3"/>
  <c r="M2636" i="3"/>
  <c r="N2636" i="3" s="1"/>
  <c r="L2636" i="3"/>
  <c r="K2636" i="3"/>
  <c r="M2635" i="3"/>
  <c r="N2635" i="3" s="1"/>
  <c r="L2635" i="3"/>
  <c r="K2635" i="3"/>
  <c r="M2634" i="3"/>
  <c r="N2634" i="3" s="1"/>
  <c r="L2634" i="3"/>
  <c r="K2634" i="3"/>
  <c r="O2634" i="3" s="1"/>
  <c r="M2633" i="3"/>
  <c r="N2633" i="3" s="1"/>
  <c r="L2633" i="3"/>
  <c r="K2633" i="3"/>
  <c r="M2632" i="3"/>
  <c r="N2632" i="3" s="1"/>
  <c r="L2632" i="3"/>
  <c r="O2632" i="3" s="1"/>
  <c r="K2632" i="3"/>
  <c r="N2631" i="3"/>
  <c r="O2631" i="3" s="1"/>
  <c r="M2631" i="3"/>
  <c r="L2631" i="3"/>
  <c r="K2631" i="3"/>
  <c r="N2630" i="3"/>
  <c r="O2630" i="3" s="1"/>
  <c r="M2630" i="3"/>
  <c r="L2630" i="3"/>
  <c r="K2630" i="3"/>
  <c r="N2629" i="3"/>
  <c r="M2629" i="3"/>
  <c r="L2629" i="3"/>
  <c r="K2629" i="3"/>
  <c r="M2628" i="3"/>
  <c r="N2628" i="3" s="1"/>
  <c r="O2628" i="3" s="1"/>
  <c r="L2628" i="3"/>
  <c r="K2628" i="3"/>
  <c r="M2627" i="3"/>
  <c r="N2627" i="3" s="1"/>
  <c r="L2627" i="3"/>
  <c r="K2627" i="3"/>
  <c r="M2626" i="3"/>
  <c r="N2626" i="3" s="1"/>
  <c r="L2626" i="3"/>
  <c r="K2626" i="3"/>
  <c r="O2626" i="3" s="1"/>
  <c r="M2625" i="3"/>
  <c r="N2625" i="3" s="1"/>
  <c r="L2625" i="3"/>
  <c r="K2625" i="3"/>
  <c r="M2624" i="3"/>
  <c r="N2624" i="3" s="1"/>
  <c r="L2624" i="3"/>
  <c r="O2624" i="3" s="1"/>
  <c r="K2624" i="3"/>
  <c r="N2623" i="3"/>
  <c r="O2623" i="3" s="1"/>
  <c r="M2623" i="3"/>
  <c r="L2623" i="3"/>
  <c r="K2623" i="3"/>
  <c r="N2622" i="3"/>
  <c r="M2622" i="3"/>
  <c r="L2622" i="3"/>
  <c r="K2622" i="3"/>
  <c r="N2621" i="3"/>
  <c r="M2621" i="3"/>
  <c r="L2621" i="3"/>
  <c r="K2621" i="3"/>
  <c r="O2620" i="3"/>
  <c r="M2620" i="3"/>
  <c r="N2620" i="3" s="1"/>
  <c r="L2620" i="3"/>
  <c r="K2620" i="3"/>
  <c r="M2619" i="3"/>
  <c r="N2619" i="3" s="1"/>
  <c r="L2619" i="3"/>
  <c r="K2619" i="3"/>
  <c r="M2618" i="3"/>
  <c r="N2618" i="3" s="1"/>
  <c r="L2618" i="3"/>
  <c r="K2618" i="3"/>
  <c r="O2618" i="3" s="1"/>
  <c r="M2617" i="3"/>
  <c r="N2617" i="3" s="1"/>
  <c r="L2617" i="3"/>
  <c r="K2617" i="3"/>
  <c r="M2616" i="3"/>
  <c r="N2616" i="3" s="1"/>
  <c r="L2616" i="3"/>
  <c r="O2616" i="3" s="1"/>
  <c r="K2616" i="3"/>
  <c r="N2615" i="3"/>
  <c r="O2615" i="3" s="1"/>
  <c r="M2615" i="3"/>
  <c r="L2615" i="3"/>
  <c r="K2615" i="3"/>
  <c r="N2614" i="3"/>
  <c r="O2614" i="3" s="1"/>
  <c r="M2614" i="3"/>
  <c r="L2614" i="3"/>
  <c r="K2614" i="3"/>
  <c r="N2613" i="3"/>
  <c r="M2613" i="3"/>
  <c r="L2613" i="3"/>
  <c r="K2613" i="3"/>
  <c r="M2612" i="3"/>
  <c r="N2612" i="3" s="1"/>
  <c r="O2612" i="3" s="1"/>
  <c r="L2612" i="3"/>
  <c r="K2612" i="3"/>
  <c r="M2611" i="3"/>
  <c r="N2611" i="3" s="1"/>
  <c r="L2611" i="3"/>
  <c r="K2611" i="3"/>
  <c r="M2610" i="3"/>
  <c r="N2610" i="3" s="1"/>
  <c r="L2610" i="3"/>
  <c r="K2610" i="3"/>
  <c r="O2610" i="3" s="1"/>
  <c r="M2609" i="3"/>
  <c r="N2609" i="3" s="1"/>
  <c r="L2609" i="3"/>
  <c r="K2609" i="3"/>
  <c r="M2608" i="3"/>
  <c r="N2608" i="3" s="1"/>
  <c r="L2608" i="3"/>
  <c r="O2608" i="3" s="1"/>
  <c r="K2608" i="3"/>
  <c r="N2607" i="3"/>
  <c r="O2607" i="3" s="1"/>
  <c r="M2607" i="3"/>
  <c r="L2607" i="3"/>
  <c r="K2607" i="3"/>
  <c r="N2606" i="3"/>
  <c r="M2606" i="3"/>
  <c r="L2606" i="3"/>
  <c r="K2606" i="3"/>
  <c r="N2605" i="3"/>
  <c r="M2605" i="3"/>
  <c r="L2605" i="3"/>
  <c r="K2605" i="3"/>
  <c r="O2604" i="3"/>
  <c r="M2604" i="3"/>
  <c r="N2604" i="3" s="1"/>
  <c r="L2604" i="3"/>
  <c r="K2604" i="3"/>
  <c r="M2603" i="3"/>
  <c r="N2603" i="3" s="1"/>
  <c r="L2603" i="3"/>
  <c r="K2603" i="3"/>
  <c r="M2602" i="3"/>
  <c r="N2602" i="3" s="1"/>
  <c r="L2602" i="3"/>
  <c r="K2602" i="3"/>
  <c r="O2602" i="3" s="1"/>
  <c r="M2601" i="3"/>
  <c r="N2601" i="3" s="1"/>
  <c r="L2601" i="3"/>
  <c r="K2601" i="3"/>
  <c r="M2600" i="3"/>
  <c r="N2600" i="3" s="1"/>
  <c r="L2600" i="3"/>
  <c r="O2600" i="3" s="1"/>
  <c r="K2600" i="3"/>
  <c r="N2599" i="3"/>
  <c r="O2599" i="3" s="1"/>
  <c r="M2599" i="3"/>
  <c r="L2599" i="3"/>
  <c r="K2599" i="3"/>
  <c r="N2598" i="3"/>
  <c r="O2598" i="3" s="1"/>
  <c r="M2598" i="3"/>
  <c r="L2598" i="3"/>
  <c r="K2598" i="3"/>
  <c r="N2597" i="3"/>
  <c r="M2597" i="3"/>
  <c r="L2597" i="3"/>
  <c r="K2597" i="3"/>
  <c r="M2596" i="3"/>
  <c r="N2596" i="3" s="1"/>
  <c r="O2596" i="3" s="1"/>
  <c r="L2596" i="3"/>
  <c r="K2596" i="3"/>
  <c r="M2595" i="3"/>
  <c r="N2595" i="3" s="1"/>
  <c r="L2595" i="3"/>
  <c r="K2595" i="3"/>
  <c r="M2594" i="3"/>
  <c r="N2594" i="3" s="1"/>
  <c r="L2594" i="3"/>
  <c r="K2594" i="3"/>
  <c r="O2594" i="3" s="1"/>
  <c r="M2593" i="3"/>
  <c r="N2593" i="3" s="1"/>
  <c r="L2593" i="3"/>
  <c r="K2593" i="3"/>
  <c r="M2592" i="3"/>
  <c r="N2592" i="3" s="1"/>
  <c r="L2592" i="3"/>
  <c r="O2592" i="3" s="1"/>
  <c r="K2592" i="3"/>
  <c r="N2591" i="3"/>
  <c r="O2591" i="3" s="1"/>
  <c r="M2591" i="3"/>
  <c r="L2591" i="3"/>
  <c r="K2591" i="3"/>
  <c r="N2590" i="3"/>
  <c r="M2590" i="3"/>
  <c r="L2590" i="3"/>
  <c r="K2590" i="3"/>
  <c r="N2589" i="3"/>
  <c r="M2589" i="3"/>
  <c r="L2589" i="3"/>
  <c r="K2589" i="3"/>
  <c r="O2588" i="3"/>
  <c r="M2588" i="3"/>
  <c r="N2588" i="3" s="1"/>
  <c r="L2588" i="3"/>
  <c r="K2588" i="3"/>
  <c r="M2587" i="3"/>
  <c r="N2587" i="3" s="1"/>
  <c r="L2587" i="3"/>
  <c r="K2587" i="3"/>
  <c r="M2586" i="3"/>
  <c r="N2586" i="3" s="1"/>
  <c r="L2586" i="3"/>
  <c r="K2586" i="3"/>
  <c r="O2586" i="3" s="1"/>
  <c r="M2585" i="3"/>
  <c r="N2585" i="3" s="1"/>
  <c r="L2585" i="3"/>
  <c r="K2585" i="3"/>
  <c r="M2584" i="3"/>
  <c r="N2584" i="3" s="1"/>
  <c r="L2584" i="3"/>
  <c r="O2584" i="3" s="1"/>
  <c r="K2584" i="3"/>
  <c r="N2583" i="3"/>
  <c r="O2583" i="3" s="1"/>
  <c r="M2583" i="3"/>
  <c r="L2583" i="3"/>
  <c r="K2583" i="3"/>
  <c r="N2582" i="3"/>
  <c r="O2582" i="3" s="1"/>
  <c r="M2582" i="3"/>
  <c r="L2582" i="3"/>
  <c r="K2582" i="3"/>
  <c r="N2581" i="3"/>
  <c r="M2581" i="3"/>
  <c r="L2581" i="3"/>
  <c r="K2581" i="3"/>
  <c r="M2580" i="3"/>
  <c r="N2580" i="3" s="1"/>
  <c r="O2580" i="3" s="1"/>
  <c r="L2580" i="3"/>
  <c r="K2580" i="3"/>
  <c r="M2579" i="3"/>
  <c r="N2579" i="3" s="1"/>
  <c r="L2579" i="3"/>
  <c r="K2579" i="3"/>
  <c r="M2578" i="3"/>
  <c r="N2578" i="3" s="1"/>
  <c r="L2578" i="3"/>
  <c r="K2578" i="3"/>
  <c r="O2578" i="3" s="1"/>
  <c r="M2577" i="3"/>
  <c r="N2577" i="3" s="1"/>
  <c r="L2577" i="3"/>
  <c r="K2577" i="3"/>
  <c r="M2576" i="3"/>
  <c r="N2576" i="3" s="1"/>
  <c r="L2576" i="3"/>
  <c r="O2576" i="3" s="1"/>
  <c r="K2576" i="3"/>
  <c r="N2575" i="3"/>
  <c r="O2575" i="3" s="1"/>
  <c r="M2575" i="3"/>
  <c r="L2575" i="3"/>
  <c r="K2575" i="3"/>
  <c r="N2574" i="3"/>
  <c r="M2574" i="3"/>
  <c r="L2574" i="3"/>
  <c r="K2574" i="3"/>
  <c r="N2573" i="3"/>
  <c r="M2573" i="3"/>
  <c r="L2573" i="3"/>
  <c r="K2573" i="3"/>
  <c r="O2572" i="3"/>
  <c r="M2572" i="3"/>
  <c r="N2572" i="3" s="1"/>
  <c r="L2572" i="3"/>
  <c r="K2572" i="3"/>
  <c r="M2571" i="3"/>
  <c r="N2571" i="3" s="1"/>
  <c r="L2571" i="3"/>
  <c r="K2571" i="3"/>
  <c r="M2570" i="3"/>
  <c r="N2570" i="3" s="1"/>
  <c r="L2570" i="3"/>
  <c r="K2570" i="3"/>
  <c r="O2570" i="3" s="1"/>
  <c r="M2569" i="3"/>
  <c r="N2569" i="3" s="1"/>
  <c r="L2569" i="3"/>
  <c r="K2569" i="3"/>
  <c r="M2568" i="3"/>
  <c r="N2568" i="3" s="1"/>
  <c r="L2568" i="3"/>
  <c r="O2568" i="3" s="1"/>
  <c r="K2568" i="3"/>
  <c r="N2567" i="3"/>
  <c r="O2567" i="3" s="1"/>
  <c r="M2567" i="3"/>
  <c r="L2567" i="3"/>
  <c r="K2567" i="3"/>
  <c r="N2566" i="3"/>
  <c r="O2566" i="3" s="1"/>
  <c r="M2566" i="3"/>
  <c r="L2566" i="3"/>
  <c r="K2566" i="3"/>
  <c r="N2565" i="3"/>
  <c r="M2565" i="3"/>
  <c r="L2565" i="3"/>
  <c r="K2565" i="3"/>
  <c r="M2564" i="3"/>
  <c r="N2564" i="3" s="1"/>
  <c r="O2564" i="3" s="1"/>
  <c r="L2564" i="3"/>
  <c r="K2564" i="3"/>
  <c r="M2563" i="3"/>
  <c r="N2563" i="3" s="1"/>
  <c r="L2563" i="3"/>
  <c r="K2563" i="3"/>
  <c r="M2562" i="3"/>
  <c r="N2562" i="3" s="1"/>
  <c r="L2562" i="3"/>
  <c r="K2562" i="3"/>
  <c r="O2562" i="3" s="1"/>
  <c r="M2561" i="3"/>
  <c r="N2561" i="3" s="1"/>
  <c r="L2561" i="3"/>
  <c r="K2561" i="3"/>
  <c r="M2560" i="3"/>
  <c r="N2560" i="3" s="1"/>
  <c r="L2560" i="3"/>
  <c r="O2560" i="3" s="1"/>
  <c r="K2560" i="3"/>
  <c r="N2559" i="3"/>
  <c r="O2559" i="3" s="1"/>
  <c r="M2559" i="3"/>
  <c r="L2559" i="3"/>
  <c r="K2559" i="3"/>
  <c r="N2558" i="3"/>
  <c r="M2558" i="3"/>
  <c r="L2558" i="3"/>
  <c r="K2558" i="3"/>
  <c r="N2557" i="3"/>
  <c r="M2557" i="3"/>
  <c r="L2557" i="3"/>
  <c r="K2557" i="3"/>
  <c r="O2556" i="3"/>
  <c r="M2556" i="3"/>
  <c r="N2556" i="3" s="1"/>
  <c r="L2556" i="3"/>
  <c r="K2556" i="3"/>
  <c r="M2555" i="3"/>
  <c r="N2555" i="3" s="1"/>
  <c r="L2555" i="3"/>
  <c r="K2555" i="3"/>
  <c r="M2554" i="3"/>
  <c r="N2554" i="3" s="1"/>
  <c r="L2554" i="3"/>
  <c r="K2554" i="3"/>
  <c r="O2554" i="3" s="1"/>
  <c r="M2553" i="3"/>
  <c r="N2553" i="3" s="1"/>
  <c r="L2553" i="3"/>
  <c r="K2553" i="3"/>
  <c r="M2552" i="3"/>
  <c r="N2552" i="3" s="1"/>
  <c r="L2552" i="3"/>
  <c r="O2552" i="3" s="1"/>
  <c r="K2552" i="3"/>
  <c r="N2551" i="3"/>
  <c r="O2551" i="3" s="1"/>
  <c r="M2551" i="3"/>
  <c r="L2551" i="3"/>
  <c r="K2551" i="3"/>
  <c r="N2550" i="3"/>
  <c r="O2550" i="3" s="1"/>
  <c r="M2550" i="3"/>
  <c r="L2550" i="3"/>
  <c r="K2550" i="3"/>
  <c r="N2549" i="3"/>
  <c r="M2549" i="3"/>
  <c r="L2549" i="3"/>
  <c r="K2549" i="3"/>
  <c r="M2548" i="3"/>
  <c r="N2548" i="3" s="1"/>
  <c r="O2548" i="3" s="1"/>
  <c r="L2548" i="3"/>
  <c r="K2548" i="3"/>
  <c r="M2547" i="3"/>
  <c r="N2547" i="3" s="1"/>
  <c r="L2547" i="3"/>
  <c r="K2547" i="3"/>
  <c r="M2546" i="3"/>
  <c r="N2546" i="3" s="1"/>
  <c r="L2546" i="3"/>
  <c r="K2546" i="3"/>
  <c r="O2546" i="3" s="1"/>
  <c r="M2545" i="3"/>
  <c r="N2545" i="3" s="1"/>
  <c r="L2545" i="3"/>
  <c r="K2545" i="3"/>
  <c r="M2544" i="3"/>
  <c r="N2544" i="3" s="1"/>
  <c r="L2544" i="3"/>
  <c r="O2544" i="3" s="1"/>
  <c r="K2544" i="3"/>
  <c r="N2543" i="3"/>
  <c r="O2543" i="3" s="1"/>
  <c r="M2543" i="3"/>
  <c r="L2543" i="3"/>
  <c r="K2543" i="3"/>
  <c r="N2542" i="3"/>
  <c r="M2542" i="3"/>
  <c r="L2542" i="3"/>
  <c r="K2542" i="3"/>
  <c r="N2541" i="3"/>
  <c r="M2541" i="3"/>
  <c r="L2541" i="3"/>
  <c r="K2541" i="3"/>
  <c r="O2540" i="3"/>
  <c r="M2540" i="3"/>
  <c r="N2540" i="3" s="1"/>
  <c r="L2540" i="3"/>
  <c r="K2540" i="3"/>
  <c r="M2539" i="3"/>
  <c r="N2539" i="3" s="1"/>
  <c r="L2539" i="3"/>
  <c r="K2539" i="3"/>
  <c r="M2538" i="3"/>
  <c r="N2538" i="3" s="1"/>
  <c r="L2538" i="3"/>
  <c r="K2538" i="3"/>
  <c r="O2538" i="3" s="1"/>
  <c r="M2537" i="3"/>
  <c r="N2537" i="3" s="1"/>
  <c r="L2537" i="3"/>
  <c r="K2537" i="3"/>
  <c r="M2536" i="3"/>
  <c r="N2536" i="3" s="1"/>
  <c r="L2536" i="3"/>
  <c r="O2536" i="3" s="1"/>
  <c r="K2536" i="3"/>
  <c r="N2535" i="3"/>
  <c r="O2535" i="3" s="1"/>
  <c r="M2535" i="3"/>
  <c r="L2535" i="3"/>
  <c r="K2535" i="3"/>
  <c r="N2534" i="3"/>
  <c r="O2534" i="3" s="1"/>
  <c r="M2534" i="3"/>
  <c r="L2534" i="3"/>
  <c r="K2534" i="3"/>
  <c r="N2533" i="3"/>
  <c r="M2533" i="3"/>
  <c r="L2533" i="3"/>
  <c r="K2533" i="3"/>
  <c r="M2532" i="3"/>
  <c r="N2532" i="3" s="1"/>
  <c r="O2532" i="3" s="1"/>
  <c r="L2532" i="3"/>
  <c r="K2532" i="3"/>
  <c r="M2531" i="3"/>
  <c r="N2531" i="3" s="1"/>
  <c r="L2531" i="3"/>
  <c r="K2531" i="3"/>
  <c r="M2530" i="3"/>
  <c r="N2530" i="3" s="1"/>
  <c r="L2530" i="3"/>
  <c r="K2530" i="3"/>
  <c r="O2530" i="3" s="1"/>
  <c r="M2529" i="3"/>
  <c r="N2529" i="3" s="1"/>
  <c r="L2529" i="3"/>
  <c r="K2529" i="3"/>
  <c r="M2528" i="3"/>
  <c r="N2528" i="3" s="1"/>
  <c r="L2528" i="3"/>
  <c r="O2528" i="3" s="1"/>
  <c r="K2528" i="3"/>
  <c r="N2527" i="3"/>
  <c r="O2527" i="3" s="1"/>
  <c r="M2527" i="3"/>
  <c r="L2527" i="3"/>
  <c r="K2527" i="3"/>
  <c r="N2526" i="3"/>
  <c r="M2526" i="3"/>
  <c r="L2526" i="3"/>
  <c r="K2526" i="3"/>
  <c r="N2525" i="3"/>
  <c r="M2525" i="3"/>
  <c r="L2525" i="3"/>
  <c r="K2525" i="3"/>
  <c r="O2524" i="3"/>
  <c r="M2524" i="3"/>
  <c r="N2524" i="3" s="1"/>
  <c r="L2524" i="3"/>
  <c r="K2524" i="3"/>
  <c r="M2523" i="3"/>
  <c r="N2523" i="3" s="1"/>
  <c r="L2523" i="3"/>
  <c r="K2523" i="3"/>
  <c r="M2522" i="3"/>
  <c r="N2522" i="3" s="1"/>
  <c r="L2522" i="3"/>
  <c r="K2522" i="3"/>
  <c r="O2522" i="3" s="1"/>
  <c r="M2521" i="3"/>
  <c r="N2521" i="3" s="1"/>
  <c r="L2521" i="3"/>
  <c r="K2521" i="3"/>
  <c r="M2520" i="3"/>
  <c r="N2520" i="3" s="1"/>
  <c r="L2520" i="3"/>
  <c r="O2520" i="3" s="1"/>
  <c r="K2520" i="3"/>
  <c r="N2519" i="3"/>
  <c r="O2519" i="3" s="1"/>
  <c r="M2519" i="3"/>
  <c r="L2519" i="3"/>
  <c r="K2519" i="3"/>
  <c r="N2518" i="3"/>
  <c r="O2518" i="3" s="1"/>
  <c r="M2518" i="3"/>
  <c r="L2518" i="3"/>
  <c r="K2518" i="3"/>
  <c r="N2517" i="3"/>
  <c r="M2517" i="3"/>
  <c r="L2517" i="3"/>
  <c r="K2517" i="3"/>
  <c r="M2516" i="3"/>
  <c r="N2516" i="3" s="1"/>
  <c r="O2516" i="3" s="1"/>
  <c r="L2516" i="3"/>
  <c r="K2516" i="3"/>
  <c r="M2515" i="3"/>
  <c r="N2515" i="3" s="1"/>
  <c r="L2515" i="3"/>
  <c r="K2515" i="3"/>
  <c r="M2514" i="3"/>
  <c r="N2514" i="3" s="1"/>
  <c r="L2514" i="3"/>
  <c r="K2514" i="3"/>
  <c r="O2514" i="3" s="1"/>
  <c r="M2513" i="3"/>
  <c r="N2513" i="3" s="1"/>
  <c r="L2513" i="3"/>
  <c r="K2513" i="3"/>
  <c r="M2512" i="3"/>
  <c r="N2512" i="3" s="1"/>
  <c r="L2512" i="3"/>
  <c r="O2512" i="3" s="1"/>
  <c r="K2512" i="3"/>
  <c r="N2511" i="3"/>
  <c r="O2511" i="3" s="1"/>
  <c r="M2511" i="3"/>
  <c r="L2511" i="3"/>
  <c r="K2511" i="3"/>
  <c r="N2510" i="3"/>
  <c r="M2510" i="3"/>
  <c r="L2510" i="3"/>
  <c r="K2510" i="3"/>
  <c r="N2509" i="3"/>
  <c r="M2509" i="3"/>
  <c r="L2509" i="3"/>
  <c r="K2509" i="3"/>
  <c r="O2508" i="3"/>
  <c r="M2508" i="3"/>
  <c r="N2508" i="3" s="1"/>
  <c r="L2508" i="3"/>
  <c r="K2508" i="3"/>
  <c r="M2507" i="3"/>
  <c r="N2507" i="3" s="1"/>
  <c r="L2507" i="3"/>
  <c r="K2507" i="3"/>
  <c r="M2506" i="3"/>
  <c r="N2506" i="3" s="1"/>
  <c r="L2506" i="3"/>
  <c r="K2506" i="3"/>
  <c r="O2506" i="3" s="1"/>
  <c r="M2505" i="3"/>
  <c r="N2505" i="3" s="1"/>
  <c r="L2505" i="3"/>
  <c r="K2505" i="3"/>
  <c r="M2504" i="3"/>
  <c r="N2504" i="3" s="1"/>
  <c r="L2504" i="3"/>
  <c r="O2504" i="3" s="1"/>
  <c r="K2504" i="3"/>
  <c r="N2503" i="3"/>
  <c r="O2503" i="3" s="1"/>
  <c r="M2503" i="3"/>
  <c r="L2503" i="3"/>
  <c r="K2503" i="3"/>
  <c r="N2502" i="3"/>
  <c r="O2502" i="3" s="1"/>
  <c r="M2502" i="3"/>
  <c r="L2502" i="3"/>
  <c r="K2502" i="3"/>
  <c r="N2501" i="3"/>
  <c r="M2501" i="3"/>
  <c r="L2501" i="3"/>
  <c r="K2501" i="3"/>
  <c r="M2500" i="3"/>
  <c r="N2500" i="3" s="1"/>
  <c r="O2500" i="3" s="1"/>
  <c r="L2500" i="3"/>
  <c r="K2500" i="3"/>
  <c r="M2499" i="3"/>
  <c r="N2499" i="3" s="1"/>
  <c r="L2499" i="3"/>
  <c r="K2499" i="3"/>
  <c r="M2498" i="3"/>
  <c r="N2498" i="3" s="1"/>
  <c r="L2498" i="3"/>
  <c r="K2498" i="3"/>
  <c r="O2498" i="3" s="1"/>
  <c r="M2497" i="3"/>
  <c r="N2497" i="3" s="1"/>
  <c r="L2497" i="3"/>
  <c r="K2497" i="3"/>
  <c r="M2496" i="3"/>
  <c r="N2496" i="3" s="1"/>
  <c r="L2496" i="3"/>
  <c r="O2496" i="3" s="1"/>
  <c r="K2496" i="3"/>
  <c r="N2495" i="3"/>
  <c r="O2495" i="3" s="1"/>
  <c r="M2495" i="3"/>
  <c r="L2495" i="3"/>
  <c r="K2495" i="3"/>
  <c r="N2494" i="3"/>
  <c r="M2494" i="3"/>
  <c r="L2494" i="3"/>
  <c r="K2494" i="3"/>
  <c r="N2493" i="3"/>
  <c r="M2493" i="3"/>
  <c r="L2493" i="3"/>
  <c r="K2493" i="3"/>
  <c r="O2492" i="3"/>
  <c r="I55" i="5" s="1"/>
  <c r="M2492" i="3"/>
  <c r="N2492" i="3" s="1"/>
  <c r="L2492" i="3"/>
  <c r="K2492" i="3"/>
  <c r="M2491" i="3"/>
  <c r="N2491" i="3" s="1"/>
  <c r="L2491" i="3"/>
  <c r="K2491" i="3"/>
  <c r="M2490" i="3"/>
  <c r="N2490" i="3" s="1"/>
  <c r="L2490" i="3"/>
  <c r="K2490" i="3"/>
  <c r="O2490" i="3" s="1"/>
  <c r="M2489" i="3"/>
  <c r="N2489" i="3" s="1"/>
  <c r="L2489" i="3"/>
  <c r="K2489" i="3"/>
  <c r="M2488" i="3"/>
  <c r="N2488" i="3" s="1"/>
  <c r="L2488" i="3"/>
  <c r="O2488" i="3" s="1"/>
  <c r="K2488" i="3"/>
  <c r="N2487" i="3"/>
  <c r="O2487" i="3" s="1"/>
  <c r="M2487" i="3"/>
  <c r="L2487" i="3"/>
  <c r="K2487" i="3"/>
  <c r="N2486" i="3"/>
  <c r="O2486" i="3" s="1"/>
  <c r="M2486" i="3"/>
  <c r="L2486" i="3"/>
  <c r="K2486" i="3"/>
  <c r="N2485" i="3"/>
  <c r="M2485" i="3"/>
  <c r="L2485" i="3"/>
  <c r="K2485" i="3"/>
  <c r="M2484" i="3"/>
  <c r="N2484" i="3" s="1"/>
  <c r="O2484" i="3" s="1"/>
  <c r="L2484" i="3"/>
  <c r="K2484" i="3"/>
  <c r="M2483" i="3"/>
  <c r="N2483" i="3" s="1"/>
  <c r="L2483" i="3"/>
  <c r="K2483" i="3"/>
  <c r="M2482" i="3"/>
  <c r="N2482" i="3" s="1"/>
  <c r="L2482" i="3"/>
  <c r="K2482" i="3"/>
  <c r="O2482" i="3" s="1"/>
  <c r="M2481" i="3"/>
  <c r="N2481" i="3" s="1"/>
  <c r="L2481" i="3"/>
  <c r="K2481" i="3"/>
  <c r="M2480" i="3"/>
  <c r="N2480" i="3" s="1"/>
  <c r="L2480" i="3"/>
  <c r="O2480" i="3" s="1"/>
  <c r="K2480" i="3"/>
  <c r="N2479" i="3"/>
  <c r="O2479" i="3" s="1"/>
  <c r="M2479" i="3"/>
  <c r="L2479" i="3"/>
  <c r="K2479" i="3"/>
  <c r="N2478" i="3"/>
  <c r="M2478" i="3"/>
  <c r="L2478" i="3"/>
  <c r="K2478" i="3"/>
  <c r="N2477" i="3"/>
  <c r="M2477" i="3"/>
  <c r="L2477" i="3"/>
  <c r="K2477" i="3"/>
  <c r="O2476" i="3"/>
  <c r="M2476" i="3"/>
  <c r="N2476" i="3" s="1"/>
  <c r="L2476" i="3"/>
  <c r="K2476" i="3"/>
  <c r="M2475" i="3"/>
  <c r="N2475" i="3" s="1"/>
  <c r="L2475" i="3"/>
  <c r="K2475" i="3"/>
  <c r="M2474" i="3"/>
  <c r="N2474" i="3" s="1"/>
  <c r="L2474" i="3"/>
  <c r="K2474" i="3"/>
  <c r="O2474" i="3" s="1"/>
  <c r="I64" i="5" s="1"/>
  <c r="M2473" i="3"/>
  <c r="N2473" i="3" s="1"/>
  <c r="L2473" i="3"/>
  <c r="K2473" i="3"/>
  <c r="M2472" i="3"/>
  <c r="N2472" i="3" s="1"/>
  <c r="L2472" i="3"/>
  <c r="O2472" i="3" s="1"/>
  <c r="K2472" i="3"/>
  <c r="N2471" i="3"/>
  <c r="O2471" i="3" s="1"/>
  <c r="M2471" i="3"/>
  <c r="L2471" i="3"/>
  <c r="K2471" i="3"/>
  <c r="N2470" i="3"/>
  <c r="O2470" i="3" s="1"/>
  <c r="M2470" i="3"/>
  <c r="L2470" i="3"/>
  <c r="K2470" i="3"/>
  <c r="N2469" i="3"/>
  <c r="M2469" i="3"/>
  <c r="L2469" i="3"/>
  <c r="K2469" i="3"/>
  <c r="M2468" i="3"/>
  <c r="N2468" i="3" s="1"/>
  <c r="O2468" i="3" s="1"/>
  <c r="L2468" i="3"/>
  <c r="K2468" i="3"/>
  <c r="M2467" i="3"/>
  <c r="N2467" i="3" s="1"/>
  <c r="L2467" i="3"/>
  <c r="K2467" i="3"/>
  <c r="M2466" i="3"/>
  <c r="N2466" i="3" s="1"/>
  <c r="L2466" i="3"/>
  <c r="K2466" i="3"/>
  <c r="O2466" i="3" s="1"/>
  <c r="M2465" i="3"/>
  <c r="N2465" i="3" s="1"/>
  <c r="L2465" i="3"/>
  <c r="K2465" i="3"/>
  <c r="M2464" i="3"/>
  <c r="N2464" i="3" s="1"/>
  <c r="L2464" i="3"/>
  <c r="O2464" i="3" s="1"/>
  <c r="K2464" i="3"/>
  <c r="N2463" i="3"/>
  <c r="O2463" i="3" s="1"/>
  <c r="M2463" i="3"/>
  <c r="L2463" i="3"/>
  <c r="K2463" i="3"/>
  <c r="N2462" i="3"/>
  <c r="M2462" i="3"/>
  <c r="L2462" i="3"/>
  <c r="K2462" i="3"/>
  <c r="N2461" i="3"/>
  <c r="M2461" i="3"/>
  <c r="L2461" i="3"/>
  <c r="K2461" i="3"/>
  <c r="O2460" i="3"/>
  <c r="M2460" i="3"/>
  <c r="N2460" i="3" s="1"/>
  <c r="L2460" i="3"/>
  <c r="K2460" i="3"/>
  <c r="M2459" i="3"/>
  <c r="N2459" i="3" s="1"/>
  <c r="L2459" i="3"/>
  <c r="K2459" i="3"/>
  <c r="M2458" i="3"/>
  <c r="N2458" i="3" s="1"/>
  <c r="L2458" i="3"/>
  <c r="K2458" i="3"/>
  <c r="O2458" i="3" s="1"/>
  <c r="M2457" i="3"/>
  <c r="N2457" i="3" s="1"/>
  <c r="L2457" i="3"/>
  <c r="K2457" i="3"/>
  <c r="M2456" i="3"/>
  <c r="N2456" i="3" s="1"/>
  <c r="L2456" i="3"/>
  <c r="O2456" i="3" s="1"/>
  <c r="K2456" i="3"/>
  <c r="N2455" i="3"/>
  <c r="O2455" i="3" s="1"/>
  <c r="M2455" i="3"/>
  <c r="L2455" i="3"/>
  <c r="K2455" i="3"/>
  <c r="N2454" i="3"/>
  <c r="O2454" i="3" s="1"/>
  <c r="M2454" i="3"/>
  <c r="L2454" i="3"/>
  <c r="K2454" i="3"/>
  <c r="N2453" i="3"/>
  <c r="M2453" i="3"/>
  <c r="L2453" i="3"/>
  <c r="K2453" i="3"/>
  <c r="M2452" i="3"/>
  <c r="N2452" i="3" s="1"/>
  <c r="O2452" i="3" s="1"/>
  <c r="L2452" i="3"/>
  <c r="K2452" i="3"/>
  <c r="M2451" i="3"/>
  <c r="N2451" i="3" s="1"/>
  <c r="L2451" i="3"/>
  <c r="K2451" i="3"/>
  <c r="M2450" i="3"/>
  <c r="N2450" i="3" s="1"/>
  <c r="L2450" i="3"/>
  <c r="K2450" i="3"/>
  <c r="O2450" i="3" s="1"/>
  <c r="I86" i="5" s="1"/>
  <c r="M2449" i="3"/>
  <c r="N2449" i="3" s="1"/>
  <c r="L2449" i="3"/>
  <c r="K2449" i="3"/>
  <c r="M2448" i="3"/>
  <c r="N2448" i="3" s="1"/>
  <c r="L2448" i="3"/>
  <c r="O2448" i="3" s="1"/>
  <c r="K2448" i="3"/>
  <c r="N2447" i="3"/>
  <c r="O2447" i="3" s="1"/>
  <c r="M2447" i="3"/>
  <c r="L2447" i="3"/>
  <c r="K2447" i="3"/>
  <c r="N2446" i="3"/>
  <c r="M2446" i="3"/>
  <c r="L2446" i="3"/>
  <c r="K2446" i="3"/>
  <c r="N2445" i="3"/>
  <c r="M2445" i="3"/>
  <c r="L2445" i="3"/>
  <c r="K2445" i="3"/>
  <c r="O2444" i="3"/>
  <c r="M2444" i="3"/>
  <c r="N2444" i="3" s="1"/>
  <c r="L2444" i="3"/>
  <c r="K2444" i="3"/>
  <c r="M2443" i="3"/>
  <c r="N2443" i="3" s="1"/>
  <c r="L2443" i="3"/>
  <c r="K2443" i="3"/>
  <c r="M2442" i="3"/>
  <c r="N2442" i="3" s="1"/>
  <c r="L2442" i="3"/>
  <c r="K2442" i="3"/>
  <c r="O2442" i="3" s="1"/>
  <c r="M2441" i="3"/>
  <c r="N2441" i="3" s="1"/>
  <c r="L2441" i="3"/>
  <c r="K2441" i="3"/>
  <c r="M2440" i="3"/>
  <c r="N2440" i="3" s="1"/>
  <c r="L2440" i="3"/>
  <c r="O2440" i="3" s="1"/>
  <c r="K2440" i="3"/>
  <c r="N2439" i="3"/>
  <c r="O2439" i="3" s="1"/>
  <c r="M2439" i="3"/>
  <c r="L2439" i="3"/>
  <c r="K2439" i="3"/>
  <c r="N2438" i="3"/>
  <c r="O2438" i="3" s="1"/>
  <c r="M2438" i="3"/>
  <c r="L2438" i="3"/>
  <c r="K2438" i="3"/>
  <c r="N2437" i="3"/>
  <c r="M2437" i="3"/>
  <c r="L2437" i="3"/>
  <c r="K2437" i="3"/>
  <c r="M2436" i="3"/>
  <c r="N2436" i="3" s="1"/>
  <c r="O2436" i="3" s="1"/>
  <c r="L2436" i="3"/>
  <c r="K2436" i="3"/>
  <c r="M2435" i="3"/>
  <c r="N2435" i="3" s="1"/>
  <c r="L2435" i="3"/>
  <c r="K2435" i="3"/>
  <c r="M2434" i="3"/>
  <c r="N2434" i="3" s="1"/>
  <c r="L2434" i="3"/>
  <c r="K2434" i="3"/>
  <c r="O2434" i="3" s="1"/>
  <c r="M2433" i="3"/>
  <c r="N2433" i="3" s="1"/>
  <c r="L2433" i="3"/>
  <c r="K2433" i="3"/>
  <c r="M2432" i="3"/>
  <c r="N2432" i="3" s="1"/>
  <c r="L2432" i="3"/>
  <c r="O2432" i="3" s="1"/>
  <c r="K2432" i="3"/>
  <c r="N2431" i="3"/>
  <c r="O2431" i="3" s="1"/>
  <c r="M2431" i="3"/>
  <c r="L2431" i="3"/>
  <c r="K2431" i="3"/>
  <c r="N2430" i="3"/>
  <c r="M2430" i="3"/>
  <c r="L2430" i="3"/>
  <c r="K2430" i="3"/>
  <c r="N2429" i="3"/>
  <c r="M2429" i="3"/>
  <c r="L2429" i="3"/>
  <c r="K2429" i="3"/>
  <c r="O2428" i="3"/>
  <c r="M2428" i="3"/>
  <c r="N2428" i="3" s="1"/>
  <c r="L2428" i="3"/>
  <c r="K2428" i="3"/>
  <c r="M2427" i="3"/>
  <c r="N2427" i="3" s="1"/>
  <c r="L2427" i="3"/>
  <c r="K2427" i="3"/>
  <c r="M2426" i="3"/>
  <c r="N2426" i="3" s="1"/>
  <c r="L2426" i="3"/>
  <c r="K2426" i="3"/>
  <c r="O2426" i="3" s="1"/>
  <c r="M2425" i="3"/>
  <c r="N2425" i="3" s="1"/>
  <c r="L2425" i="3"/>
  <c r="K2425" i="3"/>
  <c r="M2424" i="3"/>
  <c r="N2424" i="3" s="1"/>
  <c r="L2424" i="3"/>
  <c r="O2424" i="3" s="1"/>
  <c r="K2424" i="3"/>
  <c r="N2423" i="3"/>
  <c r="O2423" i="3" s="1"/>
  <c r="M2423" i="3"/>
  <c r="L2423" i="3"/>
  <c r="K2423" i="3"/>
  <c r="N2422" i="3"/>
  <c r="O2422" i="3" s="1"/>
  <c r="M2422" i="3"/>
  <c r="L2422" i="3"/>
  <c r="K2422" i="3"/>
  <c r="N2421" i="3"/>
  <c r="M2421" i="3"/>
  <c r="L2421" i="3"/>
  <c r="K2421" i="3"/>
  <c r="M2420" i="3"/>
  <c r="N2420" i="3" s="1"/>
  <c r="O2420" i="3" s="1"/>
  <c r="L2420" i="3"/>
  <c r="K2420" i="3"/>
  <c r="M2419" i="3"/>
  <c r="N2419" i="3" s="1"/>
  <c r="L2419" i="3"/>
  <c r="K2419" i="3"/>
  <c r="M2418" i="3"/>
  <c r="N2418" i="3" s="1"/>
  <c r="L2418" i="3"/>
  <c r="K2418" i="3"/>
  <c r="O2418" i="3" s="1"/>
  <c r="M2417" i="3"/>
  <c r="N2417" i="3" s="1"/>
  <c r="L2417" i="3"/>
  <c r="K2417" i="3"/>
  <c r="M2416" i="3"/>
  <c r="N2416" i="3" s="1"/>
  <c r="L2416" i="3"/>
  <c r="O2416" i="3" s="1"/>
  <c r="K2416" i="3"/>
  <c r="N2415" i="3"/>
  <c r="O2415" i="3" s="1"/>
  <c r="M2415" i="3"/>
  <c r="L2415" i="3"/>
  <c r="K2415" i="3"/>
  <c r="N2414" i="3"/>
  <c r="M2414" i="3"/>
  <c r="L2414" i="3"/>
  <c r="K2414" i="3"/>
  <c r="N2413" i="3"/>
  <c r="M2413" i="3"/>
  <c r="L2413" i="3"/>
  <c r="K2413" i="3"/>
  <c r="O2412" i="3"/>
  <c r="M2412" i="3"/>
  <c r="N2412" i="3" s="1"/>
  <c r="L2412" i="3"/>
  <c r="K2412" i="3"/>
  <c r="M2411" i="3"/>
  <c r="N2411" i="3" s="1"/>
  <c r="L2411" i="3"/>
  <c r="K2411" i="3"/>
  <c r="M2410" i="3"/>
  <c r="N2410" i="3" s="1"/>
  <c r="L2410" i="3"/>
  <c r="K2410" i="3"/>
  <c r="O2410" i="3" s="1"/>
  <c r="M2409" i="3"/>
  <c r="N2409" i="3" s="1"/>
  <c r="L2409" i="3"/>
  <c r="K2409" i="3"/>
  <c r="M2408" i="3"/>
  <c r="N2408" i="3" s="1"/>
  <c r="L2408" i="3"/>
  <c r="O2408" i="3" s="1"/>
  <c r="K2408" i="3"/>
  <c r="N2407" i="3"/>
  <c r="O2407" i="3" s="1"/>
  <c r="M2407" i="3"/>
  <c r="L2407" i="3"/>
  <c r="K2407" i="3"/>
  <c r="N2406" i="3"/>
  <c r="O2406" i="3" s="1"/>
  <c r="M2406" i="3"/>
  <c r="L2406" i="3"/>
  <c r="K2406" i="3"/>
  <c r="N2405" i="3"/>
  <c r="M2405" i="3"/>
  <c r="L2405" i="3"/>
  <c r="K2405" i="3"/>
  <c r="M2404" i="3"/>
  <c r="N2404" i="3" s="1"/>
  <c r="O2404" i="3" s="1"/>
  <c r="L2404" i="3"/>
  <c r="K2404" i="3"/>
  <c r="M2403" i="3"/>
  <c r="N2403" i="3" s="1"/>
  <c r="L2403" i="3"/>
  <c r="K2403" i="3"/>
  <c r="M2402" i="3"/>
  <c r="N2402" i="3" s="1"/>
  <c r="L2402" i="3"/>
  <c r="K2402" i="3"/>
  <c r="O2402" i="3" s="1"/>
  <c r="M2401" i="3"/>
  <c r="N2401" i="3" s="1"/>
  <c r="L2401" i="3"/>
  <c r="K2401" i="3"/>
  <c r="M2400" i="3"/>
  <c r="N2400" i="3" s="1"/>
  <c r="L2400" i="3"/>
  <c r="O2400" i="3" s="1"/>
  <c r="K2400" i="3"/>
  <c r="N2399" i="3"/>
  <c r="O2399" i="3" s="1"/>
  <c r="M2399" i="3"/>
  <c r="L2399" i="3"/>
  <c r="K2399" i="3"/>
  <c r="N2398" i="3"/>
  <c r="M2398" i="3"/>
  <c r="L2398" i="3"/>
  <c r="K2398" i="3"/>
  <c r="N2397" i="3"/>
  <c r="M2397" i="3"/>
  <c r="L2397" i="3"/>
  <c r="K2397" i="3"/>
  <c r="O2396" i="3"/>
  <c r="M2396" i="3"/>
  <c r="N2396" i="3" s="1"/>
  <c r="L2396" i="3"/>
  <c r="K2396" i="3"/>
  <c r="M2395" i="3"/>
  <c r="N2395" i="3" s="1"/>
  <c r="L2395" i="3"/>
  <c r="K2395" i="3"/>
  <c r="M2394" i="3"/>
  <c r="N2394" i="3" s="1"/>
  <c r="L2394" i="3"/>
  <c r="K2394" i="3"/>
  <c r="O2394" i="3" s="1"/>
  <c r="M2393" i="3"/>
  <c r="N2393" i="3" s="1"/>
  <c r="L2393" i="3"/>
  <c r="K2393" i="3"/>
  <c r="M2392" i="3"/>
  <c r="N2392" i="3" s="1"/>
  <c r="L2392" i="3"/>
  <c r="O2392" i="3" s="1"/>
  <c r="K2392" i="3"/>
  <c r="N2391" i="3"/>
  <c r="O2391" i="3" s="1"/>
  <c r="M2391" i="3"/>
  <c r="L2391" i="3"/>
  <c r="K2391" i="3"/>
  <c r="N2390" i="3"/>
  <c r="O2390" i="3" s="1"/>
  <c r="M2390" i="3"/>
  <c r="L2390" i="3"/>
  <c r="K2390" i="3"/>
  <c r="N2389" i="3"/>
  <c r="M2389" i="3"/>
  <c r="L2389" i="3"/>
  <c r="K2389" i="3"/>
  <c r="M2388" i="3"/>
  <c r="N2388" i="3" s="1"/>
  <c r="O2388" i="3" s="1"/>
  <c r="L2388" i="3"/>
  <c r="K2388" i="3"/>
  <c r="M2387" i="3"/>
  <c r="N2387" i="3" s="1"/>
  <c r="L2387" i="3"/>
  <c r="K2387" i="3"/>
  <c r="M2386" i="3"/>
  <c r="N2386" i="3" s="1"/>
  <c r="L2386" i="3"/>
  <c r="K2386" i="3"/>
  <c r="O2386" i="3" s="1"/>
  <c r="M2385" i="3"/>
  <c r="N2385" i="3" s="1"/>
  <c r="L2385" i="3"/>
  <c r="K2385" i="3"/>
  <c r="M2384" i="3"/>
  <c r="N2384" i="3" s="1"/>
  <c r="L2384" i="3"/>
  <c r="O2384" i="3" s="1"/>
  <c r="K2384" i="3"/>
  <c r="N2383" i="3"/>
  <c r="O2383" i="3" s="1"/>
  <c r="M2383" i="3"/>
  <c r="L2383" i="3"/>
  <c r="K2383" i="3"/>
  <c r="N2382" i="3"/>
  <c r="M2382" i="3"/>
  <c r="L2382" i="3"/>
  <c r="K2382" i="3"/>
  <c r="N2381" i="3"/>
  <c r="M2381" i="3"/>
  <c r="L2381" i="3"/>
  <c r="K2381" i="3"/>
  <c r="O2380" i="3"/>
  <c r="M2380" i="3"/>
  <c r="N2380" i="3" s="1"/>
  <c r="L2380" i="3"/>
  <c r="K2380" i="3"/>
  <c r="M2379" i="3"/>
  <c r="N2379" i="3" s="1"/>
  <c r="L2379" i="3"/>
  <c r="K2379" i="3"/>
  <c r="M2378" i="3"/>
  <c r="N2378" i="3" s="1"/>
  <c r="L2378" i="3"/>
  <c r="K2378" i="3"/>
  <c r="O2378" i="3" s="1"/>
  <c r="M2377" i="3"/>
  <c r="N2377" i="3" s="1"/>
  <c r="L2377" i="3"/>
  <c r="K2377" i="3"/>
  <c r="M2376" i="3"/>
  <c r="N2376" i="3" s="1"/>
  <c r="L2376" i="3"/>
  <c r="O2376" i="3" s="1"/>
  <c r="K2376" i="3"/>
  <c r="N2375" i="3"/>
  <c r="O2375" i="3" s="1"/>
  <c r="M2375" i="3"/>
  <c r="L2375" i="3"/>
  <c r="K2375" i="3"/>
  <c r="N2374" i="3"/>
  <c r="O2374" i="3" s="1"/>
  <c r="M2374" i="3"/>
  <c r="L2374" i="3"/>
  <c r="K2374" i="3"/>
  <c r="N2373" i="3"/>
  <c r="M2373" i="3"/>
  <c r="L2373" i="3"/>
  <c r="K2373" i="3"/>
  <c r="M2372" i="3"/>
  <c r="N2372" i="3" s="1"/>
  <c r="O2372" i="3" s="1"/>
  <c r="L2372" i="3"/>
  <c r="K2372" i="3"/>
  <c r="M2371" i="3"/>
  <c r="N2371" i="3" s="1"/>
  <c r="L2371" i="3"/>
  <c r="K2371" i="3"/>
  <c r="M2370" i="3"/>
  <c r="N2370" i="3" s="1"/>
  <c r="L2370" i="3"/>
  <c r="K2370" i="3"/>
  <c r="O2370" i="3" s="1"/>
  <c r="M2369" i="3"/>
  <c r="N2369" i="3" s="1"/>
  <c r="L2369" i="3"/>
  <c r="K2369" i="3"/>
  <c r="M2368" i="3"/>
  <c r="N2368" i="3" s="1"/>
  <c r="L2368" i="3"/>
  <c r="O2368" i="3" s="1"/>
  <c r="K2368" i="3"/>
  <c r="N2367" i="3"/>
  <c r="O2367" i="3" s="1"/>
  <c r="M2367" i="3"/>
  <c r="L2367" i="3"/>
  <c r="K2367" i="3"/>
  <c r="N2366" i="3"/>
  <c r="M2366" i="3"/>
  <c r="L2366" i="3"/>
  <c r="K2366" i="3"/>
  <c r="N2365" i="3"/>
  <c r="M2365" i="3"/>
  <c r="L2365" i="3"/>
  <c r="K2365" i="3"/>
  <c r="O2364" i="3"/>
  <c r="M2364" i="3"/>
  <c r="N2364" i="3" s="1"/>
  <c r="L2364" i="3"/>
  <c r="K2364" i="3"/>
  <c r="M2363" i="3"/>
  <c r="N2363" i="3" s="1"/>
  <c r="L2363" i="3"/>
  <c r="K2363" i="3"/>
  <c r="M2362" i="3"/>
  <c r="N2362" i="3" s="1"/>
  <c r="L2362" i="3"/>
  <c r="K2362" i="3"/>
  <c r="O2362" i="3" s="1"/>
  <c r="M2361" i="3"/>
  <c r="N2361" i="3" s="1"/>
  <c r="L2361" i="3"/>
  <c r="K2361" i="3"/>
  <c r="M2360" i="3"/>
  <c r="N2360" i="3" s="1"/>
  <c r="L2360" i="3"/>
  <c r="O2360" i="3" s="1"/>
  <c r="K2360" i="3"/>
  <c r="N2359" i="3"/>
  <c r="O2359" i="3" s="1"/>
  <c r="M2359" i="3"/>
  <c r="L2359" i="3"/>
  <c r="K2359" i="3"/>
  <c r="N2358" i="3"/>
  <c r="O2358" i="3" s="1"/>
  <c r="M2358" i="3"/>
  <c r="L2358" i="3"/>
  <c r="K2358" i="3"/>
  <c r="N2357" i="3"/>
  <c r="M2357" i="3"/>
  <c r="L2357" i="3"/>
  <c r="K2357" i="3"/>
  <c r="M2356" i="3"/>
  <c r="N2356" i="3" s="1"/>
  <c r="O2356" i="3" s="1"/>
  <c r="L2356" i="3"/>
  <c r="K2356" i="3"/>
  <c r="M2355" i="3"/>
  <c r="N2355" i="3" s="1"/>
  <c r="L2355" i="3"/>
  <c r="K2355" i="3"/>
  <c r="M2354" i="3"/>
  <c r="N2354" i="3" s="1"/>
  <c r="L2354" i="3"/>
  <c r="K2354" i="3"/>
  <c r="O2354" i="3" s="1"/>
  <c r="M2353" i="3"/>
  <c r="N2353" i="3" s="1"/>
  <c r="L2353" i="3"/>
  <c r="K2353" i="3"/>
  <c r="M2352" i="3"/>
  <c r="N2352" i="3" s="1"/>
  <c r="L2352" i="3"/>
  <c r="O2352" i="3" s="1"/>
  <c r="K2352" i="3"/>
  <c r="N2351" i="3"/>
  <c r="O2351" i="3" s="1"/>
  <c r="M2351" i="3"/>
  <c r="L2351" i="3"/>
  <c r="K2351" i="3"/>
  <c r="N2350" i="3"/>
  <c r="M2350" i="3"/>
  <c r="L2350" i="3"/>
  <c r="K2350" i="3"/>
  <c r="N2349" i="3"/>
  <c r="M2349" i="3"/>
  <c r="L2349" i="3"/>
  <c r="K2349" i="3"/>
  <c r="O2348" i="3"/>
  <c r="M2348" i="3"/>
  <c r="N2348" i="3" s="1"/>
  <c r="L2348" i="3"/>
  <c r="K2348" i="3"/>
  <c r="M2347" i="3"/>
  <c r="N2347" i="3" s="1"/>
  <c r="L2347" i="3"/>
  <c r="K2347" i="3"/>
  <c r="M2346" i="3"/>
  <c r="N2346" i="3" s="1"/>
  <c r="L2346" i="3"/>
  <c r="K2346" i="3"/>
  <c r="O2346" i="3" s="1"/>
  <c r="M2345" i="3"/>
  <c r="N2345" i="3" s="1"/>
  <c r="L2345" i="3"/>
  <c r="K2345" i="3"/>
  <c r="M2344" i="3"/>
  <c r="N2344" i="3" s="1"/>
  <c r="L2344" i="3"/>
  <c r="O2344" i="3" s="1"/>
  <c r="K2344" i="3"/>
  <c r="M2343" i="3"/>
  <c r="N2343" i="3" s="1"/>
  <c r="O2343" i="3" s="1"/>
  <c r="L2343" i="3"/>
  <c r="K2343" i="3"/>
  <c r="N2342" i="3"/>
  <c r="O2342" i="3" s="1"/>
  <c r="M2342" i="3"/>
  <c r="L2342" i="3"/>
  <c r="K2342" i="3"/>
  <c r="N2341" i="3"/>
  <c r="M2341" i="3"/>
  <c r="L2341" i="3"/>
  <c r="K2341" i="3"/>
  <c r="O2341" i="3" s="1"/>
  <c r="M2340" i="3"/>
  <c r="N2340" i="3" s="1"/>
  <c r="L2340" i="3"/>
  <c r="O2340" i="3" s="1"/>
  <c r="K2340" i="3"/>
  <c r="M2339" i="3"/>
  <c r="N2339" i="3" s="1"/>
  <c r="L2339" i="3"/>
  <c r="K2339" i="3"/>
  <c r="M2338" i="3"/>
  <c r="N2338" i="3" s="1"/>
  <c r="L2338" i="3"/>
  <c r="K2338" i="3"/>
  <c r="O2338" i="3" s="1"/>
  <c r="N2337" i="3"/>
  <c r="O2337" i="3" s="1"/>
  <c r="M2337" i="3"/>
  <c r="L2337" i="3"/>
  <c r="K2337" i="3"/>
  <c r="O2336" i="3"/>
  <c r="M2336" i="3"/>
  <c r="N2336" i="3" s="1"/>
  <c r="L2336" i="3"/>
  <c r="K2336" i="3"/>
  <c r="O2335" i="3"/>
  <c r="M2335" i="3"/>
  <c r="N2335" i="3" s="1"/>
  <c r="L2335" i="3"/>
  <c r="K2335" i="3"/>
  <c r="M2334" i="3"/>
  <c r="N2334" i="3" s="1"/>
  <c r="L2334" i="3"/>
  <c r="K2334" i="3"/>
  <c r="N2333" i="3"/>
  <c r="M2333" i="3"/>
  <c r="L2333" i="3"/>
  <c r="K2333" i="3"/>
  <c r="O2333" i="3" s="1"/>
  <c r="N2332" i="3"/>
  <c r="O2332" i="3" s="1"/>
  <c r="I56" i="5" s="1"/>
  <c r="M2332" i="3"/>
  <c r="L2332" i="3"/>
  <c r="K2332" i="3"/>
  <c r="N2331" i="3"/>
  <c r="M2331" i="3"/>
  <c r="L2331" i="3"/>
  <c r="K2331" i="3"/>
  <c r="O2330" i="3"/>
  <c r="M2330" i="3"/>
  <c r="N2330" i="3" s="1"/>
  <c r="L2330" i="3"/>
  <c r="K2330" i="3"/>
  <c r="M2329" i="3"/>
  <c r="N2329" i="3" s="1"/>
  <c r="L2329" i="3"/>
  <c r="K2329" i="3"/>
  <c r="M2328" i="3"/>
  <c r="N2328" i="3" s="1"/>
  <c r="L2328" i="3"/>
  <c r="O2328" i="3" s="1"/>
  <c r="K2328" i="3"/>
  <c r="M2327" i="3"/>
  <c r="N2327" i="3" s="1"/>
  <c r="O2327" i="3" s="1"/>
  <c r="L2327" i="3"/>
  <c r="K2327" i="3"/>
  <c r="N2326" i="3"/>
  <c r="M2326" i="3"/>
  <c r="L2326" i="3"/>
  <c r="K2326" i="3"/>
  <c r="N2325" i="3"/>
  <c r="M2325" i="3"/>
  <c r="L2325" i="3"/>
  <c r="K2325" i="3"/>
  <c r="O2325" i="3" s="1"/>
  <c r="M2324" i="3"/>
  <c r="N2324" i="3" s="1"/>
  <c r="L2324" i="3"/>
  <c r="K2324" i="3"/>
  <c r="O2324" i="3" s="1"/>
  <c r="M2323" i="3"/>
  <c r="N2323" i="3" s="1"/>
  <c r="L2323" i="3"/>
  <c r="K2323" i="3"/>
  <c r="M2322" i="3"/>
  <c r="N2322" i="3" s="1"/>
  <c r="O2322" i="3" s="1"/>
  <c r="L2322" i="3"/>
  <c r="K2322" i="3"/>
  <c r="N2321" i="3"/>
  <c r="M2321" i="3"/>
  <c r="L2321" i="3"/>
  <c r="K2321" i="3"/>
  <c r="O2321" i="3" s="1"/>
  <c r="O2320" i="3"/>
  <c r="M2320" i="3"/>
  <c r="N2320" i="3" s="1"/>
  <c r="L2320" i="3"/>
  <c r="K2320" i="3"/>
  <c r="M2319" i="3"/>
  <c r="N2319" i="3" s="1"/>
  <c r="O2319" i="3" s="1"/>
  <c r="L2319" i="3"/>
  <c r="K2319" i="3"/>
  <c r="M2318" i="3"/>
  <c r="N2318" i="3" s="1"/>
  <c r="L2318" i="3"/>
  <c r="O2318" i="3" s="1"/>
  <c r="K2318" i="3"/>
  <c r="N2317" i="3"/>
  <c r="O2317" i="3" s="1"/>
  <c r="M2317" i="3"/>
  <c r="L2317" i="3"/>
  <c r="K2317" i="3"/>
  <c r="N2316" i="3"/>
  <c r="M2316" i="3"/>
  <c r="L2316" i="3"/>
  <c r="K2316" i="3"/>
  <c r="O2316" i="3" s="1"/>
  <c r="N2315" i="3"/>
  <c r="M2315" i="3"/>
  <c r="L2315" i="3"/>
  <c r="K2315" i="3"/>
  <c r="M2314" i="3"/>
  <c r="N2314" i="3" s="1"/>
  <c r="L2314" i="3"/>
  <c r="K2314" i="3"/>
  <c r="O2314" i="3" s="1"/>
  <c r="M2313" i="3"/>
  <c r="N2313" i="3" s="1"/>
  <c r="L2313" i="3"/>
  <c r="K2313" i="3"/>
  <c r="M2312" i="3"/>
  <c r="N2312" i="3" s="1"/>
  <c r="L2312" i="3"/>
  <c r="O2312" i="3" s="1"/>
  <c r="K2312" i="3"/>
  <c r="M2311" i="3"/>
  <c r="N2311" i="3" s="1"/>
  <c r="O2311" i="3" s="1"/>
  <c r="L2311" i="3"/>
  <c r="K2311" i="3"/>
  <c r="N2310" i="3"/>
  <c r="O2310" i="3" s="1"/>
  <c r="M2310" i="3"/>
  <c r="L2310" i="3"/>
  <c r="K2310" i="3"/>
  <c r="O2309" i="3"/>
  <c r="N2309" i="3"/>
  <c r="M2309" i="3"/>
  <c r="L2309" i="3"/>
  <c r="K2309" i="3"/>
  <c r="M2308" i="3"/>
  <c r="N2308" i="3" s="1"/>
  <c r="L2308" i="3"/>
  <c r="K2308" i="3"/>
  <c r="M2307" i="3"/>
  <c r="N2307" i="3" s="1"/>
  <c r="L2307" i="3"/>
  <c r="K2307" i="3"/>
  <c r="M2306" i="3"/>
  <c r="N2306" i="3" s="1"/>
  <c r="L2306" i="3"/>
  <c r="K2306" i="3"/>
  <c r="O2306" i="3" s="1"/>
  <c r="N2305" i="3"/>
  <c r="O2305" i="3" s="1"/>
  <c r="M2305" i="3"/>
  <c r="L2305" i="3"/>
  <c r="K2305" i="3"/>
  <c r="O2304" i="3"/>
  <c r="M2304" i="3"/>
  <c r="N2304" i="3" s="1"/>
  <c r="L2304" i="3"/>
  <c r="K2304" i="3"/>
  <c r="O2303" i="3"/>
  <c r="N2303" i="3"/>
  <c r="M2303" i="3"/>
  <c r="L2303" i="3"/>
  <c r="K2303" i="3"/>
  <c r="M2302" i="3"/>
  <c r="N2302" i="3" s="1"/>
  <c r="L2302" i="3"/>
  <c r="K2302" i="3"/>
  <c r="O2302" i="3" s="1"/>
  <c r="N2301" i="3"/>
  <c r="M2301" i="3"/>
  <c r="L2301" i="3"/>
  <c r="K2301" i="3"/>
  <c r="O2301" i="3" s="1"/>
  <c r="N2300" i="3"/>
  <c r="O2300" i="3" s="1"/>
  <c r="M2300" i="3"/>
  <c r="L2300" i="3"/>
  <c r="K2300" i="3"/>
  <c r="N2299" i="3"/>
  <c r="M2299" i="3"/>
  <c r="L2299" i="3"/>
  <c r="K2299" i="3"/>
  <c r="O2298" i="3"/>
  <c r="N2298" i="3"/>
  <c r="M2298" i="3"/>
  <c r="L2298" i="3"/>
  <c r="K2298" i="3"/>
  <c r="M2297" i="3"/>
  <c r="N2297" i="3" s="1"/>
  <c r="L2297" i="3"/>
  <c r="K2297" i="3"/>
  <c r="O2297" i="3" s="1"/>
  <c r="M2296" i="3"/>
  <c r="N2296" i="3" s="1"/>
  <c r="L2296" i="3"/>
  <c r="O2296" i="3" s="1"/>
  <c r="K2296" i="3"/>
  <c r="M2295" i="3"/>
  <c r="N2295" i="3" s="1"/>
  <c r="O2295" i="3" s="1"/>
  <c r="L2295" i="3"/>
  <c r="K2295" i="3"/>
  <c r="N2294" i="3"/>
  <c r="M2294" i="3"/>
  <c r="L2294" i="3"/>
  <c r="K2294" i="3"/>
  <c r="O2294" i="3" s="1"/>
  <c r="N2293" i="3"/>
  <c r="M2293" i="3"/>
  <c r="L2293" i="3"/>
  <c r="K2293" i="3"/>
  <c r="O2293" i="3" s="1"/>
  <c r="M2292" i="3"/>
  <c r="N2292" i="3" s="1"/>
  <c r="L2292" i="3"/>
  <c r="K2292" i="3"/>
  <c r="M2291" i="3"/>
  <c r="N2291" i="3" s="1"/>
  <c r="L2291" i="3"/>
  <c r="K2291" i="3"/>
  <c r="M2290" i="3"/>
  <c r="N2290" i="3" s="1"/>
  <c r="O2290" i="3" s="1"/>
  <c r="L2290" i="3"/>
  <c r="K2290" i="3"/>
  <c r="N2289" i="3"/>
  <c r="M2289" i="3"/>
  <c r="L2289" i="3"/>
  <c r="K2289" i="3"/>
  <c r="O2289" i="3" s="1"/>
  <c r="O2288" i="3"/>
  <c r="M2288" i="3"/>
  <c r="N2288" i="3" s="1"/>
  <c r="L2288" i="3"/>
  <c r="K2288" i="3"/>
  <c r="O2287" i="3"/>
  <c r="M2287" i="3"/>
  <c r="N2287" i="3" s="1"/>
  <c r="L2287" i="3"/>
  <c r="K2287" i="3"/>
  <c r="M2286" i="3"/>
  <c r="N2286" i="3" s="1"/>
  <c r="L2286" i="3"/>
  <c r="K2286" i="3"/>
  <c r="N2285" i="3"/>
  <c r="O2285" i="3" s="1"/>
  <c r="M2285" i="3"/>
  <c r="L2285" i="3"/>
  <c r="K2285" i="3"/>
  <c r="N2284" i="3"/>
  <c r="M2284" i="3"/>
  <c r="L2284" i="3"/>
  <c r="K2284" i="3"/>
  <c r="N2283" i="3"/>
  <c r="M2283" i="3"/>
  <c r="L2283" i="3"/>
  <c r="K2283" i="3"/>
  <c r="O2282" i="3"/>
  <c r="M2282" i="3"/>
  <c r="N2282" i="3" s="1"/>
  <c r="L2282" i="3"/>
  <c r="K2282" i="3"/>
  <c r="M2281" i="3"/>
  <c r="N2281" i="3" s="1"/>
  <c r="L2281" i="3"/>
  <c r="O2281" i="3" s="1"/>
  <c r="K2281" i="3"/>
  <c r="M2280" i="3"/>
  <c r="N2280" i="3" s="1"/>
  <c r="L2280" i="3"/>
  <c r="O2280" i="3" s="1"/>
  <c r="K2280" i="3"/>
  <c r="M2279" i="3"/>
  <c r="N2279" i="3" s="1"/>
  <c r="O2279" i="3" s="1"/>
  <c r="L2279" i="3"/>
  <c r="K2279" i="3"/>
  <c r="N2278" i="3"/>
  <c r="O2278" i="3" s="1"/>
  <c r="M2278" i="3"/>
  <c r="L2278" i="3"/>
  <c r="K2278" i="3"/>
  <c r="N2277" i="3"/>
  <c r="M2277" i="3"/>
  <c r="L2277" i="3"/>
  <c r="K2277" i="3"/>
  <c r="O2277" i="3" s="1"/>
  <c r="M2276" i="3"/>
  <c r="N2276" i="3" s="1"/>
  <c r="L2276" i="3"/>
  <c r="K2276" i="3"/>
  <c r="M2275" i="3"/>
  <c r="N2275" i="3" s="1"/>
  <c r="L2275" i="3"/>
  <c r="K2275" i="3"/>
  <c r="M2274" i="3"/>
  <c r="N2274" i="3" s="1"/>
  <c r="L2274" i="3"/>
  <c r="K2274" i="3"/>
  <c r="N2273" i="3"/>
  <c r="O2273" i="3" s="1"/>
  <c r="M2273" i="3"/>
  <c r="L2273" i="3"/>
  <c r="K2273" i="3"/>
  <c r="O2272" i="3"/>
  <c r="M2272" i="3"/>
  <c r="N2272" i="3" s="1"/>
  <c r="L2272" i="3"/>
  <c r="K2272" i="3"/>
  <c r="O2271" i="3"/>
  <c r="N2271" i="3"/>
  <c r="M2271" i="3"/>
  <c r="L2271" i="3"/>
  <c r="K2271" i="3"/>
  <c r="M2270" i="3"/>
  <c r="N2270" i="3" s="1"/>
  <c r="L2270" i="3"/>
  <c r="K2270" i="3"/>
  <c r="N2269" i="3"/>
  <c r="M2269" i="3"/>
  <c r="L2269" i="3"/>
  <c r="K2269" i="3"/>
  <c r="O2269" i="3" s="1"/>
  <c r="N2268" i="3"/>
  <c r="O2268" i="3" s="1"/>
  <c r="M2268" i="3"/>
  <c r="L2268" i="3"/>
  <c r="K2268" i="3"/>
  <c r="N2267" i="3"/>
  <c r="M2267" i="3"/>
  <c r="L2267" i="3"/>
  <c r="K2267" i="3"/>
  <c r="O2267" i="3" s="1"/>
  <c r="O2266" i="3"/>
  <c r="N2266" i="3"/>
  <c r="M2266" i="3"/>
  <c r="L2266" i="3"/>
  <c r="K2266" i="3"/>
  <c r="M2265" i="3"/>
  <c r="N2265" i="3" s="1"/>
  <c r="L2265" i="3"/>
  <c r="K2265" i="3"/>
  <c r="M2264" i="3"/>
  <c r="N2264" i="3" s="1"/>
  <c r="L2264" i="3"/>
  <c r="O2264" i="3" s="1"/>
  <c r="K2264" i="3"/>
  <c r="N2263" i="3"/>
  <c r="O2263" i="3" s="1"/>
  <c r="M2263" i="3"/>
  <c r="L2263" i="3"/>
  <c r="K2263" i="3"/>
  <c r="N2262" i="3"/>
  <c r="M2262" i="3"/>
  <c r="L2262" i="3"/>
  <c r="K2262" i="3"/>
  <c r="O2262" i="3" s="1"/>
  <c r="N2261" i="3"/>
  <c r="M2261" i="3"/>
  <c r="L2261" i="3"/>
  <c r="K2261" i="3"/>
  <c r="O2261" i="3" s="1"/>
  <c r="M2260" i="3"/>
  <c r="N2260" i="3" s="1"/>
  <c r="L2260" i="3"/>
  <c r="K2260" i="3"/>
  <c r="O2260" i="3" s="1"/>
  <c r="M2259" i="3"/>
  <c r="N2259" i="3" s="1"/>
  <c r="L2259" i="3"/>
  <c r="K2259" i="3"/>
  <c r="N2258" i="3"/>
  <c r="O2258" i="3" s="1"/>
  <c r="M2258" i="3"/>
  <c r="L2258" i="3"/>
  <c r="K2258" i="3"/>
  <c r="N2257" i="3"/>
  <c r="M2257" i="3"/>
  <c r="L2257" i="3"/>
  <c r="K2257" i="3"/>
  <c r="O2256" i="3"/>
  <c r="M2256" i="3"/>
  <c r="N2256" i="3" s="1"/>
  <c r="L2256" i="3"/>
  <c r="K2256" i="3"/>
  <c r="O2255" i="3"/>
  <c r="M2255" i="3"/>
  <c r="N2255" i="3" s="1"/>
  <c r="L2255" i="3"/>
  <c r="K2255" i="3"/>
  <c r="M2254" i="3"/>
  <c r="N2254" i="3" s="1"/>
  <c r="L2254" i="3"/>
  <c r="K2254" i="3"/>
  <c r="N2253" i="3"/>
  <c r="O2253" i="3" s="1"/>
  <c r="M2253" i="3"/>
  <c r="L2253" i="3"/>
  <c r="K2253" i="3"/>
  <c r="N2252" i="3"/>
  <c r="M2252" i="3"/>
  <c r="L2252" i="3"/>
  <c r="K2252" i="3"/>
  <c r="N2251" i="3"/>
  <c r="M2251" i="3"/>
  <c r="L2251" i="3"/>
  <c r="K2251" i="3"/>
  <c r="O2250" i="3"/>
  <c r="M2250" i="3"/>
  <c r="N2250" i="3" s="1"/>
  <c r="L2250" i="3"/>
  <c r="K2250" i="3"/>
  <c r="M2249" i="3"/>
  <c r="N2249" i="3" s="1"/>
  <c r="L2249" i="3"/>
  <c r="O2249" i="3" s="1"/>
  <c r="K2249" i="3"/>
  <c r="M2248" i="3"/>
  <c r="N2248" i="3" s="1"/>
  <c r="L2248" i="3"/>
  <c r="O2248" i="3" s="1"/>
  <c r="K2248" i="3"/>
  <c r="N2247" i="3"/>
  <c r="O2247" i="3" s="1"/>
  <c r="M2247" i="3"/>
  <c r="L2247" i="3"/>
  <c r="K2247" i="3"/>
  <c r="N2246" i="3"/>
  <c r="M2246" i="3"/>
  <c r="L2246" i="3"/>
  <c r="K2246" i="3"/>
  <c r="O2246" i="3" s="1"/>
  <c r="O2245" i="3"/>
  <c r="N2245" i="3"/>
  <c r="M2245" i="3"/>
  <c r="L2245" i="3"/>
  <c r="K2245" i="3"/>
  <c r="M2244" i="3"/>
  <c r="N2244" i="3" s="1"/>
  <c r="L2244" i="3"/>
  <c r="K2244" i="3"/>
  <c r="M2243" i="3"/>
  <c r="N2243" i="3" s="1"/>
  <c r="L2243" i="3"/>
  <c r="K2243" i="3"/>
  <c r="N2242" i="3"/>
  <c r="M2242" i="3"/>
  <c r="L2242" i="3"/>
  <c r="K2242" i="3"/>
  <c r="O2242" i="3" s="1"/>
  <c r="O2241" i="3"/>
  <c r="N2241" i="3"/>
  <c r="M2241" i="3"/>
  <c r="L2241" i="3"/>
  <c r="K2241" i="3"/>
  <c r="M2240" i="3"/>
  <c r="N2240" i="3" s="1"/>
  <c r="L2240" i="3"/>
  <c r="K2240" i="3"/>
  <c r="M2239" i="3"/>
  <c r="N2239" i="3" s="1"/>
  <c r="L2239" i="3"/>
  <c r="O2239" i="3" s="1"/>
  <c r="K2239" i="3"/>
  <c r="N2238" i="3"/>
  <c r="O2238" i="3" s="1"/>
  <c r="M2238" i="3"/>
  <c r="L2238" i="3"/>
  <c r="K2238" i="3"/>
  <c r="O2237" i="3"/>
  <c r="N2237" i="3"/>
  <c r="M2237" i="3"/>
  <c r="L2237" i="3"/>
  <c r="K2237" i="3"/>
  <c r="N2236" i="3"/>
  <c r="M2236" i="3"/>
  <c r="L2236" i="3"/>
  <c r="K2236" i="3"/>
  <c r="O2236" i="3" s="1"/>
  <c r="M2235" i="3"/>
  <c r="N2235" i="3" s="1"/>
  <c r="L2235" i="3"/>
  <c r="K2235" i="3"/>
  <c r="M2234" i="3"/>
  <c r="N2234" i="3" s="1"/>
  <c r="L2234" i="3"/>
  <c r="K2234" i="3"/>
  <c r="N2233" i="3"/>
  <c r="O2233" i="3" s="1"/>
  <c r="M2233" i="3"/>
  <c r="L2233" i="3"/>
  <c r="K2233" i="3"/>
  <c r="O2232" i="3"/>
  <c r="M2232" i="3"/>
  <c r="N2232" i="3" s="1"/>
  <c r="L2232" i="3"/>
  <c r="K2232" i="3"/>
  <c r="M2231" i="3"/>
  <c r="N2231" i="3" s="1"/>
  <c r="L2231" i="3"/>
  <c r="O2231" i="3" s="1"/>
  <c r="K2231" i="3"/>
  <c r="M2230" i="3"/>
  <c r="N2230" i="3" s="1"/>
  <c r="O2230" i="3" s="1"/>
  <c r="L2230" i="3"/>
  <c r="K2230" i="3"/>
  <c r="N2229" i="3"/>
  <c r="O2229" i="3" s="1"/>
  <c r="M2229" i="3"/>
  <c r="L2229" i="3"/>
  <c r="K2229" i="3"/>
  <c r="O2228" i="3"/>
  <c r="N2228" i="3"/>
  <c r="M2228" i="3"/>
  <c r="L2228" i="3"/>
  <c r="K2228" i="3"/>
  <c r="M2227" i="3"/>
  <c r="N2227" i="3" s="1"/>
  <c r="L2227" i="3"/>
  <c r="K2227" i="3"/>
  <c r="N2226" i="3"/>
  <c r="M2226" i="3"/>
  <c r="L2226" i="3"/>
  <c r="K2226" i="3"/>
  <c r="N2225" i="3"/>
  <c r="O2225" i="3" s="1"/>
  <c r="M2225" i="3"/>
  <c r="L2225" i="3"/>
  <c r="K2225" i="3"/>
  <c r="M2224" i="3"/>
  <c r="N2224" i="3" s="1"/>
  <c r="L2224" i="3"/>
  <c r="K2224" i="3"/>
  <c r="O2224" i="3" s="1"/>
  <c r="M2223" i="3"/>
  <c r="N2223" i="3" s="1"/>
  <c r="L2223" i="3"/>
  <c r="K2223" i="3"/>
  <c r="N2222" i="3"/>
  <c r="O2222" i="3" s="1"/>
  <c r="M2222" i="3"/>
  <c r="L2222" i="3"/>
  <c r="K2222" i="3"/>
  <c r="N2221" i="3"/>
  <c r="M2221" i="3"/>
  <c r="L2221" i="3"/>
  <c r="K2221" i="3"/>
  <c r="O2221" i="3" s="1"/>
  <c r="N2220" i="3"/>
  <c r="M2220" i="3"/>
  <c r="L2220" i="3"/>
  <c r="K2220" i="3"/>
  <c r="M2219" i="3"/>
  <c r="N2219" i="3" s="1"/>
  <c r="L2219" i="3"/>
  <c r="K2219" i="3"/>
  <c r="O2219" i="3" s="1"/>
  <c r="N2218" i="3"/>
  <c r="M2218" i="3"/>
  <c r="L2218" i="3"/>
  <c r="K2218" i="3"/>
  <c r="O2218" i="3" s="1"/>
  <c r="O2217" i="3"/>
  <c r="N2217" i="3"/>
  <c r="M2217" i="3"/>
  <c r="L2217" i="3"/>
  <c r="K2217" i="3"/>
  <c r="M2216" i="3"/>
  <c r="N2216" i="3" s="1"/>
  <c r="L2216" i="3"/>
  <c r="K2216" i="3"/>
  <c r="O2216" i="3" s="1"/>
  <c r="M2215" i="3"/>
  <c r="N2215" i="3" s="1"/>
  <c r="L2215" i="3"/>
  <c r="K2215" i="3"/>
  <c r="N2214" i="3"/>
  <c r="O2214" i="3" s="1"/>
  <c r="M2214" i="3"/>
  <c r="L2214" i="3"/>
  <c r="K2214" i="3"/>
  <c r="O2213" i="3"/>
  <c r="N2213" i="3"/>
  <c r="M2213" i="3"/>
  <c r="L2213" i="3"/>
  <c r="K2213" i="3"/>
  <c r="N2212" i="3"/>
  <c r="M2212" i="3"/>
  <c r="L2212" i="3"/>
  <c r="O2212" i="3" s="1"/>
  <c r="K2212" i="3"/>
  <c r="M2211" i="3"/>
  <c r="N2211" i="3" s="1"/>
  <c r="L2211" i="3"/>
  <c r="K2211" i="3"/>
  <c r="N2210" i="3"/>
  <c r="M2210" i="3"/>
  <c r="L2210" i="3"/>
  <c r="K2210" i="3"/>
  <c r="O2210" i="3" s="1"/>
  <c r="N2209" i="3"/>
  <c r="M2209" i="3"/>
  <c r="L2209" i="3"/>
  <c r="K2209" i="3"/>
  <c r="O2209" i="3" s="1"/>
  <c r="M2208" i="3"/>
  <c r="N2208" i="3" s="1"/>
  <c r="L2208" i="3"/>
  <c r="O2208" i="3" s="1"/>
  <c r="K2208" i="3"/>
  <c r="M2207" i="3"/>
  <c r="N2207" i="3" s="1"/>
  <c r="L2207" i="3"/>
  <c r="O2207" i="3" s="1"/>
  <c r="K2207" i="3"/>
  <c r="N2206" i="3"/>
  <c r="O2206" i="3" s="1"/>
  <c r="M2206" i="3"/>
  <c r="L2206" i="3"/>
  <c r="K2206" i="3"/>
  <c r="N2205" i="3"/>
  <c r="M2205" i="3"/>
  <c r="L2205" i="3"/>
  <c r="K2205" i="3"/>
  <c r="O2205" i="3" s="1"/>
  <c r="O2204" i="3"/>
  <c r="N2204" i="3"/>
  <c r="M2204" i="3"/>
  <c r="L2204" i="3"/>
  <c r="K2204" i="3"/>
  <c r="M2203" i="3"/>
  <c r="N2203" i="3" s="1"/>
  <c r="L2203" i="3"/>
  <c r="K2203" i="3"/>
  <c r="M2202" i="3"/>
  <c r="N2202" i="3" s="1"/>
  <c r="L2202" i="3"/>
  <c r="K2202" i="3"/>
  <c r="N2201" i="3"/>
  <c r="M2201" i="3"/>
  <c r="L2201" i="3"/>
  <c r="K2201" i="3"/>
  <c r="O2201" i="3" s="1"/>
  <c r="M2200" i="3"/>
  <c r="N2200" i="3" s="1"/>
  <c r="O2200" i="3" s="1"/>
  <c r="L2200" i="3"/>
  <c r="K2200" i="3"/>
  <c r="M2199" i="3"/>
  <c r="N2199" i="3" s="1"/>
  <c r="L2199" i="3"/>
  <c r="K2199" i="3"/>
  <c r="M2198" i="3"/>
  <c r="N2198" i="3" s="1"/>
  <c r="O2198" i="3" s="1"/>
  <c r="L2198" i="3"/>
  <c r="K2198" i="3"/>
  <c r="N2197" i="3"/>
  <c r="M2197" i="3"/>
  <c r="L2197" i="3"/>
  <c r="K2197" i="3"/>
  <c r="N2196" i="3"/>
  <c r="M2196" i="3"/>
  <c r="L2196" i="3"/>
  <c r="K2196" i="3"/>
  <c r="O2196" i="3" s="1"/>
  <c r="M2195" i="3"/>
  <c r="N2195" i="3" s="1"/>
  <c r="L2195" i="3"/>
  <c r="K2195" i="3"/>
  <c r="M2194" i="3"/>
  <c r="N2194" i="3" s="1"/>
  <c r="L2194" i="3"/>
  <c r="K2194" i="3"/>
  <c r="O2193" i="3"/>
  <c r="N2193" i="3"/>
  <c r="M2193" i="3"/>
  <c r="L2193" i="3"/>
  <c r="K2193" i="3"/>
  <c r="O2192" i="3"/>
  <c r="M2192" i="3"/>
  <c r="N2192" i="3" s="1"/>
  <c r="L2192" i="3"/>
  <c r="K2192" i="3"/>
  <c r="M2191" i="3"/>
  <c r="N2191" i="3" s="1"/>
  <c r="L2191" i="3"/>
  <c r="K2191" i="3"/>
  <c r="M2190" i="3"/>
  <c r="N2190" i="3" s="1"/>
  <c r="O2190" i="3" s="1"/>
  <c r="L2190" i="3"/>
  <c r="K2190" i="3"/>
  <c r="O2189" i="3"/>
  <c r="N2189" i="3"/>
  <c r="M2189" i="3"/>
  <c r="L2189" i="3"/>
  <c r="K2189" i="3"/>
  <c r="O2188" i="3"/>
  <c r="N2188" i="3"/>
  <c r="M2188" i="3"/>
  <c r="L2188" i="3"/>
  <c r="K2188" i="3"/>
  <c r="M2187" i="3"/>
  <c r="N2187" i="3" s="1"/>
  <c r="L2187" i="3"/>
  <c r="K2187" i="3"/>
  <c r="O2187" i="3" s="1"/>
  <c r="N2186" i="3"/>
  <c r="M2186" i="3"/>
  <c r="L2186" i="3"/>
  <c r="K2186" i="3"/>
  <c r="N2185" i="3"/>
  <c r="M2185" i="3"/>
  <c r="L2185" i="3"/>
  <c r="K2185" i="3"/>
  <c r="O2185" i="3" s="1"/>
  <c r="M2184" i="3"/>
  <c r="N2184" i="3" s="1"/>
  <c r="L2184" i="3"/>
  <c r="K2184" i="3"/>
  <c r="O2184" i="3" s="1"/>
  <c r="M2183" i="3"/>
  <c r="N2183" i="3" s="1"/>
  <c r="L2183" i="3"/>
  <c r="K2183" i="3"/>
  <c r="N2182" i="3"/>
  <c r="O2182" i="3" s="1"/>
  <c r="M2182" i="3"/>
  <c r="L2182" i="3"/>
  <c r="K2182" i="3"/>
  <c r="N2181" i="3"/>
  <c r="M2181" i="3"/>
  <c r="L2181" i="3"/>
  <c r="K2181" i="3"/>
  <c r="O2181" i="3" s="1"/>
  <c r="N2180" i="3"/>
  <c r="M2180" i="3"/>
  <c r="L2180" i="3"/>
  <c r="K2180" i="3"/>
  <c r="O2180" i="3" s="1"/>
  <c r="M2179" i="3"/>
  <c r="N2179" i="3" s="1"/>
  <c r="L2179" i="3"/>
  <c r="K2179" i="3"/>
  <c r="N2178" i="3"/>
  <c r="M2178" i="3"/>
  <c r="L2178" i="3"/>
  <c r="K2178" i="3"/>
  <c r="O2178" i="3" s="1"/>
  <c r="O2177" i="3"/>
  <c r="N2177" i="3"/>
  <c r="M2177" i="3"/>
  <c r="L2177" i="3"/>
  <c r="K2177" i="3"/>
  <c r="M2176" i="3"/>
  <c r="N2176" i="3" s="1"/>
  <c r="L2176" i="3"/>
  <c r="K2176" i="3"/>
  <c r="O2176" i="3" s="1"/>
  <c r="M2175" i="3"/>
  <c r="N2175" i="3" s="1"/>
  <c r="L2175" i="3"/>
  <c r="O2175" i="3" s="1"/>
  <c r="K2175" i="3"/>
  <c r="N2174" i="3"/>
  <c r="O2174" i="3" s="1"/>
  <c r="M2174" i="3"/>
  <c r="L2174" i="3"/>
  <c r="K2174" i="3"/>
  <c r="O2173" i="3"/>
  <c r="N2173" i="3"/>
  <c r="M2173" i="3"/>
  <c r="L2173" i="3"/>
  <c r="K2173" i="3"/>
  <c r="N2172" i="3"/>
  <c r="M2172" i="3"/>
  <c r="L2172" i="3"/>
  <c r="K2172" i="3"/>
  <c r="O2172" i="3" s="1"/>
  <c r="M2171" i="3"/>
  <c r="N2171" i="3" s="1"/>
  <c r="L2171" i="3"/>
  <c r="K2171" i="3"/>
  <c r="M2170" i="3"/>
  <c r="N2170" i="3" s="1"/>
  <c r="L2170" i="3"/>
  <c r="K2170" i="3"/>
  <c r="N2169" i="3"/>
  <c r="O2169" i="3" s="1"/>
  <c r="M2169" i="3"/>
  <c r="L2169" i="3"/>
  <c r="K2169" i="3"/>
  <c r="O2168" i="3"/>
  <c r="M2168" i="3"/>
  <c r="N2168" i="3" s="1"/>
  <c r="L2168" i="3"/>
  <c r="K2168" i="3"/>
  <c r="M2167" i="3"/>
  <c r="N2167" i="3" s="1"/>
  <c r="L2167" i="3"/>
  <c r="O2167" i="3" s="1"/>
  <c r="K2167" i="3"/>
  <c r="M2166" i="3"/>
  <c r="N2166" i="3" s="1"/>
  <c r="O2166" i="3" s="1"/>
  <c r="L2166" i="3"/>
  <c r="K2166" i="3"/>
  <c r="N2165" i="3"/>
  <c r="O2165" i="3" s="1"/>
  <c r="M2165" i="3"/>
  <c r="L2165" i="3"/>
  <c r="K2165" i="3"/>
  <c r="N2164" i="3"/>
  <c r="M2164" i="3"/>
  <c r="L2164" i="3"/>
  <c r="K2164" i="3"/>
  <c r="O2164" i="3" s="1"/>
  <c r="M2163" i="3"/>
  <c r="N2163" i="3" s="1"/>
  <c r="L2163" i="3"/>
  <c r="K2163" i="3"/>
  <c r="N2162" i="3"/>
  <c r="M2162" i="3"/>
  <c r="L2162" i="3"/>
  <c r="K2162" i="3"/>
  <c r="O2161" i="3"/>
  <c r="N2161" i="3"/>
  <c r="M2161" i="3"/>
  <c r="L2161" i="3"/>
  <c r="K2161" i="3"/>
  <c r="M2160" i="3"/>
  <c r="N2160" i="3" s="1"/>
  <c r="L2160" i="3"/>
  <c r="K2160" i="3"/>
  <c r="O2160" i="3" s="1"/>
  <c r="M2159" i="3"/>
  <c r="N2159" i="3" s="1"/>
  <c r="L2159" i="3"/>
  <c r="K2159" i="3"/>
  <c r="N2158" i="3"/>
  <c r="O2158" i="3" s="1"/>
  <c r="M2158" i="3"/>
  <c r="L2158" i="3"/>
  <c r="K2158" i="3"/>
  <c r="N2157" i="3"/>
  <c r="M2157" i="3"/>
  <c r="L2157" i="3"/>
  <c r="K2157" i="3"/>
  <c r="O2157" i="3" s="1"/>
  <c r="N2156" i="3"/>
  <c r="M2156" i="3"/>
  <c r="L2156" i="3"/>
  <c r="K2156" i="3"/>
  <c r="M2155" i="3"/>
  <c r="N2155" i="3" s="1"/>
  <c r="L2155" i="3"/>
  <c r="K2155" i="3"/>
  <c r="O2155" i="3" s="1"/>
  <c r="N2154" i="3"/>
  <c r="M2154" i="3"/>
  <c r="L2154" i="3"/>
  <c r="K2154" i="3"/>
  <c r="O2154" i="3" s="1"/>
  <c r="O2153" i="3"/>
  <c r="N2153" i="3"/>
  <c r="M2153" i="3"/>
  <c r="L2153" i="3"/>
  <c r="K2153" i="3"/>
  <c r="M2152" i="3"/>
  <c r="N2152" i="3" s="1"/>
  <c r="L2152" i="3"/>
  <c r="K2152" i="3"/>
  <c r="O2152" i="3" s="1"/>
  <c r="M2151" i="3"/>
  <c r="N2151" i="3" s="1"/>
  <c r="L2151" i="3"/>
  <c r="K2151" i="3"/>
  <c r="N2150" i="3"/>
  <c r="O2150" i="3" s="1"/>
  <c r="M2150" i="3"/>
  <c r="L2150" i="3"/>
  <c r="K2150" i="3"/>
  <c r="O2149" i="3"/>
  <c r="N2149" i="3"/>
  <c r="M2149" i="3"/>
  <c r="L2149" i="3"/>
  <c r="K2149" i="3"/>
  <c r="N2148" i="3"/>
  <c r="M2148" i="3"/>
  <c r="L2148" i="3"/>
  <c r="O2148" i="3" s="1"/>
  <c r="K2148" i="3"/>
  <c r="M2147" i="3"/>
  <c r="N2147" i="3" s="1"/>
  <c r="L2147" i="3"/>
  <c r="K2147" i="3"/>
  <c r="N2146" i="3"/>
  <c r="M2146" i="3"/>
  <c r="L2146" i="3"/>
  <c r="K2146" i="3"/>
  <c r="O2146" i="3" s="1"/>
  <c r="N2145" i="3"/>
  <c r="M2145" i="3"/>
  <c r="L2145" i="3"/>
  <c r="K2145" i="3"/>
  <c r="O2145" i="3" s="1"/>
  <c r="M2144" i="3"/>
  <c r="N2144" i="3" s="1"/>
  <c r="L2144" i="3"/>
  <c r="O2144" i="3" s="1"/>
  <c r="K2144" i="3"/>
  <c r="M2143" i="3"/>
  <c r="N2143" i="3" s="1"/>
  <c r="L2143" i="3"/>
  <c r="O2143" i="3" s="1"/>
  <c r="K2143" i="3"/>
  <c r="N2142" i="3"/>
  <c r="O2142" i="3" s="1"/>
  <c r="M2142" i="3"/>
  <c r="L2142" i="3"/>
  <c r="K2142" i="3"/>
  <c r="N2141" i="3"/>
  <c r="M2141" i="3"/>
  <c r="L2141" i="3"/>
  <c r="K2141" i="3"/>
  <c r="O2141" i="3" s="1"/>
  <c r="O2140" i="3"/>
  <c r="N2140" i="3"/>
  <c r="M2140" i="3"/>
  <c r="L2140" i="3"/>
  <c r="K2140" i="3"/>
  <c r="M2139" i="3"/>
  <c r="N2139" i="3" s="1"/>
  <c r="L2139" i="3"/>
  <c r="K2139" i="3"/>
  <c r="M2138" i="3"/>
  <c r="N2138" i="3" s="1"/>
  <c r="L2138" i="3"/>
  <c r="K2138" i="3"/>
  <c r="N2137" i="3"/>
  <c r="M2137" i="3"/>
  <c r="L2137" i="3"/>
  <c r="K2137" i="3"/>
  <c r="M2136" i="3"/>
  <c r="N2136" i="3" s="1"/>
  <c r="O2136" i="3" s="1"/>
  <c r="L2136" i="3"/>
  <c r="K2136" i="3"/>
  <c r="M2135" i="3"/>
  <c r="N2135" i="3" s="1"/>
  <c r="L2135" i="3"/>
  <c r="K2135" i="3"/>
  <c r="M2134" i="3"/>
  <c r="N2134" i="3" s="1"/>
  <c r="O2134" i="3" s="1"/>
  <c r="L2134" i="3"/>
  <c r="K2134" i="3"/>
  <c r="N2133" i="3"/>
  <c r="M2133" i="3"/>
  <c r="L2133" i="3"/>
  <c r="K2133" i="3"/>
  <c r="O2133" i="3" s="1"/>
  <c r="O2132" i="3"/>
  <c r="N2132" i="3"/>
  <c r="M2132" i="3"/>
  <c r="L2132" i="3"/>
  <c r="K2132" i="3"/>
  <c r="M2131" i="3"/>
  <c r="N2131" i="3" s="1"/>
  <c r="L2131" i="3"/>
  <c r="K2131" i="3"/>
  <c r="M2130" i="3"/>
  <c r="N2130" i="3" s="1"/>
  <c r="L2130" i="3"/>
  <c r="K2130" i="3"/>
  <c r="N2129" i="3"/>
  <c r="M2129" i="3"/>
  <c r="L2129" i="3"/>
  <c r="K2129" i="3"/>
  <c r="O2129" i="3" s="1"/>
  <c r="O2128" i="3"/>
  <c r="M2128" i="3"/>
  <c r="N2128" i="3" s="1"/>
  <c r="L2128" i="3"/>
  <c r="K2128" i="3"/>
  <c r="M2127" i="3"/>
  <c r="N2127" i="3" s="1"/>
  <c r="L2127" i="3"/>
  <c r="K2127" i="3"/>
  <c r="M2126" i="3"/>
  <c r="N2126" i="3" s="1"/>
  <c r="O2126" i="3" s="1"/>
  <c r="L2126" i="3"/>
  <c r="K2126" i="3"/>
  <c r="N2125" i="3"/>
  <c r="M2125" i="3"/>
  <c r="L2125" i="3"/>
  <c r="K2125" i="3"/>
  <c r="O2125" i="3" s="1"/>
  <c r="O2124" i="3"/>
  <c r="N2124" i="3"/>
  <c r="M2124" i="3"/>
  <c r="L2124" i="3"/>
  <c r="K2124" i="3"/>
  <c r="M2123" i="3"/>
  <c r="N2123" i="3" s="1"/>
  <c r="L2123" i="3"/>
  <c r="K2123" i="3"/>
  <c r="O2123" i="3" s="1"/>
  <c r="N2122" i="3"/>
  <c r="M2122" i="3"/>
  <c r="L2122" i="3"/>
  <c r="K2122" i="3"/>
  <c r="N2121" i="3"/>
  <c r="M2121" i="3"/>
  <c r="L2121" i="3"/>
  <c r="K2121" i="3"/>
  <c r="O2121" i="3" s="1"/>
  <c r="M2120" i="3"/>
  <c r="N2120" i="3" s="1"/>
  <c r="L2120" i="3"/>
  <c r="K2120" i="3"/>
  <c r="O2120" i="3" s="1"/>
  <c r="M2119" i="3"/>
  <c r="N2119" i="3" s="1"/>
  <c r="L2119" i="3"/>
  <c r="K2119" i="3"/>
  <c r="N2118" i="3"/>
  <c r="O2118" i="3" s="1"/>
  <c r="M2118" i="3"/>
  <c r="L2118" i="3"/>
  <c r="K2118" i="3"/>
  <c r="N2117" i="3"/>
  <c r="M2117" i="3"/>
  <c r="L2117" i="3"/>
  <c r="K2117" i="3"/>
  <c r="O2117" i="3" s="1"/>
  <c r="N2116" i="3"/>
  <c r="M2116" i="3"/>
  <c r="L2116" i="3"/>
  <c r="K2116" i="3"/>
  <c r="O2116" i="3" s="1"/>
  <c r="M2115" i="3"/>
  <c r="N2115" i="3" s="1"/>
  <c r="L2115" i="3"/>
  <c r="K2115" i="3"/>
  <c r="O2115" i="3" s="1"/>
  <c r="N2114" i="3"/>
  <c r="M2114" i="3"/>
  <c r="L2114" i="3"/>
  <c r="K2114" i="3"/>
  <c r="O2114" i="3" s="1"/>
  <c r="O2113" i="3"/>
  <c r="N2113" i="3"/>
  <c r="M2113" i="3"/>
  <c r="L2113" i="3"/>
  <c r="K2113" i="3"/>
  <c r="M2112" i="3"/>
  <c r="N2112" i="3" s="1"/>
  <c r="L2112" i="3"/>
  <c r="K2112" i="3"/>
  <c r="O2112" i="3" s="1"/>
  <c r="M2111" i="3"/>
  <c r="N2111" i="3" s="1"/>
  <c r="L2111" i="3"/>
  <c r="O2111" i="3" s="1"/>
  <c r="K2111" i="3"/>
  <c r="N2110" i="3"/>
  <c r="O2110" i="3" s="1"/>
  <c r="M2110" i="3"/>
  <c r="L2110" i="3"/>
  <c r="K2110" i="3"/>
  <c r="O2109" i="3"/>
  <c r="N2109" i="3"/>
  <c r="M2109" i="3"/>
  <c r="L2109" i="3"/>
  <c r="K2109" i="3"/>
  <c r="N2108" i="3"/>
  <c r="M2108" i="3"/>
  <c r="L2108" i="3"/>
  <c r="K2108" i="3"/>
  <c r="O2108" i="3" s="1"/>
  <c r="M2107" i="3"/>
  <c r="N2107" i="3" s="1"/>
  <c r="L2107" i="3"/>
  <c r="K2107" i="3"/>
  <c r="M2106" i="3"/>
  <c r="N2106" i="3" s="1"/>
  <c r="L2106" i="3"/>
  <c r="K2106" i="3"/>
  <c r="N2105" i="3"/>
  <c r="O2105" i="3" s="1"/>
  <c r="M2105" i="3"/>
  <c r="L2105" i="3"/>
  <c r="K2105" i="3"/>
  <c r="O2104" i="3"/>
  <c r="M2104" i="3"/>
  <c r="N2104" i="3" s="1"/>
  <c r="L2104" i="3"/>
  <c r="K2104" i="3"/>
  <c r="M2103" i="3"/>
  <c r="N2103" i="3" s="1"/>
  <c r="L2103" i="3"/>
  <c r="O2103" i="3" s="1"/>
  <c r="K2103" i="3"/>
  <c r="N2102" i="3"/>
  <c r="O2102" i="3" s="1"/>
  <c r="M2102" i="3"/>
  <c r="L2102" i="3"/>
  <c r="K2102" i="3"/>
  <c r="N2101" i="3"/>
  <c r="M2101" i="3"/>
  <c r="L2101" i="3"/>
  <c r="K2101" i="3"/>
  <c r="O2101" i="3" s="1"/>
  <c r="N2100" i="3"/>
  <c r="M2100" i="3"/>
  <c r="L2100" i="3"/>
  <c r="K2100" i="3"/>
  <c r="N2099" i="3"/>
  <c r="M2099" i="3"/>
  <c r="L2099" i="3"/>
  <c r="K2099" i="3"/>
  <c r="N2098" i="3"/>
  <c r="M2098" i="3"/>
  <c r="L2098" i="3"/>
  <c r="K2098" i="3"/>
  <c r="O2098" i="3" s="1"/>
  <c r="M2097" i="3"/>
  <c r="N2097" i="3" s="1"/>
  <c r="L2097" i="3"/>
  <c r="K2097" i="3"/>
  <c r="M2096" i="3"/>
  <c r="N2096" i="3" s="1"/>
  <c r="L2096" i="3"/>
  <c r="K2096" i="3"/>
  <c r="M2095" i="3"/>
  <c r="N2095" i="3" s="1"/>
  <c r="L2095" i="3"/>
  <c r="K2095" i="3"/>
  <c r="N2094" i="3"/>
  <c r="O2094" i="3" s="1"/>
  <c r="M2094" i="3"/>
  <c r="L2094" i="3"/>
  <c r="K2094" i="3"/>
  <c r="N2093" i="3"/>
  <c r="M2093" i="3"/>
  <c r="L2093" i="3"/>
  <c r="K2093" i="3"/>
  <c r="O2093" i="3" s="1"/>
  <c r="N2092" i="3"/>
  <c r="M2092" i="3"/>
  <c r="L2092" i="3"/>
  <c r="O2092" i="3" s="1"/>
  <c r="K2092" i="3"/>
  <c r="N2091" i="3"/>
  <c r="M2091" i="3"/>
  <c r="L2091" i="3"/>
  <c r="K2091" i="3"/>
  <c r="N2090" i="3"/>
  <c r="M2090" i="3"/>
  <c r="L2090" i="3"/>
  <c r="K2090" i="3"/>
  <c r="O2090" i="3" s="1"/>
  <c r="M2089" i="3"/>
  <c r="N2089" i="3" s="1"/>
  <c r="O2089" i="3" s="1"/>
  <c r="L2089" i="3"/>
  <c r="K2089" i="3"/>
  <c r="M2088" i="3"/>
  <c r="N2088" i="3" s="1"/>
  <c r="L2088" i="3"/>
  <c r="K2088" i="3"/>
  <c r="O2088" i="3" s="1"/>
  <c r="M2087" i="3"/>
  <c r="N2087" i="3" s="1"/>
  <c r="L2087" i="3"/>
  <c r="O2087" i="3" s="1"/>
  <c r="K2087" i="3"/>
  <c r="N2086" i="3"/>
  <c r="M2086" i="3"/>
  <c r="L2086" i="3"/>
  <c r="K2086" i="3"/>
  <c r="N2085" i="3"/>
  <c r="M2085" i="3"/>
  <c r="L2085" i="3"/>
  <c r="K2085" i="3"/>
  <c r="O2085" i="3" s="1"/>
  <c r="N2084" i="3"/>
  <c r="M2084" i="3"/>
  <c r="L2084" i="3"/>
  <c r="K2084" i="3"/>
  <c r="N2083" i="3"/>
  <c r="M2083" i="3"/>
  <c r="L2083" i="3"/>
  <c r="K2083" i="3"/>
  <c r="N2082" i="3"/>
  <c r="M2082" i="3"/>
  <c r="L2082" i="3"/>
  <c r="K2082" i="3"/>
  <c r="O2082" i="3" s="1"/>
  <c r="M2081" i="3"/>
  <c r="N2081" i="3" s="1"/>
  <c r="L2081" i="3"/>
  <c r="K2081" i="3"/>
  <c r="M2080" i="3"/>
  <c r="N2080" i="3" s="1"/>
  <c r="L2080" i="3"/>
  <c r="O2080" i="3" s="1"/>
  <c r="K2080" i="3"/>
  <c r="M2079" i="3"/>
  <c r="N2079" i="3" s="1"/>
  <c r="L2079" i="3"/>
  <c r="K2079" i="3"/>
  <c r="N2078" i="3"/>
  <c r="O2078" i="3" s="1"/>
  <c r="M2078" i="3"/>
  <c r="L2078" i="3"/>
  <c r="K2078" i="3"/>
  <c r="N2077" i="3"/>
  <c r="M2077" i="3"/>
  <c r="L2077" i="3"/>
  <c r="K2077" i="3"/>
  <c r="O2077" i="3" s="1"/>
  <c r="N2076" i="3"/>
  <c r="M2076" i="3"/>
  <c r="L2076" i="3"/>
  <c r="O2076" i="3" s="1"/>
  <c r="K2076" i="3"/>
  <c r="N2075" i="3"/>
  <c r="M2075" i="3"/>
  <c r="L2075" i="3"/>
  <c r="K2075" i="3"/>
  <c r="N2074" i="3"/>
  <c r="M2074" i="3"/>
  <c r="L2074" i="3"/>
  <c r="K2074" i="3"/>
  <c r="O2074" i="3" s="1"/>
  <c r="M2073" i="3"/>
  <c r="N2073" i="3" s="1"/>
  <c r="O2073" i="3" s="1"/>
  <c r="L2073" i="3"/>
  <c r="K2073" i="3"/>
  <c r="M2072" i="3"/>
  <c r="N2072" i="3" s="1"/>
  <c r="L2072" i="3"/>
  <c r="K2072" i="3"/>
  <c r="O2072" i="3" s="1"/>
  <c r="M2071" i="3"/>
  <c r="N2071" i="3" s="1"/>
  <c r="L2071" i="3"/>
  <c r="O2071" i="3" s="1"/>
  <c r="K2071" i="3"/>
  <c r="N2070" i="3"/>
  <c r="M2070" i="3"/>
  <c r="L2070" i="3"/>
  <c r="K2070" i="3"/>
  <c r="O2069" i="3"/>
  <c r="N2069" i="3"/>
  <c r="M2069" i="3"/>
  <c r="L2069" i="3"/>
  <c r="K2069" i="3"/>
  <c r="N2068" i="3"/>
  <c r="M2068" i="3"/>
  <c r="L2068" i="3"/>
  <c r="K2068" i="3"/>
  <c r="O2068" i="3" s="1"/>
  <c r="N2067" i="3"/>
  <c r="M2067" i="3"/>
  <c r="L2067" i="3"/>
  <c r="K2067" i="3"/>
  <c r="N2066" i="3"/>
  <c r="M2066" i="3"/>
  <c r="L2066" i="3"/>
  <c r="K2066" i="3"/>
  <c r="O2066" i="3" s="1"/>
  <c r="M2065" i="3"/>
  <c r="N2065" i="3" s="1"/>
  <c r="L2065" i="3"/>
  <c r="K2065" i="3"/>
  <c r="O2065" i="3" s="1"/>
  <c r="M2064" i="3"/>
  <c r="N2064" i="3" s="1"/>
  <c r="L2064" i="3"/>
  <c r="K2064" i="3"/>
  <c r="M2063" i="3"/>
  <c r="N2063" i="3" s="1"/>
  <c r="L2063" i="3"/>
  <c r="O2063" i="3" s="1"/>
  <c r="K2063" i="3"/>
  <c r="N2062" i="3"/>
  <c r="M2062" i="3"/>
  <c r="L2062" i="3"/>
  <c r="O2062" i="3" s="1"/>
  <c r="K2062" i="3"/>
  <c r="N2061" i="3"/>
  <c r="M2061" i="3"/>
  <c r="L2061" i="3"/>
  <c r="K2061" i="3"/>
  <c r="O2061" i="3" s="1"/>
  <c r="O2060" i="3"/>
  <c r="N2060" i="3"/>
  <c r="M2060" i="3"/>
  <c r="L2060" i="3"/>
  <c r="K2060" i="3"/>
  <c r="N2059" i="3"/>
  <c r="M2059" i="3"/>
  <c r="L2059" i="3"/>
  <c r="K2059" i="3"/>
  <c r="N2058" i="3"/>
  <c r="M2058" i="3"/>
  <c r="L2058" i="3"/>
  <c r="K2058" i="3"/>
  <c r="O2058" i="3" s="1"/>
  <c r="M2057" i="3"/>
  <c r="N2057" i="3" s="1"/>
  <c r="O2057" i="3" s="1"/>
  <c r="L2057" i="3"/>
  <c r="K2057" i="3"/>
  <c r="M2056" i="3"/>
  <c r="N2056" i="3" s="1"/>
  <c r="L2056" i="3"/>
  <c r="K2056" i="3"/>
  <c r="O2056" i="3" s="1"/>
  <c r="M2055" i="3"/>
  <c r="N2055" i="3" s="1"/>
  <c r="L2055" i="3"/>
  <c r="O2055" i="3" s="1"/>
  <c r="K2055" i="3"/>
  <c r="N2054" i="3"/>
  <c r="M2054" i="3"/>
  <c r="L2054" i="3"/>
  <c r="O2054" i="3" s="1"/>
  <c r="K2054" i="3"/>
  <c r="O2053" i="3"/>
  <c r="N2053" i="3"/>
  <c r="M2053" i="3"/>
  <c r="L2053" i="3"/>
  <c r="K2053" i="3"/>
  <c r="N2052" i="3"/>
  <c r="M2052" i="3"/>
  <c r="L2052" i="3"/>
  <c r="K2052" i="3"/>
  <c r="O2052" i="3" s="1"/>
  <c r="N2051" i="3"/>
  <c r="M2051" i="3"/>
  <c r="L2051" i="3"/>
  <c r="K2051" i="3"/>
  <c r="N2050" i="3"/>
  <c r="M2050" i="3"/>
  <c r="L2050" i="3"/>
  <c r="K2050" i="3"/>
  <c r="O2050" i="3" s="1"/>
  <c r="M2049" i="3"/>
  <c r="N2049" i="3" s="1"/>
  <c r="L2049" i="3"/>
  <c r="K2049" i="3"/>
  <c r="O2049" i="3" s="1"/>
  <c r="M2048" i="3"/>
  <c r="N2048" i="3" s="1"/>
  <c r="L2048" i="3"/>
  <c r="K2048" i="3"/>
  <c r="M2047" i="3"/>
  <c r="N2047" i="3" s="1"/>
  <c r="L2047" i="3"/>
  <c r="O2047" i="3" s="1"/>
  <c r="K2047" i="3"/>
  <c r="M2046" i="3"/>
  <c r="N2046" i="3" s="1"/>
  <c r="L2046" i="3"/>
  <c r="K2046" i="3"/>
  <c r="N2045" i="3"/>
  <c r="M2045" i="3"/>
  <c r="L2045" i="3"/>
  <c r="K2045" i="3"/>
  <c r="O2045" i="3" s="1"/>
  <c r="O2044" i="3"/>
  <c r="N2044" i="3"/>
  <c r="M2044" i="3"/>
  <c r="L2044" i="3"/>
  <c r="K2044" i="3"/>
  <c r="M2043" i="3"/>
  <c r="N2043" i="3" s="1"/>
  <c r="L2043" i="3"/>
  <c r="K2043" i="3"/>
  <c r="M2042" i="3"/>
  <c r="N2042" i="3" s="1"/>
  <c r="L2042" i="3"/>
  <c r="K2042" i="3"/>
  <c r="M2041" i="3"/>
  <c r="N2041" i="3" s="1"/>
  <c r="L2041" i="3"/>
  <c r="K2041" i="3"/>
  <c r="O2040" i="3"/>
  <c r="N2040" i="3"/>
  <c r="M2040" i="3"/>
  <c r="L2040" i="3"/>
  <c r="K2040" i="3"/>
  <c r="O2039" i="3"/>
  <c r="N2039" i="3"/>
  <c r="M2039" i="3"/>
  <c r="L2039" i="3"/>
  <c r="K2039" i="3"/>
  <c r="M2038" i="3"/>
  <c r="N2038" i="3" s="1"/>
  <c r="L2038" i="3"/>
  <c r="O2038" i="3" s="1"/>
  <c r="K2038" i="3"/>
  <c r="N2037" i="3"/>
  <c r="M2037" i="3"/>
  <c r="L2037" i="3"/>
  <c r="K2037" i="3"/>
  <c r="O2036" i="3"/>
  <c r="N2036" i="3"/>
  <c r="M2036" i="3"/>
  <c r="L2036" i="3"/>
  <c r="K2036" i="3"/>
  <c r="N2035" i="3"/>
  <c r="M2035" i="3"/>
  <c r="L2035" i="3"/>
  <c r="K2035" i="3"/>
  <c r="O2035" i="3" s="1"/>
  <c r="M2034" i="3"/>
  <c r="N2034" i="3" s="1"/>
  <c r="L2034" i="3"/>
  <c r="K2034" i="3"/>
  <c r="O2034" i="3" s="1"/>
  <c r="M2033" i="3"/>
  <c r="N2033" i="3" s="1"/>
  <c r="L2033" i="3"/>
  <c r="K2033" i="3"/>
  <c r="O2032" i="3"/>
  <c r="N2032" i="3"/>
  <c r="M2032" i="3"/>
  <c r="L2032" i="3"/>
  <c r="K2032" i="3"/>
  <c r="O2031" i="3"/>
  <c r="N2031" i="3"/>
  <c r="M2031" i="3"/>
  <c r="L2031" i="3"/>
  <c r="K2031" i="3"/>
  <c r="M2030" i="3"/>
  <c r="N2030" i="3" s="1"/>
  <c r="L2030" i="3"/>
  <c r="K2030" i="3"/>
  <c r="N2029" i="3"/>
  <c r="M2029" i="3"/>
  <c r="L2029" i="3"/>
  <c r="K2029" i="3"/>
  <c r="N2028" i="3"/>
  <c r="M2028" i="3"/>
  <c r="L2028" i="3"/>
  <c r="K2028" i="3"/>
  <c r="O2028" i="3" s="1"/>
  <c r="N2027" i="3"/>
  <c r="M2027" i="3"/>
  <c r="L2027" i="3"/>
  <c r="K2027" i="3"/>
  <c r="M2026" i="3"/>
  <c r="N2026" i="3" s="1"/>
  <c r="L2026" i="3"/>
  <c r="K2026" i="3"/>
  <c r="O2026" i="3" s="1"/>
  <c r="N2025" i="3"/>
  <c r="M2025" i="3"/>
  <c r="L2025" i="3"/>
  <c r="K2025" i="3"/>
  <c r="N2024" i="3"/>
  <c r="M2024" i="3"/>
  <c r="L2024" i="3"/>
  <c r="K2024" i="3"/>
  <c r="O2024" i="3" s="1"/>
  <c r="N2023" i="3"/>
  <c r="M2023" i="3"/>
  <c r="L2023" i="3"/>
  <c r="O2023" i="3" s="1"/>
  <c r="K2023" i="3"/>
  <c r="M2022" i="3"/>
  <c r="N2022" i="3" s="1"/>
  <c r="L2022" i="3"/>
  <c r="O2022" i="3" s="1"/>
  <c r="K2022" i="3"/>
  <c r="N2021" i="3"/>
  <c r="M2021" i="3"/>
  <c r="L2021" i="3"/>
  <c r="K2021" i="3"/>
  <c r="O2021" i="3" s="1"/>
  <c r="O2020" i="3"/>
  <c r="N2020" i="3"/>
  <c r="M2020" i="3"/>
  <c r="L2020" i="3"/>
  <c r="K2020" i="3"/>
  <c r="N2019" i="3"/>
  <c r="M2019" i="3"/>
  <c r="L2019" i="3"/>
  <c r="K2019" i="3"/>
  <c r="O2019" i="3" s="1"/>
  <c r="M2018" i="3"/>
  <c r="N2018" i="3" s="1"/>
  <c r="L2018" i="3"/>
  <c r="K2018" i="3"/>
  <c r="O2018" i="3" s="1"/>
  <c r="M2017" i="3"/>
  <c r="N2017" i="3" s="1"/>
  <c r="L2017" i="3"/>
  <c r="K2017" i="3"/>
  <c r="O2016" i="3"/>
  <c r="N2016" i="3"/>
  <c r="M2016" i="3"/>
  <c r="L2016" i="3"/>
  <c r="K2016" i="3"/>
  <c r="O2015" i="3"/>
  <c r="N2015" i="3"/>
  <c r="M2015" i="3"/>
  <c r="L2015" i="3"/>
  <c r="K2015" i="3"/>
  <c r="M2014" i="3"/>
  <c r="N2014" i="3" s="1"/>
  <c r="L2014" i="3"/>
  <c r="O2014" i="3" s="1"/>
  <c r="K2014" i="3"/>
  <c r="N2013" i="3"/>
  <c r="M2013" i="3"/>
  <c r="L2013" i="3"/>
  <c r="K2013" i="3"/>
  <c r="N2012" i="3"/>
  <c r="M2012" i="3"/>
  <c r="L2012" i="3"/>
  <c r="K2012" i="3"/>
  <c r="O2012" i="3" s="1"/>
  <c r="N2011" i="3"/>
  <c r="M2011" i="3"/>
  <c r="L2011" i="3"/>
  <c r="K2011" i="3"/>
  <c r="M2010" i="3"/>
  <c r="N2010" i="3" s="1"/>
  <c r="L2010" i="3"/>
  <c r="K2010" i="3"/>
  <c r="M2009" i="3"/>
  <c r="N2009" i="3" s="1"/>
  <c r="L2009" i="3"/>
  <c r="K2009" i="3"/>
  <c r="N2008" i="3"/>
  <c r="M2008" i="3"/>
  <c r="L2008" i="3"/>
  <c r="K2008" i="3"/>
  <c r="O2008" i="3" s="1"/>
  <c r="O2007" i="3"/>
  <c r="N2007" i="3"/>
  <c r="M2007" i="3"/>
  <c r="L2007" i="3"/>
  <c r="K2007" i="3"/>
  <c r="M2006" i="3"/>
  <c r="N2006" i="3" s="1"/>
  <c r="L2006" i="3"/>
  <c r="K2006" i="3"/>
  <c r="N2005" i="3"/>
  <c r="M2005" i="3"/>
  <c r="L2005" i="3"/>
  <c r="K2005" i="3"/>
  <c r="N2004" i="3"/>
  <c r="M2004" i="3"/>
  <c r="L2004" i="3"/>
  <c r="K2004" i="3"/>
  <c r="N2003" i="3"/>
  <c r="M2003" i="3"/>
  <c r="L2003" i="3"/>
  <c r="K2003" i="3"/>
  <c r="O2003" i="3" s="1"/>
  <c r="M2002" i="3"/>
  <c r="N2002" i="3" s="1"/>
  <c r="L2002" i="3"/>
  <c r="K2002" i="3"/>
  <c r="N2001" i="3"/>
  <c r="M2001" i="3"/>
  <c r="L2001" i="3"/>
  <c r="K2001" i="3"/>
  <c r="N2000" i="3"/>
  <c r="M2000" i="3"/>
  <c r="L2000" i="3"/>
  <c r="K2000" i="3"/>
  <c r="O2000" i="3" s="1"/>
  <c r="N1999" i="3"/>
  <c r="M1999" i="3"/>
  <c r="L1999" i="3"/>
  <c r="O1999" i="3" s="1"/>
  <c r="K1999" i="3"/>
  <c r="M1998" i="3"/>
  <c r="N1998" i="3" s="1"/>
  <c r="L1998" i="3"/>
  <c r="O1998" i="3" s="1"/>
  <c r="K1998" i="3"/>
  <c r="N1997" i="3"/>
  <c r="M1997" i="3"/>
  <c r="L1997" i="3"/>
  <c r="K1997" i="3"/>
  <c r="O1997" i="3" s="1"/>
  <c r="O1996" i="3"/>
  <c r="N1996" i="3"/>
  <c r="M1996" i="3"/>
  <c r="L1996" i="3"/>
  <c r="K1996" i="3"/>
  <c r="N1995" i="3"/>
  <c r="M1995" i="3"/>
  <c r="L1995" i="3"/>
  <c r="K1995" i="3"/>
  <c r="O1995" i="3" s="1"/>
  <c r="M1994" i="3"/>
  <c r="N1994" i="3" s="1"/>
  <c r="L1994" i="3"/>
  <c r="K1994" i="3"/>
  <c r="O1994" i="3" s="1"/>
  <c r="M1993" i="3"/>
  <c r="N1993" i="3" s="1"/>
  <c r="L1993" i="3"/>
  <c r="K1993" i="3"/>
  <c r="O1992" i="3"/>
  <c r="N1992" i="3"/>
  <c r="M1992" i="3"/>
  <c r="L1992" i="3"/>
  <c r="K1992" i="3"/>
  <c r="N1991" i="3"/>
  <c r="M1991" i="3"/>
  <c r="L1991" i="3"/>
  <c r="O1991" i="3" s="1"/>
  <c r="K1991" i="3"/>
  <c r="M1990" i="3"/>
  <c r="N1990" i="3" s="1"/>
  <c r="L1990" i="3"/>
  <c r="O1990" i="3" s="1"/>
  <c r="K1990" i="3"/>
  <c r="N1989" i="3"/>
  <c r="M1989" i="3"/>
  <c r="L1989" i="3"/>
  <c r="K1989" i="3"/>
  <c r="O1989" i="3" s="1"/>
  <c r="N1988" i="3"/>
  <c r="M1988" i="3"/>
  <c r="L1988" i="3"/>
  <c r="K1988" i="3"/>
  <c r="O1988" i="3" s="1"/>
  <c r="N1987" i="3"/>
  <c r="M1987" i="3"/>
  <c r="L1987" i="3"/>
  <c r="K1987" i="3"/>
  <c r="M1986" i="3"/>
  <c r="N1986" i="3" s="1"/>
  <c r="L1986" i="3"/>
  <c r="K1986" i="3"/>
  <c r="N1985" i="3"/>
  <c r="M1985" i="3"/>
  <c r="L1985" i="3"/>
  <c r="O1985" i="3" s="1"/>
  <c r="K1985" i="3"/>
  <c r="N1984" i="3"/>
  <c r="M1984" i="3"/>
  <c r="L1984" i="3"/>
  <c r="K1984" i="3"/>
  <c r="O1984" i="3" s="1"/>
  <c r="O1983" i="3"/>
  <c r="N1983" i="3"/>
  <c r="M1983" i="3"/>
  <c r="L1983" i="3"/>
  <c r="K1983" i="3"/>
  <c r="M1982" i="3"/>
  <c r="N1982" i="3" s="1"/>
  <c r="L1982" i="3"/>
  <c r="K1982" i="3"/>
  <c r="N1981" i="3"/>
  <c r="M1981" i="3"/>
  <c r="L1981" i="3"/>
  <c r="K1981" i="3"/>
  <c r="N1980" i="3"/>
  <c r="O1980" i="3" s="1"/>
  <c r="M1980" i="3"/>
  <c r="L1980" i="3"/>
  <c r="K1980" i="3"/>
  <c r="N1979" i="3"/>
  <c r="M1979" i="3"/>
  <c r="L1979" i="3"/>
  <c r="K1979" i="3"/>
  <c r="O1979" i="3" s="1"/>
  <c r="M1978" i="3"/>
  <c r="N1978" i="3" s="1"/>
  <c r="L1978" i="3"/>
  <c r="K1978" i="3"/>
  <c r="M1977" i="3"/>
  <c r="N1977" i="3" s="1"/>
  <c r="L1977" i="3"/>
  <c r="O1977" i="3" s="1"/>
  <c r="K1977" i="3"/>
  <c r="O1976" i="3"/>
  <c r="N1976" i="3"/>
  <c r="M1976" i="3"/>
  <c r="L1976" i="3"/>
  <c r="K1976" i="3"/>
  <c r="O1975" i="3"/>
  <c r="N1975" i="3"/>
  <c r="M1975" i="3"/>
  <c r="L1975" i="3"/>
  <c r="K1975" i="3"/>
  <c r="M1974" i="3"/>
  <c r="N1974" i="3" s="1"/>
  <c r="L1974" i="3"/>
  <c r="O1974" i="3" s="1"/>
  <c r="K1974" i="3"/>
  <c r="N1973" i="3"/>
  <c r="M1973" i="3"/>
  <c r="L1973" i="3"/>
  <c r="K1973" i="3"/>
  <c r="O1972" i="3"/>
  <c r="N1972" i="3"/>
  <c r="M1972" i="3"/>
  <c r="L1972" i="3"/>
  <c r="K1972" i="3"/>
  <c r="N1971" i="3"/>
  <c r="M1971" i="3"/>
  <c r="L1971" i="3"/>
  <c r="K1971" i="3"/>
  <c r="O1971" i="3" s="1"/>
  <c r="M1970" i="3"/>
  <c r="N1970" i="3" s="1"/>
  <c r="L1970" i="3"/>
  <c r="K1970" i="3"/>
  <c r="O1970" i="3" s="1"/>
  <c r="M1969" i="3"/>
  <c r="N1969" i="3" s="1"/>
  <c r="L1969" i="3"/>
  <c r="K1969" i="3"/>
  <c r="O1968" i="3"/>
  <c r="N1968" i="3"/>
  <c r="M1968" i="3"/>
  <c r="L1968" i="3"/>
  <c r="K1968" i="3"/>
  <c r="O1967" i="3"/>
  <c r="N1967" i="3"/>
  <c r="M1967" i="3"/>
  <c r="L1967" i="3"/>
  <c r="K1967" i="3"/>
  <c r="M1966" i="3"/>
  <c r="N1966" i="3" s="1"/>
  <c r="L1966" i="3"/>
  <c r="K1966" i="3"/>
  <c r="N1965" i="3"/>
  <c r="M1965" i="3"/>
  <c r="L1965" i="3"/>
  <c r="K1965" i="3"/>
  <c r="N1964" i="3"/>
  <c r="M1964" i="3"/>
  <c r="L1964" i="3"/>
  <c r="K1964" i="3"/>
  <c r="O1964" i="3" s="1"/>
  <c r="N1963" i="3"/>
  <c r="M1963" i="3"/>
  <c r="L1963" i="3"/>
  <c r="K1963" i="3"/>
  <c r="M1962" i="3"/>
  <c r="N1962" i="3" s="1"/>
  <c r="L1962" i="3"/>
  <c r="K1962" i="3"/>
  <c r="O1962" i="3" s="1"/>
  <c r="N1961" i="3"/>
  <c r="M1961" i="3"/>
  <c r="L1961" i="3"/>
  <c r="K1961" i="3"/>
  <c r="N1960" i="3"/>
  <c r="M1960" i="3"/>
  <c r="L1960" i="3"/>
  <c r="K1960" i="3"/>
  <c r="O1960" i="3" s="1"/>
  <c r="N1959" i="3"/>
  <c r="M1959" i="3"/>
  <c r="L1959" i="3"/>
  <c r="O1959" i="3" s="1"/>
  <c r="K1959" i="3"/>
  <c r="M1958" i="3"/>
  <c r="N1958" i="3" s="1"/>
  <c r="L1958" i="3"/>
  <c r="O1958" i="3" s="1"/>
  <c r="K1958" i="3"/>
  <c r="N1957" i="3"/>
  <c r="M1957" i="3"/>
  <c r="L1957" i="3"/>
  <c r="K1957" i="3"/>
  <c r="O1957" i="3" s="1"/>
  <c r="O1956" i="3"/>
  <c r="N1956" i="3"/>
  <c r="M1956" i="3"/>
  <c r="L1956" i="3"/>
  <c r="K1956" i="3"/>
  <c r="N1955" i="3"/>
  <c r="M1955" i="3"/>
  <c r="L1955" i="3"/>
  <c r="K1955" i="3"/>
  <c r="O1955" i="3" s="1"/>
  <c r="M1954" i="3"/>
  <c r="N1954" i="3" s="1"/>
  <c r="L1954" i="3"/>
  <c r="K1954" i="3"/>
  <c r="O1954" i="3" s="1"/>
  <c r="M1953" i="3"/>
  <c r="N1953" i="3" s="1"/>
  <c r="L1953" i="3"/>
  <c r="K1953" i="3"/>
  <c r="O1952" i="3"/>
  <c r="N1952" i="3"/>
  <c r="M1952" i="3"/>
  <c r="L1952" i="3"/>
  <c r="K1952" i="3"/>
  <c r="O1951" i="3"/>
  <c r="N1951" i="3"/>
  <c r="M1951" i="3"/>
  <c r="L1951" i="3"/>
  <c r="K1951" i="3"/>
  <c r="M1950" i="3"/>
  <c r="N1950" i="3" s="1"/>
  <c r="L1950" i="3"/>
  <c r="O1950" i="3" s="1"/>
  <c r="K1950" i="3"/>
  <c r="N1949" i="3"/>
  <c r="M1949" i="3"/>
  <c r="L1949" i="3"/>
  <c r="K1949" i="3"/>
  <c r="N1948" i="3"/>
  <c r="M1948" i="3"/>
  <c r="L1948" i="3"/>
  <c r="K1948" i="3"/>
  <c r="O1948" i="3" s="1"/>
  <c r="N1947" i="3"/>
  <c r="M1947" i="3"/>
  <c r="L1947" i="3"/>
  <c r="K1947" i="3"/>
  <c r="M1946" i="3"/>
  <c r="N1946" i="3" s="1"/>
  <c r="L1946" i="3"/>
  <c r="K1946" i="3"/>
  <c r="M1945" i="3"/>
  <c r="N1945" i="3" s="1"/>
  <c r="L1945" i="3"/>
  <c r="K1945" i="3"/>
  <c r="N1944" i="3"/>
  <c r="M1944" i="3"/>
  <c r="L1944" i="3"/>
  <c r="K1944" i="3"/>
  <c r="O1944" i="3" s="1"/>
  <c r="O1943" i="3"/>
  <c r="N1943" i="3"/>
  <c r="M1943" i="3"/>
  <c r="L1943" i="3"/>
  <c r="K1943" i="3"/>
  <c r="M1942" i="3"/>
  <c r="N1942" i="3" s="1"/>
  <c r="L1942" i="3"/>
  <c r="K1942" i="3"/>
  <c r="N1941" i="3"/>
  <c r="M1941" i="3"/>
  <c r="L1941" i="3"/>
  <c r="K1941" i="3"/>
  <c r="N1940" i="3"/>
  <c r="M1940" i="3"/>
  <c r="L1940" i="3"/>
  <c r="K1940" i="3"/>
  <c r="O1940" i="3" s="1"/>
  <c r="N1939" i="3"/>
  <c r="M1939" i="3"/>
  <c r="L1939" i="3"/>
  <c r="K1939" i="3"/>
  <c r="O1939" i="3" s="1"/>
  <c r="M1938" i="3"/>
  <c r="N1938" i="3" s="1"/>
  <c r="L1938" i="3"/>
  <c r="K1938" i="3"/>
  <c r="N1937" i="3"/>
  <c r="M1937" i="3"/>
  <c r="L1937" i="3"/>
  <c r="K1937" i="3"/>
  <c r="N1936" i="3"/>
  <c r="M1936" i="3"/>
  <c r="L1936" i="3"/>
  <c r="K1936" i="3"/>
  <c r="O1936" i="3" s="1"/>
  <c r="N1935" i="3"/>
  <c r="M1935" i="3"/>
  <c r="L1935" i="3"/>
  <c r="O1935" i="3" s="1"/>
  <c r="K1935" i="3"/>
  <c r="M1934" i="3"/>
  <c r="N1934" i="3" s="1"/>
  <c r="L1934" i="3"/>
  <c r="O1934" i="3" s="1"/>
  <c r="K1934" i="3"/>
  <c r="N1933" i="3"/>
  <c r="M1933" i="3"/>
  <c r="L1933" i="3"/>
  <c r="K1933" i="3"/>
  <c r="O1933" i="3" s="1"/>
  <c r="O1932" i="3"/>
  <c r="N1932" i="3"/>
  <c r="M1932" i="3"/>
  <c r="L1932" i="3"/>
  <c r="K1932" i="3"/>
  <c r="N1931" i="3"/>
  <c r="M1931" i="3"/>
  <c r="L1931" i="3"/>
  <c r="K1931" i="3"/>
  <c r="O1931" i="3" s="1"/>
  <c r="M1930" i="3"/>
  <c r="N1930" i="3" s="1"/>
  <c r="L1930" i="3"/>
  <c r="K1930" i="3"/>
  <c r="O1930" i="3" s="1"/>
  <c r="M1929" i="3"/>
  <c r="N1929" i="3" s="1"/>
  <c r="L1929" i="3"/>
  <c r="K1929" i="3"/>
  <c r="O1928" i="3"/>
  <c r="N1928" i="3"/>
  <c r="M1928" i="3"/>
  <c r="L1928" i="3"/>
  <c r="K1928" i="3"/>
  <c r="N1927" i="3"/>
  <c r="M1927" i="3"/>
  <c r="L1927" i="3"/>
  <c r="O1927" i="3" s="1"/>
  <c r="K1927" i="3"/>
  <c r="M1926" i="3"/>
  <c r="N1926" i="3" s="1"/>
  <c r="L1926" i="3"/>
  <c r="O1926" i="3" s="1"/>
  <c r="K1926" i="3"/>
  <c r="N1925" i="3"/>
  <c r="M1925" i="3"/>
  <c r="L1925" i="3"/>
  <c r="K1925" i="3"/>
  <c r="O1925" i="3" s="1"/>
  <c r="N1924" i="3"/>
  <c r="M1924" i="3"/>
  <c r="L1924" i="3"/>
  <c r="K1924" i="3"/>
  <c r="O1924" i="3" s="1"/>
  <c r="N1923" i="3"/>
  <c r="M1923" i="3"/>
  <c r="L1923" i="3"/>
  <c r="K1923" i="3"/>
  <c r="M1922" i="3"/>
  <c r="N1922" i="3" s="1"/>
  <c r="L1922" i="3"/>
  <c r="K1922" i="3"/>
  <c r="N1921" i="3"/>
  <c r="M1921" i="3"/>
  <c r="L1921" i="3"/>
  <c r="O1921" i="3" s="1"/>
  <c r="K1921" i="3"/>
  <c r="N1920" i="3"/>
  <c r="M1920" i="3"/>
  <c r="L1920" i="3"/>
  <c r="K1920" i="3"/>
  <c r="O1920" i="3" s="1"/>
  <c r="O1919" i="3"/>
  <c r="N1919" i="3"/>
  <c r="M1919" i="3"/>
  <c r="L1919" i="3"/>
  <c r="K1919" i="3"/>
  <c r="M1918" i="3"/>
  <c r="N1918" i="3" s="1"/>
  <c r="L1918" i="3"/>
  <c r="K1918" i="3"/>
  <c r="N1917" i="3"/>
  <c r="M1917" i="3"/>
  <c r="L1917" i="3"/>
  <c r="K1917" i="3"/>
  <c r="N1916" i="3"/>
  <c r="O1916" i="3" s="1"/>
  <c r="M1916" i="3"/>
  <c r="L1916" i="3"/>
  <c r="K1916" i="3"/>
  <c r="N1915" i="3"/>
  <c r="M1915" i="3"/>
  <c r="L1915" i="3"/>
  <c r="K1915" i="3"/>
  <c r="O1915" i="3" s="1"/>
  <c r="M1914" i="3"/>
  <c r="N1914" i="3" s="1"/>
  <c r="L1914" i="3"/>
  <c r="K1914" i="3"/>
  <c r="M1913" i="3"/>
  <c r="N1913" i="3" s="1"/>
  <c r="L1913" i="3"/>
  <c r="K1913" i="3"/>
  <c r="O1912" i="3"/>
  <c r="N1912" i="3"/>
  <c r="M1912" i="3"/>
  <c r="L1912" i="3"/>
  <c r="K1912" i="3"/>
  <c r="O1911" i="3"/>
  <c r="N1911" i="3"/>
  <c r="M1911" i="3"/>
  <c r="L1911" i="3"/>
  <c r="K1911" i="3"/>
  <c r="M1910" i="3"/>
  <c r="N1910" i="3" s="1"/>
  <c r="L1910" i="3"/>
  <c r="O1910" i="3" s="1"/>
  <c r="K1910" i="3"/>
  <c r="N1909" i="3"/>
  <c r="M1909" i="3"/>
  <c r="L1909" i="3"/>
  <c r="K1909" i="3"/>
  <c r="O1908" i="3"/>
  <c r="N1908" i="3"/>
  <c r="M1908" i="3"/>
  <c r="L1908" i="3"/>
  <c r="K1908" i="3"/>
  <c r="N1907" i="3"/>
  <c r="M1907" i="3"/>
  <c r="L1907" i="3"/>
  <c r="K1907" i="3"/>
  <c r="O1907" i="3" s="1"/>
  <c r="M1906" i="3"/>
  <c r="N1906" i="3" s="1"/>
  <c r="L1906" i="3"/>
  <c r="K1906" i="3"/>
  <c r="O1906" i="3" s="1"/>
  <c r="M1905" i="3"/>
  <c r="N1905" i="3" s="1"/>
  <c r="L1905" i="3"/>
  <c r="K1905" i="3"/>
  <c r="O1904" i="3"/>
  <c r="N1904" i="3"/>
  <c r="M1904" i="3"/>
  <c r="L1904" i="3"/>
  <c r="K1904" i="3"/>
  <c r="O1903" i="3"/>
  <c r="N1903" i="3"/>
  <c r="M1903" i="3"/>
  <c r="L1903" i="3"/>
  <c r="K1903" i="3"/>
  <c r="M1902" i="3"/>
  <c r="N1902" i="3" s="1"/>
  <c r="L1902" i="3"/>
  <c r="K1902" i="3"/>
  <c r="N1901" i="3"/>
  <c r="M1901" i="3"/>
  <c r="L1901" i="3"/>
  <c r="K1901" i="3"/>
  <c r="N1900" i="3"/>
  <c r="M1900" i="3"/>
  <c r="L1900" i="3"/>
  <c r="K1900" i="3"/>
  <c r="O1900" i="3" s="1"/>
  <c r="N1899" i="3"/>
  <c r="M1899" i="3"/>
  <c r="L1899" i="3"/>
  <c r="K1899" i="3"/>
  <c r="M1898" i="3"/>
  <c r="N1898" i="3" s="1"/>
  <c r="L1898" i="3"/>
  <c r="K1898" i="3"/>
  <c r="O1898" i="3" s="1"/>
  <c r="N1897" i="3"/>
  <c r="M1897" i="3"/>
  <c r="L1897" i="3"/>
  <c r="K1897" i="3"/>
  <c r="N1896" i="3"/>
  <c r="M1896" i="3"/>
  <c r="L1896" i="3"/>
  <c r="K1896" i="3"/>
  <c r="O1896" i="3" s="1"/>
  <c r="N1895" i="3"/>
  <c r="M1895" i="3"/>
  <c r="L1895" i="3"/>
  <c r="O1895" i="3" s="1"/>
  <c r="K1895" i="3"/>
  <c r="M1894" i="3"/>
  <c r="N1894" i="3" s="1"/>
  <c r="L1894" i="3"/>
  <c r="O1894" i="3" s="1"/>
  <c r="K1894" i="3"/>
  <c r="N1893" i="3"/>
  <c r="M1893" i="3"/>
  <c r="L1893" i="3"/>
  <c r="K1893" i="3"/>
  <c r="O1893" i="3" s="1"/>
  <c r="O1892" i="3"/>
  <c r="N1892" i="3"/>
  <c r="M1892" i="3"/>
  <c r="L1892" i="3"/>
  <c r="K1892" i="3"/>
  <c r="N1891" i="3"/>
  <c r="M1891" i="3"/>
  <c r="L1891" i="3"/>
  <c r="K1891" i="3"/>
  <c r="O1891" i="3" s="1"/>
  <c r="M1890" i="3"/>
  <c r="N1890" i="3" s="1"/>
  <c r="L1890" i="3"/>
  <c r="K1890" i="3"/>
  <c r="O1890" i="3" s="1"/>
  <c r="M1889" i="3"/>
  <c r="N1889" i="3" s="1"/>
  <c r="L1889" i="3"/>
  <c r="K1889" i="3"/>
  <c r="O1888" i="3"/>
  <c r="N1888" i="3"/>
  <c r="M1888" i="3"/>
  <c r="L1888" i="3"/>
  <c r="K1888" i="3"/>
  <c r="O1887" i="3"/>
  <c r="N1887" i="3"/>
  <c r="M1887" i="3"/>
  <c r="L1887" i="3"/>
  <c r="K1887" i="3"/>
  <c r="M1886" i="3"/>
  <c r="N1886" i="3" s="1"/>
  <c r="L1886" i="3"/>
  <c r="O1886" i="3" s="1"/>
  <c r="K1886" i="3"/>
  <c r="N1885" i="3"/>
  <c r="M1885" i="3"/>
  <c r="L1885" i="3"/>
  <c r="K1885" i="3"/>
  <c r="N1884" i="3"/>
  <c r="M1884" i="3"/>
  <c r="L1884" i="3"/>
  <c r="K1884" i="3"/>
  <c r="O1884" i="3" s="1"/>
  <c r="N1883" i="3"/>
  <c r="M1883" i="3"/>
  <c r="L1883" i="3"/>
  <c r="K1883" i="3"/>
  <c r="M1882" i="3"/>
  <c r="N1882" i="3" s="1"/>
  <c r="L1882" i="3"/>
  <c r="K1882" i="3"/>
  <c r="M1881" i="3"/>
  <c r="N1881" i="3" s="1"/>
  <c r="L1881" i="3"/>
  <c r="K1881" i="3"/>
  <c r="N1880" i="3"/>
  <c r="M1880" i="3"/>
  <c r="L1880" i="3"/>
  <c r="K1880" i="3"/>
  <c r="O1880" i="3" s="1"/>
  <c r="O1879" i="3"/>
  <c r="N1879" i="3"/>
  <c r="M1879" i="3"/>
  <c r="L1879" i="3"/>
  <c r="K1879" i="3"/>
  <c r="M1878" i="3"/>
  <c r="N1878" i="3" s="1"/>
  <c r="L1878" i="3"/>
  <c r="K1878" i="3"/>
  <c r="N1877" i="3"/>
  <c r="M1877" i="3"/>
  <c r="L1877" i="3"/>
  <c r="K1877" i="3"/>
  <c r="N1876" i="3"/>
  <c r="M1876" i="3"/>
  <c r="L1876" i="3"/>
  <c r="K1876" i="3"/>
  <c r="N1875" i="3"/>
  <c r="M1875" i="3"/>
  <c r="L1875" i="3"/>
  <c r="K1875" i="3"/>
  <c r="O1875" i="3" s="1"/>
  <c r="M1874" i="3"/>
  <c r="N1874" i="3" s="1"/>
  <c r="L1874" i="3"/>
  <c r="K1874" i="3"/>
  <c r="N1873" i="3"/>
  <c r="M1873" i="3"/>
  <c r="L1873" i="3"/>
  <c r="K1873" i="3"/>
  <c r="N1872" i="3"/>
  <c r="M1872" i="3"/>
  <c r="L1872" i="3"/>
  <c r="K1872" i="3"/>
  <c r="O1872" i="3" s="1"/>
  <c r="N1871" i="3"/>
  <c r="M1871" i="3"/>
  <c r="L1871" i="3"/>
  <c r="O1871" i="3" s="1"/>
  <c r="K1871" i="3"/>
  <c r="M1870" i="3"/>
  <c r="N1870" i="3" s="1"/>
  <c r="L1870" i="3"/>
  <c r="O1870" i="3" s="1"/>
  <c r="K1870" i="3"/>
  <c r="N1869" i="3"/>
  <c r="M1869" i="3"/>
  <c r="L1869" i="3"/>
  <c r="K1869" i="3"/>
  <c r="O1869" i="3" s="1"/>
  <c r="O1868" i="3"/>
  <c r="N1868" i="3"/>
  <c r="M1868" i="3"/>
  <c r="L1868" i="3"/>
  <c r="K1868" i="3"/>
  <c r="N1867" i="3"/>
  <c r="M1867" i="3"/>
  <c r="L1867" i="3"/>
  <c r="K1867" i="3"/>
  <c r="O1867" i="3" s="1"/>
  <c r="M1866" i="3"/>
  <c r="N1866" i="3" s="1"/>
  <c r="L1866" i="3"/>
  <c r="K1866" i="3"/>
  <c r="O1866" i="3" s="1"/>
  <c r="M1865" i="3"/>
  <c r="N1865" i="3" s="1"/>
  <c r="O1865" i="3" s="1"/>
  <c r="L1865" i="3"/>
  <c r="K1865" i="3"/>
  <c r="O1864" i="3"/>
  <c r="N1864" i="3"/>
  <c r="M1864" i="3"/>
  <c r="L1864" i="3"/>
  <c r="K1864" i="3"/>
  <c r="N1863" i="3"/>
  <c r="M1863" i="3"/>
  <c r="L1863" i="3"/>
  <c r="O1863" i="3" s="1"/>
  <c r="K1863" i="3"/>
  <c r="M1862" i="3"/>
  <c r="N1862" i="3" s="1"/>
  <c r="L1862" i="3"/>
  <c r="O1862" i="3" s="1"/>
  <c r="K1862" i="3"/>
  <c r="N1861" i="3"/>
  <c r="M1861" i="3"/>
  <c r="L1861" i="3"/>
  <c r="K1861" i="3"/>
  <c r="O1861" i="3" s="1"/>
  <c r="N1860" i="3"/>
  <c r="M1860" i="3"/>
  <c r="L1860" i="3"/>
  <c r="K1860" i="3"/>
  <c r="O1860" i="3" s="1"/>
  <c r="N1859" i="3"/>
  <c r="M1859" i="3"/>
  <c r="L1859" i="3"/>
  <c r="K1859" i="3"/>
  <c r="M1858" i="3"/>
  <c r="N1858" i="3" s="1"/>
  <c r="L1858" i="3"/>
  <c r="K1858" i="3"/>
  <c r="N1857" i="3"/>
  <c r="O1857" i="3" s="1"/>
  <c r="M1857" i="3"/>
  <c r="L1857" i="3"/>
  <c r="K1857" i="3"/>
  <c r="N1856" i="3"/>
  <c r="M1856" i="3"/>
  <c r="L1856" i="3"/>
  <c r="K1856" i="3"/>
  <c r="O1856" i="3" s="1"/>
  <c r="O1855" i="3"/>
  <c r="N1855" i="3"/>
  <c r="M1855" i="3"/>
  <c r="L1855" i="3"/>
  <c r="K1855" i="3"/>
  <c r="M1854" i="3"/>
  <c r="N1854" i="3" s="1"/>
  <c r="L1854" i="3"/>
  <c r="K1854" i="3"/>
  <c r="N1853" i="3"/>
  <c r="M1853" i="3"/>
  <c r="L1853" i="3"/>
  <c r="K1853" i="3"/>
  <c r="N1852" i="3"/>
  <c r="O1852" i="3" s="1"/>
  <c r="M1852" i="3"/>
  <c r="L1852" i="3"/>
  <c r="K1852" i="3"/>
  <c r="N1851" i="3"/>
  <c r="M1851" i="3"/>
  <c r="L1851" i="3"/>
  <c r="K1851" i="3"/>
  <c r="O1851" i="3" s="1"/>
  <c r="M1850" i="3"/>
  <c r="N1850" i="3" s="1"/>
  <c r="L1850" i="3"/>
  <c r="K1850" i="3"/>
  <c r="M1849" i="3"/>
  <c r="N1849" i="3" s="1"/>
  <c r="O1849" i="3" s="1"/>
  <c r="L1849" i="3"/>
  <c r="K1849" i="3"/>
  <c r="O1848" i="3"/>
  <c r="N1848" i="3"/>
  <c r="M1848" i="3"/>
  <c r="L1848" i="3"/>
  <c r="K1848" i="3"/>
  <c r="O1847" i="3"/>
  <c r="N1847" i="3"/>
  <c r="M1847" i="3"/>
  <c r="L1847" i="3"/>
  <c r="K1847" i="3"/>
  <c r="M1846" i="3"/>
  <c r="N1846" i="3" s="1"/>
  <c r="L1846" i="3"/>
  <c r="O1846" i="3" s="1"/>
  <c r="K1846" i="3"/>
  <c r="N1845" i="3"/>
  <c r="M1845" i="3"/>
  <c r="L1845" i="3"/>
  <c r="K1845" i="3"/>
  <c r="O1844" i="3"/>
  <c r="N1844" i="3"/>
  <c r="M1844" i="3"/>
  <c r="L1844" i="3"/>
  <c r="K1844" i="3"/>
  <c r="N1843" i="3"/>
  <c r="M1843" i="3"/>
  <c r="L1843" i="3"/>
  <c r="K1843" i="3"/>
  <c r="O1843" i="3" s="1"/>
  <c r="M1842" i="3"/>
  <c r="N1842" i="3" s="1"/>
  <c r="L1842" i="3"/>
  <c r="K1842" i="3"/>
  <c r="O1842" i="3" s="1"/>
  <c r="M1841" i="3"/>
  <c r="N1841" i="3" s="1"/>
  <c r="O1841" i="3" s="1"/>
  <c r="L1841" i="3"/>
  <c r="K1841" i="3"/>
  <c r="O1840" i="3"/>
  <c r="N1840" i="3"/>
  <c r="M1840" i="3"/>
  <c r="L1840" i="3"/>
  <c r="K1840" i="3"/>
  <c r="O1839" i="3"/>
  <c r="N1839" i="3"/>
  <c r="M1839" i="3"/>
  <c r="L1839" i="3"/>
  <c r="K1839" i="3"/>
  <c r="M1838" i="3"/>
  <c r="N1838" i="3" s="1"/>
  <c r="L1838" i="3"/>
  <c r="K1838" i="3"/>
  <c r="N1837" i="3"/>
  <c r="M1837" i="3"/>
  <c r="L1837" i="3"/>
  <c r="K1837" i="3"/>
  <c r="N1836" i="3"/>
  <c r="M1836" i="3"/>
  <c r="L1836" i="3"/>
  <c r="K1836" i="3"/>
  <c r="O1836" i="3" s="1"/>
  <c r="N1835" i="3"/>
  <c r="M1835" i="3"/>
  <c r="L1835" i="3"/>
  <c r="K1835" i="3"/>
  <c r="M1834" i="3"/>
  <c r="N1834" i="3" s="1"/>
  <c r="L1834" i="3"/>
  <c r="K1834" i="3"/>
  <c r="O1834" i="3" s="1"/>
  <c r="N1833" i="3"/>
  <c r="O1833" i="3" s="1"/>
  <c r="M1833" i="3"/>
  <c r="L1833" i="3"/>
  <c r="K1833" i="3"/>
  <c r="N1832" i="3"/>
  <c r="M1832" i="3"/>
  <c r="L1832" i="3"/>
  <c r="K1832" i="3"/>
  <c r="O1832" i="3" s="1"/>
  <c r="N1831" i="3"/>
  <c r="M1831" i="3"/>
  <c r="L1831" i="3"/>
  <c r="O1831" i="3" s="1"/>
  <c r="K1831" i="3"/>
  <c r="M1830" i="3"/>
  <c r="N1830" i="3" s="1"/>
  <c r="L1830" i="3"/>
  <c r="O1830" i="3" s="1"/>
  <c r="K1830" i="3"/>
  <c r="N1829" i="3"/>
  <c r="M1829" i="3"/>
  <c r="L1829" i="3"/>
  <c r="K1829" i="3"/>
  <c r="O1829" i="3" s="1"/>
  <c r="O1828" i="3"/>
  <c r="N1828" i="3"/>
  <c r="M1828" i="3"/>
  <c r="L1828" i="3"/>
  <c r="K1828" i="3"/>
  <c r="N1827" i="3"/>
  <c r="M1827" i="3"/>
  <c r="L1827" i="3"/>
  <c r="K1827" i="3"/>
  <c r="O1827" i="3" s="1"/>
  <c r="M1826" i="3"/>
  <c r="N1826" i="3" s="1"/>
  <c r="L1826" i="3"/>
  <c r="K1826" i="3"/>
  <c r="O1826" i="3" s="1"/>
  <c r="M1825" i="3"/>
  <c r="N1825" i="3" s="1"/>
  <c r="O1825" i="3" s="1"/>
  <c r="L1825" i="3"/>
  <c r="K1825" i="3"/>
  <c r="O1824" i="3"/>
  <c r="N1824" i="3"/>
  <c r="M1824" i="3"/>
  <c r="L1824" i="3"/>
  <c r="K1824" i="3"/>
  <c r="O1823" i="3"/>
  <c r="N1823" i="3"/>
  <c r="M1823" i="3"/>
  <c r="L1823" i="3"/>
  <c r="K1823" i="3"/>
  <c r="M1822" i="3"/>
  <c r="N1822" i="3" s="1"/>
  <c r="L1822" i="3"/>
  <c r="O1822" i="3" s="1"/>
  <c r="K1822" i="3"/>
  <c r="N1821" i="3"/>
  <c r="M1821" i="3"/>
  <c r="L1821" i="3"/>
  <c r="K1821" i="3"/>
  <c r="N1820" i="3"/>
  <c r="M1820" i="3"/>
  <c r="L1820" i="3"/>
  <c r="K1820" i="3"/>
  <c r="O1820" i="3" s="1"/>
  <c r="N1819" i="3"/>
  <c r="M1819" i="3"/>
  <c r="L1819" i="3"/>
  <c r="K1819" i="3"/>
  <c r="M1818" i="3"/>
  <c r="N1818" i="3" s="1"/>
  <c r="L1818" i="3"/>
  <c r="K1818" i="3"/>
  <c r="M1817" i="3"/>
  <c r="N1817" i="3" s="1"/>
  <c r="O1817" i="3" s="1"/>
  <c r="L1817" i="3"/>
  <c r="K1817" i="3"/>
  <c r="N1816" i="3"/>
  <c r="M1816" i="3"/>
  <c r="L1816" i="3"/>
  <c r="K1816" i="3"/>
  <c r="O1816" i="3" s="1"/>
  <c r="O1815" i="3"/>
  <c r="N1815" i="3"/>
  <c r="M1815" i="3"/>
  <c r="L1815" i="3"/>
  <c r="K1815" i="3"/>
  <c r="M1814" i="3"/>
  <c r="N1814" i="3" s="1"/>
  <c r="L1814" i="3"/>
  <c r="K1814" i="3"/>
  <c r="N1813" i="3"/>
  <c r="M1813" i="3"/>
  <c r="L1813" i="3"/>
  <c r="K1813" i="3"/>
  <c r="N1812" i="3"/>
  <c r="M1812" i="3"/>
  <c r="L1812" i="3"/>
  <c r="K1812" i="3"/>
  <c r="O1812" i="3" s="1"/>
  <c r="N1811" i="3"/>
  <c r="M1811" i="3"/>
  <c r="L1811" i="3"/>
  <c r="K1811" i="3"/>
  <c r="O1811" i="3" s="1"/>
  <c r="M1810" i="3"/>
  <c r="N1810" i="3" s="1"/>
  <c r="L1810" i="3"/>
  <c r="K1810" i="3"/>
  <c r="N1809" i="3"/>
  <c r="O1809" i="3" s="1"/>
  <c r="M1809" i="3"/>
  <c r="L1809" i="3"/>
  <c r="K1809" i="3"/>
  <c r="N1808" i="3"/>
  <c r="M1808" i="3"/>
  <c r="L1808" i="3"/>
  <c r="K1808" i="3"/>
  <c r="O1808" i="3" s="1"/>
  <c r="N1807" i="3"/>
  <c r="M1807" i="3"/>
  <c r="L1807" i="3"/>
  <c r="O1807" i="3" s="1"/>
  <c r="K1807" i="3"/>
  <c r="M1806" i="3"/>
  <c r="N1806" i="3" s="1"/>
  <c r="L1806" i="3"/>
  <c r="O1806" i="3" s="1"/>
  <c r="K1806" i="3"/>
  <c r="N1805" i="3"/>
  <c r="M1805" i="3"/>
  <c r="L1805" i="3"/>
  <c r="K1805" i="3"/>
  <c r="O1805" i="3" s="1"/>
  <c r="O1804" i="3"/>
  <c r="N1804" i="3"/>
  <c r="M1804" i="3"/>
  <c r="L1804" i="3"/>
  <c r="K1804" i="3"/>
  <c r="N1803" i="3"/>
  <c r="M1803" i="3"/>
  <c r="L1803" i="3"/>
  <c r="K1803" i="3"/>
  <c r="O1803" i="3" s="1"/>
  <c r="M1802" i="3"/>
  <c r="N1802" i="3" s="1"/>
  <c r="L1802" i="3"/>
  <c r="K1802" i="3"/>
  <c r="O1802" i="3" s="1"/>
  <c r="M1801" i="3"/>
  <c r="N1801" i="3" s="1"/>
  <c r="O1801" i="3" s="1"/>
  <c r="L1801" i="3"/>
  <c r="K1801" i="3"/>
  <c r="O1800" i="3"/>
  <c r="N1800" i="3"/>
  <c r="M1800" i="3"/>
  <c r="L1800" i="3"/>
  <c r="K1800" i="3"/>
  <c r="N1799" i="3"/>
  <c r="M1799" i="3"/>
  <c r="L1799" i="3"/>
  <c r="O1799" i="3" s="1"/>
  <c r="K1799" i="3"/>
  <c r="M1798" i="3"/>
  <c r="N1798" i="3" s="1"/>
  <c r="L1798" i="3"/>
  <c r="O1798" i="3" s="1"/>
  <c r="K1798" i="3"/>
  <c r="N1797" i="3"/>
  <c r="M1797" i="3"/>
  <c r="L1797" i="3"/>
  <c r="K1797" i="3"/>
  <c r="O1797" i="3" s="1"/>
  <c r="N1796" i="3"/>
  <c r="M1796" i="3"/>
  <c r="L1796" i="3"/>
  <c r="K1796" i="3"/>
  <c r="O1796" i="3" s="1"/>
  <c r="N1795" i="3"/>
  <c r="M1795" i="3"/>
  <c r="L1795" i="3"/>
  <c r="K1795" i="3"/>
  <c r="M1794" i="3"/>
  <c r="N1794" i="3" s="1"/>
  <c r="L1794" i="3"/>
  <c r="K1794" i="3"/>
  <c r="N1793" i="3"/>
  <c r="O1793" i="3" s="1"/>
  <c r="M1793" i="3"/>
  <c r="L1793" i="3"/>
  <c r="K1793" i="3"/>
  <c r="N1792" i="3"/>
  <c r="M1792" i="3"/>
  <c r="L1792" i="3"/>
  <c r="K1792" i="3"/>
  <c r="O1792" i="3" s="1"/>
  <c r="O1791" i="3"/>
  <c r="N1791" i="3"/>
  <c r="M1791" i="3"/>
  <c r="L1791" i="3"/>
  <c r="K1791" i="3"/>
  <c r="M1790" i="3"/>
  <c r="N1790" i="3" s="1"/>
  <c r="L1790" i="3"/>
  <c r="K1790" i="3"/>
  <c r="N1789" i="3"/>
  <c r="M1789" i="3"/>
  <c r="L1789" i="3"/>
  <c r="K1789" i="3"/>
  <c r="N1788" i="3"/>
  <c r="O1788" i="3" s="1"/>
  <c r="M1788" i="3"/>
  <c r="L1788" i="3"/>
  <c r="K1788" i="3"/>
  <c r="N1787" i="3"/>
  <c r="M1787" i="3"/>
  <c r="L1787" i="3"/>
  <c r="K1787" i="3"/>
  <c r="O1787" i="3" s="1"/>
  <c r="I25" i="5" s="1"/>
  <c r="M1786" i="3"/>
  <c r="N1786" i="3" s="1"/>
  <c r="L1786" i="3"/>
  <c r="K1786" i="3"/>
  <c r="M1785" i="3"/>
  <c r="N1785" i="3" s="1"/>
  <c r="O1785" i="3" s="1"/>
  <c r="L1785" i="3"/>
  <c r="K1785" i="3"/>
  <c r="O1784" i="3"/>
  <c r="N1784" i="3"/>
  <c r="M1784" i="3"/>
  <c r="L1784" i="3"/>
  <c r="K1784" i="3"/>
  <c r="O1783" i="3"/>
  <c r="N1783" i="3"/>
  <c r="M1783" i="3"/>
  <c r="L1783" i="3"/>
  <c r="K1783" i="3"/>
  <c r="M1782" i="3"/>
  <c r="N1782" i="3" s="1"/>
  <c r="L1782" i="3"/>
  <c r="O1782" i="3" s="1"/>
  <c r="K1782" i="3"/>
  <c r="N1781" i="3"/>
  <c r="M1781" i="3"/>
  <c r="L1781" i="3"/>
  <c r="K1781" i="3"/>
  <c r="O1780" i="3"/>
  <c r="N1780" i="3"/>
  <c r="M1780" i="3"/>
  <c r="L1780" i="3"/>
  <c r="K1780" i="3"/>
  <c r="N1779" i="3"/>
  <c r="M1779" i="3"/>
  <c r="L1779" i="3"/>
  <c r="K1779" i="3"/>
  <c r="O1779" i="3" s="1"/>
  <c r="M1778" i="3"/>
  <c r="N1778" i="3" s="1"/>
  <c r="L1778" i="3"/>
  <c r="K1778" i="3"/>
  <c r="O1778" i="3" s="1"/>
  <c r="M1777" i="3"/>
  <c r="N1777" i="3" s="1"/>
  <c r="O1777" i="3" s="1"/>
  <c r="L1777" i="3"/>
  <c r="K1777" i="3"/>
  <c r="O1776" i="3"/>
  <c r="N1776" i="3"/>
  <c r="M1776" i="3"/>
  <c r="L1776" i="3"/>
  <c r="K1776" i="3"/>
  <c r="O1775" i="3"/>
  <c r="N1775" i="3"/>
  <c r="M1775" i="3"/>
  <c r="L1775" i="3"/>
  <c r="K1775" i="3"/>
  <c r="M1774" i="3"/>
  <c r="N1774" i="3" s="1"/>
  <c r="L1774" i="3"/>
  <c r="K1774" i="3"/>
  <c r="N1773" i="3"/>
  <c r="M1773" i="3"/>
  <c r="L1773" i="3"/>
  <c r="K1773" i="3"/>
  <c r="N1772" i="3"/>
  <c r="M1772" i="3"/>
  <c r="L1772" i="3"/>
  <c r="K1772" i="3"/>
  <c r="O1772" i="3" s="1"/>
  <c r="N1771" i="3"/>
  <c r="M1771" i="3"/>
  <c r="L1771" i="3"/>
  <c r="K1771" i="3"/>
  <c r="M1770" i="3"/>
  <c r="N1770" i="3" s="1"/>
  <c r="L1770" i="3"/>
  <c r="K1770" i="3"/>
  <c r="O1770" i="3" s="1"/>
  <c r="N1769" i="3"/>
  <c r="O1769" i="3" s="1"/>
  <c r="M1769" i="3"/>
  <c r="L1769" i="3"/>
  <c r="K1769" i="3"/>
  <c r="N1768" i="3"/>
  <c r="M1768" i="3"/>
  <c r="L1768" i="3"/>
  <c r="K1768" i="3"/>
  <c r="O1768" i="3" s="1"/>
  <c r="N1767" i="3"/>
  <c r="M1767" i="3"/>
  <c r="L1767" i="3"/>
  <c r="O1767" i="3" s="1"/>
  <c r="K1767" i="3"/>
  <c r="M1766" i="3"/>
  <c r="N1766" i="3" s="1"/>
  <c r="L1766" i="3"/>
  <c r="O1766" i="3" s="1"/>
  <c r="K1766" i="3"/>
  <c r="N1765" i="3"/>
  <c r="M1765" i="3"/>
  <c r="L1765" i="3"/>
  <c r="K1765" i="3"/>
  <c r="O1765" i="3" s="1"/>
  <c r="O1764" i="3"/>
  <c r="N1764" i="3"/>
  <c r="M1764" i="3"/>
  <c r="L1764" i="3"/>
  <c r="K1764" i="3"/>
  <c r="N1763" i="3"/>
  <c r="M1763" i="3"/>
  <c r="L1763" i="3"/>
  <c r="K1763" i="3"/>
  <c r="O1763" i="3" s="1"/>
  <c r="M1762" i="3"/>
  <c r="N1762" i="3" s="1"/>
  <c r="L1762" i="3"/>
  <c r="K1762" i="3"/>
  <c r="O1762" i="3" s="1"/>
  <c r="M1761" i="3"/>
  <c r="N1761" i="3" s="1"/>
  <c r="O1761" i="3" s="1"/>
  <c r="L1761" i="3"/>
  <c r="K1761" i="3"/>
  <c r="O1760" i="3"/>
  <c r="N1760" i="3"/>
  <c r="M1760" i="3"/>
  <c r="L1760" i="3"/>
  <c r="K1760" i="3"/>
  <c r="O1759" i="3"/>
  <c r="N1759" i="3"/>
  <c r="M1759" i="3"/>
  <c r="L1759" i="3"/>
  <c r="K1759" i="3"/>
  <c r="M1758" i="3"/>
  <c r="N1758" i="3" s="1"/>
  <c r="L1758" i="3"/>
  <c r="O1758" i="3" s="1"/>
  <c r="K1758" i="3"/>
  <c r="N1757" i="3"/>
  <c r="M1757" i="3"/>
  <c r="L1757" i="3"/>
  <c r="K1757" i="3"/>
  <c r="N1756" i="3"/>
  <c r="M1756" i="3"/>
  <c r="L1756" i="3"/>
  <c r="K1756" i="3"/>
  <c r="O1756" i="3" s="1"/>
  <c r="N1755" i="3"/>
  <c r="M1755" i="3"/>
  <c r="L1755" i="3"/>
  <c r="K1755" i="3"/>
  <c r="M1754" i="3"/>
  <c r="N1754" i="3" s="1"/>
  <c r="L1754" i="3"/>
  <c r="K1754" i="3"/>
  <c r="M1753" i="3"/>
  <c r="N1753" i="3" s="1"/>
  <c r="O1753" i="3" s="1"/>
  <c r="L1753" i="3"/>
  <c r="K1753" i="3"/>
  <c r="N1752" i="3"/>
  <c r="M1752" i="3"/>
  <c r="L1752" i="3"/>
  <c r="K1752" i="3"/>
  <c r="O1752" i="3" s="1"/>
  <c r="O1751" i="3"/>
  <c r="N1751" i="3"/>
  <c r="M1751" i="3"/>
  <c r="L1751" i="3"/>
  <c r="K1751" i="3"/>
  <c r="M1750" i="3"/>
  <c r="N1750" i="3" s="1"/>
  <c r="L1750" i="3"/>
  <c r="K1750" i="3"/>
  <c r="N1749" i="3"/>
  <c r="M1749" i="3"/>
  <c r="L1749" i="3"/>
  <c r="K1749" i="3"/>
  <c r="N1748" i="3"/>
  <c r="M1748" i="3"/>
  <c r="L1748" i="3"/>
  <c r="K1748" i="3"/>
  <c r="N1747" i="3"/>
  <c r="M1747" i="3"/>
  <c r="L1747" i="3"/>
  <c r="K1747" i="3"/>
  <c r="O1747" i="3" s="1"/>
  <c r="M1746" i="3"/>
  <c r="N1746" i="3" s="1"/>
  <c r="L1746" i="3"/>
  <c r="K1746" i="3"/>
  <c r="N1745" i="3"/>
  <c r="O1745" i="3" s="1"/>
  <c r="M1745" i="3"/>
  <c r="L1745" i="3"/>
  <c r="K1745" i="3"/>
  <c r="N1744" i="3"/>
  <c r="M1744" i="3"/>
  <c r="L1744" i="3"/>
  <c r="K1744" i="3"/>
  <c r="O1744" i="3" s="1"/>
  <c r="N1743" i="3"/>
  <c r="M1743" i="3"/>
  <c r="L1743" i="3"/>
  <c r="O1743" i="3" s="1"/>
  <c r="K1743" i="3"/>
  <c r="M1742" i="3"/>
  <c r="N1742" i="3" s="1"/>
  <c r="L1742" i="3"/>
  <c r="O1742" i="3" s="1"/>
  <c r="K1742" i="3"/>
  <c r="N1741" i="3"/>
  <c r="M1741" i="3"/>
  <c r="L1741" i="3"/>
  <c r="K1741" i="3"/>
  <c r="O1741" i="3" s="1"/>
  <c r="O1740" i="3"/>
  <c r="N1740" i="3"/>
  <c r="M1740" i="3"/>
  <c r="L1740" i="3"/>
  <c r="K1740" i="3"/>
  <c r="N1739" i="3"/>
  <c r="M1739" i="3"/>
  <c r="L1739" i="3"/>
  <c r="K1739" i="3"/>
  <c r="O1739" i="3" s="1"/>
  <c r="I36" i="5" s="1"/>
  <c r="M1738" i="3"/>
  <c r="N1738" i="3" s="1"/>
  <c r="L1738" i="3"/>
  <c r="K1738" i="3"/>
  <c r="O1738" i="3" s="1"/>
  <c r="M1737" i="3"/>
  <c r="N1737" i="3" s="1"/>
  <c r="O1737" i="3" s="1"/>
  <c r="L1737" i="3"/>
  <c r="K1737" i="3"/>
  <c r="O1736" i="3"/>
  <c r="N1736" i="3"/>
  <c r="M1736" i="3"/>
  <c r="L1736" i="3"/>
  <c r="K1736" i="3"/>
  <c r="N1735" i="3"/>
  <c r="M1735" i="3"/>
  <c r="L1735" i="3"/>
  <c r="O1735" i="3" s="1"/>
  <c r="K1735" i="3"/>
  <c r="M1734" i="3"/>
  <c r="N1734" i="3" s="1"/>
  <c r="L1734" i="3"/>
  <c r="O1734" i="3" s="1"/>
  <c r="K1734" i="3"/>
  <c r="N1733" i="3"/>
  <c r="M1733" i="3"/>
  <c r="L1733" i="3"/>
  <c r="K1733" i="3"/>
  <c r="O1733" i="3" s="1"/>
  <c r="N1732" i="3"/>
  <c r="M1732" i="3"/>
  <c r="L1732" i="3"/>
  <c r="K1732" i="3"/>
  <c r="O1732" i="3" s="1"/>
  <c r="N1731" i="3"/>
  <c r="M1731" i="3"/>
  <c r="L1731" i="3"/>
  <c r="K1731" i="3"/>
  <c r="M1730" i="3"/>
  <c r="N1730" i="3" s="1"/>
  <c r="L1730" i="3"/>
  <c r="K1730" i="3"/>
  <c r="N1729" i="3"/>
  <c r="O1729" i="3" s="1"/>
  <c r="M1729" i="3"/>
  <c r="L1729" i="3"/>
  <c r="K1729" i="3"/>
  <c r="N1728" i="3"/>
  <c r="M1728" i="3"/>
  <c r="L1728" i="3"/>
  <c r="K1728" i="3"/>
  <c r="O1728" i="3" s="1"/>
  <c r="O1727" i="3"/>
  <c r="N1727" i="3"/>
  <c r="M1727" i="3"/>
  <c r="L1727" i="3"/>
  <c r="K1727" i="3"/>
  <c r="M1726" i="3"/>
  <c r="N1726" i="3" s="1"/>
  <c r="L1726" i="3"/>
  <c r="K1726" i="3"/>
  <c r="N1725" i="3"/>
  <c r="M1725" i="3"/>
  <c r="L1725" i="3"/>
  <c r="K1725" i="3"/>
  <c r="N1724" i="3"/>
  <c r="O1724" i="3" s="1"/>
  <c r="M1724" i="3"/>
  <c r="L1724" i="3"/>
  <c r="K1724" i="3"/>
  <c r="N1723" i="3"/>
  <c r="M1723" i="3"/>
  <c r="L1723" i="3"/>
  <c r="K1723" i="3"/>
  <c r="O1723" i="3" s="1"/>
  <c r="M1722" i="3"/>
  <c r="N1722" i="3" s="1"/>
  <c r="L1722" i="3"/>
  <c r="K1722" i="3"/>
  <c r="M1721" i="3"/>
  <c r="N1721" i="3" s="1"/>
  <c r="O1721" i="3" s="1"/>
  <c r="L1721" i="3"/>
  <c r="K1721" i="3"/>
  <c r="O1720" i="3"/>
  <c r="N1720" i="3"/>
  <c r="M1720" i="3"/>
  <c r="L1720" i="3"/>
  <c r="K1720" i="3"/>
  <c r="O1719" i="3"/>
  <c r="N1719" i="3"/>
  <c r="M1719" i="3"/>
  <c r="L1719" i="3"/>
  <c r="K1719" i="3"/>
  <c r="M1718" i="3"/>
  <c r="N1718" i="3" s="1"/>
  <c r="L1718" i="3"/>
  <c r="O1718" i="3" s="1"/>
  <c r="K1718" i="3"/>
  <c r="N1717" i="3"/>
  <c r="M1717" i="3"/>
  <c r="L1717" i="3"/>
  <c r="K1717" i="3"/>
  <c r="O1716" i="3"/>
  <c r="N1716" i="3"/>
  <c r="M1716" i="3"/>
  <c r="L1716" i="3"/>
  <c r="K1716" i="3"/>
  <c r="N1715" i="3"/>
  <c r="M1715" i="3"/>
  <c r="L1715" i="3"/>
  <c r="K1715" i="3"/>
  <c r="O1715" i="3" s="1"/>
  <c r="M1714" i="3"/>
  <c r="N1714" i="3" s="1"/>
  <c r="L1714" i="3"/>
  <c r="K1714" i="3"/>
  <c r="O1714" i="3" s="1"/>
  <c r="M1713" i="3"/>
  <c r="N1713" i="3" s="1"/>
  <c r="O1713" i="3" s="1"/>
  <c r="L1713" i="3"/>
  <c r="K1713" i="3"/>
  <c r="O1712" i="3"/>
  <c r="N1712" i="3"/>
  <c r="M1712" i="3"/>
  <c r="L1712" i="3"/>
  <c r="K1712" i="3"/>
  <c r="O1711" i="3"/>
  <c r="N1711" i="3"/>
  <c r="M1711" i="3"/>
  <c r="L1711" i="3"/>
  <c r="K1711" i="3"/>
  <c r="M1710" i="3"/>
  <c r="N1710" i="3" s="1"/>
  <c r="L1710" i="3"/>
  <c r="K1710" i="3"/>
  <c r="N1709" i="3"/>
  <c r="M1709" i="3"/>
  <c r="L1709" i="3"/>
  <c r="K1709" i="3"/>
  <c r="N1708" i="3"/>
  <c r="M1708" i="3"/>
  <c r="L1708" i="3"/>
  <c r="K1708" i="3"/>
  <c r="O1708" i="3" s="1"/>
  <c r="I90" i="5" s="1"/>
  <c r="N1707" i="3"/>
  <c r="M1707" i="3"/>
  <c r="L1707" i="3"/>
  <c r="K1707" i="3"/>
  <c r="M1706" i="3"/>
  <c r="N1706" i="3" s="1"/>
  <c r="L1706" i="3"/>
  <c r="K1706" i="3"/>
  <c r="O1706" i="3" s="1"/>
  <c r="I46" i="5" s="1"/>
  <c r="N1705" i="3"/>
  <c r="O1705" i="3" s="1"/>
  <c r="M1705" i="3"/>
  <c r="L1705" i="3"/>
  <c r="K1705" i="3"/>
  <c r="N1704" i="3"/>
  <c r="M1704" i="3"/>
  <c r="L1704" i="3"/>
  <c r="K1704" i="3"/>
  <c r="O1704" i="3" s="1"/>
  <c r="N1703" i="3"/>
  <c r="M1703" i="3"/>
  <c r="L1703" i="3"/>
  <c r="O1703" i="3" s="1"/>
  <c r="K1703" i="3"/>
  <c r="M1702" i="3"/>
  <c r="N1702" i="3" s="1"/>
  <c r="L1702" i="3"/>
  <c r="O1702" i="3" s="1"/>
  <c r="K1702" i="3"/>
  <c r="N1701" i="3"/>
  <c r="M1701" i="3"/>
  <c r="L1701" i="3"/>
  <c r="K1701" i="3"/>
  <c r="O1701" i="3" s="1"/>
  <c r="O1700" i="3"/>
  <c r="I84" i="5" s="1"/>
  <c r="N1700" i="3"/>
  <c r="M1700" i="3"/>
  <c r="L1700" i="3"/>
  <c r="K1700" i="3"/>
  <c r="N1699" i="3"/>
  <c r="M1699" i="3"/>
  <c r="L1699" i="3"/>
  <c r="K1699" i="3"/>
  <c r="O1699" i="3" s="1"/>
  <c r="M1698" i="3"/>
  <c r="N1698" i="3" s="1"/>
  <c r="L1698" i="3"/>
  <c r="K1698" i="3"/>
  <c r="O1698" i="3" s="1"/>
  <c r="M1697" i="3"/>
  <c r="N1697" i="3" s="1"/>
  <c r="O1697" i="3" s="1"/>
  <c r="L1697" i="3"/>
  <c r="K1697" i="3"/>
  <c r="O1696" i="3"/>
  <c r="N1696" i="3"/>
  <c r="M1696" i="3"/>
  <c r="L1696" i="3"/>
  <c r="K1696" i="3"/>
  <c r="N1695" i="3"/>
  <c r="M1695" i="3"/>
  <c r="L1695" i="3"/>
  <c r="O1695" i="3" s="1"/>
  <c r="K1695" i="3"/>
  <c r="M1694" i="3"/>
  <c r="N1694" i="3" s="1"/>
  <c r="L1694" i="3"/>
  <c r="O1694" i="3" s="1"/>
  <c r="K1694" i="3"/>
  <c r="N1693" i="3"/>
  <c r="M1693" i="3"/>
  <c r="L1693" i="3"/>
  <c r="K1693" i="3"/>
  <c r="O1693" i="3" s="1"/>
  <c r="N1692" i="3"/>
  <c r="M1692" i="3"/>
  <c r="L1692" i="3"/>
  <c r="K1692" i="3"/>
  <c r="O1692" i="3" s="1"/>
  <c r="N1691" i="3"/>
  <c r="M1691" i="3"/>
  <c r="L1691" i="3"/>
  <c r="K1691" i="3"/>
  <c r="M1690" i="3"/>
  <c r="N1690" i="3" s="1"/>
  <c r="L1690" i="3"/>
  <c r="K1690" i="3"/>
  <c r="M1689" i="3"/>
  <c r="N1689" i="3" s="1"/>
  <c r="O1689" i="3" s="1"/>
  <c r="I77" i="5" s="1"/>
  <c r="L1689" i="3"/>
  <c r="K1689" i="3"/>
  <c r="N1688" i="3"/>
  <c r="M1688" i="3"/>
  <c r="L1688" i="3"/>
  <c r="K1688" i="3"/>
  <c r="O1688" i="3" s="1"/>
  <c r="O1687" i="3"/>
  <c r="N1687" i="3"/>
  <c r="M1687" i="3"/>
  <c r="L1687" i="3"/>
  <c r="K1687" i="3"/>
  <c r="M1686" i="3"/>
  <c r="N1686" i="3" s="1"/>
  <c r="L1686" i="3"/>
  <c r="K1686" i="3"/>
  <c r="N1685" i="3"/>
  <c r="M1685" i="3"/>
  <c r="L1685" i="3"/>
  <c r="K1685" i="3"/>
  <c r="N1684" i="3"/>
  <c r="O1684" i="3" s="1"/>
  <c r="M1684" i="3"/>
  <c r="L1684" i="3"/>
  <c r="K1684" i="3"/>
  <c r="N1683" i="3"/>
  <c r="M1683" i="3"/>
  <c r="L1683" i="3"/>
  <c r="K1683" i="3"/>
  <c r="O1683" i="3" s="1"/>
  <c r="M1682" i="3"/>
  <c r="N1682" i="3" s="1"/>
  <c r="L1682" i="3"/>
  <c r="K1682" i="3"/>
  <c r="N1681" i="3"/>
  <c r="O1681" i="3" s="1"/>
  <c r="M1681" i="3"/>
  <c r="L1681" i="3"/>
  <c r="K1681" i="3"/>
  <c r="O1680" i="3"/>
  <c r="N1680" i="3"/>
  <c r="M1680" i="3"/>
  <c r="L1680" i="3"/>
  <c r="K1680" i="3"/>
  <c r="N1679" i="3"/>
  <c r="M1679" i="3"/>
  <c r="L1679" i="3"/>
  <c r="O1679" i="3" s="1"/>
  <c r="K1679" i="3"/>
  <c r="M1678" i="3"/>
  <c r="N1678" i="3" s="1"/>
  <c r="L1678" i="3"/>
  <c r="O1678" i="3" s="1"/>
  <c r="K1678" i="3"/>
  <c r="N1677" i="3"/>
  <c r="M1677" i="3"/>
  <c r="L1677" i="3"/>
  <c r="K1677" i="3"/>
  <c r="O1677" i="3" s="1"/>
  <c r="O1676" i="3"/>
  <c r="N1676" i="3"/>
  <c r="M1676" i="3"/>
  <c r="L1676" i="3"/>
  <c r="K1676" i="3"/>
  <c r="N1675" i="3"/>
  <c r="M1675" i="3"/>
  <c r="L1675" i="3"/>
  <c r="K1675" i="3"/>
  <c r="O1675" i="3" s="1"/>
  <c r="M1674" i="3"/>
  <c r="N1674" i="3" s="1"/>
  <c r="L1674" i="3"/>
  <c r="K1674" i="3"/>
  <c r="O1674" i="3" s="1"/>
  <c r="M1673" i="3"/>
  <c r="N1673" i="3" s="1"/>
  <c r="O1673" i="3" s="1"/>
  <c r="L1673" i="3"/>
  <c r="K1673" i="3"/>
  <c r="O1672" i="3"/>
  <c r="N1672" i="3"/>
  <c r="M1672" i="3"/>
  <c r="L1672" i="3"/>
  <c r="K1672" i="3"/>
  <c r="N1671" i="3"/>
  <c r="M1671" i="3"/>
  <c r="L1671" i="3"/>
  <c r="O1671" i="3" s="1"/>
  <c r="K1671" i="3"/>
  <c r="M1670" i="3"/>
  <c r="N1670" i="3" s="1"/>
  <c r="L1670" i="3"/>
  <c r="O1670" i="3" s="1"/>
  <c r="K1670" i="3"/>
  <c r="N1669" i="3"/>
  <c r="M1669" i="3"/>
  <c r="L1669" i="3"/>
  <c r="K1669" i="3"/>
  <c r="O1669" i="3" s="1"/>
  <c r="N1668" i="3"/>
  <c r="M1668" i="3"/>
  <c r="L1668" i="3"/>
  <c r="K1668" i="3"/>
  <c r="O1668" i="3" s="1"/>
  <c r="N1667" i="3"/>
  <c r="M1667" i="3"/>
  <c r="L1667" i="3"/>
  <c r="K1667" i="3"/>
  <c r="M1666" i="3"/>
  <c r="N1666" i="3" s="1"/>
  <c r="L1666" i="3"/>
  <c r="K1666" i="3"/>
  <c r="N1665" i="3"/>
  <c r="O1665" i="3" s="1"/>
  <c r="M1665" i="3"/>
  <c r="L1665" i="3"/>
  <c r="K1665" i="3"/>
  <c r="N1664" i="3"/>
  <c r="M1664" i="3"/>
  <c r="L1664" i="3"/>
  <c r="K1664" i="3"/>
  <c r="O1664" i="3" s="1"/>
  <c r="O1663" i="3"/>
  <c r="N1663" i="3"/>
  <c r="M1663" i="3"/>
  <c r="L1663" i="3"/>
  <c r="K1663" i="3"/>
  <c r="M1662" i="3"/>
  <c r="N1662" i="3" s="1"/>
  <c r="L1662" i="3"/>
  <c r="K1662" i="3"/>
  <c r="N1661" i="3"/>
  <c r="M1661" i="3"/>
  <c r="L1661" i="3"/>
  <c r="K1661" i="3"/>
  <c r="N1660" i="3"/>
  <c r="O1660" i="3" s="1"/>
  <c r="M1660" i="3"/>
  <c r="L1660" i="3"/>
  <c r="K1660" i="3"/>
  <c r="N1659" i="3"/>
  <c r="M1659" i="3"/>
  <c r="L1659" i="3"/>
  <c r="K1659" i="3"/>
  <c r="O1659" i="3" s="1"/>
  <c r="I59" i="5" s="1"/>
  <c r="M1658" i="3"/>
  <c r="N1658" i="3" s="1"/>
  <c r="L1658" i="3"/>
  <c r="K1658" i="3"/>
  <c r="M1657" i="3"/>
  <c r="N1657" i="3" s="1"/>
  <c r="O1657" i="3" s="1"/>
  <c r="L1657" i="3"/>
  <c r="K1657" i="3"/>
  <c r="O1656" i="3"/>
  <c r="N1656" i="3"/>
  <c r="M1656" i="3"/>
  <c r="L1656" i="3"/>
  <c r="K1656" i="3"/>
  <c r="O1655" i="3"/>
  <c r="N1655" i="3"/>
  <c r="M1655" i="3"/>
  <c r="L1655" i="3"/>
  <c r="K1655" i="3"/>
  <c r="M1654" i="3"/>
  <c r="N1654" i="3" s="1"/>
  <c r="L1654" i="3"/>
  <c r="O1654" i="3" s="1"/>
  <c r="K1654" i="3"/>
  <c r="N1653" i="3"/>
  <c r="M1653" i="3"/>
  <c r="L1653" i="3"/>
  <c r="K1653" i="3"/>
  <c r="N1652" i="3"/>
  <c r="M1652" i="3"/>
  <c r="L1652" i="3"/>
  <c r="K1652" i="3"/>
  <c r="O1652" i="3" s="1"/>
  <c r="N1651" i="3"/>
  <c r="M1651" i="3"/>
  <c r="L1651" i="3"/>
  <c r="K1651" i="3"/>
  <c r="M1650" i="3"/>
  <c r="N1650" i="3" s="1"/>
  <c r="L1650" i="3"/>
  <c r="K1650" i="3"/>
  <c r="O1650" i="3" s="1"/>
  <c r="M1649" i="3"/>
  <c r="N1649" i="3" s="1"/>
  <c r="O1649" i="3" s="1"/>
  <c r="L1649" i="3"/>
  <c r="K1649" i="3"/>
  <c r="N1648" i="3"/>
  <c r="M1648" i="3"/>
  <c r="L1648" i="3"/>
  <c r="K1648" i="3"/>
  <c r="O1648" i="3" s="1"/>
  <c r="O1647" i="3"/>
  <c r="N1647" i="3"/>
  <c r="M1647" i="3"/>
  <c r="L1647" i="3"/>
  <c r="K1647" i="3"/>
  <c r="M1646" i="3"/>
  <c r="N1646" i="3" s="1"/>
  <c r="L1646" i="3"/>
  <c r="K1646" i="3"/>
  <c r="N1645" i="3"/>
  <c r="M1645" i="3"/>
  <c r="L1645" i="3"/>
  <c r="K1645" i="3"/>
  <c r="N1644" i="3"/>
  <c r="M1644" i="3"/>
  <c r="L1644" i="3"/>
  <c r="K1644" i="3"/>
  <c r="O1644" i="3" s="1"/>
  <c r="N1643" i="3"/>
  <c r="M1643" i="3"/>
  <c r="L1643" i="3"/>
  <c r="K1643" i="3"/>
  <c r="M1642" i="3"/>
  <c r="N1642" i="3" s="1"/>
  <c r="L1642" i="3"/>
  <c r="K1642" i="3"/>
  <c r="O1642" i="3" s="1"/>
  <c r="N1641" i="3"/>
  <c r="O1641" i="3" s="1"/>
  <c r="M1641" i="3"/>
  <c r="L1641" i="3"/>
  <c r="K1641" i="3"/>
  <c r="N1640" i="3"/>
  <c r="M1640" i="3"/>
  <c r="L1640" i="3"/>
  <c r="K1640" i="3"/>
  <c r="O1640" i="3" s="1"/>
  <c r="N1639" i="3"/>
  <c r="M1639" i="3"/>
  <c r="L1639" i="3"/>
  <c r="O1639" i="3" s="1"/>
  <c r="K1639" i="3"/>
  <c r="M1638" i="3"/>
  <c r="N1638" i="3" s="1"/>
  <c r="L1638" i="3"/>
  <c r="O1638" i="3" s="1"/>
  <c r="K1638" i="3"/>
  <c r="N1637" i="3"/>
  <c r="M1637" i="3"/>
  <c r="L1637" i="3"/>
  <c r="K1637" i="3"/>
  <c r="O1637" i="3" s="1"/>
  <c r="O1636" i="3"/>
  <c r="N1636" i="3"/>
  <c r="M1636" i="3"/>
  <c r="L1636" i="3"/>
  <c r="K1636" i="3"/>
  <c r="N1635" i="3"/>
  <c r="M1635" i="3"/>
  <c r="L1635" i="3"/>
  <c r="K1635" i="3"/>
  <c r="O1635" i="3" s="1"/>
  <c r="M1634" i="3"/>
  <c r="N1634" i="3" s="1"/>
  <c r="L1634" i="3"/>
  <c r="K1634" i="3"/>
  <c r="O1634" i="3" s="1"/>
  <c r="M1633" i="3"/>
  <c r="N1633" i="3" s="1"/>
  <c r="O1633" i="3" s="1"/>
  <c r="L1633" i="3"/>
  <c r="K1633" i="3"/>
  <c r="O1632" i="3"/>
  <c r="N1632" i="3"/>
  <c r="M1632" i="3"/>
  <c r="L1632" i="3"/>
  <c r="K1632" i="3"/>
  <c r="O1631" i="3"/>
  <c r="N1631" i="3"/>
  <c r="M1631" i="3"/>
  <c r="L1631" i="3"/>
  <c r="K1631" i="3"/>
  <c r="M1630" i="3"/>
  <c r="N1630" i="3" s="1"/>
  <c r="L1630" i="3"/>
  <c r="O1630" i="3" s="1"/>
  <c r="K1630" i="3"/>
  <c r="N1629" i="3"/>
  <c r="M1629" i="3"/>
  <c r="L1629" i="3"/>
  <c r="K1629" i="3"/>
  <c r="N1628" i="3"/>
  <c r="M1628" i="3"/>
  <c r="L1628" i="3"/>
  <c r="K1628" i="3"/>
  <c r="O1628" i="3" s="1"/>
  <c r="N1627" i="3"/>
  <c r="M1627" i="3"/>
  <c r="L1627" i="3"/>
  <c r="K1627" i="3"/>
  <c r="M1626" i="3"/>
  <c r="N1626" i="3" s="1"/>
  <c r="L1626" i="3"/>
  <c r="K1626" i="3"/>
  <c r="N1625" i="3"/>
  <c r="O1625" i="3" s="1"/>
  <c r="M1625" i="3"/>
  <c r="L1625" i="3"/>
  <c r="K1625" i="3"/>
  <c r="N1624" i="3"/>
  <c r="M1624" i="3"/>
  <c r="L1624" i="3"/>
  <c r="K1624" i="3"/>
  <c r="O1624" i="3" s="1"/>
  <c r="O1623" i="3"/>
  <c r="N1623" i="3"/>
  <c r="M1623" i="3"/>
  <c r="L1623" i="3"/>
  <c r="K1623" i="3"/>
  <c r="M1622" i="3"/>
  <c r="N1622" i="3" s="1"/>
  <c r="L1622" i="3"/>
  <c r="K1622" i="3"/>
  <c r="N1621" i="3"/>
  <c r="M1621" i="3"/>
  <c r="L1621" i="3"/>
  <c r="K1621" i="3"/>
  <c r="N1620" i="3"/>
  <c r="O1620" i="3" s="1"/>
  <c r="M1620" i="3"/>
  <c r="L1620" i="3"/>
  <c r="K1620" i="3"/>
  <c r="N1619" i="3"/>
  <c r="M1619" i="3"/>
  <c r="L1619" i="3"/>
  <c r="K1619" i="3"/>
  <c r="O1619" i="3" s="1"/>
  <c r="M1618" i="3"/>
  <c r="N1618" i="3" s="1"/>
  <c r="L1618" i="3"/>
  <c r="K1618" i="3"/>
  <c r="N1617" i="3"/>
  <c r="O1617" i="3" s="1"/>
  <c r="M1617" i="3"/>
  <c r="L1617" i="3"/>
  <c r="K1617" i="3"/>
  <c r="O1616" i="3"/>
  <c r="N1616" i="3"/>
  <c r="M1616" i="3"/>
  <c r="L1616" i="3"/>
  <c r="K1616" i="3"/>
  <c r="N1615" i="3"/>
  <c r="M1615" i="3"/>
  <c r="L1615" i="3"/>
  <c r="O1615" i="3" s="1"/>
  <c r="K1615" i="3"/>
  <c r="M1614" i="3"/>
  <c r="N1614" i="3" s="1"/>
  <c r="L1614" i="3"/>
  <c r="O1614" i="3" s="1"/>
  <c r="K1614" i="3"/>
  <c r="N1613" i="3"/>
  <c r="M1613" i="3"/>
  <c r="L1613" i="3"/>
  <c r="K1613" i="3"/>
  <c r="O1613" i="3" s="1"/>
  <c r="O1612" i="3"/>
  <c r="N1612" i="3"/>
  <c r="M1612" i="3"/>
  <c r="L1612" i="3"/>
  <c r="K1612" i="3"/>
  <c r="N1611" i="3"/>
  <c r="M1611" i="3"/>
  <c r="L1611" i="3"/>
  <c r="K1611" i="3"/>
  <c r="O1611" i="3" s="1"/>
  <c r="M1610" i="3"/>
  <c r="N1610" i="3" s="1"/>
  <c r="L1610" i="3"/>
  <c r="K1610" i="3"/>
  <c r="O1610" i="3" s="1"/>
  <c r="M1609" i="3"/>
  <c r="N1609" i="3" s="1"/>
  <c r="O1609" i="3" s="1"/>
  <c r="L1609" i="3"/>
  <c r="K1609" i="3"/>
  <c r="O1608" i="3"/>
  <c r="N1608" i="3"/>
  <c r="M1608" i="3"/>
  <c r="L1608" i="3"/>
  <c r="K1608" i="3"/>
  <c r="N1607" i="3"/>
  <c r="M1607" i="3"/>
  <c r="L1607" i="3"/>
  <c r="O1607" i="3" s="1"/>
  <c r="K1607" i="3"/>
  <c r="M1606" i="3"/>
  <c r="N1606" i="3" s="1"/>
  <c r="L1606" i="3"/>
  <c r="K1606" i="3"/>
  <c r="N1605" i="3"/>
  <c r="M1605" i="3"/>
  <c r="L1605" i="3"/>
  <c r="K1605" i="3"/>
  <c r="O1605" i="3" s="1"/>
  <c r="N1604" i="3"/>
  <c r="M1604" i="3"/>
  <c r="L1604" i="3"/>
  <c r="K1604" i="3"/>
  <c r="O1604" i="3" s="1"/>
  <c r="N1603" i="3"/>
  <c r="M1603" i="3"/>
  <c r="L1603" i="3"/>
  <c r="K1603" i="3"/>
  <c r="M1602" i="3"/>
  <c r="N1602" i="3" s="1"/>
  <c r="L1602" i="3"/>
  <c r="K1602" i="3"/>
  <c r="N1601" i="3"/>
  <c r="O1601" i="3" s="1"/>
  <c r="M1601" i="3"/>
  <c r="L1601" i="3"/>
  <c r="K1601" i="3"/>
  <c r="N1600" i="3"/>
  <c r="M1600" i="3"/>
  <c r="L1600" i="3"/>
  <c r="K1600" i="3"/>
  <c r="O1600" i="3" s="1"/>
  <c r="O1599" i="3"/>
  <c r="N1599" i="3"/>
  <c r="M1599" i="3"/>
  <c r="L1599" i="3"/>
  <c r="K1599" i="3"/>
  <c r="M1598" i="3"/>
  <c r="N1598" i="3" s="1"/>
  <c r="L1598" i="3"/>
  <c r="K1598" i="3"/>
  <c r="N1597" i="3"/>
  <c r="M1597" i="3"/>
  <c r="L1597" i="3"/>
  <c r="K1597" i="3"/>
  <c r="O1596" i="3"/>
  <c r="N1596" i="3"/>
  <c r="M1596" i="3"/>
  <c r="L1596" i="3"/>
  <c r="K1596" i="3"/>
  <c r="N1595" i="3"/>
  <c r="M1595" i="3"/>
  <c r="L1595" i="3"/>
  <c r="K1595" i="3"/>
  <c r="O1595" i="3" s="1"/>
  <c r="M1594" i="3"/>
  <c r="N1594" i="3" s="1"/>
  <c r="L1594" i="3"/>
  <c r="K1594" i="3"/>
  <c r="M1593" i="3"/>
  <c r="N1593" i="3" s="1"/>
  <c r="O1593" i="3" s="1"/>
  <c r="L1593" i="3"/>
  <c r="K1593" i="3"/>
  <c r="O1592" i="3"/>
  <c r="N1592" i="3"/>
  <c r="M1592" i="3"/>
  <c r="L1592" i="3"/>
  <c r="K1592" i="3"/>
  <c r="O1591" i="3"/>
  <c r="N1591" i="3"/>
  <c r="M1591" i="3"/>
  <c r="L1591" i="3"/>
  <c r="K1591" i="3"/>
  <c r="M1590" i="3"/>
  <c r="N1590" i="3" s="1"/>
  <c r="L1590" i="3"/>
  <c r="O1590" i="3" s="1"/>
  <c r="K1590" i="3"/>
  <c r="N1589" i="3"/>
  <c r="M1589" i="3"/>
  <c r="L1589" i="3"/>
  <c r="K1589" i="3"/>
  <c r="N1588" i="3"/>
  <c r="M1588" i="3"/>
  <c r="L1588" i="3"/>
  <c r="K1588" i="3"/>
  <c r="O1588" i="3" s="1"/>
  <c r="N1587" i="3"/>
  <c r="M1587" i="3"/>
  <c r="L1587" i="3"/>
  <c r="K1587" i="3"/>
  <c r="M1586" i="3"/>
  <c r="N1586" i="3" s="1"/>
  <c r="L1586" i="3"/>
  <c r="K1586" i="3"/>
  <c r="O1586" i="3" s="1"/>
  <c r="M1585" i="3"/>
  <c r="N1585" i="3" s="1"/>
  <c r="O1585" i="3" s="1"/>
  <c r="L1585" i="3"/>
  <c r="K1585" i="3"/>
  <c r="N1584" i="3"/>
  <c r="M1584" i="3"/>
  <c r="L1584" i="3"/>
  <c r="K1584" i="3"/>
  <c r="O1584" i="3" s="1"/>
  <c r="O1583" i="3"/>
  <c r="N1583" i="3"/>
  <c r="M1583" i="3"/>
  <c r="L1583" i="3"/>
  <c r="K1583" i="3"/>
  <c r="M1582" i="3"/>
  <c r="N1582" i="3" s="1"/>
  <c r="L1582" i="3"/>
  <c r="K1582" i="3"/>
  <c r="N1581" i="3"/>
  <c r="M1581" i="3"/>
  <c r="L1581" i="3"/>
  <c r="K1581" i="3"/>
  <c r="N1580" i="3"/>
  <c r="M1580" i="3"/>
  <c r="L1580" i="3"/>
  <c r="K1580" i="3"/>
  <c r="O1580" i="3" s="1"/>
  <c r="N1579" i="3"/>
  <c r="M1579" i="3"/>
  <c r="L1579" i="3"/>
  <c r="K1579" i="3"/>
  <c r="M1578" i="3"/>
  <c r="N1578" i="3" s="1"/>
  <c r="L1578" i="3"/>
  <c r="K1578" i="3"/>
  <c r="O1578" i="3" s="1"/>
  <c r="N1577" i="3"/>
  <c r="O1577" i="3" s="1"/>
  <c r="M1577" i="3"/>
  <c r="L1577" i="3"/>
  <c r="K1577" i="3"/>
  <c r="N1576" i="3"/>
  <c r="M1576" i="3"/>
  <c r="L1576" i="3"/>
  <c r="K1576" i="3"/>
  <c r="O1576" i="3" s="1"/>
  <c r="N1575" i="3"/>
  <c r="M1575" i="3"/>
  <c r="L1575" i="3"/>
  <c r="O1575" i="3" s="1"/>
  <c r="K1575" i="3"/>
  <c r="M1574" i="3"/>
  <c r="N1574" i="3" s="1"/>
  <c r="L1574" i="3"/>
  <c r="O1574" i="3" s="1"/>
  <c r="K1574" i="3"/>
  <c r="N1573" i="3"/>
  <c r="M1573" i="3"/>
  <c r="L1573" i="3"/>
  <c r="K1573" i="3"/>
  <c r="O1573" i="3" s="1"/>
  <c r="O1572" i="3"/>
  <c r="N1572" i="3"/>
  <c r="M1572" i="3"/>
  <c r="L1572" i="3"/>
  <c r="K1572" i="3"/>
  <c r="N1571" i="3"/>
  <c r="M1571" i="3"/>
  <c r="L1571" i="3"/>
  <c r="K1571" i="3"/>
  <c r="O1571" i="3" s="1"/>
  <c r="M1570" i="3"/>
  <c r="N1570" i="3" s="1"/>
  <c r="L1570" i="3"/>
  <c r="K1570" i="3"/>
  <c r="O1570" i="3" s="1"/>
  <c r="M1569" i="3"/>
  <c r="N1569" i="3" s="1"/>
  <c r="O1569" i="3" s="1"/>
  <c r="L1569" i="3"/>
  <c r="K1569" i="3"/>
  <c r="O1568" i="3"/>
  <c r="N1568" i="3"/>
  <c r="M1568" i="3"/>
  <c r="L1568" i="3"/>
  <c r="K1568" i="3"/>
  <c r="O1567" i="3"/>
  <c r="N1567" i="3"/>
  <c r="M1567" i="3"/>
  <c r="L1567" i="3"/>
  <c r="K1567" i="3"/>
  <c r="M1566" i="3"/>
  <c r="N1566" i="3" s="1"/>
  <c r="L1566" i="3"/>
  <c r="O1566" i="3" s="1"/>
  <c r="K1566" i="3"/>
  <c r="N1565" i="3"/>
  <c r="M1565" i="3"/>
  <c r="L1565" i="3"/>
  <c r="K1565" i="3"/>
  <c r="N1564" i="3"/>
  <c r="M1564" i="3"/>
  <c r="L1564" i="3"/>
  <c r="K1564" i="3"/>
  <c r="N1563" i="3"/>
  <c r="M1563" i="3"/>
  <c r="L1563" i="3"/>
  <c r="K1563" i="3"/>
  <c r="M1562" i="3"/>
  <c r="N1562" i="3" s="1"/>
  <c r="L1562" i="3"/>
  <c r="K1562" i="3"/>
  <c r="N1561" i="3"/>
  <c r="O1561" i="3" s="1"/>
  <c r="M1561" i="3"/>
  <c r="L1561" i="3"/>
  <c r="K1561" i="3"/>
  <c r="N1560" i="3"/>
  <c r="M1560" i="3"/>
  <c r="L1560" i="3"/>
  <c r="K1560" i="3"/>
  <c r="O1560" i="3" s="1"/>
  <c r="O1559" i="3"/>
  <c r="N1559" i="3"/>
  <c r="M1559" i="3"/>
  <c r="L1559" i="3"/>
  <c r="K1559" i="3"/>
  <c r="M1558" i="3"/>
  <c r="N1558" i="3" s="1"/>
  <c r="L1558" i="3"/>
  <c r="K1558" i="3"/>
  <c r="N1557" i="3"/>
  <c r="M1557" i="3"/>
  <c r="L1557" i="3"/>
  <c r="K1557" i="3"/>
  <c r="N1556" i="3"/>
  <c r="O1556" i="3" s="1"/>
  <c r="M1556" i="3"/>
  <c r="L1556" i="3"/>
  <c r="K1556" i="3"/>
  <c r="N1555" i="3"/>
  <c r="M1555" i="3"/>
  <c r="L1555" i="3"/>
  <c r="K1555" i="3"/>
  <c r="O1555" i="3" s="1"/>
  <c r="M1554" i="3"/>
  <c r="N1554" i="3" s="1"/>
  <c r="L1554" i="3"/>
  <c r="K1554" i="3"/>
  <c r="N1553" i="3"/>
  <c r="O1553" i="3" s="1"/>
  <c r="M1553" i="3"/>
  <c r="L1553" i="3"/>
  <c r="K1553" i="3"/>
  <c r="O1552" i="3"/>
  <c r="N1552" i="3"/>
  <c r="M1552" i="3"/>
  <c r="L1552" i="3"/>
  <c r="K1552" i="3"/>
  <c r="N1551" i="3"/>
  <c r="M1551" i="3"/>
  <c r="L1551" i="3"/>
  <c r="O1551" i="3" s="1"/>
  <c r="K1551" i="3"/>
  <c r="M1550" i="3"/>
  <c r="N1550" i="3" s="1"/>
  <c r="L1550" i="3"/>
  <c r="O1550" i="3" s="1"/>
  <c r="K1550" i="3"/>
  <c r="N1549" i="3"/>
  <c r="M1549" i="3"/>
  <c r="L1549" i="3"/>
  <c r="K1549" i="3"/>
  <c r="O1549" i="3" s="1"/>
  <c r="O1548" i="3"/>
  <c r="N1548" i="3"/>
  <c r="M1548" i="3"/>
  <c r="L1548" i="3"/>
  <c r="K1548" i="3"/>
  <c r="N1547" i="3"/>
  <c r="M1547" i="3"/>
  <c r="L1547" i="3"/>
  <c r="K1547" i="3"/>
  <c r="M1546" i="3"/>
  <c r="N1546" i="3" s="1"/>
  <c r="L1546" i="3"/>
  <c r="K1546" i="3"/>
  <c r="O1546" i="3" s="1"/>
  <c r="M1545" i="3"/>
  <c r="N1545" i="3" s="1"/>
  <c r="O1545" i="3" s="1"/>
  <c r="L1545" i="3"/>
  <c r="K1545" i="3"/>
  <c r="O1544" i="3"/>
  <c r="N1544" i="3"/>
  <c r="M1544" i="3"/>
  <c r="L1544" i="3"/>
  <c r="K1544" i="3"/>
  <c r="N1543" i="3"/>
  <c r="M1543" i="3"/>
  <c r="L1543" i="3"/>
  <c r="O1543" i="3" s="1"/>
  <c r="K1543" i="3"/>
  <c r="M1542" i="3"/>
  <c r="N1542" i="3" s="1"/>
  <c r="L1542" i="3"/>
  <c r="K1542" i="3"/>
  <c r="N1541" i="3"/>
  <c r="M1541" i="3"/>
  <c r="L1541" i="3"/>
  <c r="K1541" i="3"/>
  <c r="O1541" i="3" s="1"/>
  <c r="N1540" i="3"/>
  <c r="M1540" i="3"/>
  <c r="L1540" i="3"/>
  <c r="K1540" i="3"/>
  <c r="O1540" i="3" s="1"/>
  <c r="N1539" i="3"/>
  <c r="M1539" i="3"/>
  <c r="L1539" i="3"/>
  <c r="K1539" i="3"/>
  <c r="M1538" i="3"/>
  <c r="N1538" i="3" s="1"/>
  <c r="L1538" i="3"/>
  <c r="K1538" i="3"/>
  <c r="N1537" i="3"/>
  <c r="O1537" i="3" s="1"/>
  <c r="M1537" i="3"/>
  <c r="L1537" i="3"/>
  <c r="K1537" i="3"/>
  <c r="N1536" i="3"/>
  <c r="M1536" i="3"/>
  <c r="L1536" i="3"/>
  <c r="K1536" i="3"/>
  <c r="O1536" i="3" s="1"/>
  <c r="O1535" i="3"/>
  <c r="N1535" i="3"/>
  <c r="M1535" i="3"/>
  <c r="L1535" i="3"/>
  <c r="K1535" i="3"/>
  <c r="M1534" i="3"/>
  <c r="N1534" i="3" s="1"/>
  <c r="L1534" i="3"/>
  <c r="K1534" i="3"/>
  <c r="N1533" i="3"/>
  <c r="M1533" i="3"/>
  <c r="L1533" i="3"/>
  <c r="K1533" i="3"/>
  <c r="O1532" i="3"/>
  <c r="N1532" i="3"/>
  <c r="M1532" i="3"/>
  <c r="L1532" i="3"/>
  <c r="K1532" i="3"/>
  <c r="N1531" i="3"/>
  <c r="M1531" i="3"/>
  <c r="L1531" i="3"/>
  <c r="K1531" i="3"/>
  <c r="O1531" i="3" s="1"/>
  <c r="M1530" i="3"/>
  <c r="N1530" i="3" s="1"/>
  <c r="L1530" i="3"/>
  <c r="K1530" i="3"/>
  <c r="M1529" i="3"/>
  <c r="N1529" i="3" s="1"/>
  <c r="O1529" i="3" s="1"/>
  <c r="L1529" i="3"/>
  <c r="K1529" i="3"/>
  <c r="O1528" i="3"/>
  <c r="N1528" i="3"/>
  <c r="M1528" i="3"/>
  <c r="L1528" i="3"/>
  <c r="K1528" i="3"/>
  <c r="O1527" i="3"/>
  <c r="N1527" i="3"/>
  <c r="M1527" i="3"/>
  <c r="L1527" i="3"/>
  <c r="K1527" i="3"/>
  <c r="M1526" i="3"/>
  <c r="N1526" i="3" s="1"/>
  <c r="L1526" i="3"/>
  <c r="O1526" i="3" s="1"/>
  <c r="K1526" i="3"/>
  <c r="N1525" i="3"/>
  <c r="M1525" i="3"/>
  <c r="L1525" i="3"/>
  <c r="K1525" i="3"/>
  <c r="N1524" i="3"/>
  <c r="M1524" i="3"/>
  <c r="L1524" i="3"/>
  <c r="K1524" i="3"/>
  <c r="O1524" i="3" s="1"/>
  <c r="N1523" i="3"/>
  <c r="M1523" i="3"/>
  <c r="L1523" i="3"/>
  <c r="K1523" i="3"/>
  <c r="M1522" i="3"/>
  <c r="N1522" i="3" s="1"/>
  <c r="L1522" i="3"/>
  <c r="K1522" i="3"/>
  <c r="O1522" i="3" s="1"/>
  <c r="N1521" i="3"/>
  <c r="O1521" i="3" s="1"/>
  <c r="M1521" i="3"/>
  <c r="L1521" i="3"/>
  <c r="K1521" i="3"/>
  <c r="N1520" i="3"/>
  <c r="M1520" i="3"/>
  <c r="L1520" i="3"/>
  <c r="K1520" i="3"/>
  <c r="O1520" i="3" s="1"/>
  <c r="O1519" i="3"/>
  <c r="N1519" i="3"/>
  <c r="M1519" i="3"/>
  <c r="L1519" i="3"/>
  <c r="K1519" i="3"/>
  <c r="M1518" i="3"/>
  <c r="N1518" i="3" s="1"/>
  <c r="L1518" i="3"/>
  <c r="K1518" i="3"/>
  <c r="N1517" i="3"/>
  <c r="M1517" i="3"/>
  <c r="L1517" i="3"/>
  <c r="K1517" i="3"/>
  <c r="N1516" i="3"/>
  <c r="M1516" i="3"/>
  <c r="L1516" i="3"/>
  <c r="K1516" i="3"/>
  <c r="O1516" i="3" s="1"/>
  <c r="N1515" i="3"/>
  <c r="M1515" i="3"/>
  <c r="L1515" i="3"/>
  <c r="K1515" i="3"/>
  <c r="M1514" i="3"/>
  <c r="N1514" i="3" s="1"/>
  <c r="L1514" i="3"/>
  <c r="K1514" i="3"/>
  <c r="O1514" i="3" s="1"/>
  <c r="N1513" i="3"/>
  <c r="O1513" i="3" s="1"/>
  <c r="M1513" i="3"/>
  <c r="L1513" i="3"/>
  <c r="K1513" i="3"/>
  <c r="N1512" i="3"/>
  <c r="M1512" i="3"/>
  <c r="L1512" i="3"/>
  <c r="K1512" i="3"/>
  <c r="O1512" i="3" s="1"/>
  <c r="N1511" i="3"/>
  <c r="M1511" i="3"/>
  <c r="L1511" i="3"/>
  <c r="K1511" i="3"/>
  <c r="O1511" i="3" s="1"/>
  <c r="M1510" i="3"/>
  <c r="N1510" i="3" s="1"/>
  <c r="L1510" i="3"/>
  <c r="O1510" i="3" s="1"/>
  <c r="K1510" i="3"/>
  <c r="M1509" i="3"/>
  <c r="N1509" i="3" s="1"/>
  <c r="L1509" i="3"/>
  <c r="K1509" i="3"/>
  <c r="O1508" i="3"/>
  <c r="N1508" i="3"/>
  <c r="M1508" i="3"/>
  <c r="L1508" i="3"/>
  <c r="K1508" i="3"/>
  <c r="O1507" i="3"/>
  <c r="N1507" i="3"/>
  <c r="M1507" i="3"/>
  <c r="L1507" i="3"/>
  <c r="K1507" i="3"/>
  <c r="M1506" i="3"/>
  <c r="N1506" i="3" s="1"/>
  <c r="L1506" i="3"/>
  <c r="K1506" i="3"/>
  <c r="N1505" i="3"/>
  <c r="O1505" i="3" s="1"/>
  <c r="M1505" i="3"/>
  <c r="L1505" i="3"/>
  <c r="K1505" i="3"/>
  <c r="N1504" i="3"/>
  <c r="M1504" i="3"/>
  <c r="L1504" i="3"/>
  <c r="K1504" i="3"/>
  <c r="O1504" i="3" s="1"/>
  <c r="N1503" i="3"/>
  <c r="M1503" i="3"/>
  <c r="L1503" i="3"/>
  <c r="K1503" i="3"/>
  <c r="O1503" i="3" s="1"/>
  <c r="M1502" i="3"/>
  <c r="N1502" i="3" s="1"/>
  <c r="L1502" i="3"/>
  <c r="K1502" i="3"/>
  <c r="N1501" i="3"/>
  <c r="M1501" i="3"/>
  <c r="L1501" i="3"/>
  <c r="K1501" i="3"/>
  <c r="N1500" i="3"/>
  <c r="O1500" i="3" s="1"/>
  <c r="M1500" i="3"/>
  <c r="L1500" i="3"/>
  <c r="K1500" i="3"/>
  <c r="N1499" i="3"/>
  <c r="M1499" i="3"/>
  <c r="L1499" i="3"/>
  <c r="K1499" i="3"/>
  <c r="M1498" i="3"/>
  <c r="N1498" i="3" s="1"/>
  <c r="L1498" i="3"/>
  <c r="K1498" i="3"/>
  <c r="M1497" i="3"/>
  <c r="N1497" i="3" s="1"/>
  <c r="O1497" i="3" s="1"/>
  <c r="L1497" i="3"/>
  <c r="K1497" i="3"/>
  <c r="O1496" i="3"/>
  <c r="N1496" i="3"/>
  <c r="M1496" i="3"/>
  <c r="L1496" i="3"/>
  <c r="K1496" i="3"/>
  <c r="N1495" i="3"/>
  <c r="M1495" i="3"/>
  <c r="L1495" i="3"/>
  <c r="O1495" i="3" s="1"/>
  <c r="K1495" i="3"/>
  <c r="M1494" i="3"/>
  <c r="N1494" i="3" s="1"/>
  <c r="L1494" i="3"/>
  <c r="K1494" i="3"/>
  <c r="N1493" i="3"/>
  <c r="M1493" i="3"/>
  <c r="L1493" i="3"/>
  <c r="K1493" i="3"/>
  <c r="O1493" i="3" s="1"/>
  <c r="N1492" i="3"/>
  <c r="M1492" i="3"/>
  <c r="L1492" i="3"/>
  <c r="K1492" i="3"/>
  <c r="O1492" i="3" s="1"/>
  <c r="N1491" i="3"/>
  <c r="M1491" i="3"/>
  <c r="L1491" i="3"/>
  <c r="K1491" i="3"/>
  <c r="O1491" i="3" s="1"/>
  <c r="M1490" i="3"/>
  <c r="N1490" i="3" s="1"/>
  <c r="L1490" i="3"/>
  <c r="K1490" i="3"/>
  <c r="M1489" i="3"/>
  <c r="N1489" i="3" s="1"/>
  <c r="O1489" i="3" s="1"/>
  <c r="L1489" i="3"/>
  <c r="K1489" i="3"/>
  <c r="O1488" i="3"/>
  <c r="N1488" i="3"/>
  <c r="M1488" i="3"/>
  <c r="L1488" i="3"/>
  <c r="K1488" i="3"/>
  <c r="O1487" i="3"/>
  <c r="N1487" i="3"/>
  <c r="M1487" i="3"/>
  <c r="L1487" i="3"/>
  <c r="K1487" i="3"/>
  <c r="M1486" i="3"/>
  <c r="N1486" i="3" s="1"/>
  <c r="L1486" i="3"/>
  <c r="O1486" i="3" s="1"/>
  <c r="K1486" i="3"/>
  <c r="M1485" i="3"/>
  <c r="N1485" i="3" s="1"/>
  <c r="L1485" i="3"/>
  <c r="K1485" i="3"/>
  <c r="N1484" i="3"/>
  <c r="M1484" i="3"/>
  <c r="L1484" i="3"/>
  <c r="K1484" i="3"/>
  <c r="O1484" i="3" s="1"/>
  <c r="O1483" i="3"/>
  <c r="N1483" i="3"/>
  <c r="M1483" i="3"/>
  <c r="L1483" i="3"/>
  <c r="K1483" i="3"/>
  <c r="M1482" i="3"/>
  <c r="N1482" i="3" s="1"/>
  <c r="L1482" i="3"/>
  <c r="K1482" i="3"/>
  <c r="O1482" i="3" s="1"/>
  <c r="N1481" i="3"/>
  <c r="O1481" i="3" s="1"/>
  <c r="M1481" i="3"/>
  <c r="L1481" i="3"/>
  <c r="K1481" i="3"/>
  <c r="N1480" i="3"/>
  <c r="M1480" i="3"/>
  <c r="L1480" i="3"/>
  <c r="K1480" i="3"/>
  <c r="O1480" i="3" s="1"/>
  <c r="N1479" i="3"/>
  <c r="M1479" i="3"/>
  <c r="L1479" i="3"/>
  <c r="K1479" i="3"/>
  <c r="O1479" i="3" s="1"/>
  <c r="M1478" i="3"/>
  <c r="N1478" i="3" s="1"/>
  <c r="L1478" i="3"/>
  <c r="O1478" i="3" s="1"/>
  <c r="K1478" i="3"/>
  <c r="M1477" i="3"/>
  <c r="N1477" i="3" s="1"/>
  <c r="L1477" i="3"/>
  <c r="K1477" i="3"/>
  <c r="O1476" i="3"/>
  <c r="N1476" i="3"/>
  <c r="M1476" i="3"/>
  <c r="L1476" i="3"/>
  <c r="K1476" i="3"/>
  <c r="O1475" i="3"/>
  <c r="N1475" i="3"/>
  <c r="M1475" i="3"/>
  <c r="L1475" i="3"/>
  <c r="K1475" i="3"/>
  <c r="M1474" i="3"/>
  <c r="N1474" i="3" s="1"/>
  <c r="L1474" i="3"/>
  <c r="K1474" i="3"/>
  <c r="N1473" i="3"/>
  <c r="O1473" i="3" s="1"/>
  <c r="M1473" i="3"/>
  <c r="L1473" i="3"/>
  <c r="K1473" i="3"/>
  <c r="N1472" i="3"/>
  <c r="M1472" i="3"/>
  <c r="L1472" i="3"/>
  <c r="K1472" i="3"/>
  <c r="N1471" i="3"/>
  <c r="M1471" i="3"/>
  <c r="L1471" i="3"/>
  <c r="K1471" i="3"/>
  <c r="O1471" i="3" s="1"/>
  <c r="M1470" i="3"/>
  <c r="N1470" i="3" s="1"/>
  <c r="L1470" i="3"/>
  <c r="K1470" i="3"/>
  <c r="N1469" i="3"/>
  <c r="M1469" i="3"/>
  <c r="L1469" i="3"/>
  <c r="K1469" i="3"/>
  <c r="N1468" i="3"/>
  <c r="O1468" i="3" s="1"/>
  <c r="M1468" i="3"/>
  <c r="L1468" i="3"/>
  <c r="K1468" i="3"/>
  <c r="N1467" i="3"/>
  <c r="M1467" i="3"/>
  <c r="L1467" i="3"/>
  <c r="K1467" i="3"/>
  <c r="O1467" i="3" s="1"/>
  <c r="M1466" i="3"/>
  <c r="N1466" i="3" s="1"/>
  <c r="L1466" i="3"/>
  <c r="K1466" i="3"/>
  <c r="M1465" i="3"/>
  <c r="N1465" i="3" s="1"/>
  <c r="O1465" i="3" s="1"/>
  <c r="L1465" i="3"/>
  <c r="K1465" i="3"/>
  <c r="O1464" i="3"/>
  <c r="N1464" i="3"/>
  <c r="M1464" i="3"/>
  <c r="L1464" i="3"/>
  <c r="K1464" i="3"/>
  <c r="N1463" i="3"/>
  <c r="M1463" i="3"/>
  <c r="L1463" i="3"/>
  <c r="O1463" i="3" s="1"/>
  <c r="K1463" i="3"/>
  <c r="M1462" i="3"/>
  <c r="N1462" i="3" s="1"/>
  <c r="L1462" i="3"/>
  <c r="K1462" i="3"/>
  <c r="N1461" i="3"/>
  <c r="M1461" i="3"/>
  <c r="L1461" i="3"/>
  <c r="K1461" i="3"/>
  <c r="O1461" i="3" s="1"/>
  <c r="N1460" i="3"/>
  <c r="M1460" i="3"/>
  <c r="L1460" i="3"/>
  <c r="K1460" i="3"/>
  <c r="O1460" i="3" s="1"/>
  <c r="N1459" i="3"/>
  <c r="M1459" i="3"/>
  <c r="L1459" i="3"/>
  <c r="K1459" i="3"/>
  <c r="O1459" i="3" s="1"/>
  <c r="M1458" i="3"/>
  <c r="N1458" i="3" s="1"/>
  <c r="L1458" i="3"/>
  <c r="K1458" i="3"/>
  <c r="M1457" i="3"/>
  <c r="N1457" i="3" s="1"/>
  <c r="O1457" i="3" s="1"/>
  <c r="L1457" i="3"/>
  <c r="K1457" i="3"/>
  <c r="O1456" i="3"/>
  <c r="N1456" i="3"/>
  <c r="M1456" i="3"/>
  <c r="L1456" i="3"/>
  <c r="K1456" i="3"/>
  <c r="O1455" i="3"/>
  <c r="N1455" i="3"/>
  <c r="M1455" i="3"/>
  <c r="L1455" i="3"/>
  <c r="K1455" i="3"/>
  <c r="M1454" i="3"/>
  <c r="N1454" i="3" s="1"/>
  <c r="L1454" i="3"/>
  <c r="O1454" i="3" s="1"/>
  <c r="K1454" i="3"/>
  <c r="M1453" i="3"/>
  <c r="N1453" i="3" s="1"/>
  <c r="L1453" i="3"/>
  <c r="K1453" i="3"/>
  <c r="N1452" i="3"/>
  <c r="M1452" i="3"/>
  <c r="L1452" i="3"/>
  <c r="K1452" i="3"/>
  <c r="O1452" i="3" s="1"/>
  <c r="O1451" i="3"/>
  <c r="N1451" i="3"/>
  <c r="M1451" i="3"/>
  <c r="L1451" i="3"/>
  <c r="K1451" i="3"/>
  <c r="M1450" i="3"/>
  <c r="N1450" i="3" s="1"/>
  <c r="L1450" i="3"/>
  <c r="K1450" i="3"/>
  <c r="O1450" i="3" s="1"/>
  <c r="N1449" i="3"/>
  <c r="O1449" i="3" s="1"/>
  <c r="M1449" i="3"/>
  <c r="L1449" i="3"/>
  <c r="K1449" i="3"/>
  <c r="N1448" i="3"/>
  <c r="M1448" i="3"/>
  <c r="L1448" i="3"/>
  <c r="K1448" i="3"/>
  <c r="O1448" i="3" s="1"/>
  <c r="N1447" i="3"/>
  <c r="M1447" i="3"/>
  <c r="L1447" i="3"/>
  <c r="K1447" i="3"/>
  <c r="O1447" i="3" s="1"/>
  <c r="M1446" i="3"/>
  <c r="N1446" i="3" s="1"/>
  <c r="L1446" i="3"/>
  <c r="O1446" i="3" s="1"/>
  <c r="K1446" i="3"/>
  <c r="M1445" i="3"/>
  <c r="N1445" i="3" s="1"/>
  <c r="L1445" i="3"/>
  <c r="K1445" i="3"/>
  <c r="O1444" i="3"/>
  <c r="N1444" i="3"/>
  <c r="M1444" i="3"/>
  <c r="L1444" i="3"/>
  <c r="K1444" i="3"/>
  <c r="O1443" i="3"/>
  <c r="N1443" i="3"/>
  <c r="M1443" i="3"/>
  <c r="L1443" i="3"/>
  <c r="K1443" i="3"/>
  <c r="M1442" i="3"/>
  <c r="N1442" i="3" s="1"/>
  <c r="L1442" i="3"/>
  <c r="K1442" i="3"/>
  <c r="N1441" i="3"/>
  <c r="O1441" i="3" s="1"/>
  <c r="M1441" i="3"/>
  <c r="L1441" i="3"/>
  <c r="K1441" i="3"/>
  <c r="N1440" i="3"/>
  <c r="M1440" i="3"/>
  <c r="L1440" i="3"/>
  <c r="K1440" i="3"/>
  <c r="O1440" i="3" s="1"/>
  <c r="N1439" i="3"/>
  <c r="M1439" i="3"/>
  <c r="L1439" i="3"/>
  <c r="K1439" i="3"/>
  <c r="O1439" i="3" s="1"/>
  <c r="M1438" i="3"/>
  <c r="N1438" i="3" s="1"/>
  <c r="L1438" i="3"/>
  <c r="K1438" i="3"/>
  <c r="N1437" i="3"/>
  <c r="M1437" i="3"/>
  <c r="L1437" i="3"/>
  <c r="K1437" i="3"/>
  <c r="N1436" i="3"/>
  <c r="O1436" i="3" s="1"/>
  <c r="M1436" i="3"/>
  <c r="L1436" i="3"/>
  <c r="K1436" i="3"/>
  <c r="N1435" i="3"/>
  <c r="M1435" i="3"/>
  <c r="L1435" i="3"/>
  <c r="K1435" i="3"/>
  <c r="M1434" i="3"/>
  <c r="N1434" i="3" s="1"/>
  <c r="L1434" i="3"/>
  <c r="K1434" i="3"/>
  <c r="M1433" i="3"/>
  <c r="N1433" i="3" s="1"/>
  <c r="O1433" i="3" s="1"/>
  <c r="L1433" i="3"/>
  <c r="K1433" i="3"/>
  <c r="O1432" i="3"/>
  <c r="N1432" i="3"/>
  <c r="M1432" i="3"/>
  <c r="L1432" i="3"/>
  <c r="K1432" i="3"/>
  <c r="N1431" i="3"/>
  <c r="M1431" i="3"/>
  <c r="L1431" i="3"/>
  <c r="O1431" i="3" s="1"/>
  <c r="K1431" i="3"/>
  <c r="M1430" i="3"/>
  <c r="N1430" i="3" s="1"/>
  <c r="L1430" i="3"/>
  <c r="K1430" i="3"/>
  <c r="N1429" i="3"/>
  <c r="M1429" i="3"/>
  <c r="L1429" i="3"/>
  <c r="K1429" i="3"/>
  <c r="O1429" i="3" s="1"/>
  <c r="N1428" i="3"/>
  <c r="M1428" i="3"/>
  <c r="L1428" i="3"/>
  <c r="K1428" i="3"/>
  <c r="O1428" i="3" s="1"/>
  <c r="N1427" i="3"/>
  <c r="M1427" i="3"/>
  <c r="L1427" i="3"/>
  <c r="K1427" i="3"/>
  <c r="O1427" i="3" s="1"/>
  <c r="M1426" i="3"/>
  <c r="N1426" i="3" s="1"/>
  <c r="L1426" i="3"/>
  <c r="K1426" i="3"/>
  <c r="M1425" i="3"/>
  <c r="N1425" i="3" s="1"/>
  <c r="O1425" i="3" s="1"/>
  <c r="L1425" i="3"/>
  <c r="K1425" i="3"/>
  <c r="O1424" i="3"/>
  <c r="N1424" i="3"/>
  <c r="M1424" i="3"/>
  <c r="L1424" i="3"/>
  <c r="K1424" i="3"/>
  <c r="O1423" i="3"/>
  <c r="N1423" i="3"/>
  <c r="M1423" i="3"/>
  <c r="L1423" i="3"/>
  <c r="K1423" i="3"/>
  <c r="M1422" i="3"/>
  <c r="N1422" i="3" s="1"/>
  <c r="L1422" i="3"/>
  <c r="O1422" i="3" s="1"/>
  <c r="K1422" i="3"/>
  <c r="M1421" i="3"/>
  <c r="N1421" i="3" s="1"/>
  <c r="L1421" i="3"/>
  <c r="K1421" i="3"/>
  <c r="N1420" i="3"/>
  <c r="M1420" i="3"/>
  <c r="L1420" i="3"/>
  <c r="K1420" i="3"/>
  <c r="O1420" i="3" s="1"/>
  <c r="O1419" i="3"/>
  <c r="N1419" i="3"/>
  <c r="M1419" i="3"/>
  <c r="L1419" i="3"/>
  <c r="K1419" i="3"/>
  <c r="M1418" i="3"/>
  <c r="N1418" i="3" s="1"/>
  <c r="L1418" i="3"/>
  <c r="K1418" i="3"/>
  <c r="O1418" i="3" s="1"/>
  <c r="N1417" i="3"/>
  <c r="O1417" i="3" s="1"/>
  <c r="M1417" i="3"/>
  <c r="L1417" i="3"/>
  <c r="K1417" i="3"/>
  <c r="N1416" i="3"/>
  <c r="M1416" i="3"/>
  <c r="L1416" i="3"/>
  <c r="K1416" i="3"/>
  <c r="O1416" i="3" s="1"/>
  <c r="N1415" i="3"/>
  <c r="M1415" i="3"/>
  <c r="L1415" i="3"/>
  <c r="K1415" i="3"/>
  <c r="O1415" i="3" s="1"/>
  <c r="M1414" i="3"/>
  <c r="N1414" i="3" s="1"/>
  <c r="L1414" i="3"/>
  <c r="O1414" i="3" s="1"/>
  <c r="K1414" i="3"/>
  <c r="M1413" i="3"/>
  <c r="N1413" i="3" s="1"/>
  <c r="L1413" i="3"/>
  <c r="K1413" i="3"/>
  <c r="O1412" i="3"/>
  <c r="N1412" i="3"/>
  <c r="M1412" i="3"/>
  <c r="L1412" i="3"/>
  <c r="K1412" i="3"/>
  <c r="O1411" i="3"/>
  <c r="N1411" i="3"/>
  <c r="M1411" i="3"/>
  <c r="L1411" i="3"/>
  <c r="K1411" i="3"/>
  <c r="M1410" i="3"/>
  <c r="N1410" i="3" s="1"/>
  <c r="L1410" i="3"/>
  <c r="K1410" i="3"/>
  <c r="N1409" i="3"/>
  <c r="O1409" i="3" s="1"/>
  <c r="M1409" i="3"/>
  <c r="L1409" i="3"/>
  <c r="K1409" i="3"/>
  <c r="N1408" i="3"/>
  <c r="M1408" i="3"/>
  <c r="L1408" i="3"/>
  <c r="K1408" i="3"/>
  <c r="N1407" i="3"/>
  <c r="M1407" i="3"/>
  <c r="L1407" i="3"/>
  <c r="K1407" i="3"/>
  <c r="O1407" i="3" s="1"/>
  <c r="M1406" i="3"/>
  <c r="N1406" i="3" s="1"/>
  <c r="L1406" i="3"/>
  <c r="K1406" i="3"/>
  <c r="N1405" i="3"/>
  <c r="M1405" i="3"/>
  <c r="L1405" i="3"/>
  <c r="K1405" i="3"/>
  <c r="N1404" i="3"/>
  <c r="O1404" i="3" s="1"/>
  <c r="M1404" i="3"/>
  <c r="L1404" i="3"/>
  <c r="K1404" i="3"/>
  <c r="N1403" i="3"/>
  <c r="M1403" i="3"/>
  <c r="L1403" i="3"/>
  <c r="K1403" i="3"/>
  <c r="O1403" i="3" s="1"/>
  <c r="M1402" i="3"/>
  <c r="N1402" i="3" s="1"/>
  <c r="L1402" i="3"/>
  <c r="K1402" i="3"/>
  <c r="M1401" i="3"/>
  <c r="N1401" i="3" s="1"/>
  <c r="O1401" i="3" s="1"/>
  <c r="L1401" i="3"/>
  <c r="K1401" i="3"/>
  <c r="O1400" i="3"/>
  <c r="N1400" i="3"/>
  <c r="M1400" i="3"/>
  <c r="L1400" i="3"/>
  <c r="K1400" i="3"/>
  <c r="N1399" i="3"/>
  <c r="M1399" i="3"/>
  <c r="L1399" i="3"/>
  <c r="O1399" i="3" s="1"/>
  <c r="K1399" i="3"/>
  <c r="M1398" i="3"/>
  <c r="N1398" i="3" s="1"/>
  <c r="L1398" i="3"/>
  <c r="K1398" i="3"/>
  <c r="N1397" i="3"/>
  <c r="M1397" i="3"/>
  <c r="L1397" i="3"/>
  <c r="K1397" i="3"/>
  <c r="O1397" i="3" s="1"/>
  <c r="N1396" i="3"/>
  <c r="M1396" i="3"/>
  <c r="L1396" i="3"/>
  <c r="K1396" i="3"/>
  <c r="O1396" i="3" s="1"/>
  <c r="N1395" i="3"/>
  <c r="M1395" i="3"/>
  <c r="L1395" i="3"/>
  <c r="K1395" i="3"/>
  <c r="O1395" i="3" s="1"/>
  <c r="M1394" i="3"/>
  <c r="N1394" i="3" s="1"/>
  <c r="L1394" i="3"/>
  <c r="K1394" i="3"/>
  <c r="M1393" i="3"/>
  <c r="N1393" i="3" s="1"/>
  <c r="O1393" i="3" s="1"/>
  <c r="L1393" i="3"/>
  <c r="K1393" i="3"/>
  <c r="O1392" i="3"/>
  <c r="N1392" i="3"/>
  <c r="M1392" i="3"/>
  <c r="L1392" i="3"/>
  <c r="K1392" i="3"/>
  <c r="O1391" i="3"/>
  <c r="N1391" i="3"/>
  <c r="M1391" i="3"/>
  <c r="L1391" i="3"/>
  <c r="K1391" i="3"/>
  <c r="M1390" i="3"/>
  <c r="N1390" i="3" s="1"/>
  <c r="L1390" i="3"/>
  <c r="O1390" i="3" s="1"/>
  <c r="K1390" i="3"/>
  <c r="M1389" i="3"/>
  <c r="N1389" i="3" s="1"/>
  <c r="L1389" i="3"/>
  <c r="K1389" i="3"/>
  <c r="N1388" i="3"/>
  <c r="M1388" i="3"/>
  <c r="L1388" i="3"/>
  <c r="K1388" i="3"/>
  <c r="O1388" i="3" s="1"/>
  <c r="O1387" i="3"/>
  <c r="N1387" i="3"/>
  <c r="M1387" i="3"/>
  <c r="L1387" i="3"/>
  <c r="K1387" i="3"/>
  <c r="M1386" i="3"/>
  <c r="N1386" i="3" s="1"/>
  <c r="L1386" i="3"/>
  <c r="K1386" i="3"/>
  <c r="O1386" i="3" s="1"/>
  <c r="N1385" i="3"/>
  <c r="O1385" i="3" s="1"/>
  <c r="M1385" i="3"/>
  <c r="L1385" i="3"/>
  <c r="K1385" i="3"/>
  <c r="N1384" i="3"/>
  <c r="M1384" i="3"/>
  <c r="L1384" i="3"/>
  <c r="K1384" i="3"/>
  <c r="O1384" i="3" s="1"/>
  <c r="N1383" i="3"/>
  <c r="M1383" i="3"/>
  <c r="L1383" i="3"/>
  <c r="K1383" i="3"/>
  <c r="O1383" i="3" s="1"/>
  <c r="M1382" i="3"/>
  <c r="N1382" i="3" s="1"/>
  <c r="L1382" i="3"/>
  <c r="O1382" i="3" s="1"/>
  <c r="K1382" i="3"/>
  <c r="M1381" i="3"/>
  <c r="N1381" i="3" s="1"/>
  <c r="L1381" i="3"/>
  <c r="K1381" i="3"/>
  <c r="O1380" i="3"/>
  <c r="N1380" i="3"/>
  <c r="M1380" i="3"/>
  <c r="L1380" i="3"/>
  <c r="K1380" i="3"/>
  <c r="O1379" i="3"/>
  <c r="N1379" i="3"/>
  <c r="M1379" i="3"/>
  <c r="L1379" i="3"/>
  <c r="K1379" i="3"/>
  <c r="M1378" i="3"/>
  <c r="N1378" i="3" s="1"/>
  <c r="L1378" i="3"/>
  <c r="K1378" i="3"/>
  <c r="N1377" i="3"/>
  <c r="O1377" i="3" s="1"/>
  <c r="I89" i="5" s="1"/>
  <c r="M1377" i="3"/>
  <c r="L1377" i="3"/>
  <c r="K1377" i="3"/>
  <c r="N1376" i="3"/>
  <c r="M1376" i="3"/>
  <c r="L1376" i="3"/>
  <c r="K1376" i="3"/>
  <c r="O1376" i="3" s="1"/>
  <c r="N1375" i="3"/>
  <c r="M1375" i="3"/>
  <c r="L1375" i="3"/>
  <c r="K1375" i="3"/>
  <c r="O1375" i="3" s="1"/>
  <c r="M1374" i="3"/>
  <c r="N1374" i="3" s="1"/>
  <c r="L1374" i="3"/>
  <c r="K1374" i="3"/>
  <c r="N1373" i="3"/>
  <c r="M1373" i="3"/>
  <c r="L1373" i="3"/>
  <c r="K1373" i="3"/>
  <c r="N1372" i="3"/>
  <c r="O1372" i="3" s="1"/>
  <c r="M1372" i="3"/>
  <c r="L1372" i="3"/>
  <c r="K1372" i="3"/>
  <c r="N1371" i="3"/>
  <c r="M1371" i="3"/>
  <c r="L1371" i="3"/>
  <c r="K1371" i="3"/>
  <c r="M1370" i="3"/>
  <c r="N1370" i="3" s="1"/>
  <c r="L1370" i="3"/>
  <c r="K1370" i="3"/>
  <c r="M1369" i="3"/>
  <c r="N1369" i="3" s="1"/>
  <c r="O1369" i="3" s="1"/>
  <c r="L1369" i="3"/>
  <c r="K1369" i="3"/>
  <c r="O1368" i="3"/>
  <c r="N1368" i="3"/>
  <c r="M1368" i="3"/>
  <c r="L1368" i="3"/>
  <c r="K1368" i="3"/>
  <c r="N1367" i="3"/>
  <c r="M1367" i="3"/>
  <c r="L1367" i="3"/>
  <c r="O1367" i="3" s="1"/>
  <c r="K1367" i="3"/>
  <c r="M1366" i="3"/>
  <c r="N1366" i="3" s="1"/>
  <c r="L1366" i="3"/>
  <c r="K1366" i="3"/>
  <c r="N1365" i="3"/>
  <c r="M1365" i="3"/>
  <c r="L1365" i="3"/>
  <c r="K1365" i="3"/>
  <c r="O1365" i="3" s="1"/>
  <c r="N1364" i="3"/>
  <c r="M1364" i="3"/>
  <c r="L1364" i="3"/>
  <c r="K1364" i="3"/>
  <c r="N1363" i="3"/>
  <c r="M1363" i="3"/>
  <c r="L1363" i="3"/>
  <c r="K1363" i="3"/>
  <c r="O1363" i="3" s="1"/>
  <c r="M1362" i="3"/>
  <c r="N1362" i="3" s="1"/>
  <c r="L1362" i="3"/>
  <c r="K1362" i="3"/>
  <c r="M1361" i="3"/>
  <c r="N1361" i="3" s="1"/>
  <c r="O1361" i="3" s="1"/>
  <c r="L1361" i="3"/>
  <c r="K1361" i="3"/>
  <c r="O1360" i="3"/>
  <c r="N1360" i="3"/>
  <c r="M1360" i="3"/>
  <c r="L1360" i="3"/>
  <c r="K1360" i="3"/>
  <c r="N1359" i="3"/>
  <c r="M1359" i="3"/>
  <c r="L1359" i="3"/>
  <c r="O1359" i="3" s="1"/>
  <c r="K1359" i="3"/>
  <c r="M1358" i="3"/>
  <c r="N1358" i="3" s="1"/>
  <c r="L1358" i="3"/>
  <c r="O1358" i="3" s="1"/>
  <c r="K1358" i="3"/>
  <c r="M1357" i="3"/>
  <c r="N1357" i="3" s="1"/>
  <c r="L1357" i="3"/>
  <c r="K1357" i="3"/>
  <c r="N1356" i="3"/>
  <c r="M1356" i="3"/>
  <c r="L1356" i="3"/>
  <c r="K1356" i="3"/>
  <c r="O1356" i="3" s="1"/>
  <c r="O1355" i="3"/>
  <c r="N1355" i="3"/>
  <c r="M1355" i="3"/>
  <c r="L1355" i="3"/>
  <c r="K1355" i="3"/>
  <c r="M1354" i="3"/>
  <c r="N1354" i="3" s="1"/>
  <c r="L1354" i="3"/>
  <c r="K1354" i="3"/>
  <c r="O1354" i="3" s="1"/>
  <c r="N1353" i="3"/>
  <c r="O1353" i="3" s="1"/>
  <c r="M1353" i="3"/>
  <c r="L1353" i="3"/>
  <c r="K1353" i="3"/>
  <c r="N1352" i="3"/>
  <c r="M1352" i="3"/>
  <c r="L1352" i="3"/>
  <c r="K1352" i="3"/>
  <c r="O1352" i="3" s="1"/>
  <c r="N1351" i="3"/>
  <c r="M1351" i="3"/>
  <c r="L1351" i="3"/>
  <c r="K1351" i="3"/>
  <c r="O1351" i="3" s="1"/>
  <c r="M1350" i="3"/>
  <c r="N1350" i="3" s="1"/>
  <c r="L1350" i="3"/>
  <c r="O1350" i="3" s="1"/>
  <c r="K1350" i="3"/>
  <c r="M1349" i="3"/>
  <c r="N1349" i="3" s="1"/>
  <c r="L1349" i="3"/>
  <c r="K1349" i="3"/>
  <c r="O1348" i="3"/>
  <c r="N1348" i="3"/>
  <c r="M1348" i="3"/>
  <c r="L1348" i="3"/>
  <c r="K1348" i="3"/>
  <c r="O1347" i="3"/>
  <c r="N1347" i="3"/>
  <c r="M1347" i="3"/>
  <c r="L1347" i="3"/>
  <c r="K1347" i="3"/>
  <c r="M1346" i="3"/>
  <c r="N1346" i="3" s="1"/>
  <c r="L1346" i="3"/>
  <c r="K1346" i="3"/>
  <c r="N1345" i="3"/>
  <c r="O1345" i="3" s="1"/>
  <c r="M1345" i="3"/>
  <c r="L1345" i="3"/>
  <c r="K1345" i="3"/>
  <c r="N1344" i="3"/>
  <c r="M1344" i="3"/>
  <c r="L1344" i="3"/>
  <c r="K1344" i="3"/>
  <c r="N1343" i="3"/>
  <c r="M1343" i="3"/>
  <c r="L1343" i="3"/>
  <c r="K1343" i="3"/>
  <c r="O1343" i="3" s="1"/>
  <c r="M1342" i="3"/>
  <c r="N1342" i="3" s="1"/>
  <c r="L1342" i="3"/>
  <c r="K1342" i="3"/>
  <c r="N1341" i="3"/>
  <c r="M1341" i="3"/>
  <c r="L1341" i="3"/>
  <c r="K1341" i="3"/>
  <c r="N1340" i="3"/>
  <c r="O1340" i="3" s="1"/>
  <c r="M1340" i="3"/>
  <c r="L1340" i="3"/>
  <c r="K1340" i="3"/>
  <c r="N1339" i="3"/>
  <c r="M1339" i="3"/>
  <c r="L1339" i="3"/>
  <c r="K1339" i="3"/>
  <c r="O1339" i="3" s="1"/>
  <c r="M1338" i="3"/>
  <c r="N1338" i="3" s="1"/>
  <c r="L1338" i="3"/>
  <c r="K1338" i="3"/>
  <c r="M1337" i="3"/>
  <c r="N1337" i="3" s="1"/>
  <c r="O1337" i="3" s="1"/>
  <c r="L1337" i="3"/>
  <c r="K1337" i="3"/>
  <c r="O1336" i="3"/>
  <c r="N1336" i="3"/>
  <c r="M1336" i="3"/>
  <c r="L1336" i="3"/>
  <c r="K1336" i="3"/>
  <c r="N1335" i="3"/>
  <c r="M1335" i="3"/>
  <c r="L1335" i="3"/>
  <c r="O1335" i="3" s="1"/>
  <c r="I72" i="5" s="1"/>
  <c r="K1335" i="3"/>
  <c r="M1334" i="3"/>
  <c r="N1334" i="3" s="1"/>
  <c r="L1334" i="3"/>
  <c r="K1334" i="3"/>
  <c r="N1333" i="3"/>
  <c r="M1333" i="3"/>
  <c r="L1333" i="3"/>
  <c r="K1333" i="3"/>
  <c r="O1333" i="3" s="1"/>
  <c r="N1332" i="3"/>
  <c r="M1332" i="3"/>
  <c r="L1332" i="3"/>
  <c r="K1332" i="3"/>
  <c r="O1332" i="3" s="1"/>
  <c r="N1331" i="3"/>
  <c r="M1331" i="3"/>
  <c r="L1331" i="3"/>
  <c r="K1331" i="3"/>
  <c r="O1331" i="3" s="1"/>
  <c r="M1330" i="3"/>
  <c r="N1330" i="3" s="1"/>
  <c r="L1330" i="3"/>
  <c r="K1330" i="3"/>
  <c r="M1329" i="3"/>
  <c r="N1329" i="3" s="1"/>
  <c r="O1329" i="3" s="1"/>
  <c r="L1329" i="3"/>
  <c r="K1329" i="3"/>
  <c r="O1328" i="3"/>
  <c r="N1328" i="3"/>
  <c r="M1328" i="3"/>
  <c r="L1328" i="3"/>
  <c r="K1328" i="3"/>
  <c r="O1327" i="3"/>
  <c r="N1327" i="3"/>
  <c r="M1327" i="3"/>
  <c r="L1327" i="3"/>
  <c r="K1327" i="3"/>
  <c r="M1326" i="3"/>
  <c r="N1326" i="3" s="1"/>
  <c r="L1326" i="3"/>
  <c r="O1326" i="3" s="1"/>
  <c r="K1326" i="3"/>
  <c r="M1325" i="3"/>
  <c r="N1325" i="3" s="1"/>
  <c r="L1325" i="3"/>
  <c r="K1325" i="3"/>
  <c r="N1324" i="3"/>
  <c r="M1324" i="3"/>
  <c r="L1324" i="3"/>
  <c r="K1324" i="3"/>
  <c r="O1324" i="3" s="1"/>
  <c r="O1323" i="3"/>
  <c r="N1323" i="3"/>
  <c r="M1323" i="3"/>
  <c r="L1323" i="3"/>
  <c r="K1323" i="3"/>
  <c r="M1322" i="3"/>
  <c r="N1322" i="3" s="1"/>
  <c r="L1322" i="3"/>
  <c r="K1322" i="3"/>
  <c r="O1322" i="3" s="1"/>
  <c r="N1321" i="3"/>
  <c r="O1321" i="3" s="1"/>
  <c r="M1321" i="3"/>
  <c r="L1321" i="3"/>
  <c r="K1321" i="3"/>
  <c r="N1320" i="3"/>
  <c r="M1320" i="3"/>
  <c r="L1320" i="3"/>
  <c r="K1320" i="3"/>
  <c r="O1320" i="3" s="1"/>
  <c r="N1319" i="3"/>
  <c r="M1319" i="3"/>
  <c r="L1319" i="3"/>
  <c r="K1319" i="3"/>
  <c r="O1319" i="3" s="1"/>
  <c r="M1318" i="3"/>
  <c r="N1318" i="3" s="1"/>
  <c r="L1318" i="3"/>
  <c r="O1318" i="3" s="1"/>
  <c r="K1318" i="3"/>
  <c r="M1317" i="3"/>
  <c r="N1317" i="3" s="1"/>
  <c r="L1317" i="3"/>
  <c r="K1317" i="3"/>
  <c r="O1316" i="3"/>
  <c r="N1316" i="3"/>
  <c r="M1316" i="3"/>
  <c r="L1316" i="3"/>
  <c r="K1316" i="3"/>
  <c r="O1315" i="3"/>
  <c r="N1315" i="3"/>
  <c r="M1315" i="3"/>
  <c r="L1315" i="3"/>
  <c r="K1315" i="3"/>
  <c r="M1314" i="3"/>
  <c r="N1314" i="3" s="1"/>
  <c r="L1314" i="3"/>
  <c r="K1314" i="3"/>
  <c r="N1313" i="3"/>
  <c r="O1313" i="3" s="1"/>
  <c r="M1313" i="3"/>
  <c r="L1313" i="3"/>
  <c r="K1313" i="3"/>
  <c r="N1312" i="3"/>
  <c r="M1312" i="3"/>
  <c r="L1312" i="3"/>
  <c r="K1312" i="3"/>
  <c r="O1312" i="3" s="1"/>
  <c r="N1311" i="3"/>
  <c r="M1311" i="3"/>
  <c r="L1311" i="3"/>
  <c r="K1311" i="3"/>
  <c r="O1311" i="3" s="1"/>
  <c r="M1310" i="3"/>
  <c r="N1310" i="3" s="1"/>
  <c r="L1310" i="3"/>
  <c r="K1310" i="3"/>
  <c r="N1309" i="3"/>
  <c r="M1309" i="3"/>
  <c r="L1309" i="3"/>
  <c r="K1309" i="3"/>
  <c r="N1308" i="3"/>
  <c r="O1308" i="3" s="1"/>
  <c r="M1308" i="3"/>
  <c r="L1308" i="3"/>
  <c r="K1308" i="3"/>
  <c r="N1307" i="3"/>
  <c r="M1307" i="3"/>
  <c r="L1307" i="3"/>
  <c r="K1307" i="3"/>
  <c r="M1306" i="3"/>
  <c r="N1306" i="3" s="1"/>
  <c r="L1306" i="3"/>
  <c r="K1306" i="3"/>
  <c r="M1305" i="3"/>
  <c r="N1305" i="3" s="1"/>
  <c r="O1305" i="3" s="1"/>
  <c r="L1305" i="3"/>
  <c r="K1305" i="3"/>
  <c r="O1304" i="3"/>
  <c r="N1304" i="3"/>
  <c r="M1304" i="3"/>
  <c r="L1304" i="3"/>
  <c r="K1304" i="3"/>
  <c r="N1303" i="3"/>
  <c r="M1303" i="3"/>
  <c r="L1303" i="3"/>
  <c r="O1303" i="3" s="1"/>
  <c r="K1303" i="3"/>
  <c r="M1302" i="3"/>
  <c r="N1302" i="3" s="1"/>
  <c r="L1302" i="3"/>
  <c r="K1302" i="3"/>
  <c r="N1301" i="3"/>
  <c r="M1301" i="3"/>
  <c r="L1301" i="3"/>
  <c r="K1301" i="3"/>
  <c r="O1301" i="3" s="1"/>
  <c r="N1300" i="3"/>
  <c r="M1300" i="3"/>
  <c r="L1300" i="3"/>
  <c r="K1300" i="3"/>
  <c r="N1299" i="3"/>
  <c r="M1299" i="3"/>
  <c r="L1299" i="3"/>
  <c r="K1299" i="3"/>
  <c r="O1299" i="3" s="1"/>
  <c r="M1298" i="3"/>
  <c r="N1298" i="3" s="1"/>
  <c r="L1298" i="3"/>
  <c r="K1298" i="3"/>
  <c r="M1297" i="3"/>
  <c r="N1297" i="3" s="1"/>
  <c r="O1297" i="3" s="1"/>
  <c r="L1297" i="3"/>
  <c r="K1297" i="3"/>
  <c r="O1296" i="3"/>
  <c r="N1296" i="3"/>
  <c r="M1296" i="3"/>
  <c r="L1296" i="3"/>
  <c r="K1296" i="3"/>
  <c r="N1295" i="3"/>
  <c r="M1295" i="3"/>
  <c r="L1295" i="3"/>
  <c r="O1295" i="3" s="1"/>
  <c r="K1295" i="3"/>
  <c r="M1294" i="3"/>
  <c r="N1294" i="3" s="1"/>
  <c r="L1294" i="3"/>
  <c r="O1294" i="3" s="1"/>
  <c r="K1294" i="3"/>
  <c r="N1293" i="3"/>
  <c r="M1293" i="3"/>
  <c r="L1293" i="3"/>
  <c r="K1293" i="3"/>
  <c r="O1293" i="3" s="1"/>
  <c r="N1292" i="3"/>
  <c r="M1292" i="3"/>
  <c r="L1292" i="3"/>
  <c r="K1292" i="3"/>
  <c r="O1292" i="3" s="1"/>
  <c r="O1291" i="3"/>
  <c r="N1291" i="3"/>
  <c r="M1291" i="3"/>
  <c r="L1291" i="3"/>
  <c r="K1291" i="3"/>
  <c r="M1290" i="3"/>
  <c r="N1290" i="3" s="1"/>
  <c r="L1290" i="3"/>
  <c r="K1290" i="3"/>
  <c r="O1290" i="3" s="1"/>
  <c r="N1289" i="3"/>
  <c r="O1289" i="3" s="1"/>
  <c r="M1289" i="3"/>
  <c r="L1289" i="3"/>
  <c r="K1289" i="3"/>
  <c r="N1288" i="3"/>
  <c r="M1288" i="3"/>
  <c r="L1288" i="3"/>
  <c r="K1288" i="3"/>
  <c r="O1288" i="3" s="1"/>
  <c r="N1287" i="3"/>
  <c r="M1287" i="3"/>
  <c r="L1287" i="3"/>
  <c r="K1287" i="3"/>
  <c r="O1287" i="3" s="1"/>
  <c r="M1286" i="3"/>
  <c r="N1286" i="3" s="1"/>
  <c r="L1286" i="3"/>
  <c r="O1286" i="3" s="1"/>
  <c r="K1286" i="3"/>
  <c r="M1285" i="3"/>
  <c r="N1285" i="3" s="1"/>
  <c r="L1285" i="3"/>
  <c r="K1285" i="3"/>
  <c r="O1284" i="3"/>
  <c r="N1284" i="3"/>
  <c r="M1284" i="3"/>
  <c r="L1284" i="3"/>
  <c r="K1284" i="3"/>
  <c r="O1283" i="3"/>
  <c r="N1283" i="3"/>
  <c r="M1283" i="3"/>
  <c r="L1283" i="3"/>
  <c r="K1283" i="3"/>
  <c r="M1282" i="3"/>
  <c r="N1282" i="3" s="1"/>
  <c r="L1282" i="3"/>
  <c r="K1282" i="3"/>
  <c r="N1281" i="3"/>
  <c r="O1281" i="3" s="1"/>
  <c r="M1281" i="3"/>
  <c r="L1281" i="3"/>
  <c r="K1281" i="3"/>
  <c r="N1280" i="3"/>
  <c r="M1280" i="3"/>
  <c r="L1280" i="3"/>
  <c r="K1280" i="3"/>
  <c r="N1279" i="3"/>
  <c r="M1279" i="3"/>
  <c r="L1279" i="3"/>
  <c r="K1279" i="3"/>
  <c r="O1279" i="3" s="1"/>
  <c r="M1278" i="3"/>
  <c r="N1278" i="3" s="1"/>
  <c r="L1278" i="3"/>
  <c r="K1278" i="3"/>
  <c r="N1277" i="3"/>
  <c r="M1277" i="3"/>
  <c r="L1277" i="3"/>
  <c r="K1277" i="3"/>
  <c r="N1276" i="3"/>
  <c r="O1276" i="3" s="1"/>
  <c r="M1276" i="3"/>
  <c r="L1276" i="3"/>
  <c r="K1276" i="3"/>
  <c r="N1275" i="3"/>
  <c r="M1275" i="3"/>
  <c r="L1275" i="3"/>
  <c r="K1275" i="3"/>
  <c r="O1275" i="3" s="1"/>
  <c r="M1274" i="3"/>
  <c r="N1274" i="3" s="1"/>
  <c r="L1274" i="3"/>
  <c r="K1274" i="3"/>
  <c r="M1273" i="3"/>
  <c r="N1273" i="3" s="1"/>
  <c r="O1273" i="3" s="1"/>
  <c r="L1273" i="3"/>
  <c r="K1273" i="3"/>
  <c r="O1272" i="3"/>
  <c r="N1272" i="3"/>
  <c r="M1272" i="3"/>
  <c r="L1272" i="3"/>
  <c r="K1272" i="3"/>
  <c r="N1271" i="3"/>
  <c r="M1271" i="3"/>
  <c r="L1271" i="3"/>
  <c r="O1271" i="3" s="1"/>
  <c r="K1271" i="3"/>
  <c r="M1270" i="3"/>
  <c r="N1270" i="3" s="1"/>
  <c r="L1270" i="3"/>
  <c r="K1270" i="3"/>
  <c r="N1269" i="3"/>
  <c r="M1269" i="3"/>
  <c r="L1269" i="3"/>
  <c r="K1269" i="3"/>
  <c r="O1269" i="3" s="1"/>
  <c r="N1268" i="3"/>
  <c r="M1268" i="3"/>
  <c r="L1268" i="3"/>
  <c r="K1268" i="3"/>
  <c r="O1268" i="3" s="1"/>
  <c r="N1267" i="3"/>
  <c r="M1267" i="3"/>
  <c r="L1267" i="3"/>
  <c r="K1267" i="3"/>
  <c r="O1267" i="3" s="1"/>
  <c r="M1266" i="3"/>
  <c r="N1266" i="3" s="1"/>
  <c r="L1266" i="3"/>
  <c r="K1266" i="3"/>
  <c r="M1265" i="3"/>
  <c r="N1265" i="3" s="1"/>
  <c r="O1265" i="3" s="1"/>
  <c r="L1265" i="3"/>
  <c r="K1265" i="3"/>
  <c r="O1264" i="3"/>
  <c r="N1264" i="3"/>
  <c r="M1264" i="3"/>
  <c r="L1264" i="3"/>
  <c r="K1264" i="3"/>
  <c r="O1263" i="3"/>
  <c r="N1263" i="3"/>
  <c r="M1263" i="3"/>
  <c r="L1263" i="3"/>
  <c r="K1263" i="3"/>
  <c r="M1262" i="3"/>
  <c r="N1262" i="3" s="1"/>
  <c r="L1262" i="3"/>
  <c r="O1262" i="3" s="1"/>
  <c r="K1262" i="3"/>
  <c r="M1261" i="3"/>
  <c r="N1261" i="3" s="1"/>
  <c r="L1261" i="3"/>
  <c r="K1261" i="3"/>
  <c r="N1260" i="3"/>
  <c r="M1260" i="3"/>
  <c r="L1260" i="3"/>
  <c r="K1260" i="3"/>
  <c r="O1260" i="3" s="1"/>
  <c r="O1259" i="3"/>
  <c r="N1259" i="3"/>
  <c r="M1259" i="3"/>
  <c r="L1259" i="3"/>
  <c r="K1259" i="3"/>
  <c r="M1258" i="3"/>
  <c r="N1258" i="3" s="1"/>
  <c r="L1258" i="3"/>
  <c r="K1258" i="3"/>
  <c r="O1258" i="3" s="1"/>
  <c r="N1257" i="3"/>
  <c r="O1257" i="3" s="1"/>
  <c r="M1257" i="3"/>
  <c r="L1257" i="3"/>
  <c r="K1257" i="3"/>
  <c r="N1256" i="3"/>
  <c r="M1256" i="3"/>
  <c r="L1256" i="3"/>
  <c r="K1256" i="3"/>
  <c r="O1256" i="3" s="1"/>
  <c r="N1255" i="3"/>
  <c r="M1255" i="3"/>
  <c r="L1255" i="3"/>
  <c r="K1255" i="3"/>
  <c r="O1255" i="3" s="1"/>
  <c r="M1254" i="3"/>
  <c r="N1254" i="3" s="1"/>
  <c r="L1254" i="3"/>
  <c r="O1254" i="3" s="1"/>
  <c r="K1254" i="3"/>
  <c r="M1253" i="3"/>
  <c r="N1253" i="3" s="1"/>
  <c r="L1253" i="3"/>
  <c r="K1253" i="3"/>
  <c r="O1252" i="3"/>
  <c r="N1252" i="3"/>
  <c r="M1252" i="3"/>
  <c r="L1252" i="3"/>
  <c r="K1252" i="3"/>
  <c r="O1251" i="3"/>
  <c r="N1251" i="3"/>
  <c r="M1251" i="3"/>
  <c r="L1251" i="3"/>
  <c r="K1251" i="3"/>
  <c r="M1250" i="3"/>
  <c r="N1250" i="3" s="1"/>
  <c r="L1250" i="3"/>
  <c r="K1250" i="3"/>
  <c r="N1249" i="3"/>
  <c r="O1249" i="3" s="1"/>
  <c r="M1249" i="3"/>
  <c r="L1249" i="3"/>
  <c r="K1249" i="3"/>
  <c r="N1248" i="3"/>
  <c r="M1248" i="3"/>
  <c r="L1248" i="3"/>
  <c r="K1248" i="3"/>
  <c r="O1248" i="3" s="1"/>
  <c r="N1247" i="3"/>
  <c r="M1247" i="3"/>
  <c r="L1247" i="3"/>
  <c r="K1247" i="3"/>
  <c r="O1247" i="3" s="1"/>
  <c r="M1246" i="3"/>
  <c r="N1246" i="3" s="1"/>
  <c r="L1246" i="3"/>
  <c r="K1246" i="3"/>
  <c r="N1245" i="3"/>
  <c r="M1245" i="3"/>
  <c r="L1245" i="3"/>
  <c r="K1245" i="3"/>
  <c r="N1244" i="3"/>
  <c r="O1244" i="3" s="1"/>
  <c r="M1244" i="3"/>
  <c r="L1244" i="3"/>
  <c r="K1244" i="3"/>
  <c r="N1243" i="3"/>
  <c r="M1243" i="3"/>
  <c r="L1243" i="3"/>
  <c r="K1243" i="3"/>
  <c r="M1242" i="3"/>
  <c r="N1242" i="3" s="1"/>
  <c r="L1242" i="3"/>
  <c r="K1242" i="3"/>
  <c r="M1241" i="3"/>
  <c r="N1241" i="3" s="1"/>
  <c r="O1241" i="3" s="1"/>
  <c r="L1241" i="3"/>
  <c r="K1241" i="3"/>
  <c r="O1240" i="3"/>
  <c r="N1240" i="3"/>
  <c r="M1240" i="3"/>
  <c r="L1240" i="3"/>
  <c r="K1240" i="3"/>
  <c r="N1239" i="3"/>
  <c r="M1239" i="3"/>
  <c r="L1239" i="3"/>
  <c r="O1239" i="3" s="1"/>
  <c r="K1239" i="3"/>
  <c r="M1238" i="3"/>
  <c r="N1238" i="3" s="1"/>
  <c r="L1238" i="3"/>
  <c r="K1238" i="3"/>
  <c r="N1237" i="3"/>
  <c r="M1237" i="3"/>
  <c r="L1237" i="3"/>
  <c r="K1237" i="3"/>
  <c r="O1237" i="3" s="1"/>
  <c r="N1236" i="3"/>
  <c r="M1236" i="3"/>
  <c r="L1236" i="3"/>
  <c r="K1236" i="3"/>
  <c r="N1235" i="3"/>
  <c r="M1235" i="3"/>
  <c r="L1235" i="3"/>
  <c r="K1235" i="3"/>
  <c r="O1235" i="3" s="1"/>
  <c r="M1234" i="3"/>
  <c r="N1234" i="3" s="1"/>
  <c r="L1234" i="3"/>
  <c r="K1234" i="3"/>
  <c r="M1233" i="3"/>
  <c r="N1233" i="3" s="1"/>
  <c r="O1233" i="3" s="1"/>
  <c r="L1233" i="3"/>
  <c r="K1233" i="3"/>
  <c r="O1232" i="3"/>
  <c r="N1232" i="3"/>
  <c r="M1232" i="3"/>
  <c r="L1232" i="3"/>
  <c r="K1232" i="3"/>
  <c r="N1231" i="3"/>
  <c r="M1231" i="3"/>
  <c r="L1231" i="3"/>
  <c r="O1231" i="3" s="1"/>
  <c r="K1231" i="3"/>
  <c r="M1230" i="3"/>
  <c r="N1230" i="3" s="1"/>
  <c r="L1230" i="3"/>
  <c r="O1230" i="3" s="1"/>
  <c r="K1230" i="3"/>
  <c r="N1229" i="3"/>
  <c r="M1229" i="3"/>
  <c r="L1229" i="3"/>
  <c r="K1229" i="3"/>
  <c r="O1229" i="3" s="1"/>
  <c r="N1228" i="3"/>
  <c r="M1228" i="3"/>
  <c r="L1228" i="3"/>
  <c r="K1228" i="3"/>
  <c r="O1228" i="3" s="1"/>
  <c r="O1227" i="3"/>
  <c r="N1227" i="3"/>
  <c r="M1227" i="3"/>
  <c r="L1227" i="3"/>
  <c r="K1227" i="3"/>
  <c r="M1226" i="3"/>
  <c r="N1226" i="3" s="1"/>
  <c r="L1226" i="3"/>
  <c r="K1226" i="3"/>
  <c r="O1226" i="3" s="1"/>
  <c r="N1225" i="3"/>
  <c r="O1225" i="3" s="1"/>
  <c r="M1225" i="3"/>
  <c r="L1225" i="3"/>
  <c r="K1225" i="3"/>
  <c r="N1224" i="3"/>
  <c r="M1224" i="3"/>
  <c r="L1224" i="3"/>
  <c r="K1224" i="3"/>
  <c r="O1224" i="3" s="1"/>
  <c r="N1223" i="3"/>
  <c r="M1223" i="3"/>
  <c r="L1223" i="3"/>
  <c r="K1223" i="3"/>
  <c r="O1223" i="3" s="1"/>
  <c r="M1222" i="3"/>
  <c r="N1222" i="3" s="1"/>
  <c r="L1222" i="3"/>
  <c r="O1222" i="3" s="1"/>
  <c r="K1222" i="3"/>
  <c r="M1221" i="3"/>
  <c r="N1221" i="3" s="1"/>
  <c r="L1221" i="3"/>
  <c r="K1221" i="3"/>
  <c r="O1220" i="3"/>
  <c r="N1220" i="3"/>
  <c r="M1220" i="3"/>
  <c r="L1220" i="3"/>
  <c r="K1220" i="3"/>
  <c r="O1219" i="3"/>
  <c r="N1219" i="3"/>
  <c r="M1219" i="3"/>
  <c r="L1219" i="3"/>
  <c r="K1219" i="3"/>
  <c r="M1218" i="3"/>
  <c r="N1218" i="3" s="1"/>
  <c r="L1218" i="3"/>
  <c r="K1218" i="3"/>
  <c r="N1217" i="3"/>
  <c r="O1217" i="3" s="1"/>
  <c r="M1217" i="3"/>
  <c r="L1217" i="3"/>
  <c r="K1217" i="3"/>
  <c r="N1216" i="3"/>
  <c r="M1216" i="3"/>
  <c r="L1216" i="3"/>
  <c r="K1216" i="3"/>
  <c r="N1215" i="3"/>
  <c r="M1215" i="3"/>
  <c r="L1215" i="3"/>
  <c r="K1215" i="3"/>
  <c r="O1215" i="3" s="1"/>
  <c r="M1214" i="3"/>
  <c r="N1214" i="3" s="1"/>
  <c r="L1214" i="3"/>
  <c r="K1214" i="3"/>
  <c r="N1213" i="3"/>
  <c r="M1213" i="3"/>
  <c r="L1213" i="3"/>
  <c r="K1213" i="3"/>
  <c r="N1212" i="3"/>
  <c r="O1212" i="3" s="1"/>
  <c r="M1212" i="3"/>
  <c r="L1212" i="3"/>
  <c r="K1212" i="3"/>
  <c r="N1211" i="3"/>
  <c r="M1211" i="3"/>
  <c r="L1211" i="3"/>
  <c r="K1211" i="3"/>
  <c r="O1211" i="3" s="1"/>
  <c r="M1210" i="3"/>
  <c r="N1210" i="3" s="1"/>
  <c r="L1210" i="3"/>
  <c r="K1210" i="3"/>
  <c r="M1209" i="3"/>
  <c r="N1209" i="3" s="1"/>
  <c r="O1209" i="3" s="1"/>
  <c r="L1209" i="3"/>
  <c r="K1209" i="3"/>
  <c r="O1208" i="3"/>
  <c r="N1208" i="3"/>
  <c r="M1208" i="3"/>
  <c r="L1208" i="3"/>
  <c r="K1208" i="3"/>
  <c r="N1207" i="3"/>
  <c r="M1207" i="3"/>
  <c r="L1207" i="3"/>
  <c r="O1207" i="3" s="1"/>
  <c r="K1207" i="3"/>
  <c r="M1206" i="3"/>
  <c r="N1206" i="3" s="1"/>
  <c r="L1206" i="3"/>
  <c r="K1206" i="3"/>
  <c r="N1205" i="3"/>
  <c r="M1205" i="3"/>
  <c r="L1205" i="3"/>
  <c r="K1205" i="3"/>
  <c r="O1205" i="3" s="1"/>
  <c r="N1204" i="3"/>
  <c r="M1204" i="3"/>
  <c r="L1204" i="3"/>
  <c r="K1204" i="3"/>
  <c r="O1204" i="3" s="1"/>
  <c r="N1203" i="3"/>
  <c r="M1203" i="3"/>
  <c r="L1203" i="3"/>
  <c r="K1203" i="3"/>
  <c r="O1203" i="3" s="1"/>
  <c r="M1202" i="3"/>
  <c r="N1202" i="3" s="1"/>
  <c r="L1202" i="3"/>
  <c r="K1202" i="3"/>
  <c r="M1201" i="3"/>
  <c r="N1201" i="3" s="1"/>
  <c r="O1201" i="3" s="1"/>
  <c r="L1201" i="3"/>
  <c r="K1201" i="3"/>
  <c r="O1200" i="3"/>
  <c r="N1200" i="3"/>
  <c r="M1200" i="3"/>
  <c r="L1200" i="3"/>
  <c r="K1200" i="3"/>
  <c r="O1199" i="3"/>
  <c r="N1199" i="3"/>
  <c r="M1199" i="3"/>
  <c r="L1199" i="3"/>
  <c r="K1199" i="3"/>
  <c r="M1198" i="3"/>
  <c r="N1198" i="3" s="1"/>
  <c r="L1198" i="3"/>
  <c r="O1198" i="3" s="1"/>
  <c r="K1198" i="3"/>
  <c r="M1197" i="3"/>
  <c r="N1197" i="3" s="1"/>
  <c r="L1197" i="3"/>
  <c r="K1197" i="3"/>
  <c r="N1196" i="3"/>
  <c r="M1196" i="3"/>
  <c r="L1196" i="3"/>
  <c r="K1196" i="3"/>
  <c r="O1196" i="3" s="1"/>
  <c r="O1195" i="3"/>
  <c r="N1195" i="3"/>
  <c r="M1195" i="3"/>
  <c r="L1195" i="3"/>
  <c r="K1195" i="3"/>
  <c r="M1194" i="3"/>
  <c r="N1194" i="3" s="1"/>
  <c r="L1194" i="3"/>
  <c r="K1194" i="3"/>
  <c r="O1194" i="3" s="1"/>
  <c r="N1193" i="3"/>
  <c r="O1193" i="3" s="1"/>
  <c r="M1193" i="3"/>
  <c r="L1193" i="3"/>
  <c r="K1193" i="3"/>
  <c r="N1192" i="3"/>
  <c r="M1192" i="3"/>
  <c r="L1192" i="3"/>
  <c r="K1192" i="3"/>
  <c r="O1192" i="3" s="1"/>
  <c r="N1191" i="3"/>
  <c r="M1191" i="3"/>
  <c r="L1191" i="3"/>
  <c r="K1191" i="3"/>
  <c r="O1191" i="3" s="1"/>
  <c r="M1190" i="3"/>
  <c r="N1190" i="3" s="1"/>
  <c r="L1190" i="3"/>
  <c r="O1190" i="3" s="1"/>
  <c r="K1190" i="3"/>
  <c r="M1189" i="3"/>
  <c r="N1189" i="3" s="1"/>
  <c r="L1189" i="3"/>
  <c r="K1189" i="3"/>
  <c r="O1188" i="3"/>
  <c r="N1188" i="3"/>
  <c r="M1188" i="3"/>
  <c r="L1188" i="3"/>
  <c r="K1188" i="3"/>
  <c r="O1187" i="3"/>
  <c r="N1187" i="3"/>
  <c r="M1187" i="3"/>
  <c r="L1187" i="3"/>
  <c r="K1187" i="3"/>
  <c r="M1186" i="3"/>
  <c r="N1186" i="3" s="1"/>
  <c r="L1186" i="3"/>
  <c r="K1186" i="3"/>
  <c r="N1185" i="3"/>
  <c r="O1185" i="3" s="1"/>
  <c r="M1185" i="3"/>
  <c r="L1185" i="3"/>
  <c r="K1185" i="3"/>
  <c r="N1184" i="3"/>
  <c r="M1184" i="3"/>
  <c r="L1184" i="3"/>
  <c r="K1184" i="3"/>
  <c r="O1184" i="3" s="1"/>
  <c r="N1183" i="3"/>
  <c r="M1183" i="3"/>
  <c r="L1183" i="3"/>
  <c r="K1183" i="3"/>
  <c r="O1183" i="3" s="1"/>
  <c r="M1182" i="3"/>
  <c r="N1182" i="3" s="1"/>
  <c r="L1182" i="3"/>
  <c r="K1182" i="3"/>
  <c r="N1181" i="3"/>
  <c r="M1181" i="3"/>
  <c r="L1181" i="3"/>
  <c r="K1181" i="3"/>
  <c r="N1180" i="3"/>
  <c r="O1180" i="3" s="1"/>
  <c r="M1180" i="3"/>
  <c r="L1180" i="3"/>
  <c r="K1180" i="3"/>
  <c r="N1179" i="3"/>
  <c r="M1179" i="3"/>
  <c r="L1179" i="3"/>
  <c r="K1179" i="3"/>
  <c r="M1178" i="3"/>
  <c r="N1178" i="3" s="1"/>
  <c r="L1178" i="3"/>
  <c r="K1178" i="3"/>
  <c r="M1177" i="3"/>
  <c r="N1177" i="3" s="1"/>
  <c r="O1177" i="3" s="1"/>
  <c r="L1177" i="3"/>
  <c r="K1177" i="3"/>
  <c r="O1176" i="3"/>
  <c r="N1176" i="3"/>
  <c r="M1176" i="3"/>
  <c r="L1176" i="3"/>
  <c r="K1176" i="3"/>
  <c r="N1175" i="3"/>
  <c r="M1175" i="3"/>
  <c r="L1175" i="3"/>
  <c r="O1175" i="3" s="1"/>
  <c r="K1175" i="3"/>
  <c r="M1174" i="3"/>
  <c r="N1174" i="3" s="1"/>
  <c r="L1174" i="3"/>
  <c r="K1174" i="3"/>
  <c r="N1173" i="3"/>
  <c r="M1173" i="3"/>
  <c r="L1173" i="3"/>
  <c r="K1173" i="3"/>
  <c r="O1173" i="3" s="1"/>
  <c r="N1172" i="3"/>
  <c r="M1172" i="3"/>
  <c r="L1172" i="3"/>
  <c r="K1172" i="3"/>
  <c r="N1171" i="3"/>
  <c r="M1171" i="3"/>
  <c r="L1171" i="3"/>
  <c r="K1171" i="3"/>
  <c r="O1171" i="3" s="1"/>
  <c r="M1170" i="3"/>
  <c r="N1170" i="3" s="1"/>
  <c r="L1170" i="3"/>
  <c r="K1170" i="3"/>
  <c r="M1169" i="3"/>
  <c r="N1169" i="3" s="1"/>
  <c r="O1169" i="3" s="1"/>
  <c r="L1169" i="3"/>
  <c r="K1169" i="3"/>
  <c r="O1168" i="3"/>
  <c r="N1168" i="3"/>
  <c r="M1168" i="3"/>
  <c r="L1168" i="3"/>
  <c r="K1168" i="3"/>
  <c r="N1167" i="3"/>
  <c r="M1167" i="3"/>
  <c r="L1167" i="3"/>
  <c r="O1167" i="3" s="1"/>
  <c r="K1167" i="3"/>
  <c r="M1166" i="3"/>
  <c r="N1166" i="3" s="1"/>
  <c r="L1166" i="3"/>
  <c r="O1166" i="3" s="1"/>
  <c r="K1166" i="3"/>
  <c r="N1165" i="3"/>
  <c r="M1165" i="3"/>
  <c r="L1165" i="3"/>
  <c r="K1165" i="3"/>
  <c r="O1165" i="3" s="1"/>
  <c r="N1164" i="3"/>
  <c r="M1164" i="3"/>
  <c r="L1164" i="3"/>
  <c r="K1164" i="3"/>
  <c r="O1164" i="3" s="1"/>
  <c r="O1163" i="3"/>
  <c r="N1163" i="3"/>
  <c r="M1163" i="3"/>
  <c r="L1163" i="3"/>
  <c r="K1163" i="3"/>
  <c r="M1162" i="3"/>
  <c r="N1162" i="3" s="1"/>
  <c r="L1162" i="3"/>
  <c r="K1162" i="3"/>
  <c r="O1162" i="3" s="1"/>
  <c r="N1161" i="3"/>
  <c r="O1161" i="3" s="1"/>
  <c r="M1161" i="3"/>
  <c r="L1161" i="3"/>
  <c r="K1161" i="3"/>
  <c r="N1160" i="3"/>
  <c r="M1160" i="3"/>
  <c r="L1160" i="3"/>
  <c r="K1160" i="3"/>
  <c r="O1160" i="3" s="1"/>
  <c r="N1159" i="3"/>
  <c r="M1159" i="3"/>
  <c r="L1159" i="3"/>
  <c r="K1159" i="3"/>
  <c r="O1159" i="3" s="1"/>
  <c r="M1158" i="3"/>
  <c r="N1158" i="3" s="1"/>
  <c r="L1158" i="3"/>
  <c r="O1158" i="3" s="1"/>
  <c r="K1158" i="3"/>
  <c r="M1157" i="3"/>
  <c r="N1157" i="3" s="1"/>
  <c r="L1157" i="3"/>
  <c r="K1157" i="3"/>
  <c r="O1156" i="3"/>
  <c r="N1156" i="3"/>
  <c r="M1156" i="3"/>
  <c r="L1156" i="3"/>
  <c r="K1156" i="3"/>
  <c r="O1155" i="3"/>
  <c r="N1155" i="3"/>
  <c r="M1155" i="3"/>
  <c r="L1155" i="3"/>
  <c r="K1155" i="3"/>
  <c r="M1154" i="3"/>
  <c r="N1154" i="3" s="1"/>
  <c r="L1154" i="3"/>
  <c r="K1154" i="3"/>
  <c r="N1153" i="3"/>
  <c r="O1153" i="3" s="1"/>
  <c r="M1153" i="3"/>
  <c r="L1153" i="3"/>
  <c r="K1153" i="3"/>
  <c r="N1152" i="3"/>
  <c r="M1152" i="3"/>
  <c r="L1152" i="3"/>
  <c r="K1152" i="3"/>
  <c r="N1151" i="3"/>
  <c r="M1151" i="3"/>
  <c r="L1151" i="3"/>
  <c r="K1151" i="3"/>
  <c r="O1151" i="3" s="1"/>
  <c r="M1150" i="3"/>
  <c r="N1150" i="3" s="1"/>
  <c r="L1150" i="3"/>
  <c r="K1150" i="3"/>
  <c r="N1149" i="3"/>
  <c r="M1149" i="3"/>
  <c r="L1149" i="3"/>
  <c r="K1149" i="3"/>
  <c r="N1148" i="3"/>
  <c r="O1148" i="3" s="1"/>
  <c r="M1148" i="3"/>
  <c r="L1148" i="3"/>
  <c r="K1148" i="3"/>
  <c r="N1147" i="3"/>
  <c r="M1147" i="3"/>
  <c r="L1147" i="3"/>
  <c r="K1147" i="3"/>
  <c r="O1147" i="3" s="1"/>
  <c r="M1146" i="3"/>
  <c r="N1146" i="3" s="1"/>
  <c r="L1146" i="3"/>
  <c r="K1146" i="3"/>
  <c r="M1145" i="3"/>
  <c r="N1145" i="3" s="1"/>
  <c r="O1145" i="3" s="1"/>
  <c r="L1145" i="3"/>
  <c r="K1145" i="3"/>
  <c r="O1144" i="3"/>
  <c r="N1144" i="3"/>
  <c r="M1144" i="3"/>
  <c r="L1144" i="3"/>
  <c r="K1144" i="3"/>
  <c r="N1143" i="3"/>
  <c r="M1143" i="3"/>
  <c r="L1143" i="3"/>
  <c r="O1143" i="3" s="1"/>
  <c r="K1143" i="3"/>
  <c r="M1142" i="3"/>
  <c r="N1142" i="3" s="1"/>
  <c r="L1142" i="3"/>
  <c r="K1142" i="3"/>
  <c r="N1141" i="3"/>
  <c r="M1141" i="3"/>
  <c r="L1141" i="3"/>
  <c r="K1141" i="3"/>
  <c r="O1141" i="3" s="1"/>
  <c r="N1140" i="3"/>
  <c r="M1140" i="3"/>
  <c r="L1140" i="3"/>
  <c r="K1140" i="3"/>
  <c r="O1140" i="3" s="1"/>
  <c r="N1139" i="3"/>
  <c r="M1139" i="3"/>
  <c r="L1139" i="3"/>
  <c r="K1139" i="3"/>
  <c r="O1139" i="3" s="1"/>
  <c r="M1138" i="3"/>
  <c r="N1138" i="3" s="1"/>
  <c r="L1138" i="3"/>
  <c r="K1138" i="3"/>
  <c r="M1137" i="3"/>
  <c r="N1137" i="3" s="1"/>
  <c r="O1137" i="3" s="1"/>
  <c r="L1137" i="3"/>
  <c r="K1137" i="3"/>
  <c r="O1136" i="3"/>
  <c r="N1136" i="3"/>
  <c r="M1136" i="3"/>
  <c r="L1136" i="3"/>
  <c r="K1136" i="3"/>
  <c r="O1135" i="3"/>
  <c r="N1135" i="3"/>
  <c r="M1135" i="3"/>
  <c r="L1135" i="3"/>
  <c r="K1135" i="3"/>
  <c r="M1134" i="3"/>
  <c r="N1134" i="3" s="1"/>
  <c r="L1134" i="3"/>
  <c r="O1134" i="3" s="1"/>
  <c r="K1134" i="3"/>
  <c r="M1133" i="3"/>
  <c r="N1133" i="3" s="1"/>
  <c r="L1133" i="3"/>
  <c r="K1133" i="3"/>
  <c r="N1132" i="3"/>
  <c r="M1132" i="3"/>
  <c r="L1132" i="3"/>
  <c r="K1132" i="3"/>
  <c r="O1132" i="3" s="1"/>
  <c r="O1131" i="3"/>
  <c r="N1131" i="3"/>
  <c r="M1131" i="3"/>
  <c r="L1131" i="3"/>
  <c r="K1131" i="3"/>
  <c r="M1130" i="3"/>
  <c r="N1130" i="3" s="1"/>
  <c r="L1130" i="3"/>
  <c r="K1130" i="3"/>
  <c r="O1130" i="3" s="1"/>
  <c r="N1129" i="3"/>
  <c r="O1129" i="3" s="1"/>
  <c r="M1129" i="3"/>
  <c r="L1129" i="3"/>
  <c r="K1129" i="3"/>
  <c r="N1128" i="3"/>
  <c r="M1128" i="3"/>
  <c r="L1128" i="3"/>
  <c r="K1128" i="3"/>
  <c r="O1128" i="3" s="1"/>
  <c r="N1127" i="3"/>
  <c r="M1127" i="3"/>
  <c r="L1127" i="3"/>
  <c r="K1127" i="3"/>
  <c r="O1127" i="3" s="1"/>
  <c r="M1126" i="3"/>
  <c r="N1126" i="3" s="1"/>
  <c r="L1126" i="3"/>
  <c r="O1126" i="3" s="1"/>
  <c r="K1126" i="3"/>
  <c r="M1125" i="3"/>
  <c r="N1125" i="3" s="1"/>
  <c r="L1125" i="3"/>
  <c r="K1125" i="3"/>
  <c r="O1124" i="3"/>
  <c r="N1124" i="3"/>
  <c r="M1124" i="3"/>
  <c r="L1124" i="3"/>
  <c r="K1124" i="3"/>
  <c r="O1123" i="3"/>
  <c r="N1123" i="3"/>
  <c r="M1123" i="3"/>
  <c r="L1123" i="3"/>
  <c r="K1123" i="3"/>
  <c r="M1122" i="3"/>
  <c r="N1122" i="3" s="1"/>
  <c r="L1122" i="3"/>
  <c r="K1122" i="3"/>
  <c r="N1121" i="3"/>
  <c r="O1121" i="3" s="1"/>
  <c r="M1121" i="3"/>
  <c r="L1121" i="3"/>
  <c r="K1121" i="3"/>
  <c r="N1120" i="3"/>
  <c r="M1120" i="3"/>
  <c r="L1120" i="3"/>
  <c r="K1120" i="3"/>
  <c r="O1120" i="3" s="1"/>
  <c r="N1119" i="3"/>
  <c r="M1119" i="3"/>
  <c r="L1119" i="3"/>
  <c r="K1119" i="3"/>
  <c r="O1119" i="3" s="1"/>
  <c r="M1118" i="3"/>
  <c r="N1118" i="3" s="1"/>
  <c r="L1118" i="3"/>
  <c r="K1118" i="3"/>
  <c r="N1117" i="3"/>
  <c r="M1117" i="3"/>
  <c r="L1117" i="3"/>
  <c r="K1117" i="3"/>
  <c r="N1116" i="3"/>
  <c r="O1116" i="3" s="1"/>
  <c r="M1116" i="3"/>
  <c r="L1116" i="3"/>
  <c r="K1116" i="3"/>
  <c r="N1115" i="3"/>
  <c r="M1115" i="3"/>
  <c r="L1115" i="3"/>
  <c r="K1115" i="3"/>
  <c r="M1114" i="3"/>
  <c r="N1114" i="3" s="1"/>
  <c r="L1114" i="3"/>
  <c r="K1114" i="3"/>
  <c r="M1113" i="3"/>
  <c r="N1113" i="3" s="1"/>
  <c r="O1113" i="3" s="1"/>
  <c r="L1113" i="3"/>
  <c r="K1113" i="3"/>
  <c r="O1112" i="3"/>
  <c r="N1112" i="3"/>
  <c r="M1112" i="3"/>
  <c r="L1112" i="3"/>
  <c r="K1112" i="3"/>
  <c r="N1111" i="3"/>
  <c r="M1111" i="3"/>
  <c r="L1111" i="3"/>
  <c r="O1111" i="3" s="1"/>
  <c r="K1111" i="3"/>
  <c r="M1110" i="3"/>
  <c r="N1110" i="3" s="1"/>
  <c r="L1110" i="3"/>
  <c r="K1110" i="3"/>
  <c r="N1109" i="3"/>
  <c r="M1109" i="3"/>
  <c r="L1109" i="3"/>
  <c r="K1109" i="3"/>
  <c r="O1109" i="3" s="1"/>
  <c r="N1108" i="3"/>
  <c r="M1108" i="3"/>
  <c r="L1108" i="3"/>
  <c r="K1108" i="3"/>
  <c r="N1107" i="3"/>
  <c r="M1107" i="3"/>
  <c r="L1107" i="3"/>
  <c r="K1107" i="3"/>
  <c r="O1107" i="3" s="1"/>
  <c r="M1106" i="3"/>
  <c r="N1106" i="3" s="1"/>
  <c r="L1106" i="3"/>
  <c r="K1106" i="3"/>
  <c r="M1105" i="3"/>
  <c r="N1105" i="3" s="1"/>
  <c r="O1105" i="3" s="1"/>
  <c r="L1105" i="3"/>
  <c r="K1105" i="3"/>
  <c r="O1104" i="3"/>
  <c r="N1104" i="3"/>
  <c r="M1104" i="3"/>
  <c r="L1104" i="3"/>
  <c r="K1104" i="3"/>
  <c r="N1103" i="3"/>
  <c r="M1103" i="3"/>
  <c r="L1103" i="3"/>
  <c r="O1103" i="3" s="1"/>
  <c r="K1103" i="3"/>
  <c r="M1102" i="3"/>
  <c r="N1102" i="3" s="1"/>
  <c r="L1102" i="3"/>
  <c r="O1102" i="3" s="1"/>
  <c r="K1102" i="3"/>
  <c r="N1101" i="3"/>
  <c r="M1101" i="3"/>
  <c r="L1101" i="3"/>
  <c r="K1101" i="3"/>
  <c r="O1101" i="3" s="1"/>
  <c r="N1100" i="3"/>
  <c r="M1100" i="3"/>
  <c r="L1100" i="3"/>
  <c r="K1100" i="3"/>
  <c r="O1100" i="3" s="1"/>
  <c r="O1099" i="3"/>
  <c r="N1099" i="3"/>
  <c r="M1099" i="3"/>
  <c r="L1099" i="3"/>
  <c r="K1099" i="3"/>
  <c r="M1098" i="3"/>
  <c r="N1098" i="3" s="1"/>
  <c r="L1098" i="3"/>
  <c r="K1098" i="3"/>
  <c r="O1098" i="3" s="1"/>
  <c r="N1097" i="3"/>
  <c r="O1097" i="3" s="1"/>
  <c r="M1097" i="3"/>
  <c r="L1097" i="3"/>
  <c r="K1097" i="3"/>
  <c r="N1096" i="3"/>
  <c r="M1096" i="3"/>
  <c r="L1096" i="3"/>
  <c r="K1096" i="3"/>
  <c r="O1096" i="3" s="1"/>
  <c r="N1095" i="3"/>
  <c r="M1095" i="3"/>
  <c r="L1095" i="3"/>
  <c r="K1095" i="3"/>
  <c r="O1095" i="3" s="1"/>
  <c r="M1094" i="3"/>
  <c r="N1094" i="3" s="1"/>
  <c r="L1094" i="3"/>
  <c r="O1094" i="3" s="1"/>
  <c r="K1094" i="3"/>
  <c r="N1093" i="3"/>
  <c r="M1093" i="3"/>
  <c r="L1093" i="3"/>
  <c r="K1093" i="3"/>
  <c r="N1092" i="3"/>
  <c r="M1092" i="3"/>
  <c r="L1092" i="3"/>
  <c r="K1092" i="3"/>
  <c r="N1091" i="3"/>
  <c r="M1091" i="3"/>
  <c r="L1091" i="3"/>
  <c r="K1091" i="3"/>
  <c r="O1091" i="3" s="1"/>
  <c r="M1090" i="3"/>
  <c r="N1090" i="3" s="1"/>
  <c r="L1090" i="3"/>
  <c r="K1090" i="3"/>
  <c r="O1090" i="3" s="1"/>
  <c r="N1089" i="3"/>
  <c r="O1089" i="3" s="1"/>
  <c r="M1089" i="3"/>
  <c r="L1089" i="3"/>
  <c r="K1089" i="3"/>
  <c r="N1088" i="3"/>
  <c r="O1088" i="3" s="1"/>
  <c r="M1088" i="3"/>
  <c r="L1088" i="3"/>
  <c r="K1088" i="3"/>
  <c r="N1087" i="3"/>
  <c r="M1087" i="3"/>
  <c r="L1087" i="3"/>
  <c r="K1087" i="3"/>
  <c r="O1087" i="3" s="1"/>
  <c r="M1086" i="3"/>
  <c r="N1086" i="3" s="1"/>
  <c r="L1086" i="3"/>
  <c r="K1086" i="3"/>
  <c r="N1085" i="3"/>
  <c r="M1085" i="3"/>
  <c r="L1085" i="3"/>
  <c r="K1085" i="3"/>
  <c r="N1084" i="3"/>
  <c r="M1084" i="3"/>
  <c r="L1084" i="3"/>
  <c r="K1084" i="3"/>
  <c r="O1084" i="3" s="1"/>
  <c r="N1083" i="3"/>
  <c r="M1083" i="3"/>
  <c r="L1083" i="3"/>
  <c r="K1083" i="3"/>
  <c r="O1083" i="3" s="1"/>
  <c r="M1082" i="3"/>
  <c r="N1082" i="3" s="1"/>
  <c r="L1082" i="3"/>
  <c r="K1082" i="3"/>
  <c r="M1081" i="3"/>
  <c r="N1081" i="3" s="1"/>
  <c r="O1081" i="3" s="1"/>
  <c r="L1081" i="3"/>
  <c r="K1081" i="3"/>
  <c r="O1080" i="3"/>
  <c r="N1080" i="3"/>
  <c r="M1080" i="3"/>
  <c r="L1080" i="3"/>
  <c r="K1080" i="3"/>
  <c r="O1079" i="3"/>
  <c r="N1079" i="3"/>
  <c r="M1079" i="3"/>
  <c r="L1079" i="3"/>
  <c r="K1079" i="3"/>
  <c r="M1078" i="3"/>
  <c r="N1078" i="3" s="1"/>
  <c r="L1078" i="3"/>
  <c r="O1078" i="3" s="1"/>
  <c r="K1078" i="3"/>
  <c r="N1077" i="3"/>
  <c r="M1077" i="3"/>
  <c r="L1077" i="3"/>
  <c r="K1077" i="3"/>
  <c r="N1076" i="3"/>
  <c r="M1076" i="3"/>
  <c r="L1076" i="3"/>
  <c r="K1076" i="3"/>
  <c r="O1076" i="3" s="1"/>
  <c r="N1075" i="3"/>
  <c r="M1075" i="3"/>
  <c r="L1075" i="3"/>
  <c r="K1075" i="3"/>
  <c r="M1074" i="3"/>
  <c r="N1074" i="3" s="1"/>
  <c r="L1074" i="3"/>
  <c r="K1074" i="3"/>
  <c r="O1074" i="3" s="1"/>
  <c r="M1073" i="3"/>
  <c r="N1073" i="3" s="1"/>
  <c r="O1073" i="3" s="1"/>
  <c r="L1073" i="3"/>
  <c r="K1073" i="3"/>
  <c r="M1072" i="3"/>
  <c r="N1072" i="3" s="1"/>
  <c r="O1072" i="3" s="1"/>
  <c r="L1072" i="3"/>
  <c r="K1072" i="3"/>
  <c r="O1071" i="3"/>
  <c r="N1071" i="3"/>
  <c r="M1071" i="3"/>
  <c r="L1071" i="3"/>
  <c r="K1071" i="3"/>
  <c r="M1070" i="3"/>
  <c r="N1070" i="3" s="1"/>
  <c r="O1070" i="3" s="1"/>
  <c r="L1070" i="3"/>
  <c r="K1070" i="3"/>
  <c r="N1069" i="3"/>
  <c r="M1069" i="3"/>
  <c r="L1069" i="3"/>
  <c r="K1069" i="3"/>
  <c r="N1068" i="3"/>
  <c r="O1068" i="3" s="1"/>
  <c r="M1068" i="3"/>
  <c r="L1068" i="3"/>
  <c r="K1068" i="3"/>
  <c r="N1067" i="3"/>
  <c r="M1067" i="3"/>
  <c r="L1067" i="3"/>
  <c r="K1067" i="3"/>
  <c r="O1067" i="3" s="1"/>
  <c r="M1066" i="3"/>
  <c r="N1066" i="3" s="1"/>
  <c r="L1066" i="3"/>
  <c r="K1066" i="3"/>
  <c r="N1065" i="3"/>
  <c r="O1065" i="3" s="1"/>
  <c r="M1065" i="3"/>
  <c r="L1065" i="3"/>
  <c r="K1065" i="3"/>
  <c r="N1064" i="3"/>
  <c r="M1064" i="3"/>
  <c r="L1064" i="3"/>
  <c r="K1064" i="3"/>
  <c r="O1064" i="3" s="1"/>
  <c r="N1063" i="3"/>
  <c r="M1063" i="3"/>
  <c r="L1063" i="3"/>
  <c r="K1063" i="3"/>
  <c r="O1063" i="3" s="1"/>
  <c r="M1062" i="3"/>
  <c r="N1062" i="3" s="1"/>
  <c r="O1062" i="3" s="1"/>
  <c r="L1062" i="3"/>
  <c r="K1062" i="3"/>
  <c r="N1061" i="3"/>
  <c r="M1061" i="3"/>
  <c r="L1061" i="3"/>
  <c r="K1061" i="3"/>
  <c r="N1060" i="3"/>
  <c r="M1060" i="3"/>
  <c r="L1060" i="3"/>
  <c r="K1060" i="3"/>
  <c r="O1060" i="3" s="1"/>
  <c r="N1059" i="3"/>
  <c r="M1059" i="3"/>
  <c r="L1059" i="3"/>
  <c r="K1059" i="3"/>
  <c r="O1059" i="3" s="1"/>
  <c r="M1058" i="3"/>
  <c r="N1058" i="3" s="1"/>
  <c r="L1058" i="3"/>
  <c r="O1058" i="3" s="1"/>
  <c r="K1058" i="3"/>
  <c r="O1057" i="3"/>
  <c r="N1057" i="3"/>
  <c r="M1057" i="3"/>
  <c r="L1057" i="3"/>
  <c r="K1057" i="3"/>
  <c r="N1056" i="3"/>
  <c r="M1056" i="3"/>
  <c r="L1056" i="3"/>
  <c r="O1056" i="3" s="1"/>
  <c r="K1056" i="3"/>
  <c r="N1055" i="3"/>
  <c r="M1055" i="3"/>
  <c r="L1055" i="3"/>
  <c r="K1055" i="3"/>
  <c r="N1054" i="3"/>
  <c r="M1054" i="3"/>
  <c r="L1054" i="3"/>
  <c r="K1054" i="3"/>
  <c r="O1054" i="3" s="1"/>
  <c r="M1053" i="3"/>
  <c r="N1053" i="3" s="1"/>
  <c r="L1053" i="3"/>
  <c r="K1053" i="3"/>
  <c r="O1052" i="3"/>
  <c r="N1052" i="3"/>
  <c r="M1052" i="3"/>
  <c r="L1052" i="3"/>
  <c r="K1052" i="3"/>
  <c r="O1051" i="3"/>
  <c r="N1051" i="3"/>
  <c r="M1051" i="3"/>
  <c r="L1051" i="3"/>
  <c r="K1051" i="3"/>
  <c r="M1050" i="3"/>
  <c r="N1050" i="3" s="1"/>
  <c r="L1050" i="3"/>
  <c r="K1050" i="3"/>
  <c r="O1050" i="3" s="1"/>
  <c r="O1049" i="3"/>
  <c r="M1049" i="3"/>
  <c r="N1049" i="3" s="1"/>
  <c r="L1049" i="3"/>
  <c r="K1049" i="3"/>
  <c r="M1048" i="3"/>
  <c r="N1048" i="3" s="1"/>
  <c r="L1048" i="3"/>
  <c r="O1048" i="3" s="1"/>
  <c r="K1048" i="3"/>
  <c r="O1047" i="3"/>
  <c r="N1047" i="3"/>
  <c r="M1047" i="3"/>
  <c r="L1047" i="3"/>
  <c r="K1047" i="3"/>
  <c r="N1046" i="3"/>
  <c r="M1046" i="3"/>
  <c r="L1046" i="3"/>
  <c r="O1046" i="3" s="1"/>
  <c r="K1046" i="3"/>
  <c r="M1045" i="3"/>
  <c r="N1045" i="3" s="1"/>
  <c r="L1045" i="3"/>
  <c r="K1045" i="3"/>
  <c r="M1044" i="3"/>
  <c r="N1044" i="3" s="1"/>
  <c r="O1044" i="3" s="1"/>
  <c r="L1044" i="3"/>
  <c r="K1044" i="3"/>
  <c r="M1043" i="3"/>
  <c r="N1043" i="3" s="1"/>
  <c r="L1043" i="3"/>
  <c r="K1043" i="3"/>
  <c r="O1042" i="3"/>
  <c r="M1042" i="3"/>
  <c r="N1042" i="3" s="1"/>
  <c r="L1042" i="3"/>
  <c r="K1042" i="3"/>
  <c r="M1041" i="3"/>
  <c r="N1041" i="3" s="1"/>
  <c r="O1041" i="3" s="1"/>
  <c r="L1041" i="3"/>
  <c r="K1041" i="3"/>
  <c r="M1040" i="3"/>
  <c r="N1040" i="3" s="1"/>
  <c r="L1040" i="3"/>
  <c r="K1040" i="3"/>
  <c r="O1040" i="3" s="1"/>
  <c r="O1039" i="3"/>
  <c r="N1039" i="3"/>
  <c r="M1039" i="3"/>
  <c r="L1039" i="3"/>
  <c r="K1039" i="3"/>
  <c r="M1038" i="3"/>
  <c r="N1038" i="3" s="1"/>
  <c r="L1038" i="3"/>
  <c r="O1038" i="3" s="1"/>
  <c r="K1038" i="3"/>
  <c r="N1037" i="3"/>
  <c r="M1037" i="3"/>
  <c r="L1037" i="3"/>
  <c r="K1037" i="3"/>
  <c r="N1036" i="3"/>
  <c r="M1036" i="3"/>
  <c r="L1036" i="3"/>
  <c r="K1036" i="3"/>
  <c r="M1035" i="3"/>
  <c r="N1035" i="3" s="1"/>
  <c r="L1035" i="3"/>
  <c r="K1035" i="3"/>
  <c r="O1035" i="3" s="1"/>
  <c r="O1034" i="3"/>
  <c r="M1034" i="3"/>
  <c r="N1034" i="3" s="1"/>
  <c r="L1034" i="3"/>
  <c r="K1034" i="3"/>
  <c r="N1033" i="3"/>
  <c r="M1033" i="3"/>
  <c r="L1033" i="3"/>
  <c r="O1033" i="3" s="1"/>
  <c r="K1033" i="3"/>
  <c r="N1032" i="3"/>
  <c r="M1032" i="3"/>
  <c r="L1032" i="3"/>
  <c r="K1032" i="3"/>
  <c r="N1031" i="3"/>
  <c r="M1031" i="3"/>
  <c r="L1031" i="3"/>
  <c r="K1031" i="3"/>
  <c r="O1031" i="3" s="1"/>
  <c r="M1030" i="3"/>
  <c r="N1030" i="3" s="1"/>
  <c r="L1030" i="3"/>
  <c r="K1030" i="3"/>
  <c r="N1029" i="3"/>
  <c r="M1029" i="3"/>
  <c r="L1029" i="3"/>
  <c r="K1029" i="3"/>
  <c r="N1028" i="3"/>
  <c r="M1028" i="3"/>
  <c r="L1028" i="3"/>
  <c r="K1028" i="3"/>
  <c r="O1028" i="3" s="1"/>
  <c r="N1027" i="3"/>
  <c r="M1027" i="3"/>
  <c r="L1027" i="3"/>
  <c r="K1027" i="3"/>
  <c r="O1027" i="3" s="1"/>
  <c r="M1026" i="3"/>
  <c r="N1026" i="3" s="1"/>
  <c r="L1026" i="3"/>
  <c r="K1026" i="3"/>
  <c r="O1025" i="3"/>
  <c r="N1025" i="3"/>
  <c r="M1025" i="3"/>
  <c r="L1025" i="3"/>
  <c r="K1025" i="3"/>
  <c r="O1024" i="3"/>
  <c r="N1024" i="3"/>
  <c r="M1024" i="3"/>
  <c r="L1024" i="3"/>
  <c r="K1024" i="3"/>
  <c r="N1023" i="3"/>
  <c r="M1023" i="3"/>
  <c r="L1023" i="3"/>
  <c r="K1023" i="3"/>
  <c r="O1023" i="3" s="1"/>
  <c r="N1022" i="3"/>
  <c r="M1022" i="3"/>
  <c r="L1022" i="3"/>
  <c r="K1022" i="3"/>
  <c r="M1021" i="3"/>
  <c r="N1021" i="3" s="1"/>
  <c r="L1021" i="3"/>
  <c r="K1021" i="3"/>
  <c r="O1020" i="3"/>
  <c r="N1020" i="3"/>
  <c r="M1020" i="3"/>
  <c r="L1020" i="3"/>
  <c r="K1020" i="3"/>
  <c r="N1019" i="3"/>
  <c r="M1019" i="3"/>
  <c r="L1019" i="3"/>
  <c r="O1019" i="3" s="1"/>
  <c r="K1019" i="3"/>
  <c r="M1018" i="3"/>
  <c r="N1018" i="3" s="1"/>
  <c r="L1018" i="3"/>
  <c r="K1018" i="3"/>
  <c r="O1018" i="3" s="1"/>
  <c r="O1017" i="3"/>
  <c r="M1017" i="3"/>
  <c r="N1017" i="3" s="1"/>
  <c r="L1017" i="3"/>
  <c r="K1017" i="3"/>
  <c r="M1016" i="3"/>
  <c r="N1016" i="3" s="1"/>
  <c r="L1016" i="3"/>
  <c r="O1016" i="3" s="1"/>
  <c r="K1016" i="3"/>
  <c r="O1015" i="3"/>
  <c r="N1015" i="3"/>
  <c r="M1015" i="3"/>
  <c r="L1015" i="3"/>
  <c r="K1015" i="3"/>
  <c r="N1014" i="3"/>
  <c r="O1014" i="3" s="1"/>
  <c r="M1014" i="3"/>
  <c r="L1014" i="3"/>
  <c r="K1014" i="3"/>
  <c r="M1013" i="3"/>
  <c r="N1013" i="3" s="1"/>
  <c r="L1013" i="3"/>
  <c r="K1013" i="3"/>
  <c r="O1013" i="3" s="1"/>
  <c r="M1012" i="3"/>
  <c r="N1012" i="3" s="1"/>
  <c r="O1012" i="3" s="1"/>
  <c r="L1012" i="3"/>
  <c r="K1012" i="3"/>
  <c r="M1011" i="3"/>
  <c r="N1011" i="3" s="1"/>
  <c r="L1011" i="3"/>
  <c r="K1011" i="3"/>
  <c r="O1010" i="3"/>
  <c r="M1010" i="3"/>
  <c r="N1010" i="3" s="1"/>
  <c r="L1010" i="3"/>
  <c r="K1010" i="3"/>
  <c r="M1009" i="3"/>
  <c r="N1009" i="3" s="1"/>
  <c r="O1009" i="3" s="1"/>
  <c r="L1009" i="3"/>
  <c r="K1009" i="3"/>
  <c r="M1008" i="3"/>
  <c r="N1008" i="3" s="1"/>
  <c r="L1008" i="3"/>
  <c r="K1008" i="3"/>
  <c r="O1008" i="3" s="1"/>
  <c r="O1007" i="3"/>
  <c r="N1007" i="3"/>
  <c r="M1007" i="3"/>
  <c r="L1007" i="3"/>
  <c r="K1007" i="3"/>
  <c r="M1006" i="3"/>
  <c r="N1006" i="3" s="1"/>
  <c r="L1006" i="3"/>
  <c r="K1006" i="3"/>
  <c r="N1005" i="3"/>
  <c r="M1005" i="3"/>
  <c r="L1005" i="3"/>
  <c r="K1005" i="3"/>
  <c r="M1004" i="3"/>
  <c r="N1004" i="3" s="1"/>
  <c r="L1004" i="3"/>
  <c r="K1004" i="3"/>
  <c r="M1003" i="3"/>
  <c r="N1003" i="3" s="1"/>
  <c r="L1003" i="3"/>
  <c r="K1003" i="3"/>
  <c r="O1003" i="3" s="1"/>
  <c r="I11" i="5" s="1"/>
  <c r="M1002" i="3"/>
  <c r="N1002" i="3" s="1"/>
  <c r="L1002" i="3"/>
  <c r="O1002" i="3" s="1"/>
  <c r="K1002" i="3"/>
  <c r="N1001" i="3"/>
  <c r="M1001" i="3"/>
  <c r="L1001" i="3"/>
  <c r="O1001" i="3" s="1"/>
  <c r="K1001" i="3"/>
  <c r="N1000" i="3"/>
  <c r="M1000" i="3"/>
  <c r="L1000" i="3"/>
  <c r="K1000" i="3"/>
  <c r="O1000" i="3" s="1"/>
  <c r="N999" i="3"/>
  <c r="M999" i="3"/>
  <c r="L999" i="3"/>
  <c r="K999" i="3"/>
  <c r="M998" i="3"/>
  <c r="N998" i="3" s="1"/>
  <c r="L998" i="3"/>
  <c r="K998" i="3"/>
  <c r="O998" i="3" s="1"/>
  <c r="N997" i="3"/>
  <c r="M997" i="3"/>
  <c r="L997" i="3"/>
  <c r="K997" i="3"/>
  <c r="N996" i="3"/>
  <c r="M996" i="3"/>
  <c r="L996" i="3"/>
  <c r="K996" i="3"/>
  <c r="O996" i="3" s="1"/>
  <c r="N995" i="3"/>
  <c r="M995" i="3"/>
  <c r="L995" i="3"/>
  <c r="K995" i="3"/>
  <c r="M994" i="3"/>
  <c r="N994" i="3" s="1"/>
  <c r="L994" i="3"/>
  <c r="K994" i="3"/>
  <c r="O993" i="3"/>
  <c r="N993" i="3"/>
  <c r="M993" i="3"/>
  <c r="L993" i="3"/>
  <c r="K993" i="3"/>
  <c r="O992" i="3"/>
  <c r="N992" i="3"/>
  <c r="M992" i="3"/>
  <c r="L992" i="3"/>
  <c r="K992" i="3"/>
  <c r="N991" i="3"/>
  <c r="M991" i="3"/>
  <c r="L991" i="3"/>
  <c r="K991" i="3"/>
  <c r="O991" i="3" s="1"/>
  <c r="N990" i="3"/>
  <c r="M990" i="3"/>
  <c r="L990" i="3"/>
  <c r="K990" i="3"/>
  <c r="O990" i="3" s="1"/>
  <c r="M989" i="3"/>
  <c r="N989" i="3" s="1"/>
  <c r="L989" i="3"/>
  <c r="K989" i="3"/>
  <c r="O988" i="3"/>
  <c r="N988" i="3"/>
  <c r="M988" i="3"/>
  <c r="L988" i="3"/>
  <c r="K988" i="3"/>
  <c r="O987" i="3"/>
  <c r="N987" i="3"/>
  <c r="M987" i="3"/>
  <c r="L987" i="3"/>
  <c r="K987" i="3"/>
  <c r="M986" i="3"/>
  <c r="N986" i="3" s="1"/>
  <c r="L986" i="3"/>
  <c r="K986" i="3"/>
  <c r="O986" i="3" s="1"/>
  <c r="O985" i="3"/>
  <c r="M985" i="3"/>
  <c r="N985" i="3" s="1"/>
  <c r="L985" i="3"/>
  <c r="K985" i="3"/>
  <c r="M984" i="3"/>
  <c r="N984" i="3" s="1"/>
  <c r="L984" i="3"/>
  <c r="O984" i="3" s="1"/>
  <c r="K984" i="3"/>
  <c r="O983" i="3"/>
  <c r="N983" i="3"/>
  <c r="M983" i="3"/>
  <c r="L983" i="3"/>
  <c r="K983" i="3"/>
  <c r="N982" i="3"/>
  <c r="M982" i="3"/>
  <c r="L982" i="3"/>
  <c r="O982" i="3" s="1"/>
  <c r="K982" i="3"/>
  <c r="M981" i="3"/>
  <c r="N981" i="3" s="1"/>
  <c r="L981" i="3"/>
  <c r="K981" i="3"/>
  <c r="O981" i="3" s="1"/>
  <c r="M980" i="3"/>
  <c r="N980" i="3" s="1"/>
  <c r="O980" i="3" s="1"/>
  <c r="L980" i="3"/>
  <c r="K980" i="3"/>
  <c r="M979" i="3"/>
  <c r="N979" i="3" s="1"/>
  <c r="L979" i="3"/>
  <c r="K979" i="3"/>
  <c r="O978" i="3"/>
  <c r="M978" i="3"/>
  <c r="N978" i="3" s="1"/>
  <c r="L978" i="3"/>
  <c r="K978" i="3"/>
  <c r="M977" i="3"/>
  <c r="N977" i="3" s="1"/>
  <c r="L977" i="3"/>
  <c r="K977" i="3"/>
  <c r="M976" i="3"/>
  <c r="N976" i="3" s="1"/>
  <c r="L976" i="3"/>
  <c r="K976" i="3"/>
  <c r="O975" i="3"/>
  <c r="N975" i="3"/>
  <c r="M975" i="3"/>
  <c r="L975" i="3"/>
  <c r="K975" i="3"/>
  <c r="M974" i="3"/>
  <c r="N974" i="3" s="1"/>
  <c r="L974" i="3"/>
  <c r="K974" i="3"/>
  <c r="N973" i="3"/>
  <c r="M973" i="3"/>
  <c r="L973" i="3"/>
  <c r="K973" i="3"/>
  <c r="M972" i="3"/>
  <c r="N972" i="3" s="1"/>
  <c r="L972" i="3"/>
  <c r="K972" i="3"/>
  <c r="M971" i="3"/>
  <c r="N971" i="3" s="1"/>
  <c r="L971" i="3"/>
  <c r="K971" i="3"/>
  <c r="O971" i="3" s="1"/>
  <c r="M970" i="3"/>
  <c r="N970" i="3" s="1"/>
  <c r="L970" i="3"/>
  <c r="O970" i="3" s="1"/>
  <c r="K970" i="3"/>
  <c r="N969" i="3"/>
  <c r="M969" i="3"/>
  <c r="L969" i="3"/>
  <c r="O969" i="3" s="1"/>
  <c r="K969" i="3"/>
  <c r="N968" i="3"/>
  <c r="M968" i="3"/>
  <c r="L968" i="3"/>
  <c r="K968" i="3"/>
  <c r="N967" i="3"/>
  <c r="M967" i="3"/>
  <c r="L967" i="3"/>
  <c r="K967" i="3"/>
  <c r="O967" i="3" s="1"/>
  <c r="M966" i="3"/>
  <c r="N966" i="3" s="1"/>
  <c r="L966" i="3"/>
  <c r="K966" i="3"/>
  <c r="O966" i="3" s="1"/>
  <c r="N965" i="3"/>
  <c r="M965" i="3"/>
  <c r="L965" i="3"/>
  <c r="K965" i="3"/>
  <c r="N964" i="3"/>
  <c r="M964" i="3"/>
  <c r="L964" i="3"/>
  <c r="K964" i="3"/>
  <c r="O964" i="3" s="1"/>
  <c r="N963" i="3"/>
  <c r="M963" i="3"/>
  <c r="L963" i="3"/>
  <c r="K963" i="3"/>
  <c r="O963" i="3" s="1"/>
  <c r="M962" i="3"/>
  <c r="N962" i="3" s="1"/>
  <c r="L962" i="3"/>
  <c r="K962" i="3"/>
  <c r="O961" i="3"/>
  <c r="N961" i="3"/>
  <c r="M961" i="3"/>
  <c r="L961" i="3"/>
  <c r="K961" i="3"/>
  <c r="O960" i="3"/>
  <c r="N960" i="3"/>
  <c r="M960" i="3"/>
  <c r="L960" i="3"/>
  <c r="K960" i="3"/>
  <c r="N959" i="3"/>
  <c r="M959" i="3"/>
  <c r="L959" i="3"/>
  <c r="K959" i="3"/>
  <c r="O959" i="3" s="1"/>
  <c r="N958" i="3"/>
  <c r="M958" i="3"/>
  <c r="L958" i="3"/>
  <c r="K958" i="3"/>
  <c r="M957" i="3"/>
  <c r="N957" i="3" s="1"/>
  <c r="L957" i="3"/>
  <c r="K957" i="3"/>
  <c r="O956" i="3"/>
  <c r="N956" i="3"/>
  <c r="M956" i="3"/>
  <c r="L956" i="3"/>
  <c r="K956" i="3"/>
  <c r="N955" i="3"/>
  <c r="M955" i="3"/>
  <c r="L955" i="3"/>
  <c r="O955" i="3" s="1"/>
  <c r="K955" i="3"/>
  <c r="M954" i="3"/>
  <c r="N954" i="3" s="1"/>
  <c r="L954" i="3"/>
  <c r="K954" i="3"/>
  <c r="O954" i="3" s="1"/>
  <c r="M953" i="3"/>
  <c r="N953" i="3" s="1"/>
  <c r="O953" i="3" s="1"/>
  <c r="L953" i="3"/>
  <c r="K953" i="3"/>
  <c r="M952" i="3"/>
  <c r="N952" i="3" s="1"/>
  <c r="L952" i="3"/>
  <c r="O952" i="3" s="1"/>
  <c r="I23" i="5" s="1"/>
  <c r="K952" i="3"/>
  <c r="O951" i="3"/>
  <c r="N951" i="3"/>
  <c r="M951" i="3"/>
  <c r="L951" i="3"/>
  <c r="K951" i="3"/>
  <c r="N950" i="3"/>
  <c r="O950" i="3" s="1"/>
  <c r="M950" i="3"/>
  <c r="L950" i="3"/>
  <c r="K950" i="3"/>
  <c r="M949" i="3"/>
  <c r="N949" i="3" s="1"/>
  <c r="L949" i="3"/>
  <c r="K949" i="3"/>
  <c r="O949" i="3" s="1"/>
  <c r="M948" i="3"/>
  <c r="N948" i="3" s="1"/>
  <c r="O948" i="3" s="1"/>
  <c r="L948" i="3"/>
  <c r="K948" i="3"/>
  <c r="M947" i="3"/>
  <c r="N947" i="3" s="1"/>
  <c r="L947" i="3"/>
  <c r="O947" i="3" s="1"/>
  <c r="K947" i="3"/>
  <c r="O946" i="3"/>
  <c r="M946" i="3"/>
  <c r="N946" i="3" s="1"/>
  <c r="L946" i="3"/>
  <c r="K946" i="3"/>
  <c r="M945" i="3"/>
  <c r="N945" i="3" s="1"/>
  <c r="L945" i="3"/>
  <c r="K945" i="3"/>
  <c r="M944" i="3"/>
  <c r="N944" i="3" s="1"/>
  <c r="L944" i="3"/>
  <c r="K944" i="3"/>
  <c r="O943" i="3"/>
  <c r="N943" i="3"/>
  <c r="M943" i="3"/>
  <c r="L943" i="3"/>
  <c r="K943" i="3"/>
  <c r="M942" i="3"/>
  <c r="N942" i="3" s="1"/>
  <c r="L942" i="3"/>
  <c r="K942" i="3"/>
  <c r="N941" i="3"/>
  <c r="M941" i="3"/>
  <c r="L941" i="3"/>
  <c r="K941" i="3"/>
  <c r="M940" i="3"/>
  <c r="N940" i="3" s="1"/>
  <c r="L940" i="3"/>
  <c r="K940" i="3"/>
  <c r="M939" i="3"/>
  <c r="N939" i="3" s="1"/>
  <c r="L939" i="3"/>
  <c r="K939" i="3"/>
  <c r="M938" i="3"/>
  <c r="N938" i="3" s="1"/>
  <c r="L938" i="3"/>
  <c r="O938" i="3" s="1"/>
  <c r="K938" i="3"/>
  <c r="N937" i="3"/>
  <c r="M937" i="3"/>
  <c r="L937" i="3"/>
  <c r="O937" i="3" s="1"/>
  <c r="K937" i="3"/>
  <c r="N936" i="3"/>
  <c r="M936" i="3"/>
  <c r="L936" i="3"/>
  <c r="K936" i="3"/>
  <c r="N935" i="3"/>
  <c r="M935" i="3"/>
  <c r="L935" i="3"/>
  <c r="K935" i="3"/>
  <c r="O935" i="3" s="1"/>
  <c r="M934" i="3"/>
  <c r="N934" i="3" s="1"/>
  <c r="L934" i="3"/>
  <c r="K934" i="3"/>
  <c r="O934" i="3" s="1"/>
  <c r="N933" i="3"/>
  <c r="M933" i="3"/>
  <c r="L933" i="3"/>
  <c r="K933" i="3"/>
  <c r="N932" i="3"/>
  <c r="M932" i="3"/>
  <c r="L932" i="3"/>
  <c r="K932" i="3"/>
  <c r="O932" i="3" s="1"/>
  <c r="N931" i="3"/>
  <c r="M931" i="3"/>
  <c r="L931" i="3"/>
  <c r="K931" i="3"/>
  <c r="M930" i="3"/>
  <c r="N930" i="3" s="1"/>
  <c r="L930" i="3"/>
  <c r="K930" i="3"/>
  <c r="M929" i="3"/>
  <c r="N929" i="3" s="1"/>
  <c r="L929" i="3"/>
  <c r="K929" i="3"/>
  <c r="O929" i="3" s="1"/>
  <c r="M928" i="3"/>
  <c r="N928" i="3" s="1"/>
  <c r="O928" i="3" s="1"/>
  <c r="L928" i="3"/>
  <c r="K928" i="3"/>
  <c r="M927" i="3"/>
  <c r="N927" i="3" s="1"/>
  <c r="L927" i="3"/>
  <c r="K927" i="3"/>
  <c r="O926" i="3"/>
  <c r="I100" i="5" s="1"/>
  <c r="N926" i="3"/>
  <c r="M926" i="3"/>
  <c r="L926" i="3"/>
  <c r="K926" i="3"/>
  <c r="N925" i="3"/>
  <c r="M925" i="3"/>
  <c r="L925" i="3"/>
  <c r="O925" i="3" s="1"/>
  <c r="K925" i="3"/>
  <c r="N924" i="3"/>
  <c r="M924" i="3"/>
  <c r="L924" i="3"/>
  <c r="K924" i="3"/>
  <c r="O924" i="3" s="1"/>
  <c r="N923" i="3"/>
  <c r="M923" i="3"/>
  <c r="L923" i="3"/>
  <c r="K923" i="3"/>
  <c r="M922" i="3"/>
  <c r="N922" i="3" s="1"/>
  <c r="L922" i="3"/>
  <c r="K922" i="3"/>
  <c r="M921" i="3"/>
  <c r="N921" i="3" s="1"/>
  <c r="L921" i="3"/>
  <c r="K921" i="3"/>
  <c r="O921" i="3" s="1"/>
  <c r="M920" i="3"/>
  <c r="N920" i="3" s="1"/>
  <c r="O920" i="3" s="1"/>
  <c r="L920" i="3"/>
  <c r="K920" i="3"/>
  <c r="M919" i="3"/>
  <c r="N919" i="3" s="1"/>
  <c r="L919" i="3"/>
  <c r="K919" i="3"/>
  <c r="O918" i="3"/>
  <c r="N918" i="3"/>
  <c r="M918" i="3"/>
  <c r="L918" i="3"/>
  <c r="K918" i="3"/>
  <c r="N917" i="3"/>
  <c r="M917" i="3"/>
  <c r="L917" i="3"/>
  <c r="O917" i="3" s="1"/>
  <c r="K917" i="3"/>
  <c r="N916" i="3"/>
  <c r="M916" i="3"/>
  <c r="L916" i="3"/>
  <c r="K916" i="3"/>
  <c r="O916" i="3" s="1"/>
  <c r="N915" i="3"/>
  <c r="M915" i="3"/>
  <c r="L915" i="3"/>
  <c r="K915" i="3"/>
  <c r="M914" i="3"/>
  <c r="N914" i="3" s="1"/>
  <c r="L914" i="3"/>
  <c r="K914" i="3"/>
  <c r="M913" i="3"/>
  <c r="N913" i="3" s="1"/>
  <c r="L913" i="3"/>
  <c r="K913" i="3"/>
  <c r="O913" i="3" s="1"/>
  <c r="M912" i="3"/>
  <c r="N912" i="3" s="1"/>
  <c r="O912" i="3" s="1"/>
  <c r="L912" i="3"/>
  <c r="K912" i="3"/>
  <c r="M911" i="3"/>
  <c r="N911" i="3" s="1"/>
  <c r="L911" i="3"/>
  <c r="K911" i="3"/>
  <c r="O910" i="3"/>
  <c r="I40" i="5" s="1"/>
  <c r="N910" i="3"/>
  <c r="M910" i="3"/>
  <c r="L910" i="3"/>
  <c r="K910" i="3"/>
  <c r="N909" i="3"/>
  <c r="M909" i="3"/>
  <c r="L909" i="3"/>
  <c r="O909" i="3" s="1"/>
  <c r="K909" i="3"/>
  <c r="N908" i="3"/>
  <c r="M908" i="3"/>
  <c r="L908" i="3"/>
  <c r="K908" i="3"/>
  <c r="O908" i="3" s="1"/>
  <c r="N907" i="3"/>
  <c r="M907" i="3"/>
  <c r="L907" i="3"/>
  <c r="K907" i="3"/>
  <c r="M906" i="3"/>
  <c r="N906" i="3" s="1"/>
  <c r="L906" i="3"/>
  <c r="K906" i="3"/>
  <c r="M905" i="3"/>
  <c r="N905" i="3" s="1"/>
  <c r="L905" i="3"/>
  <c r="K905" i="3"/>
  <c r="O905" i="3" s="1"/>
  <c r="M904" i="3"/>
  <c r="N904" i="3" s="1"/>
  <c r="O904" i="3" s="1"/>
  <c r="L904" i="3"/>
  <c r="K904" i="3"/>
  <c r="O903" i="3"/>
  <c r="M903" i="3"/>
  <c r="N903" i="3" s="1"/>
  <c r="L903" i="3"/>
  <c r="K903" i="3"/>
  <c r="N902" i="3"/>
  <c r="M902" i="3"/>
  <c r="L902" i="3"/>
  <c r="O902" i="3" s="1"/>
  <c r="K902" i="3"/>
  <c r="N901" i="3"/>
  <c r="O901" i="3" s="1"/>
  <c r="M901" i="3"/>
  <c r="L901" i="3"/>
  <c r="K901" i="3"/>
  <c r="N900" i="3"/>
  <c r="M900" i="3"/>
  <c r="L900" i="3"/>
  <c r="K900" i="3"/>
  <c r="M899" i="3"/>
  <c r="N899" i="3" s="1"/>
  <c r="L899" i="3"/>
  <c r="K899" i="3"/>
  <c r="N898" i="3"/>
  <c r="M898" i="3"/>
  <c r="L898" i="3"/>
  <c r="K898" i="3"/>
  <c r="M897" i="3"/>
  <c r="N897" i="3" s="1"/>
  <c r="L897" i="3"/>
  <c r="K897" i="3"/>
  <c r="M896" i="3"/>
  <c r="N896" i="3" s="1"/>
  <c r="L896" i="3"/>
  <c r="O896" i="3" s="1"/>
  <c r="K896" i="3"/>
  <c r="M895" i="3"/>
  <c r="N895" i="3" s="1"/>
  <c r="O895" i="3" s="1"/>
  <c r="L895" i="3"/>
  <c r="K895" i="3"/>
  <c r="O894" i="3"/>
  <c r="N894" i="3"/>
  <c r="M894" i="3"/>
  <c r="L894" i="3"/>
  <c r="K894" i="3"/>
  <c r="O893" i="3"/>
  <c r="N893" i="3"/>
  <c r="M893" i="3"/>
  <c r="L893" i="3"/>
  <c r="K893" i="3"/>
  <c r="N892" i="3"/>
  <c r="M892" i="3"/>
  <c r="L892" i="3"/>
  <c r="K892" i="3"/>
  <c r="O892" i="3" s="1"/>
  <c r="M891" i="3"/>
  <c r="N891" i="3" s="1"/>
  <c r="L891" i="3"/>
  <c r="K891" i="3"/>
  <c r="N890" i="3"/>
  <c r="M890" i="3"/>
  <c r="L890" i="3"/>
  <c r="K890" i="3"/>
  <c r="O890" i="3" s="1"/>
  <c r="M889" i="3"/>
  <c r="N889" i="3" s="1"/>
  <c r="L889" i="3"/>
  <c r="K889" i="3"/>
  <c r="O889" i="3" s="1"/>
  <c r="O888" i="3"/>
  <c r="M888" i="3"/>
  <c r="N888" i="3" s="1"/>
  <c r="L888" i="3"/>
  <c r="K888" i="3"/>
  <c r="M887" i="3"/>
  <c r="N887" i="3" s="1"/>
  <c r="L887" i="3"/>
  <c r="O887" i="3" s="1"/>
  <c r="I26" i="5" s="1"/>
  <c r="K887" i="3"/>
  <c r="N886" i="3"/>
  <c r="M886" i="3"/>
  <c r="L886" i="3"/>
  <c r="O886" i="3" s="1"/>
  <c r="K886" i="3"/>
  <c r="N885" i="3"/>
  <c r="M885" i="3"/>
  <c r="L885" i="3"/>
  <c r="O885" i="3" s="1"/>
  <c r="K885" i="3"/>
  <c r="N884" i="3"/>
  <c r="M884" i="3"/>
  <c r="L884" i="3"/>
  <c r="K884" i="3"/>
  <c r="O884" i="3" s="1"/>
  <c r="N883" i="3"/>
  <c r="M883" i="3"/>
  <c r="L883" i="3"/>
  <c r="K883" i="3"/>
  <c r="M882" i="3"/>
  <c r="N882" i="3" s="1"/>
  <c r="L882" i="3"/>
  <c r="K882" i="3"/>
  <c r="O881" i="3"/>
  <c r="I91" i="5" s="1"/>
  <c r="M881" i="3"/>
  <c r="N881" i="3" s="1"/>
  <c r="L881" i="3"/>
  <c r="K881" i="3"/>
  <c r="M880" i="3"/>
  <c r="N880" i="3" s="1"/>
  <c r="O880" i="3" s="1"/>
  <c r="L880" i="3"/>
  <c r="K880" i="3"/>
  <c r="M879" i="3"/>
  <c r="N879" i="3" s="1"/>
  <c r="L879" i="3"/>
  <c r="O879" i="3" s="1"/>
  <c r="K879" i="3"/>
  <c r="N878" i="3"/>
  <c r="M878" i="3"/>
  <c r="L878" i="3"/>
  <c r="K878" i="3"/>
  <c r="N877" i="3"/>
  <c r="M877" i="3"/>
  <c r="L877" i="3"/>
  <c r="K877" i="3"/>
  <c r="O877" i="3" s="1"/>
  <c r="N876" i="3"/>
  <c r="M876" i="3"/>
  <c r="L876" i="3"/>
  <c r="K876" i="3"/>
  <c r="N875" i="3"/>
  <c r="M875" i="3"/>
  <c r="L875" i="3"/>
  <c r="K875" i="3"/>
  <c r="O875" i="3" s="1"/>
  <c r="M874" i="3"/>
  <c r="N874" i="3" s="1"/>
  <c r="L874" i="3"/>
  <c r="K874" i="3"/>
  <c r="M873" i="3"/>
  <c r="N873" i="3" s="1"/>
  <c r="L873" i="3"/>
  <c r="K873" i="3"/>
  <c r="O873" i="3" s="1"/>
  <c r="M872" i="3"/>
  <c r="N872" i="3" s="1"/>
  <c r="L872" i="3"/>
  <c r="O872" i="3" s="1"/>
  <c r="K872" i="3"/>
  <c r="O871" i="3"/>
  <c r="M871" i="3"/>
  <c r="N871" i="3" s="1"/>
  <c r="L871" i="3"/>
  <c r="K871" i="3"/>
  <c r="N870" i="3"/>
  <c r="M870" i="3"/>
  <c r="L870" i="3"/>
  <c r="O870" i="3" s="1"/>
  <c r="K870" i="3"/>
  <c r="N869" i="3"/>
  <c r="M869" i="3"/>
  <c r="L869" i="3"/>
  <c r="K869" i="3"/>
  <c r="O869" i="3" s="1"/>
  <c r="N868" i="3"/>
  <c r="M868" i="3"/>
  <c r="L868" i="3"/>
  <c r="K868" i="3"/>
  <c r="M867" i="3"/>
  <c r="N867" i="3" s="1"/>
  <c r="L867" i="3"/>
  <c r="K867" i="3"/>
  <c r="N866" i="3"/>
  <c r="M866" i="3"/>
  <c r="L866" i="3"/>
  <c r="K866" i="3"/>
  <c r="M865" i="3"/>
  <c r="N865" i="3" s="1"/>
  <c r="L865" i="3"/>
  <c r="K865" i="3"/>
  <c r="M864" i="3"/>
  <c r="N864" i="3" s="1"/>
  <c r="L864" i="3"/>
  <c r="O864" i="3" s="1"/>
  <c r="K864" i="3"/>
  <c r="M863" i="3"/>
  <c r="N863" i="3" s="1"/>
  <c r="O863" i="3" s="1"/>
  <c r="L863" i="3"/>
  <c r="K863" i="3"/>
  <c r="O862" i="3"/>
  <c r="N862" i="3"/>
  <c r="M862" i="3"/>
  <c r="L862" i="3"/>
  <c r="K862" i="3"/>
  <c r="O861" i="3"/>
  <c r="N861" i="3"/>
  <c r="M861" i="3"/>
  <c r="L861" i="3"/>
  <c r="K861" i="3"/>
  <c r="N860" i="3"/>
  <c r="M860" i="3"/>
  <c r="L860" i="3"/>
  <c r="K860" i="3"/>
  <c r="O860" i="3" s="1"/>
  <c r="M859" i="3"/>
  <c r="N859" i="3" s="1"/>
  <c r="L859" i="3"/>
  <c r="K859" i="3"/>
  <c r="N858" i="3"/>
  <c r="M858" i="3"/>
  <c r="L858" i="3"/>
  <c r="K858" i="3"/>
  <c r="O858" i="3" s="1"/>
  <c r="M857" i="3"/>
  <c r="N857" i="3" s="1"/>
  <c r="L857" i="3"/>
  <c r="K857" i="3"/>
  <c r="O857" i="3" s="1"/>
  <c r="I65" i="5" s="1"/>
  <c r="O856" i="3"/>
  <c r="M856" i="3"/>
  <c r="N856" i="3" s="1"/>
  <c r="L856" i="3"/>
  <c r="K856" i="3"/>
  <c r="M855" i="3"/>
  <c r="N855" i="3" s="1"/>
  <c r="L855" i="3"/>
  <c r="O855" i="3" s="1"/>
  <c r="K855" i="3"/>
  <c r="N854" i="3"/>
  <c r="M854" i="3"/>
  <c r="L854" i="3"/>
  <c r="O854" i="3" s="1"/>
  <c r="K854" i="3"/>
  <c r="N853" i="3"/>
  <c r="M853" i="3"/>
  <c r="L853" i="3"/>
  <c r="O853" i="3" s="1"/>
  <c r="K853" i="3"/>
  <c r="N852" i="3"/>
  <c r="M852" i="3"/>
  <c r="L852" i="3"/>
  <c r="K852" i="3"/>
  <c r="O852" i="3" s="1"/>
  <c r="N851" i="3"/>
  <c r="M851" i="3"/>
  <c r="L851" i="3"/>
  <c r="K851" i="3"/>
  <c r="M850" i="3"/>
  <c r="N850" i="3" s="1"/>
  <c r="L850" i="3"/>
  <c r="K850" i="3"/>
  <c r="O849" i="3"/>
  <c r="M849" i="3"/>
  <c r="N849" i="3" s="1"/>
  <c r="L849" i="3"/>
  <c r="K849" i="3"/>
  <c r="M848" i="3"/>
  <c r="N848" i="3" s="1"/>
  <c r="O848" i="3" s="1"/>
  <c r="L848" i="3"/>
  <c r="K848" i="3"/>
  <c r="M847" i="3"/>
  <c r="N847" i="3" s="1"/>
  <c r="L847" i="3"/>
  <c r="O847" i="3" s="1"/>
  <c r="K847" i="3"/>
  <c r="N846" i="3"/>
  <c r="M846" i="3"/>
  <c r="L846" i="3"/>
  <c r="O846" i="3" s="1"/>
  <c r="K846" i="3"/>
  <c r="N845" i="3"/>
  <c r="M845" i="3"/>
  <c r="L845" i="3"/>
  <c r="K845" i="3"/>
  <c r="O845" i="3" s="1"/>
  <c r="N844" i="3"/>
  <c r="M844" i="3"/>
  <c r="L844" i="3"/>
  <c r="K844" i="3"/>
  <c r="N843" i="3"/>
  <c r="M843" i="3"/>
  <c r="L843" i="3"/>
  <c r="K843" i="3"/>
  <c r="O843" i="3" s="1"/>
  <c r="M842" i="3"/>
  <c r="N842" i="3" s="1"/>
  <c r="L842" i="3"/>
  <c r="K842" i="3"/>
  <c r="M841" i="3"/>
  <c r="N841" i="3" s="1"/>
  <c r="L841" i="3"/>
  <c r="K841" i="3"/>
  <c r="O841" i="3" s="1"/>
  <c r="M840" i="3"/>
  <c r="N840" i="3" s="1"/>
  <c r="L840" i="3"/>
  <c r="O840" i="3" s="1"/>
  <c r="K840" i="3"/>
  <c r="O839" i="3"/>
  <c r="M839" i="3"/>
  <c r="N839" i="3" s="1"/>
  <c r="L839" i="3"/>
  <c r="K839" i="3"/>
  <c r="N838" i="3"/>
  <c r="M838" i="3"/>
  <c r="L838" i="3"/>
  <c r="O838" i="3" s="1"/>
  <c r="K838" i="3"/>
  <c r="N837" i="3"/>
  <c r="M837" i="3"/>
  <c r="L837" i="3"/>
  <c r="K837" i="3"/>
  <c r="O837" i="3" s="1"/>
  <c r="N836" i="3"/>
  <c r="M836" i="3"/>
  <c r="L836" i="3"/>
  <c r="K836" i="3"/>
  <c r="M835" i="3"/>
  <c r="N835" i="3" s="1"/>
  <c r="L835" i="3"/>
  <c r="K835" i="3"/>
  <c r="N834" i="3"/>
  <c r="M834" i="3"/>
  <c r="L834" i="3"/>
  <c r="K834" i="3"/>
  <c r="M833" i="3"/>
  <c r="N833" i="3" s="1"/>
  <c r="L833" i="3"/>
  <c r="K833" i="3"/>
  <c r="O833" i="3" s="1"/>
  <c r="M832" i="3"/>
  <c r="N832" i="3" s="1"/>
  <c r="L832" i="3"/>
  <c r="O832" i="3" s="1"/>
  <c r="I98" i="5" s="1"/>
  <c r="K832" i="3"/>
  <c r="M831" i="3"/>
  <c r="N831" i="3" s="1"/>
  <c r="O831" i="3" s="1"/>
  <c r="L831" i="3"/>
  <c r="K831" i="3"/>
  <c r="O830" i="3"/>
  <c r="N830" i="3"/>
  <c r="M830" i="3"/>
  <c r="L830" i="3"/>
  <c r="K830" i="3"/>
  <c r="O829" i="3"/>
  <c r="N829" i="3"/>
  <c r="M829" i="3"/>
  <c r="L829" i="3"/>
  <c r="K829" i="3"/>
  <c r="N828" i="3"/>
  <c r="M828" i="3"/>
  <c r="L828" i="3"/>
  <c r="K828" i="3"/>
  <c r="O828" i="3" s="1"/>
  <c r="M827" i="3"/>
  <c r="N827" i="3" s="1"/>
  <c r="L827" i="3"/>
  <c r="K827" i="3"/>
  <c r="N826" i="3"/>
  <c r="M826" i="3"/>
  <c r="L826" i="3"/>
  <c r="K826" i="3"/>
  <c r="O826" i="3" s="1"/>
  <c r="M825" i="3"/>
  <c r="N825" i="3" s="1"/>
  <c r="L825" i="3"/>
  <c r="K825" i="3"/>
  <c r="O825" i="3" s="1"/>
  <c r="O824" i="3"/>
  <c r="I49" i="5" s="1"/>
  <c r="M824" i="3"/>
  <c r="N824" i="3" s="1"/>
  <c r="L824" i="3"/>
  <c r="K824" i="3"/>
  <c r="M823" i="3"/>
  <c r="N823" i="3" s="1"/>
  <c r="L823" i="3"/>
  <c r="O823" i="3" s="1"/>
  <c r="K823" i="3"/>
  <c r="N822" i="3"/>
  <c r="M822" i="3"/>
  <c r="L822" i="3"/>
  <c r="O822" i="3" s="1"/>
  <c r="K822" i="3"/>
  <c r="N821" i="3"/>
  <c r="M821" i="3"/>
  <c r="L821" i="3"/>
  <c r="O821" i="3" s="1"/>
  <c r="K821" i="3"/>
  <c r="N820" i="3"/>
  <c r="M820" i="3"/>
  <c r="L820" i="3"/>
  <c r="K820" i="3"/>
  <c r="O820" i="3" s="1"/>
  <c r="N819" i="3"/>
  <c r="M819" i="3"/>
  <c r="L819" i="3"/>
  <c r="K819" i="3"/>
  <c r="M818" i="3"/>
  <c r="N818" i="3" s="1"/>
  <c r="L818" i="3"/>
  <c r="K818" i="3"/>
  <c r="O817" i="3"/>
  <c r="M817" i="3"/>
  <c r="N817" i="3" s="1"/>
  <c r="L817" i="3"/>
  <c r="K817" i="3"/>
  <c r="M816" i="3"/>
  <c r="N816" i="3" s="1"/>
  <c r="O816" i="3" s="1"/>
  <c r="L816" i="3"/>
  <c r="K816" i="3"/>
  <c r="M815" i="3"/>
  <c r="N815" i="3" s="1"/>
  <c r="L815" i="3"/>
  <c r="O815" i="3" s="1"/>
  <c r="K815" i="3"/>
  <c r="N814" i="3"/>
  <c r="M814" i="3"/>
  <c r="L814" i="3"/>
  <c r="O814" i="3" s="1"/>
  <c r="K814" i="3"/>
  <c r="N813" i="3"/>
  <c r="M813" i="3"/>
  <c r="L813" i="3"/>
  <c r="K813" i="3"/>
  <c r="N812" i="3"/>
  <c r="M812" i="3"/>
  <c r="L812" i="3"/>
  <c r="K812" i="3"/>
  <c r="N811" i="3"/>
  <c r="M811" i="3"/>
  <c r="L811" i="3"/>
  <c r="K811" i="3"/>
  <c r="O811" i="3" s="1"/>
  <c r="M810" i="3"/>
  <c r="N810" i="3" s="1"/>
  <c r="L810" i="3"/>
  <c r="K810" i="3"/>
  <c r="M809" i="3"/>
  <c r="N809" i="3" s="1"/>
  <c r="L809" i="3"/>
  <c r="K809" i="3"/>
  <c r="O809" i="3" s="1"/>
  <c r="M808" i="3"/>
  <c r="N808" i="3" s="1"/>
  <c r="L808" i="3"/>
  <c r="O808" i="3" s="1"/>
  <c r="K808" i="3"/>
  <c r="O807" i="3"/>
  <c r="M807" i="3"/>
  <c r="N807" i="3" s="1"/>
  <c r="L807" i="3"/>
  <c r="K807" i="3"/>
  <c r="N806" i="3"/>
  <c r="M806" i="3"/>
  <c r="L806" i="3"/>
  <c r="O806" i="3" s="1"/>
  <c r="K806" i="3"/>
  <c r="N805" i="3"/>
  <c r="M805" i="3"/>
  <c r="L805" i="3"/>
  <c r="K805" i="3"/>
  <c r="O805" i="3" s="1"/>
  <c r="N804" i="3"/>
  <c r="M804" i="3"/>
  <c r="L804" i="3"/>
  <c r="K804" i="3"/>
  <c r="M803" i="3"/>
  <c r="N803" i="3" s="1"/>
  <c r="L803" i="3"/>
  <c r="K803" i="3"/>
  <c r="N802" i="3"/>
  <c r="M802" i="3"/>
  <c r="L802" i="3"/>
  <c r="K802" i="3"/>
  <c r="M801" i="3"/>
  <c r="N801" i="3" s="1"/>
  <c r="L801" i="3"/>
  <c r="K801" i="3"/>
  <c r="M800" i="3"/>
  <c r="N800" i="3" s="1"/>
  <c r="L800" i="3"/>
  <c r="O800" i="3" s="1"/>
  <c r="K800" i="3"/>
  <c r="M799" i="3"/>
  <c r="N799" i="3" s="1"/>
  <c r="O799" i="3" s="1"/>
  <c r="L799" i="3"/>
  <c r="K799" i="3"/>
  <c r="O798" i="3"/>
  <c r="N798" i="3"/>
  <c r="M798" i="3"/>
  <c r="L798" i="3"/>
  <c r="K798" i="3"/>
  <c r="O797" i="3"/>
  <c r="N797" i="3"/>
  <c r="M797" i="3"/>
  <c r="L797" i="3"/>
  <c r="K797" i="3"/>
  <c r="N796" i="3"/>
  <c r="M796" i="3"/>
  <c r="L796" i="3"/>
  <c r="K796" i="3"/>
  <c r="O796" i="3" s="1"/>
  <c r="M795" i="3"/>
  <c r="N795" i="3" s="1"/>
  <c r="L795" i="3"/>
  <c r="K795" i="3"/>
  <c r="N794" i="3"/>
  <c r="M794" i="3"/>
  <c r="L794" i="3"/>
  <c r="K794" i="3"/>
  <c r="O794" i="3" s="1"/>
  <c r="M793" i="3"/>
  <c r="N793" i="3" s="1"/>
  <c r="L793" i="3"/>
  <c r="K793" i="3"/>
  <c r="O793" i="3" s="1"/>
  <c r="O792" i="3"/>
  <c r="M792" i="3"/>
  <c r="N792" i="3" s="1"/>
  <c r="L792" i="3"/>
  <c r="K792" i="3"/>
  <c r="M791" i="3"/>
  <c r="N791" i="3" s="1"/>
  <c r="L791" i="3"/>
  <c r="O791" i="3" s="1"/>
  <c r="K791" i="3"/>
  <c r="O790" i="3"/>
  <c r="I67" i="5" s="1"/>
  <c r="N790" i="3"/>
  <c r="M790" i="3"/>
  <c r="L790" i="3"/>
  <c r="K790" i="3"/>
  <c r="N789" i="3"/>
  <c r="M789" i="3"/>
  <c r="L789" i="3"/>
  <c r="O789" i="3" s="1"/>
  <c r="K789" i="3"/>
  <c r="N788" i="3"/>
  <c r="M788" i="3"/>
  <c r="L788" i="3"/>
  <c r="K788" i="3"/>
  <c r="O788" i="3" s="1"/>
  <c r="N787" i="3"/>
  <c r="M787" i="3"/>
  <c r="L787" i="3"/>
  <c r="K787" i="3"/>
  <c r="M786" i="3"/>
  <c r="N786" i="3" s="1"/>
  <c r="L786" i="3"/>
  <c r="K786" i="3"/>
  <c r="O785" i="3"/>
  <c r="M785" i="3"/>
  <c r="N785" i="3" s="1"/>
  <c r="L785" i="3"/>
  <c r="K785" i="3"/>
  <c r="M784" i="3"/>
  <c r="N784" i="3" s="1"/>
  <c r="O784" i="3" s="1"/>
  <c r="L784" i="3"/>
  <c r="K784" i="3"/>
  <c r="M783" i="3"/>
  <c r="N783" i="3" s="1"/>
  <c r="L783" i="3"/>
  <c r="O783" i="3" s="1"/>
  <c r="K783" i="3"/>
  <c r="N782" i="3"/>
  <c r="M782" i="3"/>
  <c r="L782" i="3"/>
  <c r="O782" i="3" s="1"/>
  <c r="K782" i="3"/>
  <c r="N781" i="3"/>
  <c r="M781" i="3"/>
  <c r="L781" i="3"/>
  <c r="K781" i="3"/>
  <c r="O781" i="3" s="1"/>
  <c r="N780" i="3"/>
  <c r="M780" i="3"/>
  <c r="L780" i="3"/>
  <c r="K780" i="3"/>
  <c r="N779" i="3"/>
  <c r="M779" i="3"/>
  <c r="L779" i="3"/>
  <c r="K779" i="3"/>
  <c r="O779" i="3" s="1"/>
  <c r="M778" i="3"/>
  <c r="N778" i="3" s="1"/>
  <c r="L778" i="3"/>
  <c r="K778" i="3"/>
  <c r="M777" i="3"/>
  <c r="N777" i="3" s="1"/>
  <c r="L777" i="3"/>
  <c r="K777" i="3"/>
  <c r="O777" i="3" s="1"/>
  <c r="M776" i="3"/>
  <c r="N776" i="3" s="1"/>
  <c r="L776" i="3"/>
  <c r="O776" i="3" s="1"/>
  <c r="K776" i="3"/>
  <c r="O775" i="3"/>
  <c r="M775" i="3"/>
  <c r="N775" i="3" s="1"/>
  <c r="L775" i="3"/>
  <c r="K775" i="3"/>
  <c r="N774" i="3"/>
  <c r="M774" i="3"/>
  <c r="L774" i="3"/>
  <c r="O774" i="3" s="1"/>
  <c r="K774" i="3"/>
  <c r="N773" i="3"/>
  <c r="M773" i="3"/>
  <c r="L773" i="3"/>
  <c r="K773" i="3"/>
  <c r="O773" i="3" s="1"/>
  <c r="N772" i="3"/>
  <c r="M772" i="3"/>
  <c r="L772" i="3"/>
  <c r="K772" i="3"/>
  <c r="M771" i="3"/>
  <c r="N771" i="3" s="1"/>
  <c r="L771" i="3"/>
  <c r="K771" i="3"/>
  <c r="N770" i="3"/>
  <c r="M770" i="3"/>
  <c r="L770" i="3"/>
  <c r="K770" i="3"/>
  <c r="M769" i="3"/>
  <c r="N769" i="3" s="1"/>
  <c r="L769" i="3"/>
  <c r="K769" i="3"/>
  <c r="M768" i="3"/>
  <c r="N768" i="3" s="1"/>
  <c r="L768" i="3"/>
  <c r="O768" i="3" s="1"/>
  <c r="K768" i="3"/>
  <c r="M767" i="3"/>
  <c r="N767" i="3" s="1"/>
  <c r="O767" i="3" s="1"/>
  <c r="L767" i="3"/>
  <c r="K767" i="3"/>
  <c r="O766" i="3"/>
  <c r="N766" i="3"/>
  <c r="M766" i="3"/>
  <c r="L766" i="3"/>
  <c r="K766" i="3"/>
  <c r="O765" i="3"/>
  <c r="N765" i="3"/>
  <c r="M765" i="3"/>
  <c r="L765" i="3"/>
  <c r="K765" i="3"/>
  <c r="N764" i="3"/>
  <c r="M764" i="3"/>
  <c r="L764" i="3"/>
  <c r="K764" i="3"/>
  <c r="O764" i="3" s="1"/>
  <c r="M763" i="3"/>
  <c r="N763" i="3" s="1"/>
  <c r="L763" i="3"/>
  <c r="K763" i="3"/>
  <c r="N762" i="3"/>
  <c r="M762" i="3"/>
  <c r="L762" i="3"/>
  <c r="K762" i="3"/>
  <c r="O762" i="3" s="1"/>
  <c r="M761" i="3"/>
  <c r="N761" i="3" s="1"/>
  <c r="L761" i="3"/>
  <c r="K761" i="3"/>
  <c r="O761" i="3" s="1"/>
  <c r="O760" i="3"/>
  <c r="M760" i="3"/>
  <c r="N760" i="3" s="1"/>
  <c r="L760" i="3"/>
  <c r="K760" i="3"/>
  <c r="M759" i="3"/>
  <c r="N759" i="3" s="1"/>
  <c r="L759" i="3"/>
  <c r="O759" i="3" s="1"/>
  <c r="K759" i="3"/>
  <c r="O758" i="3"/>
  <c r="I38" i="5" s="1"/>
  <c r="N758" i="3"/>
  <c r="M758" i="3"/>
  <c r="L758" i="3"/>
  <c r="K758" i="3"/>
  <c r="N757" i="3"/>
  <c r="M757" i="3"/>
  <c r="L757" i="3"/>
  <c r="O757" i="3" s="1"/>
  <c r="K757" i="3"/>
  <c r="N756" i="3"/>
  <c r="M756" i="3"/>
  <c r="L756" i="3"/>
  <c r="K756" i="3"/>
  <c r="O756" i="3" s="1"/>
  <c r="N755" i="3"/>
  <c r="M755" i="3"/>
  <c r="L755" i="3"/>
  <c r="K755" i="3"/>
  <c r="M754" i="3"/>
  <c r="N754" i="3" s="1"/>
  <c r="L754" i="3"/>
  <c r="K754" i="3"/>
  <c r="O753" i="3"/>
  <c r="M753" i="3"/>
  <c r="N753" i="3" s="1"/>
  <c r="L753" i="3"/>
  <c r="K753" i="3"/>
  <c r="M752" i="3"/>
  <c r="N752" i="3" s="1"/>
  <c r="O752" i="3" s="1"/>
  <c r="L752" i="3"/>
  <c r="K752" i="3"/>
  <c r="M751" i="3"/>
  <c r="N751" i="3" s="1"/>
  <c r="L751" i="3"/>
  <c r="O751" i="3" s="1"/>
  <c r="K751" i="3"/>
  <c r="N750" i="3"/>
  <c r="M750" i="3"/>
  <c r="L750" i="3"/>
  <c r="K750" i="3"/>
  <c r="N749" i="3"/>
  <c r="M749" i="3"/>
  <c r="L749" i="3"/>
  <c r="K749" i="3"/>
  <c r="O749" i="3" s="1"/>
  <c r="N748" i="3"/>
  <c r="M748" i="3"/>
  <c r="L748" i="3"/>
  <c r="K748" i="3"/>
  <c r="N747" i="3"/>
  <c r="M747" i="3"/>
  <c r="L747" i="3"/>
  <c r="K747" i="3"/>
  <c r="O747" i="3" s="1"/>
  <c r="M746" i="3"/>
  <c r="N746" i="3" s="1"/>
  <c r="L746" i="3"/>
  <c r="K746" i="3"/>
  <c r="O745" i="3"/>
  <c r="M745" i="3"/>
  <c r="N745" i="3" s="1"/>
  <c r="L745" i="3"/>
  <c r="K745" i="3"/>
  <c r="M744" i="3"/>
  <c r="N744" i="3" s="1"/>
  <c r="L744" i="3"/>
  <c r="O744" i="3" s="1"/>
  <c r="K744" i="3"/>
  <c r="O743" i="3"/>
  <c r="M743" i="3"/>
  <c r="N743" i="3" s="1"/>
  <c r="L743" i="3"/>
  <c r="K743" i="3"/>
  <c r="N742" i="3"/>
  <c r="M742" i="3"/>
  <c r="L742" i="3"/>
  <c r="O742" i="3" s="1"/>
  <c r="K742" i="3"/>
  <c r="N741" i="3"/>
  <c r="M741" i="3"/>
  <c r="L741" i="3"/>
  <c r="K741" i="3"/>
  <c r="O741" i="3" s="1"/>
  <c r="N740" i="3"/>
  <c r="M740" i="3"/>
  <c r="L740" i="3"/>
  <c r="K740" i="3"/>
  <c r="M739" i="3"/>
  <c r="N739" i="3" s="1"/>
  <c r="L739" i="3"/>
  <c r="K739" i="3"/>
  <c r="N738" i="3"/>
  <c r="M738" i="3"/>
  <c r="L738" i="3"/>
  <c r="K738" i="3"/>
  <c r="M737" i="3"/>
  <c r="N737" i="3" s="1"/>
  <c r="L737" i="3"/>
  <c r="K737" i="3"/>
  <c r="O737" i="3" s="1"/>
  <c r="M736" i="3"/>
  <c r="N736" i="3" s="1"/>
  <c r="L736" i="3"/>
  <c r="O736" i="3" s="1"/>
  <c r="K736" i="3"/>
  <c r="M735" i="3"/>
  <c r="N735" i="3" s="1"/>
  <c r="O735" i="3" s="1"/>
  <c r="L735" i="3"/>
  <c r="K735" i="3"/>
  <c r="O734" i="3"/>
  <c r="N734" i="3"/>
  <c r="M734" i="3"/>
  <c r="L734" i="3"/>
  <c r="K734" i="3"/>
  <c r="O733" i="3"/>
  <c r="N733" i="3"/>
  <c r="M733" i="3"/>
  <c r="L733" i="3"/>
  <c r="K733" i="3"/>
  <c r="N732" i="3"/>
  <c r="M732" i="3"/>
  <c r="L732" i="3"/>
  <c r="K732" i="3"/>
  <c r="O732" i="3" s="1"/>
  <c r="M731" i="3"/>
  <c r="N731" i="3" s="1"/>
  <c r="L731" i="3"/>
  <c r="K731" i="3"/>
  <c r="N730" i="3"/>
  <c r="M730" i="3"/>
  <c r="L730" i="3"/>
  <c r="K730" i="3"/>
  <c r="M729" i="3"/>
  <c r="N729" i="3" s="1"/>
  <c r="L729" i="3"/>
  <c r="K729" i="3"/>
  <c r="O729" i="3" s="1"/>
  <c r="O728" i="3"/>
  <c r="M728" i="3"/>
  <c r="N728" i="3" s="1"/>
  <c r="L728" i="3"/>
  <c r="K728" i="3"/>
  <c r="M727" i="3"/>
  <c r="N727" i="3" s="1"/>
  <c r="L727" i="3"/>
  <c r="O727" i="3" s="1"/>
  <c r="K727" i="3"/>
  <c r="O726" i="3"/>
  <c r="N726" i="3"/>
  <c r="M726" i="3"/>
  <c r="L726" i="3"/>
  <c r="K726" i="3"/>
  <c r="N725" i="3"/>
  <c r="M725" i="3"/>
  <c r="L725" i="3"/>
  <c r="O725" i="3" s="1"/>
  <c r="K725" i="3"/>
  <c r="N724" i="3"/>
  <c r="M724" i="3"/>
  <c r="L724" i="3"/>
  <c r="K724" i="3"/>
  <c r="O724" i="3" s="1"/>
  <c r="N723" i="3"/>
  <c r="M723" i="3"/>
  <c r="L723" i="3"/>
  <c r="K723" i="3"/>
  <c r="M722" i="3"/>
  <c r="N722" i="3" s="1"/>
  <c r="L722" i="3"/>
  <c r="K722" i="3"/>
  <c r="O721" i="3"/>
  <c r="M721" i="3"/>
  <c r="N721" i="3" s="1"/>
  <c r="L721" i="3"/>
  <c r="K721" i="3"/>
  <c r="M720" i="3"/>
  <c r="N720" i="3" s="1"/>
  <c r="O720" i="3" s="1"/>
  <c r="L720" i="3"/>
  <c r="K720" i="3"/>
  <c r="M719" i="3"/>
  <c r="N719" i="3" s="1"/>
  <c r="L719" i="3"/>
  <c r="O719" i="3" s="1"/>
  <c r="K719" i="3"/>
  <c r="N718" i="3"/>
  <c r="M718" i="3"/>
  <c r="L718" i="3"/>
  <c r="K718" i="3"/>
  <c r="N717" i="3"/>
  <c r="M717" i="3"/>
  <c r="L717" i="3"/>
  <c r="K717" i="3"/>
  <c r="N716" i="3"/>
  <c r="M716" i="3"/>
  <c r="L716" i="3"/>
  <c r="K716" i="3"/>
  <c r="N715" i="3"/>
  <c r="M715" i="3"/>
  <c r="L715" i="3"/>
  <c r="K715" i="3"/>
  <c r="M714" i="3"/>
  <c r="N714" i="3" s="1"/>
  <c r="L714" i="3"/>
  <c r="K714" i="3"/>
  <c r="O713" i="3"/>
  <c r="M713" i="3"/>
  <c r="N713" i="3" s="1"/>
  <c r="L713" i="3"/>
  <c r="K713" i="3"/>
  <c r="M712" i="3"/>
  <c r="N712" i="3" s="1"/>
  <c r="L712" i="3"/>
  <c r="O712" i="3" s="1"/>
  <c r="K712" i="3"/>
  <c r="O711" i="3"/>
  <c r="M711" i="3"/>
  <c r="N711" i="3" s="1"/>
  <c r="L711" i="3"/>
  <c r="K711" i="3"/>
  <c r="N710" i="3"/>
  <c r="M710" i="3"/>
  <c r="L710" i="3"/>
  <c r="O710" i="3" s="1"/>
  <c r="K710" i="3"/>
  <c r="N709" i="3"/>
  <c r="M709" i="3"/>
  <c r="L709" i="3"/>
  <c r="K709" i="3"/>
  <c r="O709" i="3" s="1"/>
  <c r="N708" i="3"/>
  <c r="M708" i="3"/>
  <c r="L708" i="3"/>
  <c r="K708" i="3"/>
  <c r="M707" i="3"/>
  <c r="N707" i="3" s="1"/>
  <c r="L707" i="3"/>
  <c r="K707" i="3"/>
  <c r="N706" i="3"/>
  <c r="M706" i="3"/>
  <c r="L706" i="3"/>
  <c r="K706" i="3"/>
  <c r="M705" i="3"/>
  <c r="N705" i="3" s="1"/>
  <c r="L705" i="3"/>
  <c r="K705" i="3"/>
  <c r="M704" i="3"/>
  <c r="N704" i="3" s="1"/>
  <c r="L704" i="3"/>
  <c r="O704" i="3" s="1"/>
  <c r="K704" i="3"/>
  <c r="M703" i="3"/>
  <c r="N703" i="3" s="1"/>
  <c r="O703" i="3" s="1"/>
  <c r="L703" i="3"/>
  <c r="K703" i="3"/>
  <c r="O702" i="3"/>
  <c r="N702" i="3"/>
  <c r="M702" i="3"/>
  <c r="L702" i="3"/>
  <c r="K702" i="3"/>
  <c r="O701" i="3"/>
  <c r="N701" i="3"/>
  <c r="M701" i="3"/>
  <c r="L701" i="3"/>
  <c r="K701" i="3"/>
  <c r="N700" i="3"/>
  <c r="M700" i="3"/>
  <c r="L700" i="3"/>
  <c r="K700" i="3"/>
  <c r="M699" i="3"/>
  <c r="N699" i="3" s="1"/>
  <c r="L699" i="3"/>
  <c r="K699" i="3"/>
  <c r="N698" i="3"/>
  <c r="M698" i="3"/>
  <c r="L698" i="3"/>
  <c r="K698" i="3"/>
  <c r="M697" i="3"/>
  <c r="N697" i="3" s="1"/>
  <c r="L697" i="3"/>
  <c r="K697" i="3"/>
  <c r="O697" i="3" s="1"/>
  <c r="O696" i="3"/>
  <c r="M696" i="3"/>
  <c r="N696" i="3" s="1"/>
  <c r="L696" i="3"/>
  <c r="K696" i="3"/>
  <c r="M695" i="3"/>
  <c r="N695" i="3" s="1"/>
  <c r="L695" i="3"/>
  <c r="O695" i="3" s="1"/>
  <c r="K695" i="3"/>
  <c r="O694" i="3"/>
  <c r="N694" i="3"/>
  <c r="M694" i="3"/>
  <c r="L694" i="3"/>
  <c r="K694" i="3"/>
  <c r="N693" i="3"/>
  <c r="M693" i="3"/>
  <c r="L693" i="3"/>
  <c r="O693" i="3" s="1"/>
  <c r="K693" i="3"/>
  <c r="N692" i="3"/>
  <c r="M692" i="3"/>
  <c r="L692" i="3"/>
  <c r="K692" i="3"/>
  <c r="O692" i="3" s="1"/>
  <c r="N691" i="3"/>
  <c r="M691" i="3"/>
  <c r="L691" i="3"/>
  <c r="K691" i="3"/>
  <c r="M690" i="3"/>
  <c r="N690" i="3" s="1"/>
  <c r="L690" i="3"/>
  <c r="K690" i="3"/>
  <c r="O689" i="3"/>
  <c r="M689" i="3"/>
  <c r="N689" i="3" s="1"/>
  <c r="L689" i="3"/>
  <c r="K689" i="3"/>
  <c r="M688" i="3"/>
  <c r="N688" i="3" s="1"/>
  <c r="O688" i="3" s="1"/>
  <c r="L688" i="3"/>
  <c r="K688" i="3"/>
  <c r="M687" i="3"/>
  <c r="N687" i="3" s="1"/>
  <c r="L687" i="3"/>
  <c r="O687" i="3" s="1"/>
  <c r="K687" i="3"/>
  <c r="N686" i="3"/>
  <c r="M686" i="3"/>
  <c r="L686" i="3"/>
  <c r="O686" i="3" s="1"/>
  <c r="K686" i="3"/>
  <c r="N685" i="3"/>
  <c r="M685" i="3"/>
  <c r="L685" i="3"/>
  <c r="K685" i="3"/>
  <c r="N684" i="3"/>
  <c r="M684" i="3"/>
  <c r="L684" i="3"/>
  <c r="K684" i="3"/>
  <c r="N683" i="3"/>
  <c r="M683" i="3"/>
  <c r="L683" i="3"/>
  <c r="K683" i="3"/>
  <c r="M682" i="3"/>
  <c r="N682" i="3" s="1"/>
  <c r="L682" i="3"/>
  <c r="K682" i="3"/>
  <c r="O681" i="3"/>
  <c r="M681" i="3"/>
  <c r="N681" i="3" s="1"/>
  <c r="L681" i="3"/>
  <c r="K681" i="3"/>
  <c r="M680" i="3"/>
  <c r="N680" i="3" s="1"/>
  <c r="L680" i="3"/>
  <c r="O680" i="3" s="1"/>
  <c r="K680" i="3"/>
  <c r="O679" i="3"/>
  <c r="M679" i="3"/>
  <c r="N679" i="3" s="1"/>
  <c r="L679" i="3"/>
  <c r="K679" i="3"/>
  <c r="N678" i="3"/>
  <c r="M678" i="3"/>
  <c r="L678" i="3"/>
  <c r="O678" i="3" s="1"/>
  <c r="K678" i="3"/>
  <c r="N677" i="3"/>
  <c r="M677" i="3"/>
  <c r="L677" i="3"/>
  <c r="K677" i="3"/>
  <c r="O677" i="3" s="1"/>
  <c r="N676" i="3"/>
  <c r="M676" i="3"/>
  <c r="L676" i="3"/>
  <c r="K676" i="3"/>
  <c r="M675" i="3"/>
  <c r="N675" i="3" s="1"/>
  <c r="L675" i="3"/>
  <c r="K675" i="3"/>
  <c r="N674" i="3"/>
  <c r="M674" i="3"/>
  <c r="L674" i="3"/>
  <c r="K674" i="3"/>
  <c r="M673" i="3"/>
  <c r="N673" i="3" s="1"/>
  <c r="L673" i="3"/>
  <c r="K673" i="3"/>
  <c r="M672" i="3"/>
  <c r="N672" i="3" s="1"/>
  <c r="L672" i="3"/>
  <c r="O672" i="3" s="1"/>
  <c r="K672" i="3"/>
  <c r="M671" i="3"/>
  <c r="N671" i="3" s="1"/>
  <c r="O671" i="3" s="1"/>
  <c r="L671" i="3"/>
  <c r="K671" i="3"/>
  <c r="O670" i="3"/>
  <c r="N670" i="3"/>
  <c r="M670" i="3"/>
  <c r="L670" i="3"/>
  <c r="K670" i="3"/>
  <c r="O669" i="3"/>
  <c r="N669" i="3"/>
  <c r="M669" i="3"/>
  <c r="L669" i="3"/>
  <c r="K669" i="3"/>
  <c r="N668" i="3"/>
  <c r="M668" i="3"/>
  <c r="L668" i="3"/>
  <c r="K668" i="3"/>
  <c r="M667" i="3"/>
  <c r="N667" i="3" s="1"/>
  <c r="L667" i="3"/>
  <c r="K667" i="3"/>
  <c r="N666" i="3"/>
  <c r="M666" i="3"/>
  <c r="L666" i="3"/>
  <c r="K666" i="3"/>
  <c r="M665" i="3"/>
  <c r="N665" i="3" s="1"/>
  <c r="L665" i="3"/>
  <c r="K665" i="3"/>
  <c r="O665" i="3" s="1"/>
  <c r="O664" i="3"/>
  <c r="M664" i="3"/>
  <c r="N664" i="3" s="1"/>
  <c r="L664" i="3"/>
  <c r="K664" i="3"/>
  <c r="M663" i="3"/>
  <c r="N663" i="3" s="1"/>
  <c r="L663" i="3"/>
  <c r="O663" i="3" s="1"/>
  <c r="K663" i="3"/>
  <c r="O662" i="3"/>
  <c r="N662" i="3"/>
  <c r="M662" i="3"/>
  <c r="L662" i="3"/>
  <c r="K662" i="3"/>
  <c r="N661" i="3"/>
  <c r="M661" i="3"/>
  <c r="L661" i="3"/>
  <c r="O661" i="3" s="1"/>
  <c r="K661" i="3"/>
  <c r="N660" i="3"/>
  <c r="M660" i="3"/>
  <c r="L660" i="3"/>
  <c r="K660" i="3"/>
  <c r="O660" i="3" s="1"/>
  <c r="N659" i="3"/>
  <c r="M659" i="3"/>
  <c r="L659" i="3"/>
  <c r="K659" i="3"/>
  <c r="M658" i="3"/>
  <c r="N658" i="3" s="1"/>
  <c r="L658" i="3"/>
  <c r="K658" i="3"/>
  <c r="O657" i="3"/>
  <c r="M657" i="3"/>
  <c r="N657" i="3" s="1"/>
  <c r="L657" i="3"/>
  <c r="K657" i="3"/>
  <c r="M656" i="3"/>
  <c r="N656" i="3" s="1"/>
  <c r="O656" i="3" s="1"/>
  <c r="L656" i="3"/>
  <c r="K656" i="3"/>
  <c r="M655" i="3"/>
  <c r="N655" i="3" s="1"/>
  <c r="L655" i="3"/>
  <c r="O655" i="3" s="1"/>
  <c r="K655" i="3"/>
  <c r="N654" i="3"/>
  <c r="M654" i="3"/>
  <c r="L654" i="3"/>
  <c r="O654" i="3" s="1"/>
  <c r="K654" i="3"/>
  <c r="N653" i="3"/>
  <c r="M653" i="3"/>
  <c r="L653" i="3"/>
  <c r="K653" i="3"/>
  <c r="N652" i="3"/>
  <c r="M652" i="3"/>
  <c r="L652" i="3"/>
  <c r="K652" i="3"/>
  <c r="N651" i="3"/>
  <c r="M651" i="3"/>
  <c r="L651" i="3"/>
  <c r="K651" i="3"/>
  <c r="M650" i="3"/>
  <c r="N650" i="3" s="1"/>
  <c r="L650" i="3"/>
  <c r="K650" i="3"/>
  <c r="O649" i="3"/>
  <c r="M649" i="3"/>
  <c r="N649" i="3" s="1"/>
  <c r="L649" i="3"/>
  <c r="K649" i="3"/>
  <c r="M648" i="3"/>
  <c r="N648" i="3" s="1"/>
  <c r="L648" i="3"/>
  <c r="O648" i="3" s="1"/>
  <c r="K648" i="3"/>
  <c r="O647" i="3"/>
  <c r="M647" i="3"/>
  <c r="N647" i="3" s="1"/>
  <c r="L647" i="3"/>
  <c r="K647" i="3"/>
  <c r="N646" i="3"/>
  <c r="M646" i="3"/>
  <c r="L646" i="3"/>
  <c r="O646" i="3" s="1"/>
  <c r="K646" i="3"/>
  <c r="N645" i="3"/>
  <c r="M645" i="3"/>
  <c r="L645" i="3"/>
  <c r="K645" i="3"/>
  <c r="O645" i="3" s="1"/>
  <c r="I28" i="5" s="1"/>
  <c r="N644" i="3"/>
  <c r="M644" i="3"/>
  <c r="L644" i="3"/>
  <c r="K644" i="3"/>
  <c r="M643" i="3"/>
  <c r="N643" i="3" s="1"/>
  <c r="L643" i="3"/>
  <c r="K643" i="3"/>
  <c r="N642" i="3"/>
  <c r="M642" i="3"/>
  <c r="L642" i="3"/>
  <c r="K642" i="3"/>
  <c r="M641" i="3"/>
  <c r="N641" i="3" s="1"/>
  <c r="L641" i="3"/>
  <c r="K641" i="3"/>
  <c r="O641" i="3" s="1"/>
  <c r="M640" i="3"/>
  <c r="N640" i="3" s="1"/>
  <c r="L640" i="3"/>
  <c r="O640" i="3" s="1"/>
  <c r="K640" i="3"/>
  <c r="M639" i="3"/>
  <c r="N639" i="3" s="1"/>
  <c r="O639" i="3" s="1"/>
  <c r="L639" i="3"/>
  <c r="K639" i="3"/>
  <c r="O638" i="3"/>
  <c r="N638" i="3"/>
  <c r="M638" i="3"/>
  <c r="L638" i="3"/>
  <c r="K638" i="3"/>
  <c r="O637" i="3"/>
  <c r="N637" i="3"/>
  <c r="M637" i="3"/>
  <c r="L637" i="3"/>
  <c r="K637" i="3"/>
  <c r="N636" i="3"/>
  <c r="M636" i="3"/>
  <c r="L636" i="3"/>
  <c r="K636" i="3"/>
  <c r="M635" i="3"/>
  <c r="N635" i="3" s="1"/>
  <c r="L635" i="3"/>
  <c r="K635" i="3"/>
  <c r="N634" i="3"/>
  <c r="M634" i="3"/>
  <c r="L634" i="3"/>
  <c r="K634" i="3"/>
  <c r="M633" i="3"/>
  <c r="N633" i="3" s="1"/>
  <c r="L633" i="3"/>
  <c r="K633" i="3"/>
  <c r="O633" i="3" s="1"/>
  <c r="O632" i="3"/>
  <c r="M632" i="3"/>
  <c r="N632" i="3" s="1"/>
  <c r="L632" i="3"/>
  <c r="K632" i="3"/>
  <c r="M631" i="3"/>
  <c r="N631" i="3" s="1"/>
  <c r="L631" i="3"/>
  <c r="O631" i="3" s="1"/>
  <c r="K631" i="3"/>
  <c r="O630" i="3"/>
  <c r="N630" i="3"/>
  <c r="M630" i="3"/>
  <c r="L630" i="3"/>
  <c r="K630" i="3"/>
  <c r="N629" i="3"/>
  <c r="M629" i="3"/>
  <c r="L629" i="3"/>
  <c r="O629" i="3" s="1"/>
  <c r="K629" i="3"/>
  <c r="N628" i="3"/>
  <c r="M628" i="3"/>
  <c r="L628" i="3"/>
  <c r="K628" i="3"/>
  <c r="O628" i="3" s="1"/>
  <c r="N627" i="3"/>
  <c r="M627" i="3"/>
  <c r="L627" i="3"/>
  <c r="K627" i="3"/>
  <c r="M626" i="3"/>
  <c r="N626" i="3" s="1"/>
  <c r="L626" i="3"/>
  <c r="K626" i="3"/>
  <c r="O625" i="3"/>
  <c r="M625" i="3"/>
  <c r="N625" i="3" s="1"/>
  <c r="L625" i="3"/>
  <c r="K625" i="3"/>
  <c r="M624" i="3"/>
  <c r="N624" i="3" s="1"/>
  <c r="O624" i="3" s="1"/>
  <c r="L624" i="3"/>
  <c r="K624" i="3"/>
  <c r="M623" i="3"/>
  <c r="N623" i="3" s="1"/>
  <c r="L623" i="3"/>
  <c r="O623" i="3" s="1"/>
  <c r="K623" i="3"/>
  <c r="N622" i="3"/>
  <c r="M622" i="3"/>
  <c r="L622" i="3"/>
  <c r="O622" i="3" s="1"/>
  <c r="K622" i="3"/>
  <c r="N621" i="3"/>
  <c r="M621" i="3"/>
  <c r="L621" i="3"/>
  <c r="K621" i="3"/>
  <c r="N620" i="3"/>
  <c r="M620" i="3"/>
  <c r="L620" i="3"/>
  <c r="K620" i="3"/>
  <c r="N619" i="3"/>
  <c r="M619" i="3"/>
  <c r="L619" i="3"/>
  <c r="K619" i="3"/>
  <c r="M618" i="3"/>
  <c r="N618" i="3" s="1"/>
  <c r="L618" i="3"/>
  <c r="K618" i="3"/>
  <c r="M617" i="3"/>
  <c r="N617" i="3" s="1"/>
  <c r="L617" i="3"/>
  <c r="K617" i="3"/>
  <c r="O617" i="3" s="1"/>
  <c r="M616" i="3"/>
  <c r="N616" i="3" s="1"/>
  <c r="L616" i="3"/>
  <c r="O616" i="3" s="1"/>
  <c r="K616" i="3"/>
  <c r="O615" i="3"/>
  <c r="M615" i="3"/>
  <c r="N615" i="3" s="1"/>
  <c r="L615" i="3"/>
  <c r="K615" i="3"/>
  <c r="N614" i="3"/>
  <c r="M614" i="3"/>
  <c r="L614" i="3"/>
  <c r="O614" i="3" s="1"/>
  <c r="K614" i="3"/>
  <c r="N613" i="3"/>
  <c r="M613" i="3"/>
  <c r="L613" i="3"/>
  <c r="K613" i="3"/>
  <c r="O613" i="3" s="1"/>
  <c r="N612" i="3"/>
  <c r="M612" i="3"/>
  <c r="L612" i="3"/>
  <c r="K612" i="3"/>
  <c r="M611" i="3"/>
  <c r="N611" i="3" s="1"/>
  <c r="L611" i="3"/>
  <c r="K611" i="3"/>
  <c r="N610" i="3"/>
  <c r="M610" i="3"/>
  <c r="L610" i="3"/>
  <c r="K610" i="3"/>
  <c r="M609" i="3"/>
  <c r="N609" i="3" s="1"/>
  <c r="L609" i="3"/>
  <c r="K609" i="3"/>
  <c r="O609" i="3" s="1"/>
  <c r="M608" i="3"/>
  <c r="N608" i="3" s="1"/>
  <c r="L608" i="3"/>
  <c r="O608" i="3" s="1"/>
  <c r="K608" i="3"/>
  <c r="M607" i="3"/>
  <c r="N607" i="3" s="1"/>
  <c r="O607" i="3" s="1"/>
  <c r="L607" i="3"/>
  <c r="K607" i="3"/>
  <c r="O606" i="3"/>
  <c r="N606" i="3"/>
  <c r="M606" i="3"/>
  <c r="L606" i="3"/>
  <c r="K606" i="3"/>
  <c r="O605" i="3"/>
  <c r="N605" i="3"/>
  <c r="M605" i="3"/>
  <c r="L605" i="3"/>
  <c r="K605" i="3"/>
  <c r="N604" i="3"/>
  <c r="M604" i="3"/>
  <c r="L604" i="3"/>
  <c r="K604" i="3"/>
  <c r="M603" i="3"/>
  <c r="N603" i="3" s="1"/>
  <c r="L603" i="3"/>
  <c r="K603" i="3"/>
  <c r="N602" i="3"/>
  <c r="M602" i="3"/>
  <c r="L602" i="3"/>
  <c r="K602" i="3"/>
  <c r="O602" i="3" s="1"/>
  <c r="M601" i="3"/>
  <c r="N601" i="3" s="1"/>
  <c r="L601" i="3"/>
  <c r="K601" i="3"/>
  <c r="O601" i="3" s="1"/>
  <c r="O600" i="3"/>
  <c r="M600" i="3"/>
  <c r="N600" i="3" s="1"/>
  <c r="L600" i="3"/>
  <c r="K600" i="3"/>
  <c r="M599" i="3"/>
  <c r="N599" i="3" s="1"/>
  <c r="L599" i="3"/>
  <c r="O599" i="3" s="1"/>
  <c r="K599" i="3"/>
  <c r="N598" i="3"/>
  <c r="M598" i="3"/>
  <c r="L598" i="3"/>
  <c r="O598" i="3" s="1"/>
  <c r="K598" i="3"/>
  <c r="N597" i="3"/>
  <c r="M597" i="3"/>
  <c r="L597" i="3"/>
  <c r="O597" i="3" s="1"/>
  <c r="K597" i="3"/>
  <c r="N596" i="3"/>
  <c r="M596" i="3"/>
  <c r="L596" i="3"/>
  <c r="K596" i="3"/>
  <c r="O596" i="3" s="1"/>
  <c r="N595" i="3"/>
  <c r="M595" i="3"/>
  <c r="L595" i="3"/>
  <c r="K595" i="3"/>
  <c r="M594" i="3"/>
  <c r="N594" i="3" s="1"/>
  <c r="L594" i="3"/>
  <c r="K594" i="3"/>
  <c r="O593" i="3"/>
  <c r="M593" i="3"/>
  <c r="N593" i="3" s="1"/>
  <c r="L593" i="3"/>
  <c r="K593" i="3"/>
  <c r="M592" i="3"/>
  <c r="N592" i="3" s="1"/>
  <c r="O592" i="3" s="1"/>
  <c r="L592" i="3"/>
  <c r="K592" i="3"/>
  <c r="M591" i="3"/>
  <c r="N591" i="3" s="1"/>
  <c r="L591" i="3"/>
  <c r="O591" i="3" s="1"/>
  <c r="K591" i="3"/>
  <c r="N590" i="3"/>
  <c r="M590" i="3"/>
  <c r="L590" i="3"/>
  <c r="K590" i="3"/>
  <c r="N589" i="3"/>
  <c r="M589" i="3"/>
  <c r="L589" i="3"/>
  <c r="K589" i="3"/>
  <c r="O589" i="3" s="1"/>
  <c r="N588" i="3"/>
  <c r="M588" i="3"/>
  <c r="L588" i="3"/>
  <c r="K588" i="3"/>
  <c r="N587" i="3"/>
  <c r="M587" i="3"/>
  <c r="L587" i="3"/>
  <c r="K587" i="3"/>
  <c r="O587" i="3" s="1"/>
  <c r="M586" i="3"/>
  <c r="N586" i="3" s="1"/>
  <c r="L586" i="3"/>
  <c r="K586" i="3"/>
  <c r="O585" i="3"/>
  <c r="M585" i="3"/>
  <c r="N585" i="3" s="1"/>
  <c r="L585" i="3"/>
  <c r="K585" i="3"/>
  <c r="M584" i="3"/>
  <c r="N584" i="3" s="1"/>
  <c r="L584" i="3"/>
  <c r="O584" i="3" s="1"/>
  <c r="K584" i="3"/>
  <c r="O583" i="3"/>
  <c r="M583" i="3"/>
  <c r="N583" i="3" s="1"/>
  <c r="L583" i="3"/>
  <c r="K583" i="3"/>
  <c r="N582" i="3"/>
  <c r="M582" i="3"/>
  <c r="L582" i="3"/>
  <c r="O582" i="3" s="1"/>
  <c r="K582" i="3"/>
  <c r="N581" i="3"/>
  <c r="M581" i="3"/>
  <c r="L581" i="3"/>
  <c r="K581" i="3"/>
  <c r="O581" i="3" s="1"/>
  <c r="N580" i="3"/>
  <c r="M580" i="3"/>
  <c r="L580" i="3"/>
  <c r="K580" i="3"/>
  <c r="M579" i="3"/>
  <c r="N579" i="3" s="1"/>
  <c r="L579" i="3"/>
  <c r="K579" i="3"/>
  <c r="N578" i="3"/>
  <c r="M578" i="3"/>
  <c r="L578" i="3"/>
  <c r="K578" i="3"/>
  <c r="M577" i="3"/>
  <c r="N577" i="3" s="1"/>
  <c r="L577" i="3"/>
  <c r="K577" i="3"/>
  <c r="O577" i="3" s="1"/>
  <c r="M576" i="3"/>
  <c r="N576" i="3" s="1"/>
  <c r="L576" i="3"/>
  <c r="O576" i="3" s="1"/>
  <c r="K576" i="3"/>
  <c r="M575" i="3"/>
  <c r="N575" i="3" s="1"/>
  <c r="O575" i="3" s="1"/>
  <c r="L575" i="3"/>
  <c r="K575" i="3"/>
  <c r="O574" i="3"/>
  <c r="N574" i="3"/>
  <c r="M574" i="3"/>
  <c r="L574" i="3"/>
  <c r="K574" i="3"/>
  <c r="O573" i="3"/>
  <c r="N573" i="3"/>
  <c r="M573" i="3"/>
  <c r="L573" i="3"/>
  <c r="K573" i="3"/>
  <c r="N572" i="3"/>
  <c r="M572" i="3"/>
  <c r="L572" i="3"/>
  <c r="K572" i="3"/>
  <c r="O572" i="3" s="1"/>
  <c r="M571" i="3"/>
  <c r="N571" i="3" s="1"/>
  <c r="L571" i="3"/>
  <c r="K571" i="3"/>
  <c r="N570" i="3"/>
  <c r="M570" i="3"/>
  <c r="L570" i="3"/>
  <c r="K570" i="3"/>
  <c r="M569" i="3"/>
  <c r="N569" i="3" s="1"/>
  <c r="L569" i="3"/>
  <c r="K569" i="3"/>
  <c r="O569" i="3" s="1"/>
  <c r="O568" i="3"/>
  <c r="M568" i="3"/>
  <c r="N568" i="3" s="1"/>
  <c r="L568" i="3"/>
  <c r="K568" i="3"/>
  <c r="M567" i="3"/>
  <c r="N567" i="3" s="1"/>
  <c r="L567" i="3"/>
  <c r="O567" i="3" s="1"/>
  <c r="K567" i="3"/>
  <c r="N566" i="3"/>
  <c r="M566" i="3"/>
  <c r="L566" i="3"/>
  <c r="O566" i="3" s="1"/>
  <c r="I58" i="5" s="1"/>
  <c r="K566" i="3"/>
  <c r="N565" i="3"/>
  <c r="M565" i="3"/>
  <c r="L565" i="3"/>
  <c r="O565" i="3" s="1"/>
  <c r="K565" i="3"/>
  <c r="N564" i="3"/>
  <c r="M564" i="3"/>
  <c r="L564" i="3"/>
  <c r="K564" i="3"/>
  <c r="O564" i="3" s="1"/>
  <c r="N563" i="3"/>
  <c r="M563" i="3"/>
  <c r="L563" i="3"/>
  <c r="K563" i="3"/>
  <c r="M562" i="3"/>
  <c r="N562" i="3" s="1"/>
  <c r="L562" i="3"/>
  <c r="K562" i="3"/>
  <c r="O561" i="3"/>
  <c r="M561" i="3"/>
  <c r="N561" i="3" s="1"/>
  <c r="L561" i="3"/>
  <c r="K561" i="3"/>
  <c r="M560" i="3"/>
  <c r="N560" i="3" s="1"/>
  <c r="O560" i="3" s="1"/>
  <c r="L560" i="3"/>
  <c r="K560" i="3"/>
  <c r="M559" i="3"/>
  <c r="N559" i="3" s="1"/>
  <c r="L559" i="3"/>
  <c r="O559" i="3" s="1"/>
  <c r="K559" i="3"/>
  <c r="N558" i="3"/>
  <c r="M558" i="3"/>
  <c r="L558" i="3"/>
  <c r="K558" i="3"/>
  <c r="N557" i="3"/>
  <c r="M557" i="3"/>
  <c r="L557" i="3"/>
  <c r="K557" i="3"/>
  <c r="N556" i="3"/>
  <c r="M556" i="3"/>
  <c r="L556" i="3"/>
  <c r="K556" i="3"/>
  <c r="N555" i="3"/>
  <c r="M555" i="3"/>
  <c r="L555" i="3"/>
  <c r="K555" i="3"/>
  <c r="O555" i="3" s="1"/>
  <c r="M554" i="3"/>
  <c r="N554" i="3" s="1"/>
  <c r="L554" i="3"/>
  <c r="K554" i="3"/>
  <c r="M553" i="3"/>
  <c r="N553" i="3" s="1"/>
  <c r="L553" i="3"/>
  <c r="K553" i="3"/>
  <c r="O553" i="3" s="1"/>
  <c r="M552" i="3"/>
  <c r="N552" i="3" s="1"/>
  <c r="L552" i="3"/>
  <c r="O552" i="3" s="1"/>
  <c r="K552" i="3"/>
  <c r="O551" i="3"/>
  <c r="M551" i="3"/>
  <c r="N551" i="3" s="1"/>
  <c r="L551" i="3"/>
  <c r="K551" i="3"/>
  <c r="N550" i="3"/>
  <c r="M550" i="3"/>
  <c r="L550" i="3"/>
  <c r="O550" i="3" s="1"/>
  <c r="K550" i="3"/>
  <c r="N549" i="3"/>
  <c r="M549" i="3"/>
  <c r="L549" i="3"/>
  <c r="K549" i="3"/>
  <c r="O549" i="3" s="1"/>
  <c r="N548" i="3"/>
  <c r="M548" i="3"/>
  <c r="L548" i="3"/>
  <c r="K548" i="3"/>
  <c r="M547" i="3"/>
  <c r="N547" i="3" s="1"/>
  <c r="L547" i="3"/>
  <c r="K547" i="3"/>
  <c r="N546" i="3"/>
  <c r="M546" i="3"/>
  <c r="L546" i="3"/>
  <c r="K546" i="3"/>
  <c r="M545" i="3"/>
  <c r="N545" i="3" s="1"/>
  <c r="L545" i="3"/>
  <c r="K545" i="3"/>
  <c r="M544" i="3"/>
  <c r="N544" i="3" s="1"/>
  <c r="L544" i="3"/>
  <c r="O544" i="3" s="1"/>
  <c r="K544" i="3"/>
  <c r="M543" i="3"/>
  <c r="N543" i="3" s="1"/>
  <c r="O543" i="3" s="1"/>
  <c r="L543" i="3"/>
  <c r="K543" i="3"/>
  <c r="O542" i="3"/>
  <c r="N542" i="3"/>
  <c r="M542" i="3"/>
  <c r="L542" i="3"/>
  <c r="K542" i="3"/>
  <c r="O541" i="3"/>
  <c r="N541" i="3"/>
  <c r="M541" i="3"/>
  <c r="L541" i="3"/>
  <c r="K541" i="3"/>
  <c r="N540" i="3"/>
  <c r="M540" i="3"/>
  <c r="L540" i="3"/>
  <c r="K540" i="3"/>
  <c r="O540" i="3" s="1"/>
  <c r="M539" i="3"/>
  <c r="N539" i="3" s="1"/>
  <c r="L539" i="3"/>
  <c r="K539" i="3"/>
  <c r="N538" i="3"/>
  <c r="M538" i="3"/>
  <c r="L538" i="3"/>
  <c r="K538" i="3"/>
  <c r="O538" i="3" s="1"/>
  <c r="M537" i="3"/>
  <c r="N537" i="3" s="1"/>
  <c r="L537" i="3"/>
  <c r="K537" i="3"/>
  <c r="O537" i="3" s="1"/>
  <c r="O536" i="3"/>
  <c r="M536" i="3"/>
  <c r="N536" i="3" s="1"/>
  <c r="L536" i="3"/>
  <c r="K536" i="3"/>
  <c r="M535" i="3"/>
  <c r="N535" i="3" s="1"/>
  <c r="L535" i="3"/>
  <c r="O535" i="3" s="1"/>
  <c r="K535" i="3"/>
  <c r="O534" i="3"/>
  <c r="N534" i="3"/>
  <c r="M534" i="3"/>
  <c r="L534" i="3"/>
  <c r="K534" i="3"/>
  <c r="N533" i="3"/>
  <c r="M533" i="3"/>
  <c r="L533" i="3"/>
  <c r="O533" i="3" s="1"/>
  <c r="K533" i="3"/>
  <c r="N532" i="3"/>
  <c r="M532" i="3"/>
  <c r="L532" i="3"/>
  <c r="K532" i="3"/>
  <c r="O532" i="3" s="1"/>
  <c r="N531" i="3"/>
  <c r="M531" i="3"/>
  <c r="L531" i="3"/>
  <c r="K531" i="3"/>
  <c r="M530" i="3"/>
  <c r="N530" i="3" s="1"/>
  <c r="L530" i="3"/>
  <c r="K530" i="3"/>
  <c r="O529" i="3"/>
  <c r="M529" i="3"/>
  <c r="N529" i="3" s="1"/>
  <c r="L529" i="3"/>
  <c r="K529" i="3"/>
  <c r="M528" i="3"/>
  <c r="N528" i="3" s="1"/>
  <c r="O528" i="3" s="1"/>
  <c r="L528" i="3"/>
  <c r="K528" i="3"/>
  <c r="M527" i="3"/>
  <c r="N527" i="3" s="1"/>
  <c r="L527" i="3"/>
  <c r="O527" i="3" s="1"/>
  <c r="K527" i="3"/>
  <c r="N526" i="3"/>
  <c r="M526" i="3"/>
  <c r="L526" i="3"/>
  <c r="O526" i="3" s="1"/>
  <c r="K526" i="3"/>
  <c r="N525" i="3"/>
  <c r="M525" i="3"/>
  <c r="L525" i="3"/>
  <c r="K525" i="3"/>
  <c r="O525" i="3" s="1"/>
  <c r="N524" i="3"/>
  <c r="M524" i="3"/>
  <c r="L524" i="3"/>
  <c r="K524" i="3"/>
  <c r="N523" i="3"/>
  <c r="M523" i="3"/>
  <c r="L523" i="3"/>
  <c r="K523" i="3"/>
  <c r="O523" i="3" s="1"/>
  <c r="M522" i="3"/>
  <c r="N522" i="3" s="1"/>
  <c r="L522" i="3"/>
  <c r="K522" i="3"/>
  <c r="M521" i="3"/>
  <c r="N521" i="3" s="1"/>
  <c r="L521" i="3"/>
  <c r="K521" i="3"/>
  <c r="O521" i="3" s="1"/>
  <c r="M520" i="3"/>
  <c r="N520" i="3" s="1"/>
  <c r="L520" i="3"/>
  <c r="O520" i="3" s="1"/>
  <c r="K520" i="3"/>
  <c r="O519" i="3"/>
  <c r="M519" i="3"/>
  <c r="N519" i="3" s="1"/>
  <c r="L519" i="3"/>
  <c r="K519" i="3"/>
  <c r="N518" i="3"/>
  <c r="M518" i="3"/>
  <c r="L518" i="3"/>
  <c r="O518" i="3" s="1"/>
  <c r="K518" i="3"/>
  <c r="N517" i="3"/>
  <c r="M517" i="3"/>
  <c r="L517" i="3"/>
  <c r="K517" i="3"/>
  <c r="O517" i="3" s="1"/>
  <c r="N516" i="3"/>
  <c r="M516" i="3"/>
  <c r="L516" i="3"/>
  <c r="K516" i="3"/>
  <c r="M515" i="3"/>
  <c r="N515" i="3" s="1"/>
  <c r="L515" i="3"/>
  <c r="K515" i="3"/>
  <c r="N514" i="3"/>
  <c r="M514" i="3"/>
  <c r="L514" i="3"/>
  <c r="K514" i="3"/>
  <c r="M513" i="3"/>
  <c r="N513" i="3" s="1"/>
  <c r="L513" i="3"/>
  <c r="K513" i="3"/>
  <c r="M512" i="3"/>
  <c r="N512" i="3" s="1"/>
  <c r="L512" i="3"/>
  <c r="O512" i="3" s="1"/>
  <c r="K512" i="3"/>
  <c r="M511" i="3"/>
  <c r="N511" i="3" s="1"/>
  <c r="O511" i="3" s="1"/>
  <c r="L511" i="3"/>
  <c r="K511" i="3"/>
  <c r="O510" i="3"/>
  <c r="N510" i="3"/>
  <c r="M510" i="3"/>
  <c r="L510" i="3"/>
  <c r="K510" i="3"/>
  <c r="O509" i="3"/>
  <c r="N509" i="3"/>
  <c r="M509" i="3"/>
  <c r="L509" i="3"/>
  <c r="K509" i="3"/>
  <c r="N508" i="3"/>
  <c r="M508" i="3"/>
  <c r="L508" i="3"/>
  <c r="K508" i="3"/>
  <c r="O508" i="3" s="1"/>
  <c r="M507" i="3"/>
  <c r="N507" i="3" s="1"/>
  <c r="L507" i="3"/>
  <c r="K507" i="3"/>
  <c r="N506" i="3"/>
  <c r="M506" i="3"/>
  <c r="L506" i="3"/>
  <c r="K506" i="3"/>
  <c r="O506" i="3" s="1"/>
  <c r="M505" i="3"/>
  <c r="N505" i="3" s="1"/>
  <c r="L505" i="3"/>
  <c r="K505" i="3"/>
  <c r="O505" i="3" s="1"/>
  <c r="O504" i="3"/>
  <c r="M504" i="3"/>
  <c r="N504" i="3" s="1"/>
  <c r="L504" i="3"/>
  <c r="K504" i="3"/>
  <c r="M503" i="3"/>
  <c r="N503" i="3" s="1"/>
  <c r="L503" i="3"/>
  <c r="O503" i="3" s="1"/>
  <c r="K503" i="3"/>
  <c r="O502" i="3"/>
  <c r="N502" i="3"/>
  <c r="M502" i="3"/>
  <c r="L502" i="3"/>
  <c r="K502" i="3"/>
  <c r="N501" i="3"/>
  <c r="M501" i="3"/>
  <c r="L501" i="3"/>
  <c r="O501" i="3" s="1"/>
  <c r="K501" i="3"/>
  <c r="N500" i="3"/>
  <c r="M500" i="3"/>
  <c r="L500" i="3"/>
  <c r="K500" i="3"/>
  <c r="O500" i="3" s="1"/>
  <c r="N499" i="3"/>
  <c r="M499" i="3"/>
  <c r="L499" i="3"/>
  <c r="K499" i="3"/>
  <c r="M498" i="3"/>
  <c r="N498" i="3" s="1"/>
  <c r="L498" i="3"/>
  <c r="K498" i="3"/>
  <c r="O497" i="3"/>
  <c r="M497" i="3"/>
  <c r="N497" i="3" s="1"/>
  <c r="L497" i="3"/>
  <c r="K497" i="3"/>
  <c r="M496" i="3"/>
  <c r="N496" i="3" s="1"/>
  <c r="O496" i="3" s="1"/>
  <c r="L496" i="3"/>
  <c r="K496" i="3"/>
  <c r="M495" i="3"/>
  <c r="N495" i="3" s="1"/>
  <c r="L495" i="3"/>
  <c r="O495" i="3" s="1"/>
  <c r="K495" i="3"/>
  <c r="N494" i="3"/>
  <c r="M494" i="3"/>
  <c r="L494" i="3"/>
  <c r="K494" i="3"/>
  <c r="N493" i="3"/>
  <c r="M493" i="3"/>
  <c r="L493" i="3"/>
  <c r="K493" i="3"/>
  <c r="O493" i="3" s="1"/>
  <c r="N492" i="3"/>
  <c r="M492" i="3"/>
  <c r="L492" i="3"/>
  <c r="K492" i="3"/>
  <c r="N491" i="3"/>
  <c r="M491" i="3"/>
  <c r="L491" i="3"/>
  <c r="K491" i="3"/>
  <c r="O491" i="3" s="1"/>
  <c r="M490" i="3"/>
  <c r="N490" i="3" s="1"/>
  <c r="L490" i="3"/>
  <c r="K490" i="3"/>
  <c r="O489" i="3"/>
  <c r="M489" i="3"/>
  <c r="N489" i="3" s="1"/>
  <c r="L489" i="3"/>
  <c r="K489" i="3"/>
  <c r="M488" i="3"/>
  <c r="N488" i="3" s="1"/>
  <c r="L488" i="3"/>
  <c r="O488" i="3" s="1"/>
  <c r="K488" i="3"/>
  <c r="O487" i="3"/>
  <c r="M487" i="3"/>
  <c r="N487" i="3" s="1"/>
  <c r="L487" i="3"/>
  <c r="K487" i="3"/>
  <c r="N486" i="3"/>
  <c r="M486" i="3"/>
  <c r="L486" i="3"/>
  <c r="O486" i="3" s="1"/>
  <c r="K486" i="3"/>
  <c r="N485" i="3"/>
  <c r="M485" i="3"/>
  <c r="L485" i="3"/>
  <c r="K485" i="3"/>
  <c r="O485" i="3" s="1"/>
  <c r="N484" i="3"/>
  <c r="M484" i="3"/>
  <c r="L484" i="3"/>
  <c r="K484" i="3"/>
  <c r="M483" i="3"/>
  <c r="N483" i="3" s="1"/>
  <c r="L483" i="3"/>
  <c r="K483" i="3"/>
  <c r="N482" i="3"/>
  <c r="M482" i="3"/>
  <c r="L482" i="3"/>
  <c r="K482" i="3"/>
  <c r="M481" i="3"/>
  <c r="N481" i="3" s="1"/>
  <c r="L481" i="3"/>
  <c r="K481" i="3"/>
  <c r="O481" i="3" s="1"/>
  <c r="M480" i="3"/>
  <c r="N480" i="3" s="1"/>
  <c r="L480" i="3"/>
  <c r="O480" i="3" s="1"/>
  <c r="K480" i="3"/>
  <c r="M479" i="3"/>
  <c r="N479" i="3" s="1"/>
  <c r="O479" i="3" s="1"/>
  <c r="L479" i="3"/>
  <c r="K479" i="3"/>
  <c r="O478" i="3"/>
  <c r="N478" i="3"/>
  <c r="M478" i="3"/>
  <c r="L478" i="3"/>
  <c r="K478" i="3"/>
  <c r="O477" i="3"/>
  <c r="N477" i="3"/>
  <c r="M477" i="3"/>
  <c r="L477" i="3"/>
  <c r="K477" i="3"/>
  <c r="N476" i="3"/>
  <c r="M476" i="3"/>
  <c r="L476" i="3"/>
  <c r="K476" i="3"/>
  <c r="O476" i="3" s="1"/>
  <c r="M475" i="3"/>
  <c r="N475" i="3" s="1"/>
  <c r="L475" i="3"/>
  <c r="K475" i="3"/>
  <c r="N474" i="3"/>
  <c r="M474" i="3"/>
  <c r="L474" i="3"/>
  <c r="K474" i="3"/>
  <c r="M473" i="3"/>
  <c r="N473" i="3" s="1"/>
  <c r="L473" i="3"/>
  <c r="K473" i="3"/>
  <c r="O473" i="3" s="1"/>
  <c r="O472" i="3"/>
  <c r="M472" i="3"/>
  <c r="N472" i="3" s="1"/>
  <c r="L472" i="3"/>
  <c r="K472" i="3"/>
  <c r="M471" i="3"/>
  <c r="N471" i="3" s="1"/>
  <c r="L471" i="3"/>
  <c r="O471" i="3" s="1"/>
  <c r="K471" i="3"/>
  <c r="O470" i="3"/>
  <c r="N470" i="3"/>
  <c r="M470" i="3"/>
  <c r="L470" i="3"/>
  <c r="K470" i="3"/>
  <c r="N469" i="3"/>
  <c r="M469" i="3"/>
  <c r="L469" i="3"/>
  <c r="O469" i="3" s="1"/>
  <c r="K469" i="3"/>
  <c r="N468" i="3"/>
  <c r="M468" i="3"/>
  <c r="L468" i="3"/>
  <c r="K468" i="3"/>
  <c r="O468" i="3" s="1"/>
  <c r="N467" i="3"/>
  <c r="M467" i="3"/>
  <c r="L467" i="3"/>
  <c r="K467" i="3"/>
  <c r="M466" i="3"/>
  <c r="N466" i="3" s="1"/>
  <c r="L466" i="3"/>
  <c r="K466" i="3"/>
  <c r="O465" i="3"/>
  <c r="M465" i="3"/>
  <c r="N465" i="3" s="1"/>
  <c r="L465" i="3"/>
  <c r="K465" i="3"/>
  <c r="M464" i="3"/>
  <c r="N464" i="3" s="1"/>
  <c r="O464" i="3" s="1"/>
  <c r="L464" i="3"/>
  <c r="K464" i="3"/>
  <c r="M463" i="3"/>
  <c r="N463" i="3" s="1"/>
  <c r="L463" i="3"/>
  <c r="O463" i="3" s="1"/>
  <c r="K463" i="3"/>
  <c r="N462" i="3"/>
  <c r="M462" i="3"/>
  <c r="L462" i="3"/>
  <c r="K462" i="3"/>
  <c r="N461" i="3"/>
  <c r="M461" i="3"/>
  <c r="L461" i="3"/>
  <c r="K461" i="3"/>
  <c r="N460" i="3"/>
  <c r="M460" i="3"/>
  <c r="L460" i="3"/>
  <c r="K460" i="3"/>
  <c r="N459" i="3"/>
  <c r="M459" i="3"/>
  <c r="L459" i="3"/>
  <c r="K459" i="3"/>
  <c r="M458" i="3"/>
  <c r="N458" i="3" s="1"/>
  <c r="L458" i="3"/>
  <c r="K458" i="3"/>
  <c r="O457" i="3"/>
  <c r="M457" i="3"/>
  <c r="N457" i="3" s="1"/>
  <c r="L457" i="3"/>
  <c r="K457" i="3"/>
  <c r="M456" i="3"/>
  <c r="N456" i="3" s="1"/>
  <c r="L456" i="3"/>
  <c r="O456" i="3" s="1"/>
  <c r="K456" i="3"/>
  <c r="O455" i="3"/>
  <c r="M455" i="3"/>
  <c r="N455" i="3" s="1"/>
  <c r="L455" i="3"/>
  <c r="K455" i="3"/>
  <c r="N454" i="3"/>
  <c r="M454" i="3"/>
  <c r="L454" i="3"/>
  <c r="O454" i="3" s="1"/>
  <c r="K454" i="3"/>
  <c r="N453" i="3"/>
  <c r="M453" i="3"/>
  <c r="L453" i="3"/>
  <c r="K453" i="3"/>
  <c r="O453" i="3" s="1"/>
  <c r="N452" i="3"/>
  <c r="M452" i="3"/>
  <c r="L452" i="3"/>
  <c r="K452" i="3"/>
  <c r="M451" i="3"/>
  <c r="N451" i="3" s="1"/>
  <c r="L451" i="3"/>
  <c r="K451" i="3"/>
  <c r="N450" i="3"/>
  <c r="M450" i="3"/>
  <c r="L450" i="3"/>
  <c r="K450" i="3"/>
  <c r="M449" i="3"/>
  <c r="N449" i="3" s="1"/>
  <c r="L449" i="3"/>
  <c r="K449" i="3"/>
  <c r="M448" i="3"/>
  <c r="N448" i="3" s="1"/>
  <c r="L448" i="3"/>
  <c r="O448" i="3" s="1"/>
  <c r="K448" i="3"/>
  <c r="M447" i="3"/>
  <c r="N447" i="3" s="1"/>
  <c r="O447" i="3" s="1"/>
  <c r="L447" i="3"/>
  <c r="K447" i="3"/>
  <c r="O446" i="3"/>
  <c r="N446" i="3"/>
  <c r="M446" i="3"/>
  <c r="L446" i="3"/>
  <c r="K446" i="3"/>
  <c r="O445" i="3"/>
  <c r="N445" i="3"/>
  <c r="M445" i="3"/>
  <c r="L445" i="3"/>
  <c r="K445" i="3"/>
  <c r="N444" i="3"/>
  <c r="M444" i="3"/>
  <c r="L444" i="3"/>
  <c r="K444" i="3"/>
  <c r="M443" i="3"/>
  <c r="N443" i="3" s="1"/>
  <c r="L443" i="3"/>
  <c r="K443" i="3"/>
  <c r="N442" i="3"/>
  <c r="M442" i="3"/>
  <c r="L442" i="3"/>
  <c r="K442" i="3"/>
  <c r="M441" i="3"/>
  <c r="N441" i="3" s="1"/>
  <c r="L441" i="3"/>
  <c r="K441" i="3"/>
  <c r="O441" i="3" s="1"/>
  <c r="O440" i="3"/>
  <c r="M440" i="3"/>
  <c r="N440" i="3" s="1"/>
  <c r="L440" i="3"/>
  <c r="K440" i="3"/>
  <c r="M439" i="3"/>
  <c r="N439" i="3" s="1"/>
  <c r="L439" i="3"/>
  <c r="O439" i="3" s="1"/>
  <c r="K439" i="3"/>
  <c r="O438" i="3"/>
  <c r="N438" i="3"/>
  <c r="M438" i="3"/>
  <c r="L438" i="3"/>
  <c r="K438" i="3"/>
  <c r="N437" i="3"/>
  <c r="M437" i="3"/>
  <c r="L437" i="3"/>
  <c r="O437" i="3" s="1"/>
  <c r="K437" i="3"/>
  <c r="N436" i="3"/>
  <c r="M436" i="3"/>
  <c r="L436" i="3"/>
  <c r="K436" i="3"/>
  <c r="O436" i="3" s="1"/>
  <c r="N435" i="3"/>
  <c r="M435" i="3"/>
  <c r="L435" i="3"/>
  <c r="K435" i="3"/>
  <c r="M434" i="3"/>
  <c r="N434" i="3" s="1"/>
  <c r="L434" i="3"/>
  <c r="K434" i="3"/>
  <c r="O433" i="3"/>
  <c r="M433" i="3"/>
  <c r="N433" i="3" s="1"/>
  <c r="L433" i="3"/>
  <c r="K433" i="3"/>
  <c r="M432" i="3"/>
  <c r="N432" i="3" s="1"/>
  <c r="O432" i="3" s="1"/>
  <c r="L432" i="3"/>
  <c r="K432" i="3"/>
  <c r="M431" i="3"/>
  <c r="N431" i="3" s="1"/>
  <c r="L431" i="3"/>
  <c r="O431" i="3" s="1"/>
  <c r="K431" i="3"/>
  <c r="N430" i="3"/>
  <c r="M430" i="3"/>
  <c r="L430" i="3"/>
  <c r="O430" i="3" s="1"/>
  <c r="K430" i="3"/>
  <c r="N429" i="3"/>
  <c r="M429" i="3"/>
  <c r="L429" i="3"/>
  <c r="K429" i="3"/>
  <c r="N428" i="3"/>
  <c r="M428" i="3"/>
  <c r="L428" i="3"/>
  <c r="K428" i="3"/>
  <c r="N427" i="3"/>
  <c r="M427" i="3"/>
  <c r="L427" i="3"/>
  <c r="K427" i="3"/>
  <c r="M426" i="3"/>
  <c r="N426" i="3" s="1"/>
  <c r="L426" i="3"/>
  <c r="K426" i="3"/>
  <c r="O425" i="3"/>
  <c r="M425" i="3"/>
  <c r="N425" i="3" s="1"/>
  <c r="L425" i="3"/>
  <c r="K425" i="3"/>
  <c r="M424" i="3"/>
  <c r="N424" i="3" s="1"/>
  <c r="L424" i="3"/>
  <c r="O424" i="3" s="1"/>
  <c r="K424" i="3"/>
  <c r="O423" i="3"/>
  <c r="M423" i="3"/>
  <c r="N423" i="3" s="1"/>
  <c r="L423" i="3"/>
  <c r="K423" i="3"/>
  <c r="N422" i="3"/>
  <c r="M422" i="3"/>
  <c r="L422" i="3"/>
  <c r="O422" i="3" s="1"/>
  <c r="K422" i="3"/>
  <c r="N421" i="3"/>
  <c r="M421" i="3"/>
  <c r="L421" i="3"/>
  <c r="K421" i="3"/>
  <c r="O421" i="3" s="1"/>
  <c r="N420" i="3"/>
  <c r="M420" i="3"/>
  <c r="L420" i="3"/>
  <c r="K420" i="3"/>
  <c r="M419" i="3"/>
  <c r="N419" i="3" s="1"/>
  <c r="L419" i="3"/>
  <c r="K419" i="3"/>
  <c r="N418" i="3"/>
  <c r="M418" i="3"/>
  <c r="L418" i="3"/>
  <c r="K418" i="3"/>
  <c r="M417" i="3"/>
  <c r="N417" i="3" s="1"/>
  <c r="L417" i="3"/>
  <c r="K417" i="3"/>
  <c r="M416" i="3"/>
  <c r="N416" i="3" s="1"/>
  <c r="L416" i="3"/>
  <c r="O416" i="3" s="1"/>
  <c r="K416" i="3"/>
  <c r="M415" i="3"/>
  <c r="N415" i="3" s="1"/>
  <c r="O415" i="3" s="1"/>
  <c r="L415" i="3"/>
  <c r="K415" i="3"/>
  <c r="O414" i="3"/>
  <c r="N414" i="3"/>
  <c r="M414" i="3"/>
  <c r="L414" i="3"/>
  <c r="K414" i="3"/>
  <c r="O413" i="3"/>
  <c r="N413" i="3"/>
  <c r="M413" i="3"/>
  <c r="L413" i="3"/>
  <c r="K413" i="3"/>
  <c r="N412" i="3"/>
  <c r="M412" i="3"/>
  <c r="L412" i="3"/>
  <c r="K412" i="3"/>
  <c r="M411" i="3"/>
  <c r="N411" i="3" s="1"/>
  <c r="L411" i="3"/>
  <c r="K411" i="3"/>
  <c r="N410" i="3"/>
  <c r="M410" i="3"/>
  <c r="L410" i="3"/>
  <c r="K410" i="3"/>
  <c r="M409" i="3"/>
  <c r="N409" i="3" s="1"/>
  <c r="L409" i="3"/>
  <c r="K409" i="3"/>
  <c r="O409" i="3" s="1"/>
  <c r="O408" i="3"/>
  <c r="M408" i="3"/>
  <c r="N408" i="3" s="1"/>
  <c r="L408" i="3"/>
  <c r="K408" i="3"/>
  <c r="M407" i="3"/>
  <c r="N407" i="3" s="1"/>
  <c r="L407" i="3"/>
  <c r="O407" i="3" s="1"/>
  <c r="K407" i="3"/>
  <c r="N406" i="3"/>
  <c r="M406" i="3"/>
  <c r="L406" i="3"/>
  <c r="O406" i="3" s="1"/>
  <c r="K406" i="3"/>
  <c r="N405" i="3"/>
  <c r="M405" i="3"/>
  <c r="L405" i="3"/>
  <c r="O405" i="3" s="1"/>
  <c r="K405" i="3"/>
  <c r="N404" i="3"/>
  <c r="M404" i="3"/>
  <c r="L404" i="3"/>
  <c r="K404" i="3"/>
  <c r="O404" i="3" s="1"/>
  <c r="N403" i="3"/>
  <c r="M403" i="3"/>
  <c r="L403" i="3"/>
  <c r="K403" i="3"/>
  <c r="M402" i="3"/>
  <c r="N402" i="3" s="1"/>
  <c r="L402" i="3"/>
  <c r="K402" i="3"/>
  <c r="O401" i="3"/>
  <c r="M401" i="3"/>
  <c r="N401" i="3" s="1"/>
  <c r="L401" i="3"/>
  <c r="K401" i="3"/>
  <c r="M400" i="3"/>
  <c r="N400" i="3" s="1"/>
  <c r="O400" i="3" s="1"/>
  <c r="L400" i="3"/>
  <c r="K400" i="3"/>
  <c r="M399" i="3"/>
  <c r="N399" i="3" s="1"/>
  <c r="L399" i="3"/>
  <c r="O399" i="3" s="1"/>
  <c r="K399" i="3"/>
  <c r="N398" i="3"/>
  <c r="M398" i="3"/>
  <c r="L398" i="3"/>
  <c r="O398" i="3" s="1"/>
  <c r="K398" i="3"/>
  <c r="N397" i="3"/>
  <c r="M397" i="3"/>
  <c r="L397" i="3"/>
  <c r="K397" i="3"/>
  <c r="N396" i="3"/>
  <c r="M396" i="3"/>
  <c r="L396" i="3"/>
  <c r="K396" i="3"/>
  <c r="N395" i="3"/>
  <c r="M395" i="3"/>
  <c r="L395" i="3"/>
  <c r="K395" i="3"/>
  <c r="M394" i="3"/>
  <c r="N394" i="3" s="1"/>
  <c r="L394" i="3"/>
  <c r="K394" i="3"/>
  <c r="O393" i="3"/>
  <c r="M393" i="3"/>
  <c r="N393" i="3" s="1"/>
  <c r="L393" i="3"/>
  <c r="K393" i="3"/>
  <c r="M392" i="3"/>
  <c r="N392" i="3" s="1"/>
  <c r="L392" i="3"/>
  <c r="O392" i="3" s="1"/>
  <c r="K392" i="3"/>
  <c r="O391" i="3"/>
  <c r="M391" i="3"/>
  <c r="N391" i="3" s="1"/>
  <c r="L391" i="3"/>
  <c r="K391" i="3"/>
  <c r="N390" i="3"/>
  <c r="M390" i="3"/>
  <c r="L390" i="3"/>
  <c r="O390" i="3" s="1"/>
  <c r="K390" i="3"/>
  <c r="N389" i="3"/>
  <c r="M389" i="3"/>
  <c r="L389" i="3"/>
  <c r="K389" i="3"/>
  <c r="O389" i="3" s="1"/>
  <c r="N388" i="3"/>
  <c r="M388" i="3"/>
  <c r="L388" i="3"/>
  <c r="K388" i="3"/>
  <c r="M387" i="3"/>
  <c r="N387" i="3" s="1"/>
  <c r="L387" i="3"/>
  <c r="K387" i="3"/>
  <c r="N386" i="3"/>
  <c r="M386" i="3"/>
  <c r="L386" i="3"/>
  <c r="K386" i="3"/>
  <c r="M385" i="3"/>
  <c r="N385" i="3" s="1"/>
  <c r="L385" i="3"/>
  <c r="K385" i="3"/>
  <c r="O385" i="3" s="1"/>
  <c r="M384" i="3"/>
  <c r="N384" i="3" s="1"/>
  <c r="L384" i="3"/>
  <c r="O384" i="3" s="1"/>
  <c r="K384" i="3"/>
  <c r="M383" i="3"/>
  <c r="N383" i="3" s="1"/>
  <c r="O383" i="3" s="1"/>
  <c r="L383" i="3"/>
  <c r="K383" i="3"/>
  <c r="O382" i="3"/>
  <c r="N382" i="3"/>
  <c r="M382" i="3"/>
  <c r="L382" i="3"/>
  <c r="K382" i="3"/>
  <c r="O381" i="3"/>
  <c r="N381" i="3"/>
  <c r="M381" i="3"/>
  <c r="L381" i="3"/>
  <c r="K381" i="3"/>
  <c r="N380" i="3"/>
  <c r="M380" i="3"/>
  <c r="L380" i="3"/>
  <c r="K380" i="3"/>
  <c r="M379" i="3"/>
  <c r="N379" i="3" s="1"/>
  <c r="L379" i="3"/>
  <c r="K379" i="3"/>
  <c r="N378" i="3"/>
  <c r="M378" i="3"/>
  <c r="L378" i="3"/>
  <c r="K378" i="3"/>
  <c r="M377" i="3"/>
  <c r="N377" i="3" s="1"/>
  <c r="L377" i="3"/>
  <c r="K377" i="3"/>
  <c r="O377" i="3" s="1"/>
  <c r="O376" i="3"/>
  <c r="M376" i="3"/>
  <c r="N376" i="3" s="1"/>
  <c r="L376" i="3"/>
  <c r="K376" i="3"/>
  <c r="M375" i="3"/>
  <c r="N375" i="3" s="1"/>
  <c r="L375" i="3"/>
  <c r="O375" i="3" s="1"/>
  <c r="K375" i="3"/>
  <c r="O374" i="3"/>
  <c r="N374" i="3"/>
  <c r="M374" i="3"/>
  <c r="L374" i="3"/>
  <c r="K374" i="3"/>
  <c r="N373" i="3"/>
  <c r="M373" i="3"/>
  <c r="L373" i="3"/>
  <c r="O373" i="3" s="1"/>
  <c r="K373" i="3"/>
  <c r="N372" i="3"/>
  <c r="M372" i="3"/>
  <c r="L372" i="3"/>
  <c r="K372" i="3"/>
  <c r="O372" i="3" s="1"/>
  <c r="N371" i="3"/>
  <c r="M371" i="3"/>
  <c r="L371" i="3"/>
  <c r="K371" i="3"/>
  <c r="M370" i="3"/>
  <c r="N370" i="3" s="1"/>
  <c r="L370" i="3"/>
  <c r="K370" i="3"/>
  <c r="O369" i="3"/>
  <c r="M369" i="3"/>
  <c r="N369" i="3" s="1"/>
  <c r="L369" i="3"/>
  <c r="K369" i="3"/>
  <c r="M368" i="3"/>
  <c r="N368" i="3" s="1"/>
  <c r="O368" i="3" s="1"/>
  <c r="L368" i="3"/>
  <c r="K368" i="3"/>
  <c r="M367" i="3"/>
  <c r="N367" i="3" s="1"/>
  <c r="L367" i="3"/>
  <c r="O367" i="3" s="1"/>
  <c r="K367" i="3"/>
  <c r="N366" i="3"/>
  <c r="M366" i="3"/>
  <c r="L366" i="3"/>
  <c r="O366" i="3" s="1"/>
  <c r="K366" i="3"/>
  <c r="N365" i="3"/>
  <c r="M365" i="3"/>
  <c r="L365" i="3"/>
  <c r="K365" i="3"/>
  <c r="N364" i="3"/>
  <c r="M364" i="3"/>
  <c r="L364" i="3"/>
  <c r="K364" i="3"/>
  <c r="N363" i="3"/>
  <c r="M363" i="3"/>
  <c r="L363" i="3"/>
  <c r="K363" i="3"/>
  <c r="M362" i="3"/>
  <c r="N362" i="3" s="1"/>
  <c r="L362" i="3"/>
  <c r="K362" i="3"/>
  <c r="M361" i="3"/>
  <c r="N361" i="3" s="1"/>
  <c r="L361" i="3"/>
  <c r="K361" i="3"/>
  <c r="O361" i="3" s="1"/>
  <c r="M360" i="3"/>
  <c r="N360" i="3" s="1"/>
  <c r="L360" i="3"/>
  <c r="O360" i="3" s="1"/>
  <c r="K360" i="3"/>
  <c r="O359" i="3"/>
  <c r="M359" i="3"/>
  <c r="N359" i="3" s="1"/>
  <c r="L359" i="3"/>
  <c r="K359" i="3"/>
  <c r="N358" i="3"/>
  <c r="M358" i="3"/>
  <c r="L358" i="3"/>
  <c r="O358" i="3" s="1"/>
  <c r="K358" i="3"/>
  <c r="N357" i="3"/>
  <c r="M357" i="3"/>
  <c r="L357" i="3"/>
  <c r="K357" i="3"/>
  <c r="O357" i="3" s="1"/>
  <c r="N356" i="3"/>
  <c r="M356" i="3"/>
  <c r="L356" i="3"/>
  <c r="K356" i="3"/>
  <c r="M355" i="3"/>
  <c r="N355" i="3" s="1"/>
  <c r="L355" i="3"/>
  <c r="K355" i="3"/>
  <c r="N354" i="3"/>
  <c r="M354" i="3"/>
  <c r="L354" i="3"/>
  <c r="K354" i="3"/>
  <c r="M353" i="3"/>
  <c r="N353" i="3" s="1"/>
  <c r="L353" i="3"/>
  <c r="K353" i="3"/>
  <c r="O353" i="3" s="1"/>
  <c r="M352" i="3"/>
  <c r="N352" i="3" s="1"/>
  <c r="L352" i="3"/>
  <c r="O352" i="3" s="1"/>
  <c r="K352" i="3"/>
  <c r="M351" i="3"/>
  <c r="N351" i="3" s="1"/>
  <c r="O351" i="3" s="1"/>
  <c r="L351" i="3"/>
  <c r="K351" i="3"/>
  <c r="O350" i="3"/>
  <c r="N350" i="3"/>
  <c r="M350" i="3"/>
  <c r="L350" i="3"/>
  <c r="K350" i="3"/>
  <c r="O349" i="3"/>
  <c r="N349" i="3"/>
  <c r="M349" i="3"/>
  <c r="L349" i="3"/>
  <c r="K349" i="3"/>
  <c r="N348" i="3"/>
  <c r="M348" i="3"/>
  <c r="L348" i="3"/>
  <c r="K348" i="3"/>
  <c r="M347" i="3"/>
  <c r="N347" i="3" s="1"/>
  <c r="L347" i="3"/>
  <c r="K347" i="3"/>
  <c r="N346" i="3"/>
  <c r="M346" i="3"/>
  <c r="L346" i="3"/>
  <c r="K346" i="3"/>
  <c r="O346" i="3" s="1"/>
  <c r="M345" i="3"/>
  <c r="N345" i="3" s="1"/>
  <c r="L345" i="3"/>
  <c r="K345" i="3"/>
  <c r="O345" i="3" s="1"/>
  <c r="O344" i="3"/>
  <c r="M344" i="3"/>
  <c r="N344" i="3" s="1"/>
  <c r="L344" i="3"/>
  <c r="K344" i="3"/>
  <c r="M343" i="3"/>
  <c r="N343" i="3" s="1"/>
  <c r="L343" i="3"/>
  <c r="O343" i="3" s="1"/>
  <c r="K343" i="3"/>
  <c r="N342" i="3"/>
  <c r="M342" i="3"/>
  <c r="L342" i="3"/>
  <c r="O342" i="3" s="1"/>
  <c r="K342" i="3"/>
  <c r="N341" i="3"/>
  <c r="M341" i="3"/>
  <c r="L341" i="3"/>
  <c r="O341" i="3" s="1"/>
  <c r="K341" i="3"/>
  <c r="N340" i="3"/>
  <c r="M340" i="3"/>
  <c r="L340" i="3"/>
  <c r="K340" i="3"/>
  <c r="O340" i="3" s="1"/>
  <c r="N339" i="3"/>
  <c r="M339" i="3"/>
  <c r="L339" i="3"/>
  <c r="K339" i="3"/>
  <c r="M338" i="3"/>
  <c r="N338" i="3" s="1"/>
  <c r="L338" i="3"/>
  <c r="K338" i="3"/>
  <c r="O337" i="3"/>
  <c r="M337" i="3"/>
  <c r="N337" i="3" s="1"/>
  <c r="L337" i="3"/>
  <c r="K337" i="3"/>
  <c r="M336" i="3"/>
  <c r="N336" i="3" s="1"/>
  <c r="O336" i="3" s="1"/>
  <c r="L336" i="3"/>
  <c r="K336" i="3"/>
  <c r="M335" i="3"/>
  <c r="N335" i="3" s="1"/>
  <c r="L335" i="3"/>
  <c r="O335" i="3" s="1"/>
  <c r="K335" i="3"/>
  <c r="N334" i="3"/>
  <c r="M334" i="3"/>
  <c r="L334" i="3"/>
  <c r="K334" i="3"/>
  <c r="N333" i="3"/>
  <c r="M333" i="3"/>
  <c r="L333" i="3"/>
  <c r="K333" i="3"/>
  <c r="O333" i="3" s="1"/>
  <c r="N332" i="3"/>
  <c r="M332" i="3"/>
  <c r="L332" i="3"/>
  <c r="K332" i="3"/>
  <c r="N331" i="3"/>
  <c r="M331" i="3"/>
  <c r="L331" i="3"/>
  <c r="K331" i="3"/>
  <c r="O331" i="3" s="1"/>
  <c r="M330" i="3"/>
  <c r="N330" i="3" s="1"/>
  <c r="L330" i="3"/>
  <c r="K330" i="3"/>
  <c r="O329" i="3"/>
  <c r="M329" i="3"/>
  <c r="N329" i="3" s="1"/>
  <c r="L329" i="3"/>
  <c r="K329" i="3"/>
  <c r="M328" i="3"/>
  <c r="N328" i="3" s="1"/>
  <c r="L328" i="3"/>
  <c r="O328" i="3" s="1"/>
  <c r="K328" i="3"/>
  <c r="O327" i="3"/>
  <c r="M327" i="3"/>
  <c r="N327" i="3" s="1"/>
  <c r="L327" i="3"/>
  <c r="K327" i="3"/>
  <c r="N326" i="3"/>
  <c r="M326" i="3"/>
  <c r="L326" i="3"/>
  <c r="O326" i="3" s="1"/>
  <c r="K326" i="3"/>
  <c r="N325" i="3"/>
  <c r="M325" i="3"/>
  <c r="L325" i="3"/>
  <c r="K325" i="3"/>
  <c r="O325" i="3" s="1"/>
  <c r="N324" i="3"/>
  <c r="M324" i="3"/>
  <c r="L324" i="3"/>
  <c r="K324" i="3"/>
  <c r="M323" i="3"/>
  <c r="N323" i="3" s="1"/>
  <c r="L323" i="3"/>
  <c r="K323" i="3"/>
  <c r="N322" i="3"/>
  <c r="M322" i="3"/>
  <c r="L322" i="3"/>
  <c r="K322" i="3"/>
  <c r="M321" i="3"/>
  <c r="N321" i="3" s="1"/>
  <c r="L321" i="3"/>
  <c r="K321" i="3"/>
  <c r="O321" i="3" s="1"/>
  <c r="M320" i="3"/>
  <c r="N320" i="3" s="1"/>
  <c r="L320" i="3"/>
  <c r="O320" i="3" s="1"/>
  <c r="K320" i="3"/>
  <c r="M319" i="3"/>
  <c r="N319" i="3" s="1"/>
  <c r="O319" i="3" s="1"/>
  <c r="L319" i="3"/>
  <c r="K319" i="3"/>
  <c r="O318" i="3"/>
  <c r="N318" i="3"/>
  <c r="M318" i="3"/>
  <c r="L318" i="3"/>
  <c r="K318" i="3"/>
  <c r="O317" i="3"/>
  <c r="N317" i="3"/>
  <c r="M317" i="3"/>
  <c r="L317" i="3"/>
  <c r="K317" i="3"/>
  <c r="N316" i="3"/>
  <c r="M316" i="3"/>
  <c r="L316" i="3"/>
  <c r="K316" i="3"/>
  <c r="O316" i="3" s="1"/>
  <c r="M315" i="3"/>
  <c r="N315" i="3" s="1"/>
  <c r="L315" i="3"/>
  <c r="K315" i="3"/>
  <c r="N314" i="3"/>
  <c r="M314" i="3"/>
  <c r="L314" i="3"/>
  <c r="K314" i="3"/>
  <c r="M313" i="3"/>
  <c r="N313" i="3" s="1"/>
  <c r="L313" i="3"/>
  <c r="K313" i="3"/>
  <c r="O313" i="3" s="1"/>
  <c r="O312" i="3"/>
  <c r="M312" i="3"/>
  <c r="N312" i="3" s="1"/>
  <c r="L312" i="3"/>
  <c r="K312" i="3"/>
  <c r="M311" i="3"/>
  <c r="N311" i="3" s="1"/>
  <c r="L311" i="3"/>
  <c r="O311" i="3" s="1"/>
  <c r="K311" i="3"/>
  <c r="N310" i="3"/>
  <c r="M310" i="3"/>
  <c r="L310" i="3"/>
  <c r="O310" i="3" s="1"/>
  <c r="K310" i="3"/>
  <c r="N309" i="3"/>
  <c r="M309" i="3"/>
  <c r="L309" i="3"/>
  <c r="O309" i="3" s="1"/>
  <c r="K309" i="3"/>
  <c r="N308" i="3"/>
  <c r="M308" i="3"/>
  <c r="L308" i="3"/>
  <c r="K308" i="3"/>
  <c r="O308" i="3" s="1"/>
  <c r="N307" i="3"/>
  <c r="M307" i="3"/>
  <c r="L307" i="3"/>
  <c r="K307" i="3"/>
  <c r="M306" i="3"/>
  <c r="N306" i="3" s="1"/>
  <c r="L306" i="3"/>
  <c r="K306" i="3"/>
  <c r="O305" i="3"/>
  <c r="M305" i="3"/>
  <c r="N305" i="3" s="1"/>
  <c r="L305" i="3"/>
  <c r="K305" i="3"/>
  <c r="M304" i="3"/>
  <c r="N304" i="3" s="1"/>
  <c r="O304" i="3" s="1"/>
  <c r="L304" i="3"/>
  <c r="K304" i="3"/>
  <c r="M303" i="3"/>
  <c r="N303" i="3" s="1"/>
  <c r="L303" i="3"/>
  <c r="O303" i="3" s="1"/>
  <c r="K303" i="3"/>
  <c r="N302" i="3"/>
  <c r="M302" i="3"/>
  <c r="L302" i="3"/>
  <c r="K302" i="3"/>
  <c r="N301" i="3"/>
  <c r="M301" i="3"/>
  <c r="L301" i="3"/>
  <c r="K301" i="3"/>
  <c r="N300" i="3"/>
  <c r="M300" i="3"/>
  <c r="L300" i="3"/>
  <c r="K300" i="3"/>
  <c r="N299" i="3"/>
  <c r="M299" i="3"/>
  <c r="L299" i="3"/>
  <c r="K299" i="3"/>
  <c r="O299" i="3" s="1"/>
  <c r="M298" i="3"/>
  <c r="N298" i="3" s="1"/>
  <c r="L298" i="3"/>
  <c r="K298" i="3"/>
  <c r="M297" i="3"/>
  <c r="N297" i="3" s="1"/>
  <c r="L297" i="3"/>
  <c r="K297" i="3"/>
  <c r="O297" i="3" s="1"/>
  <c r="M296" i="3"/>
  <c r="N296" i="3" s="1"/>
  <c r="L296" i="3"/>
  <c r="O296" i="3" s="1"/>
  <c r="K296" i="3"/>
  <c r="O295" i="3"/>
  <c r="M295" i="3"/>
  <c r="N295" i="3" s="1"/>
  <c r="L295" i="3"/>
  <c r="K295" i="3"/>
  <c r="N294" i="3"/>
  <c r="M294" i="3"/>
  <c r="L294" i="3"/>
  <c r="O294" i="3" s="1"/>
  <c r="K294" i="3"/>
  <c r="N293" i="3"/>
  <c r="M293" i="3"/>
  <c r="L293" i="3"/>
  <c r="K293" i="3"/>
  <c r="O293" i="3" s="1"/>
  <c r="N292" i="3"/>
  <c r="M292" i="3"/>
  <c r="L292" i="3"/>
  <c r="K292" i="3"/>
  <c r="M291" i="3"/>
  <c r="N291" i="3" s="1"/>
  <c r="L291" i="3"/>
  <c r="K291" i="3"/>
  <c r="N290" i="3"/>
  <c r="M290" i="3"/>
  <c r="L290" i="3"/>
  <c r="K290" i="3"/>
  <c r="M289" i="3"/>
  <c r="N289" i="3" s="1"/>
  <c r="L289" i="3"/>
  <c r="K289" i="3"/>
  <c r="M288" i="3"/>
  <c r="N288" i="3" s="1"/>
  <c r="L288" i="3"/>
  <c r="O288" i="3" s="1"/>
  <c r="K288" i="3"/>
  <c r="M287" i="3"/>
  <c r="N287" i="3" s="1"/>
  <c r="O287" i="3" s="1"/>
  <c r="L287" i="3"/>
  <c r="K287" i="3"/>
  <c r="O286" i="3"/>
  <c r="N286" i="3"/>
  <c r="M286" i="3"/>
  <c r="L286" i="3"/>
  <c r="K286" i="3"/>
  <c r="O285" i="3"/>
  <c r="N285" i="3"/>
  <c r="M285" i="3"/>
  <c r="L285" i="3"/>
  <c r="K285" i="3"/>
  <c r="N284" i="3"/>
  <c r="M284" i="3"/>
  <c r="L284" i="3"/>
  <c r="K284" i="3"/>
  <c r="O284" i="3" s="1"/>
  <c r="M283" i="3"/>
  <c r="N283" i="3" s="1"/>
  <c r="L283" i="3"/>
  <c r="K283" i="3"/>
  <c r="M282" i="3"/>
  <c r="N282" i="3" s="1"/>
  <c r="O282" i="3" s="1"/>
  <c r="L282" i="3"/>
  <c r="K282" i="3"/>
  <c r="M281" i="3"/>
  <c r="N281" i="3" s="1"/>
  <c r="L281" i="3"/>
  <c r="K281" i="3"/>
  <c r="O281" i="3" s="1"/>
  <c r="M280" i="3"/>
  <c r="N280" i="3" s="1"/>
  <c r="L280" i="3"/>
  <c r="O280" i="3" s="1"/>
  <c r="K280" i="3"/>
  <c r="N279" i="3"/>
  <c r="M279" i="3"/>
  <c r="L279" i="3"/>
  <c r="O279" i="3" s="1"/>
  <c r="K279" i="3"/>
  <c r="N278" i="3"/>
  <c r="M278" i="3"/>
  <c r="L278" i="3"/>
  <c r="K278" i="3"/>
  <c r="N277" i="3"/>
  <c r="M277" i="3"/>
  <c r="L277" i="3"/>
  <c r="K277" i="3"/>
  <c r="O277" i="3" s="1"/>
  <c r="M276" i="3"/>
  <c r="N276" i="3" s="1"/>
  <c r="L276" i="3"/>
  <c r="K276" i="3"/>
  <c r="N275" i="3"/>
  <c r="M275" i="3"/>
  <c r="L275" i="3"/>
  <c r="K275" i="3"/>
  <c r="O275" i="3" s="1"/>
  <c r="M274" i="3"/>
  <c r="N274" i="3" s="1"/>
  <c r="L274" i="3"/>
  <c r="K274" i="3"/>
  <c r="M273" i="3"/>
  <c r="N273" i="3" s="1"/>
  <c r="L273" i="3"/>
  <c r="K273" i="3"/>
  <c r="O273" i="3" s="1"/>
  <c r="M272" i="3"/>
  <c r="N272" i="3" s="1"/>
  <c r="O272" i="3" s="1"/>
  <c r="L272" i="3"/>
  <c r="K272" i="3"/>
  <c r="O271" i="3"/>
  <c r="M271" i="3"/>
  <c r="N271" i="3" s="1"/>
  <c r="L271" i="3"/>
  <c r="K271" i="3"/>
  <c r="M270" i="3"/>
  <c r="N270" i="3" s="1"/>
  <c r="O270" i="3" s="1"/>
  <c r="L270" i="3"/>
  <c r="K270" i="3"/>
  <c r="N269" i="3"/>
  <c r="M269" i="3"/>
  <c r="L269" i="3"/>
  <c r="O269" i="3" s="1"/>
  <c r="K269" i="3"/>
  <c r="N268" i="3"/>
  <c r="M268" i="3"/>
  <c r="L268" i="3"/>
  <c r="K268" i="3"/>
  <c r="O268" i="3" s="1"/>
  <c r="N267" i="3"/>
  <c r="M267" i="3"/>
  <c r="L267" i="3"/>
  <c r="K267" i="3"/>
  <c r="M266" i="3"/>
  <c r="N266" i="3" s="1"/>
  <c r="L266" i="3"/>
  <c r="K266" i="3"/>
  <c r="M265" i="3"/>
  <c r="N265" i="3" s="1"/>
  <c r="L265" i="3"/>
  <c r="K265" i="3"/>
  <c r="M264" i="3"/>
  <c r="N264" i="3" s="1"/>
  <c r="O264" i="3" s="1"/>
  <c r="L264" i="3"/>
  <c r="K264" i="3"/>
  <c r="O263" i="3"/>
  <c r="M263" i="3"/>
  <c r="N263" i="3" s="1"/>
  <c r="L263" i="3"/>
  <c r="K263" i="3"/>
  <c r="M262" i="3"/>
  <c r="N262" i="3" s="1"/>
  <c r="L262" i="3"/>
  <c r="O262" i="3" s="1"/>
  <c r="K262" i="3"/>
  <c r="N261" i="3"/>
  <c r="M261" i="3"/>
  <c r="L261" i="3"/>
  <c r="O261" i="3" s="1"/>
  <c r="K261" i="3"/>
  <c r="N260" i="3"/>
  <c r="M260" i="3"/>
  <c r="L260" i="3"/>
  <c r="K260" i="3"/>
  <c r="O260" i="3" s="1"/>
  <c r="N259" i="3"/>
  <c r="M259" i="3"/>
  <c r="L259" i="3"/>
  <c r="K259" i="3"/>
  <c r="M258" i="3"/>
  <c r="N258" i="3" s="1"/>
  <c r="L258" i="3"/>
  <c r="K258" i="3"/>
  <c r="O258" i="3" s="1"/>
  <c r="M257" i="3"/>
  <c r="N257" i="3" s="1"/>
  <c r="L257" i="3"/>
  <c r="K257" i="3"/>
  <c r="M256" i="3"/>
  <c r="N256" i="3" s="1"/>
  <c r="O256" i="3" s="1"/>
  <c r="L256" i="3"/>
  <c r="K256" i="3"/>
  <c r="M255" i="3"/>
  <c r="N255" i="3" s="1"/>
  <c r="O255" i="3" s="1"/>
  <c r="L255" i="3"/>
  <c r="K255" i="3"/>
  <c r="M254" i="3"/>
  <c r="N254" i="3" s="1"/>
  <c r="L254" i="3"/>
  <c r="O254" i="3" s="1"/>
  <c r="K254" i="3"/>
  <c r="N253" i="3"/>
  <c r="M253" i="3"/>
  <c r="L253" i="3"/>
  <c r="O253" i="3" s="1"/>
  <c r="K253" i="3"/>
  <c r="N252" i="3"/>
  <c r="M252" i="3"/>
  <c r="L252" i="3"/>
  <c r="K252" i="3"/>
  <c r="N251" i="3"/>
  <c r="M251" i="3"/>
  <c r="L251" i="3"/>
  <c r="K251" i="3"/>
  <c r="O251" i="3" s="1"/>
  <c r="M250" i="3"/>
  <c r="N250" i="3" s="1"/>
  <c r="L250" i="3"/>
  <c r="K250" i="3"/>
  <c r="O250" i="3" s="1"/>
  <c r="M249" i="3"/>
  <c r="N249" i="3" s="1"/>
  <c r="L249" i="3"/>
  <c r="K249" i="3"/>
  <c r="O249" i="3" s="1"/>
  <c r="M248" i="3"/>
  <c r="N248" i="3" s="1"/>
  <c r="O248" i="3" s="1"/>
  <c r="L248" i="3"/>
  <c r="K248" i="3"/>
  <c r="O247" i="3"/>
  <c r="M247" i="3"/>
  <c r="N247" i="3" s="1"/>
  <c r="L247" i="3"/>
  <c r="K247" i="3"/>
  <c r="M246" i="3"/>
  <c r="N246" i="3" s="1"/>
  <c r="L246" i="3"/>
  <c r="O246" i="3" s="1"/>
  <c r="K246" i="3"/>
  <c r="N245" i="3"/>
  <c r="M245" i="3"/>
  <c r="L245" i="3"/>
  <c r="O245" i="3" s="1"/>
  <c r="K245" i="3"/>
  <c r="N244" i="3"/>
  <c r="M244" i="3"/>
  <c r="L244" i="3"/>
  <c r="K244" i="3"/>
  <c r="O244" i="3" s="1"/>
  <c r="N243" i="3"/>
  <c r="M243" i="3"/>
  <c r="L243" i="3"/>
  <c r="K243" i="3"/>
  <c r="M242" i="3"/>
  <c r="N242" i="3" s="1"/>
  <c r="L242" i="3"/>
  <c r="K242" i="3"/>
  <c r="O242" i="3" s="1"/>
  <c r="M241" i="3"/>
  <c r="N241" i="3" s="1"/>
  <c r="L241" i="3"/>
  <c r="K241" i="3"/>
  <c r="O241" i="3" s="1"/>
  <c r="M240" i="3"/>
  <c r="N240" i="3" s="1"/>
  <c r="O240" i="3" s="1"/>
  <c r="L240" i="3"/>
  <c r="K240" i="3"/>
  <c r="M239" i="3"/>
  <c r="N239" i="3" s="1"/>
  <c r="O239" i="3" s="1"/>
  <c r="L239" i="3"/>
  <c r="K239" i="3"/>
  <c r="O238" i="3"/>
  <c r="M238" i="3"/>
  <c r="N238" i="3" s="1"/>
  <c r="L238" i="3"/>
  <c r="K238" i="3"/>
  <c r="N237" i="3"/>
  <c r="M237" i="3"/>
  <c r="L237" i="3"/>
  <c r="O237" i="3" s="1"/>
  <c r="K237" i="3"/>
  <c r="N236" i="3"/>
  <c r="M236" i="3"/>
  <c r="L236" i="3"/>
  <c r="K236" i="3"/>
  <c r="N235" i="3"/>
  <c r="M235" i="3"/>
  <c r="L235" i="3"/>
  <c r="K235" i="3"/>
  <c r="O235" i="3" s="1"/>
  <c r="M234" i="3"/>
  <c r="N234" i="3" s="1"/>
  <c r="L234" i="3"/>
  <c r="K234" i="3"/>
  <c r="M233" i="3"/>
  <c r="N233" i="3" s="1"/>
  <c r="L233" i="3"/>
  <c r="K233" i="3"/>
  <c r="O233" i="3" s="1"/>
  <c r="M232" i="3"/>
  <c r="N232" i="3" s="1"/>
  <c r="O232" i="3" s="1"/>
  <c r="L232" i="3"/>
  <c r="K232" i="3"/>
  <c r="M231" i="3"/>
  <c r="N231" i="3" s="1"/>
  <c r="O231" i="3" s="1"/>
  <c r="L231" i="3"/>
  <c r="K231" i="3"/>
  <c r="O230" i="3"/>
  <c r="M230" i="3"/>
  <c r="N230" i="3" s="1"/>
  <c r="L230" i="3"/>
  <c r="K230" i="3"/>
  <c r="N229" i="3"/>
  <c r="M229" i="3"/>
  <c r="L229" i="3"/>
  <c r="O229" i="3" s="1"/>
  <c r="K229" i="3"/>
  <c r="N228" i="3"/>
  <c r="M228" i="3"/>
  <c r="L228" i="3"/>
  <c r="K228" i="3"/>
  <c r="N227" i="3"/>
  <c r="M227" i="3"/>
  <c r="L227" i="3"/>
  <c r="K227" i="3"/>
  <c r="O227" i="3" s="1"/>
  <c r="M226" i="3"/>
  <c r="N226" i="3" s="1"/>
  <c r="L226" i="3"/>
  <c r="K226" i="3"/>
  <c r="M225" i="3"/>
  <c r="N225" i="3" s="1"/>
  <c r="L225" i="3"/>
  <c r="K225" i="3"/>
  <c r="M224" i="3"/>
  <c r="N224" i="3" s="1"/>
  <c r="O224" i="3" s="1"/>
  <c r="L224" i="3"/>
  <c r="K224" i="3"/>
  <c r="M223" i="3"/>
  <c r="N223" i="3" s="1"/>
  <c r="O223" i="3" s="1"/>
  <c r="L223" i="3"/>
  <c r="K223" i="3"/>
  <c r="M222" i="3"/>
  <c r="N222" i="3" s="1"/>
  <c r="L222" i="3"/>
  <c r="O222" i="3" s="1"/>
  <c r="K222" i="3"/>
  <c r="N221" i="3"/>
  <c r="M221" i="3"/>
  <c r="L221" i="3"/>
  <c r="O221" i="3" s="1"/>
  <c r="K221" i="3"/>
  <c r="N220" i="3"/>
  <c r="M220" i="3"/>
  <c r="L220" i="3"/>
  <c r="K220" i="3"/>
  <c r="O220" i="3" s="1"/>
  <c r="N219" i="3"/>
  <c r="M219" i="3"/>
  <c r="L219" i="3"/>
  <c r="K219" i="3"/>
  <c r="M218" i="3"/>
  <c r="N218" i="3" s="1"/>
  <c r="L218" i="3"/>
  <c r="K218" i="3"/>
  <c r="O218" i="3" s="1"/>
  <c r="M217" i="3"/>
  <c r="N217" i="3" s="1"/>
  <c r="L217" i="3"/>
  <c r="K217" i="3"/>
  <c r="M216" i="3"/>
  <c r="N216" i="3" s="1"/>
  <c r="O216" i="3" s="1"/>
  <c r="L216" i="3"/>
  <c r="K216" i="3"/>
  <c r="M215" i="3"/>
  <c r="N215" i="3" s="1"/>
  <c r="O215" i="3" s="1"/>
  <c r="L215" i="3"/>
  <c r="K215" i="3"/>
  <c r="O214" i="3"/>
  <c r="M214" i="3"/>
  <c r="N214" i="3" s="1"/>
  <c r="L214" i="3"/>
  <c r="K214" i="3"/>
  <c r="N213" i="3"/>
  <c r="M213" i="3"/>
  <c r="L213" i="3"/>
  <c r="O213" i="3" s="1"/>
  <c r="K213" i="3"/>
  <c r="N212" i="3"/>
  <c r="M212" i="3"/>
  <c r="L212" i="3"/>
  <c r="K212" i="3"/>
  <c r="N211" i="3"/>
  <c r="M211" i="3"/>
  <c r="L211" i="3"/>
  <c r="K211" i="3"/>
  <c r="O211" i="3" s="1"/>
  <c r="M210" i="3"/>
  <c r="N210" i="3" s="1"/>
  <c r="L210" i="3"/>
  <c r="K210" i="3"/>
  <c r="M209" i="3"/>
  <c r="N209" i="3" s="1"/>
  <c r="L209" i="3"/>
  <c r="K209" i="3"/>
  <c r="O209" i="3" s="1"/>
  <c r="M208" i="3"/>
  <c r="N208" i="3" s="1"/>
  <c r="O208" i="3" s="1"/>
  <c r="L208" i="3"/>
  <c r="K208" i="3"/>
  <c r="O207" i="3"/>
  <c r="M207" i="3"/>
  <c r="N207" i="3" s="1"/>
  <c r="L207" i="3"/>
  <c r="K207" i="3"/>
  <c r="M206" i="3"/>
  <c r="N206" i="3" s="1"/>
  <c r="O206" i="3" s="1"/>
  <c r="L206" i="3"/>
  <c r="K206" i="3"/>
  <c r="N205" i="3"/>
  <c r="M205" i="3"/>
  <c r="L205" i="3"/>
  <c r="O205" i="3" s="1"/>
  <c r="K205" i="3"/>
  <c r="N204" i="3"/>
  <c r="M204" i="3"/>
  <c r="L204" i="3"/>
  <c r="K204" i="3"/>
  <c r="O204" i="3" s="1"/>
  <c r="N203" i="3"/>
  <c r="M203" i="3"/>
  <c r="L203" i="3"/>
  <c r="K203" i="3"/>
  <c r="M202" i="3"/>
  <c r="N202" i="3" s="1"/>
  <c r="L202" i="3"/>
  <c r="K202" i="3"/>
  <c r="M201" i="3"/>
  <c r="N201" i="3" s="1"/>
  <c r="L201" i="3"/>
  <c r="K201" i="3"/>
  <c r="M200" i="3"/>
  <c r="N200" i="3" s="1"/>
  <c r="O200" i="3" s="1"/>
  <c r="L200" i="3"/>
  <c r="K200" i="3"/>
  <c r="O199" i="3"/>
  <c r="M199" i="3"/>
  <c r="N199" i="3" s="1"/>
  <c r="L199" i="3"/>
  <c r="K199" i="3"/>
  <c r="M198" i="3"/>
  <c r="N198" i="3" s="1"/>
  <c r="L198" i="3"/>
  <c r="O198" i="3" s="1"/>
  <c r="K198" i="3"/>
  <c r="N197" i="3"/>
  <c r="M197" i="3"/>
  <c r="L197" i="3"/>
  <c r="O197" i="3" s="1"/>
  <c r="K197" i="3"/>
  <c r="N196" i="3"/>
  <c r="M196" i="3"/>
  <c r="L196" i="3"/>
  <c r="K196" i="3"/>
  <c r="O196" i="3" s="1"/>
  <c r="N195" i="3"/>
  <c r="M195" i="3"/>
  <c r="L195" i="3"/>
  <c r="K195" i="3"/>
  <c r="M194" i="3"/>
  <c r="N194" i="3" s="1"/>
  <c r="L194" i="3"/>
  <c r="K194" i="3"/>
  <c r="O194" i="3" s="1"/>
  <c r="M193" i="3"/>
  <c r="N193" i="3" s="1"/>
  <c r="L193" i="3"/>
  <c r="K193" i="3"/>
  <c r="M192" i="3"/>
  <c r="N192" i="3" s="1"/>
  <c r="O192" i="3" s="1"/>
  <c r="L192" i="3"/>
  <c r="K192" i="3"/>
  <c r="M191" i="3"/>
  <c r="N191" i="3" s="1"/>
  <c r="O191" i="3" s="1"/>
  <c r="L191" i="3"/>
  <c r="K191" i="3"/>
  <c r="M190" i="3"/>
  <c r="N190" i="3" s="1"/>
  <c r="L190" i="3"/>
  <c r="O190" i="3" s="1"/>
  <c r="K190" i="3"/>
  <c r="N189" i="3"/>
  <c r="M189" i="3"/>
  <c r="L189" i="3"/>
  <c r="O189" i="3" s="1"/>
  <c r="K189" i="3"/>
  <c r="N188" i="3"/>
  <c r="M188" i="3"/>
  <c r="L188" i="3"/>
  <c r="K188" i="3"/>
  <c r="N187" i="3"/>
  <c r="M187" i="3"/>
  <c r="L187" i="3"/>
  <c r="K187" i="3"/>
  <c r="O187" i="3" s="1"/>
  <c r="M186" i="3"/>
  <c r="N186" i="3" s="1"/>
  <c r="L186" i="3"/>
  <c r="K186" i="3"/>
  <c r="O186" i="3" s="1"/>
  <c r="M185" i="3"/>
  <c r="N185" i="3" s="1"/>
  <c r="L185" i="3"/>
  <c r="K185" i="3"/>
  <c r="O185" i="3" s="1"/>
  <c r="M184" i="3"/>
  <c r="N184" i="3" s="1"/>
  <c r="O184" i="3" s="1"/>
  <c r="L184" i="3"/>
  <c r="K184" i="3"/>
  <c r="O183" i="3"/>
  <c r="M183" i="3"/>
  <c r="N183" i="3" s="1"/>
  <c r="L183" i="3"/>
  <c r="K183" i="3"/>
  <c r="M182" i="3"/>
  <c r="N182" i="3" s="1"/>
  <c r="L182" i="3"/>
  <c r="O182" i="3" s="1"/>
  <c r="K182" i="3"/>
  <c r="N181" i="3"/>
  <c r="M181" i="3"/>
  <c r="L181" i="3"/>
  <c r="O181" i="3" s="1"/>
  <c r="K181" i="3"/>
  <c r="N180" i="3"/>
  <c r="M180" i="3"/>
  <c r="L180" i="3"/>
  <c r="K180" i="3"/>
  <c r="O180" i="3" s="1"/>
  <c r="N179" i="3"/>
  <c r="M179" i="3"/>
  <c r="L179" i="3"/>
  <c r="K179" i="3"/>
  <c r="M178" i="3"/>
  <c r="N178" i="3" s="1"/>
  <c r="L178" i="3"/>
  <c r="K178" i="3"/>
  <c r="O178" i="3" s="1"/>
  <c r="M177" i="3"/>
  <c r="N177" i="3" s="1"/>
  <c r="L177" i="3"/>
  <c r="K177" i="3"/>
  <c r="O177" i="3" s="1"/>
  <c r="M176" i="3"/>
  <c r="N176" i="3" s="1"/>
  <c r="O176" i="3" s="1"/>
  <c r="L176" i="3"/>
  <c r="K176" i="3"/>
  <c r="M175" i="3"/>
  <c r="N175" i="3" s="1"/>
  <c r="O175" i="3" s="1"/>
  <c r="L175" i="3"/>
  <c r="K175" i="3"/>
  <c r="O174" i="3"/>
  <c r="M174" i="3"/>
  <c r="N174" i="3" s="1"/>
  <c r="L174" i="3"/>
  <c r="K174" i="3"/>
  <c r="N173" i="3"/>
  <c r="M173" i="3"/>
  <c r="L173" i="3"/>
  <c r="O173" i="3" s="1"/>
  <c r="K173" i="3"/>
  <c r="N172" i="3"/>
  <c r="M172" i="3"/>
  <c r="L172" i="3"/>
  <c r="K172" i="3"/>
  <c r="N171" i="3"/>
  <c r="M171" i="3"/>
  <c r="L171" i="3"/>
  <c r="K171" i="3"/>
  <c r="O171" i="3" s="1"/>
  <c r="M170" i="3"/>
  <c r="N170" i="3" s="1"/>
  <c r="L170" i="3"/>
  <c r="K170" i="3"/>
  <c r="M169" i="3"/>
  <c r="N169" i="3" s="1"/>
  <c r="L169" i="3"/>
  <c r="K169" i="3"/>
  <c r="O169" i="3" s="1"/>
  <c r="M168" i="3"/>
  <c r="N168" i="3" s="1"/>
  <c r="O168" i="3" s="1"/>
  <c r="L168" i="3"/>
  <c r="K168" i="3"/>
  <c r="M167" i="3"/>
  <c r="N167" i="3" s="1"/>
  <c r="O167" i="3" s="1"/>
  <c r="L167" i="3"/>
  <c r="K167" i="3"/>
  <c r="O166" i="3"/>
  <c r="M166" i="3"/>
  <c r="N166" i="3" s="1"/>
  <c r="L166" i="3"/>
  <c r="K166" i="3"/>
  <c r="N165" i="3"/>
  <c r="M165" i="3"/>
  <c r="L165" i="3"/>
  <c r="O165" i="3" s="1"/>
  <c r="K165" i="3"/>
  <c r="N164" i="3"/>
  <c r="M164" i="3"/>
  <c r="L164" i="3"/>
  <c r="K164" i="3"/>
  <c r="N163" i="3"/>
  <c r="M163" i="3"/>
  <c r="L163" i="3"/>
  <c r="K163" i="3"/>
  <c r="O163" i="3" s="1"/>
  <c r="M162" i="3"/>
  <c r="N162" i="3" s="1"/>
  <c r="L162" i="3"/>
  <c r="K162" i="3"/>
  <c r="M161" i="3"/>
  <c r="N161" i="3" s="1"/>
  <c r="L161" i="3"/>
  <c r="K161" i="3"/>
  <c r="M160" i="3"/>
  <c r="N160" i="3" s="1"/>
  <c r="O160" i="3" s="1"/>
  <c r="L160" i="3"/>
  <c r="K160" i="3"/>
  <c r="M159" i="3"/>
  <c r="N159" i="3" s="1"/>
  <c r="O159" i="3" s="1"/>
  <c r="L159" i="3"/>
  <c r="K159" i="3"/>
  <c r="M158" i="3"/>
  <c r="N158" i="3" s="1"/>
  <c r="L158" i="3"/>
  <c r="O158" i="3" s="1"/>
  <c r="K158" i="3"/>
  <c r="N157" i="3"/>
  <c r="M157" i="3"/>
  <c r="L157" i="3"/>
  <c r="O157" i="3" s="1"/>
  <c r="K157" i="3"/>
  <c r="N156" i="3"/>
  <c r="M156" i="3"/>
  <c r="L156" i="3"/>
  <c r="K156" i="3"/>
  <c r="O156" i="3" s="1"/>
  <c r="N155" i="3"/>
  <c r="M155" i="3"/>
  <c r="L155" i="3"/>
  <c r="K155" i="3"/>
  <c r="M154" i="3"/>
  <c r="N154" i="3" s="1"/>
  <c r="L154" i="3"/>
  <c r="K154" i="3"/>
  <c r="O154" i="3" s="1"/>
  <c r="M153" i="3"/>
  <c r="N153" i="3" s="1"/>
  <c r="L153" i="3"/>
  <c r="K153" i="3"/>
  <c r="M152" i="3"/>
  <c r="N152" i="3" s="1"/>
  <c r="O152" i="3" s="1"/>
  <c r="L152" i="3"/>
  <c r="K152" i="3"/>
  <c r="M151" i="3"/>
  <c r="N151" i="3" s="1"/>
  <c r="O151" i="3" s="1"/>
  <c r="L151" i="3"/>
  <c r="K151" i="3"/>
  <c r="O150" i="3"/>
  <c r="M150" i="3"/>
  <c r="N150" i="3" s="1"/>
  <c r="L150" i="3"/>
  <c r="K150" i="3"/>
  <c r="N149" i="3"/>
  <c r="M149" i="3"/>
  <c r="L149" i="3"/>
  <c r="O149" i="3" s="1"/>
  <c r="K149" i="3"/>
  <c r="N148" i="3"/>
  <c r="M148" i="3"/>
  <c r="L148" i="3"/>
  <c r="K148" i="3"/>
  <c r="N147" i="3"/>
  <c r="M147" i="3"/>
  <c r="L147" i="3"/>
  <c r="K147" i="3"/>
  <c r="O147" i="3" s="1"/>
  <c r="M146" i="3"/>
  <c r="N146" i="3" s="1"/>
  <c r="L146" i="3"/>
  <c r="K146" i="3"/>
  <c r="M145" i="3"/>
  <c r="N145" i="3" s="1"/>
  <c r="L145" i="3"/>
  <c r="K145" i="3"/>
  <c r="O145" i="3" s="1"/>
  <c r="M144" i="3"/>
  <c r="N144" i="3" s="1"/>
  <c r="O144" i="3" s="1"/>
  <c r="L144" i="3"/>
  <c r="K144" i="3"/>
  <c r="O143" i="3"/>
  <c r="M143" i="3"/>
  <c r="N143" i="3" s="1"/>
  <c r="L143" i="3"/>
  <c r="K143" i="3"/>
  <c r="M142" i="3"/>
  <c r="N142" i="3" s="1"/>
  <c r="O142" i="3" s="1"/>
  <c r="L142" i="3"/>
  <c r="K142" i="3"/>
  <c r="N141" i="3"/>
  <c r="M141" i="3"/>
  <c r="L141" i="3"/>
  <c r="K141" i="3"/>
  <c r="N140" i="3"/>
  <c r="M140" i="3"/>
  <c r="L140" i="3"/>
  <c r="K140" i="3"/>
  <c r="O140" i="3" s="1"/>
  <c r="N139" i="3"/>
  <c r="M139" i="3"/>
  <c r="L139" i="3"/>
  <c r="K139" i="3"/>
  <c r="M138" i="3"/>
  <c r="N138" i="3" s="1"/>
  <c r="L138" i="3"/>
  <c r="K138" i="3"/>
  <c r="M137" i="3"/>
  <c r="N137" i="3" s="1"/>
  <c r="L137" i="3"/>
  <c r="K137" i="3"/>
  <c r="O136" i="3"/>
  <c r="M136" i="3"/>
  <c r="N136" i="3" s="1"/>
  <c r="L136" i="3"/>
  <c r="K136" i="3"/>
  <c r="M135" i="3"/>
  <c r="N135" i="3" s="1"/>
  <c r="L135" i="3"/>
  <c r="O135" i="3" s="1"/>
  <c r="K135" i="3"/>
  <c r="M134" i="3"/>
  <c r="N134" i="3" s="1"/>
  <c r="L134" i="3"/>
  <c r="O134" i="3" s="1"/>
  <c r="K134" i="3"/>
  <c r="N133" i="3"/>
  <c r="M133" i="3"/>
  <c r="L133" i="3"/>
  <c r="O133" i="3" s="1"/>
  <c r="K133" i="3"/>
  <c r="N132" i="3"/>
  <c r="M132" i="3"/>
  <c r="L132" i="3"/>
  <c r="K132" i="3"/>
  <c r="O132" i="3" s="1"/>
  <c r="N131" i="3"/>
  <c r="M131" i="3"/>
  <c r="L131" i="3"/>
  <c r="K131" i="3"/>
  <c r="M130" i="3"/>
  <c r="N130" i="3" s="1"/>
  <c r="L130" i="3"/>
  <c r="K130" i="3"/>
  <c r="O130" i="3" s="1"/>
  <c r="M129" i="3"/>
  <c r="N129" i="3" s="1"/>
  <c r="L129" i="3"/>
  <c r="K129" i="3"/>
  <c r="O128" i="3"/>
  <c r="M128" i="3"/>
  <c r="N128" i="3" s="1"/>
  <c r="L128" i="3"/>
  <c r="K128" i="3"/>
  <c r="M127" i="3"/>
  <c r="N127" i="3" s="1"/>
  <c r="O127" i="3" s="1"/>
  <c r="L127" i="3"/>
  <c r="K127" i="3"/>
  <c r="O126" i="3"/>
  <c r="M126" i="3"/>
  <c r="N126" i="3" s="1"/>
  <c r="L126" i="3"/>
  <c r="K126" i="3"/>
  <c r="N125" i="3"/>
  <c r="M125" i="3"/>
  <c r="L125" i="3"/>
  <c r="K125" i="3"/>
  <c r="N124" i="3"/>
  <c r="M124" i="3"/>
  <c r="L124" i="3"/>
  <c r="K124" i="3"/>
  <c r="N123" i="3"/>
  <c r="M123" i="3"/>
  <c r="L123" i="3"/>
  <c r="K123" i="3"/>
  <c r="O123" i="3" s="1"/>
  <c r="M122" i="3"/>
  <c r="N122" i="3" s="1"/>
  <c r="L122" i="3"/>
  <c r="K122" i="3"/>
  <c r="M121" i="3"/>
  <c r="N121" i="3" s="1"/>
  <c r="L121" i="3"/>
  <c r="K121" i="3"/>
  <c r="O121" i="3" s="1"/>
  <c r="M120" i="3"/>
  <c r="N120" i="3" s="1"/>
  <c r="O120" i="3" s="1"/>
  <c r="L120" i="3"/>
  <c r="K120" i="3"/>
  <c r="M119" i="3"/>
  <c r="N119" i="3" s="1"/>
  <c r="L119" i="3"/>
  <c r="O119" i="3" s="1"/>
  <c r="K119" i="3"/>
  <c r="M118" i="3"/>
  <c r="N118" i="3" s="1"/>
  <c r="L118" i="3"/>
  <c r="O118" i="3" s="1"/>
  <c r="K118" i="3"/>
  <c r="N117" i="3"/>
  <c r="M117" i="3"/>
  <c r="L117" i="3"/>
  <c r="O117" i="3" s="1"/>
  <c r="K117" i="3"/>
  <c r="N116" i="3"/>
  <c r="M116" i="3"/>
  <c r="L116" i="3"/>
  <c r="K116" i="3"/>
  <c r="N115" i="3"/>
  <c r="M115" i="3"/>
  <c r="L115" i="3"/>
  <c r="K115" i="3"/>
  <c r="O115" i="3" s="1"/>
  <c r="M114" i="3"/>
  <c r="N114" i="3" s="1"/>
  <c r="L114" i="3"/>
  <c r="K114" i="3"/>
  <c r="O114" i="3" s="1"/>
  <c r="M113" i="3"/>
  <c r="N113" i="3" s="1"/>
  <c r="L113" i="3"/>
  <c r="K113" i="3"/>
  <c r="O113" i="3" s="1"/>
  <c r="M112" i="3"/>
  <c r="N112" i="3" s="1"/>
  <c r="O112" i="3" s="1"/>
  <c r="L112" i="3"/>
  <c r="K112" i="3"/>
  <c r="O111" i="3"/>
  <c r="M111" i="3"/>
  <c r="N111" i="3" s="1"/>
  <c r="L111" i="3"/>
  <c r="K111" i="3"/>
  <c r="M110" i="3"/>
  <c r="N110" i="3" s="1"/>
  <c r="O110" i="3" s="1"/>
  <c r="L110" i="3"/>
  <c r="K110" i="3"/>
  <c r="N109" i="3"/>
  <c r="M109" i="3"/>
  <c r="L109" i="3"/>
  <c r="K109" i="3"/>
  <c r="N108" i="3"/>
  <c r="M108" i="3"/>
  <c r="L108" i="3"/>
  <c r="K108" i="3"/>
  <c r="O108" i="3" s="1"/>
  <c r="N107" i="3"/>
  <c r="M107" i="3"/>
  <c r="L107" i="3"/>
  <c r="K107" i="3"/>
  <c r="M106" i="3"/>
  <c r="N106" i="3" s="1"/>
  <c r="L106" i="3"/>
  <c r="K106" i="3"/>
  <c r="M105" i="3"/>
  <c r="N105" i="3" s="1"/>
  <c r="L105" i="3"/>
  <c r="K105" i="3"/>
  <c r="O104" i="3"/>
  <c r="M104" i="3"/>
  <c r="N104" i="3" s="1"/>
  <c r="L104" i="3"/>
  <c r="K104" i="3"/>
  <c r="M103" i="3"/>
  <c r="N103" i="3" s="1"/>
  <c r="L103" i="3"/>
  <c r="O103" i="3" s="1"/>
  <c r="K103" i="3"/>
  <c r="M102" i="3"/>
  <c r="N102" i="3" s="1"/>
  <c r="L102" i="3"/>
  <c r="O102" i="3" s="1"/>
  <c r="K102" i="3"/>
  <c r="N101" i="3"/>
  <c r="M101" i="3"/>
  <c r="L101" i="3"/>
  <c r="O101" i="3" s="1"/>
  <c r="K101" i="3"/>
  <c r="N100" i="3"/>
  <c r="M100" i="3"/>
  <c r="L100" i="3"/>
  <c r="K100" i="3"/>
  <c r="O100" i="3" s="1"/>
  <c r="N99" i="3"/>
  <c r="M99" i="3"/>
  <c r="L99" i="3"/>
  <c r="K99" i="3"/>
  <c r="M98" i="3"/>
  <c r="N98" i="3" s="1"/>
  <c r="L98" i="3"/>
  <c r="K98" i="3"/>
  <c r="O98" i="3" s="1"/>
  <c r="M97" i="3"/>
  <c r="N97" i="3" s="1"/>
  <c r="L97" i="3"/>
  <c r="K97" i="3"/>
  <c r="O96" i="3"/>
  <c r="M96" i="3"/>
  <c r="N96" i="3" s="1"/>
  <c r="L96" i="3"/>
  <c r="K96" i="3"/>
  <c r="M95" i="3"/>
  <c r="N95" i="3" s="1"/>
  <c r="O95" i="3" s="1"/>
  <c r="L95" i="3"/>
  <c r="K95" i="3"/>
  <c r="O94" i="3"/>
  <c r="M94" i="3"/>
  <c r="N94" i="3" s="1"/>
  <c r="L94" i="3"/>
  <c r="K94" i="3"/>
  <c r="N93" i="3"/>
  <c r="M93" i="3"/>
  <c r="L93" i="3"/>
  <c r="K93" i="3"/>
  <c r="N92" i="3"/>
  <c r="M92" i="3"/>
  <c r="L92" i="3"/>
  <c r="K92" i="3"/>
  <c r="N91" i="3"/>
  <c r="M91" i="3"/>
  <c r="L91" i="3"/>
  <c r="K91" i="3"/>
  <c r="O91" i="3" s="1"/>
  <c r="M90" i="3"/>
  <c r="N90" i="3" s="1"/>
  <c r="L90" i="3"/>
  <c r="K90" i="3"/>
  <c r="M89" i="3"/>
  <c r="N89" i="3" s="1"/>
  <c r="L89" i="3"/>
  <c r="K89" i="3"/>
  <c r="O89" i="3" s="1"/>
  <c r="M88" i="3"/>
  <c r="N88" i="3" s="1"/>
  <c r="O88" i="3" s="1"/>
  <c r="L88" i="3"/>
  <c r="K88" i="3"/>
  <c r="M87" i="3"/>
  <c r="N87" i="3" s="1"/>
  <c r="L87" i="3"/>
  <c r="O87" i="3" s="1"/>
  <c r="K87" i="3"/>
  <c r="M86" i="3"/>
  <c r="N86" i="3" s="1"/>
  <c r="L86" i="3"/>
  <c r="O86" i="3" s="1"/>
  <c r="K86" i="3"/>
  <c r="N85" i="3"/>
  <c r="M85" i="3"/>
  <c r="L85" i="3"/>
  <c r="O85" i="3" s="1"/>
  <c r="K85" i="3"/>
  <c r="N84" i="3"/>
  <c r="M84" i="3"/>
  <c r="L84" i="3"/>
  <c r="K84" i="3"/>
  <c r="N83" i="3"/>
  <c r="M83" i="3"/>
  <c r="L83" i="3"/>
  <c r="K83" i="3"/>
  <c r="O83" i="3" s="1"/>
  <c r="M82" i="3"/>
  <c r="N82" i="3" s="1"/>
  <c r="L82" i="3"/>
  <c r="K82" i="3"/>
  <c r="O82" i="3" s="1"/>
  <c r="M81" i="3"/>
  <c r="N81" i="3" s="1"/>
  <c r="L81" i="3"/>
  <c r="K81" i="3"/>
  <c r="O81" i="3" s="1"/>
  <c r="M80" i="3"/>
  <c r="N80" i="3" s="1"/>
  <c r="O80" i="3" s="1"/>
  <c r="L80" i="3"/>
  <c r="K80" i="3"/>
  <c r="O79" i="3"/>
  <c r="M79" i="3"/>
  <c r="N79" i="3" s="1"/>
  <c r="L79" i="3"/>
  <c r="K79" i="3"/>
  <c r="M78" i="3"/>
  <c r="N78" i="3" s="1"/>
  <c r="O78" i="3" s="1"/>
  <c r="L78" i="3"/>
  <c r="K78" i="3"/>
  <c r="N77" i="3"/>
  <c r="M77" i="3"/>
  <c r="L77" i="3"/>
  <c r="K77" i="3"/>
  <c r="N76" i="3"/>
  <c r="M76" i="3"/>
  <c r="L76" i="3"/>
  <c r="K76" i="3"/>
  <c r="O76" i="3" s="1"/>
  <c r="N75" i="3"/>
  <c r="M75" i="3"/>
  <c r="L75" i="3"/>
  <c r="K75" i="3"/>
  <c r="M74" i="3"/>
  <c r="N74" i="3" s="1"/>
  <c r="L74" i="3"/>
  <c r="K74" i="3"/>
  <c r="M73" i="3"/>
  <c r="N73" i="3" s="1"/>
  <c r="L73" i="3"/>
  <c r="K73" i="3"/>
  <c r="O72" i="3"/>
  <c r="M72" i="3"/>
  <c r="N72" i="3" s="1"/>
  <c r="L72" i="3"/>
  <c r="K72" i="3"/>
  <c r="M71" i="3"/>
  <c r="N71" i="3" s="1"/>
  <c r="L71" i="3"/>
  <c r="O71" i="3" s="1"/>
  <c r="K71" i="3"/>
  <c r="M70" i="3"/>
  <c r="N70" i="3" s="1"/>
  <c r="L70" i="3"/>
  <c r="O70" i="3" s="1"/>
  <c r="K70" i="3"/>
  <c r="N69" i="3"/>
  <c r="M69" i="3"/>
  <c r="L69" i="3"/>
  <c r="O69" i="3" s="1"/>
  <c r="K69" i="3"/>
  <c r="N68" i="3"/>
  <c r="M68" i="3"/>
  <c r="L68" i="3"/>
  <c r="K68" i="3"/>
  <c r="O68" i="3" s="1"/>
  <c r="N67" i="3"/>
  <c r="M67" i="3"/>
  <c r="L67" i="3"/>
  <c r="K67" i="3"/>
  <c r="M66" i="3"/>
  <c r="N66" i="3" s="1"/>
  <c r="L66" i="3"/>
  <c r="K66" i="3"/>
  <c r="O66" i="3" s="1"/>
  <c r="M65" i="3"/>
  <c r="N65" i="3" s="1"/>
  <c r="L65" i="3"/>
  <c r="K65" i="3"/>
  <c r="O64" i="3"/>
  <c r="M64" i="3"/>
  <c r="N64" i="3" s="1"/>
  <c r="L64" i="3"/>
  <c r="K64" i="3"/>
  <c r="M63" i="3"/>
  <c r="N63" i="3" s="1"/>
  <c r="O63" i="3" s="1"/>
  <c r="L63" i="3"/>
  <c r="K63" i="3"/>
  <c r="O62" i="3"/>
  <c r="M62" i="3"/>
  <c r="N62" i="3" s="1"/>
  <c r="L62" i="3"/>
  <c r="K62" i="3"/>
  <c r="N61" i="3"/>
  <c r="M61" i="3"/>
  <c r="L61" i="3"/>
  <c r="K61" i="3"/>
  <c r="N60" i="3"/>
  <c r="M60" i="3"/>
  <c r="L60" i="3"/>
  <c r="K60" i="3"/>
  <c r="N59" i="3"/>
  <c r="M59" i="3"/>
  <c r="L59" i="3"/>
  <c r="K59" i="3"/>
  <c r="O59" i="3" s="1"/>
  <c r="M58" i="3"/>
  <c r="N58" i="3" s="1"/>
  <c r="L58" i="3"/>
  <c r="K58" i="3"/>
  <c r="M57" i="3"/>
  <c r="N57" i="3" s="1"/>
  <c r="L57" i="3"/>
  <c r="K57" i="3"/>
  <c r="O57" i="3" s="1"/>
  <c r="M56" i="3"/>
  <c r="N56" i="3" s="1"/>
  <c r="O56" i="3" s="1"/>
  <c r="L56" i="3"/>
  <c r="K56" i="3"/>
  <c r="M55" i="3"/>
  <c r="N55" i="3" s="1"/>
  <c r="L55" i="3"/>
  <c r="O55" i="3" s="1"/>
  <c r="K55" i="3"/>
  <c r="M54" i="3"/>
  <c r="N54" i="3" s="1"/>
  <c r="L54" i="3"/>
  <c r="O54" i="3" s="1"/>
  <c r="K54" i="3"/>
  <c r="N53" i="3"/>
  <c r="M53" i="3"/>
  <c r="L53" i="3"/>
  <c r="O53" i="3" s="1"/>
  <c r="K53" i="3"/>
  <c r="N52" i="3"/>
  <c r="M52" i="3"/>
  <c r="L52" i="3"/>
  <c r="K52" i="3"/>
  <c r="N51" i="3"/>
  <c r="M51" i="3"/>
  <c r="L51" i="3"/>
  <c r="K51" i="3"/>
  <c r="O51" i="3" s="1"/>
  <c r="M50" i="3"/>
  <c r="N50" i="3" s="1"/>
  <c r="L50" i="3"/>
  <c r="K50" i="3"/>
  <c r="O50" i="3" s="1"/>
  <c r="M49" i="3"/>
  <c r="N49" i="3" s="1"/>
  <c r="L49" i="3"/>
  <c r="K49" i="3"/>
  <c r="O49" i="3" s="1"/>
  <c r="M48" i="3"/>
  <c r="N48" i="3" s="1"/>
  <c r="O48" i="3" s="1"/>
  <c r="L48" i="3"/>
  <c r="K48" i="3"/>
  <c r="O47" i="3"/>
  <c r="M47" i="3"/>
  <c r="N47" i="3" s="1"/>
  <c r="L47" i="3"/>
  <c r="K47" i="3"/>
  <c r="M46" i="3"/>
  <c r="N46" i="3" s="1"/>
  <c r="O46" i="3" s="1"/>
  <c r="L46" i="3"/>
  <c r="K46" i="3"/>
  <c r="N45" i="3"/>
  <c r="M45" i="3"/>
  <c r="L45" i="3"/>
  <c r="K45" i="3"/>
  <c r="N44" i="3"/>
  <c r="M44" i="3"/>
  <c r="L44" i="3"/>
  <c r="K44" i="3"/>
  <c r="O44" i="3" s="1"/>
  <c r="N43" i="3"/>
  <c r="M43" i="3"/>
  <c r="L43" i="3"/>
  <c r="K43" i="3"/>
  <c r="M42" i="3"/>
  <c r="N42" i="3" s="1"/>
  <c r="L42" i="3"/>
  <c r="K42" i="3"/>
  <c r="M41" i="3"/>
  <c r="N41" i="3" s="1"/>
  <c r="L41" i="3"/>
  <c r="K41" i="3"/>
  <c r="O40" i="3"/>
  <c r="M40" i="3"/>
  <c r="N40" i="3" s="1"/>
  <c r="L40" i="3"/>
  <c r="K40" i="3"/>
  <c r="M39" i="3"/>
  <c r="N39" i="3" s="1"/>
  <c r="L39" i="3"/>
  <c r="O39" i="3" s="1"/>
  <c r="K39" i="3"/>
  <c r="M38" i="3"/>
  <c r="N38" i="3" s="1"/>
  <c r="L38" i="3"/>
  <c r="O38" i="3" s="1"/>
  <c r="K38" i="3"/>
  <c r="N37" i="3"/>
  <c r="M37" i="3"/>
  <c r="L37" i="3"/>
  <c r="O37" i="3" s="1"/>
  <c r="K37" i="3"/>
  <c r="N36" i="3"/>
  <c r="M36" i="3"/>
  <c r="L36" i="3"/>
  <c r="K36" i="3"/>
  <c r="O36" i="3" s="1"/>
  <c r="N35" i="3"/>
  <c r="M35" i="3"/>
  <c r="L35" i="3"/>
  <c r="K35" i="3"/>
  <c r="M34" i="3"/>
  <c r="N34" i="3" s="1"/>
  <c r="L34" i="3"/>
  <c r="K34" i="3"/>
  <c r="O34" i="3" s="1"/>
  <c r="M33" i="3"/>
  <c r="N33" i="3" s="1"/>
  <c r="L33" i="3"/>
  <c r="K33" i="3"/>
  <c r="O32" i="3"/>
  <c r="M32" i="3"/>
  <c r="N32" i="3" s="1"/>
  <c r="L32" i="3"/>
  <c r="K32" i="3"/>
  <c r="M31" i="3"/>
  <c r="N31" i="3" s="1"/>
  <c r="O31" i="3" s="1"/>
  <c r="L31" i="3"/>
  <c r="K31" i="3"/>
  <c r="O30" i="3"/>
  <c r="M30" i="3"/>
  <c r="N30" i="3" s="1"/>
  <c r="L30" i="3"/>
  <c r="K30" i="3"/>
  <c r="N29" i="3"/>
  <c r="M29" i="3"/>
  <c r="L29" i="3"/>
  <c r="K29" i="3"/>
  <c r="N28" i="3"/>
  <c r="M28" i="3"/>
  <c r="L28" i="3"/>
  <c r="K28" i="3"/>
  <c r="N27" i="3"/>
  <c r="M27" i="3"/>
  <c r="L27" i="3"/>
  <c r="K27" i="3"/>
  <c r="O27" i="3" s="1"/>
  <c r="M26" i="3"/>
  <c r="N26" i="3" s="1"/>
  <c r="L26" i="3"/>
  <c r="K26" i="3"/>
  <c r="M25" i="3"/>
  <c r="N25" i="3" s="1"/>
  <c r="L25" i="3"/>
  <c r="K25" i="3"/>
  <c r="O25" i="3" s="1"/>
  <c r="M24" i="3"/>
  <c r="N24" i="3" s="1"/>
  <c r="O24" i="3" s="1"/>
  <c r="L24" i="3"/>
  <c r="K24" i="3"/>
  <c r="M23" i="3"/>
  <c r="N23" i="3" s="1"/>
  <c r="L23" i="3"/>
  <c r="O23" i="3" s="1"/>
  <c r="K23" i="3"/>
  <c r="M22" i="3"/>
  <c r="N22" i="3" s="1"/>
  <c r="L22" i="3"/>
  <c r="O22" i="3" s="1"/>
  <c r="K22" i="3"/>
  <c r="N21" i="3"/>
  <c r="M21" i="3"/>
  <c r="L21" i="3"/>
  <c r="O21" i="3" s="1"/>
  <c r="K21" i="3"/>
  <c r="N20" i="3"/>
  <c r="M20" i="3"/>
  <c r="L20" i="3"/>
  <c r="K20" i="3"/>
  <c r="N19" i="3"/>
  <c r="M19" i="3"/>
  <c r="L19" i="3"/>
  <c r="K19" i="3"/>
  <c r="O19" i="3" s="1"/>
  <c r="M18" i="3"/>
  <c r="N18" i="3" s="1"/>
  <c r="L18" i="3"/>
  <c r="K18" i="3"/>
  <c r="O18" i="3" s="1"/>
  <c r="M17" i="3"/>
  <c r="N17" i="3" s="1"/>
  <c r="L17" i="3"/>
  <c r="K17" i="3"/>
  <c r="O17" i="3" s="1"/>
  <c r="M16" i="3"/>
  <c r="N16" i="3" s="1"/>
  <c r="O16" i="3" s="1"/>
  <c r="L16" i="3"/>
  <c r="K16" i="3"/>
  <c r="O15" i="3"/>
  <c r="M15" i="3"/>
  <c r="N15" i="3" s="1"/>
  <c r="L15" i="3"/>
  <c r="K15" i="3"/>
  <c r="M14" i="3"/>
  <c r="N14" i="3" s="1"/>
  <c r="O14" i="3" s="1"/>
  <c r="L14" i="3"/>
  <c r="K14" i="3"/>
  <c r="N13" i="3"/>
  <c r="M13" i="3"/>
  <c r="L13" i="3"/>
  <c r="K13" i="3"/>
  <c r="N12" i="3"/>
  <c r="M12" i="3"/>
  <c r="L12" i="3"/>
  <c r="K12" i="3"/>
  <c r="O12" i="3" s="1"/>
  <c r="N11" i="3"/>
  <c r="M11" i="3"/>
  <c r="L11" i="3"/>
  <c r="K11" i="3"/>
  <c r="M10" i="3"/>
  <c r="N10" i="3" s="1"/>
  <c r="L10" i="3"/>
  <c r="K10" i="3"/>
  <c r="M9" i="3"/>
  <c r="N9" i="3" s="1"/>
  <c r="L9" i="3"/>
  <c r="K9" i="3"/>
  <c r="O8" i="3"/>
  <c r="M8" i="3"/>
  <c r="N8" i="3" s="1"/>
  <c r="L8" i="3"/>
  <c r="K8" i="3"/>
  <c r="M7" i="3"/>
  <c r="N7" i="3" s="1"/>
  <c r="L7" i="3"/>
  <c r="O7" i="3" s="1"/>
  <c r="K7" i="3"/>
  <c r="M6" i="3"/>
  <c r="N6" i="3" s="1"/>
  <c r="L6" i="3"/>
  <c r="O6" i="3" s="1"/>
  <c r="K6" i="3"/>
  <c r="N5" i="3"/>
  <c r="M5" i="3"/>
  <c r="L5" i="3"/>
  <c r="O5" i="3" s="1"/>
  <c r="K5" i="3"/>
  <c r="N4" i="3"/>
  <c r="M4" i="3"/>
  <c r="L4" i="3"/>
  <c r="K4" i="3"/>
  <c r="O4" i="3" s="1"/>
  <c r="N3" i="3"/>
  <c r="M3" i="3"/>
  <c r="L3" i="3"/>
  <c r="K3" i="3"/>
  <c r="M2" i="3"/>
  <c r="N2" i="3" s="1"/>
  <c r="L2" i="3"/>
  <c r="K2" i="3"/>
  <c r="O2" i="3" s="1"/>
  <c r="S1501" i="2"/>
  <c r="R1501" i="2"/>
  <c r="Q1501" i="2"/>
  <c r="P1501" i="2"/>
  <c r="T1501" i="2" s="1"/>
  <c r="S1500" i="2"/>
  <c r="R1500" i="2"/>
  <c r="T1500" i="2" s="1"/>
  <c r="Q1500" i="2"/>
  <c r="P1500" i="2"/>
  <c r="T1499" i="2"/>
  <c r="S1499" i="2"/>
  <c r="R1499" i="2"/>
  <c r="Q1499" i="2"/>
  <c r="P1499" i="2"/>
  <c r="S1498" i="2"/>
  <c r="R1498" i="2"/>
  <c r="Q1498" i="2"/>
  <c r="T1498" i="2" s="1"/>
  <c r="P1498" i="2"/>
  <c r="S1497" i="2"/>
  <c r="R1497" i="2"/>
  <c r="Q1497" i="2"/>
  <c r="P1497" i="2"/>
  <c r="S1496" i="2"/>
  <c r="R1496" i="2"/>
  <c r="Q1496" i="2"/>
  <c r="P1496" i="2"/>
  <c r="T1496" i="2" s="1"/>
  <c r="S1495" i="2"/>
  <c r="R1495" i="2"/>
  <c r="Q1495" i="2"/>
  <c r="P1495" i="2"/>
  <c r="S1494" i="2"/>
  <c r="R1494" i="2"/>
  <c r="Q1494" i="2"/>
  <c r="P1494" i="2"/>
  <c r="S1493" i="2"/>
  <c r="R1493" i="2"/>
  <c r="Q1493" i="2"/>
  <c r="P1493" i="2"/>
  <c r="T1493" i="2" s="1"/>
  <c r="T1492" i="2"/>
  <c r="S1492" i="2"/>
  <c r="R1492" i="2"/>
  <c r="Q1492" i="2"/>
  <c r="P1492" i="2"/>
  <c r="S1491" i="2"/>
  <c r="R1491" i="2"/>
  <c r="Q1491" i="2"/>
  <c r="T1491" i="2" s="1"/>
  <c r="P1491" i="2"/>
  <c r="T1490" i="2"/>
  <c r="S1490" i="2"/>
  <c r="R1490" i="2"/>
  <c r="Q1490" i="2"/>
  <c r="P1490" i="2"/>
  <c r="S1489" i="2"/>
  <c r="R1489" i="2"/>
  <c r="Q1489" i="2"/>
  <c r="T1489" i="2" s="1"/>
  <c r="P1489" i="2"/>
  <c r="S1488" i="2"/>
  <c r="R1488" i="2"/>
  <c r="Q1488" i="2"/>
  <c r="P1488" i="2"/>
  <c r="S1487" i="2"/>
  <c r="R1487" i="2"/>
  <c r="Q1487" i="2"/>
  <c r="P1487" i="2"/>
  <c r="T1487" i="2" s="1"/>
  <c r="S1486" i="2"/>
  <c r="R1486" i="2"/>
  <c r="Q1486" i="2"/>
  <c r="P1486" i="2"/>
  <c r="S1485" i="2"/>
  <c r="R1485" i="2"/>
  <c r="Q1485" i="2"/>
  <c r="P1485" i="2"/>
  <c r="T1484" i="2"/>
  <c r="S1484" i="2"/>
  <c r="R1484" i="2"/>
  <c r="Q1484" i="2"/>
  <c r="P1484" i="2"/>
  <c r="S1483" i="2"/>
  <c r="R1483" i="2"/>
  <c r="Q1483" i="2"/>
  <c r="T1483" i="2" s="1"/>
  <c r="P1483" i="2"/>
  <c r="S1482" i="2"/>
  <c r="R1482" i="2"/>
  <c r="Q1482" i="2"/>
  <c r="T1482" i="2" s="1"/>
  <c r="P1482" i="2"/>
  <c r="S1481" i="2"/>
  <c r="R1481" i="2"/>
  <c r="Q1481" i="2"/>
  <c r="T1481" i="2" s="1"/>
  <c r="P1481" i="2"/>
  <c r="S1480" i="2"/>
  <c r="R1480" i="2"/>
  <c r="Q1480" i="2"/>
  <c r="P1480" i="2"/>
  <c r="T1480" i="2" s="1"/>
  <c r="S1479" i="2"/>
  <c r="R1479" i="2"/>
  <c r="Q1479" i="2"/>
  <c r="P1479" i="2"/>
  <c r="S1478" i="2"/>
  <c r="R1478" i="2"/>
  <c r="Q1478" i="2"/>
  <c r="P1478" i="2"/>
  <c r="T1478" i="2" s="1"/>
  <c r="S1477" i="2"/>
  <c r="R1477" i="2"/>
  <c r="Q1477" i="2"/>
  <c r="P1477" i="2"/>
  <c r="S1476" i="2"/>
  <c r="R1476" i="2"/>
  <c r="T1476" i="2" s="1"/>
  <c r="Q1476" i="2"/>
  <c r="P1476" i="2"/>
  <c r="T1475" i="2"/>
  <c r="S1475" i="2"/>
  <c r="R1475" i="2"/>
  <c r="Q1475" i="2"/>
  <c r="P1475" i="2"/>
  <c r="S1474" i="2"/>
  <c r="R1474" i="2"/>
  <c r="Q1474" i="2"/>
  <c r="T1474" i="2" s="1"/>
  <c r="P1474" i="2"/>
  <c r="S1473" i="2"/>
  <c r="R1473" i="2"/>
  <c r="Q1473" i="2"/>
  <c r="T1473" i="2" s="1"/>
  <c r="P1473" i="2"/>
  <c r="S1472" i="2"/>
  <c r="R1472" i="2"/>
  <c r="Q1472" i="2"/>
  <c r="P1472" i="2"/>
  <c r="S1471" i="2"/>
  <c r="R1471" i="2"/>
  <c r="Q1471" i="2"/>
  <c r="P1471" i="2"/>
  <c r="T1471" i="2" s="1"/>
  <c r="S1470" i="2"/>
  <c r="R1470" i="2"/>
  <c r="Q1470" i="2"/>
  <c r="P1470" i="2"/>
  <c r="T1470" i="2" s="1"/>
  <c r="S1469" i="2"/>
  <c r="R1469" i="2"/>
  <c r="Q1469" i="2"/>
  <c r="P1469" i="2"/>
  <c r="T1469" i="2" s="1"/>
  <c r="T1468" i="2"/>
  <c r="S1468" i="2"/>
  <c r="R1468" i="2"/>
  <c r="Q1468" i="2"/>
  <c r="P1468" i="2"/>
  <c r="S1467" i="2"/>
  <c r="R1467" i="2"/>
  <c r="Q1467" i="2"/>
  <c r="T1467" i="2" s="1"/>
  <c r="P1467" i="2"/>
  <c r="T1466" i="2"/>
  <c r="S1466" i="2"/>
  <c r="R1466" i="2"/>
  <c r="Q1466" i="2"/>
  <c r="P1466" i="2"/>
  <c r="S1465" i="2"/>
  <c r="R1465" i="2"/>
  <c r="Q1465" i="2"/>
  <c r="P1465" i="2"/>
  <c r="S1464" i="2"/>
  <c r="R1464" i="2"/>
  <c r="Q1464" i="2"/>
  <c r="P1464" i="2"/>
  <c r="S1463" i="2"/>
  <c r="R1463" i="2"/>
  <c r="Q1463" i="2"/>
  <c r="P1463" i="2"/>
  <c r="T1463" i="2" s="1"/>
  <c r="S1462" i="2"/>
  <c r="R1462" i="2"/>
  <c r="Q1462" i="2"/>
  <c r="P1462" i="2"/>
  <c r="T1462" i="2" s="1"/>
  <c r="S1461" i="2"/>
  <c r="R1461" i="2"/>
  <c r="Q1461" i="2"/>
  <c r="P1461" i="2"/>
  <c r="T1460" i="2"/>
  <c r="S1460" i="2"/>
  <c r="R1460" i="2"/>
  <c r="Q1460" i="2"/>
  <c r="P1460" i="2"/>
  <c r="T1459" i="2"/>
  <c r="S1459" i="2"/>
  <c r="R1459" i="2"/>
  <c r="Q1459" i="2"/>
  <c r="P1459" i="2"/>
  <c r="S1458" i="2"/>
  <c r="R1458" i="2"/>
  <c r="Q1458" i="2"/>
  <c r="T1458" i="2" s="1"/>
  <c r="P1458" i="2"/>
  <c r="S1457" i="2"/>
  <c r="R1457" i="2"/>
  <c r="Q1457" i="2"/>
  <c r="P1457" i="2"/>
  <c r="S1456" i="2"/>
  <c r="R1456" i="2"/>
  <c r="Q1456" i="2"/>
  <c r="P1456" i="2"/>
  <c r="T1456" i="2" s="1"/>
  <c r="S1455" i="2"/>
  <c r="R1455" i="2"/>
  <c r="Q1455" i="2"/>
  <c r="P1455" i="2"/>
  <c r="S1454" i="2"/>
  <c r="R1454" i="2"/>
  <c r="Q1454" i="2"/>
  <c r="P1454" i="2"/>
  <c r="S1453" i="2"/>
  <c r="R1453" i="2"/>
  <c r="Q1453" i="2"/>
  <c r="P1453" i="2"/>
  <c r="S1452" i="2"/>
  <c r="R1452" i="2"/>
  <c r="T1452" i="2" s="1"/>
  <c r="Q1452" i="2"/>
  <c r="P1452" i="2"/>
  <c r="T1451" i="2"/>
  <c r="S1451" i="2"/>
  <c r="R1451" i="2"/>
  <c r="Q1451" i="2"/>
  <c r="P1451" i="2"/>
  <c r="T1450" i="2"/>
  <c r="S1450" i="2"/>
  <c r="R1450" i="2"/>
  <c r="Q1450" i="2"/>
  <c r="P1450" i="2"/>
  <c r="S1449" i="2"/>
  <c r="R1449" i="2"/>
  <c r="Q1449" i="2"/>
  <c r="T1449" i="2" s="1"/>
  <c r="P1449" i="2"/>
  <c r="S1448" i="2"/>
  <c r="R1448" i="2"/>
  <c r="Q1448" i="2"/>
  <c r="P1448" i="2"/>
  <c r="S1447" i="2"/>
  <c r="R1447" i="2"/>
  <c r="Q1447" i="2"/>
  <c r="P1447" i="2"/>
  <c r="T1447" i="2" s="1"/>
  <c r="S1446" i="2"/>
  <c r="R1446" i="2"/>
  <c r="Q1446" i="2"/>
  <c r="P1446" i="2"/>
  <c r="S1445" i="2"/>
  <c r="R1445" i="2"/>
  <c r="Q1445" i="2"/>
  <c r="P1445" i="2"/>
  <c r="T1445" i="2" s="1"/>
  <c r="S1444" i="2"/>
  <c r="R1444" i="2"/>
  <c r="T1444" i="2" s="1"/>
  <c r="Q1444" i="2"/>
  <c r="P1444" i="2"/>
  <c r="S1443" i="2"/>
  <c r="R1443" i="2"/>
  <c r="Q1443" i="2"/>
  <c r="T1443" i="2" s="1"/>
  <c r="P1443" i="2"/>
  <c r="T1442" i="2"/>
  <c r="S1442" i="2"/>
  <c r="R1442" i="2"/>
  <c r="Q1442" i="2"/>
  <c r="P1442" i="2"/>
  <c r="S1441" i="2"/>
  <c r="R1441" i="2"/>
  <c r="Q1441" i="2"/>
  <c r="P1441" i="2"/>
  <c r="S1440" i="2"/>
  <c r="R1440" i="2"/>
  <c r="Q1440" i="2"/>
  <c r="P1440" i="2"/>
  <c r="T1440" i="2" s="1"/>
  <c r="S1439" i="2"/>
  <c r="R1439" i="2"/>
  <c r="Q1439" i="2"/>
  <c r="P1439" i="2"/>
  <c r="S1438" i="2"/>
  <c r="R1438" i="2"/>
  <c r="Q1438" i="2"/>
  <c r="P1438" i="2"/>
  <c r="T1438" i="2" s="1"/>
  <c r="S1437" i="2"/>
  <c r="R1437" i="2"/>
  <c r="Q1437" i="2"/>
  <c r="P1437" i="2"/>
  <c r="T1437" i="2" s="1"/>
  <c r="S1436" i="2"/>
  <c r="R1436" i="2"/>
  <c r="T1436" i="2" s="1"/>
  <c r="Q1436" i="2"/>
  <c r="P1436" i="2"/>
  <c r="T1435" i="2"/>
  <c r="S1435" i="2"/>
  <c r="R1435" i="2"/>
  <c r="Q1435" i="2"/>
  <c r="P1435" i="2"/>
  <c r="S1434" i="2"/>
  <c r="R1434" i="2"/>
  <c r="Q1434" i="2"/>
  <c r="T1434" i="2" s="1"/>
  <c r="P1434" i="2"/>
  <c r="S1433" i="2"/>
  <c r="R1433" i="2"/>
  <c r="Q1433" i="2"/>
  <c r="P1433" i="2"/>
  <c r="S1432" i="2"/>
  <c r="R1432" i="2"/>
  <c r="Q1432" i="2"/>
  <c r="P1432" i="2"/>
  <c r="T1432" i="2" s="1"/>
  <c r="S1431" i="2"/>
  <c r="R1431" i="2"/>
  <c r="Q1431" i="2"/>
  <c r="P1431" i="2"/>
  <c r="S1430" i="2"/>
  <c r="R1430" i="2"/>
  <c r="Q1430" i="2"/>
  <c r="P1430" i="2"/>
  <c r="S1429" i="2"/>
  <c r="R1429" i="2"/>
  <c r="Q1429" i="2"/>
  <c r="P1429" i="2"/>
  <c r="T1429" i="2" s="1"/>
  <c r="T1428" i="2"/>
  <c r="S1428" i="2"/>
  <c r="R1428" i="2"/>
  <c r="Q1428" i="2"/>
  <c r="P1428" i="2"/>
  <c r="S1427" i="2"/>
  <c r="R1427" i="2"/>
  <c r="Q1427" i="2"/>
  <c r="T1427" i="2" s="1"/>
  <c r="P1427" i="2"/>
  <c r="T1426" i="2"/>
  <c r="S1426" i="2"/>
  <c r="R1426" i="2"/>
  <c r="Q1426" i="2"/>
  <c r="P1426" i="2"/>
  <c r="S1425" i="2"/>
  <c r="R1425" i="2"/>
  <c r="Q1425" i="2"/>
  <c r="T1425" i="2" s="1"/>
  <c r="P1425" i="2"/>
  <c r="S1424" i="2"/>
  <c r="R1424" i="2"/>
  <c r="Q1424" i="2"/>
  <c r="P1424" i="2"/>
  <c r="S1423" i="2"/>
  <c r="R1423" i="2"/>
  <c r="Q1423" i="2"/>
  <c r="P1423" i="2"/>
  <c r="T1423" i="2" s="1"/>
  <c r="S1422" i="2"/>
  <c r="R1422" i="2"/>
  <c r="Q1422" i="2"/>
  <c r="P1422" i="2"/>
  <c r="S1421" i="2"/>
  <c r="R1421" i="2"/>
  <c r="Q1421" i="2"/>
  <c r="P1421" i="2"/>
  <c r="T1420" i="2"/>
  <c r="S1420" i="2"/>
  <c r="R1420" i="2"/>
  <c r="Q1420" i="2"/>
  <c r="P1420" i="2"/>
  <c r="S1419" i="2"/>
  <c r="R1419" i="2"/>
  <c r="Q1419" i="2"/>
  <c r="T1419" i="2" s="1"/>
  <c r="P1419" i="2"/>
  <c r="S1418" i="2"/>
  <c r="R1418" i="2"/>
  <c r="Q1418" i="2"/>
  <c r="T1418" i="2" s="1"/>
  <c r="P1418" i="2"/>
  <c r="S1417" i="2"/>
  <c r="R1417" i="2"/>
  <c r="Q1417" i="2"/>
  <c r="T1417" i="2" s="1"/>
  <c r="P1417" i="2"/>
  <c r="S1416" i="2"/>
  <c r="R1416" i="2"/>
  <c r="Q1416" i="2"/>
  <c r="P1416" i="2"/>
  <c r="T1416" i="2" s="1"/>
  <c r="S1415" i="2"/>
  <c r="R1415" i="2"/>
  <c r="Q1415" i="2"/>
  <c r="P1415" i="2"/>
  <c r="S1414" i="2"/>
  <c r="R1414" i="2"/>
  <c r="Q1414" i="2"/>
  <c r="P1414" i="2"/>
  <c r="T1414" i="2" s="1"/>
  <c r="S1413" i="2"/>
  <c r="R1413" i="2"/>
  <c r="Q1413" i="2"/>
  <c r="P1413" i="2"/>
  <c r="S1412" i="2"/>
  <c r="R1412" i="2"/>
  <c r="T1412" i="2" s="1"/>
  <c r="Q1412" i="2"/>
  <c r="P1412" i="2"/>
  <c r="T1411" i="2"/>
  <c r="S1411" i="2"/>
  <c r="R1411" i="2"/>
  <c r="Q1411" i="2"/>
  <c r="P1411" i="2"/>
  <c r="S1410" i="2"/>
  <c r="R1410" i="2"/>
  <c r="Q1410" i="2"/>
  <c r="T1410" i="2" s="1"/>
  <c r="P1410" i="2"/>
  <c r="S1409" i="2"/>
  <c r="R1409" i="2"/>
  <c r="Q1409" i="2"/>
  <c r="T1409" i="2" s="1"/>
  <c r="P1409" i="2"/>
  <c r="S1408" i="2"/>
  <c r="R1408" i="2"/>
  <c r="Q1408" i="2"/>
  <c r="P1408" i="2"/>
  <c r="S1407" i="2"/>
  <c r="R1407" i="2"/>
  <c r="Q1407" i="2"/>
  <c r="P1407" i="2"/>
  <c r="T1407" i="2" s="1"/>
  <c r="S1406" i="2"/>
  <c r="R1406" i="2"/>
  <c r="Q1406" i="2"/>
  <c r="P1406" i="2"/>
  <c r="T1406" i="2" s="1"/>
  <c r="S1405" i="2"/>
  <c r="R1405" i="2"/>
  <c r="Q1405" i="2"/>
  <c r="P1405" i="2"/>
  <c r="T1405" i="2" s="1"/>
  <c r="T1404" i="2"/>
  <c r="S1404" i="2"/>
  <c r="R1404" i="2"/>
  <c r="Q1404" i="2"/>
  <c r="P1404" i="2"/>
  <c r="S1403" i="2"/>
  <c r="R1403" i="2"/>
  <c r="Q1403" i="2"/>
  <c r="T1403" i="2" s="1"/>
  <c r="P1403" i="2"/>
  <c r="T1402" i="2"/>
  <c r="S1402" i="2"/>
  <c r="R1402" i="2"/>
  <c r="Q1402" i="2"/>
  <c r="P1402" i="2"/>
  <c r="S1401" i="2"/>
  <c r="R1401" i="2"/>
  <c r="Q1401" i="2"/>
  <c r="P1401" i="2"/>
  <c r="S1400" i="2"/>
  <c r="R1400" i="2"/>
  <c r="Q1400" i="2"/>
  <c r="P1400" i="2"/>
  <c r="S1399" i="2"/>
  <c r="R1399" i="2"/>
  <c r="Q1399" i="2"/>
  <c r="P1399" i="2"/>
  <c r="T1399" i="2" s="1"/>
  <c r="S1398" i="2"/>
  <c r="R1398" i="2"/>
  <c r="Q1398" i="2"/>
  <c r="P1398" i="2"/>
  <c r="T1398" i="2" s="1"/>
  <c r="S1397" i="2"/>
  <c r="R1397" i="2"/>
  <c r="Q1397" i="2"/>
  <c r="P1397" i="2"/>
  <c r="T1396" i="2"/>
  <c r="S1396" i="2"/>
  <c r="R1396" i="2"/>
  <c r="Q1396" i="2"/>
  <c r="P1396" i="2"/>
  <c r="T1395" i="2"/>
  <c r="S1395" i="2"/>
  <c r="R1395" i="2"/>
  <c r="Q1395" i="2"/>
  <c r="P1395" i="2"/>
  <c r="S1394" i="2"/>
  <c r="R1394" i="2"/>
  <c r="Q1394" i="2"/>
  <c r="T1394" i="2" s="1"/>
  <c r="P1394" i="2"/>
  <c r="S1393" i="2"/>
  <c r="R1393" i="2"/>
  <c r="Q1393" i="2"/>
  <c r="P1393" i="2"/>
  <c r="S1392" i="2"/>
  <c r="R1392" i="2"/>
  <c r="Q1392" i="2"/>
  <c r="P1392" i="2"/>
  <c r="T1392" i="2" s="1"/>
  <c r="S1391" i="2"/>
  <c r="R1391" i="2"/>
  <c r="Q1391" i="2"/>
  <c r="P1391" i="2"/>
  <c r="S1390" i="2"/>
  <c r="R1390" i="2"/>
  <c r="Q1390" i="2"/>
  <c r="P1390" i="2"/>
  <c r="S1389" i="2"/>
  <c r="R1389" i="2"/>
  <c r="Q1389" i="2"/>
  <c r="P1389" i="2"/>
  <c r="S1388" i="2"/>
  <c r="R1388" i="2"/>
  <c r="T1388" i="2" s="1"/>
  <c r="Q1388" i="2"/>
  <c r="P1388" i="2"/>
  <c r="T1387" i="2"/>
  <c r="S1387" i="2"/>
  <c r="R1387" i="2"/>
  <c r="Q1387" i="2"/>
  <c r="P1387" i="2"/>
  <c r="T1386" i="2"/>
  <c r="S1386" i="2"/>
  <c r="R1386" i="2"/>
  <c r="Q1386" i="2"/>
  <c r="P1386" i="2"/>
  <c r="S1385" i="2"/>
  <c r="R1385" i="2"/>
  <c r="Q1385" i="2"/>
  <c r="T1385" i="2" s="1"/>
  <c r="P1385" i="2"/>
  <c r="S1384" i="2"/>
  <c r="R1384" i="2"/>
  <c r="Q1384" i="2"/>
  <c r="P1384" i="2"/>
  <c r="S1383" i="2"/>
  <c r="R1383" i="2"/>
  <c r="Q1383" i="2"/>
  <c r="P1383" i="2"/>
  <c r="T1383" i="2" s="1"/>
  <c r="S1382" i="2"/>
  <c r="R1382" i="2"/>
  <c r="Q1382" i="2"/>
  <c r="P1382" i="2"/>
  <c r="S1381" i="2"/>
  <c r="R1381" i="2"/>
  <c r="Q1381" i="2"/>
  <c r="P1381" i="2"/>
  <c r="T1381" i="2" s="1"/>
  <c r="S1380" i="2"/>
  <c r="R1380" i="2"/>
  <c r="T1380" i="2" s="1"/>
  <c r="Q1380" i="2"/>
  <c r="P1380" i="2"/>
  <c r="S1379" i="2"/>
  <c r="R1379" i="2"/>
  <c r="Q1379" i="2"/>
  <c r="T1379" i="2" s="1"/>
  <c r="P1379" i="2"/>
  <c r="T1378" i="2"/>
  <c r="S1378" i="2"/>
  <c r="R1378" i="2"/>
  <c r="Q1378" i="2"/>
  <c r="P1378" i="2"/>
  <c r="S1377" i="2"/>
  <c r="R1377" i="2"/>
  <c r="Q1377" i="2"/>
  <c r="P1377" i="2"/>
  <c r="S1376" i="2"/>
  <c r="R1376" i="2"/>
  <c r="Q1376" i="2"/>
  <c r="P1376" i="2"/>
  <c r="T1376" i="2" s="1"/>
  <c r="S1375" i="2"/>
  <c r="R1375" i="2"/>
  <c r="Q1375" i="2"/>
  <c r="P1375" i="2"/>
  <c r="S1374" i="2"/>
  <c r="R1374" i="2"/>
  <c r="Q1374" i="2"/>
  <c r="P1374" i="2"/>
  <c r="T1374" i="2" s="1"/>
  <c r="S1373" i="2"/>
  <c r="R1373" i="2"/>
  <c r="Q1373" i="2"/>
  <c r="P1373" i="2"/>
  <c r="T1373" i="2" s="1"/>
  <c r="S1372" i="2"/>
  <c r="R1372" i="2"/>
  <c r="T1372" i="2" s="1"/>
  <c r="Q1372" i="2"/>
  <c r="P1372" i="2"/>
  <c r="T1371" i="2"/>
  <c r="S1371" i="2"/>
  <c r="R1371" i="2"/>
  <c r="Q1371" i="2"/>
  <c r="P1371" i="2"/>
  <c r="S1370" i="2"/>
  <c r="R1370" i="2"/>
  <c r="Q1370" i="2"/>
  <c r="T1370" i="2" s="1"/>
  <c r="P1370" i="2"/>
  <c r="S1369" i="2"/>
  <c r="R1369" i="2"/>
  <c r="Q1369" i="2"/>
  <c r="P1369" i="2"/>
  <c r="S1368" i="2"/>
  <c r="R1368" i="2"/>
  <c r="Q1368" i="2"/>
  <c r="P1368" i="2"/>
  <c r="T1368" i="2" s="1"/>
  <c r="S1367" i="2"/>
  <c r="R1367" i="2"/>
  <c r="Q1367" i="2"/>
  <c r="P1367" i="2"/>
  <c r="S1366" i="2"/>
  <c r="R1366" i="2"/>
  <c r="Q1366" i="2"/>
  <c r="P1366" i="2"/>
  <c r="S1365" i="2"/>
  <c r="R1365" i="2"/>
  <c r="Q1365" i="2"/>
  <c r="P1365" i="2"/>
  <c r="T1365" i="2" s="1"/>
  <c r="T1364" i="2"/>
  <c r="S1364" i="2"/>
  <c r="R1364" i="2"/>
  <c r="Q1364" i="2"/>
  <c r="P1364" i="2"/>
  <c r="S1363" i="2"/>
  <c r="R1363" i="2"/>
  <c r="Q1363" i="2"/>
  <c r="T1363" i="2" s="1"/>
  <c r="P1363" i="2"/>
  <c r="T1362" i="2"/>
  <c r="S1362" i="2"/>
  <c r="R1362" i="2"/>
  <c r="Q1362" i="2"/>
  <c r="P1362" i="2"/>
  <c r="S1361" i="2"/>
  <c r="R1361" i="2"/>
  <c r="Q1361" i="2"/>
  <c r="T1361" i="2" s="1"/>
  <c r="P1361" i="2"/>
  <c r="S1360" i="2"/>
  <c r="R1360" i="2"/>
  <c r="Q1360" i="2"/>
  <c r="P1360" i="2"/>
  <c r="S1359" i="2"/>
  <c r="R1359" i="2"/>
  <c r="Q1359" i="2"/>
  <c r="P1359" i="2"/>
  <c r="T1359" i="2" s="1"/>
  <c r="S1358" i="2"/>
  <c r="R1358" i="2"/>
  <c r="Q1358" i="2"/>
  <c r="P1358" i="2"/>
  <c r="S1357" i="2"/>
  <c r="R1357" i="2"/>
  <c r="Q1357" i="2"/>
  <c r="P1357" i="2"/>
  <c r="T1356" i="2"/>
  <c r="S1356" i="2"/>
  <c r="R1356" i="2"/>
  <c r="Q1356" i="2"/>
  <c r="P1356" i="2"/>
  <c r="S1355" i="2"/>
  <c r="R1355" i="2"/>
  <c r="Q1355" i="2"/>
  <c r="T1355" i="2" s="1"/>
  <c r="P1355" i="2"/>
  <c r="S1354" i="2"/>
  <c r="R1354" i="2"/>
  <c r="Q1354" i="2"/>
  <c r="T1354" i="2" s="1"/>
  <c r="P1354" i="2"/>
  <c r="S1353" i="2"/>
  <c r="R1353" i="2"/>
  <c r="Q1353" i="2"/>
  <c r="T1353" i="2" s="1"/>
  <c r="P1353" i="2"/>
  <c r="S1352" i="2"/>
  <c r="R1352" i="2"/>
  <c r="Q1352" i="2"/>
  <c r="P1352" i="2"/>
  <c r="T1352" i="2" s="1"/>
  <c r="S1351" i="2"/>
  <c r="R1351" i="2"/>
  <c r="Q1351" i="2"/>
  <c r="P1351" i="2"/>
  <c r="S1350" i="2"/>
  <c r="R1350" i="2"/>
  <c r="Q1350" i="2"/>
  <c r="P1350" i="2"/>
  <c r="T1350" i="2" s="1"/>
  <c r="S1349" i="2"/>
  <c r="R1349" i="2"/>
  <c r="Q1349" i="2"/>
  <c r="P1349" i="2"/>
  <c r="S1348" i="2"/>
  <c r="R1348" i="2"/>
  <c r="T1348" i="2" s="1"/>
  <c r="Q1348" i="2"/>
  <c r="P1348" i="2"/>
  <c r="T1347" i="2"/>
  <c r="S1347" i="2"/>
  <c r="R1347" i="2"/>
  <c r="Q1347" i="2"/>
  <c r="P1347" i="2"/>
  <c r="S1346" i="2"/>
  <c r="R1346" i="2"/>
  <c r="Q1346" i="2"/>
  <c r="T1346" i="2" s="1"/>
  <c r="P1346" i="2"/>
  <c r="S1345" i="2"/>
  <c r="R1345" i="2"/>
  <c r="Q1345" i="2"/>
  <c r="T1345" i="2" s="1"/>
  <c r="P1345" i="2"/>
  <c r="S1344" i="2"/>
  <c r="R1344" i="2"/>
  <c r="Q1344" i="2"/>
  <c r="P1344" i="2"/>
  <c r="S1343" i="2"/>
  <c r="R1343" i="2"/>
  <c r="Q1343" i="2"/>
  <c r="P1343" i="2"/>
  <c r="T1343" i="2" s="1"/>
  <c r="S1342" i="2"/>
  <c r="R1342" i="2"/>
  <c r="Q1342" i="2"/>
  <c r="P1342" i="2"/>
  <c r="S1341" i="2"/>
  <c r="R1341" i="2"/>
  <c r="Q1341" i="2"/>
  <c r="P1341" i="2"/>
  <c r="T1341" i="2" s="1"/>
  <c r="T1340" i="2"/>
  <c r="S1340" i="2"/>
  <c r="R1340" i="2"/>
  <c r="Q1340" i="2"/>
  <c r="P1340" i="2"/>
  <c r="S1339" i="2"/>
  <c r="R1339" i="2"/>
  <c r="Q1339" i="2"/>
  <c r="T1339" i="2" s="1"/>
  <c r="P1339" i="2"/>
  <c r="T1338" i="2"/>
  <c r="S1338" i="2"/>
  <c r="R1338" i="2"/>
  <c r="Q1338" i="2"/>
  <c r="P1338" i="2"/>
  <c r="S1337" i="2"/>
  <c r="R1337" i="2"/>
  <c r="Q1337" i="2"/>
  <c r="T1337" i="2" s="1"/>
  <c r="P1337" i="2"/>
  <c r="S1336" i="2"/>
  <c r="R1336" i="2"/>
  <c r="Q1336" i="2"/>
  <c r="P1336" i="2"/>
  <c r="T1336" i="2" s="1"/>
  <c r="S1335" i="2"/>
  <c r="R1335" i="2"/>
  <c r="Q1335" i="2"/>
  <c r="P1335" i="2"/>
  <c r="S1334" i="2"/>
  <c r="R1334" i="2"/>
  <c r="Q1334" i="2"/>
  <c r="P1334" i="2"/>
  <c r="T1334" i="2" s="1"/>
  <c r="S1333" i="2"/>
  <c r="R1333" i="2"/>
  <c r="Q1333" i="2"/>
  <c r="P1333" i="2"/>
  <c r="T1333" i="2" s="1"/>
  <c r="S1332" i="2"/>
  <c r="R1332" i="2"/>
  <c r="T1332" i="2" s="1"/>
  <c r="Q1332" i="2"/>
  <c r="P1332" i="2"/>
  <c r="S1331" i="2"/>
  <c r="R1331" i="2"/>
  <c r="T1331" i="2" s="1"/>
  <c r="Q1331" i="2"/>
  <c r="P1331" i="2"/>
  <c r="S1330" i="2"/>
  <c r="R1330" i="2"/>
  <c r="Q1330" i="2"/>
  <c r="T1330" i="2" s="1"/>
  <c r="P1330" i="2"/>
  <c r="T1329" i="2"/>
  <c r="S1329" i="2"/>
  <c r="R1329" i="2"/>
  <c r="Q1329" i="2"/>
  <c r="P1329" i="2"/>
  <c r="S1328" i="2"/>
  <c r="R1328" i="2"/>
  <c r="Q1328" i="2"/>
  <c r="P1328" i="2"/>
  <c r="S1327" i="2"/>
  <c r="R1327" i="2"/>
  <c r="Q1327" i="2"/>
  <c r="P1327" i="2"/>
  <c r="T1327" i="2" s="1"/>
  <c r="S1326" i="2"/>
  <c r="R1326" i="2"/>
  <c r="Q1326" i="2"/>
  <c r="P1326" i="2"/>
  <c r="S1325" i="2"/>
  <c r="R1325" i="2"/>
  <c r="Q1325" i="2"/>
  <c r="P1325" i="2"/>
  <c r="T1325" i="2" s="1"/>
  <c r="T1324" i="2"/>
  <c r="S1324" i="2"/>
  <c r="R1324" i="2"/>
  <c r="Q1324" i="2"/>
  <c r="P1324" i="2"/>
  <c r="S1323" i="2"/>
  <c r="R1323" i="2"/>
  <c r="Q1323" i="2"/>
  <c r="T1323" i="2" s="1"/>
  <c r="P1323" i="2"/>
  <c r="T1322" i="2"/>
  <c r="S1322" i="2"/>
  <c r="R1322" i="2"/>
  <c r="Q1322" i="2"/>
  <c r="P1322" i="2"/>
  <c r="S1321" i="2"/>
  <c r="R1321" i="2"/>
  <c r="Q1321" i="2"/>
  <c r="T1321" i="2" s="1"/>
  <c r="P1321" i="2"/>
  <c r="S1320" i="2"/>
  <c r="R1320" i="2"/>
  <c r="Q1320" i="2"/>
  <c r="P1320" i="2"/>
  <c r="T1320" i="2" s="1"/>
  <c r="S1319" i="2"/>
  <c r="R1319" i="2"/>
  <c r="Q1319" i="2"/>
  <c r="P1319" i="2"/>
  <c r="S1318" i="2"/>
  <c r="R1318" i="2"/>
  <c r="Q1318" i="2"/>
  <c r="P1318" i="2"/>
  <c r="T1318" i="2" s="1"/>
  <c r="S1317" i="2"/>
  <c r="R1317" i="2"/>
  <c r="Q1317" i="2"/>
  <c r="P1317" i="2"/>
  <c r="T1317" i="2" s="1"/>
  <c r="S1316" i="2"/>
  <c r="R1316" i="2"/>
  <c r="T1316" i="2" s="1"/>
  <c r="Q1316" i="2"/>
  <c r="P1316" i="2"/>
  <c r="S1315" i="2"/>
  <c r="R1315" i="2"/>
  <c r="T1315" i="2" s="1"/>
  <c r="Q1315" i="2"/>
  <c r="P1315" i="2"/>
  <c r="S1314" i="2"/>
  <c r="R1314" i="2"/>
  <c r="Q1314" i="2"/>
  <c r="T1314" i="2" s="1"/>
  <c r="P1314" i="2"/>
  <c r="T1313" i="2"/>
  <c r="S1313" i="2"/>
  <c r="R1313" i="2"/>
  <c r="Q1313" i="2"/>
  <c r="P1313" i="2"/>
  <c r="S1312" i="2"/>
  <c r="R1312" i="2"/>
  <c r="Q1312" i="2"/>
  <c r="P1312" i="2"/>
  <c r="S1311" i="2"/>
  <c r="R1311" i="2"/>
  <c r="Q1311" i="2"/>
  <c r="P1311" i="2"/>
  <c r="T1311" i="2" s="1"/>
  <c r="S1310" i="2"/>
  <c r="R1310" i="2"/>
  <c r="Q1310" i="2"/>
  <c r="P1310" i="2"/>
  <c r="S1309" i="2"/>
  <c r="R1309" i="2"/>
  <c r="Q1309" i="2"/>
  <c r="P1309" i="2"/>
  <c r="T1309" i="2" s="1"/>
  <c r="T1308" i="2"/>
  <c r="S1308" i="2"/>
  <c r="R1308" i="2"/>
  <c r="Q1308" i="2"/>
  <c r="P1308" i="2"/>
  <c r="S1307" i="2"/>
  <c r="R1307" i="2"/>
  <c r="Q1307" i="2"/>
  <c r="T1307" i="2" s="1"/>
  <c r="P1307" i="2"/>
  <c r="T1306" i="2"/>
  <c r="S1306" i="2"/>
  <c r="R1306" i="2"/>
  <c r="Q1306" i="2"/>
  <c r="P1306" i="2"/>
  <c r="S1305" i="2"/>
  <c r="R1305" i="2"/>
  <c r="Q1305" i="2"/>
  <c r="T1305" i="2" s="1"/>
  <c r="P1305" i="2"/>
  <c r="S1304" i="2"/>
  <c r="R1304" i="2"/>
  <c r="Q1304" i="2"/>
  <c r="P1304" i="2"/>
  <c r="T1304" i="2" s="1"/>
  <c r="S1303" i="2"/>
  <c r="R1303" i="2"/>
  <c r="Q1303" i="2"/>
  <c r="P1303" i="2"/>
  <c r="S1302" i="2"/>
  <c r="R1302" i="2"/>
  <c r="Q1302" i="2"/>
  <c r="P1302" i="2"/>
  <c r="T1302" i="2" s="1"/>
  <c r="S1301" i="2"/>
  <c r="R1301" i="2"/>
  <c r="Q1301" i="2"/>
  <c r="P1301" i="2"/>
  <c r="T1301" i="2" s="1"/>
  <c r="S1300" i="2"/>
  <c r="R1300" i="2"/>
  <c r="T1300" i="2" s="1"/>
  <c r="Q1300" i="2"/>
  <c r="P1300" i="2"/>
  <c r="S1299" i="2"/>
  <c r="R1299" i="2"/>
  <c r="T1299" i="2" s="1"/>
  <c r="Q1299" i="2"/>
  <c r="P1299" i="2"/>
  <c r="S1298" i="2"/>
  <c r="R1298" i="2"/>
  <c r="Q1298" i="2"/>
  <c r="T1298" i="2" s="1"/>
  <c r="P1298" i="2"/>
  <c r="T1297" i="2"/>
  <c r="S1297" i="2"/>
  <c r="R1297" i="2"/>
  <c r="Q1297" i="2"/>
  <c r="P1297" i="2"/>
  <c r="S1296" i="2"/>
  <c r="R1296" i="2"/>
  <c r="Q1296" i="2"/>
  <c r="P1296" i="2"/>
  <c r="S1295" i="2"/>
  <c r="R1295" i="2"/>
  <c r="Q1295" i="2"/>
  <c r="P1295" i="2"/>
  <c r="T1295" i="2" s="1"/>
  <c r="S1294" i="2"/>
  <c r="R1294" i="2"/>
  <c r="Q1294" i="2"/>
  <c r="P1294" i="2"/>
  <c r="S1293" i="2"/>
  <c r="R1293" i="2"/>
  <c r="Q1293" i="2"/>
  <c r="P1293" i="2"/>
  <c r="T1293" i="2" s="1"/>
  <c r="T1292" i="2"/>
  <c r="S1292" i="2"/>
  <c r="R1292" i="2"/>
  <c r="Q1292" i="2"/>
  <c r="P1292" i="2"/>
  <c r="S1291" i="2"/>
  <c r="R1291" i="2"/>
  <c r="Q1291" i="2"/>
  <c r="T1291" i="2" s="1"/>
  <c r="P1291" i="2"/>
  <c r="T1290" i="2"/>
  <c r="S1290" i="2"/>
  <c r="R1290" i="2"/>
  <c r="Q1290" i="2"/>
  <c r="P1290" i="2"/>
  <c r="S1289" i="2"/>
  <c r="R1289" i="2"/>
  <c r="Q1289" i="2"/>
  <c r="T1289" i="2" s="1"/>
  <c r="P1289" i="2"/>
  <c r="S1288" i="2"/>
  <c r="R1288" i="2"/>
  <c r="Q1288" i="2"/>
  <c r="P1288" i="2"/>
  <c r="T1288" i="2" s="1"/>
  <c r="S1287" i="2"/>
  <c r="R1287" i="2"/>
  <c r="Q1287" i="2"/>
  <c r="P1287" i="2"/>
  <c r="S1286" i="2"/>
  <c r="R1286" i="2"/>
  <c r="Q1286" i="2"/>
  <c r="P1286" i="2"/>
  <c r="T1286" i="2" s="1"/>
  <c r="S1285" i="2"/>
  <c r="R1285" i="2"/>
  <c r="Q1285" i="2"/>
  <c r="P1285" i="2"/>
  <c r="T1285" i="2" s="1"/>
  <c r="S1284" i="2"/>
  <c r="R1284" i="2"/>
  <c r="T1284" i="2" s="1"/>
  <c r="Q1284" i="2"/>
  <c r="P1284" i="2"/>
  <c r="S1283" i="2"/>
  <c r="R1283" i="2"/>
  <c r="T1283" i="2" s="1"/>
  <c r="Q1283" i="2"/>
  <c r="P1283" i="2"/>
  <c r="S1282" i="2"/>
  <c r="R1282" i="2"/>
  <c r="Q1282" i="2"/>
  <c r="T1282" i="2" s="1"/>
  <c r="P1282" i="2"/>
  <c r="T1281" i="2"/>
  <c r="S1281" i="2"/>
  <c r="R1281" i="2"/>
  <c r="Q1281" i="2"/>
  <c r="P1281" i="2"/>
  <c r="S1280" i="2"/>
  <c r="R1280" i="2"/>
  <c r="Q1280" i="2"/>
  <c r="P1280" i="2"/>
  <c r="S1279" i="2"/>
  <c r="R1279" i="2"/>
  <c r="Q1279" i="2"/>
  <c r="P1279" i="2"/>
  <c r="T1279" i="2" s="1"/>
  <c r="S1278" i="2"/>
  <c r="R1278" i="2"/>
  <c r="Q1278" i="2"/>
  <c r="P1278" i="2"/>
  <c r="S1277" i="2"/>
  <c r="R1277" i="2"/>
  <c r="Q1277" i="2"/>
  <c r="P1277" i="2"/>
  <c r="T1277" i="2" s="1"/>
  <c r="T1276" i="2"/>
  <c r="S1276" i="2"/>
  <c r="R1276" i="2"/>
  <c r="Q1276" i="2"/>
  <c r="P1276" i="2"/>
  <c r="S1275" i="2"/>
  <c r="R1275" i="2"/>
  <c r="Q1275" i="2"/>
  <c r="T1275" i="2" s="1"/>
  <c r="P1275" i="2"/>
  <c r="T1274" i="2"/>
  <c r="S1274" i="2"/>
  <c r="R1274" i="2"/>
  <c r="Q1274" i="2"/>
  <c r="P1274" i="2"/>
  <c r="S1273" i="2"/>
  <c r="R1273" i="2"/>
  <c r="Q1273" i="2"/>
  <c r="T1273" i="2" s="1"/>
  <c r="P1273" i="2"/>
  <c r="S1272" i="2"/>
  <c r="R1272" i="2"/>
  <c r="Q1272" i="2"/>
  <c r="P1272" i="2"/>
  <c r="T1272" i="2" s="1"/>
  <c r="S1271" i="2"/>
  <c r="R1271" i="2"/>
  <c r="Q1271" i="2"/>
  <c r="P1271" i="2"/>
  <c r="S1270" i="2"/>
  <c r="R1270" i="2"/>
  <c r="Q1270" i="2"/>
  <c r="P1270" i="2"/>
  <c r="T1270" i="2" s="1"/>
  <c r="S1269" i="2"/>
  <c r="R1269" i="2"/>
  <c r="Q1269" i="2"/>
  <c r="P1269" i="2"/>
  <c r="T1269" i="2" s="1"/>
  <c r="T1268" i="2"/>
  <c r="S1268" i="2"/>
  <c r="R1268" i="2"/>
  <c r="Q1268" i="2"/>
  <c r="P1268" i="2"/>
  <c r="S1267" i="2"/>
  <c r="R1267" i="2"/>
  <c r="T1267" i="2" s="1"/>
  <c r="Q1267" i="2"/>
  <c r="P1267" i="2"/>
  <c r="S1266" i="2"/>
  <c r="R1266" i="2"/>
  <c r="Q1266" i="2"/>
  <c r="T1266" i="2" s="1"/>
  <c r="P1266" i="2"/>
  <c r="T1265" i="2"/>
  <c r="S1265" i="2"/>
  <c r="R1265" i="2"/>
  <c r="Q1265" i="2"/>
  <c r="P1265" i="2"/>
  <c r="S1264" i="2"/>
  <c r="R1264" i="2"/>
  <c r="Q1264" i="2"/>
  <c r="P1264" i="2"/>
  <c r="S1263" i="2"/>
  <c r="R1263" i="2"/>
  <c r="Q1263" i="2"/>
  <c r="P1263" i="2"/>
  <c r="T1263" i="2" s="1"/>
  <c r="S1262" i="2"/>
  <c r="R1262" i="2"/>
  <c r="Q1262" i="2"/>
  <c r="P1262" i="2"/>
  <c r="S1261" i="2"/>
  <c r="R1261" i="2"/>
  <c r="Q1261" i="2"/>
  <c r="P1261" i="2"/>
  <c r="T1261" i="2" s="1"/>
  <c r="T1260" i="2"/>
  <c r="S1260" i="2"/>
  <c r="R1260" i="2"/>
  <c r="Q1260" i="2"/>
  <c r="P1260" i="2"/>
  <c r="S1259" i="2"/>
  <c r="R1259" i="2"/>
  <c r="Q1259" i="2"/>
  <c r="T1259" i="2" s="1"/>
  <c r="P1259" i="2"/>
  <c r="T1258" i="2"/>
  <c r="S1258" i="2"/>
  <c r="R1258" i="2"/>
  <c r="Q1258" i="2"/>
  <c r="P1258" i="2"/>
  <c r="S1257" i="2"/>
  <c r="R1257" i="2"/>
  <c r="Q1257" i="2"/>
  <c r="T1257" i="2" s="1"/>
  <c r="P1257" i="2"/>
  <c r="S1256" i="2"/>
  <c r="R1256" i="2"/>
  <c r="Q1256" i="2"/>
  <c r="P1256" i="2"/>
  <c r="T1256" i="2" s="1"/>
  <c r="S1255" i="2"/>
  <c r="R1255" i="2"/>
  <c r="Q1255" i="2"/>
  <c r="P1255" i="2"/>
  <c r="S1254" i="2"/>
  <c r="R1254" i="2"/>
  <c r="Q1254" i="2"/>
  <c r="P1254" i="2"/>
  <c r="T1254" i="2" s="1"/>
  <c r="S1253" i="2"/>
  <c r="R1253" i="2"/>
  <c r="Q1253" i="2"/>
  <c r="P1253" i="2"/>
  <c r="T1253" i="2" s="1"/>
  <c r="T1252" i="2"/>
  <c r="S1252" i="2"/>
  <c r="R1252" i="2"/>
  <c r="Q1252" i="2"/>
  <c r="P1252" i="2"/>
  <c r="S1251" i="2"/>
  <c r="R1251" i="2"/>
  <c r="T1251" i="2" s="1"/>
  <c r="Q1251" i="2"/>
  <c r="P1251" i="2"/>
  <c r="S1250" i="2"/>
  <c r="R1250" i="2"/>
  <c r="Q1250" i="2"/>
  <c r="T1250" i="2" s="1"/>
  <c r="P1250" i="2"/>
  <c r="T1249" i="2"/>
  <c r="S1249" i="2"/>
  <c r="R1249" i="2"/>
  <c r="Q1249" i="2"/>
  <c r="P1249" i="2"/>
  <c r="T1248" i="2"/>
  <c r="S1248" i="2"/>
  <c r="R1248" i="2"/>
  <c r="Q1248" i="2"/>
  <c r="P1248" i="2"/>
  <c r="S1247" i="2"/>
  <c r="R1247" i="2"/>
  <c r="Q1247" i="2"/>
  <c r="P1247" i="2"/>
  <c r="T1247" i="2" s="1"/>
  <c r="S1246" i="2"/>
  <c r="R1246" i="2"/>
  <c r="Q1246" i="2"/>
  <c r="P1246" i="2"/>
  <c r="S1245" i="2"/>
  <c r="R1245" i="2"/>
  <c r="Q1245" i="2"/>
  <c r="P1245" i="2"/>
  <c r="T1245" i="2" s="1"/>
  <c r="S1244" i="2"/>
  <c r="R1244" i="2"/>
  <c r="Q1244" i="2"/>
  <c r="P1244" i="2"/>
  <c r="T1244" i="2" s="1"/>
  <c r="S1243" i="2"/>
  <c r="R1243" i="2"/>
  <c r="Q1243" i="2"/>
  <c r="T1243" i="2" s="1"/>
  <c r="P1243" i="2"/>
  <c r="T1242" i="2"/>
  <c r="S1242" i="2"/>
  <c r="R1242" i="2"/>
  <c r="Q1242" i="2"/>
  <c r="P1242" i="2"/>
  <c r="T1241" i="2"/>
  <c r="S1241" i="2"/>
  <c r="R1241" i="2"/>
  <c r="Q1241" i="2"/>
  <c r="P1241" i="2"/>
  <c r="S1240" i="2"/>
  <c r="R1240" i="2"/>
  <c r="Q1240" i="2"/>
  <c r="P1240" i="2"/>
  <c r="T1240" i="2" s="1"/>
  <c r="S1239" i="2"/>
  <c r="R1239" i="2"/>
  <c r="Q1239" i="2"/>
  <c r="P1239" i="2"/>
  <c r="S1238" i="2"/>
  <c r="R1238" i="2"/>
  <c r="Q1238" i="2"/>
  <c r="P1238" i="2"/>
  <c r="S1237" i="2"/>
  <c r="R1237" i="2"/>
  <c r="Q1237" i="2"/>
  <c r="P1237" i="2"/>
  <c r="S1236" i="2"/>
  <c r="R1236" i="2"/>
  <c r="Q1236" i="2"/>
  <c r="P1236" i="2"/>
  <c r="T1236" i="2" s="1"/>
  <c r="T1235" i="2"/>
  <c r="S1235" i="2"/>
  <c r="R1235" i="2"/>
  <c r="Q1235" i="2"/>
  <c r="P1235" i="2"/>
  <c r="T1234" i="2"/>
  <c r="S1234" i="2"/>
  <c r="R1234" i="2"/>
  <c r="Q1234" i="2"/>
  <c r="P1234" i="2"/>
  <c r="S1233" i="2"/>
  <c r="R1233" i="2"/>
  <c r="Q1233" i="2"/>
  <c r="T1233" i="2" s="1"/>
  <c r="P1233" i="2"/>
  <c r="T1232" i="2"/>
  <c r="S1232" i="2"/>
  <c r="R1232" i="2"/>
  <c r="Q1232" i="2"/>
  <c r="P1232" i="2"/>
  <c r="S1231" i="2"/>
  <c r="R1231" i="2"/>
  <c r="Q1231" i="2"/>
  <c r="P1231" i="2"/>
  <c r="T1231" i="2" s="1"/>
  <c r="S1230" i="2"/>
  <c r="R1230" i="2"/>
  <c r="Q1230" i="2"/>
  <c r="P1230" i="2"/>
  <c r="S1229" i="2"/>
  <c r="R1229" i="2"/>
  <c r="Q1229" i="2"/>
  <c r="P1229" i="2"/>
  <c r="T1228" i="2"/>
  <c r="S1228" i="2"/>
  <c r="R1228" i="2"/>
  <c r="Q1228" i="2"/>
  <c r="P1228" i="2"/>
  <c r="T1227" i="2"/>
  <c r="S1227" i="2"/>
  <c r="R1227" i="2"/>
  <c r="Q1227" i="2"/>
  <c r="P1227" i="2"/>
  <c r="S1226" i="2"/>
  <c r="R1226" i="2"/>
  <c r="Q1226" i="2"/>
  <c r="T1226" i="2" s="1"/>
  <c r="P1226" i="2"/>
  <c r="T1225" i="2"/>
  <c r="S1225" i="2"/>
  <c r="R1225" i="2"/>
  <c r="Q1225" i="2"/>
  <c r="P1225" i="2"/>
  <c r="S1224" i="2"/>
  <c r="R1224" i="2"/>
  <c r="Q1224" i="2"/>
  <c r="P1224" i="2"/>
  <c r="T1224" i="2" s="1"/>
  <c r="S1223" i="2"/>
  <c r="R1223" i="2"/>
  <c r="Q1223" i="2"/>
  <c r="P1223" i="2"/>
  <c r="T1223" i="2" s="1"/>
  <c r="S1222" i="2"/>
  <c r="R1222" i="2"/>
  <c r="Q1222" i="2"/>
  <c r="P1222" i="2"/>
  <c r="S1221" i="2"/>
  <c r="R1221" i="2"/>
  <c r="Q1221" i="2"/>
  <c r="P1221" i="2"/>
  <c r="T1221" i="2" s="1"/>
  <c r="T1220" i="2"/>
  <c r="S1220" i="2"/>
  <c r="R1220" i="2"/>
  <c r="Q1220" i="2"/>
  <c r="P1220" i="2"/>
  <c r="S1219" i="2"/>
  <c r="R1219" i="2"/>
  <c r="Q1219" i="2"/>
  <c r="T1219" i="2" s="1"/>
  <c r="P1219" i="2"/>
  <c r="T1218" i="2"/>
  <c r="S1218" i="2"/>
  <c r="R1218" i="2"/>
  <c r="Q1218" i="2"/>
  <c r="P1218" i="2"/>
  <c r="S1217" i="2"/>
  <c r="R1217" i="2"/>
  <c r="Q1217" i="2"/>
  <c r="T1217" i="2" s="1"/>
  <c r="P1217" i="2"/>
  <c r="S1216" i="2"/>
  <c r="R1216" i="2"/>
  <c r="Q1216" i="2"/>
  <c r="P1216" i="2"/>
  <c r="T1216" i="2" s="1"/>
  <c r="S1215" i="2"/>
  <c r="R1215" i="2"/>
  <c r="Q1215" i="2"/>
  <c r="P1215" i="2"/>
  <c r="S1214" i="2"/>
  <c r="R1214" i="2"/>
  <c r="Q1214" i="2"/>
  <c r="P1214" i="2"/>
  <c r="T1214" i="2" s="1"/>
  <c r="S1213" i="2"/>
  <c r="R1213" i="2"/>
  <c r="Q1213" i="2"/>
  <c r="P1213" i="2"/>
  <c r="S1212" i="2"/>
  <c r="R1212" i="2"/>
  <c r="T1212" i="2" s="1"/>
  <c r="Q1212" i="2"/>
  <c r="P1212" i="2"/>
  <c r="T1211" i="2"/>
  <c r="S1211" i="2"/>
  <c r="R1211" i="2"/>
  <c r="Q1211" i="2"/>
  <c r="P1211" i="2"/>
  <c r="S1210" i="2"/>
  <c r="R1210" i="2"/>
  <c r="Q1210" i="2"/>
  <c r="T1210" i="2" s="1"/>
  <c r="P1210" i="2"/>
  <c r="S1209" i="2"/>
  <c r="R1209" i="2"/>
  <c r="Q1209" i="2"/>
  <c r="T1209" i="2" s="1"/>
  <c r="P1209" i="2"/>
  <c r="S1208" i="2"/>
  <c r="R1208" i="2"/>
  <c r="Q1208" i="2"/>
  <c r="P1208" i="2"/>
  <c r="T1208" i="2" s="1"/>
  <c r="S1207" i="2"/>
  <c r="R1207" i="2"/>
  <c r="Q1207" i="2"/>
  <c r="P1207" i="2"/>
  <c r="S1206" i="2"/>
  <c r="R1206" i="2"/>
  <c r="Q1206" i="2"/>
  <c r="P1206" i="2"/>
  <c r="S1205" i="2"/>
  <c r="R1205" i="2"/>
  <c r="Q1205" i="2"/>
  <c r="P1205" i="2"/>
  <c r="T1204" i="2"/>
  <c r="S1204" i="2"/>
  <c r="R1204" i="2"/>
  <c r="Q1204" i="2"/>
  <c r="P1204" i="2"/>
  <c r="S1203" i="2"/>
  <c r="R1203" i="2"/>
  <c r="Q1203" i="2"/>
  <c r="T1203" i="2" s="1"/>
  <c r="P1203" i="2"/>
  <c r="S1202" i="2"/>
  <c r="R1202" i="2"/>
  <c r="Q1202" i="2"/>
  <c r="T1202" i="2" s="1"/>
  <c r="P1202" i="2"/>
  <c r="S1201" i="2"/>
  <c r="T1201" i="2" s="1"/>
  <c r="R1201" i="2"/>
  <c r="Q1201" i="2"/>
  <c r="P1201" i="2"/>
  <c r="S1200" i="2"/>
  <c r="R1200" i="2"/>
  <c r="Q1200" i="2"/>
  <c r="P1200" i="2"/>
  <c r="T1200" i="2" s="1"/>
  <c r="S1199" i="2"/>
  <c r="R1199" i="2"/>
  <c r="Q1199" i="2"/>
  <c r="P1199" i="2"/>
  <c r="S1198" i="2"/>
  <c r="R1198" i="2"/>
  <c r="Q1198" i="2"/>
  <c r="P1198" i="2"/>
  <c r="S1197" i="2"/>
  <c r="R1197" i="2"/>
  <c r="Q1197" i="2"/>
  <c r="P1197" i="2"/>
  <c r="T1196" i="2"/>
  <c r="S1196" i="2"/>
  <c r="R1196" i="2"/>
  <c r="Q1196" i="2"/>
  <c r="P1196" i="2"/>
  <c r="S1195" i="2"/>
  <c r="R1195" i="2"/>
  <c r="Q1195" i="2"/>
  <c r="T1195" i="2" s="1"/>
  <c r="P1195" i="2"/>
  <c r="S1194" i="2"/>
  <c r="R1194" i="2"/>
  <c r="T1194" i="2" s="1"/>
  <c r="Q1194" i="2"/>
  <c r="P1194" i="2"/>
  <c r="S1193" i="2"/>
  <c r="R1193" i="2"/>
  <c r="Q1193" i="2"/>
  <c r="T1193" i="2" s="1"/>
  <c r="P1193" i="2"/>
  <c r="S1192" i="2"/>
  <c r="R1192" i="2"/>
  <c r="Q1192" i="2"/>
  <c r="P1192" i="2"/>
  <c r="T1192" i="2" s="1"/>
  <c r="S1191" i="2"/>
  <c r="R1191" i="2"/>
  <c r="Q1191" i="2"/>
  <c r="P1191" i="2"/>
  <c r="S1190" i="2"/>
  <c r="R1190" i="2"/>
  <c r="Q1190" i="2"/>
  <c r="P1190" i="2"/>
  <c r="T1190" i="2" s="1"/>
  <c r="S1189" i="2"/>
  <c r="R1189" i="2"/>
  <c r="Q1189" i="2"/>
  <c r="P1189" i="2"/>
  <c r="S1188" i="2"/>
  <c r="R1188" i="2"/>
  <c r="Q1188" i="2"/>
  <c r="P1188" i="2"/>
  <c r="T1188" i="2" s="1"/>
  <c r="S1187" i="2"/>
  <c r="R1187" i="2"/>
  <c r="T1187" i="2" s="1"/>
  <c r="Q1187" i="2"/>
  <c r="P1187" i="2"/>
  <c r="S1186" i="2"/>
  <c r="R1186" i="2"/>
  <c r="Q1186" i="2"/>
  <c r="T1186" i="2" s="1"/>
  <c r="P1186" i="2"/>
  <c r="T1185" i="2"/>
  <c r="S1185" i="2"/>
  <c r="R1185" i="2"/>
  <c r="Q1185" i="2"/>
  <c r="P1185" i="2"/>
  <c r="T1184" i="2"/>
  <c r="S1184" i="2"/>
  <c r="R1184" i="2"/>
  <c r="Q1184" i="2"/>
  <c r="P1184" i="2"/>
  <c r="S1183" i="2"/>
  <c r="R1183" i="2"/>
  <c r="Q1183" i="2"/>
  <c r="P1183" i="2"/>
  <c r="T1183" i="2" s="1"/>
  <c r="S1182" i="2"/>
  <c r="R1182" i="2"/>
  <c r="Q1182" i="2"/>
  <c r="P1182" i="2"/>
  <c r="S1181" i="2"/>
  <c r="R1181" i="2"/>
  <c r="Q1181" i="2"/>
  <c r="P1181" i="2"/>
  <c r="T1181" i="2" s="1"/>
  <c r="S1180" i="2"/>
  <c r="R1180" i="2"/>
  <c r="Q1180" i="2"/>
  <c r="P1180" i="2"/>
  <c r="T1180" i="2" s="1"/>
  <c r="S1179" i="2"/>
  <c r="R1179" i="2"/>
  <c r="Q1179" i="2"/>
  <c r="T1179" i="2" s="1"/>
  <c r="P1179" i="2"/>
  <c r="T1178" i="2"/>
  <c r="S1178" i="2"/>
  <c r="R1178" i="2"/>
  <c r="Q1178" i="2"/>
  <c r="P1178" i="2"/>
  <c r="T1177" i="2"/>
  <c r="S1177" i="2"/>
  <c r="R1177" i="2"/>
  <c r="Q1177" i="2"/>
  <c r="P1177" i="2"/>
  <c r="S1176" i="2"/>
  <c r="R1176" i="2"/>
  <c r="Q1176" i="2"/>
  <c r="P1176" i="2"/>
  <c r="T1176" i="2" s="1"/>
  <c r="S1175" i="2"/>
  <c r="R1175" i="2"/>
  <c r="Q1175" i="2"/>
  <c r="P1175" i="2"/>
  <c r="S1174" i="2"/>
  <c r="R1174" i="2"/>
  <c r="Q1174" i="2"/>
  <c r="P1174" i="2"/>
  <c r="S1173" i="2"/>
  <c r="R1173" i="2"/>
  <c r="Q1173" i="2"/>
  <c r="P1173" i="2"/>
  <c r="S1172" i="2"/>
  <c r="R1172" i="2"/>
  <c r="Q1172" i="2"/>
  <c r="P1172" i="2"/>
  <c r="T1172" i="2" s="1"/>
  <c r="T1171" i="2"/>
  <c r="S1171" i="2"/>
  <c r="R1171" i="2"/>
  <c r="Q1171" i="2"/>
  <c r="P1171" i="2"/>
  <c r="T1170" i="2"/>
  <c r="S1170" i="2"/>
  <c r="R1170" i="2"/>
  <c r="Q1170" i="2"/>
  <c r="P1170" i="2"/>
  <c r="S1169" i="2"/>
  <c r="R1169" i="2"/>
  <c r="Q1169" i="2"/>
  <c r="T1169" i="2" s="1"/>
  <c r="P1169" i="2"/>
  <c r="T1168" i="2"/>
  <c r="S1168" i="2"/>
  <c r="R1168" i="2"/>
  <c r="Q1168" i="2"/>
  <c r="P1168" i="2"/>
  <c r="S1167" i="2"/>
  <c r="R1167" i="2"/>
  <c r="Q1167" i="2"/>
  <c r="P1167" i="2"/>
  <c r="T1167" i="2" s="1"/>
  <c r="S1166" i="2"/>
  <c r="R1166" i="2"/>
  <c r="Q1166" i="2"/>
  <c r="P1166" i="2"/>
  <c r="S1165" i="2"/>
  <c r="R1165" i="2"/>
  <c r="Q1165" i="2"/>
  <c r="P1165" i="2"/>
  <c r="T1164" i="2"/>
  <c r="S1164" i="2"/>
  <c r="R1164" i="2"/>
  <c r="Q1164" i="2"/>
  <c r="P1164" i="2"/>
  <c r="T1163" i="2"/>
  <c r="S1163" i="2"/>
  <c r="R1163" i="2"/>
  <c r="Q1163" i="2"/>
  <c r="P1163" i="2"/>
  <c r="S1162" i="2"/>
  <c r="R1162" i="2"/>
  <c r="Q1162" i="2"/>
  <c r="T1162" i="2" s="1"/>
  <c r="P1162" i="2"/>
  <c r="T1161" i="2"/>
  <c r="S1161" i="2"/>
  <c r="R1161" i="2"/>
  <c r="Q1161" i="2"/>
  <c r="P1161" i="2"/>
  <c r="S1160" i="2"/>
  <c r="R1160" i="2"/>
  <c r="Q1160" i="2"/>
  <c r="P1160" i="2"/>
  <c r="T1160" i="2" s="1"/>
  <c r="S1159" i="2"/>
  <c r="R1159" i="2"/>
  <c r="Q1159" i="2"/>
  <c r="P1159" i="2"/>
  <c r="T1159" i="2" s="1"/>
  <c r="S1158" i="2"/>
  <c r="R1158" i="2"/>
  <c r="Q1158" i="2"/>
  <c r="P1158" i="2"/>
  <c r="S1157" i="2"/>
  <c r="R1157" i="2"/>
  <c r="Q1157" i="2"/>
  <c r="P1157" i="2"/>
  <c r="T1157" i="2" s="1"/>
  <c r="S1156" i="2"/>
  <c r="R1156" i="2"/>
  <c r="Q1156" i="2"/>
  <c r="P1156" i="2"/>
  <c r="T1156" i="2" s="1"/>
  <c r="S1155" i="2"/>
  <c r="R1155" i="2"/>
  <c r="Q1155" i="2"/>
  <c r="T1155" i="2" s="1"/>
  <c r="P1155" i="2"/>
  <c r="T1154" i="2"/>
  <c r="S1154" i="2"/>
  <c r="R1154" i="2"/>
  <c r="Q1154" i="2"/>
  <c r="P1154" i="2"/>
  <c r="T1153" i="2"/>
  <c r="S1153" i="2"/>
  <c r="R1153" i="2"/>
  <c r="Q1153" i="2"/>
  <c r="P1153" i="2"/>
  <c r="S1152" i="2"/>
  <c r="R1152" i="2"/>
  <c r="Q1152" i="2"/>
  <c r="T1152" i="2" s="1"/>
  <c r="P1152" i="2"/>
  <c r="S1151" i="2"/>
  <c r="R1151" i="2"/>
  <c r="Q1151" i="2"/>
  <c r="P1151" i="2"/>
  <c r="S1150" i="2"/>
  <c r="R1150" i="2"/>
  <c r="Q1150" i="2"/>
  <c r="P1150" i="2"/>
  <c r="T1149" i="2"/>
  <c r="S1149" i="2"/>
  <c r="R1149" i="2"/>
  <c r="Q1149" i="2"/>
  <c r="P1149" i="2"/>
  <c r="S1148" i="2"/>
  <c r="R1148" i="2"/>
  <c r="Q1148" i="2"/>
  <c r="P1148" i="2"/>
  <c r="T1148" i="2" s="1"/>
  <c r="S1147" i="2"/>
  <c r="R1147" i="2"/>
  <c r="Q1147" i="2"/>
  <c r="T1147" i="2" s="1"/>
  <c r="P1147" i="2"/>
  <c r="S1146" i="2"/>
  <c r="R1146" i="2"/>
  <c r="T1146" i="2" s="1"/>
  <c r="Q1146" i="2"/>
  <c r="P1146" i="2"/>
  <c r="S1145" i="2"/>
  <c r="R1145" i="2"/>
  <c r="Q1145" i="2"/>
  <c r="P1145" i="2"/>
  <c r="T1145" i="2" s="1"/>
  <c r="T1144" i="2"/>
  <c r="S1144" i="2"/>
  <c r="R1144" i="2"/>
  <c r="Q1144" i="2"/>
  <c r="P1144" i="2"/>
  <c r="S1143" i="2"/>
  <c r="R1143" i="2"/>
  <c r="Q1143" i="2"/>
  <c r="P1143" i="2"/>
  <c r="S1142" i="2"/>
  <c r="R1142" i="2"/>
  <c r="Q1142" i="2"/>
  <c r="P1142" i="2"/>
  <c r="T1142" i="2" s="1"/>
  <c r="T1141" i="2"/>
  <c r="S1141" i="2"/>
  <c r="R1141" i="2"/>
  <c r="Q1141" i="2"/>
  <c r="P1141" i="2"/>
  <c r="S1140" i="2"/>
  <c r="R1140" i="2"/>
  <c r="Q1140" i="2"/>
  <c r="P1140" i="2"/>
  <c r="T1140" i="2" s="1"/>
  <c r="T1139" i="2"/>
  <c r="S1139" i="2"/>
  <c r="R1139" i="2"/>
  <c r="Q1139" i="2"/>
  <c r="P1139" i="2"/>
  <c r="S1138" i="2"/>
  <c r="R1138" i="2"/>
  <c r="Q1138" i="2"/>
  <c r="T1138" i="2" s="1"/>
  <c r="P1138" i="2"/>
  <c r="S1137" i="2"/>
  <c r="R1137" i="2"/>
  <c r="Q1137" i="2"/>
  <c r="P1137" i="2"/>
  <c r="T1137" i="2" s="1"/>
  <c r="S1136" i="2"/>
  <c r="R1136" i="2"/>
  <c r="Q1136" i="2"/>
  <c r="P1136" i="2"/>
  <c r="T1136" i="2" s="1"/>
  <c r="S1135" i="2"/>
  <c r="R1135" i="2"/>
  <c r="Q1135" i="2"/>
  <c r="P1135" i="2"/>
  <c r="T1135" i="2" s="1"/>
  <c r="S1134" i="2"/>
  <c r="R1134" i="2"/>
  <c r="Q1134" i="2"/>
  <c r="P1134" i="2"/>
  <c r="S1133" i="2"/>
  <c r="R1133" i="2"/>
  <c r="Q1133" i="2"/>
  <c r="P1133" i="2"/>
  <c r="T1133" i="2" s="1"/>
  <c r="S1132" i="2"/>
  <c r="R1132" i="2"/>
  <c r="Q1132" i="2"/>
  <c r="P1132" i="2"/>
  <c r="T1132" i="2" s="1"/>
  <c r="S1131" i="2"/>
  <c r="R1131" i="2"/>
  <c r="Q1131" i="2"/>
  <c r="P1131" i="2"/>
  <c r="T1131" i="2" s="1"/>
  <c r="S1130" i="2"/>
  <c r="R1130" i="2"/>
  <c r="Q1130" i="2"/>
  <c r="T1130" i="2" s="1"/>
  <c r="P1130" i="2"/>
  <c r="T1129" i="2"/>
  <c r="S1129" i="2"/>
  <c r="R1129" i="2"/>
  <c r="Q1129" i="2"/>
  <c r="P1129" i="2"/>
  <c r="T1128" i="2"/>
  <c r="S1128" i="2"/>
  <c r="R1128" i="2"/>
  <c r="Q1128" i="2"/>
  <c r="P1128" i="2"/>
  <c r="S1127" i="2"/>
  <c r="R1127" i="2"/>
  <c r="Q1127" i="2"/>
  <c r="P1127" i="2"/>
  <c r="T1127" i="2" s="1"/>
  <c r="S1126" i="2"/>
  <c r="R1126" i="2"/>
  <c r="Q1126" i="2"/>
  <c r="P1126" i="2"/>
  <c r="S1125" i="2"/>
  <c r="R1125" i="2"/>
  <c r="Q1125" i="2"/>
  <c r="P1125" i="2"/>
  <c r="T1125" i="2" s="1"/>
  <c r="T1124" i="2"/>
  <c r="S1124" i="2"/>
  <c r="R1124" i="2"/>
  <c r="Q1124" i="2"/>
  <c r="P1124" i="2"/>
  <c r="T1123" i="2"/>
  <c r="S1123" i="2"/>
  <c r="R1123" i="2"/>
  <c r="Q1123" i="2"/>
  <c r="P1123" i="2"/>
  <c r="S1122" i="2"/>
  <c r="R1122" i="2"/>
  <c r="Q1122" i="2"/>
  <c r="T1122" i="2" s="1"/>
  <c r="P1122" i="2"/>
  <c r="T1121" i="2"/>
  <c r="S1121" i="2"/>
  <c r="R1121" i="2"/>
  <c r="Q1121" i="2"/>
  <c r="P1121" i="2"/>
  <c r="S1120" i="2"/>
  <c r="R1120" i="2"/>
  <c r="Q1120" i="2"/>
  <c r="P1120" i="2"/>
  <c r="T1120" i="2" s="1"/>
  <c r="S1119" i="2"/>
  <c r="R1119" i="2"/>
  <c r="Q1119" i="2"/>
  <c r="P1119" i="2"/>
  <c r="T1119" i="2" s="1"/>
  <c r="S1118" i="2"/>
  <c r="R1118" i="2"/>
  <c r="Q1118" i="2"/>
  <c r="P1118" i="2"/>
  <c r="S1117" i="2"/>
  <c r="R1117" i="2"/>
  <c r="T1117" i="2" s="1"/>
  <c r="Q1117" i="2"/>
  <c r="P1117" i="2"/>
  <c r="T1116" i="2"/>
  <c r="S1116" i="2"/>
  <c r="R1116" i="2"/>
  <c r="Q1116" i="2"/>
  <c r="P1116" i="2"/>
  <c r="S1115" i="2"/>
  <c r="R1115" i="2"/>
  <c r="Q1115" i="2"/>
  <c r="P1115" i="2"/>
  <c r="T1115" i="2" s="1"/>
  <c r="S1114" i="2"/>
  <c r="R1114" i="2"/>
  <c r="Q1114" i="2"/>
  <c r="T1114" i="2" s="1"/>
  <c r="P1114" i="2"/>
  <c r="S1113" i="2"/>
  <c r="R1113" i="2"/>
  <c r="Q1113" i="2"/>
  <c r="P1113" i="2"/>
  <c r="T1113" i="2" s="1"/>
  <c r="S1112" i="2"/>
  <c r="R1112" i="2"/>
  <c r="Q1112" i="2"/>
  <c r="P1112" i="2"/>
  <c r="T1112" i="2" s="1"/>
  <c r="T1111" i="2"/>
  <c r="S1111" i="2"/>
  <c r="R1111" i="2"/>
  <c r="Q1111" i="2"/>
  <c r="P1111" i="2"/>
  <c r="S1110" i="2"/>
  <c r="R1110" i="2"/>
  <c r="Q1110" i="2"/>
  <c r="P1110" i="2"/>
  <c r="S1109" i="2"/>
  <c r="R1109" i="2"/>
  <c r="Q1109" i="2"/>
  <c r="P1109" i="2"/>
  <c r="T1109" i="2" s="1"/>
  <c r="S1108" i="2"/>
  <c r="R1108" i="2"/>
  <c r="Q1108" i="2"/>
  <c r="P1108" i="2"/>
  <c r="T1108" i="2" s="1"/>
  <c r="S1107" i="2"/>
  <c r="R1107" i="2"/>
  <c r="Q1107" i="2"/>
  <c r="P1107" i="2"/>
  <c r="T1107" i="2" s="1"/>
  <c r="T1106" i="2"/>
  <c r="S1106" i="2"/>
  <c r="R1106" i="2"/>
  <c r="Q1106" i="2"/>
  <c r="P1106" i="2"/>
  <c r="T1105" i="2"/>
  <c r="S1105" i="2"/>
  <c r="R1105" i="2"/>
  <c r="Q1105" i="2"/>
  <c r="P1105" i="2"/>
  <c r="S1104" i="2"/>
  <c r="R1104" i="2"/>
  <c r="Q1104" i="2"/>
  <c r="T1104" i="2" s="1"/>
  <c r="P1104" i="2"/>
  <c r="T1103" i="2"/>
  <c r="S1103" i="2"/>
  <c r="R1103" i="2"/>
  <c r="Q1103" i="2"/>
  <c r="P1103" i="2"/>
  <c r="S1102" i="2"/>
  <c r="R1102" i="2"/>
  <c r="Q1102" i="2"/>
  <c r="P1102" i="2"/>
  <c r="T1101" i="2"/>
  <c r="S1101" i="2"/>
  <c r="R1101" i="2"/>
  <c r="Q1101" i="2"/>
  <c r="P1101" i="2"/>
  <c r="T1100" i="2"/>
  <c r="S1100" i="2"/>
  <c r="R1100" i="2"/>
  <c r="Q1100" i="2"/>
  <c r="P1100" i="2"/>
  <c r="S1099" i="2"/>
  <c r="R1099" i="2"/>
  <c r="Q1099" i="2"/>
  <c r="T1099" i="2" s="1"/>
  <c r="P1099" i="2"/>
  <c r="T1098" i="2"/>
  <c r="S1098" i="2"/>
  <c r="R1098" i="2"/>
  <c r="Q1098" i="2"/>
  <c r="P1098" i="2"/>
  <c r="S1097" i="2"/>
  <c r="R1097" i="2"/>
  <c r="Q1097" i="2"/>
  <c r="P1097" i="2"/>
  <c r="T1097" i="2" s="1"/>
  <c r="S1096" i="2"/>
  <c r="R1096" i="2"/>
  <c r="Q1096" i="2"/>
  <c r="P1096" i="2"/>
  <c r="T1096" i="2" s="1"/>
  <c r="S1095" i="2"/>
  <c r="R1095" i="2"/>
  <c r="Q1095" i="2"/>
  <c r="P1095" i="2"/>
  <c r="T1095" i="2" s="1"/>
  <c r="S1094" i="2"/>
  <c r="R1094" i="2"/>
  <c r="Q1094" i="2"/>
  <c r="P1094" i="2"/>
  <c r="T1093" i="2"/>
  <c r="S1093" i="2"/>
  <c r="R1093" i="2"/>
  <c r="Q1093" i="2"/>
  <c r="P1093" i="2"/>
  <c r="S1092" i="2"/>
  <c r="R1092" i="2"/>
  <c r="Q1092" i="2"/>
  <c r="P1092" i="2"/>
  <c r="T1092" i="2" s="1"/>
  <c r="S1091" i="2"/>
  <c r="R1091" i="2"/>
  <c r="Q1091" i="2"/>
  <c r="P1091" i="2"/>
  <c r="T1091" i="2" s="1"/>
  <c r="S1090" i="2"/>
  <c r="R1090" i="2"/>
  <c r="T1090" i="2" s="1"/>
  <c r="Q1090" i="2"/>
  <c r="P1090" i="2"/>
  <c r="S1089" i="2"/>
  <c r="R1089" i="2"/>
  <c r="Q1089" i="2"/>
  <c r="P1089" i="2"/>
  <c r="T1089" i="2" s="1"/>
  <c r="T1088" i="2"/>
  <c r="S1088" i="2"/>
  <c r="R1088" i="2"/>
  <c r="Q1088" i="2"/>
  <c r="P1088" i="2"/>
  <c r="T1087" i="2"/>
  <c r="S1087" i="2"/>
  <c r="R1087" i="2"/>
  <c r="Q1087" i="2"/>
  <c r="P1087" i="2"/>
  <c r="S1086" i="2"/>
  <c r="R1086" i="2"/>
  <c r="Q1086" i="2"/>
  <c r="P1086" i="2"/>
  <c r="T1086" i="2" s="1"/>
  <c r="S1085" i="2"/>
  <c r="R1085" i="2"/>
  <c r="Q1085" i="2"/>
  <c r="P1085" i="2"/>
  <c r="T1085" i="2" s="1"/>
  <c r="S1084" i="2"/>
  <c r="R1084" i="2"/>
  <c r="Q1084" i="2"/>
  <c r="P1084" i="2"/>
  <c r="T1084" i="2" s="1"/>
  <c r="T1083" i="2"/>
  <c r="S1083" i="2"/>
  <c r="R1083" i="2"/>
  <c r="Q1083" i="2"/>
  <c r="P1083" i="2"/>
  <c r="T1082" i="2"/>
  <c r="S1082" i="2"/>
  <c r="R1082" i="2"/>
  <c r="Q1082" i="2"/>
  <c r="P1082" i="2"/>
  <c r="S1081" i="2"/>
  <c r="R1081" i="2"/>
  <c r="Q1081" i="2"/>
  <c r="P1081" i="2"/>
  <c r="T1081" i="2" s="1"/>
  <c r="T1080" i="2"/>
  <c r="S1080" i="2"/>
  <c r="R1080" i="2"/>
  <c r="Q1080" i="2"/>
  <c r="P1080" i="2"/>
  <c r="S1079" i="2"/>
  <c r="R1079" i="2"/>
  <c r="Q1079" i="2"/>
  <c r="P1079" i="2"/>
  <c r="T1079" i="2" s="1"/>
  <c r="S1078" i="2"/>
  <c r="R1078" i="2"/>
  <c r="Q1078" i="2"/>
  <c r="P1078" i="2"/>
  <c r="T1078" i="2" s="1"/>
  <c r="T1077" i="2"/>
  <c r="S1077" i="2"/>
  <c r="R1077" i="2"/>
  <c r="Q1077" i="2"/>
  <c r="P1077" i="2"/>
  <c r="S1076" i="2"/>
  <c r="R1076" i="2"/>
  <c r="Q1076" i="2"/>
  <c r="P1076" i="2"/>
  <c r="T1076" i="2" s="1"/>
  <c r="T1075" i="2"/>
  <c r="S1075" i="2"/>
  <c r="R1075" i="2"/>
  <c r="Q1075" i="2"/>
  <c r="P1075" i="2"/>
  <c r="S1074" i="2"/>
  <c r="R1074" i="2"/>
  <c r="Q1074" i="2"/>
  <c r="T1074" i="2" s="1"/>
  <c r="P1074" i="2"/>
  <c r="S1073" i="2"/>
  <c r="R1073" i="2"/>
  <c r="Q1073" i="2"/>
  <c r="P1073" i="2"/>
  <c r="T1073" i="2" s="1"/>
  <c r="S1072" i="2"/>
  <c r="T1072" i="2" s="1"/>
  <c r="R1072" i="2"/>
  <c r="Q1072" i="2"/>
  <c r="P1072" i="2"/>
  <c r="S1071" i="2"/>
  <c r="R1071" i="2"/>
  <c r="Q1071" i="2"/>
  <c r="P1071" i="2"/>
  <c r="T1071" i="2" s="1"/>
  <c r="S1070" i="2"/>
  <c r="R1070" i="2"/>
  <c r="Q1070" i="2"/>
  <c r="P1070" i="2"/>
  <c r="S1069" i="2"/>
  <c r="R1069" i="2"/>
  <c r="Q1069" i="2"/>
  <c r="P1069" i="2"/>
  <c r="T1069" i="2" s="1"/>
  <c r="S1068" i="2"/>
  <c r="R1068" i="2"/>
  <c r="Q1068" i="2"/>
  <c r="P1068" i="2"/>
  <c r="T1068" i="2" s="1"/>
  <c r="S1067" i="2"/>
  <c r="R1067" i="2"/>
  <c r="Q1067" i="2"/>
  <c r="P1067" i="2"/>
  <c r="T1067" i="2" s="1"/>
  <c r="S1066" i="2"/>
  <c r="R1066" i="2"/>
  <c r="Q1066" i="2"/>
  <c r="T1066" i="2" s="1"/>
  <c r="P1066" i="2"/>
  <c r="T1065" i="2"/>
  <c r="S1065" i="2"/>
  <c r="R1065" i="2"/>
  <c r="Q1065" i="2"/>
  <c r="P1065" i="2"/>
  <c r="T1064" i="2"/>
  <c r="S1064" i="2"/>
  <c r="R1064" i="2"/>
  <c r="Q1064" i="2"/>
  <c r="P1064" i="2"/>
  <c r="S1063" i="2"/>
  <c r="R1063" i="2"/>
  <c r="Q1063" i="2"/>
  <c r="P1063" i="2"/>
  <c r="T1063" i="2" s="1"/>
  <c r="S1062" i="2"/>
  <c r="R1062" i="2"/>
  <c r="Q1062" i="2"/>
  <c r="P1062" i="2"/>
  <c r="S1061" i="2"/>
  <c r="R1061" i="2"/>
  <c r="Q1061" i="2"/>
  <c r="P1061" i="2"/>
  <c r="T1061" i="2" s="1"/>
  <c r="T1060" i="2"/>
  <c r="S1060" i="2"/>
  <c r="R1060" i="2"/>
  <c r="Q1060" i="2"/>
  <c r="P1060" i="2"/>
  <c r="T1059" i="2"/>
  <c r="S1059" i="2"/>
  <c r="R1059" i="2"/>
  <c r="Q1059" i="2"/>
  <c r="P1059" i="2"/>
  <c r="S1058" i="2"/>
  <c r="R1058" i="2"/>
  <c r="Q1058" i="2"/>
  <c r="T1058" i="2" s="1"/>
  <c r="P1058" i="2"/>
  <c r="T1057" i="2"/>
  <c r="S1057" i="2"/>
  <c r="R1057" i="2"/>
  <c r="Q1057" i="2"/>
  <c r="P1057" i="2"/>
  <c r="S1056" i="2"/>
  <c r="R1056" i="2"/>
  <c r="Q1056" i="2"/>
  <c r="P1056" i="2"/>
  <c r="T1056" i="2" s="1"/>
  <c r="S1055" i="2"/>
  <c r="R1055" i="2"/>
  <c r="Q1055" i="2"/>
  <c r="P1055" i="2"/>
  <c r="T1055" i="2" s="1"/>
  <c r="S1054" i="2"/>
  <c r="R1054" i="2"/>
  <c r="Q1054" i="2"/>
  <c r="P1054" i="2"/>
  <c r="S1053" i="2"/>
  <c r="R1053" i="2"/>
  <c r="T1053" i="2" s="1"/>
  <c r="Q1053" i="2"/>
  <c r="P1053" i="2"/>
  <c r="T1052" i="2"/>
  <c r="S1052" i="2"/>
  <c r="R1052" i="2"/>
  <c r="Q1052" i="2"/>
  <c r="P1052" i="2"/>
  <c r="S1051" i="2"/>
  <c r="R1051" i="2"/>
  <c r="Q1051" i="2"/>
  <c r="P1051" i="2"/>
  <c r="T1051" i="2" s="1"/>
  <c r="S1050" i="2"/>
  <c r="R1050" i="2"/>
  <c r="Q1050" i="2"/>
  <c r="T1050" i="2" s="1"/>
  <c r="P1050" i="2"/>
  <c r="S1049" i="2"/>
  <c r="R1049" i="2"/>
  <c r="Q1049" i="2"/>
  <c r="P1049" i="2"/>
  <c r="T1049" i="2" s="1"/>
  <c r="S1048" i="2"/>
  <c r="R1048" i="2"/>
  <c r="Q1048" i="2"/>
  <c r="P1048" i="2"/>
  <c r="T1048" i="2" s="1"/>
  <c r="T1047" i="2"/>
  <c r="S1047" i="2"/>
  <c r="R1047" i="2"/>
  <c r="Q1047" i="2"/>
  <c r="P1047" i="2"/>
  <c r="S1046" i="2"/>
  <c r="R1046" i="2"/>
  <c r="Q1046" i="2"/>
  <c r="P1046" i="2"/>
  <c r="S1045" i="2"/>
  <c r="R1045" i="2"/>
  <c r="Q1045" i="2"/>
  <c r="P1045" i="2"/>
  <c r="T1045" i="2" s="1"/>
  <c r="S1044" i="2"/>
  <c r="R1044" i="2"/>
  <c r="Q1044" i="2"/>
  <c r="P1044" i="2"/>
  <c r="T1044" i="2" s="1"/>
  <c r="S1043" i="2"/>
  <c r="R1043" i="2"/>
  <c r="Q1043" i="2"/>
  <c r="P1043" i="2"/>
  <c r="T1043" i="2" s="1"/>
  <c r="T1042" i="2"/>
  <c r="S1042" i="2"/>
  <c r="R1042" i="2"/>
  <c r="Q1042" i="2"/>
  <c r="P1042" i="2"/>
  <c r="T1041" i="2"/>
  <c r="S1041" i="2"/>
  <c r="R1041" i="2"/>
  <c r="Q1041" i="2"/>
  <c r="P1041" i="2"/>
  <c r="S1040" i="2"/>
  <c r="R1040" i="2"/>
  <c r="Q1040" i="2"/>
  <c r="T1040" i="2" s="1"/>
  <c r="P1040" i="2"/>
  <c r="T1039" i="2"/>
  <c r="S1039" i="2"/>
  <c r="R1039" i="2"/>
  <c r="Q1039" i="2"/>
  <c r="P1039" i="2"/>
  <c r="S1038" i="2"/>
  <c r="R1038" i="2"/>
  <c r="Q1038" i="2"/>
  <c r="P1038" i="2"/>
  <c r="T1038" i="2" s="1"/>
  <c r="S1037" i="2"/>
  <c r="R1037" i="2"/>
  <c r="Q1037" i="2"/>
  <c r="P1037" i="2"/>
  <c r="T1037" i="2" s="1"/>
  <c r="S1036" i="2"/>
  <c r="R1036" i="2"/>
  <c r="Q1036" i="2"/>
  <c r="P1036" i="2"/>
  <c r="T1036" i="2" s="1"/>
  <c r="S1035" i="2"/>
  <c r="R1035" i="2"/>
  <c r="Q1035" i="2"/>
  <c r="P1035" i="2"/>
  <c r="T1035" i="2" s="1"/>
  <c r="T1034" i="2"/>
  <c r="S1034" i="2"/>
  <c r="R1034" i="2"/>
  <c r="Q1034" i="2"/>
  <c r="P1034" i="2"/>
  <c r="T1033" i="2"/>
  <c r="S1033" i="2"/>
  <c r="R1033" i="2"/>
  <c r="Q1033" i="2"/>
  <c r="P1033" i="2"/>
  <c r="S1032" i="2"/>
  <c r="R1032" i="2"/>
  <c r="Q1032" i="2"/>
  <c r="T1032" i="2" s="1"/>
  <c r="P1032" i="2"/>
  <c r="T1031" i="2"/>
  <c r="S1031" i="2"/>
  <c r="R1031" i="2"/>
  <c r="Q1031" i="2"/>
  <c r="P1031" i="2"/>
  <c r="S1030" i="2"/>
  <c r="R1030" i="2"/>
  <c r="Q1030" i="2"/>
  <c r="P1030" i="2"/>
  <c r="T1030" i="2" s="1"/>
  <c r="S1029" i="2"/>
  <c r="R1029" i="2"/>
  <c r="Q1029" i="2"/>
  <c r="P1029" i="2"/>
  <c r="T1029" i="2" s="1"/>
  <c r="S1028" i="2"/>
  <c r="R1028" i="2"/>
  <c r="Q1028" i="2"/>
  <c r="P1028" i="2"/>
  <c r="T1028" i="2" s="1"/>
  <c r="S1027" i="2"/>
  <c r="R1027" i="2"/>
  <c r="Q1027" i="2"/>
  <c r="P1027" i="2"/>
  <c r="T1027" i="2" s="1"/>
  <c r="T1026" i="2"/>
  <c r="S1026" i="2"/>
  <c r="R1026" i="2"/>
  <c r="Q1026" i="2"/>
  <c r="P1026" i="2"/>
  <c r="T1025" i="2"/>
  <c r="S1025" i="2"/>
  <c r="R1025" i="2"/>
  <c r="Q1025" i="2"/>
  <c r="P1025" i="2"/>
  <c r="S1024" i="2"/>
  <c r="R1024" i="2"/>
  <c r="Q1024" i="2"/>
  <c r="T1024" i="2" s="1"/>
  <c r="P1024" i="2"/>
  <c r="T1023" i="2"/>
  <c r="S1023" i="2"/>
  <c r="R1023" i="2"/>
  <c r="Q1023" i="2"/>
  <c r="P1023" i="2"/>
  <c r="S1022" i="2"/>
  <c r="R1022" i="2"/>
  <c r="Q1022" i="2"/>
  <c r="P1022" i="2"/>
  <c r="T1022" i="2" s="1"/>
  <c r="S1021" i="2"/>
  <c r="R1021" i="2"/>
  <c r="Q1021" i="2"/>
  <c r="P1021" i="2"/>
  <c r="T1021" i="2" s="1"/>
  <c r="S1020" i="2"/>
  <c r="R1020" i="2"/>
  <c r="Q1020" i="2"/>
  <c r="P1020" i="2"/>
  <c r="T1020" i="2" s="1"/>
  <c r="S1019" i="2"/>
  <c r="R1019" i="2"/>
  <c r="Q1019" i="2"/>
  <c r="P1019" i="2"/>
  <c r="T1019" i="2" s="1"/>
  <c r="T1018" i="2"/>
  <c r="S1018" i="2"/>
  <c r="R1018" i="2"/>
  <c r="Q1018" i="2"/>
  <c r="P1018" i="2"/>
  <c r="T1017" i="2"/>
  <c r="S1017" i="2"/>
  <c r="R1017" i="2"/>
  <c r="Q1017" i="2"/>
  <c r="P1017" i="2"/>
  <c r="S1016" i="2"/>
  <c r="R1016" i="2"/>
  <c r="Q1016" i="2"/>
  <c r="T1016" i="2" s="1"/>
  <c r="P1016" i="2"/>
  <c r="T1015" i="2"/>
  <c r="S1015" i="2"/>
  <c r="R1015" i="2"/>
  <c r="Q1015" i="2"/>
  <c r="P1015" i="2"/>
  <c r="S1014" i="2"/>
  <c r="R1014" i="2"/>
  <c r="Q1014" i="2"/>
  <c r="P1014" i="2"/>
  <c r="T1014" i="2" s="1"/>
  <c r="S1013" i="2"/>
  <c r="R1013" i="2"/>
  <c r="Q1013" i="2"/>
  <c r="P1013" i="2"/>
  <c r="T1013" i="2" s="1"/>
  <c r="S1012" i="2"/>
  <c r="R1012" i="2"/>
  <c r="Q1012" i="2"/>
  <c r="P1012" i="2"/>
  <c r="T1012" i="2" s="1"/>
  <c r="S1011" i="2"/>
  <c r="R1011" i="2"/>
  <c r="Q1011" i="2"/>
  <c r="P1011" i="2"/>
  <c r="T1011" i="2" s="1"/>
  <c r="T1010" i="2"/>
  <c r="S1010" i="2"/>
  <c r="R1010" i="2"/>
  <c r="Q1010" i="2"/>
  <c r="P1010" i="2"/>
  <c r="T1009" i="2"/>
  <c r="S1009" i="2"/>
  <c r="R1009" i="2"/>
  <c r="Q1009" i="2"/>
  <c r="P1009" i="2"/>
  <c r="S1008" i="2"/>
  <c r="R1008" i="2"/>
  <c r="Q1008" i="2"/>
  <c r="T1008" i="2" s="1"/>
  <c r="P1008" i="2"/>
  <c r="T1007" i="2"/>
  <c r="S1007" i="2"/>
  <c r="R1007" i="2"/>
  <c r="Q1007" i="2"/>
  <c r="P1007" i="2"/>
  <c r="S1006" i="2"/>
  <c r="R1006" i="2"/>
  <c r="Q1006" i="2"/>
  <c r="P1006" i="2"/>
  <c r="T1006" i="2" s="1"/>
  <c r="S1005" i="2"/>
  <c r="R1005" i="2"/>
  <c r="Q1005" i="2"/>
  <c r="P1005" i="2"/>
  <c r="T1005" i="2" s="1"/>
  <c r="S1004" i="2"/>
  <c r="R1004" i="2"/>
  <c r="Q1004" i="2"/>
  <c r="P1004" i="2"/>
  <c r="T1004" i="2" s="1"/>
  <c r="S1003" i="2"/>
  <c r="R1003" i="2"/>
  <c r="Q1003" i="2"/>
  <c r="P1003" i="2"/>
  <c r="T1003" i="2" s="1"/>
  <c r="T1002" i="2"/>
  <c r="S1002" i="2"/>
  <c r="R1002" i="2"/>
  <c r="Q1002" i="2"/>
  <c r="P1002" i="2"/>
  <c r="T1001" i="2"/>
  <c r="S1001" i="2"/>
  <c r="R1001" i="2"/>
  <c r="Q1001" i="2"/>
  <c r="P1001" i="2"/>
  <c r="S1000" i="2"/>
  <c r="R1000" i="2"/>
  <c r="Q1000" i="2"/>
  <c r="T1000" i="2" s="1"/>
  <c r="P1000" i="2"/>
  <c r="T999" i="2"/>
  <c r="S999" i="2"/>
  <c r="R999" i="2"/>
  <c r="Q999" i="2"/>
  <c r="P999" i="2"/>
  <c r="S998" i="2"/>
  <c r="R998" i="2"/>
  <c r="Q998" i="2"/>
  <c r="P998" i="2"/>
  <c r="T998" i="2" s="1"/>
  <c r="S997" i="2"/>
  <c r="R997" i="2"/>
  <c r="Q997" i="2"/>
  <c r="P997" i="2"/>
  <c r="T997" i="2" s="1"/>
  <c r="S996" i="2"/>
  <c r="R996" i="2"/>
  <c r="Q996" i="2"/>
  <c r="P996" i="2"/>
  <c r="T996" i="2" s="1"/>
  <c r="S995" i="2"/>
  <c r="R995" i="2"/>
  <c r="Q995" i="2"/>
  <c r="P995" i="2"/>
  <c r="T995" i="2" s="1"/>
  <c r="T994" i="2"/>
  <c r="S994" i="2"/>
  <c r="R994" i="2"/>
  <c r="Q994" i="2"/>
  <c r="P994" i="2"/>
  <c r="T993" i="2"/>
  <c r="S993" i="2"/>
  <c r="R993" i="2"/>
  <c r="Q993" i="2"/>
  <c r="P993" i="2"/>
  <c r="S992" i="2"/>
  <c r="R992" i="2"/>
  <c r="Q992" i="2"/>
  <c r="T992" i="2" s="1"/>
  <c r="P992" i="2"/>
  <c r="T991" i="2"/>
  <c r="S991" i="2"/>
  <c r="R991" i="2"/>
  <c r="Q991" i="2"/>
  <c r="P991" i="2"/>
  <c r="S990" i="2"/>
  <c r="R990" i="2"/>
  <c r="Q990" i="2"/>
  <c r="P990" i="2"/>
  <c r="T990" i="2" s="1"/>
  <c r="S989" i="2"/>
  <c r="R989" i="2"/>
  <c r="Q989" i="2"/>
  <c r="P989" i="2"/>
  <c r="T989" i="2" s="1"/>
  <c r="S988" i="2"/>
  <c r="R988" i="2"/>
  <c r="Q988" i="2"/>
  <c r="P988" i="2"/>
  <c r="T988" i="2" s="1"/>
  <c r="S987" i="2"/>
  <c r="R987" i="2"/>
  <c r="Q987" i="2"/>
  <c r="P987" i="2"/>
  <c r="T987" i="2" s="1"/>
  <c r="T986" i="2"/>
  <c r="S986" i="2"/>
  <c r="R986" i="2"/>
  <c r="Q986" i="2"/>
  <c r="P986" i="2"/>
  <c r="T985" i="2"/>
  <c r="S985" i="2"/>
  <c r="R985" i="2"/>
  <c r="Q985" i="2"/>
  <c r="P985" i="2"/>
  <c r="S984" i="2"/>
  <c r="R984" i="2"/>
  <c r="Q984" i="2"/>
  <c r="T984" i="2" s="1"/>
  <c r="P984" i="2"/>
  <c r="T983" i="2"/>
  <c r="S983" i="2"/>
  <c r="R983" i="2"/>
  <c r="Q983" i="2"/>
  <c r="P983" i="2"/>
  <c r="S982" i="2"/>
  <c r="R982" i="2"/>
  <c r="Q982" i="2"/>
  <c r="P982" i="2"/>
  <c r="T982" i="2" s="1"/>
  <c r="S981" i="2"/>
  <c r="R981" i="2"/>
  <c r="Q981" i="2"/>
  <c r="P981" i="2"/>
  <c r="T981" i="2" s="1"/>
  <c r="S980" i="2"/>
  <c r="R980" i="2"/>
  <c r="Q980" i="2"/>
  <c r="P980" i="2"/>
  <c r="T980" i="2" s="1"/>
  <c r="S979" i="2"/>
  <c r="R979" i="2"/>
  <c r="Q979" i="2"/>
  <c r="P979" i="2"/>
  <c r="T979" i="2" s="1"/>
  <c r="T978" i="2"/>
  <c r="S978" i="2"/>
  <c r="R978" i="2"/>
  <c r="Q978" i="2"/>
  <c r="P978" i="2"/>
  <c r="T977" i="2"/>
  <c r="S977" i="2"/>
  <c r="R977" i="2"/>
  <c r="Q977" i="2"/>
  <c r="P977" i="2"/>
  <c r="S976" i="2"/>
  <c r="R976" i="2"/>
  <c r="Q976" i="2"/>
  <c r="T976" i="2" s="1"/>
  <c r="P976" i="2"/>
  <c r="T975" i="2"/>
  <c r="S975" i="2"/>
  <c r="R975" i="2"/>
  <c r="Q975" i="2"/>
  <c r="P975" i="2"/>
  <c r="S974" i="2"/>
  <c r="R974" i="2"/>
  <c r="Q974" i="2"/>
  <c r="P974" i="2"/>
  <c r="T974" i="2" s="1"/>
  <c r="S973" i="2"/>
  <c r="R973" i="2"/>
  <c r="Q973" i="2"/>
  <c r="P973" i="2"/>
  <c r="T973" i="2" s="1"/>
  <c r="S972" i="2"/>
  <c r="R972" i="2"/>
  <c r="Q972" i="2"/>
  <c r="P972" i="2"/>
  <c r="T972" i="2" s="1"/>
  <c r="S971" i="2"/>
  <c r="R971" i="2"/>
  <c r="Q971" i="2"/>
  <c r="P971" i="2"/>
  <c r="T971" i="2" s="1"/>
  <c r="T970" i="2"/>
  <c r="S970" i="2"/>
  <c r="R970" i="2"/>
  <c r="Q970" i="2"/>
  <c r="P970" i="2"/>
  <c r="T969" i="2"/>
  <c r="S969" i="2"/>
  <c r="R969" i="2"/>
  <c r="Q969" i="2"/>
  <c r="P969" i="2"/>
  <c r="S968" i="2"/>
  <c r="R968" i="2"/>
  <c r="Q968" i="2"/>
  <c r="T968" i="2" s="1"/>
  <c r="P968" i="2"/>
  <c r="T967" i="2"/>
  <c r="S967" i="2"/>
  <c r="R967" i="2"/>
  <c r="Q967" i="2"/>
  <c r="P967" i="2"/>
  <c r="S966" i="2"/>
  <c r="R966" i="2"/>
  <c r="Q966" i="2"/>
  <c r="P966" i="2"/>
  <c r="T966" i="2" s="1"/>
  <c r="S965" i="2"/>
  <c r="R965" i="2"/>
  <c r="Q965" i="2"/>
  <c r="P965" i="2"/>
  <c r="T965" i="2" s="1"/>
  <c r="S964" i="2"/>
  <c r="R964" i="2"/>
  <c r="Q964" i="2"/>
  <c r="P964" i="2"/>
  <c r="T964" i="2" s="1"/>
  <c r="S963" i="2"/>
  <c r="R963" i="2"/>
  <c r="Q963" i="2"/>
  <c r="P963" i="2"/>
  <c r="T963" i="2" s="1"/>
  <c r="T962" i="2"/>
  <c r="S962" i="2"/>
  <c r="R962" i="2"/>
  <c r="Q962" i="2"/>
  <c r="P962" i="2"/>
  <c r="T961" i="2"/>
  <c r="S961" i="2"/>
  <c r="R961" i="2"/>
  <c r="Q961" i="2"/>
  <c r="P961" i="2"/>
  <c r="S960" i="2"/>
  <c r="R960" i="2"/>
  <c r="Q960" i="2"/>
  <c r="T960" i="2" s="1"/>
  <c r="P960" i="2"/>
  <c r="T959" i="2"/>
  <c r="S959" i="2"/>
  <c r="R959" i="2"/>
  <c r="Q959" i="2"/>
  <c r="P959" i="2"/>
  <c r="S958" i="2"/>
  <c r="R958" i="2"/>
  <c r="Q958" i="2"/>
  <c r="P958" i="2"/>
  <c r="T958" i="2" s="1"/>
  <c r="S957" i="2"/>
  <c r="R957" i="2"/>
  <c r="Q957" i="2"/>
  <c r="P957" i="2"/>
  <c r="T957" i="2" s="1"/>
  <c r="S956" i="2"/>
  <c r="R956" i="2"/>
  <c r="Q956" i="2"/>
  <c r="P956" i="2"/>
  <c r="T956" i="2" s="1"/>
  <c r="S955" i="2"/>
  <c r="R955" i="2"/>
  <c r="Q955" i="2"/>
  <c r="P955" i="2"/>
  <c r="T955" i="2" s="1"/>
  <c r="T954" i="2"/>
  <c r="S954" i="2"/>
  <c r="R954" i="2"/>
  <c r="Q954" i="2"/>
  <c r="P954" i="2"/>
  <c r="T953" i="2"/>
  <c r="S953" i="2"/>
  <c r="R953" i="2"/>
  <c r="Q953" i="2"/>
  <c r="P953" i="2"/>
  <c r="S952" i="2"/>
  <c r="R952" i="2"/>
  <c r="Q952" i="2"/>
  <c r="T952" i="2" s="1"/>
  <c r="P952" i="2"/>
  <c r="T951" i="2"/>
  <c r="S951" i="2"/>
  <c r="R951" i="2"/>
  <c r="Q951" i="2"/>
  <c r="P951" i="2"/>
  <c r="S950" i="2"/>
  <c r="R950" i="2"/>
  <c r="Q950" i="2"/>
  <c r="P950" i="2"/>
  <c r="T950" i="2" s="1"/>
  <c r="S949" i="2"/>
  <c r="R949" i="2"/>
  <c r="Q949" i="2"/>
  <c r="P949" i="2"/>
  <c r="T949" i="2" s="1"/>
  <c r="S948" i="2"/>
  <c r="R948" i="2"/>
  <c r="Q948" i="2"/>
  <c r="P948" i="2"/>
  <c r="T948" i="2" s="1"/>
  <c r="S947" i="2"/>
  <c r="R947" i="2"/>
  <c r="Q947" i="2"/>
  <c r="P947" i="2"/>
  <c r="T947" i="2" s="1"/>
  <c r="T946" i="2"/>
  <c r="S946" i="2"/>
  <c r="R946" i="2"/>
  <c r="Q946" i="2"/>
  <c r="P946" i="2"/>
  <c r="T945" i="2"/>
  <c r="S945" i="2"/>
  <c r="R945" i="2"/>
  <c r="Q945" i="2"/>
  <c r="P945" i="2"/>
  <c r="S944" i="2"/>
  <c r="R944" i="2"/>
  <c r="Q944" i="2"/>
  <c r="T944" i="2" s="1"/>
  <c r="P944" i="2"/>
  <c r="T943" i="2"/>
  <c r="S943" i="2"/>
  <c r="R943" i="2"/>
  <c r="Q943" i="2"/>
  <c r="P943" i="2"/>
  <c r="S942" i="2"/>
  <c r="R942" i="2"/>
  <c r="Q942" i="2"/>
  <c r="P942" i="2"/>
  <c r="T942" i="2" s="1"/>
  <c r="S941" i="2"/>
  <c r="R941" i="2"/>
  <c r="Q941" i="2"/>
  <c r="P941" i="2"/>
  <c r="T941" i="2" s="1"/>
  <c r="S940" i="2"/>
  <c r="R940" i="2"/>
  <c r="Q940" i="2"/>
  <c r="P940" i="2"/>
  <c r="T940" i="2" s="1"/>
  <c r="S939" i="2"/>
  <c r="R939" i="2"/>
  <c r="Q939" i="2"/>
  <c r="P939" i="2"/>
  <c r="T939" i="2" s="1"/>
  <c r="T938" i="2"/>
  <c r="S938" i="2"/>
  <c r="R938" i="2"/>
  <c r="Q938" i="2"/>
  <c r="P938" i="2"/>
  <c r="T937" i="2"/>
  <c r="S937" i="2"/>
  <c r="R937" i="2"/>
  <c r="Q937" i="2"/>
  <c r="P937" i="2"/>
  <c r="S936" i="2"/>
  <c r="R936" i="2"/>
  <c r="Q936" i="2"/>
  <c r="T936" i="2" s="1"/>
  <c r="P936" i="2"/>
  <c r="T935" i="2"/>
  <c r="S935" i="2"/>
  <c r="R935" i="2"/>
  <c r="Q935" i="2"/>
  <c r="P935" i="2"/>
  <c r="S934" i="2"/>
  <c r="R934" i="2"/>
  <c r="Q934" i="2"/>
  <c r="P934" i="2"/>
  <c r="T934" i="2" s="1"/>
  <c r="S933" i="2"/>
  <c r="R933" i="2"/>
  <c r="Q933" i="2"/>
  <c r="P933" i="2"/>
  <c r="T933" i="2" s="1"/>
  <c r="S932" i="2"/>
  <c r="R932" i="2"/>
  <c r="Q932" i="2"/>
  <c r="P932" i="2"/>
  <c r="T932" i="2" s="1"/>
  <c r="S931" i="2"/>
  <c r="R931" i="2"/>
  <c r="Q931" i="2"/>
  <c r="P931" i="2"/>
  <c r="T931" i="2" s="1"/>
  <c r="T930" i="2"/>
  <c r="S930" i="2"/>
  <c r="R930" i="2"/>
  <c r="Q930" i="2"/>
  <c r="P930" i="2"/>
  <c r="T929" i="2"/>
  <c r="S929" i="2"/>
  <c r="R929" i="2"/>
  <c r="Q929" i="2"/>
  <c r="P929" i="2"/>
  <c r="S928" i="2"/>
  <c r="R928" i="2"/>
  <c r="Q928" i="2"/>
  <c r="T928" i="2" s="1"/>
  <c r="P928" i="2"/>
  <c r="T927" i="2"/>
  <c r="S927" i="2"/>
  <c r="R927" i="2"/>
  <c r="Q927" i="2"/>
  <c r="P927" i="2"/>
  <c r="S926" i="2"/>
  <c r="R926" i="2"/>
  <c r="Q926" i="2"/>
  <c r="P926" i="2"/>
  <c r="T926" i="2" s="1"/>
  <c r="S925" i="2"/>
  <c r="R925" i="2"/>
  <c r="Q925" i="2"/>
  <c r="P925" i="2"/>
  <c r="T925" i="2" s="1"/>
  <c r="S924" i="2"/>
  <c r="R924" i="2"/>
  <c r="Q924" i="2"/>
  <c r="P924" i="2"/>
  <c r="T924" i="2" s="1"/>
  <c r="S923" i="2"/>
  <c r="R923" i="2"/>
  <c r="Q923" i="2"/>
  <c r="P923" i="2"/>
  <c r="T923" i="2" s="1"/>
  <c r="T922" i="2"/>
  <c r="S922" i="2"/>
  <c r="R922" i="2"/>
  <c r="Q922" i="2"/>
  <c r="P922" i="2"/>
  <c r="T921" i="2"/>
  <c r="S921" i="2"/>
  <c r="R921" i="2"/>
  <c r="Q921" i="2"/>
  <c r="P921" i="2"/>
  <c r="S920" i="2"/>
  <c r="R920" i="2"/>
  <c r="Q920" i="2"/>
  <c r="T920" i="2" s="1"/>
  <c r="P920" i="2"/>
  <c r="T919" i="2"/>
  <c r="S919" i="2"/>
  <c r="R919" i="2"/>
  <c r="Q919" i="2"/>
  <c r="P919" i="2"/>
  <c r="S918" i="2"/>
  <c r="R918" i="2"/>
  <c r="Q918" i="2"/>
  <c r="P918" i="2"/>
  <c r="T918" i="2" s="1"/>
  <c r="S917" i="2"/>
  <c r="R917" i="2"/>
  <c r="Q917" i="2"/>
  <c r="P917" i="2"/>
  <c r="T917" i="2" s="1"/>
  <c r="S916" i="2"/>
  <c r="R916" i="2"/>
  <c r="Q916" i="2"/>
  <c r="P916" i="2"/>
  <c r="T916" i="2" s="1"/>
  <c r="S915" i="2"/>
  <c r="R915" i="2"/>
  <c r="Q915" i="2"/>
  <c r="P915" i="2"/>
  <c r="T915" i="2" s="1"/>
  <c r="T914" i="2"/>
  <c r="S914" i="2"/>
  <c r="R914" i="2"/>
  <c r="Q914" i="2"/>
  <c r="P914" i="2"/>
  <c r="T913" i="2"/>
  <c r="S913" i="2"/>
  <c r="R913" i="2"/>
  <c r="Q913" i="2"/>
  <c r="P913" i="2"/>
  <c r="S912" i="2"/>
  <c r="R912" i="2"/>
  <c r="Q912" i="2"/>
  <c r="T912" i="2" s="1"/>
  <c r="P912" i="2"/>
  <c r="T911" i="2"/>
  <c r="S911" i="2"/>
  <c r="R911" i="2"/>
  <c r="Q911" i="2"/>
  <c r="P911" i="2"/>
  <c r="S910" i="2"/>
  <c r="R910" i="2"/>
  <c r="Q910" i="2"/>
  <c r="P910" i="2"/>
  <c r="T910" i="2" s="1"/>
  <c r="S909" i="2"/>
  <c r="R909" i="2"/>
  <c r="Q909" i="2"/>
  <c r="P909" i="2"/>
  <c r="T909" i="2" s="1"/>
  <c r="S908" i="2"/>
  <c r="R908" i="2"/>
  <c r="Q908" i="2"/>
  <c r="P908" i="2"/>
  <c r="T908" i="2" s="1"/>
  <c r="S907" i="2"/>
  <c r="R907" i="2"/>
  <c r="Q907" i="2"/>
  <c r="P907" i="2"/>
  <c r="T907" i="2" s="1"/>
  <c r="T906" i="2"/>
  <c r="S906" i="2"/>
  <c r="R906" i="2"/>
  <c r="Q906" i="2"/>
  <c r="P906" i="2"/>
  <c r="T905" i="2"/>
  <c r="S905" i="2"/>
  <c r="R905" i="2"/>
  <c r="Q905" i="2"/>
  <c r="P905" i="2"/>
  <c r="S904" i="2"/>
  <c r="R904" i="2"/>
  <c r="Q904" i="2"/>
  <c r="T904" i="2" s="1"/>
  <c r="P904" i="2"/>
  <c r="T903" i="2"/>
  <c r="S903" i="2"/>
  <c r="R903" i="2"/>
  <c r="Q903" i="2"/>
  <c r="P903" i="2"/>
  <c r="S902" i="2"/>
  <c r="R902" i="2"/>
  <c r="Q902" i="2"/>
  <c r="P902" i="2"/>
  <c r="T902" i="2" s="1"/>
  <c r="S901" i="2"/>
  <c r="R901" i="2"/>
  <c r="Q901" i="2"/>
  <c r="P901" i="2"/>
  <c r="T901" i="2" s="1"/>
  <c r="S900" i="2"/>
  <c r="R900" i="2"/>
  <c r="Q900" i="2"/>
  <c r="P900" i="2"/>
  <c r="T900" i="2" s="1"/>
  <c r="S899" i="2"/>
  <c r="R899" i="2"/>
  <c r="Q899" i="2"/>
  <c r="P899" i="2"/>
  <c r="T899" i="2" s="1"/>
  <c r="T898" i="2"/>
  <c r="S898" i="2"/>
  <c r="R898" i="2"/>
  <c r="Q898" i="2"/>
  <c r="P898" i="2"/>
  <c r="T897" i="2"/>
  <c r="S897" i="2"/>
  <c r="R897" i="2"/>
  <c r="Q897" i="2"/>
  <c r="P897" i="2"/>
  <c r="S896" i="2"/>
  <c r="R896" i="2"/>
  <c r="Q896" i="2"/>
  <c r="T896" i="2" s="1"/>
  <c r="P896" i="2"/>
  <c r="T895" i="2"/>
  <c r="S895" i="2"/>
  <c r="R895" i="2"/>
  <c r="Q895" i="2"/>
  <c r="P895" i="2"/>
  <c r="S894" i="2"/>
  <c r="R894" i="2"/>
  <c r="Q894" i="2"/>
  <c r="P894" i="2"/>
  <c r="T894" i="2" s="1"/>
  <c r="S893" i="2"/>
  <c r="R893" i="2"/>
  <c r="Q893" i="2"/>
  <c r="P893" i="2"/>
  <c r="T893" i="2" s="1"/>
  <c r="S892" i="2"/>
  <c r="R892" i="2"/>
  <c r="Q892" i="2"/>
  <c r="P892" i="2"/>
  <c r="T892" i="2" s="1"/>
  <c r="S891" i="2"/>
  <c r="R891" i="2"/>
  <c r="Q891" i="2"/>
  <c r="P891" i="2"/>
  <c r="T891" i="2" s="1"/>
  <c r="T890" i="2"/>
  <c r="S890" i="2"/>
  <c r="R890" i="2"/>
  <c r="Q890" i="2"/>
  <c r="P890" i="2"/>
  <c r="T889" i="2"/>
  <c r="S889" i="2"/>
  <c r="R889" i="2"/>
  <c r="Q889" i="2"/>
  <c r="P889" i="2"/>
  <c r="S888" i="2"/>
  <c r="R888" i="2"/>
  <c r="Q888" i="2"/>
  <c r="T888" i="2" s="1"/>
  <c r="P888" i="2"/>
  <c r="T887" i="2"/>
  <c r="S887" i="2"/>
  <c r="R887" i="2"/>
  <c r="Q887" i="2"/>
  <c r="P887" i="2"/>
  <c r="S886" i="2"/>
  <c r="R886" i="2"/>
  <c r="Q886" i="2"/>
  <c r="P886" i="2"/>
  <c r="T886" i="2" s="1"/>
  <c r="S885" i="2"/>
  <c r="R885" i="2"/>
  <c r="Q885" i="2"/>
  <c r="P885" i="2"/>
  <c r="T885" i="2" s="1"/>
  <c r="S884" i="2"/>
  <c r="R884" i="2"/>
  <c r="Q884" i="2"/>
  <c r="P884" i="2"/>
  <c r="T884" i="2" s="1"/>
  <c r="S883" i="2"/>
  <c r="R883" i="2"/>
  <c r="Q883" i="2"/>
  <c r="P883" i="2"/>
  <c r="T883" i="2" s="1"/>
  <c r="T882" i="2"/>
  <c r="S882" i="2"/>
  <c r="R882" i="2"/>
  <c r="Q882" i="2"/>
  <c r="P882" i="2"/>
  <c r="T881" i="2"/>
  <c r="S881" i="2"/>
  <c r="R881" i="2"/>
  <c r="Q881" i="2"/>
  <c r="P881" i="2"/>
  <c r="S880" i="2"/>
  <c r="R880" i="2"/>
  <c r="Q880" i="2"/>
  <c r="T880" i="2" s="1"/>
  <c r="P880" i="2"/>
  <c r="T879" i="2"/>
  <c r="S879" i="2"/>
  <c r="R879" i="2"/>
  <c r="Q879" i="2"/>
  <c r="P879" i="2"/>
  <c r="S878" i="2"/>
  <c r="R878" i="2"/>
  <c r="Q878" i="2"/>
  <c r="P878" i="2"/>
  <c r="T878" i="2" s="1"/>
  <c r="S877" i="2"/>
  <c r="R877" i="2"/>
  <c r="Q877" i="2"/>
  <c r="P877" i="2"/>
  <c r="T877" i="2" s="1"/>
  <c r="S876" i="2"/>
  <c r="R876" i="2"/>
  <c r="Q876" i="2"/>
  <c r="P876" i="2"/>
  <c r="T876" i="2" s="1"/>
  <c r="S875" i="2"/>
  <c r="R875" i="2"/>
  <c r="Q875" i="2"/>
  <c r="P875" i="2"/>
  <c r="T875" i="2" s="1"/>
  <c r="T874" i="2"/>
  <c r="S874" i="2"/>
  <c r="R874" i="2"/>
  <c r="Q874" i="2"/>
  <c r="P874" i="2"/>
  <c r="T873" i="2"/>
  <c r="S873" i="2"/>
  <c r="R873" i="2"/>
  <c r="Q873" i="2"/>
  <c r="P873" i="2"/>
  <c r="S872" i="2"/>
  <c r="R872" i="2"/>
  <c r="Q872" i="2"/>
  <c r="T872" i="2" s="1"/>
  <c r="P872" i="2"/>
  <c r="T871" i="2"/>
  <c r="S871" i="2"/>
  <c r="R871" i="2"/>
  <c r="Q871" i="2"/>
  <c r="P871" i="2"/>
  <c r="S870" i="2"/>
  <c r="R870" i="2"/>
  <c r="Q870" i="2"/>
  <c r="P870" i="2"/>
  <c r="T870" i="2" s="1"/>
  <c r="S869" i="2"/>
  <c r="R869" i="2"/>
  <c r="Q869" i="2"/>
  <c r="P869" i="2"/>
  <c r="T869" i="2" s="1"/>
  <c r="S868" i="2"/>
  <c r="R868" i="2"/>
  <c r="Q868" i="2"/>
  <c r="P868" i="2"/>
  <c r="T868" i="2" s="1"/>
  <c r="S867" i="2"/>
  <c r="R867" i="2"/>
  <c r="Q867" i="2"/>
  <c r="P867" i="2"/>
  <c r="T867" i="2" s="1"/>
  <c r="T866" i="2"/>
  <c r="S866" i="2"/>
  <c r="R866" i="2"/>
  <c r="Q866" i="2"/>
  <c r="P866" i="2"/>
  <c r="T865" i="2"/>
  <c r="S865" i="2"/>
  <c r="R865" i="2"/>
  <c r="Q865" i="2"/>
  <c r="P865" i="2"/>
  <c r="S864" i="2"/>
  <c r="R864" i="2"/>
  <c r="Q864" i="2"/>
  <c r="T864" i="2" s="1"/>
  <c r="P864" i="2"/>
  <c r="T863" i="2"/>
  <c r="S863" i="2"/>
  <c r="R863" i="2"/>
  <c r="Q863" i="2"/>
  <c r="P863" i="2"/>
  <c r="S862" i="2"/>
  <c r="R862" i="2"/>
  <c r="Q862" i="2"/>
  <c r="P862" i="2"/>
  <c r="T862" i="2" s="1"/>
  <c r="S861" i="2"/>
  <c r="R861" i="2"/>
  <c r="Q861" i="2"/>
  <c r="P861" i="2"/>
  <c r="T861" i="2" s="1"/>
  <c r="S860" i="2"/>
  <c r="R860" i="2"/>
  <c r="Q860" i="2"/>
  <c r="P860" i="2"/>
  <c r="T860" i="2" s="1"/>
  <c r="S859" i="2"/>
  <c r="R859" i="2"/>
  <c r="Q859" i="2"/>
  <c r="P859" i="2"/>
  <c r="T859" i="2" s="1"/>
  <c r="T858" i="2"/>
  <c r="S858" i="2"/>
  <c r="R858" i="2"/>
  <c r="Q858" i="2"/>
  <c r="P858" i="2"/>
  <c r="T857" i="2"/>
  <c r="S857" i="2"/>
  <c r="R857" i="2"/>
  <c r="Q857" i="2"/>
  <c r="P857" i="2"/>
  <c r="S856" i="2"/>
  <c r="R856" i="2"/>
  <c r="Q856" i="2"/>
  <c r="T856" i="2" s="1"/>
  <c r="P856" i="2"/>
  <c r="T855" i="2"/>
  <c r="S855" i="2"/>
  <c r="R855" i="2"/>
  <c r="Q855" i="2"/>
  <c r="P855" i="2"/>
  <c r="S854" i="2"/>
  <c r="R854" i="2"/>
  <c r="Q854" i="2"/>
  <c r="P854" i="2"/>
  <c r="T854" i="2" s="1"/>
  <c r="S853" i="2"/>
  <c r="R853" i="2"/>
  <c r="Q853" i="2"/>
  <c r="P853" i="2"/>
  <c r="T853" i="2" s="1"/>
  <c r="S852" i="2"/>
  <c r="R852" i="2"/>
  <c r="Q852" i="2"/>
  <c r="P852" i="2"/>
  <c r="T852" i="2" s="1"/>
  <c r="S851" i="2"/>
  <c r="R851" i="2"/>
  <c r="Q851" i="2"/>
  <c r="P851" i="2"/>
  <c r="T851" i="2" s="1"/>
  <c r="T850" i="2"/>
  <c r="S850" i="2"/>
  <c r="R850" i="2"/>
  <c r="Q850" i="2"/>
  <c r="P850" i="2"/>
  <c r="T849" i="2"/>
  <c r="S849" i="2"/>
  <c r="R849" i="2"/>
  <c r="Q849" i="2"/>
  <c r="P849" i="2"/>
  <c r="S848" i="2"/>
  <c r="R848" i="2"/>
  <c r="Q848" i="2"/>
  <c r="T848" i="2" s="1"/>
  <c r="P848" i="2"/>
  <c r="T847" i="2"/>
  <c r="S847" i="2"/>
  <c r="R847" i="2"/>
  <c r="Q847" i="2"/>
  <c r="P847" i="2"/>
  <c r="S846" i="2"/>
  <c r="R846" i="2"/>
  <c r="Q846" i="2"/>
  <c r="P846" i="2"/>
  <c r="T846" i="2" s="1"/>
  <c r="S845" i="2"/>
  <c r="R845" i="2"/>
  <c r="Q845" i="2"/>
  <c r="P845" i="2"/>
  <c r="T845" i="2" s="1"/>
  <c r="S844" i="2"/>
  <c r="R844" i="2"/>
  <c r="Q844" i="2"/>
  <c r="P844" i="2"/>
  <c r="T844" i="2" s="1"/>
  <c r="S843" i="2"/>
  <c r="R843" i="2"/>
  <c r="Q843" i="2"/>
  <c r="P843" i="2"/>
  <c r="T843" i="2" s="1"/>
  <c r="T842" i="2"/>
  <c r="S842" i="2"/>
  <c r="R842" i="2"/>
  <c r="Q842" i="2"/>
  <c r="P842" i="2"/>
  <c r="T841" i="2"/>
  <c r="S841" i="2"/>
  <c r="R841" i="2"/>
  <c r="Q841" i="2"/>
  <c r="P841" i="2"/>
  <c r="S840" i="2"/>
  <c r="R840" i="2"/>
  <c r="Q840" i="2"/>
  <c r="T840" i="2" s="1"/>
  <c r="P840" i="2"/>
  <c r="T839" i="2"/>
  <c r="S839" i="2"/>
  <c r="R839" i="2"/>
  <c r="Q839" i="2"/>
  <c r="P839" i="2"/>
  <c r="S838" i="2"/>
  <c r="R838" i="2"/>
  <c r="Q838" i="2"/>
  <c r="P838" i="2"/>
  <c r="T838" i="2" s="1"/>
  <c r="S837" i="2"/>
  <c r="R837" i="2"/>
  <c r="Q837" i="2"/>
  <c r="P837" i="2"/>
  <c r="T837" i="2" s="1"/>
  <c r="S836" i="2"/>
  <c r="R836" i="2"/>
  <c r="Q836" i="2"/>
  <c r="P836" i="2"/>
  <c r="T836" i="2" s="1"/>
  <c r="S835" i="2"/>
  <c r="R835" i="2"/>
  <c r="Q835" i="2"/>
  <c r="P835" i="2"/>
  <c r="T835" i="2" s="1"/>
  <c r="T834" i="2"/>
  <c r="S834" i="2"/>
  <c r="R834" i="2"/>
  <c r="Q834" i="2"/>
  <c r="P834" i="2"/>
  <c r="T833" i="2"/>
  <c r="S833" i="2"/>
  <c r="R833" i="2"/>
  <c r="Q833" i="2"/>
  <c r="P833" i="2"/>
  <c r="S832" i="2"/>
  <c r="R832" i="2"/>
  <c r="Q832" i="2"/>
  <c r="T832" i="2" s="1"/>
  <c r="P832" i="2"/>
  <c r="T831" i="2"/>
  <c r="S831" i="2"/>
  <c r="R831" i="2"/>
  <c r="Q831" i="2"/>
  <c r="P831" i="2"/>
  <c r="S830" i="2"/>
  <c r="R830" i="2"/>
  <c r="Q830" i="2"/>
  <c r="P830" i="2"/>
  <c r="T830" i="2" s="1"/>
  <c r="S829" i="2"/>
  <c r="R829" i="2"/>
  <c r="Q829" i="2"/>
  <c r="P829" i="2"/>
  <c r="T829" i="2" s="1"/>
  <c r="S828" i="2"/>
  <c r="R828" i="2"/>
  <c r="Q828" i="2"/>
  <c r="P828" i="2"/>
  <c r="T828" i="2" s="1"/>
  <c r="S827" i="2"/>
  <c r="R827" i="2"/>
  <c r="Q827" i="2"/>
  <c r="P827" i="2"/>
  <c r="T827" i="2" s="1"/>
  <c r="T826" i="2"/>
  <c r="S826" i="2"/>
  <c r="R826" i="2"/>
  <c r="Q826" i="2"/>
  <c r="P826" i="2"/>
  <c r="T825" i="2"/>
  <c r="S825" i="2"/>
  <c r="R825" i="2"/>
  <c r="Q825" i="2"/>
  <c r="P825" i="2"/>
  <c r="S824" i="2"/>
  <c r="R824" i="2"/>
  <c r="Q824" i="2"/>
  <c r="T824" i="2" s="1"/>
  <c r="P824" i="2"/>
  <c r="T823" i="2"/>
  <c r="S823" i="2"/>
  <c r="R823" i="2"/>
  <c r="Q823" i="2"/>
  <c r="P823" i="2"/>
  <c r="S822" i="2"/>
  <c r="R822" i="2"/>
  <c r="Q822" i="2"/>
  <c r="P822" i="2"/>
  <c r="T822" i="2" s="1"/>
  <c r="S821" i="2"/>
  <c r="R821" i="2"/>
  <c r="Q821" i="2"/>
  <c r="P821" i="2"/>
  <c r="T821" i="2" s="1"/>
  <c r="S820" i="2"/>
  <c r="R820" i="2"/>
  <c r="Q820" i="2"/>
  <c r="P820" i="2"/>
  <c r="T820" i="2" s="1"/>
  <c r="S819" i="2"/>
  <c r="R819" i="2"/>
  <c r="Q819" i="2"/>
  <c r="P819" i="2"/>
  <c r="T819" i="2" s="1"/>
  <c r="T818" i="2"/>
  <c r="S818" i="2"/>
  <c r="R818" i="2"/>
  <c r="Q818" i="2"/>
  <c r="P818" i="2"/>
  <c r="T817" i="2"/>
  <c r="S817" i="2"/>
  <c r="R817" i="2"/>
  <c r="Q817" i="2"/>
  <c r="P817" i="2"/>
  <c r="S816" i="2"/>
  <c r="R816" i="2"/>
  <c r="Q816" i="2"/>
  <c r="T816" i="2" s="1"/>
  <c r="P816" i="2"/>
  <c r="T815" i="2"/>
  <c r="S815" i="2"/>
  <c r="R815" i="2"/>
  <c r="Q815" i="2"/>
  <c r="P815" i="2"/>
  <c r="S814" i="2"/>
  <c r="R814" i="2"/>
  <c r="Q814" i="2"/>
  <c r="P814" i="2"/>
  <c r="T814" i="2" s="1"/>
  <c r="S813" i="2"/>
  <c r="R813" i="2"/>
  <c r="Q813" i="2"/>
  <c r="P813" i="2"/>
  <c r="T813" i="2" s="1"/>
  <c r="S812" i="2"/>
  <c r="R812" i="2"/>
  <c r="Q812" i="2"/>
  <c r="P812" i="2"/>
  <c r="T812" i="2" s="1"/>
  <c r="S811" i="2"/>
  <c r="R811" i="2"/>
  <c r="Q811" i="2"/>
  <c r="P811" i="2"/>
  <c r="T811" i="2" s="1"/>
  <c r="T810" i="2"/>
  <c r="S810" i="2"/>
  <c r="R810" i="2"/>
  <c r="Q810" i="2"/>
  <c r="P810" i="2"/>
  <c r="T809" i="2"/>
  <c r="S809" i="2"/>
  <c r="R809" i="2"/>
  <c r="Q809" i="2"/>
  <c r="P809" i="2"/>
  <c r="S808" i="2"/>
  <c r="R808" i="2"/>
  <c r="Q808" i="2"/>
  <c r="T808" i="2" s="1"/>
  <c r="P808" i="2"/>
  <c r="T807" i="2"/>
  <c r="S807" i="2"/>
  <c r="R807" i="2"/>
  <c r="Q807" i="2"/>
  <c r="P807" i="2"/>
  <c r="S806" i="2"/>
  <c r="R806" i="2"/>
  <c r="Q806" i="2"/>
  <c r="P806" i="2"/>
  <c r="T806" i="2" s="1"/>
  <c r="S805" i="2"/>
  <c r="R805" i="2"/>
  <c r="Q805" i="2"/>
  <c r="P805" i="2"/>
  <c r="T805" i="2" s="1"/>
  <c r="S804" i="2"/>
  <c r="R804" i="2"/>
  <c r="Q804" i="2"/>
  <c r="P804" i="2"/>
  <c r="T804" i="2" s="1"/>
  <c r="S803" i="2"/>
  <c r="R803" i="2"/>
  <c r="Q803" i="2"/>
  <c r="P803" i="2"/>
  <c r="T803" i="2" s="1"/>
  <c r="T802" i="2"/>
  <c r="S802" i="2"/>
  <c r="R802" i="2"/>
  <c r="Q802" i="2"/>
  <c r="P802" i="2"/>
  <c r="T801" i="2"/>
  <c r="S801" i="2"/>
  <c r="R801" i="2"/>
  <c r="Q801" i="2"/>
  <c r="P801" i="2"/>
  <c r="S800" i="2"/>
  <c r="R800" i="2"/>
  <c r="Q800" i="2"/>
  <c r="T800" i="2" s="1"/>
  <c r="P800" i="2"/>
  <c r="T799" i="2"/>
  <c r="S799" i="2"/>
  <c r="R799" i="2"/>
  <c r="Q799" i="2"/>
  <c r="P799" i="2"/>
  <c r="S798" i="2"/>
  <c r="R798" i="2"/>
  <c r="Q798" i="2"/>
  <c r="P798" i="2"/>
  <c r="T798" i="2" s="1"/>
  <c r="S797" i="2"/>
  <c r="R797" i="2"/>
  <c r="Q797" i="2"/>
  <c r="P797" i="2"/>
  <c r="T797" i="2" s="1"/>
  <c r="S796" i="2"/>
  <c r="R796" i="2"/>
  <c r="Q796" i="2"/>
  <c r="P796" i="2"/>
  <c r="T796" i="2" s="1"/>
  <c r="S795" i="2"/>
  <c r="R795" i="2"/>
  <c r="Q795" i="2"/>
  <c r="P795" i="2"/>
  <c r="T795" i="2" s="1"/>
  <c r="T794" i="2"/>
  <c r="S794" i="2"/>
  <c r="R794" i="2"/>
  <c r="Q794" i="2"/>
  <c r="P794" i="2"/>
  <c r="T793" i="2"/>
  <c r="S793" i="2"/>
  <c r="R793" i="2"/>
  <c r="Q793" i="2"/>
  <c r="P793" i="2"/>
  <c r="S792" i="2"/>
  <c r="R792" i="2"/>
  <c r="Q792" i="2"/>
  <c r="T792" i="2" s="1"/>
  <c r="P792" i="2"/>
  <c r="T791" i="2"/>
  <c r="S791" i="2"/>
  <c r="R791" i="2"/>
  <c r="Q791" i="2"/>
  <c r="P791" i="2"/>
  <c r="S790" i="2"/>
  <c r="R790" i="2"/>
  <c r="Q790" i="2"/>
  <c r="P790" i="2"/>
  <c r="T790" i="2" s="1"/>
  <c r="S789" i="2"/>
  <c r="R789" i="2"/>
  <c r="Q789" i="2"/>
  <c r="P789" i="2"/>
  <c r="T789" i="2" s="1"/>
  <c r="S788" i="2"/>
  <c r="R788" i="2"/>
  <c r="Q788" i="2"/>
  <c r="P788" i="2"/>
  <c r="T788" i="2" s="1"/>
  <c r="S787" i="2"/>
  <c r="R787" i="2"/>
  <c r="Q787" i="2"/>
  <c r="P787" i="2"/>
  <c r="T787" i="2" s="1"/>
  <c r="T786" i="2"/>
  <c r="S786" i="2"/>
  <c r="R786" i="2"/>
  <c r="Q786" i="2"/>
  <c r="P786" i="2"/>
  <c r="T785" i="2"/>
  <c r="S785" i="2"/>
  <c r="R785" i="2"/>
  <c r="Q785" i="2"/>
  <c r="P785" i="2"/>
  <c r="S784" i="2"/>
  <c r="R784" i="2"/>
  <c r="Q784" i="2"/>
  <c r="T784" i="2" s="1"/>
  <c r="P784" i="2"/>
  <c r="T783" i="2"/>
  <c r="S783" i="2"/>
  <c r="R783" i="2"/>
  <c r="Q783" i="2"/>
  <c r="P783" i="2"/>
  <c r="S782" i="2"/>
  <c r="R782" i="2"/>
  <c r="Q782" i="2"/>
  <c r="P782" i="2"/>
  <c r="T782" i="2" s="1"/>
  <c r="S781" i="2"/>
  <c r="R781" i="2"/>
  <c r="Q781" i="2"/>
  <c r="P781" i="2"/>
  <c r="T781" i="2" s="1"/>
  <c r="S780" i="2"/>
  <c r="R780" i="2"/>
  <c r="Q780" i="2"/>
  <c r="P780" i="2"/>
  <c r="T780" i="2" s="1"/>
  <c r="S779" i="2"/>
  <c r="R779" i="2"/>
  <c r="Q779" i="2"/>
  <c r="P779" i="2"/>
  <c r="T779" i="2" s="1"/>
  <c r="T778" i="2"/>
  <c r="S778" i="2"/>
  <c r="R778" i="2"/>
  <c r="Q778" i="2"/>
  <c r="P778" i="2"/>
  <c r="T777" i="2"/>
  <c r="S777" i="2"/>
  <c r="R777" i="2"/>
  <c r="Q777" i="2"/>
  <c r="P777" i="2"/>
  <c r="S776" i="2"/>
  <c r="R776" i="2"/>
  <c r="Q776" i="2"/>
  <c r="T776" i="2" s="1"/>
  <c r="P776" i="2"/>
  <c r="T775" i="2"/>
  <c r="S775" i="2"/>
  <c r="R775" i="2"/>
  <c r="Q775" i="2"/>
  <c r="P775" i="2"/>
  <c r="S774" i="2"/>
  <c r="R774" i="2"/>
  <c r="Q774" i="2"/>
  <c r="P774" i="2"/>
  <c r="T774" i="2" s="1"/>
  <c r="S773" i="2"/>
  <c r="R773" i="2"/>
  <c r="Q773" i="2"/>
  <c r="P773" i="2"/>
  <c r="T773" i="2" s="1"/>
  <c r="S772" i="2"/>
  <c r="R772" i="2"/>
  <c r="Q772" i="2"/>
  <c r="P772" i="2"/>
  <c r="T772" i="2" s="1"/>
  <c r="S771" i="2"/>
  <c r="R771" i="2"/>
  <c r="Q771" i="2"/>
  <c r="P771" i="2"/>
  <c r="T771" i="2" s="1"/>
  <c r="T770" i="2"/>
  <c r="S770" i="2"/>
  <c r="R770" i="2"/>
  <c r="Q770" i="2"/>
  <c r="P770" i="2"/>
  <c r="T769" i="2"/>
  <c r="S769" i="2"/>
  <c r="R769" i="2"/>
  <c r="Q769" i="2"/>
  <c r="P769" i="2"/>
  <c r="S768" i="2"/>
  <c r="R768" i="2"/>
  <c r="Q768" i="2"/>
  <c r="T768" i="2" s="1"/>
  <c r="P768" i="2"/>
  <c r="T767" i="2"/>
  <c r="S767" i="2"/>
  <c r="R767" i="2"/>
  <c r="Q767" i="2"/>
  <c r="P767" i="2"/>
  <c r="S766" i="2"/>
  <c r="R766" i="2"/>
  <c r="Q766" i="2"/>
  <c r="P766" i="2"/>
  <c r="T766" i="2" s="1"/>
  <c r="S765" i="2"/>
  <c r="R765" i="2"/>
  <c r="Q765" i="2"/>
  <c r="P765" i="2"/>
  <c r="T765" i="2" s="1"/>
  <c r="S764" i="2"/>
  <c r="R764" i="2"/>
  <c r="Q764" i="2"/>
  <c r="P764" i="2"/>
  <c r="T764" i="2" s="1"/>
  <c r="S763" i="2"/>
  <c r="R763" i="2"/>
  <c r="Q763" i="2"/>
  <c r="P763" i="2"/>
  <c r="T763" i="2" s="1"/>
  <c r="T762" i="2"/>
  <c r="S762" i="2"/>
  <c r="R762" i="2"/>
  <c r="Q762" i="2"/>
  <c r="P762" i="2"/>
  <c r="T761" i="2"/>
  <c r="S761" i="2"/>
  <c r="R761" i="2"/>
  <c r="Q761" i="2"/>
  <c r="P761" i="2"/>
  <c r="S760" i="2"/>
  <c r="R760" i="2"/>
  <c r="Q760" i="2"/>
  <c r="T760" i="2" s="1"/>
  <c r="P760" i="2"/>
  <c r="T759" i="2"/>
  <c r="S759" i="2"/>
  <c r="R759" i="2"/>
  <c r="Q759" i="2"/>
  <c r="P759" i="2"/>
  <c r="S758" i="2"/>
  <c r="R758" i="2"/>
  <c r="Q758" i="2"/>
  <c r="P758" i="2"/>
  <c r="T758" i="2" s="1"/>
  <c r="S757" i="2"/>
  <c r="R757" i="2"/>
  <c r="Q757" i="2"/>
  <c r="P757" i="2"/>
  <c r="T757" i="2" s="1"/>
  <c r="S756" i="2"/>
  <c r="R756" i="2"/>
  <c r="Q756" i="2"/>
  <c r="P756" i="2"/>
  <c r="T756" i="2" s="1"/>
  <c r="S755" i="2"/>
  <c r="R755" i="2"/>
  <c r="Q755" i="2"/>
  <c r="P755" i="2"/>
  <c r="T755" i="2" s="1"/>
  <c r="T754" i="2"/>
  <c r="S754" i="2"/>
  <c r="R754" i="2"/>
  <c r="Q754" i="2"/>
  <c r="P754" i="2"/>
  <c r="T753" i="2"/>
  <c r="S753" i="2"/>
  <c r="R753" i="2"/>
  <c r="Q753" i="2"/>
  <c r="P753" i="2"/>
  <c r="S752" i="2"/>
  <c r="R752" i="2"/>
  <c r="Q752" i="2"/>
  <c r="T752" i="2" s="1"/>
  <c r="P752" i="2"/>
  <c r="T751" i="2"/>
  <c r="S751" i="2"/>
  <c r="R751" i="2"/>
  <c r="Q751" i="2"/>
  <c r="P751" i="2"/>
  <c r="S750" i="2"/>
  <c r="R750" i="2"/>
  <c r="Q750" i="2"/>
  <c r="P750" i="2"/>
  <c r="T750" i="2" s="1"/>
  <c r="S749" i="2"/>
  <c r="R749" i="2"/>
  <c r="Q749" i="2"/>
  <c r="P749" i="2"/>
  <c r="T749" i="2" s="1"/>
  <c r="S748" i="2"/>
  <c r="R748" i="2"/>
  <c r="Q748" i="2"/>
  <c r="P748" i="2"/>
  <c r="T748" i="2" s="1"/>
  <c r="S747" i="2"/>
  <c r="R747" i="2"/>
  <c r="Q747" i="2"/>
  <c r="P747" i="2"/>
  <c r="T747" i="2" s="1"/>
  <c r="T746" i="2"/>
  <c r="S746" i="2"/>
  <c r="R746" i="2"/>
  <c r="Q746" i="2"/>
  <c r="P746" i="2"/>
  <c r="T745" i="2"/>
  <c r="S745" i="2"/>
  <c r="R745" i="2"/>
  <c r="Q745" i="2"/>
  <c r="P745" i="2"/>
  <c r="S744" i="2"/>
  <c r="R744" i="2"/>
  <c r="Q744" i="2"/>
  <c r="T744" i="2" s="1"/>
  <c r="P744" i="2"/>
  <c r="T743" i="2"/>
  <c r="S743" i="2"/>
  <c r="R743" i="2"/>
  <c r="Q743" i="2"/>
  <c r="P743" i="2"/>
  <c r="S742" i="2"/>
  <c r="R742" i="2"/>
  <c r="Q742" i="2"/>
  <c r="P742" i="2"/>
  <c r="T742" i="2" s="1"/>
  <c r="S741" i="2"/>
  <c r="R741" i="2"/>
  <c r="Q741" i="2"/>
  <c r="P741" i="2"/>
  <c r="T741" i="2" s="1"/>
  <c r="S740" i="2"/>
  <c r="R740" i="2"/>
  <c r="Q740" i="2"/>
  <c r="P740" i="2"/>
  <c r="T740" i="2" s="1"/>
  <c r="S739" i="2"/>
  <c r="R739" i="2"/>
  <c r="Q739" i="2"/>
  <c r="P739" i="2"/>
  <c r="T739" i="2" s="1"/>
  <c r="T738" i="2"/>
  <c r="S738" i="2"/>
  <c r="R738" i="2"/>
  <c r="Q738" i="2"/>
  <c r="P738" i="2"/>
  <c r="T737" i="2"/>
  <c r="S737" i="2"/>
  <c r="R737" i="2"/>
  <c r="Q737" i="2"/>
  <c r="P737" i="2"/>
  <c r="S736" i="2"/>
  <c r="R736" i="2"/>
  <c r="Q736" i="2"/>
  <c r="T736" i="2" s="1"/>
  <c r="P736" i="2"/>
  <c r="T735" i="2"/>
  <c r="S735" i="2"/>
  <c r="R735" i="2"/>
  <c r="Q735" i="2"/>
  <c r="P735" i="2"/>
  <c r="S734" i="2"/>
  <c r="R734" i="2"/>
  <c r="Q734" i="2"/>
  <c r="P734" i="2"/>
  <c r="T734" i="2" s="1"/>
  <c r="S733" i="2"/>
  <c r="R733" i="2"/>
  <c r="Q733" i="2"/>
  <c r="P733" i="2"/>
  <c r="T733" i="2" s="1"/>
  <c r="S732" i="2"/>
  <c r="R732" i="2"/>
  <c r="Q732" i="2"/>
  <c r="P732" i="2"/>
  <c r="T732" i="2" s="1"/>
  <c r="S731" i="2"/>
  <c r="R731" i="2"/>
  <c r="Q731" i="2"/>
  <c r="P731" i="2"/>
  <c r="T731" i="2" s="1"/>
  <c r="T730" i="2"/>
  <c r="S730" i="2"/>
  <c r="R730" i="2"/>
  <c r="Q730" i="2"/>
  <c r="P730" i="2"/>
  <c r="T729" i="2"/>
  <c r="S729" i="2"/>
  <c r="R729" i="2"/>
  <c r="Q729" i="2"/>
  <c r="P729" i="2"/>
  <c r="S728" i="2"/>
  <c r="R728" i="2"/>
  <c r="Q728" i="2"/>
  <c r="T728" i="2" s="1"/>
  <c r="P728" i="2"/>
  <c r="T727" i="2"/>
  <c r="S727" i="2"/>
  <c r="R727" i="2"/>
  <c r="Q727" i="2"/>
  <c r="P727" i="2"/>
  <c r="S726" i="2"/>
  <c r="R726" i="2"/>
  <c r="Q726" i="2"/>
  <c r="P726" i="2"/>
  <c r="S725" i="2"/>
  <c r="R725" i="2"/>
  <c r="Q725" i="2"/>
  <c r="P725" i="2"/>
  <c r="T725" i="2" s="1"/>
  <c r="S724" i="2"/>
  <c r="R724" i="2"/>
  <c r="Q724" i="2"/>
  <c r="P724" i="2"/>
  <c r="T724" i="2" s="1"/>
  <c r="S723" i="2"/>
  <c r="R723" i="2"/>
  <c r="Q723" i="2"/>
  <c r="P723" i="2"/>
  <c r="T723" i="2" s="1"/>
  <c r="T722" i="2"/>
  <c r="S722" i="2"/>
  <c r="R722" i="2"/>
  <c r="Q722" i="2"/>
  <c r="P722" i="2"/>
  <c r="T721" i="2"/>
  <c r="S721" i="2"/>
  <c r="R721" i="2"/>
  <c r="Q721" i="2"/>
  <c r="P721" i="2"/>
  <c r="S720" i="2"/>
  <c r="R720" i="2"/>
  <c r="Q720" i="2"/>
  <c r="T720" i="2" s="1"/>
  <c r="P720" i="2"/>
  <c r="T719" i="2"/>
  <c r="S719" i="2"/>
  <c r="R719" i="2"/>
  <c r="Q719" i="2"/>
  <c r="P719" i="2"/>
  <c r="S718" i="2"/>
  <c r="R718" i="2"/>
  <c r="Q718" i="2"/>
  <c r="P718" i="2"/>
  <c r="S717" i="2"/>
  <c r="R717" i="2"/>
  <c r="Q717" i="2"/>
  <c r="P717" i="2"/>
  <c r="T717" i="2" s="1"/>
  <c r="S716" i="2"/>
  <c r="R716" i="2"/>
  <c r="Q716" i="2"/>
  <c r="P716" i="2"/>
  <c r="T716" i="2" s="1"/>
  <c r="S715" i="2"/>
  <c r="R715" i="2"/>
  <c r="Q715" i="2"/>
  <c r="P715" i="2"/>
  <c r="T714" i="2"/>
  <c r="S714" i="2"/>
  <c r="R714" i="2"/>
  <c r="Q714" i="2"/>
  <c r="P714" i="2"/>
  <c r="T713" i="2"/>
  <c r="S713" i="2"/>
  <c r="R713" i="2"/>
  <c r="Q713" i="2"/>
  <c r="P713" i="2"/>
  <c r="S712" i="2"/>
  <c r="R712" i="2"/>
  <c r="Q712" i="2"/>
  <c r="T712" i="2" s="1"/>
  <c r="P712" i="2"/>
  <c r="T711" i="2"/>
  <c r="S711" i="2"/>
  <c r="R711" i="2"/>
  <c r="Q711" i="2"/>
  <c r="P711" i="2"/>
  <c r="S710" i="2"/>
  <c r="R710" i="2"/>
  <c r="Q710" i="2"/>
  <c r="P710" i="2"/>
  <c r="S709" i="2"/>
  <c r="R709" i="2"/>
  <c r="Q709" i="2"/>
  <c r="P709" i="2"/>
  <c r="T709" i="2" s="1"/>
  <c r="S708" i="2"/>
  <c r="R708" i="2"/>
  <c r="Q708" i="2"/>
  <c r="P708" i="2"/>
  <c r="T708" i="2" s="1"/>
  <c r="S707" i="2"/>
  <c r="R707" i="2"/>
  <c r="Q707" i="2"/>
  <c r="P707" i="2"/>
  <c r="T707" i="2" s="1"/>
  <c r="T706" i="2"/>
  <c r="S706" i="2"/>
  <c r="R706" i="2"/>
  <c r="Q706" i="2"/>
  <c r="P706" i="2"/>
  <c r="S705" i="2"/>
  <c r="R705" i="2"/>
  <c r="T705" i="2" s="1"/>
  <c r="Q705" i="2"/>
  <c r="P705" i="2"/>
  <c r="S704" i="2"/>
  <c r="R704" i="2"/>
  <c r="Q704" i="2"/>
  <c r="T704" i="2" s="1"/>
  <c r="P704" i="2"/>
  <c r="T703" i="2"/>
  <c r="S703" i="2"/>
  <c r="R703" i="2"/>
  <c r="Q703" i="2"/>
  <c r="P703" i="2"/>
  <c r="S702" i="2"/>
  <c r="R702" i="2"/>
  <c r="Q702" i="2"/>
  <c r="P702" i="2"/>
  <c r="S701" i="2"/>
  <c r="R701" i="2"/>
  <c r="Q701" i="2"/>
  <c r="P701" i="2"/>
  <c r="T701" i="2" s="1"/>
  <c r="S700" i="2"/>
  <c r="R700" i="2"/>
  <c r="Q700" i="2"/>
  <c r="P700" i="2"/>
  <c r="S699" i="2"/>
  <c r="R699" i="2"/>
  <c r="Q699" i="2"/>
  <c r="P699" i="2"/>
  <c r="T699" i="2" s="1"/>
  <c r="T698" i="2"/>
  <c r="S698" i="2"/>
  <c r="R698" i="2"/>
  <c r="Q698" i="2"/>
  <c r="P698" i="2"/>
  <c r="S697" i="2"/>
  <c r="R697" i="2"/>
  <c r="T697" i="2" s="1"/>
  <c r="Q697" i="2"/>
  <c r="P697" i="2"/>
  <c r="S696" i="2"/>
  <c r="R696" i="2"/>
  <c r="Q696" i="2"/>
  <c r="T696" i="2" s="1"/>
  <c r="P696" i="2"/>
  <c r="T695" i="2"/>
  <c r="S695" i="2"/>
  <c r="R695" i="2"/>
  <c r="Q695" i="2"/>
  <c r="P695" i="2"/>
  <c r="S694" i="2"/>
  <c r="R694" i="2"/>
  <c r="Q694" i="2"/>
  <c r="P694" i="2"/>
  <c r="T694" i="2" s="1"/>
  <c r="S693" i="2"/>
  <c r="R693" i="2"/>
  <c r="Q693" i="2"/>
  <c r="P693" i="2"/>
  <c r="T693" i="2" s="1"/>
  <c r="S692" i="2"/>
  <c r="R692" i="2"/>
  <c r="Q692" i="2"/>
  <c r="P692" i="2"/>
  <c r="T692" i="2" s="1"/>
  <c r="S691" i="2"/>
  <c r="R691" i="2"/>
  <c r="Q691" i="2"/>
  <c r="P691" i="2"/>
  <c r="T691" i="2" s="1"/>
  <c r="T690" i="2"/>
  <c r="S690" i="2"/>
  <c r="R690" i="2"/>
  <c r="Q690" i="2"/>
  <c r="P690" i="2"/>
  <c r="S689" i="2"/>
  <c r="R689" i="2"/>
  <c r="T689" i="2" s="1"/>
  <c r="Q689" i="2"/>
  <c r="P689" i="2"/>
  <c r="S688" i="2"/>
  <c r="R688" i="2"/>
  <c r="Q688" i="2"/>
  <c r="T688" i="2" s="1"/>
  <c r="P688" i="2"/>
  <c r="T687" i="2"/>
  <c r="S687" i="2"/>
  <c r="R687" i="2"/>
  <c r="Q687" i="2"/>
  <c r="P687" i="2"/>
  <c r="S686" i="2"/>
  <c r="R686" i="2"/>
  <c r="Q686" i="2"/>
  <c r="P686" i="2"/>
  <c r="S685" i="2"/>
  <c r="R685" i="2"/>
  <c r="Q685" i="2"/>
  <c r="P685" i="2"/>
  <c r="T685" i="2" s="1"/>
  <c r="S684" i="2"/>
  <c r="R684" i="2"/>
  <c r="Q684" i="2"/>
  <c r="P684" i="2"/>
  <c r="S683" i="2"/>
  <c r="R683" i="2"/>
  <c r="Q683" i="2"/>
  <c r="P683" i="2"/>
  <c r="T682" i="2"/>
  <c r="S682" i="2"/>
  <c r="R682" i="2"/>
  <c r="Q682" i="2"/>
  <c r="P682" i="2"/>
  <c r="T681" i="2"/>
  <c r="S681" i="2"/>
  <c r="R681" i="2"/>
  <c r="Q681" i="2"/>
  <c r="P681" i="2"/>
  <c r="S680" i="2"/>
  <c r="R680" i="2"/>
  <c r="Q680" i="2"/>
  <c r="T680" i="2" s="1"/>
  <c r="P680" i="2"/>
  <c r="T679" i="2"/>
  <c r="S679" i="2"/>
  <c r="R679" i="2"/>
  <c r="Q679" i="2"/>
  <c r="P679" i="2"/>
  <c r="S678" i="2"/>
  <c r="R678" i="2"/>
  <c r="Q678" i="2"/>
  <c r="P678" i="2"/>
  <c r="S677" i="2"/>
  <c r="R677" i="2"/>
  <c r="Q677" i="2"/>
  <c r="P677" i="2"/>
  <c r="T677" i="2" s="1"/>
  <c r="S676" i="2"/>
  <c r="R676" i="2"/>
  <c r="Q676" i="2"/>
  <c r="P676" i="2"/>
  <c r="T676" i="2" s="1"/>
  <c r="S675" i="2"/>
  <c r="R675" i="2"/>
  <c r="Q675" i="2"/>
  <c r="P675" i="2"/>
  <c r="T674" i="2"/>
  <c r="S674" i="2"/>
  <c r="R674" i="2"/>
  <c r="Q674" i="2"/>
  <c r="P674" i="2"/>
  <c r="T673" i="2"/>
  <c r="S673" i="2"/>
  <c r="R673" i="2"/>
  <c r="Q673" i="2"/>
  <c r="P673" i="2"/>
  <c r="S672" i="2"/>
  <c r="R672" i="2"/>
  <c r="Q672" i="2"/>
  <c r="T672" i="2" s="1"/>
  <c r="P672" i="2"/>
  <c r="T671" i="2"/>
  <c r="S671" i="2"/>
  <c r="R671" i="2"/>
  <c r="Q671" i="2"/>
  <c r="P671" i="2"/>
  <c r="S670" i="2"/>
  <c r="R670" i="2"/>
  <c r="Q670" i="2"/>
  <c r="P670" i="2"/>
  <c r="S669" i="2"/>
  <c r="R669" i="2"/>
  <c r="Q669" i="2"/>
  <c r="P669" i="2"/>
  <c r="T669" i="2" s="1"/>
  <c r="S668" i="2"/>
  <c r="R668" i="2"/>
  <c r="Q668" i="2"/>
  <c r="P668" i="2"/>
  <c r="T668" i="2" s="1"/>
  <c r="S667" i="2"/>
  <c r="R667" i="2"/>
  <c r="Q667" i="2"/>
  <c r="P667" i="2"/>
  <c r="T667" i="2" s="1"/>
  <c r="T666" i="2"/>
  <c r="S666" i="2"/>
  <c r="R666" i="2"/>
  <c r="Q666" i="2"/>
  <c r="P666" i="2"/>
  <c r="S665" i="2"/>
  <c r="R665" i="2"/>
  <c r="T665" i="2" s="1"/>
  <c r="Q665" i="2"/>
  <c r="P665" i="2"/>
  <c r="S664" i="2"/>
  <c r="R664" i="2"/>
  <c r="Q664" i="2"/>
  <c r="T664" i="2" s="1"/>
  <c r="P664" i="2"/>
  <c r="T663" i="2"/>
  <c r="S663" i="2"/>
  <c r="R663" i="2"/>
  <c r="Q663" i="2"/>
  <c r="P663" i="2"/>
  <c r="S662" i="2"/>
  <c r="R662" i="2"/>
  <c r="Q662" i="2"/>
  <c r="P662" i="2"/>
  <c r="S661" i="2"/>
  <c r="R661" i="2"/>
  <c r="Q661" i="2"/>
  <c r="P661" i="2"/>
  <c r="T661" i="2" s="1"/>
  <c r="S660" i="2"/>
  <c r="R660" i="2"/>
  <c r="Q660" i="2"/>
  <c r="P660" i="2"/>
  <c r="S659" i="2"/>
  <c r="R659" i="2"/>
  <c r="Q659" i="2"/>
  <c r="P659" i="2"/>
  <c r="T659" i="2" s="1"/>
  <c r="T658" i="2"/>
  <c r="S658" i="2"/>
  <c r="R658" i="2"/>
  <c r="Q658" i="2"/>
  <c r="P658" i="2"/>
  <c r="S657" i="2"/>
  <c r="R657" i="2"/>
  <c r="T657" i="2" s="1"/>
  <c r="Q657" i="2"/>
  <c r="P657" i="2"/>
  <c r="S656" i="2"/>
  <c r="R656" i="2"/>
  <c r="Q656" i="2"/>
  <c r="T656" i="2" s="1"/>
  <c r="P656" i="2"/>
  <c r="T655" i="2"/>
  <c r="S655" i="2"/>
  <c r="R655" i="2"/>
  <c r="Q655" i="2"/>
  <c r="P655" i="2"/>
  <c r="S654" i="2"/>
  <c r="R654" i="2"/>
  <c r="Q654" i="2"/>
  <c r="P654" i="2"/>
  <c r="S653" i="2"/>
  <c r="R653" i="2"/>
  <c r="Q653" i="2"/>
  <c r="P653" i="2"/>
  <c r="T653" i="2" s="1"/>
  <c r="S652" i="2"/>
  <c r="R652" i="2"/>
  <c r="Q652" i="2"/>
  <c r="P652" i="2"/>
  <c r="S651" i="2"/>
  <c r="R651" i="2"/>
  <c r="Q651" i="2"/>
  <c r="P651" i="2"/>
  <c r="T650" i="2"/>
  <c r="S650" i="2"/>
  <c r="R650" i="2"/>
  <c r="Q650" i="2"/>
  <c r="P650" i="2"/>
  <c r="T649" i="2"/>
  <c r="S649" i="2"/>
  <c r="R649" i="2"/>
  <c r="Q649" i="2"/>
  <c r="P649" i="2"/>
  <c r="S648" i="2"/>
  <c r="R648" i="2"/>
  <c r="Q648" i="2"/>
  <c r="T648" i="2" s="1"/>
  <c r="P648" i="2"/>
  <c r="T647" i="2"/>
  <c r="S647" i="2"/>
  <c r="R647" i="2"/>
  <c r="Q647" i="2"/>
  <c r="P647" i="2"/>
  <c r="S646" i="2"/>
  <c r="R646" i="2"/>
  <c r="Q646" i="2"/>
  <c r="P646" i="2"/>
  <c r="S645" i="2"/>
  <c r="R645" i="2"/>
  <c r="Q645" i="2"/>
  <c r="P645" i="2"/>
  <c r="T645" i="2" s="1"/>
  <c r="S644" i="2"/>
  <c r="R644" i="2"/>
  <c r="Q644" i="2"/>
  <c r="P644" i="2"/>
  <c r="T644" i="2" s="1"/>
  <c r="S643" i="2"/>
  <c r="R643" i="2"/>
  <c r="Q643" i="2"/>
  <c r="P643" i="2"/>
  <c r="T643" i="2" s="1"/>
  <c r="T642" i="2"/>
  <c r="S642" i="2"/>
  <c r="R642" i="2"/>
  <c r="Q642" i="2"/>
  <c r="P642" i="2"/>
  <c r="S641" i="2"/>
  <c r="R641" i="2"/>
  <c r="T641" i="2" s="1"/>
  <c r="Q641" i="2"/>
  <c r="P641" i="2"/>
  <c r="S640" i="2"/>
  <c r="R640" i="2"/>
  <c r="Q640" i="2"/>
  <c r="T640" i="2" s="1"/>
  <c r="P640" i="2"/>
  <c r="T639" i="2"/>
  <c r="S639" i="2"/>
  <c r="R639" i="2"/>
  <c r="Q639" i="2"/>
  <c r="P639" i="2"/>
  <c r="S638" i="2"/>
  <c r="R638" i="2"/>
  <c r="Q638" i="2"/>
  <c r="P638" i="2"/>
  <c r="S637" i="2"/>
  <c r="R637" i="2"/>
  <c r="Q637" i="2"/>
  <c r="P637" i="2"/>
  <c r="T637" i="2" s="1"/>
  <c r="S636" i="2"/>
  <c r="R636" i="2"/>
  <c r="Q636" i="2"/>
  <c r="P636" i="2"/>
  <c r="S635" i="2"/>
  <c r="R635" i="2"/>
  <c r="Q635" i="2"/>
  <c r="P635" i="2"/>
  <c r="T635" i="2" s="1"/>
  <c r="T634" i="2"/>
  <c r="S634" i="2"/>
  <c r="R634" i="2"/>
  <c r="Q634" i="2"/>
  <c r="P634" i="2"/>
  <c r="S633" i="2"/>
  <c r="R633" i="2"/>
  <c r="T633" i="2" s="1"/>
  <c r="Q633" i="2"/>
  <c r="P633" i="2"/>
  <c r="S632" i="2"/>
  <c r="R632" i="2"/>
  <c r="Q632" i="2"/>
  <c r="T632" i="2" s="1"/>
  <c r="P632" i="2"/>
  <c r="T631" i="2"/>
  <c r="S631" i="2"/>
  <c r="R631" i="2"/>
  <c r="Q631" i="2"/>
  <c r="P631" i="2"/>
  <c r="S630" i="2"/>
  <c r="R630" i="2"/>
  <c r="Q630" i="2"/>
  <c r="P630" i="2"/>
  <c r="T630" i="2" s="1"/>
  <c r="S629" i="2"/>
  <c r="R629" i="2"/>
  <c r="Q629" i="2"/>
  <c r="P629" i="2"/>
  <c r="T629" i="2" s="1"/>
  <c r="S628" i="2"/>
  <c r="R628" i="2"/>
  <c r="Q628" i="2"/>
  <c r="P628" i="2"/>
  <c r="T628" i="2" s="1"/>
  <c r="S627" i="2"/>
  <c r="R627" i="2"/>
  <c r="Q627" i="2"/>
  <c r="P627" i="2"/>
  <c r="T627" i="2" s="1"/>
  <c r="T626" i="2"/>
  <c r="S626" i="2"/>
  <c r="R626" i="2"/>
  <c r="Q626" i="2"/>
  <c r="P626" i="2"/>
  <c r="S625" i="2"/>
  <c r="R625" i="2"/>
  <c r="T625" i="2" s="1"/>
  <c r="Q625" i="2"/>
  <c r="P625" i="2"/>
  <c r="S624" i="2"/>
  <c r="R624" i="2"/>
  <c r="Q624" i="2"/>
  <c r="T624" i="2" s="1"/>
  <c r="P624" i="2"/>
  <c r="T623" i="2"/>
  <c r="S623" i="2"/>
  <c r="R623" i="2"/>
  <c r="Q623" i="2"/>
  <c r="P623" i="2"/>
  <c r="S622" i="2"/>
  <c r="R622" i="2"/>
  <c r="Q622" i="2"/>
  <c r="P622" i="2"/>
  <c r="S621" i="2"/>
  <c r="R621" i="2"/>
  <c r="Q621" i="2"/>
  <c r="P621" i="2"/>
  <c r="T621" i="2" s="1"/>
  <c r="S620" i="2"/>
  <c r="R620" i="2"/>
  <c r="Q620" i="2"/>
  <c r="P620" i="2"/>
  <c r="S619" i="2"/>
  <c r="R619" i="2"/>
  <c r="Q619" i="2"/>
  <c r="P619" i="2"/>
  <c r="T618" i="2"/>
  <c r="S618" i="2"/>
  <c r="R618" i="2"/>
  <c r="Q618" i="2"/>
  <c r="P618" i="2"/>
  <c r="T617" i="2"/>
  <c r="S617" i="2"/>
  <c r="R617" i="2"/>
  <c r="Q617" i="2"/>
  <c r="P617" i="2"/>
  <c r="S616" i="2"/>
  <c r="R616" i="2"/>
  <c r="Q616" i="2"/>
  <c r="T616" i="2" s="1"/>
  <c r="P616" i="2"/>
  <c r="T615" i="2"/>
  <c r="S615" i="2"/>
  <c r="R615" i="2"/>
  <c r="Q615" i="2"/>
  <c r="P615" i="2"/>
  <c r="S614" i="2"/>
  <c r="R614" i="2"/>
  <c r="Q614" i="2"/>
  <c r="P614" i="2"/>
  <c r="S613" i="2"/>
  <c r="R613" i="2"/>
  <c r="Q613" i="2"/>
  <c r="P613" i="2"/>
  <c r="T613" i="2" s="1"/>
  <c r="S612" i="2"/>
  <c r="R612" i="2"/>
  <c r="Q612" i="2"/>
  <c r="P612" i="2"/>
  <c r="T612" i="2" s="1"/>
  <c r="S611" i="2"/>
  <c r="R611" i="2"/>
  <c r="Q611" i="2"/>
  <c r="P611" i="2"/>
  <c r="T610" i="2"/>
  <c r="S610" i="2"/>
  <c r="R610" i="2"/>
  <c r="Q610" i="2"/>
  <c r="P610" i="2"/>
  <c r="T609" i="2"/>
  <c r="S609" i="2"/>
  <c r="R609" i="2"/>
  <c r="Q609" i="2"/>
  <c r="P609" i="2"/>
  <c r="S608" i="2"/>
  <c r="R608" i="2"/>
  <c r="Q608" i="2"/>
  <c r="T608" i="2" s="1"/>
  <c r="P608" i="2"/>
  <c r="T607" i="2"/>
  <c r="S607" i="2"/>
  <c r="R607" i="2"/>
  <c r="Q607" i="2"/>
  <c r="P607" i="2"/>
  <c r="S606" i="2"/>
  <c r="R606" i="2"/>
  <c r="Q606" i="2"/>
  <c r="P606" i="2"/>
  <c r="S605" i="2"/>
  <c r="R605" i="2"/>
  <c r="Q605" i="2"/>
  <c r="P605" i="2"/>
  <c r="T605" i="2" s="1"/>
  <c r="S604" i="2"/>
  <c r="R604" i="2"/>
  <c r="Q604" i="2"/>
  <c r="P604" i="2"/>
  <c r="T604" i="2" s="1"/>
  <c r="S603" i="2"/>
  <c r="R603" i="2"/>
  <c r="Q603" i="2"/>
  <c r="P603" i="2"/>
  <c r="T603" i="2" s="1"/>
  <c r="T602" i="2"/>
  <c r="S602" i="2"/>
  <c r="R602" i="2"/>
  <c r="Q602" i="2"/>
  <c r="P602" i="2"/>
  <c r="S601" i="2"/>
  <c r="R601" i="2"/>
  <c r="T601" i="2" s="1"/>
  <c r="Q601" i="2"/>
  <c r="P601" i="2"/>
  <c r="S600" i="2"/>
  <c r="R600" i="2"/>
  <c r="Q600" i="2"/>
  <c r="T600" i="2" s="1"/>
  <c r="P600" i="2"/>
  <c r="T599" i="2"/>
  <c r="S599" i="2"/>
  <c r="R599" i="2"/>
  <c r="Q599" i="2"/>
  <c r="P599" i="2"/>
  <c r="S598" i="2"/>
  <c r="R598" i="2"/>
  <c r="Q598" i="2"/>
  <c r="P598" i="2"/>
  <c r="S597" i="2"/>
  <c r="R597" i="2"/>
  <c r="Q597" i="2"/>
  <c r="P597" i="2"/>
  <c r="T597" i="2" s="1"/>
  <c r="S596" i="2"/>
  <c r="R596" i="2"/>
  <c r="Q596" i="2"/>
  <c r="P596" i="2"/>
  <c r="S595" i="2"/>
  <c r="R595" i="2"/>
  <c r="Q595" i="2"/>
  <c r="P595" i="2"/>
  <c r="T595" i="2" s="1"/>
  <c r="T594" i="2"/>
  <c r="S594" i="2"/>
  <c r="R594" i="2"/>
  <c r="Q594" i="2"/>
  <c r="P594" i="2"/>
  <c r="S593" i="2"/>
  <c r="R593" i="2"/>
  <c r="Q593" i="2"/>
  <c r="T593" i="2" s="1"/>
  <c r="P593" i="2"/>
  <c r="S592" i="2"/>
  <c r="R592" i="2"/>
  <c r="Q592" i="2"/>
  <c r="T592" i="2" s="1"/>
  <c r="P592" i="2"/>
  <c r="S591" i="2"/>
  <c r="T591" i="2" s="1"/>
  <c r="R591" i="2"/>
  <c r="Q591" i="2"/>
  <c r="P591" i="2"/>
  <c r="S590" i="2"/>
  <c r="R590" i="2"/>
  <c r="Q590" i="2"/>
  <c r="P590" i="2"/>
  <c r="S589" i="2"/>
  <c r="R589" i="2"/>
  <c r="Q589" i="2"/>
  <c r="P589" i="2"/>
  <c r="T589" i="2" s="1"/>
  <c r="S588" i="2"/>
  <c r="R588" i="2"/>
  <c r="Q588" i="2"/>
  <c r="P588" i="2"/>
  <c r="S587" i="2"/>
  <c r="R587" i="2"/>
  <c r="Q587" i="2"/>
  <c r="P587" i="2"/>
  <c r="T586" i="2"/>
  <c r="S586" i="2"/>
  <c r="R586" i="2"/>
  <c r="Q586" i="2"/>
  <c r="P586" i="2"/>
  <c r="T585" i="2"/>
  <c r="S585" i="2"/>
  <c r="R585" i="2"/>
  <c r="Q585" i="2"/>
  <c r="P585" i="2"/>
  <c r="S584" i="2"/>
  <c r="R584" i="2"/>
  <c r="Q584" i="2"/>
  <c r="T584" i="2" s="1"/>
  <c r="P584" i="2"/>
  <c r="T583" i="2"/>
  <c r="S583" i="2"/>
  <c r="R583" i="2"/>
  <c r="Q583" i="2"/>
  <c r="P583" i="2"/>
  <c r="S582" i="2"/>
  <c r="R582" i="2"/>
  <c r="Q582" i="2"/>
  <c r="P582" i="2"/>
  <c r="S581" i="2"/>
  <c r="R581" i="2"/>
  <c r="Q581" i="2"/>
  <c r="P581" i="2"/>
  <c r="T581" i="2" s="1"/>
  <c r="S580" i="2"/>
  <c r="R580" i="2"/>
  <c r="Q580" i="2"/>
  <c r="P580" i="2"/>
  <c r="S579" i="2"/>
  <c r="R579" i="2"/>
  <c r="Q579" i="2"/>
  <c r="P579" i="2"/>
  <c r="T578" i="2"/>
  <c r="S578" i="2"/>
  <c r="R578" i="2"/>
  <c r="Q578" i="2"/>
  <c r="P578" i="2"/>
  <c r="S577" i="2"/>
  <c r="R577" i="2"/>
  <c r="T577" i="2" s="1"/>
  <c r="Q577" i="2"/>
  <c r="P577" i="2"/>
  <c r="S576" i="2"/>
  <c r="R576" i="2"/>
  <c r="Q576" i="2"/>
  <c r="T576" i="2" s="1"/>
  <c r="P576" i="2"/>
  <c r="S575" i="2"/>
  <c r="T575" i="2" s="1"/>
  <c r="R575" i="2"/>
  <c r="Q575" i="2"/>
  <c r="P575" i="2"/>
  <c r="S574" i="2"/>
  <c r="R574" i="2"/>
  <c r="Q574" i="2"/>
  <c r="P574" i="2"/>
  <c r="S573" i="2"/>
  <c r="R573" i="2"/>
  <c r="Q573" i="2"/>
  <c r="P573" i="2"/>
  <c r="T573" i="2" s="1"/>
  <c r="S572" i="2"/>
  <c r="R572" i="2"/>
  <c r="Q572" i="2"/>
  <c r="P572" i="2"/>
  <c r="S571" i="2"/>
  <c r="R571" i="2"/>
  <c r="Q571" i="2"/>
  <c r="P571" i="2"/>
  <c r="T571" i="2" s="1"/>
  <c r="T570" i="2"/>
  <c r="S570" i="2"/>
  <c r="R570" i="2"/>
  <c r="Q570" i="2"/>
  <c r="P570" i="2"/>
  <c r="S569" i="2"/>
  <c r="R569" i="2"/>
  <c r="Q569" i="2"/>
  <c r="T569" i="2" s="1"/>
  <c r="P569" i="2"/>
  <c r="S568" i="2"/>
  <c r="R568" i="2"/>
  <c r="Q568" i="2"/>
  <c r="T568" i="2" s="1"/>
  <c r="P568" i="2"/>
  <c r="T567" i="2"/>
  <c r="S567" i="2"/>
  <c r="R567" i="2"/>
  <c r="Q567" i="2"/>
  <c r="P567" i="2"/>
  <c r="S566" i="2"/>
  <c r="R566" i="2"/>
  <c r="Q566" i="2"/>
  <c r="P566" i="2"/>
  <c r="T566" i="2" s="1"/>
  <c r="S565" i="2"/>
  <c r="R565" i="2"/>
  <c r="Q565" i="2"/>
  <c r="P565" i="2"/>
  <c r="T565" i="2" s="1"/>
  <c r="S564" i="2"/>
  <c r="R564" i="2"/>
  <c r="Q564" i="2"/>
  <c r="P564" i="2"/>
  <c r="T564" i="2" s="1"/>
  <c r="S563" i="2"/>
  <c r="R563" i="2"/>
  <c r="Q563" i="2"/>
  <c r="P563" i="2"/>
  <c r="T562" i="2"/>
  <c r="S562" i="2"/>
  <c r="R562" i="2"/>
  <c r="Q562" i="2"/>
  <c r="P562" i="2"/>
  <c r="S561" i="2"/>
  <c r="R561" i="2"/>
  <c r="Q561" i="2"/>
  <c r="T561" i="2" s="1"/>
  <c r="P561" i="2"/>
  <c r="S560" i="2"/>
  <c r="R560" i="2"/>
  <c r="Q560" i="2"/>
  <c r="T560" i="2" s="1"/>
  <c r="P560" i="2"/>
  <c r="S559" i="2"/>
  <c r="T559" i="2" s="1"/>
  <c r="R559" i="2"/>
  <c r="Q559" i="2"/>
  <c r="P559" i="2"/>
  <c r="T558" i="2"/>
  <c r="S558" i="2"/>
  <c r="R558" i="2"/>
  <c r="Q558" i="2"/>
  <c r="P558" i="2"/>
  <c r="S557" i="2"/>
  <c r="R557" i="2"/>
  <c r="Q557" i="2"/>
  <c r="P557" i="2"/>
  <c r="T557" i="2" s="1"/>
  <c r="S556" i="2"/>
  <c r="R556" i="2"/>
  <c r="Q556" i="2"/>
  <c r="P556" i="2"/>
  <c r="S555" i="2"/>
  <c r="R555" i="2"/>
  <c r="Q555" i="2"/>
  <c r="P555" i="2"/>
  <c r="T555" i="2" s="1"/>
  <c r="T554" i="2"/>
  <c r="S554" i="2"/>
  <c r="R554" i="2"/>
  <c r="Q554" i="2"/>
  <c r="P554" i="2"/>
  <c r="S553" i="2"/>
  <c r="R553" i="2"/>
  <c r="Q553" i="2"/>
  <c r="T553" i="2" s="1"/>
  <c r="P553" i="2"/>
  <c r="S552" i="2"/>
  <c r="R552" i="2"/>
  <c r="Q552" i="2"/>
  <c r="P552" i="2"/>
  <c r="S551" i="2"/>
  <c r="T551" i="2" s="1"/>
  <c r="R551" i="2"/>
  <c r="Q551" i="2"/>
  <c r="P551" i="2"/>
  <c r="S550" i="2"/>
  <c r="R550" i="2"/>
  <c r="Q550" i="2"/>
  <c r="P550" i="2"/>
  <c r="T550" i="2" s="1"/>
  <c r="S549" i="2"/>
  <c r="R549" i="2"/>
  <c r="Q549" i="2"/>
  <c r="P549" i="2"/>
  <c r="T549" i="2" s="1"/>
  <c r="S548" i="2"/>
  <c r="R548" i="2"/>
  <c r="Q548" i="2"/>
  <c r="P548" i="2"/>
  <c r="T548" i="2" s="1"/>
  <c r="S547" i="2"/>
  <c r="R547" i="2"/>
  <c r="Q547" i="2"/>
  <c r="P547" i="2"/>
  <c r="S546" i="2"/>
  <c r="R546" i="2"/>
  <c r="Q546" i="2"/>
  <c r="P546" i="2"/>
  <c r="T546" i="2" s="1"/>
  <c r="S545" i="2"/>
  <c r="R545" i="2"/>
  <c r="Q545" i="2"/>
  <c r="T545" i="2" s="1"/>
  <c r="P545" i="2"/>
  <c r="S544" i="2"/>
  <c r="R544" i="2"/>
  <c r="Q544" i="2"/>
  <c r="P544" i="2"/>
  <c r="S543" i="2"/>
  <c r="T543" i="2" s="1"/>
  <c r="R543" i="2"/>
  <c r="Q543" i="2"/>
  <c r="P543" i="2"/>
  <c r="T542" i="2"/>
  <c r="S542" i="2"/>
  <c r="R542" i="2"/>
  <c r="Q542" i="2"/>
  <c r="P542" i="2"/>
  <c r="S541" i="2"/>
  <c r="R541" i="2"/>
  <c r="Q541" i="2"/>
  <c r="P541" i="2"/>
  <c r="T541" i="2" s="1"/>
  <c r="S540" i="2"/>
  <c r="R540" i="2"/>
  <c r="Q540" i="2"/>
  <c r="P540" i="2"/>
  <c r="S539" i="2"/>
  <c r="R539" i="2"/>
  <c r="Q539" i="2"/>
  <c r="P539" i="2"/>
  <c r="T539" i="2" s="1"/>
  <c r="T538" i="2"/>
  <c r="S538" i="2"/>
  <c r="R538" i="2"/>
  <c r="Q538" i="2"/>
  <c r="P538" i="2"/>
  <c r="S537" i="2"/>
  <c r="R537" i="2"/>
  <c r="Q537" i="2"/>
  <c r="T537" i="2" s="1"/>
  <c r="P537" i="2"/>
  <c r="S536" i="2"/>
  <c r="R536" i="2"/>
  <c r="Q536" i="2"/>
  <c r="P536" i="2"/>
  <c r="S535" i="2"/>
  <c r="T535" i="2" s="1"/>
  <c r="R535" i="2"/>
  <c r="Q535" i="2"/>
  <c r="P535" i="2"/>
  <c r="S534" i="2"/>
  <c r="R534" i="2"/>
  <c r="Q534" i="2"/>
  <c r="P534" i="2"/>
  <c r="T534" i="2" s="1"/>
  <c r="S533" i="2"/>
  <c r="R533" i="2"/>
  <c r="Q533" i="2"/>
  <c r="P533" i="2"/>
  <c r="T533" i="2" s="1"/>
  <c r="S532" i="2"/>
  <c r="R532" i="2"/>
  <c r="Q532" i="2"/>
  <c r="P532" i="2"/>
  <c r="T532" i="2" s="1"/>
  <c r="S531" i="2"/>
  <c r="R531" i="2"/>
  <c r="Q531" i="2"/>
  <c r="P531" i="2"/>
  <c r="S530" i="2"/>
  <c r="R530" i="2"/>
  <c r="Q530" i="2"/>
  <c r="P530" i="2"/>
  <c r="T530" i="2" s="1"/>
  <c r="S529" i="2"/>
  <c r="R529" i="2"/>
  <c r="Q529" i="2"/>
  <c r="T529" i="2" s="1"/>
  <c r="P529" i="2"/>
  <c r="S528" i="2"/>
  <c r="R528" i="2"/>
  <c r="Q528" i="2"/>
  <c r="P528" i="2"/>
  <c r="S527" i="2"/>
  <c r="T527" i="2" s="1"/>
  <c r="R527" i="2"/>
  <c r="Q527" i="2"/>
  <c r="P527" i="2"/>
  <c r="T526" i="2"/>
  <c r="S526" i="2"/>
  <c r="R526" i="2"/>
  <c r="Q526" i="2"/>
  <c r="P526" i="2"/>
  <c r="S525" i="2"/>
  <c r="R525" i="2"/>
  <c r="Q525" i="2"/>
  <c r="P525" i="2"/>
  <c r="T525" i="2" s="1"/>
  <c r="S524" i="2"/>
  <c r="R524" i="2"/>
  <c r="Q524" i="2"/>
  <c r="P524" i="2"/>
  <c r="S523" i="2"/>
  <c r="R523" i="2"/>
  <c r="Q523" i="2"/>
  <c r="P523" i="2"/>
  <c r="T523" i="2" s="1"/>
  <c r="T522" i="2"/>
  <c r="S522" i="2"/>
  <c r="R522" i="2"/>
  <c r="Q522" i="2"/>
  <c r="P522" i="2"/>
  <c r="S521" i="2"/>
  <c r="R521" i="2"/>
  <c r="Q521" i="2"/>
  <c r="T521" i="2" s="1"/>
  <c r="P521" i="2"/>
  <c r="S520" i="2"/>
  <c r="R520" i="2"/>
  <c r="Q520" i="2"/>
  <c r="P520" i="2"/>
  <c r="S519" i="2"/>
  <c r="T519" i="2" s="1"/>
  <c r="R519" i="2"/>
  <c r="Q519" i="2"/>
  <c r="P519" i="2"/>
  <c r="S518" i="2"/>
  <c r="R518" i="2"/>
  <c r="Q518" i="2"/>
  <c r="P518" i="2"/>
  <c r="T518" i="2" s="1"/>
  <c r="S517" i="2"/>
  <c r="R517" i="2"/>
  <c r="Q517" i="2"/>
  <c r="P517" i="2"/>
  <c r="T517" i="2" s="1"/>
  <c r="S516" i="2"/>
  <c r="R516" i="2"/>
  <c r="Q516" i="2"/>
  <c r="P516" i="2"/>
  <c r="T516" i="2" s="1"/>
  <c r="S515" i="2"/>
  <c r="R515" i="2"/>
  <c r="Q515" i="2"/>
  <c r="P515" i="2"/>
  <c r="S514" i="2"/>
  <c r="R514" i="2"/>
  <c r="Q514" i="2"/>
  <c r="P514" i="2"/>
  <c r="T514" i="2" s="1"/>
  <c r="S513" i="2"/>
  <c r="R513" i="2"/>
  <c r="Q513" i="2"/>
  <c r="T513" i="2" s="1"/>
  <c r="P513" i="2"/>
  <c r="S512" i="2"/>
  <c r="R512" i="2"/>
  <c r="Q512" i="2"/>
  <c r="P512" i="2"/>
  <c r="S511" i="2"/>
  <c r="T511" i="2" s="1"/>
  <c r="R511" i="2"/>
  <c r="Q511" i="2"/>
  <c r="P511" i="2"/>
  <c r="T510" i="2"/>
  <c r="S510" i="2"/>
  <c r="R510" i="2"/>
  <c r="Q510" i="2"/>
  <c r="P510" i="2"/>
  <c r="S509" i="2"/>
  <c r="R509" i="2"/>
  <c r="Q509" i="2"/>
  <c r="P509" i="2"/>
  <c r="T509" i="2" s="1"/>
  <c r="S508" i="2"/>
  <c r="R508" i="2"/>
  <c r="Q508" i="2"/>
  <c r="P508" i="2"/>
  <c r="S507" i="2"/>
  <c r="R507" i="2"/>
  <c r="Q507" i="2"/>
  <c r="P507" i="2"/>
  <c r="T507" i="2" s="1"/>
  <c r="T506" i="2"/>
  <c r="S506" i="2"/>
  <c r="R506" i="2"/>
  <c r="Q506" i="2"/>
  <c r="P506" i="2"/>
  <c r="S505" i="2"/>
  <c r="R505" i="2"/>
  <c r="Q505" i="2"/>
  <c r="T505" i="2" s="1"/>
  <c r="P505" i="2"/>
  <c r="S504" i="2"/>
  <c r="R504" i="2"/>
  <c r="Q504" i="2"/>
  <c r="P504" i="2"/>
  <c r="S503" i="2"/>
  <c r="T503" i="2" s="1"/>
  <c r="R503" i="2"/>
  <c r="Q503" i="2"/>
  <c r="P503" i="2"/>
  <c r="S502" i="2"/>
  <c r="R502" i="2"/>
  <c r="Q502" i="2"/>
  <c r="P502" i="2"/>
  <c r="T502" i="2" s="1"/>
  <c r="S501" i="2"/>
  <c r="R501" i="2"/>
  <c r="Q501" i="2"/>
  <c r="P501" i="2"/>
  <c r="T501" i="2" s="1"/>
  <c r="S500" i="2"/>
  <c r="R500" i="2"/>
  <c r="Q500" i="2"/>
  <c r="P500" i="2"/>
  <c r="T500" i="2" s="1"/>
  <c r="S499" i="2"/>
  <c r="R499" i="2"/>
  <c r="Q499" i="2"/>
  <c r="P499" i="2"/>
  <c r="S498" i="2"/>
  <c r="R498" i="2"/>
  <c r="Q498" i="2"/>
  <c r="P498" i="2"/>
  <c r="T498" i="2" s="1"/>
  <c r="S497" i="2"/>
  <c r="R497" i="2"/>
  <c r="Q497" i="2"/>
  <c r="T497" i="2" s="1"/>
  <c r="P497" i="2"/>
  <c r="S496" i="2"/>
  <c r="R496" i="2"/>
  <c r="Q496" i="2"/>
  <c r="P496" i="2"/>
  <c r="S495" i="2"/>
  <c r="T495" i="2" s="1"/>
  <c r="R495" i="2"/>
  <c r="Q495" i="2"/>
  <c r="P495" i="2"/>
  <c r="T494" i="2"/>
  <c r="S494" i="2"/>
  <c r="R494" i="2"/>
  <c r="Q494" i="2"/>
  <c r="P494" i="2"/>
  <c r="S493" i="2"/>
  <c r="R493" i="2"/>
  <c r="Q493" i="2"/>
  <c r="P493" i="2"/>
  <c r="T493" i="2" s="1"/>
  <c r="S492" i="2"/>
  <c r="R492" i="2"/>
  <c r="Q492" i="2"/>
  <c r="P492" i="2"/>
  <c r="S491" i="2"/>
  <c r="R491" i="2"/>
  <c r="Q491" i="2"/>
  <c r="P491" i="2"/>
  <c r="T491" i="2" s="1"/>
  <c r="T490" i="2"/>
  <c r="S490" i="2"/>
  <c r="R490" i="2"/>
  <c r="Q490" i="2"/>
  <c r="P490" i="2"/>
  <c r="S489" i="2"/>
  <c r="R489" i="2"/>
  <c r="Q489" i="2"/>
  <c r="T489" i="2" s="1"/>
  <c r="P489" i="2"/>
  <c r="S488" i="2"/>
  <c r="R488" i="2"/>
  <c r="Q488" i="2"/>
  <c r="P488" i="2"/>
  <c r="S487" i="2"/>
  <c r="T487" i="2" s="1"/>
  <c r="R487" i="2"/>
  <c r="Q487" i="2"/>
  <c r="P487" i="2"/>
  <c r="S486" i="2"/>
  <c r="R486" i="2"/>
  <c r="Q486" i="2"/>
  <c r="P486" i="2"/>
  <c r="T486" i="2" s="1"/>
  <c r="S485" i="2"/>
  <c r="R485" i="2"/>
  <c r="Q485" i="2"/>
  <c r="P485" i="2"/>
  <c r="T485" i="2" s="1"/>
  <c r="S484" i="2"/>
  <c r="R484" i="2"/>
  <c r="Q484" i="2"/>
  <c r="P484" i="2"/>
  <c r="T484" i="2" s="1"/>
  <c r="S483" i="2"/>
  <c r="R483" i="2"/>
  <c r="Q483" i="2"/>
  <c r="P483" i="2"/>
  <c r="S482" i="2"/>
  <c r="R482" i="2"/>
  <c r="Q482" i="2"/>
  <c r="P482" i="2"/>
  <c r="T482" i="2" s="1"/>
  <c r="S481" i="2"/>
  <c r="R481" i="2"/>
  <c r="Q481" i="2"/>
  <c r="T481" i="2" s="1"/>
  <c r="P481" i="2"/>
  <c r="S480" i="2"/>
  <c r="R480" i="2"/>
  <c r="Q480" i="2"/>
  <c r="P480" i="2"/>
  <c r="S479" i="2"/>
  <c r="T479" i="2" s="1"/>
  <c r="R479" i="2"/>
  <c r="Q479" i="2"/>
  <c r="P479" i="2"/>
  <c r="T478" i="2"/>
  <c r="S478" i="2"/>
  <c r="R478" i="2"/>
  <c r="Q478" i="2"/>
  <c r="P478" i="2"/>
  <c r="S477" i="2"/>
  <c r="R477" i="2"/>
  <c r="Q477" i="2"/>
  <c r="P477" i="2"/>
  <c r="T477" i="2" s="1"/>
  <c r="S476" i="2"/>
  <c r="R476" i="2"/>
  <c r="Q476" i="2"/>
  <c r="P476" i="2"/>
  <c r="S475" i="2"/>
  <c r="R475" i="2"/>
  <c r="Q475" i="2"/>
  <c r="P475" i="2"/>
  <c r="T475" i="2" s="1"/>
  <c r="T474" i="2"/>
  <c r="S474" i="2"/>
  <c r="R474" i="2"/>
  <c r="Q474" i="2"/>
  <c r="P474" i="2"/>
  <c r="S473" i="2"/>
  <c r="R473" i="2"/>
  <c r="Q473" i="2"/>
  <c r="T473" i="2" s="1"/>
  <c r="P473" i="2"/>
  <c r="S472" i="2"/>
  <c r="R472" i="2"/>
  <c r="Q472" i="2"/>
  <c r="P472" i="2"/>
  <c r="S471" i="2"/>
  <c r="T471" i="2" s="1"/>
  <c r="R471" i="2"/>
  <c r="Q471" i="2"/>
  <c r="P471" i="2"/>
  <c r="S470" i="2"/>
  <c r="R470" i="2"/>
  <c r="Q470" i="2"/>
  <c r="P470" i="2"/>
  <c r="T470" i="2" s="1"/>
  <c r="S469" i="2"/>
  <c r="R469" i="2"/>
  <c r="Q469" i="2"/>
  <c r="P469" i="2"/>
  <c r="T469" i="2" s="1"/>
  <c r="S468" i="2"/>
  <c r="R468" i="2"/>
  <c r="Q468" i="2"/>
  <c r="P468" i="2"/>
  <c r="T468" i="2" s="1"/>
  <c r="S467" i="2"/>
  <c r="R467" i="2"/>
  <c r="Q467" i="2"/>
  <c r="P467" i="2"/>
  <c r="S466" i="2"/>
  <c r="R466" i="2"/>
  <c r="Q466" i="2"/>
  <c r="P466" i="2"/>
  <c r="T466" i="2" s="1"/>
  <c r="S465" i="2"/>
  <c r="R465" i="2"/>
  <c r="Q465" i="2"/>
  <c r="T465" i="2" s="1"/>
  <c r="P465" i="2"/>
  <c r="S464" i="2"/>
  <c r="R464" i="2"/>
  <c r="Q464" i="2"/>
  <c r="P464" i="2"/>
  <c r="S463" i="2"/>
  <c r="T463" i="2" s="1"/>
  <c r="R463" i="2"/>
  <c r="Q463" i="2"/>
  <c r="P463" i="2"/>
  <c r="T462" i="2"/>
  <c r="S462" i="2"/>
  <c r="R462" i="2"/>
  <c r="Q462" i="2"/>
  <c r="P462" i="2"/>
  <c r="S461" i="2"/>
  <c r="R461" i="2"/>
  <c r="Q461" i="2"/>
  <c r="P461" i="2"/>
  <c r="T461" i="2" s="1"/>
  <c r="S460" i="2"/>
  <c r="R460" i="2"/>
  <c r="Q460" i="2"/>
  <c r="P460" i="2"/>
  <c r="S459" i="2"/>
  <c r="R459" i="2"/>
  <c r="Q459" i="2"/>
  <c r="P459" i="2"/>
  <c r="T459" i="2" s="1"/>
  <c r="T458" i="2"/>
  <c r="S458" i="2"/>
  <c r="R458" i="2"/>
  <c r="Q458" i="2"/>
  <c r="P458" i="2"/>
  <c r="S457" i="2"/>
  <c r="R457" i="2"/>
  <c r="Q457" i="2"/>
  <c r="T457" i="2" s="1"/>
  <c r="P457" i="2"/>
  <c r="S456" i="2"/>
  <c r="R456" i="2"/>
  <c r="Q456" i="2"/>
  <c r="P456" i="2"/>
  <c r="S455" i="2"/>
  <c r="T455" i="2" s="1"/>
  <c r="R455" i="2"/>
  <c r="Q455" i="2"/>
  <c r="P455" i="2"/>
  <c r="S454" i="2"/>
  <c r="R454" i="2"/>
  <c r="Q454" i="2"/>
  <c r="P454" i="2"/>
  <c r="T454" i="2" s="1"/>
  <c r="S453" i="2"/>
  <c r="R453" i="2"/>
  <c r="Q453" i="2"/>
  <c r="P453" i="2"/>
  <c r="T453" i="2" s="1"/>
  <c r="S452" i="2"/>
  <c r="R452" i="2"/>
  <c r="Q452" i="2"/>
  <c r="P452" i="2"/>
  <c r="T452" i="2" s="1"/>
  <c r="S451" i="2"/>
  <c r="R451" i="2"/>
  <c r="Q451" i="2"/>
  <c r="P451" i="2"/>
  <c r="S450" i="2"/>
  <c r="R450" i="2"/>
  <c r="Q450" i="2"/>
  <c r="P450" i="2"/>
  <c r="T450" i="2" s="1"/>
  <c r="S449" i="2"/>
  <c r="R449" i="2"/>
  <c r="Q449" i="2"/>
  <c r="T449" i="2" s="1"/>
  <c r="P449" i="2"/>
  <c r="S448" i="2"/>
  <c r="R448" i="2"/>
  <c r="Q448" i="2"/>
  <c r="P448" i="2"/>
  <c r="S447" i="2"/>
  <c r="T447" i="2" s="1"/>
  <c r="R447" i="2"/>
  <c r="Q447" i="2"/>
  <c r="P447" i="2"/>
  <c r="T446" i="2"/>
  <c r="S446" i="2"/>
  <c r="R446" i="2"/>
  <c r="Q446" i="2"/>
  <c r="P446" i="2"/>
  <c r="S445" i="2"/>
  <c r="R445" i="2"/>
  <c r="Q445" i="2"/>
  <c r="P445" i="2"/>
  <c r="T445" i="2" s="1"/>
  <c r="S444" i="2"/>
  <c r="R444" i="2"/>
  <c r="Q444" i="2"/>
  <c r="P444" i="2"/>
  <c r="S443" i="2"/>
  <c r="R443" i="2"/>
  <c r="Q443" i="2"/>
  <c r="P443" i="2"/>
  <c r="T443" i="2" s="1"/>
  <c r="T442" i="2"/>
  <c r="S442" i="2"/>
  <c r="R442" i="2"/>
  <c r="Q442" i="2"/>
  <c r="P442" i="2"/>
  <c r="S441" i="2"/>
  <c r="R441" i="2"/>
  <c r="Q441" i="2"/>
  <c r="T441" i="2" s="1"/>
  <c r="P441" i="2"/>
  <c r="S440" i="2"/>
  <c r="R440" i="2"/>
  <c r="Q440" i="2"/>
  <c r="P440" i="2"/>
  <c r="S439" i="2"/>
  <c r="T439" i="2" s="1"/>
  <c r="R439" i="2"/>
  <c r="Q439" i="2"/>
  <c r="P439" i="2"/>
  <c r="S438" i="2"/>
  <c r="R438" i="2"/>
  <c r="Q438" i="2"/>
  <c r="P438" i="2"/>
  <c r="T438" i="2" s="1"/>
  <c r="S437" i="2"/>
  <c r="R437" i="2"/>
  <c r="Q437" i="2"/>
  <c r="P437" i="2"/>
  <c r="T437" i="2" s="1"/>
  <c r="S436" i="2"/>
  <c r="R436" i="2"/>
  <c r="Q436" i="2"/>
  <c r="P436" i="2"/>
  <c r="T436" i="2" s="1"/>
  <c r="S435" i="2"/>
  <c r="R435" i="2"/>
  <c r="Q435" i="2"/>
  <c r="P435" i="2"/>
  <c r="S434" i="2"/>
  <c r="R434" i="2"/>
  <c r="Q434" i="2"/>
  <c r="P434" i="2"/>
  <c r="T434" i="2" s="1"/>
  <c r="S433" i="2"/>
  <c r="R433" i="2"/>
  <c r="Q433" i="2"/>
  <c r="T433" i="2" s="1"/>
  <c r="P433" i="2"/>
  <c r="S432" i="2"/>
  <c r="R432" i="2"/>
  <c r="Q432" i="2"/>
  <c r="P432" i="2"/>
  <c r="S431" i="2"/>
  <c r="T431" i="2" s="1"/>
  <c r="R431" i="2"/>
  <c r="Q431" i="2"/>
  <c r="P431" i="2"/>
  <c r="T430" i="2"/>
  <c r="S430" i="2"/>
  <c r="R430" i="2"/>
  <c r="Q430" i="2"/>
  <c r="P430" i="2"/>
  <c r="S429" i="2"/>
  <c r="R429" i="2"/>
  <c r="Q429" i="2"/>
  <c r="P429" i="2"/>
  <c r="T429" i="2" s="1"/>
  <c r="S428" i="2"/>
  <c r="R428" i="2"/>
  <c r="Q428" i="2"/>
  <c r="P428" i="2"/>
  <c r="S427" i="2"/>
  <c r="R427" i="2"/>
  <c r="Q427" i="2"/>
  <c r="P427" i="2"/>
  <c r="T427" i="2" s="1"/>
  <c r="T426" i="2"/>
  <c r="S426" i="2"/>
  <c r="R426" i="2"/>
  <c r="Q426" i="2"/>
  <c r="P426" i="2"/>
  <c r="S425" i="2"/>
  <c r="R425" i="2"/>
  <c r="Q425" i="2"/>
  <c r="T425" i="2" s="1"/>
  <c r="P425" i="2"/>
  <c r="S424" i="2"/>
  <c r="R424" i="2"/>
  <c r="Q424" i="2"/>
  <c r="P424" i="2"/>
  <c r="S423" i="2"/>
  <c r="T423" i="2" s="1"/>
  <c r="R423" i="2"/>
  <c r="Q423" i="2"/>
  <c r="P423" i="2"/>
  <c r="S422" i="2"/>
  <c r="R422" i="2"/>
  <c r="Q422" i="2"/>
  <c r="P422" i="2"/>
  <c r="T422" i="2" s="1"/>
  <c r="S421" i="2"/>
  <c r="R421" i="2"/>
  <c r="Q421" i="2"/>
  <c r="P421" i="2"/>
  <c r="T421" i="2" s="1"/>
  <c r="S420" i="2"/>
  <c r="R420" i="2"/>
  <c r="Q420" i="2"/>
  <c r="P420" i="2"/>
  <c r="T420" i="2" s="1"/>
  <c r="S419" i="2"/>
  <c r="R419" i="2"/>
  <c r="Q419" i="2"/>
  <c r="P419" i="2"/>
  <c r="S418" i="2"/>
  <c r="R418" i="2"/>
  <c r="Q418" i="2"/>
  <c r="P418" i="2"/>
  <c r="T418" i="2" s="1"/>
  <c r="S417" i="2"/>
  <c r="R417" i="2"/>
  <c r="Q417" i="2"/>
  <c r="T417" i="2" s="1"/>
  <c r="P417" i="2"/>
  <c r="S416" i="2"/>
  <c r="R416" i="2"/>
  <c r="Q416" i="2"/>
  <c r="P416" i="2"/>
  <c r="S415" i="2"/>
  <c r="T415" i="2" s="1"/>
  <c r="R415" i="2"/>
  <c r="Q415" i="2"/>
  <c r="P415" i="2"/>
  <c r="T414" i="2"/>
  <c r="S414" i="2"/>
  <c r="R414" i="2"/>
  <c r="Q414" i="2"/>
  <c r="P414" i="2"/>
  <c r="S413" i="2"/>
  <c r="R413" i="2"/>
  <c r="Q413" i="2"/>
  <c r="P413" i="2"/>
  <c r="T413" i="2" s="1"/>
  <c r="S412" i="2"/>
  <c r="R412" i="2"/>
  <c r="Q412" i="2"/>
  <c r="P412" i="2"/>
  <c r="S411" i="2"/>
  <c r="R411" i="2"/>
  <c r="Q411" i="2"/>
  <c r="P411" i="2"/>
  <c r="T411" i="2" s="1"/>
  <c r="T410" i="2"/>
  <c r="S410" i="2"/>
  <c r="R410" i="2"/>
  <c r="Q410" i="2"/>
  <c r="P410" i="2"/>
  <c r="S409" i="2"/>
  <c r="R409" i="2"/>
  <c r="Q409" i="2"/>
  <c r="T409" i="2" s="1"/>
  <c r="P409" i="2"/>
  <c r="S408" i="2"/>
  <c r="R408" i="2"/>
  <c r="Q408" i="2"/>
  <c r="P408" i="2"/>
  <c r="S407" i="2"/>
  <c r="T407" i="2" s="1"/>
  <c r="R407" i="2"/>
  <c r="Q407" i="2"/>
  <c r="P407" i="2"/>
  <c r="S406" i="2"/>
  <c r="R406" i="2"/>
  <c r="Q406" i="2"/>
  <c r="P406" i="2"/>
  <c r="T406" i="2" s="1"/>
  <c r="S405" i="2"/>
  <c r="R405" i="2"/>
  <c r="Q405" i="2"/>
  <c r="P405" i="2"/>
  <c r="T405" i="2" s="1"/>
  <c r="S404" i="2"/>
  <c r="R404" i="2"/>
  <c r="Q404" i="2"/>
  <c r="P404" i="2"/>
  <c r="T404" i="2" s="1"/>
  <c r="S403" i="2"/>
  <c r="R403" i="2"/>
  <c r="Q403" i="2"/>
  <c r="P403" i="2"/>
  <c r="S402" i="2"/>
  <c r="R402" i="2"/>
  <c r="Q402" i="2"/>
  <c r="P402" i="2"/>
  <c r="T402" i="2" s="1"/>
  <c r="S401" i="2"/>
  <c r="R401" i="2"/>
  <c r="Q401" i="2"/>
  <c r="T401" i="2" s="1"/>
  <c r="P401" i="2"/>
  <c r="S400" i="2"/>
  <c r="R400" i="2"/>
  <c r="Q400" i="2"/>
  <c r="P400" i="2"/>
  <c r="S399" i="2"/>
  <c r="T399" i="2" s="1"/>
  <c r="R399" i="2"/>
  <c r="Q399" i="2"/>
  <c r="P399" i="2"/>
  <c r="T398" i="2"/>
  <c r="S398" i="2"/>
  <c r="R398" i="2"/>
  <c r="Q398" i="2"/>
  <c r="P398" i="2"/>
  <c r="S397" i="2"/>
  <c r="R397" i="2"/>
  <c r="Q397" i="2"/>
  <c r="P397" i="2"/>
  <c r="T397" i="2" s="1"/>
  <c r="S396" i="2"/>
  <c r="R396" i="2"/>
  <c r="Q396" i="2"/>
  <c r="P396" i="2"/>
  <c r="S395" i="2"/>
  <c r="R395" i="2"/>
  <c r="Q395" i="2"/>
  <c r="P395" i="2"/>
  <c r="T395" i="2" s="1"/>
  <c r="T394" i="2"/>
  <c r="S394" i="2"/>
  <c r="R394" i="2"/>
  <c r="Q394" i="2"/>
  <c r="P394" i="2"/>
  <c r="S393" i="2"/>
  <c r="R393" i="2"/>
  <c r="Q393" i="2"/>
  <c r="T393" i="2" s="1"/>
  <c r="P393" i="2"/>
  <c r="S392" i="2"/>
  <c r="R392" i="2"/>
  <c r="Q392" i="2"/>
  <c r="P392" i="2"/>
  <c r="S391" i="2"/>
  <c r="T391" i="2" s="1"/>
  <c r="R391" i="2"/>
  <c r="Q391" i="2"/>
  <c r="P391" i="2"/>
  <c r="S390" i="2"/>
  <c r="R390" i="2"/>
  <c r="Q390" i="2"/>
  <c r="P390" i="2"/>
  <c r="T390" i="2" s="1"/>
  <c r="S389" i="2"/>
  <c r="R389" i="2"/>
  <c r="Q389" i="2"/>
  <c r="P389" i="2"/>
  <c r="T389" i="2" s="1"/>
  <c r="S388" i="2"/>
  <c r="R388" i="2"/>
  <c r="Q388" i="2"/>
  <c r="P388" i="2"/>
  <c r="T388" i="2" s="1"/>
  <c r="S387" i="2"/>
  <c r="R387" i="2"/>
  <c r="Q387" i="2"/>
  <c r="P387" i="2"/>
  <c r="S386" i="2"/>
  <c r="R386" i="2"/>
  <c r="Q386" i="2"/>
  <c r="P386" i="2"/>
  <c r="T386" i="2" s="1"/>
  <c r="S385" i="2"/>
  <c r="R385" i="2"/>
  <c r="Q385" i="2"/>
  <c r="T385" i="2" s="1"/>
  <c r="P385" i="2"/>
  <c r="S384" i="2"/>
  <c r="R384" i="2"/>
  <c r="Q384" i="2"/>
  <c r="P384" i="2"/>
  <c r="S383" i="2"/>
  <c r="T383" i="2" s="1"/>
  <c r="R383" i="2"/>
  <c r="Q383" i="2"/>
  <c r="P383" i="2"/>
  <c r="T382" i="2"/>
  <c r="S382" i="2"/>
  <c r="R382" i="2"/>
  <c r="Q382" i="2"/>
  <c r="P382" i="2"/>
  <c r="S381" i="2"/>
  <c r="R381" i="2"/>
  <c r="Q381" i="2"/>
  <c r="P381" i="2"/>
  <c r="T381" i="2" s="1"/>
  <c r="S380" i="2"/>
  <c r="R380" i="2"/>
  <c r="Q380" i="2"/>
  <c r="P380" i="2"/>
  <c r="S379" i="2"/>
  <c r="R379" i="2"/>
  <c r="Q379" i="2"/>
  <c r="P379" i="2"/>
  <c r="T379" i="2" s="1"/>
  <c r="T378" i="2"/>
  <c r="S378" i="2"/>
  <c r="R378" i="2"/>
  <c r="Q378" i="2"/>
  <c r="P378" i="2"/>
  <c r="S377" i="2"/>
  <c r="R377" i="2"/>
  <c r="Q377" i="2"/>
  <c r="T377" i="2" s="1"/>
  <c r="P377" i="2"/>
  <c r="S376" i="2"/>
  <c r="R376" i="2"/>
  <c r="Q376" i="2"/>
  <c r="P376" i="2"/>
  <c r="S375" i="2"/>
  <c r="T375" i="2" s="1"/>
  <c r="R375" i="2"/>
  <c r="Q375" i="2"/>
  <c r="P375" i="2"/>
  <c r="S374" i="2"/>
  <c r="R374" i="2"/>
  <c r="Q374" i="2"/>
  <c r="P374" i="2"/>
  <c r="T374" i="2" s="1"/>
  <c r="S373" i="2"/>
  <c r="R373" i="2"/>
  <c r="Q373" i="2"/>
  <c r="P373" i="2"/>
  <c r="T373" i="2" s="1"/>
  <c r="S372" i="2"/>
  <c r="R372" i="2"/>
  <c r="Q372" i="2"/>
  <c r="P372" i="2"/>
  <c r="T372" i="2" s="1"/>
  <c r="S371" i="2"/>
  <c r="R371" i="2"/>
  <c r="Q371" i="2"/>
  <c r="P371" i="2"/>
  <c r="S370" i="2"/>
  <c r="R370" i="2"/>
  <c r="Q370" i="2"/>
  <c r="P370" i="2"/>
  <c r="T370" i="2" s="1"/>
  <c r="S369" i="2"/>
  <c r="R369" i="2"/>
  <c r="Q369" i="2"/>
  <c r="T369" i="2" s="1"/>
  <c r="P369" i="2"/>
  <c r="S368" i="2"/>
  <c r="R368" i="2"/>
  <c r="Q368" i="2"/>
  <c r="P368" i="2"/>
  <c r="S367" i="2"/>
  <c r="T367" i="2" s="1"/>
  <c r="R367" i="2"/>
  <c r="Q367" i="2"/>
  <c r="P367" i="2"/>
  <c r="T366" i="2"/>
  <c r="S366" i="2"/>
  <c r="R366" i="2"/>
  <c r="Q366" i="2"/>
  <c r="P366" i="2"/>
  <c r="S365" i="2"/>
  <c r="R365" i="2"/>
  <c r="Q365" i="2"/>
  <c r="P365" i="2"/>
  <c r="T365" i="2" s="1"/>
  <c r="S364" i="2"/>
  <c r="R364" i="2"/>
  <c r="Q364" i="2"/>
  <c r="P364" i="2"/>
  <c r="S363" i="2"/>
  <c r="R363" i="2"/>
  <c r="Q363" i="2"/>
  <c r="P363" i="2"/>
  <c r="T363" i="2" s="1"/>
  <c r="T362" i="2"/>
  <c r="S362" i="2"/>
  <c r="R362" i="2"/>
  <c r="Q362" i="2"/>
  <c r="P362" i="2"/>
  <c r="S361" i="2"/>
  <c r="R361" i="2"/>
  <c r="Q361" i="2"/>
  <c r="T361" i="2" s="1"/>
  <c r="P361" i="2"/>
  <c r="S360" i="2"/>
  <c r="R360" i="2"/>
  <c r="Q360" i="2"/>
  <c r="P360" i="2"/>
  <c r="S359" i="2"/>
  <c r="T359" i="2" s="1"/>
  <c r="R359" i="2"/>
  <c r="Q359" i="2"/>
  <c r="P359" i="2"/>
  <c r="S358" i="2"/>
  <c r="R358" i="2"/>
  <c r="Q358" i="2"/>
  <c r="P358" i="2"/>
  <c r="T358" i="2" s="1"/>
  <c r="S357" i="2"/>
  <c r="R357" i="2"/>
  <c r="Q357" i="2"/>
  <c r="P357" i="2"/>
  <c r="T357" i="2" s="1"/>
  <c r="S356" i="2"/>
  <c r="R356" i="2"/>
  <c r="Q356" i="2"/>
  <c r="P356" i="2"/>
  <c r="T356" i="2" s="1"/>
  <c r="S355" i="2"/>
  <c r="R355" i="2"/>
  <c r="Q355" i="2"/>
  <c r="P355" i="2"/>
  <c r="S354" i="2"/>
  <c r="R354" i="2"/>
  <c r="Q354" i="2"/>
  <c r="P354" i="2"/>
  <c r="T354" i="2" s="1"/>
  <c r="S353" i="2"/>
  <c r="R353" i="2"/>
  <c r="Q353" i="2"/>
  <c r="T353" i="2" s="1"/>
  <c r="P353" i="2"/>
  <c r="S352" i="2"/>
  <c r="R352" i="2"/>
  <c r="Q352" i="2"/>
  <c r="P352" i="2"/>
  <c r="S351" i="2"/>
  <c r="T351" i="2" s="1"/>
  <c r="R351" i="2"/>
  <c r="Q351" i="2"/>
  <c r="P351" i="2"/>
  <c r="T350" i="2"/>
  <c r="S350" i="2"/>
  <c r="R350" i="2"/>
  <c r="Q350" i="2"/>
  <c r="P350" i="2"/>
  <c r="S349" i="2"/>
  <c r="R349" i="2"/>
  <c r="Q349" i="2"/>
  <c r="P349" i="2"/>
  <c r="T349" i="2" s="1"/>
  <c r="S348" i="2"/>
  <c r="R348" i="2"/>
  <c r="Q348" i="2"/>
  <c r="P348" i="2"/>
  <c r="S347" i="2"/>
  <c r="R347" i="2"/>
  <c r="Q347" i="2"/>
  <c r="P347" i="2"/>
  <c r="T347" i="2" s="1"/>
  <c r="T346" i="2"/>
  <c r="S346" i="2"/>
  <c r="R346" i="2"/>
  <c r="Q346" i="2"/>
  <c r="P346" i="2"/>
  <c r="S345" i="2"/>
  <c r="R345" i="2"/>
  <c r="Q345" i="2"/>
  <c r="T345" i="2" s="1"/>
  <c r="P345" i="2"/>
  <c r="S344" i="2"/>
  <c r="R344" i="2"/>
  <c r="Q344" i="2"/>
  <c r="P344" i="2"/>
  <c r="S343" i="2"/>
  <c r="T343" i="2" s="1"/>
  <c r="R343" i="2"/>
  <c r="Q343" i="2"/>
  <c r="P343" i="2"/>
  <c r="S342" i="2"/>
  <c r="R342" i="2"/>
  <c r="Q342" i="2"/>
  <c r="P342" i="2"/>
  <c r="T342" i="2" s="1"/>
  <c r="S341" i="2"/>
  <c r="R341" i="2"/>
  <c r="Q341" i="2"/>
  <c r="P341" i="2"/>
  <c r="T341" i="2" s="1"/>
  <c r="S340" i="2"/>
  <c r="R340" i="2"/>
  <c r="Q340" i="2"/>
  <c r="P340" i="2"/>
  <c r="T340" i="2" s="1"/>
  <c r="S339" i="2"/>
  <c r="R339" i="2"/>
  <c r="Q339" i="2"/>
  <c r="P339" i="2"/>
  <c r="S338" i="2"/>
  <c r="R338" i="2"/>
  <c r="Q338" i="2"/>
  <c r="P338" i="2"/>
  <c r="T338" i="2" s="1"/>
  <c r="S337" i="2"/>
  <c r="R337" i="2"/>
  <c r="Q337" i="2"/>
  <c r="T337" i="2" s="1"/>
  <c r="P337" i="2"/>
  <c r="S336" i="2"/>
  <c r="R336" i="2"/>
  <c r="Q336" i="2"/>
  <c r="P336" i="2"/>
  <c r="S335" i="2"/>
  <c r="T335" i="2" s="1"/>
  <c r="R335" i="2"/>
  <c r="Q335" i="2"/>
  <c r="P335" i="2"/>
  <c r="T334" i="2"/>
  <c r="S334" i="2"/>
  <c r="R334" i="2"/>
  <c r="Q334" i="2"/>
  <c r="P334" i="2"/>
  <c r="S333" i="2"/>
  <c r="R333" i="2"/>
  <c r="Q333" i="2"/>
  <c r="P333" i="2"/>
  <c r="T333" i="2" s="1"/>
  <c r="S332" i="2"/>
  <c r="R332" i="2"/>
  <c r="Q332" i="2"/>
  <c r="P332" i="2"/>
  <c r="S331" i="2"/>
  <c r="R331" i="2"/>
  <c r="Q331" i="2"/>
  <c r="P331" i="2"/>
  <c r="T331" i="2" s="1"/>
  <c r="T330" i="2"/>
  <c r="S330" i="2"/>
  <c r="R330" i="2"/>
  <c r="Q330" i="2"/>
  <c r="P330" i="2"/>
  <c r="S329" i="2"/>
  <c r="R329" i="2"/>
  <c r="Q329" i="2"/>
  <c r="T329" i="2" s="1"/>
  <c r="P329" i="2"/>
  <c r="S328" i="2"/>
  <c r="R328" i="2"/>
  <c r="Q328" i="2"/>
  <c r="P328" i="2"/>
  <c r="T328" i="2" s="1"/>
  <c r="T327" i="2"/>
  <c r="S327" i="2"/>
  <c r="R327" i="2"/>
  <c r="Q327" i="2"/>
  <c r="P327" i="2"/>
  <c r="S326" i="2"/>
  <c r="R326" i="2"/>
  <c r="Q326" i="2"/>
  <c r="P326" i="2"/>
  <c r="T326" i="2" s="1"/>
  <c r="S325" i="2"/>
  <c r="R325" i="2"/>
  <c r="Q325" i="2"/>
  <c r="P325" i="2"/>
  <c r="T325" i="2" s="1"/>
  <c r="S324" i="2"/>
  <c r="R324" i="2"/>
  <c r="Q324" i="2"/>
  <c r="T324" i="2" s="1"/>
  <c r="P324" i="2"/>
  <c r="S323" i="2"/>
  <c r="R323" i="2"/>
  <c r="Q323" i="2"/>
  <c r="P323" i="2"/>
  <c r="T323" i="2" s="1"/>
  <c r="T322" i="2"/>
  <c r="S322" i="2"/>
  <c r="R322" i="2"/>
  <c r="Q322" i="2"/>
  <c r="P322" i="2"/>
  <c r="S321" i="2"/>
  <c r="R321" i="2"/>
  <c r="Q321" i="2"/>
  <c r="T321" i="2" s="1"/>
  <c r="P321" i="2"/>
  <c r="S320" i="2"/>
  <c r="R320" i="2"/>
  <c r="Q320" i="2"/>
  <c r="P320" i="2"/>
  <c r="T320" i="2" s="1"/>
  <c r="T319" i="2"/>
  <c r="S319" i="2"/>
  <c r="R319" i="2"/>
  <c r="Q319" i="2"/>
  <c r="P319" i="2"/>
  <c r="S318" i="2"/>
  <c r="R318" i="2"/>
  <c r="Q318" i="2"/>
  <c r="P318" i="2"/>
  <c r="T318" i="2" s="1"/>
  <c r="S317" i="2"/>
  <c r="R317" i="2"/>
  <c r="Q317" i="2"/>
  <c r="P317" i="2"/>
  <c r="T317" i="2" s="1"/>
  <c r="S316" i="2"/>
  <c r="R316" i="2"/>
  <c r="Q316" i="2"/>
  <c r="T316" i="2" s="1"/>
  <c r="P316" i="2"/>
  <c r="S315" i="2"/>
  <c r="R315" i="2"/>
  <c r="Q315" i="2"/>
  <c r="P315" i="2"/>
  <c r="T315" i="2" s="1"/>
  <c r="T314" i="2"/>
  <c r="S314" i="2"/>
  <c r="R314" i="2"/>
  <c r="Q314" i="2"/>
  <c r="P314" i="2"/>
  <c r="S313" i="2"/>
  <c r="R313" i="2"/>
  <c r="Q313" i="2"/>
  <c r="T313" i="2" s="1"/>
  <c r="P313" i="2"/>
  <c r="S312" i="2"/>
  <c r="R312" i="2"/>
  <c r="Q312" i="2"/>
  <c r="P312" i="2"/>
  <c r="T312" i="2" s="1"/>
  <c r="T311" i="2"/>
  <c r="S311" i="2"/>
  <c r="R311" i="2"/>
  <c r="Q311" i="2"/>
  <c r="P311" i="2"/>
  <c r="S310" i="2"/>
  <c r="R310" i="2"/>
  <c r="Q310" i="2"/>
  <c r="P310" i="2"/>
  <c r="T310" i="2" s="1"/>
  <c r="S309" i="2"/>
  <c r="R309" i="2"/>
  <c r="Q309" i="2"/>
  <c r="P309" i="2"/>
  <c r="T309" i="2" s="1"/>
  <c r="S308" i="2"/>
  <c r="R308" i="2"/>
  <c r="Q308" i="2"/>
  <c r="T308" i="2" s="1"/>
  <c r="P308" i="2"/>
  <c r="S307" i="2"/>
  <c r="R307" i="2"/>
  <c r="Q307" i="2"/>
  <c r="P307" i="2"/>
  <c r="T307" i="2" s="1"/>
  <c r="T306" i="2"/>
  <c r="S306" i="2"/>
  <c r="R306" i="2"/>
  <c r="Q306" i="2"/>
  <c r="P306" i="2"/>
  <c r="S305" i="2"/>
  <c r="R305" i="2"/>
  <c r="Q305" i="2"/>
  <c r="T305" i="2" s="1"/>
  <c r="P305" i="2"/>
  <c r="S304" i="2"/>
  <c r="R304" i="2"/>
  <c r="Q304" i="2"/>
  <c r="P304" i="2"/>
  <c r="T304" i="2" s="1"/>
  <c r="T303" i="2"/>
  <c r="S303" i="2"/>
  <c r="R303" i="2"/>
  <c r="Q303" i="2"/>
  <c r="P303" i="2"/>
  <c r="S302" i="2"/>
  <c r="R302" i="2"/>
  <c r="Q302" i="2"/>
  <c r="P302" i="2"/>
  <c r="T302" i="2" s="1"/>
  <c r="S301" i="2"/>
  <c r="R301" i="2"/>
  <c r="Q301" i="2"/>
  <c r="P301" i="2"/>
  <c r="T301" i="2" s="1"/>
  <c r="S300" i="2"/>
  <c r="R300" i="2"/>
  <c r="Q300" i="2"/>
  <c r="T300" i="2" s="1"/>
  <c r="P300" i="2"/>
  <c r="S299" i="2"/>
  <c r="R299" i="2"/>
  <c r="Q299" i="2"/>
  <c r="P299" i="2"/>
  <c r="T299" i="2" s="1"/>
  <c r="T298" i="2"/>
  <c r="S298" i="2"/>
  <c r="R298" i="2"/>
  <c r="Q298" i="2"/>
  <c r="P298" i="2"/>
  <c r="S297" i="2"/>
  <c r="R297" i="2"/>
  <c r="Q297" i="2"/>
  <c r="T297" i="2" s="1"/>
  <c r="P297" i="2"/>
  <c r="S296" i="2"/>
  <c r="R296" i="2"/>
  <c r="Q296" i="2"/>
  <c r="P296" i="2"/>
  <c r="T296" i="2" s="1"/>
  <c r="T295" i="2"/>
  <c r="S295" i="2"/>
  <c r="R295" i="2"/>
  <c r="Q295" i="2"/>
  <c r="P295" i="2"/>
  <c r="S294" i="2"/>
  <c r="R294" i="2"/>
  <c r="Q294" i="2"/>
  <c r="P294" i="2"/>
  <c r="T294" i="2" s="1"/>
  <c r="S293" i="2"/>
  <c r="R293" i="2"/>
  <c r="Q293" i="2"/>
  <c r="P293" i="2"/>
  <c r="T293" i="2" s="1"/>
  <c r="S292" i="2"/>
  <c r="R292" i="2"/>
  <c r="T292" i="2" s="1"/>
  <c r="Q292" i="2"/>
  <c r="P292" i="2"/>
  <c r="S291" i="2"/>
  <c r="R291" i="2"/>
  <c r="Q291" i="2"/>
  <c r="P291" i="2"/>
  <c r="T291" i="2" s="1"/>
  <c r="T290" i="2"/>
  <c r="S290" i="2"/>
  <c r="R290" i="2"/>
  <c r="Q290" i="2"/>
  <c r="P290" i="2"/>
  <c r="S289" i="2"/>
  <c r="R289" i="2"/>
  <c r="Q289" i="2"/>
  <c r="T289" i="2" s="1"/>
  <c r="P289" i="2"/>
  <c r="S288" i="2"/>
  <c r="R288" i="2"/>
  <c r="Q288" i="2"/>
  <c r="P288" i="2"/>
  <c r="T288" i="2" s="1"/>
  <c r="T287" i="2"/>
  <c r="S287" i="2"/>
  <c r="R287" i="2"/>
  <c r="Q287" i="2"/>
  <c r="P287" i="2"/>
  <c r="S286" i="2"/>
  <c r="R286" i="2"/>
  <c r="Q286" i="2"/>
  <c r="P286" i="2"/>
  <c r="T286" i="2" s="1"/>
  <c r="S285" i="2"/>
  <c r="R285" i="2"/>
  <c r="Q285" i="2"/>
  <c r="P285" i="2"/>
  <c r="T285" i="2" s="1"/>
  <c r="S284" i="2"/>
  <c r="R284" i="2"/>
  <c r="T284" i="2" s="1"/>
  <c r="Q284" i="2"/>
  <c r="P284" i="2"/>
  <c r="S283" i="2"/>
  <c r="R283" i="2"/>
  <c r="Q283" i="2"/>
  <c r="P283" i="2"/>
  <c r="T283" i="2" s="1"/>
  <c r="T282" i="2"/>
  <c r="S282" i="2"/>
  <c r="R282" i="2"/>
  <c r="Q282" i="2"/>
  <c r="P282" i="2"/>
  <c r="S281" i="2"/>
  <c r="R281" i="2"/>
  <c r="Q281" i="2"/>
  <c r="T281" i="2" s="1"/>
  <c r="P281" i="2"/>
  <c r="S280" i="2"/>
  <c r="R280" i="2"/>
  <c r="Q280" i="2"/>
  <c r="P280" i="2"/>
  <c r="T280" i="2" s="1"/>
  <c r="T279" i="2"/>
  <c r="S279" i="2"/>
  <c r="R279" i="2"/>
  <c r="Q279" i="2"/>
  <c r="P279" i="2"/>
  <c r="S278" i="2"/>
  <c r="R278" i="2"/>
  <c r="Q278" i="2"/>
  <c r="P278" i="2"/>
  <c r="T278" i="2" s="1"/>
  <c r="S277" i="2"/>
  <c r="R277" i="2"/>
  <c r="Q277" i="2"/>
  <c r="P277" i="2"/>
  <c r="T277" i="2" s="1"/>
  <c r="S276" i="2"/>
  <c r="R276" i="2"/>
  <c r="T276" i="2" s="1"/>
  <c r="Q276" i="2"/>
  <c r="P276" i="2"/>
  <c r="S275" i="2"/>
  <c r="R275" i="2"/>
  <c r="Q275" i="2"/>
  <c r="P275" i="2"/>
  <c r="T275" i="2" s="1"/>
  <c r="T274" i="2"/>
  <c r="S274" i="2"/>
  <c r="R274" i="2"/>
  <c r="Q274" i="2"/>
  <c r="P274" i="2"/>
  <c r="S273" i="2"/>
  <c r="R273" i="2"/>
  <c r="Q273" i="2"/>
  <c r="T273" i="2" s="1"/>
  <c r="P273" i="2"/>
  <c r="S272" i="2"/>
  <c r="R272" i="2"/>
  <c r="Q272" i="2"/>
  <c r="P272" i="2"/>
  <c r="T272" i="2" s="1"/>
  <c r="T271" i="2"/>
  <c r="S271" i="2"/>
  <c r="R271" i="2"/>
  <c r="Q271" i="2"/>
  <c r="P271" i="2"/>
  <c r="S270" i="2"/>
  <c r="R270" i="2"/>
  <c r="Q270" i="2"/>
  <c r="P270" i="2"/>
  <c r="T270" i="2" s="1"/>
  <c r="S269" i="2"/>
  <c r="R269" i="2"/>
  <c r="Q269" i="2"/>
  <c r="P269" i="2"/>
  <c r="T269" i="2" s="1"/>
  <c r="S268" i="2"/>
  <c r="R268" i="2"/>
  <c r="T268" i="2" s="1"/>
  <c r="Q268" i="2"/>
  <c r="P268" i="2"/>
  <c r="S267" i="2"/>
  <c r="R267" i="2"/>
  <c r="Q267" i="2"/>
  <c r="P267" i="2"/>
  <c r="T267" i="2" s="1"/>
  <c r="T266" i="2"/>
  <c r="S266" i="2"/>
  <c r="R266" i="2"/>
  <c r="Q266" i="2"/>
  <c r="P266" i="2"/>
  <c r="S265" i="2"/>
  <c r="R265" i="2"/>
  <c r="Q265" i="2"/>
  <c r="T265" i="2" s="1"/>
  <c r="P265" i="2"/>
  <c r="S264" i="2"/>
  <c r="R264" i="2"/>
  <c r="Q264" i="2"/>
  <c r="P264" i="2"/>
  <c r="T264" i="2" s="1"/>
  <c r="T263" i="2"/>
  <c r="S263" i="2"/>
  <c r="R263" i="2"/>
  <c r="Q263" i="2"/>
  <c r="P263" i="2"/>
  <c r="S262" i="2"/>
  <c r="R262" i="2"/>
  <c r="Q262" i="2"/>
  <c r="P262" i="2"/>
  <c r="T262" i="2" s="1"/>
  <c r="S261" i="2"/>
  <c r="R261" i="2"/>
  <c r="Q261" i="2"/>
  <c r="P261" i="2"/>
  <c r="T261" i="2" s="1"/>
  <c r="S260" i="2"/>
  <c r="R260" i="2"/>
  <c r="T260" i="2" s="1"/>
  <c r="Q260" i="2"/>
  <c r="P260" i="2"/>
  <c r="S259" i="2"/>
  <c r="R259" i="2"/>
  <c r="Q259" i="2"/>
  <c r="P259" i="2"/>
  <c r="T259" i="2" s="1"/>
  <c r="T258" i="2"/>
  <c r="S258" i="2"/>
  <c r="R258" i="2"/>
  <c r="Q258" i="2"/>
  <c r="P258" i="2"/>
  <c r="S257" i="2"/>
  <c r="R257" i="2"/>
  <c r="Q257" i="2"/>
  <c r="T257" i="2" s="1"/>
  <c r="P257" i="2"/>
  <c r="S256" i="2"/>
  <c r="R256" i="2"/>
  <c r="Q256" i="2"/>
  <c r="P256" i="2"/>
  <c r="T256" i="2" s="1"/>
  <c r="T255" i="2"/>
  <c r="S255" i="2"/>
  <c r="R255" i="2"/>
  <c r="Q255" i="2"/>
  <c r="P255" i="2"/>
  <c r="S254" i="2"/>
  <c r="R254" i="2"/>
  <c r="Q254" i="2"/>
  <c r="P254" i="2"/>
  <c r="T254" i="2" s="1"/>
  <c r="S253" i="2"/>
  <c r="R253" i="2"/>
  <c r="Q253" i="2"/>
  <c r="P253" i="2"/>
  <c r="T253" i="2" s="1"/>
  <c r="S252" i="2"/>
  <c r="R252" i="2"/>
  <c r="T252" i="2" s="1"/>
  <c r="Q252" i="2"/>
  <c r="P252" i="2"/>
  <c r="S251" i="2"/>
  <c r="R251" i="2"/>
  <c r="Q251" i="2"/>
  <c r="P251" i="2"/>
  <c r="T251" i="2" s="1"/>
  <c r="T250" i="2"/>
  <c r="S250" i="2"/>
  <c r="R250" i="2"/>
  <c r="Q250" i="2"/>
  <c r="P250" i="2"/>
  <c r="S249" i="2"/>
  <c r="R249" i="2"/>
  <c r="Q249" i="2"/>
  <c r="T249" i="2" s="1"/>
  <c r="P249" i="2"/>
  <c r="S248" i="2"/>
  <c r="R248" i="2"/>
  <c r="Q248" i="2"/>
  <c r="P248" i="2"/>
  <c r="T248" i="2" s="1"/>
  <c r="T247" i="2"/>
  <c r="S247" i="2"/>
  <c r="R247" i="2"/>
  <c r="Q247" i="2"/>
  <c r="P247" i="2"/>
  <c r="S246" i="2"/>
  <c r="R246" i="2"/>
  <c r="Q246" i="2"/>
  <c r="P246" i="2"/>
  <c r="T246" i="2" s="1"/>
  <c r="S245" i="2"/>
  <c r="R245" i="2"/>
  <c r="Q245" i="2"/>
  <c r="P245" i="2"/>
  <c r="T245" i="2" s="1"/>
  <c r="S244" i="2"/>
  <c r="R244" i="2"/>
  <c r="T244" i="2" s="1"/>
  <c r="Q244" i="2"/>
  <c r="P244" i="2"/>
  <c r="S243" i="2"/>
  <c r="R243" i="2"/>
  <c r="Q243" i="2"/>
  <c r="P243" i="2"/>
  <c r="T243" i="2" s="1"/>
  <c r="T242" i="2"/>
  <c r="S242" i="2"/>
  <c r="R242" i="2"/>
  <c r="Q242" i="2"/>
  <c r="P242" i="2"/>
  <c r="S241" i="2"/>
  <c r="R241" i="2"/>
  <c r="Q241" i="2"/>
  <c r="T241" i="2" s="1"/>
  <c r="P241" i="2"/>
  <c r="S240" i="2"/>
  <c r="R240" i="2"/>
  <c r="Q240" i="2"/>
  <c r="P240" i="2"/>
  <c r="T240" i="2" s="1"/>
  <c r="T239" i="2"/>
  <c r="S239" i="2"/>
  <c r="R239" i="2"/>
  <c r="Q239" i="2"/>
  <c r="P239" i="2"/>
  <c r="S238" i="2"/>
  <c r="R238" i="2"/>
  <c r="Q238" i="2"/>
  <c r="P238" i="2"/>
  <c r="T238" i="2" s="1"/>
  <c r="S237" i="2"/>
  <c r="R237" i="2"/>
  <c r="Q237" i="2"/>
  <c r="P237" i="2"/>
  <c r="T237" i="2" s="1"/>
  <c r="S236" i="2"/>
  <c r="R236" i="2"/>
  <c r="T236" i="2" s="1"/>
  <c r="Q236" i="2"/>
  <c r="P236" i="2"/>
  <c r="S235" i="2"/>
  <c r="R235" i="2"/>
  <c r="Q235" i="2"/>
  <c r="P235" i="2"/>
  <c r="T235" i="2" s="1"/>
  <c r="T234" i="2"/>
  <c r="S234" i="2"/>
  <c r="R234" i="2"/>
  <c r="Q234" i="2"/>
  <c r="P234" i="2"/>
  <c r="S233" i="2"/>
  <c r="R233" i="2"/>
  <c r="Q233" i="2"/>
  <c r="T233" i="2" s="1"/>
  <c r="P233" i="2"/>
  <c r="S232" i="2"/>
  <c r="R232" i="2"/>
  <c r="Q232" i="2"/>
  <c r="P232" i="2"/>
  <c r="T232" i="2" s="1"/>
  <c r="T231" i="2"/>
  <c r="S231" i="2"/>
  <c r="R231" i="2"/>
  <c r="Q231" i="2"/>
  <c r="P231" i="2"/>
  <c r="S230" i="2"/>
  <c r="R230" i="2"/>
  <c r="Q230" i="2"/>
  <c r="P230" i="2"/>
  <c r="T230" i="2" s="1"/>
  <c r="S229" i="2"/>
  <c r="R229" i="2"/>
  <c r="Q229" i="2"/>
  <c r="P229" i="2"/>
  <c r="T229" i="2" s="1"/>
  <c r="S228" i="2"/>
  <c r="R228" i="2"/>
  <c r="T228" i="2" s="1"/>
  <c r="Q228" i="2"/>
  <c r="P228" i="2"/>
  <c r="S227" i="2"/>
  <c r="R227" i="2"/>
  <c r="Q227" i="2"/>
  <c r="P227" i="2"/>
  <c r="T227" i="2" s="1"/>
  <c r="T226" i="2"/>
  <c r="S226" i="2"/>
  <c r="R226" i="2"/>
  <c r="Q226" i="2"/>
  <c r="P226" i="2"/>
  <c r="S225" i="2"/>
  <c r="R225" i="2"/>
  <c r="Q225" i="2"/>
  <c r="T225" i="2" s="1"/>
  <c r="P225" i="2"/>
  <c r="S224" i="2"/>
  <c r="R224" i="2"/>
  <c r="Q224" i="2"/>
  <c r="P224" i="2"/>
  <c r="T224" i="2" s="1"/>
  <c r="T223" i="2"/>
  <c r="S223" i="2"/>
  <c r="R223" i="2"/>
  <c r="Q223" i="2"/>
  <c r="P223" i="2"/>
  <c r="S222" i="2"/>
  <c r="R222" i="2"/>
  <c r="Q222" i="2"/>
  <c r="P222" i="2"/>
  <c r="T222" i="2" s="1"/>
  <c r="S221" i="2"/>
  <c r="R221" i="2"/>
  <c r="Q221" i="2"/>
  <c r="P221" i="2"/>
  <c r="T221" i="2" s="1"/>
  <c r="S220" i="2"/>
  <c r="R220" i="2"/>
  <c r="T220" i="2" s="1"/>
  <c r="Q220" i="2"/>
  <c r="P220" i="2"/>
  <c r="S219" i="2"/>
  <c r="R219" i="2"/>
  <c r="Q219" i="2"/>
  <c r="P219" i="2"/>
  <c r="T219" i="2" s="1"/>
  <c r="T218" i="2"/>
  <c r="S218" i="2"/>
  <c r="R218" i="2"/>
  <c r="Q218" i="2"/>
  <c r="P218" i="2"/>
  <c r="S217" i="2"/>
  <c r="R217" i="2"/>
  <c r="Q217" i="2"/>
  <c r="T217" i="2" s="1"/>
  <c r="P217" i="2"/>
  <c r="S216" i="2"/>
  <c r="R216" i="2"/>
  <c r="Q216" i="2"/>
  <c r="P216" i="2"/>
  <c r="T216" i="2" s="1"/>
  <c r="T215" i="2"/>
  <c r="S215" i="2"/>
  <c r="R215" i="2"/>
  <c r="Q215" i="2"/>
  <c r="P215" i="2"/>
  <c r="S214" i="2"/>
  <c r="R214" i="2"/>
  <c r="Q214" i="2"/>
  <c r="P214" i="2"/>
  <c r="T214" i="2" s="1"/>
  <c r="S213" i="2"/>
  <c r="R213" i="2"/>
  <c r="Q213" i="2"/>
  <c r="P213" i="2"/>
  <c r="T213" i="2" s="1"/>
  <c r="S212" i="2"/>
  <c r="R212" i="2"/>
  <c r="T212" i="2" s="1"/>
  <c r="Q212" i="2"/>
  <c r="P212" i="2"/>
  <c r="S211" i="2"/>
  <c r="R211" i="2"/>
  <c r="Q211" i="2"/>
  <c r="P211" i="2"/>
  <c r="T211" i="2" s="1"/>
  <c r="T210" i="2"/>
  <c r="S210" i="2"/>
  <c r="R210" i="2"/>
  <c r="Q210" i="2"/>
  <c r="P210" i="2"/>
  <c r="S209" i="2"/>
  <c r="R209" i="2"/>
  <c r="Q209" i="2"/>
  <c r="T209" i="2" s="1"/>
  <c r="P209" i="2"/>
  <c r="S208" i="2"/>
  <c r="R208" i="2"/>
  <c r="Q208" i="2"/>
  <c r="P208" i="2"/>
  <c r="T208" i="2" s="1"/>
  <c r="T207" i="2"/>
  <c r="S207" i="2"/>
  <c r="R207" i="2"/>
  <c r="Q207" i="2"/>
  <c r="P207" i="2"/>
  <c r="S206" i="2"/>
  <c r="R206" i="2"/>
  <c r="Q206" i="2"/>
  <c r="P206" i="2"/>
  <c r="T206" i="2" s="1"/>
  <c r="S205" i="2"/>
  <c r="R205" i="2"/>
  <c r="Q205" i="2"/>
  <c r="P205" i="2"/>
  <c r="T205" i="2" s="1"/>
  <c r="S204" i="2"/>
  <c r="R204" i="2"/>
  <c r="T204" i="2" s="1"/>
  <c r="Q204" i="2"/>
  <c r="P204" i="2"/>
  <c r="S203" i="2"/>
  <c r="R203" i="2"/>
  <c r="Q203" i="2"/>
  <c r="P203" i="2"/>
  <c r="T203" i="2" s="1"/>
  <c r="T202" i="2"/>
  <c r="S202" i="2"/>
  <c r="R202" i="2"/>
  <c r="Q202" i="2"/>
  <c r="P202" i="2"/>
  <c r="S201" i="2"/>
  <c r="R201" i="2"/>
  <c r="Q201" i="2"/>
  <c r="T201" i="2" s="1"/>
  <c r="P201" i="2"/>
  <c r="S200" i="2"/>
  <c r="R200" i="2"/>
  <c r="Q200" i="2"/>
  <c r="P200" i="2"/>
  <c r="T200" i="2" s="1"/>
  <c r="T199" i="2"/>
  <c r="S199" i="2"/>
  <c r="R199" i="2"/>
  <c r="Q199" i="2"/>
  <c r="P199" i="2"/>
  <c r="S198" i="2"/>
  <c r="R198" i="2"/>
  <c r="Q198" i="2"/>
  <c r="P198" i="2"/>
  <c r="T198" i="2" s="1"/>
  <c r="S197" i="2"/>
  <c r="R197" i="2"/>
  <c r="Q197" i="2"/>
  <c r="P197" i="2"/>
  <c r="T197" i="2" s="1"/>
  <c r="S196" i="2"/>
  <c r="R196" i="2"/>
  <c r="T196" i="2" s="1"/>
  <c r="Q196" i="2"/>
  <c r="P196" i="2"/>
  <c r="S195" i="2"/>
  <c r="R195" i="2"/>
  <c r="Q195" i="2"/>
  <c r="P195" i="2"/>
  <c r="T195" i="2" s="1"/>
  <c r="T194" i="2"/>
  <c r="S194" i="2"/>
  <c r="R194" i="2"/>
  <c r="Q194" i="2"/>
  <c r="P194" i="2"/>
  <c r="S193" i="2"/>
  <c r="R193" i="2"/>
  <c r="Q193" i="2"/>
  <c r="T193" i="2" s="1"/>
  <c r="P193" i="2"/>
  <c r="S192" i="2"/>
  <c r="R192" i="2"/>
  <c r="Q192" i="2"/>
  <c r="P192" i="2"/>
  <c r="T192" i="2" s="1"/>
  <c r="T191" i="2"/>
  <c r="S191" i="2"/>
  <c r="R191" i="2"/>
  <c r="Q191" i="2"/>
  <c r="P191" i="2"/>
  <c r="S190" i="2"/>
  <c r="R190" i="2"/>
  <c r="Q190" i="2"/>
  <c r="P190" i="2"/>
  <c r="T190" i="2" s="1"/>
  <c r="S189" i="2"/>
  <c r="R189" i="2"/>
  <c r="Q189" i="2"/>
  <c r="P189" i="2"/>
  <c r="T189" i="2" s="1"/>
  <c r="S188" i="2"/>
  <c r="R188" i="2"/>
  <c r="T188" i="2" s="1"/>
  <c r="Q188" i="2"/>
  <c r="P188" i="2"/>
  <c r="S187" i="2"/>
  <c r="R187" i="2"/>
  <c r="Q187" i="2"/>
  <c r="P187" i="2"/>
  <c r="T187" i="2" s="1"/>
  <c r="T186" i="2"/>
  <c r="S186" i="2"/>
  <c r="R186" i="2"/>
  <c r="Q186" i="2"/>
  <c r="P186" i="2"/>
  <c r="S185" i="2"/>
  <c r="R185" i="2"/>
  <c r="Q185" i="2"/>
  <c r="T185" i="2" s="1"/>
  <c r="P185" i="2"/>
  <c r="S184" i="2"/>
  <c r="R184" i="2"/>
  <c r="Q184" i="2"/>
  <c r="P184" i="2"/>
  <c r="T184" i="2" s="1"/>
  <c r="T183" i="2"/>
  <c r="S183" i="2"/>
  <c r="R183" i="2"/>
  <c r="Q183" i="2"/>
  <c r="P183" i="2"/>
  <c r="S182" i="2"/>
  <c r="R182" i="2"/>
  <c r="Q182" i="2"/>
  <c r="P182" i="2"/>
  <c r="T182" i="2" s="1"/>
  <c r="S181" i="2"/>
  <c r="R181" i="2"/>
  <c r="Q181" i="2"/>
  <c r="P181" i="2"/>
  <c r="T181" i="2" s="1"/>
  <c r="S180" i="2"/>
  <c r="R180" i="2"/>
  <c r="T180" i="2" s="1"/>
  <c r="Q180" i="2"/>
  <c r="P180" i="2"/>
  <c r="S179" i="2"/>
  <c r="R179" i="2"/>
  <c r="Q179" i="2"/>
  <c r="P179" i="2"/>
  <c r="T179" i="2" s="1"/>
  <c r="T178" i="2"/>
  <c r="S178" i="2"/>
  <c r="R178" i="2"/>
  <c r="Q178" i="2"/>
  <c r="P178" i="2"/>
  <c r="S177" i="2"/>
  <c r="R177" i="2"/>
  <c r="Q177" i="2"/>
  <c r="T177" i="2" s="1"/>
  <c r="P177" i="2"/>
  <c r="S176" i="2"/>
  <c r="R176" i="2"/>
  <c r="Q176" i="2"/>
  <c r="P176" i="2"/>
  <c r="T176" i="2" s="1"/>
  <c r="T175" i="2"/>
  <c r="S175" i="2"/>
  <c r="R175" i="2"/>
  <c r="Q175" i="2"/>
  <c r="P175" i="2"/>
  <c r="S174" i="2"/>
  <c r="R174" i="2"/>
  <c r="Q174" i="2"/>
  <c r="P174" i="2"/>
  <c r="T174" i="2" s="1"/>
  <c r="S173" i="2"/>
  <c r="R173" i="2"/>
  <c r="Q173" i="2"/>
  <c r="P173" i="2"/>
  <c r="T173" i="2" s="1"/>
  <c r="S172" i="2"/>
  <c r="R172" i="2"/>
  <c r="T172" i="2" s="1"/>
  <c r="Q172" i="2"/>
  <c r="P172" i="2"/>
  <c r="S171" i="2"/>
  <c r="R171" i="2"/>
  <c r="Q171" i="2"/>
  <c r="P171" i="2"/>
  <c r="T171" i="2" s="1"/>
  <c r="T170" i="2"/>
  <c r="S170" i="2"/>
  <c r="R170" i="2"/>
  <c r="Q170" i="2"/>
  <c r="P170" i="2"/>
  <c r="S169" i="2"/>
  <c r="R169" i="2"/>
  <c r="Q169" i="2"/>
  <c r="T169" i="2" s="1"/>
  <c r="P169" i="2"/>
  <c r="S168" i="2"/>
  <c r="R168" i="2"/>
  <c r="Q168" i="2"/>
  <c r="P168" i="2"/>
  <c r="T168" i="2" s="1"/>
  <c r="T167" i="2"/>
  <c r="S167" i="2"/>
  <c r="R167" i="2"/>
  <c r="Q167" i="2"/>
  <c r="P167" i="2"/>
  <c r="S166" i="2"/>
  <c r="R166" i="2"/>
  <c r="Q166" i="2"/>
  <c r="P166" i="2"/>
  <c r="T166" i="2" s="1"/>
  <c r="S165" i="2"/>
  <c r="R165" i="2"/>
  <c r="Q165" i="2"/>
  <c r="P165" i="2"/>
  <c r="T165" i="2" s="1"/>
  <c r="S164" i="2"/>
  <c r="R164" i="2"/>
  <c r="T164" i="2" s="1"/>
  <c r="Q164" i="2"/>
  <c r="P164" i="2"/>
  <c r="S163" i="2"/>
  <c r="R163" i="2"/>
  <c r="Q163" i="2"/>
  <c r="P163" i="2"/>
  <c r="T163" i="2" s="1"/>
  <c r="T162" i="2"/>
  <c r="S162" i="2"/>
  <c r="R162" i="2"/>
  <c r="Q162" i="2"/>
  <c r="P162" i="2"/>
  <c r="S161" i="2"/>
  <c r="R161" i="2"/>
  <c r="Q161" i="2"/>
  <c r="T161" i="2" s="1"/>
  <c r="P161" i="2"/>
  <c r="S160" i="2"/>
  <c r="R160" i="2"/>
  <c r="Q160" i="2"/>
  <c r="P160" i="2"/>
  <c r="T160" i="2" s="1"/>
  <c r="T159" i="2"/>
  <c r="S159" i="2"/>
  <c r="R159" i="2"/>
  <c r="Q159" i="2"/>
  <c r="P159" i="2"/>
  <c r="S158" i="2"/>
  <c r="R158" i="2"/>
  <c r="Q158" i="2"/>
  <c r="P158" i="2"/>
  <c r="T158" i="2" s="1"/>
  <c r="S157" i="2"/>
  <c r="R157" i="2"/>
  <c r="Q157" i="2"/>
  <c r="P157" i="2"/>
  <c r="T157" i="2" s="1"/>
  <c r="S156" i="2"/>
  <c r="R156" i="2"/>
  <c r="Q156" i="2"/>
  <c r="T156" i="2" s="1"/>
  <c r="P156" i="2"/>
  <c r="S155" i="2"/>
  <c r="R155" i="2"/>
  <c r="Q155" i="2"/>
  <c r="P155" i="2"/>
  <c r="T155" i="2" s="1"/>
  <c r="T154" i="2"/>
  <c r="S154" i="2"/>
  <c r="R154" i="2"/>
  <c r="Q154" i="2"/>
  <c r="P154" i="2"/>
  <c r="S153" i="2"/>
  <c r="R153" i="2"/>
  <c r="Q153" i="2"/>
  <c r="T153" i="2" s="1"/>
  <c r="P153" i="2"/>
  <c r="S152" i="2"/>
  <c r="R152" i="2"/>
  <c r="Q152" i="2"/>
  <c r="P152" i="2"/>
  <c r="T152" i="2" s="1"/>
  <c r="T151" i="2"/>
  <c r="S151" i="2"/>
  <c r="R151" i="2"/>
  <c r="Q151" i="2"/>
  <c r="P151" i="2"/>
  <c r="S150" i="2"/>
  <c r="R150" i="2"/>
  <c r="Q150" i="2"/>
  <c r="P150" i="2"/>
  <c r="T150" i="2" s="1"/>
  <c r="S149" i="2"/>
  <c r="R149" i="2"/>
  <c r="Q149" i="2"/>
  <c r="P149" i="2"/>
  <c r="T149" i="2" s="1"/>
  <c r="S148" i="2"/>
  <c r="R148" i="2"/>
  <c r="T148" i="2" s="1"/>
  <c r="Q148" i="2"/>
  <c r="P148" i="2"/>
  <c r="S147" i="2"/>
  <c r="R147" i="2"/>
  <c r="Q147" i="2"/>
  <c r="P147" i="2"/>
  <c r="T147" i="2" s="1"/>
  <c r="T146" i="2"/>
  <c r="S146" i="2"/>
  <c r="R146" i="2"/>
  <c r="Q146" i="2"/>
  <c r="P146" i="2"/>
  <c r="S145" i="2"/>
  <c r="R145" i="2"/>
  <c r="Q145" i="2"/>
  <c r="T145" i="2" s="1"/>
  <c r="P145" i="2"/>
  <c r="S144" i="2"/>
  <c r="R144" i="2"/>
  <c r="Q144" i="2"/>
  <c r="P144" i="2"/>
  <c r="T144" i="2" s="1"/>
  <c r="T143" i="2"/>
  <c r="S143" i="2"/>
  <c r="R143" i="2"/>
  <c r="Q143" i="2"/>
  <c r="P143" i="2"/>
  <c r="S142" i="2"/>
  <c r="R142" i="2"/>
  <c r="Q142" i="2"/>
  <c r="P142" i="2"/>
  <c r="T142" i="2" s="1"/>
  <c r="S141" i="2"/>
  <c r="R141" i="2"/>
  <c r="Q141" i="2"/>
  <c r="P141" i="2"/>
  <c r="T141" i="2" s="1"/>
  <c r="S140" i="2"/>
  <c r="R140" i="2"/>
  <c r="T140" i="2" s="1"/>
  <c r="Q140" i="2"/>
  <c r="P140" i="2"/>
  <c r="S139" i="2"/>
  <c r="R139" i="2"/>
  <c r="Q139" i="2"/>
  <c r="P139" i="2"/>
  <c r="T139" i="2" s="1"/>
  <c r="T138" i="2"/>
  <c r="S138" i="2"/>
  <c r="R138" i="2"/>
  <c r="Q138" i="2"/>
  <c r="P138" i="2"/>
  <c r="S137" i="2"/>
  <c r="R137" i="2"/>
  <c r="Q137" i="2"/>
  <c r="T137" i="2" s="1"/>
  <c r="P137" i="2"/>
  <c r="S136" i="2"/>
  <c r="R136" i="2"/>
  <c r="Q136" i="2"/>
  <c r="P136" i="2"/>
  <c r="T136" i="2" s="1"/>
  <c r="T135" i="2"/>
  <c r="S135" i="2"/>
  <c r="R135" i="2"/>
  <c r="Q135" i="2"/>
  <c r="P135" i="2"/>
  <c r="S134" i="2"/>
  <c r="R134" i="2"/>
  <c r="Q134" i="2"/>
  <c r="P134" i="2"/>
  <c r="T134" i="2" s="1"/>
  <c r="S133" i="2"/>
  <c r="R133" i="2"/>
  <c r="Q133" i="2"/>
  <c r="P133" i="2"/>
  <c r="T133" i="2" s="1"/>
  <c r="S132" i="2"/>
  <c r="R132" i="2"/>
  <c r="T132" i="2" s="1"/>
  <c r="Q132" i="2"/>
  <c r="P132" i="2"/>
  <c r="S131" i="2"/>
  <c r="R131" i="2"/>
  <c r="Q131" i="2"/>
  <c r="P131" i="2"/>
  <c r="T131" i="2" s="1"/>
  <c r="T130" i="2"/>
  <c r="S130" i="2"/>
  <c r="R130" i="2"/>
  <c r="Q130" i="2"/>
  <c r="P130" i="2"/>
  <c r="S129" i="2"/>
  <c r="R129" i="2"/>
  <c r="Q129" i="2"/>
  <c r="T129" i="2" s="1"/>
  <c r="P129" i="2"/>
  <c r="S128" i="2"/>
  <c r="R128" i="2"/>
  <c r="Q128" i="2"/>
  <c r="P128" i="2"/>
  <c r="T128" i="2" s="1"/>
  <c r="T127" i="2"/>
  <c r="S127" i="2"/>
  <c r="R127" i="2"/>
  <c r="Q127" i="2"/>
  <c r="P127" i="2"/>
  <c r="S126" i="2"/>
  <c r="R126" i="2"/>
  <c r="Q126" i="2"/>
  <c r="P126" i="2"/>
  <c r="T126" i="2" s="1"/>
  <c r="S125" i="2"/>
  <c r="R125" i="2"/>
  <c r="Q125" i="2"/>
  <c r="P125" i="2"/>
  <c r="T125" i="2" s="1"/>
  <c r="S124" i="2"/>
  <c r="R124" i="2"/>
  <c r="T124" i="2" s="1"/>
  <c r="Q124" i="2"/>
  <c r="P124" i="2"/>
  <c r="S123" i="2"/>
  <c r="R123" i="2"/>
  <c r="Q123" i="2"/>
  <c r="P123" i="2"/>
  <c r="T123" i="2" s="1"/>
  <c r="T122" i="2"/>
  <c r="S122" i="2"/>
  <c r="R122" i="2"/>
  <c r="Q122" i="2"/>
  <c r="P122" i="2"/>
  <c r="S121" i="2"/>
  <c r="R121" i="2"/>
  <c r="Q121" i="2"/>
  <c r="T121" i="2" s="1"/>
  <c r="P121" i="2"/>
  <c r="S120" i="2"/>
  <c r="R120" i="2"/>
  <c r="Q120" i="2"/>
  <c r="P120" i="2"/>
  <c r="T120" i="2" s="1"/>
  <c r="T119" i="2"/>
  <c r="S119" i="2"/>
  <c r="R119" i="2"/>
  <c r="Q119" i="2"/>
  <c r="P119" i="2"/>
  <c r="S118" i="2"/>
  <c r="R118" i="2"/>
  <c r="Q118" i="2"/>
  <c r="P118" i="2"/>
  <c r="T118" i="2" s="1"/>
  <c r="S117" i="2"/>
  <c r="R117" i="2"/>
  <c r="Q117" i="2"/>
  <c r="P117" i="2"/>
  <c r="T117" i="2" s="1"/>
  <c r="S116" i="2"/>
  <c r="R116" i="2"/>
  <c r="Q116" i="2"/>
  <c r="T116" i="2" s="1"/>
  <c r="P116" i="2"/>
  <c r="S115" i="2"/>
  <c r="R115" i="2"/>
  <c r="Q115" i="2"/>
  <c r="P115" i="2"/>
  <c r="T115" i="2" s="1"/>
  <c r="T114" i="2"/>
  <c r="S114" i="2"/>
  <c r="R114" i="2"/>
  <c r="Q114" i="2"/>
  <c r="P114" i="2"/>
  <c r="S113" i="2"/>
  <c r="R113" i="2"/>
  <c r="Q113" i="2"/>
  <c r="T113" i="2" s="1"/>
  <c r="P113" i="2"/>
  <c r="S112" i="2"/>
  <c r="R112" i="2"/>
  <c r="Q112" i="2"/>
  <c r="P112" i="2"/>
  <c r="T112" i="2" s="1"/>
  <c r="T111" i="2"/>
  <c r="S111" i="2"/>
  <c r="R111" i="2"/>
  <c r="Q111" i="2"/>
  <c r="P111" i="2"/>
  <c r="S110" i="2"/>
  <c r="R110" i="2"/>
  <c r="Q110" i="2"/>
  <c r="P110" i="2"/>
  <c r="T110" i="2" s="1"/>
  <c r="S109" i="2"/>
  <c r="R109" i="2"/>
  <c r="Q109" i="2"/>
  <c r="P109" i="2"/>
  <c r="T109" i="2" s="1"/>
  <c r="S108" i="2"/>
  <c r="R108" i="2"/>
  <c r="T108" i="2" s="1"/>
  <c r="Q108" i="2"/>
  <c r="P108" i="2"/>
  <c r="S107" i="2"/>
  <c r="R107" i="2"/>
  <c r="Q107" i="2"/>
  <c r="P107" i="2"/>
  <c r="T107" i="2" s="1"/>
  <c r="T106" i="2"/>
  <c r="S106" i="2"/>
  <c r="R106" i="2"/>
  <c r="Q106" i="2"/>
  <c r="P106" i="2"/>
  <c r="S105" i="2"/>
  <c r="R105" i="2"/>
  <c r="Q105" i="2"/>
  <c r="T105" i="2" s="1"/>
  <c r="P105" i="2"/>
  <c r="S104" i="2"/>
  <c r="R104" i="2"/>
  <c r="Q104" i="2"/>
  <c r="P104" i="2"/>
  <c r="T104" i="2" s="1"/>
  <c r="T103" i="2"/>
  <c r="S103" i="2"/>
  <c r="R103" i="2"/>
  <c r="Q103" i="2"/>
  <c r="P103" i="2"/>
  <c r="S102" i="2"/>
  <c r="R102" i="2"/>
  <c r="Q102" i="2"/>
  <c r="P102" i="2"/>
  <c r="T102" i="2" s="1"/>
  <c r="S101" i="2"/>
  <c r="R101" i="2"/>
  <c r="Q101" i="2"/>
  <c r="P101" i="2"/>
  <c r="T101" i="2" s="1"/>
  <c r="S100" i="2"/>
  <c r="R100" i="2"/>
  <c r="T100" i="2" s="1"/>
  <c r="Q100" i="2"/>
  <c r="P100" i="2"/>
  <c r="S99" i="2"/>
  <c r="R99" i="2"/>
  <c r="Q99" i="2"/>
  <c r="P99" i="2"/>
  <c r="T99" i="2" s="1"/>
  <c r="T98" i="2"/>
  <c r="S98" i="2"/>
  <c r="R98" i="2"/>
  <c r="Q98" i="2"/>
  <c r="P98" i="2"/>
  <c r="S97" i="2"/>
  <c r="R97" i="2"/>
  <c r="Q97" i="2"/>
  <c r="T97" i="2" s="1"/>
  <c r="P97" i="2"/>
  <c r="S96" i="2"/>
  <c r="R96" i="2"/>
  <c r="Q96" i="2"/>
  <c r="P96" i="2"/>
  <c r="T96" i="2" s="1"/>
  <c r="T95" i="2"/>
  <c r="S95" i="2"/>
  <c r="R95" i="2"/>
  <c r="Q95" i="2"/>
  <c r="P95" i="2"/>
  <c r="S94" i="2"/>
  <c r="R94" i="2"/>
  <c r="Q94" i="2"/>
  <c r="P94" i="2"/>
  <c r="T94" i="2" s="1"/>
  <c r="S93" i="2"/>
  <c r="R93" i="2"/>
  <c r="Q93" i="2"/>
  <c r="P93" i="2"/>
  <c r="T93" i="2" s="1"/>
  <c r="S92" i="2"/>
  <c r="R92" i="2"/>
  <c r="T92" i="2" s="1"/>
  <c r="Q92" i="2"/>
  <c r="P92" i="2"/>
  <c r="S91" i="2"/>
  <c r="R91" i="2"/>
  <c r="Q91" i="2"/>
  <c r="P91" i="2"/>
  <c r="T91" i="2" s="1"/>
  <c r="T90" i="2"/>
  <c r="S90" i="2"/>
  <c r="R90" i="2"/>
  <c r="Q90" i="2"/>
  <c r="P90" i="2"/>
  <c r="S89" i="2"/>
  <c r="R89" i="2"/>
  <c r="Q89" i="2"/>
  <c r="T89" i="2" s="1"/>
  <c r="P89" i="2"/>
  <c r="S88" i="2"/>
  <c r="R88" i="2"/>
  <c r="Q88" i="2"/>
  <c r="P88" i="2"/>
  <c r="T88" i="2" s="1"/>
  <c r="T87" i="2"/>
  <c r="S87" i="2"/>
  <c r="R87" i="2"/>
  <c r="Q87" i="2"/>
  <c r="P87" i="2"/>
  <c r="S86" i="2"/>
  <c r="R86" i="2"/>
  <c r="Q86" i="2"/>
  <c r="P86" i="2"/>
  <c r="T86" i="2" s="1"/>
  <c r="S85" i="2"/>
  <c r="R85" i="2"/>
  <c r="Q85" i="2"/>
  <c r="P85" i="2"/>
  <c r="T85" i="2" s="1"/>
  <c r="S84" i="2"/>
  <c r="R84" i="2"/>
  <c r="T84" i="2" s="1"/>
  <c r="Q84" i="2"/>
  <c r="P84" i="2"/>
  <c r="S83" i="2"/>
  <c r="R83" i="2"/>
  <c r="Q83" i="2"/>
  <c r="P83" i="2"/>
  <c r="T83" i="2" s="1"/>
  <c r="T82" i="2"/>
  <c r="S82" i="2"/>
  <c r="R82" i="2"/>
  <c r="Q82" i="2"/>
  <c r="P82" i="2"/>
  <c r="S81" i="2"/>
  <c r="R81" i="2"/>
  <c r="Q81" i="2"/>
  <c r="T81" i="2" s="1"/>
  <c r="P81" i="2"/>
  <c r="S80" i="2"/>
  <c r="R80" i="2"/>
  <c r="Q80" i="2"/>
  <c r="P80" i="2"/>
  <c r="T80" i="2" s="1"/>
  <c r="T79" i="2"/>
  <c r="S79" i="2"/>
  <c r="R79" i="2"/>
  <c r="Q79" i="2"/>
  <c r="P79" i="2"/>
  <c r="S78" i="2"/>
  <c r="R78" i="2"/>
  <c r="Q78" i="2"/>
  <c r="P78" i="2"/>
  <c r="T78" i="2" s="1"/>
  <c r="S77" i="2"/>
  <c r="R77" i="2"/>
  <c r="Q77" i="2"/>
  <c r="P77" i="2"/>
  <c r="T77" i="2" s="1"/>
  <c r="S76" i="2"/>
  <c r="R76" i="2"/>
  <c r="T76" i="2" s="1"/>
  <c r="Q76" i="2"/>
  <c r="P76" i="2"/>
  <c r="S75" i="2"/>
  <c r="R75" i="2"/>
  <c r="Q75" i="2"/>
  <c r="P75" i="2"/>
  <c r="T75" i="2" s="1"/>
  <c r="T74" i="2"/>
  <c r="S74" i="2"/>
  <c r="R74" i="2"/>
  <c r="Q74" i="2"/>
  <c r="P74" i="2"/>
  <c r="S73" i="2"/>
  <c r="R73" i="2"/>
  <c r="Q73" i="2"/>
  <c r="T73" i="2" s="1"/>
  <c r="P73" i="2"/>
  <c r="S72" i="2"/>
  <c r="R72" i="2"/>
  <c r="Q72" i="2"/>
  <c r="P72" i="2"/>
  <c r="T72" i="2" s="1"/>
  <c r="S71" i="2"/>
  <c r="T71" i="2" s="1"/>
  <c r="R71" i="2"/>
  <c r="Q71" i="2"/>
  <c r="P71" i="2"/>
  <c r="S70" i="2"/>
  <c r="R70" i="2"/>
  <c r="Q70" i="2"/>
  <c r="P70" i="2"/>
  <c r="T70" i="2" s="1"/>
  <c r="S69" i="2"/>
  <c r="R69" i="2"/>
  <c r="Q69" i="2"/>
  <c r="P69" i="2"/>
  <c r="T69" i="2" s="1"/>
  <c r="S68" i="2"/>
  <c r="R68" i="2"/>
  <c r="T68" i="2" s="1"/>
  <c r="Q68" i="2"/>
  <c r="P68" i="2"/>
  <c r="S67" i="2"/>
  <c r="R67" i="2"/>
  <c r="Q67" i="2"/>
  <c r="P67" i="2"/>
  <c r="T67" i="2" s="1"/>
  <c r="T66" i="2"/>
  <c r="S66" i="2"/>
  <c r="R66" i="2"/>
  <c r="Q66" i="2"/>
  <c r="P66" i="2"/>
  <c r="S65" i="2"/>
  <c r="R65" i="2"/>
  <c r="Q65" i="2"/>
  <c r="T65" i="2" s="1"/>
  <c r="P65" i="2"/>
  <c r="S64" i="2"/>
  <c r="R64" i="2"/>
  <c r="Q64" i="2"/>
  <c r="P64" i="2"/>
  <c r="T64" i="2" s="1"/>
  <c r="S63" i="2"/>
  <c r="T63" i="2" s="1"/>
  <c r="R63" i="2"/>
  <c r="Q63" i="2"/>
  <c r="P63" i="2"/>
  <c r="S62" i="2"/>
  <c r="R62" i="2"/>
  <c r="Q62" i="2"/>
  <c r="P62" i="2"/>
  <c r="T62" i="2" s="1"/>
  <c r="S61" i="2"/>
  <c r="R61" i="2"/>
  <c r="Q61" i="2"/>
  <c r="P61" i="2"/>
  <c r="T61" i="2" s="1"/>
  <c r="S60" i="2"/>
  <c r="R60" i="2"/>
  <c r="T60" i="2" s="1"/>
  <c r="Q60" i="2"/>
  <c r="P60" i="2"/>
  <c r="S59" i="2"/>
  <c r="R59" i="2"/>
  <c r="Q59" i="2"/>
  <c r="P59" i="2"/>
  <c r="T59" i="2" s="1"/>
  <c r="T58" i="2"/>
  <c r="S58" i="2"/>
  <c r="R58" i="2"/>
  <c r="Q58" i="2"/>
  <c r="P58" i="2"/>
  <c r="S57" i="2"/>
  <c r="R57" i="2"/>
  <c r="Q57" i="2"/>
  <c r="T57" i="2" s="1"/>
  <c r="P57" i="2"/>
  <c r="S56" i="2"/>
  <c r="R56" i="2"/>
  <c r="Q56" i="2"/>
  <c r="P56" i="2"/>
  <c r="T56" i="2" s="1"/>
  <c r="S55" i="2"/>
  <c r="T55" i="2" s="1"/>
  <c r="R55" i="2"/>
  <c r="Q55" i="2"/>
  <c r="P55" i="2"/>
  <c r="S54" i="2"/>
  <c r="R54" i="2"/>
  <c r="Q54" i="2"/>
  <c r="P54" i="2"/>
  <c r="T54" i="2" s="1"/>
  <c r="S53" i="2"/>
  <c r="R53" i="2"/>
  <c r="Q53" i="2"/>
  <c r="P53" i="2"/>
  <c r="T53" i="2" s="1"/>
  <c r="S52" i="2"/>
  <c r="R52" i="2"/>
  <c r="T52" i="2" s="1"/>
  <c r="Q52" i="2"/>
  <c r="P52" i="2"/>
  <c r="S51" i="2"/>
  <c r="R51" i="2"/>
  <c r="Q51" i="2"/>
  <c r="P51" i="2"/>
  <c r="T51" i="2" s="1"/>
  <c r="T50" i="2"/>
  <c r="S50" i="2"/>
  <c r="R50" i="2"/>
  <c r="Q50" i="2"/>
  <c r="P50" i="2"/>
  <c r="S49" i="2"/>
  <c r="R49" i="2"/>
  <c r="Q49" i="2"/>
  <c r="T49" i="2" s="1"/>
  <c r="P49" i="2"/>
  <c r="S48" i="2"/>
  <c r="R48" i="2"/>
  <c r="Q48" i="2"/>
  <c r="P48" i="2"/>
  <c r="T48" i="2" s="1"/>
  <c r="S47" i="2"/>
  <c r="T47" i="2" s="1"/>
  <c r="R47" i="2"/>
  <c r="Q47" i="2"/>
  <c r="P47" i="2"/>
  <c r="S46" i="2"/>
  <c r="R46" i="2"/>
  <c r="Q46" i="2"/>
  <c r="P46" i="2"/>
  <c r="T46" i="2" s="1"/>
  <c r="S45" i="2"/>
  <c r="R45" i="2"/>
  <c r="Q45" i="2"/>
  <c r="P45" i="2"/>
  <c r="T45" i="2" s="1"/>
  <c r="S44" i="2"/>
  <c r="R44" i="2"/>
  <c r="T44" i="2" s="1"/>
  <c r="Q44" i="2"/>
  <c r="P44" i="2"/>
  <c r="S43" i="2"/>
  <c r="R43" i="2"/>
  <c r="Q43" i="2"/>
  <c r="P43" i="2"/>
  <c r="T43" i="2" s="1"/>
  <c r="T42" i="2"/>
  <c r="S42" i="2"/>
  <c r="R42" i="2"/>
  <c r="Q42" i="2"/>
  <c r="P42" i="2"/>
  <c r="S41" i="2"/>
  <c r="R41" i="2"/>
  <c r="Q41" i="2"/>
  <c r="T41" i="2" s="1"/>
  <c r="P41" i="2"/>
  <c r="S40" i="2"/>
  <c r="R40" i="2"/>
  <c r="Q40" i="2"/>
  <c r="P40" i="2"/>
  <c r="T40" i="2" s="1"/>
  <c r="S39" i="2"/>
  <c r="T39" i="2" s="1"/>
  <c r="R39" i="2"/>
  <c r="Q39" i="2"/>
  <c r="P39" i="2"/>
  <c r="S38" i="2"/>
  <c r="R38" i="2"/>
  <c r="Q38" i="2"/>
  <c r="P38" i="2"/>
  <c r="T38" i="2" s="1"/>
  <c r="S37" i="2"/>
  <c r="R37" i="2"/>
  <c r="Q37" i="2"/>
  <c r="P37" i="2"/>
  <c r="T37" i="2" s="1"/>
  <c r="S36" i="2"/>
  <c r="R36" i="2"/>
  <c r="T36" i="2" s="1"/>
  <c r="Q36" i="2"/>
  <c r="P36" i="2"/>
  <c r="S35" i="2"/>
  <c r="R35" i="2"/>
  <c r="Q35" i="2"/>
  <c r="P35" i="2"/>
  <c r="T35" i="2" s="1"/>
  <c r="T34" i="2"/>
  <c r="S34" i="2"/>
  <c r="R34" i="2"/>
  <c r="Q34" i="2"/>
  <c r="P34" i="2"/>
  <c r="S33" i="2"/>
  <c r="R33" i="2"/>
  <c r="Q33" i="2"/>
  <c r="T33" i="2" s="1"/>
  <c r="P33" i="2"/>
  <c r="S32" i="2"/>
  <c r="R32" i="2"/>
  <c r="Q32" i="2"/>
  <c r="P32" i="2"/>
  <c r="T32" i="2" s="1"/>
  <c r="S31" i="2"/>
  <c r="T31" i="2" s="1"/>
  <c r="R31" i="2"/>
  <c r="Q31" i="2"/>
  <c r="P31" i="2"/>
  <c r="S30" i="2"/>
  <c r="R30" i="2"/>
  <c r="Q30" i="2"/>
  <c r="P30" i="2"/>
  <c r="T30" i="2" s="1"/>
  <c r="S29" i="2"/>
  <c r="R29" i="2"/>
  <c r="Q29" i="2"/>
  <c r="P29" i="2"/>
  <c r="T29" i="2" s="1"/>
  <c r="S28" i="2"/>
  <c r="R28" i="2"/>
  <c r="T28" i="2" s="1"/>
  <c r="Q28" i="2"/>
  <c r="P28" i="2"/>
  <c r="S27" i="2"/>
  <c r="R27" i="2"/>
  <c r="Q27" i="2"/>
  <c r="P27" i="2"/>
  <c r="T27" i="2" s="1"/>
  <c r="T26" i="2"/>
  <c r="S26" i="2"/>
  <c r="R26" i="2"/>
  <c r="Q26" i="2"/>
  <c r="P26" i="2"/>
  <c r="S25" i="2"/>
  <c r="R25" i="2"/>
  <c r="Q25" i="2"/>
  <c r="T25" i="2" s="1"/>
  <c r="P25" i="2"/>
  <c r="S24" i="2"/>
  <c r="R24" i="2"/>
  <c r="Q24" i="2"/>
  <c r="P24" i="2"/>
  <c r="T24" i="2" s="1"/>
  <c r="S23" i="2"/>
  <c r="T23" i="2" s="1"/>
  <c r="R23" i="2"/>
  <c r="Q23" i="2"/>
  <c r="P23" i="2"/>
  <c r="S22" i="2"/>
  <c r="R22" i="2"/>
  <c r="Q22" i="2"/>
  <c r="P22" i="2"/>
  <c r="T22" i="2" s="1"/>
  <c r="S21" i="2"/>
  <c r="R21" i="2"/>
  <c r="Q21" i="2"/>
  <c r="P21" i="2"/>
  <c r="T21" i="2" s="1"/>
  <c r="S20" i="2"/>
  <c r="R20" i="2"/>
  <c r="T20" i="2" s="1"/>
  <c r="Q20" i="2"/>
  <c r="P20" i="2"/>
  <c r="S19" i="2"/>
  <c r="R19" i="2"/>
  <c r="Q19" i="2"/>
  <c r="P19" i="2"/>
  <c r="T19" i="2" s="1"/>
  <c r="T18" i="2"/>
  <c r="S18" i="2"/>
  <c r="R18" i="2"/>
  <c r="Q18" i="2"/>
  <c r="P18" i="2"/>
  <c r="S17" i="2"/>
  <c r="R17" i="2"/>
  <c r="Q17" i="2"/>
  <c r="T17" i="2" s="1"/>
  <c r="P17" i="2"/>
  <c r="S16" i="2"/>
  <c r="R16" i="2"/>
  <c r="Q16" i="2"/>
  <c r="P16" i="2"/>
  <c r="T16" i="2" s="1"/>
  <c r="S15" i="2"/>
  <c r="T15" i="2" s="1"/>
  <c r="R15" i="2"/>
  <c r="Q15" i="2"/>
  <c r="P15" i="2"/>
  <c r="S14" i="2"/>
  <c r="R14" i="2"/>
  <c r="Q14" i="2"/>
  <c r="P14" i="2"/>
  <c r="T14" i="2" s="1"/>
  <c r="S13" i="2"/>
  <c r="R13" i="2"/>
  <c r="Q13" i="2"/>
  <c r="P13" i="2"/>
  <c r="T13" i="2" s="1"/>
  <c r="S12" i="2"/>
  <c r="R12" i="2"/>
  <c r="T12" i="2" s="1"/>
  <c r="Q12" i="2"/>
  <c r="P12" i="2"/>
  <c r="S11" i="2"/>
  <c r="R11" i="2"/>
  <c r="Q11" i="2"/>
  <c r="P11" i="2"/>
  <c r="T11" i="2" s="1"/>
  <c r="T10" i="2"/>
  <c r="S10" i="2"/>
  <c r="R10" i="2"/>
  <c r="Q10" i="2"/>
  <c r="P10" i="2"/>
  <c r="S9" i="2"/>
  <c r="R9" i="2"/>
  <c r="Q9" i="2"/>
  <c r="T9" i="2" s="1"/>
  <c r="P9" i="2"/>
  <c r="S8" i="2"/>
  <c r="R8" i="2"/>
  <c r="Q8" i="2"/>
  <c r="P8" i="2"/>
  <c r="T8" i="2" s="1"/>
  <c r="S7" i="2"/>
  <c r="T7" i="2" s="1"/>
  <c r="R7" i="2"/>
  <c r="Q7" i="2"/>
  <c r="P7" i="2"/>
  <c r="S6" i="2"/>
  <c r="R6" i="2"/>
  <c r="Q6" i="2"/>
  <c r="P6" i="2"/>
  <c r="T6" i="2" s="1"/>
  <c r="S5" i="2"/>
  <c r="R5" i="2"/>
  <c r="Q5" i="2"/>
  <c r="P5" i="2"/>
  <c r="T5" i="2" s="1"/>
  <c r="S4" i="2"/>
  <c r="R4" i="2"/>
  <c r="T4" i="2" s="1"/>
  <c r="Q4" i="2"/>
  <c r="P4" i="2"/>
  <c r="S3" i="2"/>
  <c r="R3" i="2"/>
  <c r="Q3" i="2"/>
  <c r="P3" i="2"/>
  <c r="T3" i="2" s="1"/>
  <c r="T2" i="2"/>
  <c r="S2" i="2"/>
  <c r="R2" i="2"/>
  <c r="Q2" i="2"/>
  <c r="P2" i="2"/>
  <c r="T588" i="2" l="1"/>
  <c r="T590" i="2"/>
  <c r="T619" i="2"/>
  <c r="T652" i="2"/>
  <c r="T654" i="2"/>
  <c r="T683" i="2"/>
  <c r="T718" i="2"/>
  <c r="T579" i="2"/>
  <c r="T614" i="2"/>
  <c r="T678" i="2"/>
  <c r="T344" i="2"/>
  <c r="T360" i="2"/>
  <c r="T376" i="2"/>
  <c r="T392" i="2"/>
  <c r="T408" i="2"/>
  <c r="T424" i="2"/>
  <c r="T440" i="2"/>
  <c r="T456" i="2"/>
  <c r="T472" i="2"/>
  <c r="T488" i="2"/>
  <c r="T504" i="2"/>
  <c r="T520" i="2"/>
  <c r="T536" i="2"/>
  <c r="T552" i="2"/>
  <c r="T572" i="2"/>
  <c r="T574" i="2"/>
  <c r="T636" i="2"/>
  <c r="T638" i="2"/>
  <c r="T700" i="2"/>
  <c r="T702" i="2"/>
  <c r="D60" i="6"/>
  <c r="T332" i="2"/>
  <c r="B60" i="6" s="1"/>
  <c r="C60" i="6" s="1"/>
  <c r="T339" i="2"/>
  <c r="T348" i="2"/>
  <c r="T355" i="2"/>
  <c r="T364" i="2"/>
  <c r="T371" i="2"/>
  <c r="T380" i="2"/>
  <c r="T387" i="2"/>
  <c r="T396" i="2"/>
  <c r="T403" i="2"/>
  <c r="T412" i="2"/>
  <c r="T419" i="2"/>
  <c r="T428" i="2"/>
  <c r="T435" i="2"/>
  <c r="T444" i="2"/>
  <c r="T451" i="2"/>
  <c r="T460" i="2"/>
  <c r="T467" i="2"/>
  <c r="T476" i="2"/>
  <c r="T483" i="2"/>
  <c r="T492" i="2"/>
  <c r="T499" i="2"/>
  <c r="T508" i="2"/>
  <c r="T515" i="2"/>
  <c r="T524" i="2"/>
  <c r="T531" i="2"/>
  <c r="T540" i="2"/>
  <c r="T547" i="2"/>
  <c r="T556" i="2"/>
  <c r="T563" i="2"/>
  <c r="T596" i="2"/>
  <c r="T598" i="2"/>
  <c r="T660" i="2"/>
  <c r="T662" i="2"/>
  <c r="T726" i="2"/>
  <c r="D59" i="6"/>
  <c r="D61" i="6"/>
  <c r="T587" i="2"/>
  <c r="T620" i="2"/>
  <c r="T622" i="2"/>
  <c r="T651" i="2"/>
  <c r="T684" i="2"/>
  <c r="T686" i="2"/>
  <c r="T715" i="2"/>
  <c r="D62" i="6"/>
  <c r="T580" i="2"/>
  <c r="T582" i="2"/>
  <c r="T611" i="2"/>
  <c r="T646" i="2"/>
  <c r="T675" i="2"/>
  <c r="T710" i="2"/>
  <c r="T336" i="2"/>
  <c r="B59" i="6" s="1"/>
  <c r="C59" i="6" s="1"/>
  <c r="T352" i="2"/>
  <c r="T368" i="2"/>
  <c r="T384" i="2"/>
  <c r="T400" i="2"/>
  <c r="T416" i="2"/>
  <c r="T432" i="2"/>
  <c r="T448" i="2"/>
  <c r="T464" i="2"/>
  <c r="T480" i="2"/>
  <c r="T496" i="2"/>
  <c r="T512" i="2"/>
  <c r="T528" i="2"/>
  <c r="T544" i="2"/>
  <c r="T606" i="2"/>
  <c r="T670" i="2"/>
  <c r="T1094" i="2"/>
  <c r="T1150" i="2"/>
  <c r="T1174" i="2"/>
  <c r="T1205" i="2"/>
  <c r="T1207" i="2"/>
  <c r="T1238" i="2"/>
  <c r="T1357" i="2"/>
  <c r="T1390" i="2"/>
  <c r="T1401" i="2"/>
  <c r="T1421" i="2"/>
  <c r="T1454" i="2"/>
  <c r="T1465" i="2"/>
  <c r="T1485" i="2"/>
  <c r="O10" i="3"/>
  <c r="D7" i="6" s="1"/>
  <c r="O29" i="3"/>
  <c r="O42" i="3"/>
  <c r="O61" i="3"/>
  <c r="O74" i="3"/>
  <c r="O93" i="3"/>
  <c r="O106" i="3"/>
  <c r="O125" i="3"/>
  <c r="O138" i="3"/>
  <c r="O193" i="3"/>
  <c r="O202" i="3"/>
  <c r="O257" i="3"/>
  <c r="O266" i="3"/>
  <c r="O301" i="3"/>
  <c r="O314" i="3"/>
  <c r="O417" i="3"/>
  <c r="O462" i="3"/>
  <c r="O557" i="3"/>
  <c r="O570" i="3"/>
  <c r="O673" i="3"/>
  <c r="O718" i="3"/>
  <c r="O813" i="3"/>
  <c r="O865" i="3"/>
  <c r="O878" i="3"/>
  <c r="T1070" i="2"/>
  <c r="T1134" i="2"/>
  <c r="T1166" i="2"/>
  <c r="T1197" i="2"/>
  <c r="T1199" i="2"/>
  <c r="T1230" i="2"/>
  <c r="T1367" i="2"/>
  <c r="T1400" i="2"/>
  <c r="T1431" i="2"/>
  <c r="T1464" i="2"/>
  <c r="T1495" i="2"/>
  <c r="O11" i="3"/>
  <c r="O28" i="3"/>
  <c r="D11" i="6" s="1"/>
  <c r="O43" i="3"/>
  <c r="O60" i="3"/>
  <c r="O75" i="3"/>
  <c r="O92" i="3"/>
  <c r="O107" i="3"/>
  <c r="O124" i="3"/>
  <c r="O139" i="3"/>
  <c r="O172" i="3"/>
  <c r="O203" i="3"/>
  <c r="O236" i="3"/>
  <c r="O267" i="3"/>
  <c r="O278" i="3"/>
  <c r="O444" i="3"/>
  <c r="O459" i="3"/>
  <c r="O461" i="3"/>
  <c r="O474" i="3"/>
  <c r="O700" i="3"/>
  <c r="O715" i="3"/>
  <c r="O717" i="3"/>
  <c r="O730" i="3"/>
  <c r="T1062" i="2"/>
  <c r="T1126" i="2"/>
  <c r="T1151" i="2"/>
  <c r="T1173" i="2"/>
  <c r="T1175" i="2"/>
  <c r="T1206" i="2"/>
  <c r="T1237" i="2"/>
  <c r="T1239" i="2"/>
  <c r="T1358" i="2"/>
  <c r="T1360" i="2"/>
  <c r="T1369" i="2"/>
  <c r="T1389" i="2"/>
  <c r="T1391" i="2"/>
  <c r="T1422" i="2"/>
  <c r="T1424" i="2"/>
  <c r="T1433" i="2"/>
  <c r="T1453" i="2"/>
  <c r="T1455" i="2"/>
  <c r="T1486" i="2"/>
  <c r="T1488" i="2"/>
  <c r="T1497" i="2"/>
  <c r="B34" i="6"/>
  <c r="O13" i="3"/>
  <c r="D14" i="6" s="1"/>
  <c r="O26" i="3"/>
  <c r="O45" i="3"/>
  <c r="O58" i="3"/>
  <c r="O77" i="3"/>
  <c r="O90" i="3"/>
  <c r="O109" i="3"/>
  <c r="O122" i="3"/>
  <c r="O141" i="3"/>
  <c r="O148" i="3"/>
  <c r="O161" i="3"/>
  <c r="O170" i="3"/>
  <c r="O179" i="3"/>
  <c r="O212" i="3"/>
  <c r="O225" i="3"/>
  <c r="O234" i="3"/>
  <c r="O243" i="3"/>
  <c r="O289" i="3"/>
  <c r="O334" i="3"/>
  <c r="O412" i="3"/>
  <c r="O427" i="3"/>
  <c r="O429" i="3"/>
  <c r="O442" i="3"/>
  <c r="O545" i="3"/>
  <c r="O590" i="3"/>
  <c r="O668" i="3"/>
  <c r="O683" i="3"/>
  <c r="O685" i="3"/>
  <c r="O698" i="3"/>
  <c r="O801" i="3"/>
  <c r="T1054" i="2"/>
  <c r="T1118" i="2"/>
  <c r="T1182" i="2"/>
  <c r="T1213" i="2"/>
  <c r="T1215" i="2"/>
  <c r="T1246" i="2"/>
  <c r="T1349" i="2"/>
  <c r="T1351" i="2"/>
  <c r="T1382" i="2"/>
  <c r="T1384" i="2"/>
  <c r="T1393" i="2"/>
  <c r="T1413" i="2"/>
  <c r="T1415" i="2"/>
  <c r="T1446" i="2"/>
  <c r="T1448" i="2"/>
  <c r="T1457" i="2"/>
  <c r="T1477" i="2"/>
  <c r="T1479" i="2"/>
  <c r="O3" i="3"/>
  <c r="B23" i="6" s="1"/>
  <c r="C23" i="6" s="1"/>
  <c r="O9" i="3"/>
  <c r="D5" i="6" s="1"/>
  <c r="O20" i="3"/>
  <c r="D13" i="6" s="1"/>
  <c r="O35" i="3"/>
  <c r="O41" i="3"/>
  <c r="O52" i="3"/>
  <c r="D15" i="6" s="1"/>
  <c r="O67" i="3"/>
  <c r="O73" i="3"/>
  <c r="D12" i="6" s="1"/>
  <c r="O84" i="3"/>
  <c r="O99" i="3"/>
  <c r="O105" i="3"/>
  <c r="O116" i="3"/>
  <c r="O131" i="3"/>
  <c r="O137" i="3"/>
  <c r="O146" i="3"/>
  <c r="O155" i="3"/>
  <c r="O188" i="3"/>
  <c r="O201" i="3"/>
  <c r="O210" i="3"/>
  <c r="O219" i="3"/>
  <c r="O252" i="3"/>
  <c r="O265" i="3"/>
  <c r="O274" i="3"/>
  <c r="O302" i="3"/>
  <c r="O380" i="3"/>
  <c r="O395" i="3"/>
  <c r="O397" i="3"/>
  <c r="O410" i="3"/>
  <c r="O513" i="3"/>
  <c r="O558" i="3"/>
  <c r="O636" i="3"/>
  <c r="O651" i="3"/>
  <c r="I102" i="5" s="1"/>
  <c r="O653" i="3"/>
  <c r="O666" i="3"/>
  <c r="O769" i="3"/>
  <c r="O897" i="3"/>
  <c r="T1046" i="2"/>
  <c r="T1110" i="2"/>
  <c r="T1143" i="2"/>
  <c r="T1158" i="2"/>
  <c r="T1189" i="2"/>
  <c r="T1191" i="2"/>
  <c r="T1222" i="2"/>
  <c r="T1255" i="2"/>
  <c r="T1262" i="2"/>
  <c r="T1264" i="2"/>
  <c r="T1271" i="2"/>
  <c r="T1278" i="2"/>
  <c r="T1280" i="2"/>
  <c r="T1287" i="2"/>
  <c r="T1294" i="2"/>
  <c r="T1296" i="2"/>
  <c r="T1303" i="2"/>
  <c r="T1310" i="2"/>
  <c r="T1312" i="2"/>
  <c r="T1319" i="2"/>
  <c r="T1326" i="2"/>
  <c r="T1328" i="2"/>
  <c r="T1335" i="2"/>
  <c r="T1342" i="2"/>
  <c r="T1344" i="2"/>
  <c r="T1375" i="2"/>
  <c r="T1408" i="2"/>
  <c r="T1439" i="2"/>
  <c r="T1472" i="2"/>
  <c r="O164" i="3"/>
  <c r="O195" i="3"/>
  <c r="O228" i="3"/>
  <c r="O259" i="3"/>
  <c r="O348" i="3"/>
  <c r="O363" i="3"/>
  <c r="O365" i="3"/>
  <c r="O378" i="3"/>
  <c r="O604" i="3"/>
  <c r="O619" i="3"/>
  <c r="O621" i="3"/>
  <c r="O634" i="3"/>
  <c r="T1102" i="2"/>
  <c r="T1165" i="2"/>
  <c r="T1198" i="2"/>
  <c r="T1229" i="2"/>
  <c r="T1366" i="2"/>
  <c r="T1377" i="2"/>
  <c r="T1397" i="2"/>
  <c r="T1430" i="2"/>
  <c r="T1441" i="2"/>
  <c r="T1461" i="2"/>
  <c r="T1494" i="2"/>
  <c r="O33" i="3"/>
  <c r="O65" i="3"/>
  <c r="O97" i="3"/>
  <c r="O129" i="3"/>
  <c r="O153" i="3"/>
  <c r="O162" i="3"/>
  <c r="O217" i="3"/>
  <c r="O226" i="3"/>
  <c r="O449" i="3"/>
  <c r="O494" i="3"/>
  <c r="O705" i="3"/>
  <c r="O750" i="3"/>
  <c r="O945" i="3"/>
  <c r="O1357" i="3"/>
  <c r="O291" i="3"/>
  <c r="O306" i="3"/>
  <c r="O323" i="3"/>
  <c r="O338" i="3"/>
  <c r="O355" i="3"/>
  <c r="O370" i="3"/>
  <c r="O387" i="3"/>
  <c r="O402" i="3"/>
  <c r="O419" i="3"/>
  <c r="O434" i="3"/>
  <c r="O451" i="3"/>
  <c r="O466" i="3"/>
  <c r="O483" i="3"/>
  <c r="O498" i="3"/>
  <c r="O515" i="3"/>
  <c r="O530" i="3"/>
  <c r="O547" i="3"/>
  <c r="O562" i="3"/>
  <c r="I39" i="5" s="1"/>
  <c r="O579" i="3"/>
  <c r="O594" i="3"/>
  <c r="O611" i="3"/>
  <c r="O626" i="3"/>
  <c r="O643" i="3"/>
  <c r="O658" i="3"/>
  <c r="O675" i="3"/>
  <c r="O690" i="3"/>
  <c r="O707" i="3"/>
  <c r="O722" i="3"/>
  <c r="O739" i="3"/>
  <c r="O754" i="3"/>
  <c r="O771" i="3"/>
  <c r="O786" i="3"/>
  <c r="O803" i="3"/>
  <c r="O818" i="3"/>
  <c r="O835" i="3"/>
  <c r="O850" i="3"/>
  <c r="O867" i="3"/>
  <c r="O882" i="3"/>
  <c r="O899" i="3"/>
  <c r="O939" i="3"/>
  <c r="O972" i="3"/>
  <c r="O976" i="3"/>
  <c r="O994" i="3"/>
  <c r="O1748" i="3"/>
  <c r="O1913" i="3"/>
  <c r="O907" i="3"/>
  <c r="O915" i="3"/>
  <c r="O923" i="3"/>
  <c r="O931" i="3"/>
  <c r="O958" i="3"/>
  <c r="O968" i="3"/>
  <c r="O974" i="3"/>
  <c r="O1011" i="3"/>
  <c r="O1085" i="3"/>
  <c r="O999" i="3"/>
  <c r="O1036" i="3"/>
  <c r="O1075" i="3"/>
  <c r="O1108" i="3"/>
  <c r="O1172" i="3"/>
  <c r="O1236" i="3"/>
  <c r="O1300" i="3"/>
  <c r="O1364" i="3"/>
  <c r="O1564" i="3"/>
  <c r="O940" i="3"/>
  <c r="O944" i="3"/>
  <c r="O962" i="3"/>
  <c r="O995" i="3"/>
  <c r="O1022" i="3"/>
  <c r="O1032" i="3"/>
  <c r="O1133" i="3"/>
  <c r="O1197" i="3"/>
  <c r="O1261" i="3"/>
  <c r="O1325" i="3"/>
  <c r="O290" i="3"/>
  <c r="O292" i="3"/>
  <c r="O307" i="3"/>
  <c r="O322" i="3"/>
  <c r="O324" i="3"/>
  <c r="O339" i="3"/>
  <c r="O354" i="3"/>
  <c r="O356" i="3"/>
  <c r="O371" i="3"/>
  <c r="O386" i="3"/>
  <c r="O388" i="3"/>
  <c r="O403" i="3"/>
  <c r="O418" i="3"/>
  <c r="O420" i="3"/>
  <c r="O435" i="3"/>
  <c r="O450" i="3"/>
  <c r="O452" i="3"/>
  <c r="O467" i="3"/>
  <c r="O482" i="3"/>
  <c r="O484" i="3"/>
  <c r="O499" i="3"/>
  <c r="O514" i="3"/>
  <c r="O516" i="3"/>
  <c r="O531" i="3"/>
  <c r="O546" i="3"/>
  <c r="O548" i="3"/>
  <c r="O563" i="3"/>
  <c r="O578" i="3"/>
  <c r="O580" i="3"/>
  <c r="O595" i="3"/>
  <c r="O610" i="3"/>
  <c r="O612" i="3"/>
  <c r="O627" i="3"/>
  <c r="O642" i="3"/>
  <c r="O644" i="3"/>
  <c r="O659" i="3"/>
  <c r="O674" i="3"/>
  <c r="O676" i="3"/>
  <c r="O691" i="3"/>
  <c r="O706" i="3"/>
  <c r="O708" i="3"/>
  <c r="O723" i="3"/>
  <c r="O738" i="3"/>
  <c r="O740" i="3"/>
  <c r="O755" i="3"/>
  <c r="O770" i="3"/>
  <c r="O772" i="3"/>
  <c r="O787" i="3"/>
  <c r="O802" i="3"/>
  <c r="O804" i="3"/>
  <c r="O819" i="3"/>
  <c r="O834" i="3"/>
  <c r="O836" i="3"/>
  <c r="O851" i="3"/>
  <c r="O866" i="3"/>
  <c r="O868" i="3"/>
  <c r="O883" i="3"/>
  <c r="O898" i="3"/>
  <c r="O900" i="3"/>
  <c r="O911" i="3"/>
  <c r="O919" i="3"/>
  <c r="O927" i="3"/>
  <c r="O936" i="3"/>
  <c r="O942" i="3"/>
  <c r="O977" i="3"/>
  <c r="O979" i="3"/>
  <c r="O1030" i="3"/>
  <c r="O1045" i="3"/>
  <c r="O1055" i="3"/>
  <c r="O1092" i="3"/>
  <c r="O1115" i="3"/>
  <c r="O1152" i="3"/>
  <c r="O1179" i="3"/>
  <c r="O1216" i="3"/>
  <c r="O1243" i="3"/>
  <c r="O1280" i="3"/>
  <c r="O1307" i="3"/>
  <c r="O1344" i="3"/>
  <c r="O1371" i="3"/>
  <c r="O1408" i="3"/>
  <c r="O1435" i="3"/>
  <c r="O1472" i="3"/>
  <c r="O1499" i="3"/>
  <c r="O2004" i="3"/>
  <c r="O906" i="3"/>
  <c r="O914" i="3"/>
  <c r="O922" i="3"/>
  <c r="O930" i="3"/>
  <c r="O1004" i="3"/>
  <c r="O276" i="3"/>
  <c r="O283" i="3"/>
  <c r="O298" i="3"/>
  <c r="O300" i="3"/>
  <c r="O315" i="3"/>
  <c r="O330" i="3"/>
  <c r="O332" i="3"/>
  <c r="O347" i="3"/>
  <c r="O362" i="3"/>
  <c r="O364" i="3"/>
  <c r="O379" i="3"/>
  <c r="O394" i="3"/>
  <c r="O396" i="3"/>
  <c r="O411" i="3"/>
  <c r="O426" i="3"/>
  <c r="O428" i="3"/>
  <c r="O443" i="3"/>
  <c r="O458" i="3"/>
  <c r="O460" i="3"/>
  <c r="O475" i="3"/>
  <c r="O490" i="3"/>
  <c r="O492" i="3"/>
  <c r="O507" i="3"/>
  <c r="O522" i="3"/>
  <c r="O524" i="3"/>
  <c r="O539" i="3"/>
  <c r="O554" i="3"/>
  <c r="O556" i="3"/>
  <c r="O571" i="3"/>
  <c r="O586" i="3"/>
  <c r="O588" i="3"/>
  <c r="O603" i="3"/>
  <c r="O618" i="3"/>
  <c r="O620" i="3"/>
  <c r="O635" i="3"/>
  <c r="O650" i="3"/>
  <c r="O652" i="3"/>
  <c r="O667" i="3"/>
  <c r="O682" i="3"/>
  <c r="O684" i="3"/>
  <c r="O699" i="3"/>
  <c r="O714" i="3"/>
  <c r="O716" i="3"/>
  <c r="I74" i="5" s="1"/>
  <c r="O731" i="3"/>
  <c r="O746" i="3"/>
  <c r="O748" i="3"/>
  <c r="O763" i="3"/>
  <c r="O778" i="3"/>
  <c r="O780" i="3"/>
  <c r="O795" i="3"/>
  <c r="O810" i="3"/>
  <c r="O812" i="3"/>
  <c r="O827" i="3"/>
  <c r="O842" i="3"/>
  <c r="O844" i="3"/>
  <c r="O859" i="3"/>
  <c r="O874" i="3"/>
  <c r="O876" i="3"/>
  <c r="O891" i="3"/>
  <c r="O1006" i="3"/>
  <c r="O1026" i="3"/>
  <c r="O1043" i="3"/>
  <c r="O1086" i="3"/>
  <c r="O1547" i="3"/>
  <c r="O1876" i="3"/>
  <c r="O2041" i="3"/>
  <c r="O1069" i="3"/>
  <c r="O1117" i="3"/>
  <c r="O1149" i="3"/>
  <c r="O1181" i="3"/>
  <c r="O1213" i="3"/>
  <c r="O1245" i="3"/>
  <c r="O1277" i="3"/>
  <c r="O1309" i="3"/>
  <c r="O1341" i="3"/>
  <c r="I45" i="5" s="1"/>
  <c r="O1373" i="3"/>
  <c r="O1405" i="3"/>
  <c r="O1437" i="3"/>
  <c r="O1469" i="3"/>
  <c r="O1501" i="3"/>
  <c r="O1518" i="3"/>
  <c r="O1557" i="3"/>
  <c r="O1563" i="3"/>
  <c r="O1582" i="3"/>
  <c r="O1621" i="3"/>
  <c r="O1627" i="3"/>
  <c r="O1646" i="3"/>
  <c r="O1685" i="3"/>
  <c r="O1691" i="3"/>
  <c r="O1710" i="3"/>
  <c r="O1749" i="3"/>
  <c r="O1755" i="3"/>
  <c r="O1774" i="3"/>
  <c r="O1813" i="3"/>
  <c r="O1819" i="3"/>
  <c r="O1838" i="3"/>
  <c r="O1877" i="3"/>
  <c r="O1883" i="3"/>
  <c r="O1902" i="3"/>
  <c r="O1929" i="3"/>
  <c r="O1941" i="3"/>
  <c r="O1947" i="3"/>
  <c r="O1966" i="3"/>
  <c r="O1993" i="3"/>
  <c r="O2005" i="3"/>
  <c r="O2011" i="3"/>
  <c r="O2030" i="3"/>
  <c r="O2048" i="3"/>
  <c r="O2059" i="3"/>
  <c r="O2079" i="3"/>
  <c r="O2084" i="3"/>
  <c r="O2096" i="3"/>
  <c r="O2122" i="3"/>
  <c r="O2197" i="3"/>
  <c r="O941" i="3"/>
  <c r="O973" i="3"/>
  <c r="O1005" i="3"/>
  <c r="O1037" i="3"/>
  <c r="O1082" i="3"/>
  <c r="O1093" i="3"/>
  <c r="O1106" i="3"/>
  <c r="O1138" i="3"/>
  <c r="O1170" i="3"/>
  <c r="O1202" i="3"/>
  <c r="O1234" i="3"/>
  <c r="O1266" i="3"/>
  <c r="O1298" i="3"/>
  <c r="O1330" i="3"/>
  <c r="O1362" i="3"/>
  <c r="O1394" i="3"/>
  <c r="O1426" i="3"/>
  <c r="O1458" i="3"/>
  <c r="O1490" i="3"/>
  <c r="O1530" i="3"/>
  <c r="O1565" i="3"/>
  <c r="O1594" i="3"/>
  <c r="O1629" i="3"/>
  <c r="O1658" i="3"/>
  <c r="O1722" i="3"/>
  <c r="O1757" i="3"/>
  <c r="O1786" i="3"/>
  <c r="O1821" i="3"/>
  <c r="O1850" i="3"/>
  <c r="O1873" i="3"/>
  <c r="O1885" i="3"/>
  <c r="O1914" i="3"/>
  <c r="O1937" i="3"/>
  <c r="O1949" i="3"/>
  <c r="O1978" i="3"/>
  <c r="O2001" i="3"/>
  <c r="O2013" i="3"/>
  <c r="O2240" i="3"/>
  <c r="O2257" i="3"/>
  <c r="O1125" i="3"/>
  <c r="O1157" i="3"/>
  <c r="O1189" i="3"/>
  <c r="O1221" i="3"/>
  <c r="O1253" i="3"/>
  <c r="O1285" i="3"/>
  <c r="O1317" i="3"/>
  <c r="O1349" i="3"/>
  <c r="O1381" i="3"/>
  <c r="O1413" i="3"/>
  <c r="O1445" i="3"/>
  <c r="I12" i="5" s="1"/>
  <c r="O1477" i="3"/>
  <c r="O1509" i="3"/>
  <c r="O1515" i="3"/>
  <c r="O1534" i="3"/>
  <c r="O1538" i="3"/>
  <c r="O1579" i="3"/>
  <c r="O1598" i="3"/>
  <c r="O1602" i="3"/>
  <c r="O1643" i="3"/>
  <c r="O1662" i="3"/>
  <c r="O1666" i="3"/>
  <c r="O1707" i="3"/>
  <c r="O1726" i="3"/>
  <c r="O1730" i="3"/>
  <c r="O1771" i="3"/>
  <c r="I14" i="5" s="1"/>
  <c r="M8" i="5" s="1"/>
  <c r="O1790" i="3"/>
  <c r="O1794" i="3"/>
  <c r="O1835" i="3"/>
  <c r="O1854" i="3"/>
  <c r="O1858" i="3"/>
  <c r="O1881" i="3"/>
  <c r="O1899" i="3"/>
  <c r="O1918" i="3"/>
  <c r="O1922" i="3"/>
  <c r="O1945" i="3"/>
  <c r="O1963" i="3"/>
  <c r="O1982" i="3"/>
  <c r="O1986" i="3"/>
  <c r="O2009" i="3"/>
  <c r="O2027" i="3"/>
  <c r="O2046" i="3"/>
  <c r="O2086" i="3"/>
  <c r="O2091" i="3"/>
  <c r="O2097" i="3"/>
  <c r="O2156" i="3"/>
  <c r="O2179" i="3"/>
  <c r="O933" i="3"/>
  <c r="O965" i="3"/>
  <c r="O997" i="3"/>
  <c r="O1029" i="3"/>
  <c r="O1061" i="3"/>
  <c r="O1066" i="3"/>
  <c r="O1077" i="3"/>
  <c r="O1110" i="3"/>
  <c r="O1114" i="3"/>
  <c r="O1142" i="3"/>
  <c r="O1146" i="3"/>
  <c r="O1174" i="3"/>
  <c r="O1178" i="3"/>
  <c r="O1206" i="3"/>
  <c r="O1210" i="3"/>
  <c r="O1238" i="3"/>
  <c r="O1242" i="3"/>
  <c r="O1270" i="3"/>
  <c r="O1274" i="3"/>
  <c r="O1302" i="3"/>
  <c r="O1306" i="3"/>
  <c r="O1334" i="3"/>
  <c r="O1338" i="3"/>
  <c r="O1366" i="3"/>
  <c r="O1370" i="3"/>
  <c r="O1398" i="3"/>
  <c r="O1402" i="3"/>
  <c r="O1430" i="3"/>
  <c r="O1434" i="3"/>
  <c r="O1462" i="3"/>
  <c r="O1466" i="3"/>
  <c r="O1494" i="3"/>
  <c r="O1498" i="3"/>
  <c r="O1517" i="3"/>
  <c r="O1523" i="3"/>
  <c r="O1542" i="3"/>
  <c r="O1581" i="3"/>
  <c r="O1587" i="3"/>
  <c r="O1606" i="3"/>
  <c r="O1645" i="3"/>
  <c r="O1651" i="3"/>
  <c r="O1709" i="3"/>
  <c r="O1773" i="3"/>
  <c r="O1837" i="3"/>
  <c r="O1889" i="3"/>
  <c r="O1901" i="3"/>
  <c r="O1953" i="3"/>
  <c r="O1965" i="3"/>
  <c r="O2017" i="3"/>
  <c r="O2029" i="3"/>
  <c r="O2137" i="3"/>
  <c r="O2186" i="3"/>
  <c r="O2326" i="3"/>
  <c r="O1389" i="3"/>
  <c r="O1421" i="3"/>
  <c r="O1453" i="3"/>
  <c r="O1485" i="3"/>
  <c r="O1525" i="3"/>
  <c r="O1554" i="3"/>
  <c r="O1589" i="3"/>
  <c r="O1618" i="3"/>
  <c r="O1653" i="3"/>
  <c r="O1682" i="3"/>
  <c r="O1717" i="3"/>
  <c r="O1746" i="3"/>
  <c r="O1781" i="3"/>
  <c r="O1810" i="3"/>
  <c r="O1845" i="3"/>
  <c r="O1874" i="3"/>
  <c r="O1897" i="3"/>
  <c r="O1909" i="3"/>
  <c r="O1938" i="3"/>
  <c r="O1961" i="3"/>
  <c r="O1973" i="3"/>
  <c r="O2002" i="3"/>
  <c r="O2025" i="3"/>
  <c r="O2037" i="3"/>
  <c r="O957" i="3"/>
  <c r="O989" i="3"/>
  <c r="O1021" i="3"/>
  <c r="O1053" i="3"/>
  <c r="O1118" i="3"/>
  <c r="O1122" i="3"/>
  <c r="O1150" i="3"/>
  <c r="O1154" i="3"/>
  <c r="O1182" i="3"/>
  <c r="O1186" i="3"/>
  <c r="O1214" i="3"/>
  <c r="O1218" i="3"/>
  <c r="O1246" i="3"/>
  <c r="O1250" i="3"/>
  <c r="O1278" i="3"/>
  <c r="O1282" i="3"/>
  <c r="O1310" i="3"/>
  <c r="O1314" i="3"/>
  <c r="O1342" i="3"/>
  <c r="O1346" i="3"/>
  <c r="O1374" i="3"/>
  <c r="O1378" i="3"/>
  <c r="O1406" i="3"/>
  <c r="O1410" i="3"/>
  <c r="O1438" i="3"/>
  <c r="O1442" i="3"/>
  <c r="O1470" i="3"/>
  <c r="O1474" i="3"/>
  <c r="O1502" i="3"/>
  <c r="O1506" i="3"/>
  <c r="O1533" i="3"/>
  <c r="O1539" i="3"/>
  <c r="O1558" i="3"/>
  <c r="O1562" i="3"/>
  <c r="O1597" i="3"/>
  <c r="O1603" i="3"/>
  <c r="O1622" i="3"/>
  <c r="O1626" i="3"/>
  <c r="O1661" i="3"/>
  <c r="O1667" i="3"/>
  <c r="O1686" i="3"/>
  <c r="O1690" i="3"/>
  <c r="O1725" i="3"/>
  <c r="O1731" i="3"/>
  <c r="O1750" i="3"/>
  <c r="O1754" i="3"/>
  <c r="O1789" i="3"/>
  <c r="O1795" i="3"/>
  <c r="O1814" i="3"/>
  <c r="O1818" i="3"/>
  <c r="O1853" i="3"/>
  <c r="O1859" i="3"/>
  <c r="O1878" i="3"/>
  <c r="O1882" i="3"/>
  <c r="O1905" i="3"/>
  <c r="O1917" i="3"/>
  <c r="O1923" i="3"/>
  <c r="O1942" i="3"/>
  <c r="O1946" i="3"/>
  <c r="O1969" i="3"/>
  <c r="O1981" i="3"/>
  <c r="O1987" i="3"/>
  <c r="O2006" i="3"/>
  <c r="O2010" i="3"/>
  <c r="O2033" i="3"/>
  <c r="O2043" i="3"/>
  <c r="O2064" i="3"/>
  <c r="O2070" i="3"/>
  <c r="O2075" i="3"/>
  <c r="O2081" i="3"/>
  <c r="O2095" i="3"/>
  <c r="O2100" i="3"/>
  <c r="O2220" i="3"/>
  <c r="O2747" i="3"/>
  <c r="O2119" i="3"/>
  <c r="O2131" i="3"/>
  <c r="O2162" i="3"/>
  <c r="O2183" i="3"/>
  <c r="O2195" i="3"/>
  <c r="O2226" i="3"/>
  <c r="O2252" i="3"/>
  <c r="O2284" i="3"/>
  <c r="O2334" i="3"/>
  <c r="O2345" i="3"/>
  <c r="O2350" i="3"/>
  <c r="O2361" i="3"/>
  <c r="O2366" i="3"/>
  <c r="O2377" i="3"/>
  <c r="O2382" i="3"/>
  <c r="O2393" i="3"/>
  <c r="O2398" i="3"/>
  <c r="O2409" i="3"/>
  <c r="O2414" i="3"/>
  <c r="O2425" i="3"/>
  <c r="O2430" i="3"/>
  <c r="O2441" i="3"/>
  <c r="O2446" i="3"/>
  <c r="O2457" i="3"/>
  <c r="O2462" i="3"/>
  <c r="O2473" i="3"/>
  <c r="O2478" i="3"/>
  <c r="O2489" i="3"/>
  <c r="O2494" i="3"/>
  <c r="O2505" i="3"/>
  <c r="I15" i="5" s="1"/>
  <c r="O2510" i="3"/>
  <c r="O2521" i="3"/>
  <c r="O2526" i="3"/>
  <c r="O2537" i="3"/>
  <c r="O2542" i="3"/>
  <c r="O2553" i="3"/>
  <c r="O2558" i="3"/>
  <c r="O2569" i="3"/>
  <c r="O2574" i="3"/>
  <c r="O2585" i="3"/>
  <c r="O2590" i="3"/>
  <c r="I43" i="5" s="1"/>
  <c r="O2601" i="3"/>
  <c r="O2606" i="3"/>
  <c r="O2617" i="3"/>
  <c r="O2622" i="3"/>
  <c r="O2633" i="3"/>
  <c r="I35" i="5" s="1"/>
  <c r="O2638" i="3"/>
  <c r="O2656" i="3"/>
  <c r="O2042" i="3"/>
  <c r="O2106" i="3"/>
  <c r="O2127" i="3"/>
  <c r="O2139" i="3"/>
  <c r="O2170" i="3"/>
  <c r="O2191" i="3"/>
  <c r="O2203" i="3"/>
  <c r="O2234" i="3"/>
  <c r="O2254" i="3"/>
  <c r="O2265" i="3"/>
  <c r="O2286" i="3"/>
  <c r="I62" i="5" s="1"/>
  <c r="O2355" i="3"/>
  <c r="O2371" i="3"/>
  <c r="O2387" i="3"/>
  <c r="O2403" i="3"/>
  <c r="O2419" i="3"/>
  <c r="O2435" i="3"/>
  <c r="O2451" i="3"/>
  <c r="O2467" i="3"/>
  <c r="O2483" i="3"/>
  <c r="O2499" i="3"/>
  <c r="O2515" i="3"/>
  <c r="O2531" i="3"/>
  <c r="O2547" i="3"/>
  <c r="O2563" i="3"/>
  <c r="O2579" i="3"/>
  <c r="O2595" i="3"/>
  <c r="O2611" i="3"/>
  <c r="O2627" i="3"/>
  <c r="O2643" i="3"/>
  <c r="O2815" i="3"/>
  <c r="O2051" i="3"/>
  <c r="O2067" i="3"/>
  <c r="O2083" i="3"/>
  <c r="O2099" i="3"/>
  <c r="O2135" i="3"/>
  <c r="O2147" i="3"/>
  <c r="O2199" i="3"/>
  <c r="O2211" i="3"/>
  <c r="O2244" i="3"/>
  <c r="O2308" i="3"/>
  <c r="O2661" i="3"/>
  <c r="O2710" i="3"/>
  <c r="O2701" i="3"/>
  <c r="O2720" i="3"/>
  <c r="O2130" i="3"/>
  <c r="O2151" i="3"/>
  <c r="O2163" i="3"/>
  <c r="O2194" i="3"/>
  <c r="O2215" i="3"/>
  <c r="O2227" i="3"/>
  <c r="O2276" i="3"/>
  <c r="O2313" i="3"/>
  <c r="I8" i="5" s="1"/>
  <c r="O2353" i="3"/>
  <c r="O2369" i="3"/>
  <c r="O2385" i="3"/>
  <c r="O2401" i="3"/>
  <c r="O2417" i="3"/>
  <c r="O2433" i="3"/>
  <c r="O2449" i="3"/>
  <c r="O2465" i="3"/>
  <c r="O2481" i="3"/>
  <c r="O2497" i="3"/>
  <c r="O2513" i="3"/>
  <c r="O2529" i="3"/>
  <c r="O2545" i="3"/>
  <c r="O2561" i="3"/>
  <c r="O2577" i="3"/>
  <c r="O2593" i="3"/>
  <c r="O2609" i="3"/>
  <c r="O2625" i="3"/>
  <c r="O2641" i="3"/>
  <c r="I80" i="5" s="1"/>
  <c r="O2757" i="3"/>
  <c r="O2854" i="3"/>
  <c r="O2107" i="3"/>
  <c r="O2138" i="3"/>
  <c r="O2159" i="3"/>
  <c r="O2171" i="3"/>
  <c r="O2202" i="3"/>
  <c r="O2223" i="3"/>
  <c r="O2235" i="3"/>
  <c r="O2270" i="3"/>
  <c r="O2274" i="3"/>
  <c r="O2292" i="3"/>
  <c r="O2329" i="3"/>
  <c r="O2347" i="3"/>
  <c r="O2363" i="3"/>
  <c r="O2379" i="3"/>
  <c r="O2395" i="3"/>
  <c r="O2411" i="3"/>
  <c r="O2427" i="3"/>
  <c r="O2443" i="3"/>
  <c r="O2459" i="3"/>
  <c r="O2475" i="3"/>
  <c r="O2491" i="3"/>
  <c r="O2507" i="3"/>
  <c r="O2523" i="3"/>
  <c r="O2539" i="3"/>
  <c r="O2555" i="3"/>
  <c r="O2571" i="3"/>
  <c r="O2587" i="3"/>
  <c r="O2603" i="3"/>
  <c r="O2619" i="3"/>
  <c r="O2635" i="3"/>
  <c r="O2773" i="3"/>
  <c r="O2816" i="3"/>
  <c r="O2251" i="3"/>
  <c r="I105" i="5" s="1"/>
  <c r="O2283" i="3"/>
  <c r="O2315" i="3"/>
  <c r="O2349" i="3"/>
  <c r="O2365" i="3"/>
  <c r="O2381" i="3"/>
  <c r="O2397" i="3"/>
  <c r="O2413" i="3"/>
  <c r="O2429" i="3"/>
  <c r="O2445" i="3"/>
  <c r="O2461" i="3"/>
  <c r="O2477" i="3"/>
  <c r="O2493" i="3"/>
  <c r="O2509" i="3"/>
  <c r="O2525" i="3"/>
  <c r="O2541" i="3"/>
  <c r="O2557" i="3"/>
  <c r="O2573" i="3"/>
  <c r="O2589" i="3"/>
  <c r="O2605" i="3"/>
  <c r="O2621" i="3"/>
  <c r="O2637" i="3"/>
  <c r="O2666" i="3"/>
  <c r="O2668" i="3"/>
  <c r="O2698" i="3"/>
  <c r="O2700" i="3"/>
  <c r="O2730" i="3"/>
  <c r="O2732" i="3"/>
  <c r="O2764" i="3"/>
  <c r="O2770" i="3"/>
  <c r="O2823" i="3"/>
  <c r="O2827" i="3"/>
  <c r="O2919" i="3"/>
  <c r="O2924" i="3"/>
  <c r="O2655" i="3"/>
  <c r="O2674" i="3"/>
  <c r="O2687" i="3"/>
  <c r="O2706" i="3"/>
  <c r="O2719" i="3"/>
  <c r="O2738" i="3"/>
  <c r="O2751" i="3"/>
  <c r="O2766" i="3"/>
  <c r="O2812" i="3"/>
  <c r="O2818" i="3"/>
  <c r="O2860" i="3"/>
  <c r="O2890" i="3"/>
  <c r="O2892" i="3"/>
  <c r="O2917" i="3"/>
  <c r="O2929" i="3"/>
  <c r="O2949" i="3"/>
  <c r="O2243" i="3"/>
  <c r="O2275" i="3"/>
  <c r="O2307" i="3"/>
  <c r="O2339" i="3"/>
  <c r="O2670" i="3"/>
  <c r="O2702" i="3"/>
  <c r="O2791" i="3"/>
  <c r="O2795" i="3"/>
  <c r="O2299" i="3"/>
  <c r="O2331" i="3"/>
  <c r="O2357" i="3"/>
  <c r="O2373" i="3"/>
  <c r="O2389" i="3"/>
  <c r="O2405" i="3"/>
  <c r="O2421" i="3"/>
  <c r="O2437" i="3"/>
  <c r="O2453" i="3"/>
  <c r="O2469" i="3"/>
  <c r="O2485" i="3"/>
  <c r="O2501" i="3"/>
  <c r="O2517" i="3"/>
  <c r="O2533" i="3"/>
  <c r="O2549" i="3"/>
  <c r="O2565" i="3"/>
  <c r="O2581" i="3"/>
  <c r="O2597" i="3"/>
  <c r="O2613" i="3"/>
  <c r="O2629" i="3"/>
  <c r="O2645" i="3"/>
  <c r="I94" i="5" s="1"/>
  <c r="O2665" i="3"/>
  <c r="O2697" i="3"/>
  <c r="O2727" i="3"/>
  <c r="O2729" i="3"/>
  <c r="O2759" i="3"/>
  <c r="O2763" i="3"/>
  <c r="O2828" i="3"/>
  <c r="O2834" i="3"/>
  <c r="O2853" i="3"/>
  <c r="O2673" i="3"/>
  <c r="O2705" i="3"/>
  <c r="O2737" i="3"/>
  <c r="O2807" i="3"/>
  <c r="O2830" i="3"/>
  <c r="O2895" i="3"/>
  <c r="O2911" i="3"/>
  <c r="O2259" i="3"/>
  <c r="O2291" i="3"/>
  <c r="O2323" i="3"/>
  <c r="O2658" i="3"/>
  <c r="O2660" i="3"/>
  <c r="O2690" i="3"/>
  <c r="O2692" i="3"/>
  <c r="O2722" i="3"/>
  <c r="O2724" i="3"/>
  <c r="O2754" i="3"/>
  <c r="O2756" i="3"/>
  <c r="O2796" i="3"/>
  <c r="O2802" i="3"/>
  <c r="O2877" i="3"/>
  <c r="O3109" i="3"/>
  <c r="O3113" i="3"/>
  <c r="O3122" i="3"/>
  <c r="O3184" i="3"/>
  <c r="O3421" i="3"/>
  <c r="O2913" i="3"/>
  <c r="O2925" i="3"/>
  <c r="O2927" i="3"/>
  <c r="O2959" i="3"/>
  <c r="O3023" i="3"/>
  <c r="O3120" i="3"/>
  <c r="O3397" i="3"/>
  <c r="O3069" i="3"/>
  <c r="O2901" i="3"/>
  <c r="O2903" i="3"/>
  <c r="O2905" i="3"/>
  <c r="O2914" i="3"/>
  <c r="O3144" i="3"/>
  <c r="O3157" i="3"/>
  <c r="O3229" i="3"/>
  <c r="I50" i="5" s="1"/>
  <c r="O3261" i="3"/>
  <c r="O2921" i="3"/>
  <c r="O2928" i="3"/>
  <c r="O2935" i="3"/>
  <c r="O2965" i="3"/>
  <c r="O2978" i="3"/>
  <c r="O2992" i="3"/>
  <c r="O2999" i="3"/>
  <c r="O3029" i="3"/>
  <c r="O3042" i="3"/>
  <c r="O3056" i="3"/>
  <c r="O3063" i="3"/>
  <c r="O3080" i="3"/>
  <c r="O3093" i="3"/>
  <c r="O3429" i="3"/>
  <c r="O2976" i="3"/>
  <c r="O3040" i="3"/>
  <c r="O2762" i="3"/>
  <c r="O2778" i="3"/>
  <c r="O2794" i="3"/>
  <c r="O2810" i="3"/>
  <c r="O2826" i="3"/>
  <c r="O2842" i="3"/>
  <c r="O2858" i="3"/>
  <c r="O2876" i="3"/>
  <c r="O2882" i="3"/>
  <c r="O2906" i="3"/>
  <c r="O2970" i="3"/>
  <c r="O3034" i="3"/>
  <c r="O3085" i="3"/>
  <c r="O3087" i="3"/>
  <c r="O3089" i="3"/>
  <c r="O3098" i="3"/>
  <c r="O3173" i="3"/>
  <c r="O3177" i="3"/>
  <c r="O3202" i="3"/>
  <c r="O3234" i="3"/>
  <c r="O3266" i="3"/>
  <c r="O2874" i="3"/>
  <c r="O2887" i="3"/>
  <c r="O2938" i="3"/>
  <c r="O2940" i="3"/>
  <c r="O2967" i="3"/>
  <c r="O3002" i="3"/>
  <c r="O3004" i="3"/>
  <c r="O3031" i="3"/>
  <c r="O3066" i="3"/>
  <c r="O3068" i="3"/>
  <c r="O3095" i="3"/>
  <c r="O3130" i="3"/>
  <c r="O3132" i="3"/>
  <c r="O3159" i="3"/>
  <c r="O3186" i="3"/>
  <c r="O3188" i="3"/>
  <c r="O3218" i="3"/>
  <c r="O3250" i="3"/>
  <c r="O3282" i="3"/>
  <c r="O3314" i="3"/>
  <c r="O3346" i="3"/>
  <c r="O3378" i="3"/>
  <c r="O3410" i="3"/>
  <c r="O2954" i="3"/>
  <c r="O2983" i="3"/>
  <c r="O3018" i="3"/>
  <c r="O3047" i="3"/>
  <c r="O3082" i="3"/>
  <c r="O3111" i="3"/>
  <c r="O3146" i="3"/>
  <c r="O3175" i="3"/>
  <c r="O3194" i="3"/>
  <c r="O3226" i="3"/>
  <c r="O3258" i="3"/>
  <c r="O3290" i="3"/>
  <c r="O3322" i="3"/>
  <c r="O3354" i="3"/>
  <c r="O3386" i="3"/>
  <c r="O3418" i="3"/>
  <c r="O3479" i="3"/>
  <c r="O3583" i="3"/>
  <c r="O3600" i="3"/>
  <c r="O3632" i="3"/>
  <c r="O2962" i="3"/>
  <c r="I19" i="5" s="1"/>
  <c r="O2964" i="3"/>
  <c r="O2991" i="3"/>
  <c r="O3026" i="3"/>
  <c r="O3028" i="3"/>
  <c r="O3055" i="3"/>
  <c r="O3090" i="3"/>
  <c r="O3092" i="3"/>
  <c r="O3119" i="3"/>
  <c r="O3154" i="3"/>
  <c r="O3156" i="3"/>
  <c r="O3183" i="3"/>
  <c r="O3215" i="3"/>
  <c r="O3247" i="3"/>
  <c r="I99" i="5" s="1"/>
  <c r="O3279" i="3"/>
  <c r="O3311" i="3"/>
  <c r="O3343" i="3"/>
  <c r="O3375" i="3"/>
  <c r="O3407" i="3"/>
  <c r="O3439" i="3"/>
  <c r="O3445" i="3"/>
  <c r="O3447" i="3"/>
  <c r="O3459" i="3"/>
  <c r="O3467" i="3"/>
  <c r="O3504" i="3"/>
  <c r="O3506" i="3"/>
  <c r="O3298" i="3"/>
  <c r="O3330" i="3"/>
  <c r="O3362" i="3"/>
  <c r="O3426" i="3"/>
  <c r="O3624" i="3"/>
  <c r="O3106" i="3"/>
  <c r="O3108" i="3"/>
  <c r="O3135" i="3"/>
  <c r="O3170" i="3"/>
  <c r="O3172" i="3"/>
  <c r="O3191" i="3"/>
  <c r="O3223" i="3"/>
  <c r="O3255" i="3"/>
  <c r="O3287" i="3"/>
  <c r="O3319" i="3"/>
  <c r="O3351" i="3"/>
  <c r="O3383" i="3"/>
  <c r="O3415" i="3"/>
  <c r="O3496" i="3"/>
  <c r="O2879" i="3"/>
  <c r="O2898" i="3"/>
  <c r="O2951" i="3"/>
  <c r="O2986" i="3"/>
  <c r="O2988" i="3"/>
  <c r="O3015" i="3"/>
  <c r="O3050" i="3"/>
  <c r="O3052" i="3"/>
  <c r="O3079" i="3"/>
  <c r="O3114" i="3"/>
  <c r="O3116" i="3"/>
  <c r="O3143" i="3"/>
  <c r="O3178" i="3"/>
  <c r="O3180" i="3"/>
  <c r="O3210" i="3"/>
  <c r="O3212" i="3"/>
  <c r="O3242" i="3"/>
  <c r="O3244" i="3"/>
  <c r="O3274" i="3"/>
  <c r="O3276" i="3"/>
  <c r="O3306" i="3"/>
  <c r="O3308" i="3"/>
  <c r="O3338" i="3"/>
  <c r="O3340" i="3"/>
  <c r="O3370" i="3"/>
  <c r="O3372" i="3"/>
  <c r="O3402" i="3"/>
  <c r="O3404" i="3"/>
  <c r="O3434" i="3"/>
  <c r="O3472" i="3"/>
  <c r="O3474" i="3"/>
  <c r="O3616" i="3"/>
  <c r="O3648" i="3"/>
  <c r="O3654" i="3"/>
  <c r="O3295" i="3"/>
  <c r="O3327" i="3"/>
  <c r="O3359" i="3"/>
  <c r="O3391" i="3"/>
  <c r="O3423" i="3"/>
  <c r="O3484" i="3"/>
  <c r="O3494" i="3"/>
  <c r="O3582" i="3"/>
  <c r="O3801" i="3"/>
  <c r="O3835" i="3"/>
  <c r="O3920" i="3"/>
  <c r="O3599" i="3"/>
  <c r="O3607" i="3"/>
  <c r="O3615" i="3"/>
  <c r="O3623" i="3"/>
  <c r="O3631" i="3"/>
  <c r="O3639" i="3"/>
  <c r="O3647" i="3"/>
  <c r="O3473" i="3"/>
  <c r="O3505" i="3"/>
  <c r="O3527" i="3"/>
  <c r="O3529" i="3"/>
  <c r="O3559" i="3"/>
  <c r="O3561" i="3"/>
  <c r="O3576" i="3"/>
  <c r="O3705" i="3"/>
  <c r="O3739" i="3"/>
  <c r="O3833" i="3"/>
  <c r="O4119" i="3"/>
  <c r="O3531" i="3"/>
  <c r="O3584" i="3"/>
  <c r="O3656" i="3"/>
  <c r="O3667" i="3"/>
  <c r="O3694" i="3"/>
  <c r="O3795" i="3"/>
  <c r="O3822" i="3"/>
  <c r="O4163" i="3"/>
  <c r="O4227" i="3"/>
  <c r="O3465" i="3"/>
  <c r="O3497" i="3"/>
  <c r="O3535" i="3"/>
  <c r="O3537" i="3"/>
  <c r="O3567" i="3"/>
  <c r="O3569" i="3"/>
  <c r="O3592" i="3"/>
  <c r="O3672" i="3"/>
  <c r="O3728" i="3"/>
  <c r="O3737" i="3"/>
  <c r="O3755" i="3"/>
  <c r="O3764" i="3"/>
  <c r="O3771" i="3"/>
  <c r="O3782" i="3"/>
  <c r="O3800" i="3"/>
  <c r="O3856" i="3"/>
  <c r="O3663" i="3"/>
  <c r="O3699" i="3"/>
  <c r="O3726" i="3"/>
  <c r="O3827" i="3"/>
  <c r="O3457" i="3"/>
  <c r="O3489" i="3"/>
  <c r="O3511" i="3"/>
  <c r="O3513" i="3"/>
  <c r="O3543" i="3"/>
  <c r="O3545" i="3"/>
  <c r="O3575" i="3"/>
  <c r="O3579" i="3"/>
  <c r="O3585" i="3"/>
  <c r="O3604" i="3"/>
  <c r="O3612" i="3"/>
  <c r="O3620" i="3"/>
  <c r="O3628" i="3"/>
  <c r="O3636" i="3"/>
  <c r="O3644" i="3"/>
  <c r="O3652" i="3"/>
  <c r="O3675" i="3"/>
  <c r="O3686" i="3"/>
  <c r="O3704" i="3"/>
  <c r="O3760" i="3"/>
  <c r="O3769" i="3"/>
  <c r="I70" i="5" s="1"/>
  <c r="O3787" i="3"/>
  <c r="O3796" i="3"/>
  <c r="O3803" i="3"/>
  <c r="O3814" i="3"/>
  <c r="O3832" i="3"/>
  <c r="O3888" i="3"/>
  <c r="O4055" i="3"/>
  <c r="O3677" i="3"/>
  <c r="O3709" i="3"/>
  <c r="O3741" i="3"/>
  <c r="O3773" i="3"/>
  <c r="O3805" i="3"/>
  <c r="O3837" i="3"/>
  <c r="O3844" i="3"/>
  <c r="O3853" i="3"/>
  <c r="O3860" i="3"/>
  <c r="O3869" i="3"/>
  <c r="O3876" i="3"/>
  <c r="O3885" i="3"/>
  <c r="O3892" i="3"/>
  <c r="O3901" i="3"/>
  <c r="O3908" i="3"/>
  <c r="O3917" i="3"/>
  <c r="O3924" i="3"/>
  <c r="O3933" i="3"/>
  <c r="O3940" i="3"/>
  <c r="O3949" i="3"/>
  <c r="O3956" i="3"/>
  <c r="O3965" i="3"/>
  <c r="O3972" i="3"/>
  <c r="O3981" i="3"/>
  <c r="O3988" i="3"/>
  <c r="O4005" i="3"/>
  <c r="O4020" i="3"/>
  <c r="O4037" i="3"/>
  <c r="O4052" i="3"/>
  <c r="O4069" i="3"/>
  <c r="O4084" i="3"/>
  <c r="O4101" i="3"/>
  <c r="O4116" i="3"/>
  <c r="O4133" i="3"/>
  <c r="O4158" i="3"/>
  <c r="O4189" i="3"/>
  <c r="O4222" i="3"/>
  <c r="O4253" i="3"/>
  <c r="O4353" i="3"/>
  <c r="O4371" i="3"/>
  <c r="O4386" i="3"/>
  <c r="O4146" i="3"/>
  <c r="O4166" i="3"/>
  <c r="O4210" i="3"/>
  <c r="O4230" i="3"/>
  <c r="O4269" i="3"/>
  <c r="O4277" i="3"/>
  <c r="O4285" i="3"/>
  <c r="O4293" i="3"/>
  <c r="O4301" i="3"/>
  <c r="O4309" i="3"/>
  <c r="O4317" i="3"/>
  <c r="O4325" i="3"/>
  <c r="O4380" i="3"/>
  <c r="O4401" i="3"/>
  <c r="O4403" i="3"/>
  <c r="O3669" i="3"/>
  <c r="O3701" i="3"/>
  <c r="O3733" i="3"/>
  <c r="O3765" i="3"/>
  <c r="O3797" i="3"/>
  <c r="O3829" i="3"/>
  <c r="O3996" i="3"/>
  <c r="O4013" i="3"/>
  <c r="O4028" i="3"/>
  <c r="O4045" i="3"/>
  <c r="O4060" i="3"/>
  <c r="O4077" i="3"/>
  <c r="O4092" i="3"/>
  <c r="O4109" i="3"/>
  <c r="O4124" i="3"/>
  <c r="O4141" i="3"/>
  <c r="O4205" i="3"/>
  <c r="O4358" i="3"/>
  <c r="O4395" i="3"/>
  <c r="O4149" i="3"/>
  <c r="O4162" i="3"/>
  <c r="O4180" i="3"/>
  <c r="O4182" i="3"/>
  <c r="O4213" i="3"/>
  <c r="O4226" i="3"/>
  <c r="O4244" i="3"/>
  <c r="O4246" i="3"/>
  <c r="O4341" i="3"/>
  <c r="O4372" i="3"/>
  <c r="O4447" i="3"/>
  <c r="O3693" i="3"/>
  <c r="O3725" i="3"/>
  <c r="I17" i="5" s="1"/>
  <c r="O3757" i="3"/>
  <c r="O3789" i="3"/>
  <c r="O3821" i="3"/>
  <c r="O3845" i="3"/>
  <c r="O3852" i="3"/>
  <c r="O3861" i="3"/>
  <c r="O3868" i="3"/>
  <c r="O3877" i="3"/>
  <c r="O3884" i="3"/>
  <c r="O3893" i="3"/>
  <c r="O3900" i="3"/>
  <c r="O3909" i="3"/>
  <c r="O3916" i="3"/>
  <c r="O3925" i="3"/>
  <c r="O3932" i="3"/>
  <c r="O3941" i="3"/>
  <c r="O3948" i="3"/>
  <c r="O3957" i="3"/>
  <c r="O3964" i="3"/>
  <c r="O3973" i="3"/>
  <c r="O3980" i="3"/>
  <c r="O3989" i="3"/>
  <c r="O4004" i="3"/>
  <c r="O4006" i="3"/>
  <c r="I96" i="5" s="1"/>
  <c r="O4021" i="3"/>
  <c r="O4036" i="3"/>
  <c r="O4038" i="3"/>
  <c r="O4053" i="3"/>
  <c r="O4068" i="3"/>
  <c r="O4070" i="3"/>
  <c r="O4085" i="3"/>
  <c r="O4100" i="3"/>
  <c r="O4102" i="3"/>
  <c r="O4117" i="3"/>
  <c r="O4132" i="3"/>
  <c r="O4134" i="3"/>
  <c r="O4157" i="3"/>
  <c r="O4170" i="3"/>
  <c r="O4188" i="3"/>
  <c r="O4190" i="3"/>
  <c r="O4221" i="3"/>
  <c r="O4234" i="3"/>
  <c r="O4252" i="3"/>
  <c r="O4254" i="3"/>
  <c r="O4339" i="3"/>
  <c r="O4350" i="3"/>
  <c r="O4354" i="3"/>
  <c r="O4381" i="3"/>
  <c r="O4398" i="3"/>
  <c r="O4415" i="3"/>
  <c r="O4520" i="3"/>
  <c r="O4165" i="3"/>
  <c r="O4178" i="3"/>
  <c r="O4196" i="3"/>
  <c r="O4198" i="3"/>
  <c r="O4229" i="3"/>
  <c r="O4242" i="3"/>
  <c r="O4262" i="3"/>
  <c r="O4270" i="3"/>
  <c r="O4276" i="3"/>
  <c r="O4278" i="3"/>
  <c r="O4284" i="3"/>
  <c r="O4286" i="3"/>
  <c r="O4292" i="3"/>
  <c r="O4294" i="3"/>
  <c r="O4300" i="3"/>
  <c r="O4302" i="3"/>
  <c r="O4308" i="3"/>
  <c r="O4310" i="3"/>
  <c r="O4316" i="3"/>
  <c r="O4318" i="3"/>
  <c r="O4324" i="3"/>
  <c r="O4326" i="3"/>
  <c r="O4348" i="3"/>
  <c r="O3685" i="3"/>
  <c r="O3717" i="3"/>
  <c r="O3749" i="3"/>
  <c r="O3781" i="3"/>
  <c r="O3813" i="3"/>
  <c r="O3997" i="3"/>
  <c r="O4012" i="3"/>
  <c r="O4014" i="3"/>
  <c r="O4029" i="3"/>
  <c r="O4044" i="3"/>
  <c r="O4046" i="3"/>
  <c r="O4061" i="3"/>
  <c r="O4076" i="3"/>
  <c r="O4078" i="3"/>
  <c r="O4093" i="3"/>
  <c r="O4108" i="3"/>
  <c r="O4110" i="3"/>
  <c r="O4125" i="3"/>
  <c r="O4140" i="3"/>
  <c r="O4142" i="3"/>
  <c r="O4173" i="3"/>
  <c r="O4186" i="3"/>
  <c r="O4206" i="3"/>
  <c r="O4237" i="3"/>
  <c r="O4250" i="3"/>
  <c r="O4336" i="3"/>
  <c r="O4379" i="3"/>
  <c r="O4396" i="3"/>
  <c r="O4412" i="3"/>
  <c r="O4428" i="3"/>
  <c r="O4479" i="3"/>
  <c r="O4503" i="3"/>
  <c r="O4568" i="3"/>
  <c r="O4607" i="3"/>
  <c r="O4624" i="3"/>
  <c r="O4631" i="3"/>
  <c r="O4648" i="3"/>
  <c r="O4655" i="3"/>
  <c r="O4668" i="3"/>
  <c r="O4688" i="3"/>
  <c r="O4800" i="3"/>
  <c r="O4807" i="3"/>
  <c r="O4824" i="3"/>
  <c r="O4342" i="3"/>
  <c r="O4374" i="3"/>
  <c r="O4410" i="3"/>
  <c r="O4546" i="3"/>
  <c r="O4657" i="3"/>
  <c r="O4697" i="3"/>
  <c r="I60" i="5" s="1"/>
  <c r="O4706" i="3"/>
  <c r="O4775" i="3"/>
  <c r="O4334" i="3"/>
  <c r="O4366" i="3"/>
  <c r="O4400" i="3"/>
  <c r="O4413" i="3"/>
  <c r="O4429" i="3"/>
  <c r="O4448" i="3"/>
  <c r="O4469" i="3"/>
  <c r="O4514" i="3"/>
  <c r="O4573" i="3"/>
  <c r="O4597" i="3"/>
  <c r="O4642" i="3"/>
  <c r="O4660" i="3"/>
  <c r="I44" i="5" s="1"/>
  <c r="O4669" i="3"/>
  <c r="O4749" i="3"/>
  <c r="O4764" i="3"/>
  <c r="O4773" i="3"/>
  <c r="O4788" i="3"/>
  <c r="O4881" i="3"/>
  <c r="O4504" i="3"/>
  <c r="O4543" i="3"/>
  <c r="O4567" i="3"/>
  <c r="O4689" i="3"/>
  <c r="O4729" i="3"/>
  <c r="O4743" i="3"/>
  <c r="O4871" i="3"/>
  <c r="O4541" i="3"/>
  <c r="O4565" i="3"/>
  <c r="O4656" i="3"/>
  <c r="O4696" i="3"/>
  <c r="O4736" i="3"/>
  <c r="O4741" i="3"/>
  <c r="O4756" i="3"/>
  <c r="O4845" i="3"/>
  <c r="O4860" i="3"/>
  <c r="O4869" i="3"/>
  <c r="O4406" i="3"/>
  <c r="O4432" i="3"/>
  <c r="O4455" i="3"/>
  <c r="O4472" i="3"/>
  <c r="O4511" i="3"/>
  <c r="O4535" i="3"/>
  <c r="O4600" i="3"/>
  <c r="O4639" i="3"/>
  <c r="O4665" i="3"/>
  <c r="O4679" i="3"/>
  <c r="O4705" i="3"/>
  <c r="O4719" i="3"/>
  <c r="O4732" i="3"/>
  <c r="O4839" i="3"/>
  <c r="O4856" i="3"/>
  <c r="O5104" i="3"/>
  <c r="O4812" i="3"/>
  <c r="O4823" i="3"/>
  <c r="O4844" i="3"/>
  <c r="O4855" i="3"/>
  <c r="O5129" i="3"/>
  <c r="O4439" i="3"/>
  <c r="O4445" i="3"/>
  <c r="O4485" i="3"/>
  <c r="O4517" i="3"/>
  <c r="O4549" i="3"/>
  <c r="O4581" i="3"/>
  <c r="O4613" i="3"/>
  <c r="O4632" i="3"/>
  <c r="I97" i="5" s="1"/>
  <c r="O4645" i="3"/>
  <c r="O4649" i="3"/>
  <c r="O4680" i="3"/>
  <c r="O4687" i="3"/>
  <c r="O4700" i="3"/>
  <c r="O4709" i="3"/>
  <c r="O4713" i="3"/>
  <c r="O4744" i="3"/>
  <c r="O4757" i="3"/>
  <c r="O4776" i="3"/>
  <c r="O4789" i="3"/>
  <c r="O4808" i="3"/>
  <c r="O4821" i="3"/>
  <c r="O4840" i="3"/>
  <c r="O4853" i="3"/>
  <c r="O4872" i="3"/>
  <c r="O4876" i="3"/>
  <c r="O4887" i="3"/>
  <c r="O4891" i="3"/>
  <c r="O4990" i="3"/>
  <c r="O5001" i="3"/>
  <c r="O4720" i="3"/>
  <c r="O4727" i="3"/>
  <c r="O4740" i="3"/>
  <c r="O4751" i="3"/>
  <c r="O4772" i="3"/>
  <c r="O4783" i="3"/>
  <c r="O4804" i="3"/>
  <c r="O4815" i="3"/>
  <c r="O4836" i="3"/>
  <c r="O4847" i="3"/>
  <c r="O4868" i="3"/>
  <c r="O5064" i="3"/>
  <c r="O4896" i="3"/>
  <c r="O4903" i="3"/>
  <c r="O4912" i="3"/>
  <c r="O4919" i="3"/>
  <c r="O4928" i="3"/>
  <c r="O4935" i="3"/>
  <c r="O4944" i="3"/>
  <c r="O4951" i="3"/>
  <c r="O4960" i="3"/>
  <c r="O4992" i="3"/>
  <c r="O5021" i="3"/>
  <c r="O5044" i="3"/>
  <c r="O5048" i="3"/>
  <c r="O5085" i="3"/>
  <c r="O5108" i="3"/>
  <c r="O5112" i="3"/>
  <c r="O5149" i="3"/>
  <c r="O5403" i="3"/>
  <c r="O4975" i="3"/>
  <c r="O5000" i="3"/>
  <c r="O5029" i="3"/>
  <c r="O5052" i="3"/>
  <c r="O5056" i="3"/>
  <c r="O5093" i="3"/>
  <c r="O5095" i="3"/>
  <c r="O5116" i="3"/>
  <c r="O5120" i="3"/>
  <c r="O5157" i="3"/>
  <c r="O5159" i="3"/>
  <c r="O5169" i="3"/>
  <c r="O5259" i="3"/>
  <c r="O5261" i="3"/>
  <c r="O5128" i="3"/>
  <c r="O4968" i="3"/>
  <c r="O4983" i="3"/>
  <c r="O5004" i="3"/>
  <c r="O5045" i="3"/>
  <c r="O5047" i="3"/>
  <c r="O5068" i="3"/>
  <c r="O5072" i="3"/>
  <c r="O5109" i="3"/>
  <c r="O5111" i="3"/>
  <c r="O5132" i="3"/>
  <c r="O5136" i="3"/>
  <c r="O5178" i="3"/>
  <c r="O5371" i="3"/>
  <c r="O4880" i="3"/>
  <c r="O4904" i="3"/>
  <c r="O4911" i="3"/>
  <c r="O4920" i="3"/>
  <c r="O4927" i="3"/>
  <c r="O4936" i="3"/>
  <c r="O4943" i="3"/>
  <c r="O4952" i="3"/>
  <c r="O4959" i="3"/>
  <c r="O4964" i="3"/>
  <c r="O4989" i="3"/>
  <c r="O4991" i="3"/>
  <c r="O5012" i="3"/>
  <c r="O5016" i="3"/>
  <c r="O5053" i="3"/>
  <c r="O5055" i="3"/>
  <c r="O5076" i="3"/>
  <c r="O5080" i="3"/>
  <c r="O5117" i="3"/>
  <c r="O5119" i="3"/>
  <c r="O5140" i="3"/>
  <c r="O5144" i="3"/>
  <c r="O5162" i="3"/>
  <c r="O5170" i="3"/>
  <c r="O5191" i="3"/>
  <c r="O5201" i="3"/>
  <c r="O5205" i="3"/>
  <c r="O5310" i="3"/>
  <c r="O5320" i="3"/>
  <c r="O5322" i="3"/>
  <c r="O5326" i="3"/>
  <c r="O5339" i="3"/>
  <c r="I87" i="5" s="1"/>
  <c r="O4976" i="3"/>
  <c r="O4997" i="3"/>
  <c r="O5020" i="3"/>
  <c r="O5024" i="3"/>
  <c r="O5061" i="3"/>
  <c r="O5084" i="3"/>
  <c r="O5088" i="3"/>
  <c r="O5125" i="3"/>
  <c r="O5148" i="3"/>
  <c r="O5152" i="3"/>
  <c r="O4972" i="3"/>
  <c r="O5005" i="3"/>
  <c r="O5032" i="3"/>
  <c r="O5069" i="3"/>
  <c r="O5096" i="3"/>
  <c r="O5133" i="3"/>
  <c r="O5160" i="3"/>
  <c r="O5189" i="3"/>
  <c r="O5271" i="3"/>
  <c r="O5273" i="3"/>
  <c r="O5410" i="3"/>
  <c r="O5600" i="3"/>
  <c r="O5754" i="3"/>
  <c r="O5186" i="3"/>
  <c r="O5197" i="3"/>
  <c r="O5242" i="3"/>
  <c r="O5265" i="3"/>
  <c r="O5274" i="3"/>
  <c r="O5302" i="3"/>
  <c r="O5346" i="3"/>
  <c r="O5378" i="3"/>
  <c r="O5419" i="3"/>
  <c r="O5161" i="3"/>
  <c r="O5177" i="3"/>
  <c r="O5221" i="3"/>
  <c r="O5223" i="3"/>
  <c r="O5253" i="3"/>
  <c r="O5255" i="3"/>
  <c r="O5285" i="3"/>
  <c r="O5287" i="3"/>
  <c r="O5331" i="3"/>
  <c r="O5165" i="3"/>
  <c r="O5194" i="3"/>
  <c r="O5213" i="3"/>
  <c r="O5217" i="3"/>
  <c r="O5243" i="3"/>
  <c r="O5245" i="3"/>
  <c r="O5277" i="3"/>
  <c r="O5294" i="3"/>
  <c r="O5332" i="3"/>
  <c r="O5353" i="3"/>
  <c r="O5385" i="3"/>
  <c r="O5533" i="3"/>
  <c r="O5185" i="3"/>
  <c r="O5209" i="3"/>
  <c r="O5226" i="3"/>
  <c r="O5249" i="3"/>
  <c r="O5258" i="3"/>
  <c r="O5281" i="3"/>
  <c r="O5290" i="3"/>
  <c r="O5362" i="3"/>
  <c r="O5394" i="3"/>
  <c r="O5486" i="3"/>
  <c r="O5562" i="3"/>
  <c r="O5474" i="3"/>
  <c r="O5503" i="3"/>
  <c r="O5317" i="3"/>
  <c r="O5341" i="3"/>
  <c r="O5357" i="3"/>
  <c r="O5373" i="3"/>
  <c r="O5389" i="3"/>
  <c r="O5405" i="3"/>
  <c r="O5421" i="3"/>
  <c r="O5437" i="3"/>
  <c r="O5453" i="3"/>
  <c r="O5496" i="3"/>
  <c r="O5537" i="3"/>
  <c r="O5539" i="3"/>
  <c r="O5559" i="3"/>
  <c r="O5561" i="3"/>
  <c r="O5586" i="3"/>
  <c r="O5619" i="3"/>
  <c r="O5626" i="3"/>
  <c r="O5708" i="3"/>
  <c r="O5712" i="3"/>
  <c r="O5714" i="3"/>
  <c r="O5510" i="3"/>
  <c r="O5565" i="3"/>
  <c r="O5687" i="3"/>
  <c r="O5309" i="3"/>
  <c r="O5490" i="3"/>
  <c r="O5528" i="3"/>
  <c r="O5470" i="3"/>
  <c r="O5485" i="3"/>
  <c r="O5532" i="3"/>
  <c r="O5542" i="3"/>
  <c r="O5301" i="3"/>
  <c r="O5333" i="3"/>
  <c r="O5349" i="3"/>
  <c r="O5365" i="3"/>
  <c r="O5381" i="3"/>
  <c r="O5397" i="3"/>
  <c r="O5413" i="3"/>
  <c r="O5429" i="3"/>
  <c r="O5445" i="3"/>
  <c r="O5461" i="3"/>
  <c r="O5495" i="3"/>
  <c r="O5497" i="3"/>
  <c r="I82" i="5" s="1"/>
  <c r="O5522" i="3"/>
  <c r="O5560" i="3"/>
  <c r="O5608" i="3"/>
  <c r="O5631" i="3"/>
  <c r="O5644" i="3"/>
  <c r="O5335" i="3"/>
  <c r="O5351" i="3"/>
  <c r="O5478" i="3"/>
  <c r="O5501" i="3"/>
  <c r="O5564" i="3"/>
  <c r="O5566" i="3"/>
  <c r="I81" i="5" s="1"/>
  <c r="O5574" i="3"/>
  <c r="O5588" i="3"/>
  <c r="O5648" i="3"/>
  <c r="O5656" i="3"/>
  <c r="O5667" i="3"/>
  <c r="O5707" i="3"/>
  <c r="O5734" i="3"/>
  <c r="O5293" i="3"/>
  <c r="O5325" i="3"/>
  <c r="O5505" i="3"/>
  <c r="O5507" i="3"/>
  <c r="O5527" i="3"/>
  <c r="O5529" i="3"/>
  <c r="O5554" i="3"/>
  <c r="O5629" i="3"/>
  <c r="O5636" i="3"/>
  <c r="O5654" i="3"/>
  <c r="O5804" i="3"/>
  <c r="O5494" i="3"/>
  <c r="O5526" i="3"/>
  <c r="O5558" i="3"/>
  <c r="O5590" i="3"/>
  <c r="O5622" i="3"/>
  <c r="O5649" i="3"/>
  <c r="O5672" i="3"/>
  <c r="O5690" i="3"/>
  <c r="O5594" i="3"/>
  <c r="O5607" i="3"/>
  <c r="O5611" i="3"/>
  <c r="O5613" i="3"/>
  <c r="O5653" i="3"/>
  <c r="O5676" i="3"/>
  <c r="O5680" i="3"/>
  <c r="O5682" i="3"/>
  <c r="O5735" i="3"/>
  <c r="O5739" i="3"/>
  <c r="I42" i="5" s="1"/>
  <c r="O5741" i="3"/>
  <c r="O5745" i="3"/>
  <c r="O5749" i="3"/>
  <c r="O5763" i="3"/>
  <c r="O5518" i="3"/>
  <c r="O5550" i="3"/>
  <c r="O5582" i="3"/>
  <c r="O5617" i="3"/>
  <c r="O5640" i="3"/>
  <c r="O5686" i="3"/>
  <c r="O5704" i="3"/>
  <c r="O5722" i="3"/>
  <c r="O5785" i="3"/>
  <c r="O5767" i="3"/>
  <c r="O5771" i="3"/>
  <c r="O5773" i="3"/>
  <c r="O5777" i="3"/>
  <c r="O5781" i="3"/>
  <c r="O5783" i="3"/>
  <c r="O5805" i="3"/>
  <c r="O5858" i="3"/>
  <c r="O5792" i="3"/>
  <c r="O5839" i="3"/>
  <c r="O5635" i="3"/>
  <c r="O5658" i="3"/>
  <c r="O5671" i="3"/>
  <c r="O5675" i="3"/>
  <c r="O5677" i="3"/>
  <c r="O5685" i="3"/>
  <c r="O5689" i="3"/>
  <c r="O5699" i="3"/>
  <c r="O5744" i="3"/>
  <c r="O5746" i="3"/>
  <c r="O5845" i="3"/>
  <c r="O5897" i="3"/>
  <c r="O5922" i="3"/>
  <c r="O5986" i="3"/>
  <c r="O5610" i="3"/>
  <c r="O5642" i="3"/>
  <c r="O5674" i="3"/>
  <c r="O5706" i="3"/>
  <c r="O5738" i="3"/>
  <c r="O5770" i="3"/>
  <c r="O5794" i="3"/>
  <c r="O5799" i="3"/>
  <c r="O5801" i="3"/>
  <c r="O5820" i="3"/>
  <c r="O5826" i="3"/>
  <c r="O5908" i="3"/>
  <c r="O5972" i="3"/>
  <c r="M6" i="5"/>
  <c r="O5842" i="3"/>
  <c r="O5865" i="3"/>
  <c r="O5929" i="3"/>
  <c r="O5993" i="3"/>
  <c r="O5843" i="3"/>
  <c r="O5602" i="3"/>
  <c r="O5634" i="3"/>
  <c r="O5666" i="3"/>
  <c r="O5698" i="3"/>
  <c r="O5730" i="3"/>
  <c r="O5762" i="3"/>
  <c r="O5831" i="3"/>
  <c r="O5927" i="3"/>
  <c r="O5991" i="3"/>
  <c r="O5786" i="3"/>
  <c r="O5791" i="3"/>
  <c r="O5813" i="3"/>
  <c r="O5823" i="3"/>
  <c r="O5833" i="3"/>
  <c r="O5847" i="3"/>
  <c r="O5849" i="3"/>
  <c r="O5890" i="3"/>
  <c r="O5892" i="3"/>
  <c r="O5911" i="3"/>
  <c r="O5913" i="3"/>
  <c r="O5954" i="3"/>
  <c r="O5956" i="3"/>
  <c r="O5975" i="3"/>
  <c r="O5977" i="3"/>
  <c r="O5827" i="3"/>
  <c r="O5855" i="3"/>
  <c r="O5857" i="3"/>
  <c r="O5887" i="3"/>
  <c r="O5889" i="3"/>
  <c r="O5919" i="3"/>
  <c r="O5921" i="3"/>
  <c r="O5951" i="3"/>
  <c r="O5953" i="3"/>
  <c r="O5983" i="3"/>
  <c r="O5985" i="3"/>
  <c r="J10" i="5"/>
  <c r="M7" i="5" s="1"/>
  <c r="O5809" i="3"/>
  <c r="O5825" i="3"/>
  <c r="O5841" i="3"/>
  <c r="O5871" i="3"/>
  <c r="O5873" i="3"/>
  <c r="O5903" i="3"/>
  <c r="O5905" i="3"/>
  <c r="O5935" i="3"/>
  <c r="O5937" i="3"/>
  <c r="O5967" i="3"/>
  <c r="O5969" i="3"/>
  <c r="O5999" i="3"/>
  <c r="O6001" i="3"/>
  <c r="B49" i="4"/>
  <c r="O5995" i="3"/>
  <c r="O5987" i="3"/>
  <c r="O5979" i="3"/>
  <c r="O5971" i="3"/>
  <c r="O5963" i="3"/>
  <c r="O5955" i="3"/>
  <c r="O5947" i="3"/>
  <c r="O5939" i="3"/>
  <c r="O5931" i="3"/>
  <c r="O5923" i="3"/>
  <c r="O5915" i="3"/>
  <c r="O5907" i="3"/>
  <c r="O5899" i="3"/>
  <c r="O5891" i="3"/>
  <c r="O5883" i="3"/>
  <c r="O5875" i="3"/>
  <c r="O5867" i="3"/>
  <c r="O5859" i="3"/>
  <c r="O5851" i="3"/>
  <c r="B33" i="6" l="1"/>
  <c r="B30" i="6"/>
  <c r="B22" i="6"/>
  <c r="C22" i="6" s="1"/>
  <c r="B61" i="6"/>
  <c r="C61" i="6" s="1"/>
  <c r="B26" i="6"/>
  <c r="C26" i="6" s="1"/>
  <c r="B62" i="6"/>
  <c r="C62" i="6" s="1"/>
  <c r="D10" i="6"/>
  <c r="D6" i="6"/>
  <c r="D4" i="6"/>
  <c r="B31" i="6"/>
  <c r="B27" i="6"/>
  <c r="C27" i="6" s="1"/>
  <c r="B25" i="6"/>
  <c r="C25" i="6" s="1"/>
  <c r="B32" i="6"/>
  <c r="B24" i="6"/>
  <c r="C24" i="6" s="1"/>
</calcChain>
</file>

<file path=xl/sharedStrings.xml><?xml version="1.0" encoding="utf-8"?>
<sst xmlns="http://schemas.openxmlformats.org/spreadsheetml/2006/main" count="41086" uniqueCount="3333">
  <si>
    <t>HƯỚNG DẪN: BỘ DỮ LIỆU GỢI Ý TRANG PHỤC (RF HỒI QUY VÀ KNN)</t>
  </si>
  <si>
    <t>1. BÀI TOÁN</t>
  </si>
  <si>
    <t>Mục tiêu</t>
  </si>
  <si>
    <t>Cho 1 món trang phục + 1 hoàn cảnh + nhiệt độ ngày hôm nay, mô hình dự đoán "Điểm phù hợp" từ 0 đến 10. Điểm càng cao thì càng nên mặc.</t>
  </si>
  <si>
    <t>2. CÁC SHEET</t>
  </si>
  <si>
    <t>MonDo</t>
  </si>
  <si>
    <t>Danh mục 1500 món, mỗi dòng 1 món, kèm 4 cột Điểm phù hợp (điểm của món ở từng hoàn cảnh khi trời nằm trong khoảng nhiệt của món) và Hoàn cảnh hợp nhất. Dùng để xem, lọc theo giới tính, loại, mùa, phong cách và mở link ảnh.</t>
  </si>
  <si>
    <t>DuLieu_ML</t>
  </si>
  <si>
    <t>Bộ dữ liệu để huấn luyện: 6000 dòng = 1500 món × 4 hoàn cảnh. Mỗi dòng có 1 nhiệt độ ngày ngẫu nhiên từ 5 đến 40°C. Dòng đã xáo trộn.</t>
  </si>
  <si>
    <t>CachTinhDiem</t>
  </si>
  <si>
    <t>Toàn bộ trọng số, bảng chấm, tham số và Máy tính thử. Sửa ô vàng thì điểm tự tính lại.</t>
  </si>
  <si>
    <t>KiemChung</t>
  </si>
  <si>
    <t>100 tình huống để nhờ người thật chấm, so với công thức.</t>
  </si>
  <si>
    <t>ThongKe</t>
  </si>
  <si>
    <t>Số lượng và phân bố điểm, tự tính.</t>
  </si>
  <si>
    <t>3. MÀU TIÊU ĐỀ</t>
  </si>
  <si>
    <t>Xanh dương nhạt</t>
  </si>
  <si>
    <t>ĐẦU VÀO của mô hình, 9 cột: Hoàn cảnh, Phong cách, Tmin, Tmax, Nhiệt độ ngày, Giữ ấm, Thoáng khí, Vận động, Chỉn chu.</t>
  </si>
  <si>
    <t>Xanh lá</t>
  </si>
  <si>
    <t>ĐẦU RA cần dự đoán: Điểm phù hợp (0–10) ở sheet DuLieu_ML (đã xét nhiệt độ ngày). Ở sheet MonDo có 4 cột Điểm phù hợp theo hoàn cảnh, chưa xét nhiệt độ ngày, để xem nhanh món hợp chỗ nào.</t>
  </si>
  <si>
    <t>Cam</t>
  </si>
  <si>
    <t>Cột trung gian và cột Tập. KHÔNG đưa vào mô hình: các cột Bước 1, 2, 3 dùng để tính ra điểm, đưa vào sẽ lộ đáp án.</t>
  </si>
  <si>
    <t>Vàng nhạt (MonDo)</t>
  </si>
  <si>
    <t>Cột dùng để lọc khi gợi ý (Loại TP, Giới tính, Mùa), không đưa vào mô hình.</t>
  </si>
  <si>
    <t>Xám</t>
  </si>
  <si>
    <t>Chỉ để hiển thị hoặc làm khóa nối (ID_SP, tên, màu, họa tiết, chất liệu, link).</t>
  </si>
  <si>
    <t>4. CÁCH TÍNH ĐIỂM (3 BƯỚC, MỖI BƯỚC 1 CỘT)</t>
  </si>
  <si>
    <t>Bước 1: Điểm hoàn cảnh</t>
  </si>
  <si>
    <t>Chấm 4 đặc tính của món (Giữ ấm, Thoáng khí, Vận động, Chỉn chu, thang 1–5) rồi lấy trung bình có trọng số theo hoàn cảnh (ví dụ Thuyết trình: 60% Chỉn chu). Đặc tính dựa trên chất liệu và kiểu dáng với cơ sở: độ cách nhiệt clo (ISO 9920), thoát hơi nước (ISO 11092), độ thấm khí (ISO 9237), ergonomics và dress code học thuật.</t>
  </si>
  <si>
    <t>Bước 2: Điểm phong cách</t>
  </si>
  <si>
    <t>Tra bảng độ hợp giữa phong cách và hoàn cảnh (quy ước ăn mặc): ví dụ Smart Casual rất hợp Thuyết trình, Sporty không hợp.</t>
  </si>
  <si>
    <t>Bước 3: Hệ số nhiệt độ</t>
  </si>
  <si>
    <t>Nếu nhiệt độ ngày nằm trong khoảng Tmin–Tmax của món thì hệ số = 1. Ngoài khoảng, mỗi °C lệch trừ 10%; lệch từ 10°C trở lên thì hệ số = 0. Cơ sở: khái niệm vùng nhiệt thoải mái của quần áo (ISO 9920, ISO 7730).</t>
  </si>
  <si>
    <t>Công thức cuối</t>
  </si>
  <si>
    <t>Điểm phù hợp = (70% × Bước 1 + 30% × Bước 2) × Bước 3, làm tròn 1 chữ số. Xem Máy tính thử ở sheet CachTinhDiem.</t>
  </si>
  <si>
    <t>5. CÁCH DÙNG VỚI RF VÀ KNN</t>
  </si>
  <si>
    <t>Đầu vào và đầu ra</t>
  </si>
  <si>
    <t>X = 9 cột xanh dương (Hoàn cảnh và Phong cách chuyển thành one-hot); y = Điểm phù hợp.</t>
  </si>
  <si>
    <t>Chia dữ liệu</t>
  </si>
  <si>
    <t>Dùng cột Tập (Train khoảng 80%, Test khoảng 20%). Cột này chia theo nhóm món: cả 4 dòng của một món, và các món giống hệt nhau chỉ khác màu, luôn nằm cùng một phía, nên kết quả không bị đẹp giả.</t>
  </si>
  <si>
    <t>Thiết lập</t>
  </si>
  <si>
    <t>KNN: chuẩn hóa dữ liệu (StandardScaler), thử K = 3, 5, 10, 15. RF: thử 100–300 cây.</t>
  </si>
  <si>
    <t>Đánh giá</t>
  </si>
  <si>
    <t>Dùng MAE (sai số tính bằng điểm), RMSE, R², và so với mốc "luôn đoán điểm trung bình".</t>
  </si>
  <si>
    <t>Kết quả chạy thử (tham khảo)</t>
  </si>
  <si>
    <t>Mốc đoán trung bình: MAE khoảng 2.3. RF (200 cây): MAE khoảng 0.3, R² khoảng 0.97. KNN (K = 5): MAE khoảng 0.75, R² khoảng 0.8. RF tốt hơn vì điểm phụ thuộc vào tương tác giữa nhiệt độ ngày và khoảng Tmin–Tmax, còn KNN bị nhiễu bởi nhiều cột one-hot.</t>
  </si>
  <si>
    <t>6. CÁCH GỢI Ý CHO NGƯỜI DÙNG</t>
  </si>
  <si>
    <t>Quy trình</t>
  </si>
  <si>
    <t>Người dùng chọn giới tính, phong cách (nếu muốn), hoàn cảnh và nhập nhiệt độ hôm nay. Hệ thống lọc MonDo theo giới tính (cả Unisex) và phong cách, mô hình dự đoán điểm từng món cho tình huống đó, rồi xếp hạng và lấy các món điểm cao nhất.</t>
  </si>
  <si>
    <t>7. HẠN CHẾ (NÊN NÓI THẲNG TRONG BÁO CÁO)</t>
  </si>
  <si>
    <t>Nhãn là công thức</t>
  </si>
  <si>
    <t>Điểm tính bằng công thức, nên R² cao (RF khoảng 0.97) chủ yếu là mô hình học lại công thức; thể hiện được khả năng khái quát cho món và nhiệt độ mới. Giá trị thật cần kiểm chứng bằng sheet KiemChung.</t>
  </si>
  <si>
    <t>Tham số do nhóm đặt</t>
  </si>
  <si>
    <t>Trọng số, bảng phong cách và mức trừ 10%/°C là ước lượng của nhóm dựa trên quy ước, chưa đo thực nghiệm.</t>
  </si>
  <si>
    <t>Nhiệt độ ngày</t>
  </si>
  <si>
    <t>Chọn ngẫu nhiên đều 5–40°C cho mỗi dòng, nên khoảng 21% dòng có điểm bằng 0 (trời quá lạnh hoặc quá nóng so với món). Đây là phần mô hình cần học.</t>
  </si>
  <si>
    <t>Chưa xét mưa, gió</t>
  </si>
  <si>
    <t>Đã bỏ Chống mưa, Cản gió để gọn. Vì vậy bộ dữ liệu không có đồ đi mưa (áo mưa, quần đi mưa, giày/dép đi mưa); các món này đã được thay bằng trang phục thông thường cùng loại, cùng giới tính.</t>
  </si>
  <si>
    <t>Lệch giới và phong cách</t>
  </si>
  <si>
    <t>Váy, đầm chỉ có ở Nữ; Artsy chủ yếu là đồ Nữ. Phản ánh thực tế nhưng dự đoán cho Nam–Artsy sẽ kém tin cậy hơn.</t>
  </si>
  <si>
    <t>ID_SP</t>
  </si>
  <si>
    <t>Loại TP</t>
  </si>
  <si>
    <t>Tên trang phục</t>
  </si>
  <si>
    <t>Giới tính</t>
  </si>
  <si>
    <t>Màu sắc</t>
  </si>
  <si>
    <t>Họa tiết</t>
  </si>
  <si>
    <t>Chất liệu</t>
  </si>
  <si>
    <t>Tmin (°C)</t>
  </si>
  <si>
    <t>Tmax (°C)</t>
  </si>
  <si>
    <t>Mùa</t>
  </si>
  <si>
    <t>Giữ ấm</t>
  </si>
  <si>
    <t>Thoáng khí</t>
  </si>
  <si>
    <t>Vận động</t>
  </si>
  <si>
    <t>Chỉn chu</t>
  </si>
  <si>
    <t>Phong cách</t>
  </si>
  <si>
    <t>Điểm phù hợp: Đi học</t>
  </si>
  <si>
    <t>Điểm phù hợp: Xưởng/Công trình</t>
  </si>
  <si>
    <t>Điểm phù hợp: Vẽ ngoại cảnh</t>
  </si>
  <si>
    <t>Điểm phù hợp: Thuyết trình</t>
  </si>
  <si>
    <t>Hoàn cảnh hợp nhất</t>
  </si>
  <si>
    <t>Link Google</t>
  </si>
  <si>
    <t>Link Pinterest</t>
  </si>
  <si>
    <t>SP0001</t>
  </si>
  <si>
    <t>Áo</t>
  </si>
  <si>
    <t>Áo thun oversize thun cotton màu vàng</t>
  </si>
  <si>
    <t>Nam</t>
  </si>
  <si>
    <t>Vàng</t>
  </si>
  <si>
    <t>Trơn</t>
  </si>
  <si>
    <t>thun cotton</t>
  </si>
  <si>
    <t>Xuân, Hạ, Thu</t>
  </si>
  <si>
    <t>Streetwear</t>
  </si>
  <si>
    <t>Google</t>
  </si>
  <si>
    <t>Pinterest</t>
  </si>
  <si>
    <t>SP0002</t>
  </si>
  <si>
    <t>Áo sweatshirt nỉ bông màu be sữa</t>
  </si>
  <si>
    <t>Be sữa</t>
  </si>
  <si>
    <t>nỉ bông</t>
  </si>
  <si>
    <t>Xuân, Đông</t>
  </si>
  <si>
    <t>SP0003</t>
  </si>
  <si>
    <t>Áo blouse công sở satin màu xanh mint</t>
  </si>
  <si>
    <t>Nữ</t>
  </si>
  <si>
    <t>Xanh mint</t>
  </si>
  <si>
    <t>satin</t>
  </si>
  <si>
    <t>Smart Casual</t>
  </si>
  <si>
    <t>SP0004</t>
  </si>
  <si>
    <t>Áo thun oversize thun cotton màu đen</t>
  </si>
  <si>
    <t>Đen</t>
  </si>
  <si>
    <t>SP0005</t>
  </si>
  <si>
    <t>Áo thun cổ tròn cotton compact màu xám</t>
  </si>
  <si>
    <t>cotton compact</t>
  </si>
  <si>
    <t>Minimalist</t>
  </si>
  <si>
    <t>SP0006</t>
  </si>
  <si>
    <t>Áo polo cotton pique màu đỏ đô</t>
  </si>
  <si>
    <t>Đỏ đô</t>
  </si>
  <si>
    <t>cotton pique</t>
  </si>
  <si>
    <t>Casual</t>
  </si>
  <si>
    <t>SP0007</t>
  </si>
  <si>
    <t>Áo sơ mi flannel họa tiết caro xám</t>
  </si>
  <si>
    <t>Caro</t>
  </si>
  <si>
    <t>flannel</t>
  </si>
  <si>
    <t>Đông</t>
  </si>
  <si>
    <t>SP0008</t>
  </si>
  <si>
    <t>Áo len cổ lọ len dệt kim màu đỏ đô</t>
  </si>
  <si>
    <t>len dệt kim</t>
  </si>
  <si>
    <t>SP0009</t>
  </si>
  <si>
    <t>Áo thun tay dài basic modal màu vàng mustard</t>
  </si>
  <si>
    <t>Vàng mustard</t>
  </si>
  <si>
    <t>modal</t>
  </si>
  <si>
    <t>Xuân, Thu</t>
  </si>
  <si>
    <t>SP0010</t>
  </si>
  <si>
    <t>Áo sơ mi ngắn tay cotton màu xanh navy</t>
  </si>
  <si>
    <t>Xanh navy</t>
  </si>
  <si>
    <t>cotton</t>
  </si>
  <si>
    <t>Hạ, Thu</t>
  </si>
  <si>
    <t>SP0011</t>
  </si>
  <si>
    <t>Áo hoodie nỉ bông màu tím lavender</t>
  </si>
  <si>
    <t>Unisex</t>
  </si>
  <si>
    <t>Tím lavender</t>
  </si>
  <si>
    <t>Sporty</t>
  </si>
  <si>
    <t>SP0012</t>
  </si>
  <si>
    <t>Áo polo cotton pique màu hồng</t>
  </si>
  <si>
    <t>Hồng</t>
  </si>
  <si>
    <t>SP0013</t>
  </si>
  <si>
    <t>Áo blouse công sở cotton màu tím</t>
  </si>
  <si>
    <t>Tím</t>
  </si>
  <si>
    <t>SP0014</t>
  </si>
  <si>
    <t>Áo hoodie nỉ bông màu nâu</t>
  </si>
  <si>
    <t>Nâu</t>
  </si>
  <si>
    <t>SP0015</t>
  </si>
  <si>
    <t>Áo len cardigan len dệt kim màu vàng</t>
  </si>
  <si>
    <t>Artsy</t>
  </si>
  <si>
    <t>SP0016</t>
  </si>
  <si>
    <t>Áo sơ mi cổ tàu cotton màu nâu</t>
  </si>
  <si>
    <t>SP0017</t>
  </si>
  <si>
    <t>Áo hoodie nỉ bông màu xanh lá</t>
  </si>
  <si>
    <t>SP0018</t>
  </si>
  <si>
    <t>Áo len cardigan mohair màu xanh lá</t>
  </si>
  <si>
    <t>mohair</t>
  </si>
  <si>
    <t>SP0019</t>
  </si>
  <si>
    <t>Áo thun oversize cotton màu xanh olive</t>
  </si>
  <si>
    <t>Xanh olive</t>
  </si>
  <si>
    <t>SP0020</t>
  </si>
  <si>
    <t>Áo polo thun cá sấu màu đỏ</t>
  </si>
  <si>
    <t>Đỏ</t>
  </si>
  <si>
    <t>thun cá sấu</t>
  </si>
  <si>
    <t>SP0021</t>
  </si>
  <si>
    <t>Áo sơ mi flannel họa tiết caro đỏ đen</t>
  </si>
  <si>
    <t>Đỏ đen</t>
  </si>
  <si>
    <t>SP0022</t>
  </si>
  <si>
    <t>Áo sơ mi flannel họa tiết caro xanh rêu</t>
  </si>
  <si>
    <t>Xanh rêu</t>
  </si>
  <si>
    <t>SP0023</t>
  </si>
  <si>
    <t>Áo giữ nhiệt len merino màu vàng</t>
  </si>
  <si>
    <t>len merino</t>
  </si>
  <si>
    <t>SP0024</t>
  </si>
  <si>
    <t>Áo sơ mi denim denim co giãn màu xanh denim đậm</t>
  </si>
  <si>
    <t>Xanh denim đậm</t>
  </si>
  <si>
    <t>denim co giãn</t>
  </si>
  <si>
    <t>SP0025</t>
  </si>
  <si>
    <t>Áo thun tay dài basic modal màu xanh dương</t>
  </si>
  <si>
    <t>Xanh dương</t>
  </si>
  <si>
    <t>SP0026</t>
  </si>
  <si>
    <t>Áo len cardigan mohair màu kem</t>
  </si>
  <si>
    <t>Kem</t>
  </si>
  <si>
    <t>SP0027</t>
  </si>
  <si>
    <t>Áo kiểu cổ nơ voan màu khaki</t>
  </si>
  <si>
    <t>Khaki</t>
  </si>
  <si>
    <t>voan</t>
  </si>
  <si>
    <t>SP0028</t>
  </si>
  <si>
    <t>Áo giữ nhiệt sợi giữ nhiệt màu xanh baby</t>
  </si>
  <si>
    <t>Xanh baby</t>
  </si>
  <si>
    <t>sợi giữ nhiệt</t>
  </si>
  <si>
    <t>SP0029</t>
  </si>
  <si>
    <t>Áo thun tay dài basic modal màu đỏ</t>
  </si>
  <si>
    <t>SP0030</t>
  </si>
  <si>
    <t>Áo len cổ tròn cashmere màu khaki</t>
  </si>
  <si>
    <t>cashmere</t>
  </si>
  <si>
    <t>SP0031</t>
  </si>
  <si>
    <t>Áo gile polyester pha màu đen</t>
  </si>
  <si>
    <t>polyester pha</t>
  </si>
  <si>
    <t>Xuân, Thu, Đông</t>
  </si>
  <si>
    <t>SP0032</t>
  </si>
  <si>
    <t>Áo len cổ lọ len dệt kim màu xanh dương</t>
  </si>
  <si>
    <t>SP0033</t>
  </si>
  <si>
    <t>Áo thun tay dài basic cotton màu xanh navy</t>
  </si>
  <si>
    <t>SP0034</t>
  </si>
  <si>
    <t>Áo thun cổ tròn thun lạnh màu xanh navy</t>
  </si>
  <si>
    <t>thun lạnh</t>
  </si>
  <si>
    <t>SP0035</t>
  </si>
  <si>
    <t>Áo thun thể thao dry-fit mesh màu be sữa</t>
  </si>
  <si>
    <t>mesh</t>
  </si>
  <si>
    <t>SP0036</t>
  </si>
  <si>
    <t>Áo len cổ lọ len dệt kim màu be sữa</t>
  </si>
  <si>
    <t>SP0037</t>
  </si>
  <si>
    <t>Áo polo polyester màu đỏ</t>
  </si>
  <si>
    <t>polyester</t>
  </si>
  <si>
    <t>SP0038</t>
  </si>
  <si>
    <t>Áo sơ mi ngắn tay đũi màu kem</t>
  </si>
  <si>
    <t>đũi</t>
  </si>
  <si>
    <t>SP0039</t>
  </si>
  <si>
    <t>Áo sơ mi ngắn tay cotton màu xanh baby</t>
  </si>
  <si>
    <t>SP0040</t>
  </si>
  <si>
    <t>Áo len cardigan len dệt kim màu be sữa</t>
  </si>
  <si>
    <t>SP0041</t>
  </si>
  <si>
    <t>Áo len cổ lọ màu trắng</t>
  </si>
  <si>
    <t>Trắng</t>
  </si>
  <si>
    <t>len</t>
  </si>
  <si>
    <t>SP0042</t>
  </si>
  <si>
    <t>Áo sweatshirt nỉ bông màu hồng pastel</t>
  </si>
  <si>
    <t>Hồng pastel</t>
  </si>
  <si>
    <t>SP0043</t>
  </si>
  <si>
    <t>Áo thun cổ tròn cotton màu nâu</t>
  </si>
  <si>
    <t>SP0044</t>
  </si>
  <si>
    <t>Áo thun tay dài basic cotton màu đỏ đô</t>
  </si>
  <si>
    <t>SP0045</t>
  </si>
  <si>
    <t>Áo thun thể thao dry-fit thun lạnh màu xám</t>
  </si>
  <si>
    <t>SP0046</t>
  </si>
  <si>
    <t>Áo sơ mi denim màu đen</t>
  </si>
  <si>
    <t>denim</t>
  </si>
  <si>
    <t>SP0047</t>
  </si>
  <si>
    <t>Áo len cardigan mohair màu trắng</t>
  </si>
  <si>
    <t>SP0048</t>
  </si>
  <si>
    <t>Áo giữ nhiệt polyester fleece màu xanh rêu</t>
  </si>
  <si>
    <t>polyester fleece</t>
  </si>
  <si>
    <t>SP0049</t>
  </si>
  <si>
    <t>Áo polo thun cá sấu màu đen</t>
  </si>
  <si>
    <t>SP0050</t>
  </si>
  <si>
    <t>Áo thun cổ tròn thun lạnh màu xám</t>
  </si>
  <si>
    <t>SP0051</t>
  </si>
  <si>
    <t>Áo len cổ tròn len dệt kim màu khaki</t>
  </si>
  <si>
    <t>SP0052</t>
  </si>
  <si>
    <t>Áo thun oversize cotton compact màu be sữa</t>
  </si>
  <si>
    <t>SP0053</t>
  </si>
  <si>
    <t>Áo giữ nhiệt sợi giữ nhiệt màu be</t>
  </si>
  <si>
    <t>Be</t>
  </si>
  <si>
    <t>SP0054</t>
  </si>
  <si>
    <t>Áo polo thun cá sấu màu đỏ đô</t>
  </si>
  <si>
    <t>SP0055</t>
  </si>
  <si>
    <t>Áo sweatshirt cotton french terry màu trắng</t>
  </si>
  <si>
    <t>cotton french terry</t>
  </si>
  <si>
    <t>SP0056</t>
  </si>
  <si>
    <t>Áo hoodie nỉ màu đỏ đô</t>
  </si>
  <si>
    <t>nỉ</t>
  </si>
  <si>
    <t>SP0057</t>
  </si>
  <si>
    <t>Áo sơ mi flannel họa tiết kẻ sọc xanh trắng</t>
  </si>
  <si>
    <t>Xanh trắng</t>
  </si>
  <si>
    <t>Kẻ sọc</t>
  </si>
  <si>
    <t>SP0058</t>
  </si>
  <si>
    <t>Áo thun tay dài basic thun lạnh màu trắng</t>
  </si>
  <si>
    <t>SP0059</t>
  </si>
  <si>
    <t>Áo len cổ lọ màu be sữa</t>
  </si>
  <si>
    <t>SP0060</t>
  </si>
  <si>
    <t>Áo henley cotton màu xanh olive</t>
  </si>
  <si>
    <t>SP0061</t>
  </si>
  <si>
    <t>Áo giữ nhiệt len merino màu trắng</t>
  </si>
  <si>
    <t>SP0062</t>
  </si>
  <si>
    <t>Áo sơ mi dài tay linen màu nâu caramel</t>
  </si>
  <si>
    <t>Nâu caramel</t>
  </si>
  <si>
    <t>linen</t>
  </si>
  <si>
    <t>SP0063</t>
  </si>
  <si>
    <t>Áo len cổ tròn acrylic màu đỏ đô</t>
  </si>
  <si>
    <t>acrylic</t>
  </si>
  <si>
    <t>SP0064</t>
  </si>
  <si>
    <t>Áo sơ mi dài tay cotton màu bạc</t>
  </si>
  <si>
    <t>Bạc</t>
  </si>
  <si>
    <t>SP0065</t>
  </si>
  <si>
    <t>Áo sweatshirt nỉ màu xanh rêu</t>
  </si>
  <si>
    <t>SP0066</t>
  </si>
  <si>
    <t>Áo hoodie nỉ bông màu xám</t>
  </si>
  <si>
    <t>SP0067</t>
  </si>
  <si>
    <t>Áo gile linen màu xanh olive</t>
  </si>
  <si>
    <t>SP0068</t>
  </si>
  <si>
    <t>Áo hoodie nỉ màu be sữa</t>
  </si>
  <si>
    <t>SP0069</t>
  </si>
  <si>
    <t>Áo thun cổ tròn modal màu xanh dương</t>
  </si>
  <si>
    <t>SP0070</t>
  </si>
  <si>
    <t>Áo thun cổ tròn cotton màu xám</t>
  </si>
  <si>
    <t>SP0071</t>
  </si>
  <si>
    <t>Áo giữ nhiệt polyester fleece màu đen</t>
  </si>
  <si>
    <t>SP0072</t>
  </si>
  <si>
    <t>Áo sweatshirt nỉ bông màu kem</t>
  </si>
  <si>
    <t>SP0073</t>
  </si>
  <si>
    <t>Áo polo polyester màu xanh lá</t>
  </si>
  <si>
    <t>SP0074</t>
  </si>
  <si>
    <t>Áo henley cotton slub màu xanh rêu</t>
  </si>
  <si>
    <t>cotton slub</t>
  </si>
  <si>
    <t>SP0075</t>
  </si>
  <si>
    <t>Áo giữ nhiệt sợi giữ nhiệt màu đen</t>
  </si>
  <si>
    <t>SP0076</t>
  </si>
  <si>
    <t>Áo gile linen màu kem</t>
  </si>
  <si>
    <t>SP0077</t>
  </si>
  <si>
    <t>Áo len cổ tròn len dệt kim màu nâu caramel</t>
  </si>
  <si>
    <t>SP0078</t>
  </si>
  <si>
    <t>Áo giữ nhiệt sợi giữ nhiệt màu đỏ</t>
  </si>
  <si>
    <t>SP0079</t>
  </si>
  <si>
    <t>Áo hoodie cotton french terry màu vàng mustard</t>
  </si>
  <si>
    <t>SP0080</t>
  </si>
  <si>
    <t>Áo thun tay dài basic thun lạnh màu xám tro</t>
  </si>
  <si>
    <t>Xám tro</t>
  </si>
  <si>
    <t>SP0081</t>
  </si>
  <si>
    <t>Áo henley cotton slub màu đen</t>
  </si>
  <si>
    <t>SP0082</t>
  </si>
  <si>
    <t>Áo thun cổ tròn thun lạnh màu xanh rêu</t>
  </si>
  <si>
    <t>SP0083</t>
  </si>
  <si>
    <t>Áo len cổ tròn acrylic màu xanh lá</t>
  </si>
  <si>
    <t>SP0084</t>
  </si>
  <si>
    <t>Áo henley cotton slub màu xanh baby</t>
  </si>
  <si>
    <t>SP0085</t>
  </si>
  <si>
    <t>Áo giữ nhiệt sợi giữ nhiệt màu kem</t>
  </si>
  <si>
    <t>SP0086</t>
  </si>
  <si>
    <t>Áo sơ mi dài tay oxford màu nâu</t>
  </si>
  <si>
    <t>oxford</t>
  </si>
  <si>
    <t>SP0087</t>
  </si>
  <si>
    <t>Áo hoodie cotton french terry màu xanh dương</t>
  </si>
  <si>
    <t>SP0088</t>
  </si>
  <si>
    <t>Áo sơ mi dài tay cotton màu hồng pastel</t>
  </si>
  <si>
    <t>SP0089</t>
  </si>
  <si>
    <t>Áo hoodie nỉ bông màu xanh baby</t>
  </si>
  <si>
    <t>SP0090</t>
  </si>
  <si>
    <t>Áo len cổ tròn len dệt kim màu xanh olive</t>
  </si>
  <si>
    <t>SP0091</t>
  </si>
  <si>
    <t>Áo sơ mi ngắn tay cotton màu hồng</t>
  </si>
  <si>
    <t>SP0092</t>
  </si>
  <si>
    <t>Áo sơ mi denim denim co giãn màu xanh denim nhạt</t>
  </si>
  <si>
    <t>Xanh denim nhạt</t>
  </si>
  <si>
    <t>SP0093</t>
  </si>
  <si>
    <t>Áo len cổ lọ len merino màu be sữa</t>
  </si>
  <si>
    <t>SP0094</t>
  </si>
  <si>
    <t>Áo len cardigan len dệt kim màu đen</t>
  </si>
  <si>
    <t>SP0095</t>
  </si>
  <si>
    <t>Áo kiểu cổ nơ lụa màu xanh rêu</t>
  </si>
  <si>
    <t>lụa</t>
  </si>
  <si>
    <t>SP0096</t>
  </si>
  <si>
    <t>Áo sơ mi ngắn tay đũi màu hồng pastel</t>
  </si>
  <si>
    <t>SP0097</t>
  </si>
  <si>
    <t>Áo sơ mi cổ tàu đũi màu nâu</t>
  </si>
  <si>
    <t>SP0098</t>
  </si>
  <si>
    <t>Áo henley cotton slub màu be</t>
  </si>
  <si>
    <t>SP0099</t>
  </si>
  <si>
    <t>SP0100</t>
  </si>
  <si>
    <t>Áo len cổ tròn acrylic màu be sữa</t>
  </si>
  <si>
    <t>SP0101</t>
  </si>
  <si>
    <t>Áo hoodie cotton french terry màu xanh rêu</t>
  </si>
  <si>
    <t>SP0102</t>
  </si>
  <si>
    <t>Áo len cổ tròn cashmere màu hồng pastel</t>
  </si>
  <si>
    <t>SP0103</t>
  </si>
  <si>
    <t>Áo thun oversize cotton compact màu đen</t>
  </si>
  <si>
    <t>SP0104</t>
  </si>
  <si>
    <t>Áo sơ mi denim denim co giãn màu be</t>
  </si>
  <si>
    <t>SP0105</t>
  </si>
  <si>
    <t>Áo giữ nhiệt len merino màu nâu</t>
  </si>
  <si>
    <t>SP0106</t>
  </si>
  <si>
    <t>Áo henley cotton slub màu hồng</t>
  </si>
  <si>
    <t>SP0107</t>
  </si>
  <si>
    <t>Áo polo polyester màu đen</t>
  </si>
  <si>
    <t>SP0108</t>
  </si>
  <si>
    <t>Áo len cổ tròn cashmere màu đỏ</t>
  </si>
  <si>
    <t>SP0109</t>
  </si>
  <si>
    <t>Áo len cardigan mohair màu xanh navy</t>
  </si>
  <si>
    <t>SP0110</t>
  </si>
  <si>
    <t>Áo kiểu cổ nơ satin họa tiết caro đỏ đen</t>
  </si>
  <si>
    <t>SP0111</t>
  </si>
  <si>
    <t>Áo kiểu cổ nơ satin màu đen</t>
  </si>
  <si>
    <t>SP0112</t>
  </si>
  <si>
    <t>Áo thun cổ tròn cotton màu trắng</t>
  </si>
  <si>
    <t>SP0113</t>
  </si>
  <si>
    <t>Áo thun cổ tròn modal màu trắng</t>
  </si>
  <si>
    <t>SP0114</t>
  </si>
  <si>
    <t>Áo thun thể thao dry-fit polyester màu kem</t>
  </si>
  <si>
    <t>SP0115</t>
  </si>
  <si>
    <t>Áo giữ nhiệt polyester fleece màu nâu</t>
  </si>
  <si>
    <t>SP0116</t>
  </si>
  <si>
    <t>Áo thun cổ tròn thun lạnh màu trắng</t>
  </si>
  <si>
    <t>SP0117</t>
  </si>
  <si>
    <t>Áo thun cổ tròn polyester màu đen</t>
  </si>
  <si>
    <t>SP0118</t>
  </si>
  <si>
    <t>Áo thun thể thao dry-fit polyester màu trắng</t>
  </si>
  <si>
    <t>SP0119</t>
  </si>
  <si>
    <t>Áo sơ mi ngắn tay poplin màu vàng mustard</t>
  </si>
  <si>
    <t>poplin</t>
  </si>
  <si>
    <t>SP0120</t>
  </si>
  <si>
    <t>Áo thun tay dài basic modal màu trắng</t>
  </si>
  <si>
    <t>SP0121</t>
  </si>
  <si>
    <t>Áo thun tay dài basic thun lạnh màu đen</t>
  </si>
  <si>
    <t>SP0122</t>
  </si>
  <si>
    <t>Áo sơ mi cổ tàu cotton màu xanh mint</t>
  </si>
  <si>
    <t>SP0123</t>
  </si>
  <si>
    <t>Áo giữ nhiệt len merino màu be sữa</t>
  </si>
  <si>
    <t>SP0124</t>
  </si>
  <si>
    <t>Áo gile polyester pha màu xám tro</t>
  </si>
  <si>
    <t>SP0125</t>
  </si>
  <si>
    <t>Áo len cardigan len dệt kim màu xám</t>
  </si>
  <si>
    <t>SP0126</t>
  </si>
  <si>
    <t>Áo thun cổ tròn cotton compact màu hồng pastel</t>
  </si>
  <si>
    <t>SP0127</t>
  </si>
  <si>
    <t>Áo len cổ lọ len dệt kim màu xanh olive</t>
  </si>
  <si>
    <t>SP0128</t>
  </si>
  <si>
    <t>Áo hoodie nỉ màu nâu</t>
  </si>
  <si>
    <t>SP0129</t>
  </si>
  <si>
    <t>Áo sơ mi dài tay linen màu xanh olive</t>
  </si>
  <si>
    <t>SP0130</t>
  </si>
  <si>
    <t>Áo henley cotton màu tím lavender</t>
  </si>
  <si>
    <t>SP0131</t>
  </si>
  <si>
    <t>Áo hoodie nỉ bông màu trắng</t>
  </si>
  <si>
    <t>SP0132</t>
  </si>
  <si>
    <t>Áo giữ nhiệt len merino màu hồng</t>
  </si>
  <si>
    <t>SP0133</t>
  </si>
  <si>
    <t>Áo thun oversize thun cotton màu đỏ</t>
  </si>
  <si>
    <t>SP0134</t>
  </si>
  <si>
    <t>Áo sơ mi dài tay linen màu vàng</t>
  </si>
  <si>
    <t>SP0135</t>
  </si>
  <si>
    <t>Áo giữ nhiệt polyester fleece màu trắng</t>
  </si>
  <si>
    <t>SP0136</t>
  </si>
  <si>
    <t>Áo sơ mi denim màu xanh denim nhạt</t>
  </si>
  <si>
    <t>SP0137</t>
  </si>
  <si>
    <t>Áo hoodie cotton french terry màu đen</t>
  </si>
  <si>
    <t>SP0138</t>
  </si>
  <si>
    <t>Áo thun tay dài basic cotton màu be</t>
  </si>
  <si>
    <t>SP0139</t>
  </si>
  <si>
    <t>Áo thun thể thao dry-fit thun lạnh màu hồng pastel</t>
  </si>
  <si>
    <t>SP0140</t>
  </si>
  <si>
    <t>Áo sơ mi denim denim co giãn màu xám</t>
  </si>
  <si>
    <t>SP0141</t>
  </si>
  <si>
    <t>Áo len cổ lọ len merino màu xanh dương</t>
  </si>
  <si>
    <t>SP0142</t>
  </si>
  <si>
    <t>Áo len cổ tròn màu xanh olive</t>
  </si>
  <si>
    <t>SP0143</t>
  </si>
  <si>
    <t>Áo sweatshirt nỉ màu xám tro</t>
  </si>
  <si>
    <t>SP0144</t>
  </si>
  <si>
    <t>Áo sweatshirt cotton french terry màu khaki</t>
  </si>
  <si>
    <t>SP0145</t>
  </si>
  <si>
    <t>Áo thun thể thao dry-fit polyester màu xanh navy</t>
  </si>
  <si>
    <t>SP0146</t>
  </si>
  <si>
    <t>Áo thun cổ tròn cotton compact màu hồng</t>
  </si>
  <si>
    <t>SP0147</t>
  </si>
  <si>
    <t>Áo thun thể thao dry-fit thun lạnh màu đen</t>
  </si>
  <si>
    <t>SP0148</t>
  </si>
  <si>
    <t>Áo giữ nhiệt len merino màu bạc</t>
  </si>
  <si>
    <t>SP0149</t>
  </si>
  <si>
    <t>Áo polo polyester màu đỏ đô</t>
  </si>
  <si>
    <t>SP0150</t>
  </si>
  <si>
    <t>Áo blouse công sở satin màu be</t>
  </si>
  <si>
    <t>SP0151</t>
  </si>
  <si>
    <t>Áo thun cổ tròn cotton màu đen</t>
  </si>
  <si>
    <t>SP0152</t>
  </si>
  <si>
    <t>Áo polo thun cá sấu màu tím lavender</t>
  </si>
  <si>
    <t>SP0153</t>
  </si>
  <si>
    <t>Áo henley cotton màu trắng</t>
  </si>
  <si>
    <t>SP0154</t>
  </si>
  <si>
    <t>Áo gile linen màu xám tro</t>
  </si>
  <si>
    <t>SP0155</t>
  </si>
  <si>
    <t>Áo hoodie nỉ màu vàng</t>
  </si>
  <si>
    <t>SP0156</t>
  </si>
  <si>
    <t>Áo sơ mi ngắn tay đũi màu trắng</t>
  </si>
  <si>
    <t>SP0157</t>
  </si>
  <si>
    <t>Áo henley cotton màu be sữa</t>
  </si>
  <si>
    <t>SP0158</t>
  </si>
  <si>
    <t>Áo sơ mi flannel họa tiết caro xanh navy</t>
  </si>
  <si>
    <t>SP0159</t>
  </si>
  <si>
    <t>Áo len cardigan len dệt kim màu xanh baby</t>
  </si>
  <si>
    <t>SP0160</t>
  </si>
  <si>
    <t>Áo len cổ tròn cashmere màu trắng</t>
  </si>
  <si>
    <t>SP0161</t>
  </si>
  <si>
    <t>Áo thun oversize thun cotton màu nâu caramel</t>
  </si>
  <si>
    <t>SP0162</t>
  </si>
  <si>
    <t>Áo thun cổ tròn modal màu xanh olive</t>
  </si>
  <si>
    <t>SP0163</t>
  </si>
  <si>
    <t>Áo sơ mi dài tay linen màu trắng</t>
  </si>
  <si>
    <t>SP0164</t>
  </si>
  <si>
    <t>Áo gile tweed màu xanh olive</t>
  </si>
  <si>
    <t>tweed</t>
  </si>
  <si>
    <t>SP0165</t>
  </si>
  <si>
    <t>Áo len cardigan mohair màu tím lavender</t>
  </si>
  <si>
    <t>SP0166</t>
  </si>
  <si>
    <t>Áo sơ mi ngắn tay cotton họa tiết kẻ sọc xanh trắng</t>
  </si>
  <si>
    <t>SP0167</t>
  </si>
  <si>
    <t>Áo polo thun cá sấu màu xanh lá</t>
  </si>
  <si>
    <t>SP0168</t>
  </si>
  <si>
    <t>Áo sơ mi cổ tàu đũi màu xanh olive</t>
  </si>
  <si>
    <t>SP0169</t>
  </si>
  <si>
    <t>Áo giữ nhiệt polyester fleece màu be</t>
  </si>
  <si>
    <t>SP0170</t>
  </si>
  <si>
    <t>Áo len cổ tròn màu đỏ đô</t>
  </si>
  <si>
    <t>SP0171</t>
  </si>
  <si>
    <t>Áo len cardigan màu xanh dương</t>
  </si>
  <si>
    <t>SP0172</t>
  </si>
  <si>
    <t>Áo len cổ lọ len merino màu trắng</t>
  </si>
  <si>
    <t>SP0173</t>
  </si>
  <si>
    <t>Áo sơ mi dài tay oxford màu xám tro</t>
  </si>
  <si>
    <t>SP0174</t>
  </si>
  <si>
    <t>Áo sweatshirt cotton french terry màu nâu caramel</t>
  </si>
  <si>
    <t>SP0175</t>
  </si>
  <si>
    <t>Áo polo thun cá sấu màu nâu caramel</t>
  </si>
  <si>
    <t>SP0176</t>
  </si>
  <si>
    <t>Áo hoodie cotton french terry màu xanh olive</t>
  </si>
  <si>
    <t>SP0177</t>
  </si>
  <si>
    <t>Áo sơ mi dài tay cotton màu khaki</t>
  </si>
  <si>
    <t>SP0178</t>
  </si>
  <si>
    <t>Áo len cổ tròn acrylic màu nâu</t>
  </si>
  <si>
    <t>SP0179</t>
  </si>
  <si>
    <t>Áo gile linen màu xanh dương</t>
  </si>
  <si>
    <t>SP0180</t>
  </si>
  <si>
    <t>Áo sơ mi dài tay poplin màu xanh dương</t>
  </si>
  <si>
    <t>SP0181</t>
  </si>
  <si>
    <t>Áo hoodie nỉ bông màu be sữa</t>
  </si>
  <si>
    <t>SP0182</t>
  </si>
  <si>
    <t>Áo thun oversize thun cotton màu xanh dương</t>
  </si>
  <si>
    <t>SP0183</t>
  </si>
  <si>
    <t>Áo gile len màu xanh dương</t>
  </si>
  <si>
    <t>SP0184</t>
  </si>
  <si>
    <t>Áo thun cổ tròn cotton màu xanh baby</t>
  </si>
  <si>
    <t>SP0185</t>
  </si>
  <si>
    <t>Áo len cardigan len dệt kim màu kem</t>
  </si>
  <si>
    <t>SP0186</t>
  </si>
  <si>
    <t>Áo len cổ lọ len merino màu xanh rêu</t>
  </si>
  <si>
    <t>SP0187</t>
  </si>
  <si>
    <t>Áo thun tay dài basic cotton màu đen</t>
  </si>
  <si>
    <t>SP0188</t>
  </si>
  <si>
    <t>Áo kiểu cổ nơ chiffon màu đen</t>
  </si>
  <si>
    <t>chiffon</t>
  </si>
  <si>
    <t>SP0189</t>
  </si>
  <si>
    <t>Áo sweatshirt cotton french terry màu xanh navy</t>
  </si>
  <si>
    <t>SP0190</t>
  </si>
  <si>
    <t>Áo thun cổ tròn polyester màu xám</t>
  </si>
  <si>
    <t>SP0191</t>
  </si>
  <si>
    <t>Áo sơ mi dài tay oxford màu xám</t>
  </si>
  <si>
    <t>SP0192</t>
  </si>
  <si>
    <t>Áo len cổ lọ cotton gân màu trắng</t>
  </si>
  <si>
    <t>cotton gân</t>
  </si>
  <si>
    <t>SP0193</t>
  </si>
  <si>
    <t>Áo sơ mi ngắn tay đũi màu đen</t>
  </si>
  <si>
    <t>SP0194</t>
  </si>
  <si>
    <t>Áo sweatshirt nỉ màu nâu</t>
  </si>
  <si>
    <t>SP0195</t>
  </si>
  <si>
    <t>Áo thun oversize thun cotton màu kem</t>
  </si>
  <si>
    <t>SP0196</t>
  </si>
  <si>
    <t>Áo thun tay dài basic cotton màu trắng</t>
  </si>
  <si>
    <t>SP0197</t>
  </si>
  <si>
    <t>Áo gile polyester pha màu đỏ</t>
  </si>
  <si>
    <t>SP0198</t>
  </si>
  <si>
    <t>Áo thun oversize cotton màu đen</t>
  </si>
  <si>
    <t>SP0199</t>
  </si>
  <si>
    <t>Áo thun thể thao dry-fit mesh màu hồng pastel</t>
  </si>
  <si>
    <t>SP0200</t>
  </si>
  <si>
    <t>Áo giữ nhiệt sợi giữ nhiệt màu tím lavender</t>
  </si>
  <si>
    <t>SP0201</t>
  </si>
  <si>
    <t>Áo thun thể thao dry-fit thun lạnh màu be</t>
  </si>
  <si>
    <t>SP0202</t>
  </si>
  <si>
    <t>Áo thun tay dài basic modal màu xám</t>
  </si>
  <si>
    <t>SP0203</t>
  </si>
  <si>
    <t>Áo hoodie nỉ màu xanh olive</t>
  </si>
  <si>
    <t>SP0204</t>
  </si>
  <si>
    <t>Áo henley cotton slub màu trắng</t>
  </si>
  <si>
    <t>SP0205</t>
  </si>
  <si>
    <t>Áo sơ mi dài tay linen màu xanh rêu</t>
  </si>
  <si>
    <t>SP0206</t>
  </si>
  <si>
    <t>Áo thun cổ tròn cotton compact màu trắng</t>
  </si>
  <si>
    <t>SP0207</t>
  </si>
  <si>
    <t>Áo len cardigan màu xanh navy</t>
  </si>
  <si>
    <t>SP0208</t>
  </si>
  <si>
    <t>Áo sơ mi dài tay cotton màu đỏ</t>
  </si>
  <si>
    <t>SP0209</t>
  </si>
  <si>
    <t>Áo len cổ tròn màu be sữa</t>
  </si>
  <si>
    <t>SP0210</t>
  </si>
  <si>
    <t>Áo gile len màu xanh mint</t>
  </si>
  <si>
    <t>SP0211</t>
  </si>
  <si>
    <t>Áo gile polyester pha màu cam</t>
  </si>
  <si>
    <t>SP0212</t>
  </si>
  <si>
    <t>Áo polo polyester màu kem</t>
  </si>
  <si>
    <t>SP0213</t>
  </si>
  <si>
    <t>Áo sơ mi cổ tàu linen màu xanh rêu</t>
  </si>
  <si>
    <t>SP0214</t>
  </si>
  <si>
    <t>Áo gile linen màu đỏ</t>
  </si>
  <si>
    <t>SP0215</t>
  </si>
  <si>
    <t>Áo sweatshirt cotton french terry màu be sữa</t>
  </si>
  <si>
    <t>SP0216</t>
  </si>
  <si>
    <t>Áo sweatshirt cotton french terry màu xám tro</t>
  </si>
  <si>
    <t>SP0217</t>
  </si>
  <si>
    <t>Áo sơ mi denim màu xanh denim đậm</t>
  </si>
  <si>
    <t>SP0218</t>
  </si>
  <si>
    <t>Áo thun cổ tròn polyester màu xám tro</t>
  </si>
  <si>
    <t>SP0219</t>
  </si>
  <si>
    <t>Áo len cardigan len dệt kim màu trắng</t>
  </si>
  <si>
    <t>SP0220</t>
  </si>
  <si>
    <t>Áo gile len màu xám tro</t>
  </si>
  <si>
    <t>SP0221</t>
  </si>
  <si>
    <t>Áo polo cotton pique màu tím</t>
  </si>
  <si>
    <t>SP0222</t>
  </si>
  <si>
    <t>Áo sơ mi dài tay poplin màu xanh navy</t>
  </si>
  <si>
    <t>SP0223</t>
  </si>
  <si>
    <t>Áo blouse công sở chiffon màu xanh mint</t>
  </si>
  <si>
    <t>SP0224</t>
  </si>
  <si>
    <t>Áo len cổ lọ len merino màu tím</t>
  </si>
  <si>
    <t>SP0225</t>
  </si>
  <si>
    <t>Áo thun oversize cotton compact màu nâu caramel</t>
  </si>
  <si>
    <t>SP0226</t>
  </si>
  <si>
    <t>Áo len cổ lọ màu be</t>
  </si>
  <si>
    <t>SP0227</t>
  </si>
  <si>
    <t>Áo sơ mi dài tay poplin họa tiết caro xám</t>
  </si>
  <si>
    <t>SP0228</t>
  </si>
  <si>
    <t>Áo giữ nhiệt sợi giữ nhiệt màu xanh dương</t>
  </si>
  <si>
    <t>SP0229</t>
  </si>
  <si>
    <t>Áo henley cotton màu nâu</t>
  </si>
  <si>
    <t>SP0230</t>
  </si>
  <si>
    <t>Áo sơ mi dài tay poplin màu trắng</t>
  </si>
  <si>
    <t>SP0231</t>
  </si>
  <si>
    <t>Áo len cardigan màu đen</t>
  </si>
  <si>
    <t>SP0232</t>
  </si>
  <si>
    <t>Áo gile linen màu hồng pastel</t>
  </si>
  <si>
    <t>SP0233</t>
  </si>
  <si>
    <t>Áo polo polyester màu tím</t>
  </si>
  <si>
    <t>SP0234</t>
  </si>
  <si>
    <t>Áo giữ nhiệt sợi giữ nhiệt màu trắng</t>
  </si>
  <si>
    <t>SP0235</t>
  </si>
  <si>
    <t>Áo len cổ lọ len merino màu xanh navy</t>
  </si>
  <si>
    <t>SP0236</t>
  </si>
  <si>
    <t>Áo polo cotton pique màu xanh navy</t>
  </si>
  <si>
    <t>SP0237</t>
  </si>
  <si>
    <t>Áo giữ nhiệt len merino màu hồng pastel</t>
  </si>
  <si>
    <t>SP0238</t>
  </si>
  <si>
    <t>Áo len cổ tròn cashmere màu vàng</t>
  </si>
  <si>
    <t>SP0239</t>
  </si>
  <si>
    <t>Áo len cổ lọ len dệt kim màu đen</t>
  </si>
  <si>
    <t>SP0240</t>
  </si>
  <si>
    <t>Áo thun cổ tròn polyester màu bạc</t>
  </si>
  <si>
    <t>SP0241</t>
  </si>
  <si>
    <t>Áo henley cotton màu đen</t>
  </si>
  <si>
    <t>SP0242</t>
  </si>
  <si>
    <t>Áo len cổ tròn màu xám</t>
  </si>
  <si>
    <t>SP0243</t>
  </si>
  <si>
    <t>Áo len cardigan mohair màu be sữa</t>
  </si>
  <si>
    <t>SP0244</t>
  </si>
  <si>
    <t>Áo sơ mi ngắn tay đũi họa tiết kẻ sọc đen trắng</t>
  </si>
  <si>
    <t>Đen trắng</t>
  </si>
  <si>
    <t>SP0245</t>
  </si>
  <si>
    <t>Áo sơ mi dài tay oxford màu hồng pastel</t>
  </si>
  <si>
    <t>SP0246</t>
  </si>
  <si>
    <t>Áo gile linen màu đen</t>
  </si>
  <si>
    <t>SP0247</t>
  </si>
  <si>
    <t>Áo sơ mi dài tay cotton màu nâu</t>
  </si>
  <si>
    <t>SP0248</t>
  </si>
  <si>
    <t>Áo sơ mi dài tay oxford màu xanh navy</t>
  </si>
  <si>
    <t>SP0249</t>
  </si>
  <si>
    <t>Áo sweatshirt nỉ bông màu xám tro</t>
  </si>
  <si>
    <t>SP0250</t>
  </si>
  <si>
    <t>Áo thun thể thao dry-fit mesh màu tím lavender</t>
  </si>
  <si>
    <t>SP0251</t>
  </si>
  <si>
    <t>Áo sơ mi dài tay cotton màu trắng</t>
  </si>
  <si>
    <t>SP0252</t>
  </si>
  <si>
    <t>Áo len cổ lọ màu hồng</t>
  </si>
  <si>
    <t>SP0253</t>
  </si>
  <si>
    <t>Áo sweatshirt cotton french terry màu đen</t>
  </si>
  <si>
    <t>SP0254</t>
  </si>
  <si>
    <t>Áo thun cổ tròn thun lạnh màu be</t>
  </si>
  <si>
    <t>SP0255</t>
  </si>
  <si>
    <t>Áo gile tweed màu kem</t>
  </si>
  <si>
    <t>SP0256</t>
  </si>
  <si>
    <t>Áo sơ mi dài tay cotton họa tiết chấm bi</t>
  </si>
  <si>
    <t>Nhiều màu</t>
  </si>
  <si>
    <t>Chấm bi</t>
  </si>
  <si>
    <t>SP0257</t>
  </si>
  <si>
    <t>Áo sơ mi dài tay cotton họa tiết kẻ sọc xanh trắng</t>
  </si>
  <si>
    <t>SP0258</t>
  </si>
  <si>
    <t>Áo henley cotton màu xám tro</t>
  </si>
  <si>
    <t>SP0259</t>
  </si>
  <si>
    <t>Áo sơ mi ngắn tay poplin màu xám tro</t>
  </si>
  <si>
    <t>SP0260</t>
  </si>
  <si>
    <t>Áo sweatshirt cotton french terry màu hồng</t>
  </si>
  <si>
    <t>SP0261</t>
  </si>
  <si>
    <t>Áo hoodie cotton french terry màu xanh mint</t>
  </si>
  <si>
    <t>SP0262</t>
  </si>
  <si>
    <t>Áo len cổ lọ len dệt kim màu khaki</t>
  </si>
  <si>
    <t>SP0263</t>
  </si>
  <si>
    <t>Áo len cardigan len dệt kim màu be</t>
  </si>
  <si>
    <t>SP0264</t>
  </si>
  <si>
    <t>Áo gile len màu trắng</t>
  </si>
  <si>
    <t>SP0265</t>
  </si>
  <si>
    <t>Áo hoodie nỉ màu be</t>
  </si>
  <si>
    <t>SP0266</t>
  </si>
  <si>
    <t>Áo thun oversize cotton compact màu be</t>
  </si>
  <si>
    <t>SP0267</t>
  </si>
  <si>
    <t>Áo gile len màu khaki</t>
  </si>
  <si>
    <t>SP0268</t>
  </si>
  <si>
    <t>Áo len cổ lọ len merino màu cam</t>
  </si>
  <si>
    <t>SP0269</t>
  </si>
  <si>
    <t>Áo sơ mi dài tay linen họa tiết kẻ sọc xanh trắng</t>
  </si>
  <si>
    <t>SP0270</t>
  </si>
  <si>
    <t>Áo len cardigan mohair màu đen</t>
  </si>
  <si>
    <t>SP0271</t>
  </si>
  <si>
    <t>Áo sơ mi cổ tàu đũi màu khaki</t>
  </si>
  <si>
    <t>SP0272</t>
  </si>
  <si>
    <t>Áo sweatshirt nỉ màu hồng</t>
  </si>
  <si>
    <t>SP0273</t>
  </si>
  <si>
    <t>Áo sơ mi ngắn tay poplin màu trắng</t>
  </si>
  <si>
    <t>SP0274</t>
  </si>
  <si>
    <t>Áo thun tay dài basic cotton màu xanh dương</t>
  </si>
  <si>
    <t>SP0275</t>
  </si>
  <si>
    <t>Áo sơ mi ngắn tay đũi màu xanh olive</t>
  </si>
  <si>
    <t>SP0276</t>
  </si>
  <si>
    <t>Áo sơ mi dài tay cotton màu đen</t>
  </si>
  <si>
    <t>SP0277</t>
  </si>
  <si>
    <t>Áo giữ nhiệt len merino màu tím lavender</t>
  </si>
  <si>
    <t>SP0278</t>
  </si>
  <si>
    <t>Áo kiểu cổ nơ chiffon màu đỏ</t>
  </si>
  <si>
    <t>SP0279</t>
  </si>
  <si>
    <t>Áo sơ mi ngắn tay linen màu đỏ đô</t>
  </si>
  <si>
    <t>Hạ</t>
  </si>
  <si>
    <t>SP0280</t>
  </si>
  <si>
    <t>Áo sweatshirt cotton french terry màu đỏ đô</t>
  </si>
  <si>
    <t>SP0281</t>
  </si>
  <si>
    <t>Áo len cổ lọ len dệt kim màu nâu</t>
  </si>
  <si>
    <t>SP0282</t>
  </si>
  <si>
    <t>Áo giữ nhiệt len merino màu đen</t>
  </si>
  <si>
    <t>SP0283</t>
  </si>
  <si>
    <t>Áo sweatshirt nỉ bông màu xanh dương</t>
  </si>
  <si>
    <t>SP0284</t>
  </si>
  <si>
    <t>Áo sơ mi dài tay cotton họa tiết hoa nhí</t>
  </si>
  <si>
    <t>Hoa nhí</t>
  </si>
  <si>
    <t>SP0285</t>
  </si>
  <si>
    <t>Áo henley cotton màu tím</t>
  </si>
  <si>
    <t>SP0286</t>
  </si>
  <si>
    <t>Áo len cổ lọ cotton gân màu be</t>
  </si>
  <si>
    <t>SP0287</t>
  </si>
  <si>
    <t>Áo sweatshirt cotton french terry màu cam</t>
  </si>
  <si>
    <t>SP0288</t>
  </si>
  <si>
    <t>Áo sơ mi dài tay oxford màu khaki</t>
  </si>
  <si>
    <t>SP0289</t>
  </si>
  <si>
    <t>Áo sơ mi dài tay poplin màu be</t>
  </si>
  <si>
    <t>SP0290</t>
  </si>
  <si>
    <t>Áo thun oversize cotton compact màu nâu</t>
  </si>
  <si>
    <t>SP0291</t>
  </si>
  <si>
    <t>Áo gile len màu xanh navy</t>
  </si>
  <si>
    <t>SP0292</t>
  </si>
  <si>
    <t>Áo thun tay dài basic thun lạnh màu xanh olive</t>
  </si>
  <si>
    <t>SP0293</t>
  </si>
  <si>
    <t>Áo thun cổ tròn polyester màu be</t>
  </si>
  <si>
    <t>SP0294</t>
  </si>
  <si>
    <t>Áo polo thun cá sấu màu kem</t>
  </si>
  <si>
    <t>SP0295</t>
  </si>
  <si>
    <t>Áo blouse công sở chiffon màu xanh olive</t>
  </si>
  <si>
    <t>SP0296</t>
  </si>
  <si>
    <t>Áo sơ mi dài tay oxford màu tím lavender</t>
  </si>
  <si>
    <t>SP0297</t>
  </si>
  <si>
    <t>Áo len cổ tròn len dệt kim màu hồng pastel</t>
  </si>
  <si>
    <t>SP0298</t>
  </si>
  <si>
    <t>Áo thun tay dài basic cotton màu xám</t>
  </si>
  <si>
    <t>SP0299</t>
  </si>
  <si>
    <t>Áo len cardigan mohair màu xanh olive</t>
  </si>
  <si>
    <t>SP0300</t>
  </si>
  <si>
    <t>Áo hoodie nỉ bông màu vàng</t>
  </si>
  <si>
    <t>SP0301</t>
  </si>
  <si>
    <t>Áo thun oversize thun cotton màu trắng</t>
  </si>
  <si>
    <t>SP0302</t>
  </si>
  <si>
    <t>Áo henley cotton slub màu xanh mint</t>
  </si>
  <si>
    <t>SP0303</t>
  </si>
  <si>
    <t>Áo sơ mi denim denim co giãn màu đen</t>
  </si>
  <si>
    <t>SP0304</t>
  </si>
  <si>
    <t>Áo thun tay dài basic thun lạnh màu xanh mint</t>
  </si>
  <si>
    <t>SP0305</t>
  </si>
  <si>
    <t>Áo sơ mi ngắn tay poplin màu xanh navy</t>
  </si>
  <si>
    <t>SP0306</t>
  </si>
  <si>
    <t>Áo kiểu cổ nơ voan màu đen</t>
  </si>
  <si>
    <t>SP0307</t>
  </si>
  <si>
    <t>Áo sweatshirt nỉ màu đen</t>
  </si>
  <si>
    <t>SP0308</t>
  </si>
  <si>
    <t>Áo len cổ tròn acrylic màu trắng</t>
  </si>
  <si>
    <t>SP0309</t>
  </si>
  <si>
    <t>Áo len cổ tròn cashmere màu đen</t>
  </si>
  <si>
    <t>SP0310</t>
  </si>
  <si>
    <t>Áo sơ mi ngắn tay đũi màu đỏ</t>
  </si>
  <si>
    <t>SP0311</t>
  </si>
  <si>
    <t>Áo polo cotton pique màu đen</t>
  </si>
  <si>
    <t>SP0312</t>
  </si>
  <si>
    <t>Áo gile polyester pha màu trắng</t>
  </si>
  <si>
    <t>SP0313</t>
  </si>
  <si>
    <t>Áo len cardigan len dệt kim màu xanh mint</t>
  </si>
  <si>
    <t>SP0314</t>
  </si>
  <si>
    <t>Áo sơ mi dài tay poplin màu hồng pastel</t>
  </si>
  <si>
    <t>SP0315</t>
  </si>
  <si>
    <t>Áo thun thể thao dry-fit thun lạnh màu xám tro</t>
  </si>
  <si>
    <t>SP0316</t>
  </si>
  <si>
    <t>Áo polo polyester màu vàng</t>
  </si>
  <si>
    <t>SP0317</t>
  </si>
  <si>
    <t>Áo giữ nhiệt len merino màu xám tro</t>
  </si>
  <si>
    <t>SP0318</t>
  </si>
  <si>
    <t>Áo len cardigan màu xanh lá</t>
  </si>
  <si>
    <t>SP0319</t>
  </si>
  <si>
    <t>Áo len cổ tròn cashmere màu xám tro</t>
  </si>
  <si>
    <t>SP0320</t>
  </si>
  <si>
    <t>Áo blouse công sở chiffon màu nâu caramel</t>
  </si>
  <si>
    <t>SP0321</t>
  </si>
  <si>
    <t>Áo len cardigan len dệt kim màu xanh olive</t>
  </si>
  <si>
    <t>SP0322</t>
  </si>
  <si>
    <t>Áo sơ mi dài tay oxford họa tiết chấm bi</t>
  </si>
  <si>
    <t>SP0323</t>
  </si>
  <si>
    <t>Áo sweatshirt nỉ bông màu đỏ đô</t>
  </si>
  <si>
    <t>SP0324</t>
  </si>
  <si>
    <t>Áo thun oversize cotton compact màu hồng pastel</t>
  </si>
  <si>
    <t>SP0325</t>
  </si>
  <si>
    <t>Áo thun tay dài basic thun lạnh màu be sữa</t>
  </si>
  <si>
    <t>SP0326</t>
  </si>
  <si>
    <t>Áo len cổ tròn màu trắng</t>
  </si>
  <si>
    <t>SP0327</t>
  </si>
  <si>
    <t>Áo giữ nhiệt sợi giữ nhiệt màu hồng pastel</t>
  </si>
  <si>
    <t>SP0328</t>
  </si>
  <si>
    <t>Áo thun thể thao dry-fit mesh màu trắng</t>
  </si>
  <si>
    <t>SP0329</t>
  </si>
  <si>
    <t>Áo henley cotton màu bạc</t>
  </si>
  <si>
    <t>SP0330</t>
  </si>
  <si>
    <t>Áo sơ mi cổ tàu cotton màu hồng pastel</t>
  </si>
  <si>
    <t>SP0331</t>
  </si>
  <si>
    <t>Áo hoodie cotton french terry màu xám</t>
  </si>
  <si>
    <t>SP0332</t>
  </si>
  <si>
    <t>Áo henley cotton màu vàng mustard</t>
  </si>
  <si>
    <t>SP0333</t>
  </si>
  <si>
    <t>Áo sơ mi ngắn tay cotton họa tiết kẻ sọc đen trắng</t>
  </si>
  <si>
    <t>SP0334</t>
  </si>
  <si>
    <t>Áo len cổ tròn cashmere màu vàng mustard</t>
  </si>
  <si>
    <t>SP0335</t>
  </si>
  <si>
    <t>Áo len cardigan mohair màu xám</t>
  </si>
  <si>
    <t>SP0336</t>
  </si>
  <si>
    <t>Áo len cổ tròn len dệt kim màu be</t>
  </si>
  <si>
    <t>SP0337</t>
  </si>
  <si>
    <t>Áo thun cổ tròn modal màu xám</t>
  </si>
  <si>
    <t>SP0338</t>
  </si>
  <si>
    <t>Áo len cổ lọ len merino màu hồng pastel</t>
  </si>
  <si>
    <t>SP0339</t>
  </si>
  <si>
    <t>Áo gile polyester pha màu vàng</t>
  </si>
  <si>
    <t>SP0340</t>
  </si>
  <si>
    <t>Áo hoodie nỉ màu đen</t>
  </si>
  <si>
    <t>SP0341</t>
  </si>
  <si>
    <t>Áo len cardigan màu xám tro</t>
  </si>
  <si>
    <t>SP0342</t>
  </si>
  <si>
    <t>Áo blouse công sở cotton màu tím lavender</t>
  </si>
  <si>
    <t>SP0343</t>
  </si>
  <si>
    <t>Áo sơ mi ngắn tay linen màu trắng</t>
  </si>
  <si>
    <t>SP0344</t>
  </si>
  <si>
    <t>Áo thun oversize thun cotton màu be</t>
  </si>
  <si>
    <t>SP0345</t>
  </si>
  <si>
    <t>Áo thun thể thao dry-fit mesh màu đỏ</t>
  </si>
  <si>
    <t>SP0346</t>
  </si>
  <si>
    <t>Áo blouse công sở cotton màu hồng pastel</t>
  </si>
  <si>
    <t>SP0347</t>
  </si>
  <si>
    <t>Áo len cổ lọ màu xanh mint</t>
  </si>
  <si>
    <t>SP0348</t>
  </si>
  <si>
    <t>Áo henley cotton slub màu đỏ đô</t>
  </si>
  <si>
    <t>SP0349</t>
  </si>
  <si>
    <t>Áo sơ mi cổ tàu lụa màu xám tro</t>
  </si>
  <si>
    <t>SP0350</t>
  </si>
  <si>
    <t>Áo sơ mi ngắn tay poplin màu hồng</t>
  </si>
  <si>
    <t>SP0351</t>
  </si>
  <si>
    <t>Áo len cardigan màu xám</t>
  </si>
  <si>
    <t>SP0352</t>
  </si>
  <si>
    <t>Áo len cổ tròn len dệt kim màu cam</t>
  </si>
  <si>
    <t>SP0353</t>
  </si>
  <si>
    <t>Áo len cổ lọ len dệt kim màu be</t>
  </si>
  <si>
    <t>SP0354</t>
  </si>
  <si>
    <t>Áo hoodie nỉ bông màu be</t>
  </si>
  <si>
    <t>SP0355</t>
  </si>
  <si>
    <t>Áo thun oversize thun cotton màu khaki</t>
  </si>
  <si>
    <t>SP0356</t>
  </si>
  <si>
    <t>Áo len cardigan màu be sữa</t>
  </si>
  <si>
    <t>SP0357</t>
  </si>
  <si>
    <t>Áo len cổ tròn màu hồng pastel</t>
  </si>
  <si>
    <t>SP0358</t>
  </si>
  <si>
    <t>Áo giữ nhiệt polyester fleece màu hồng pastel</t>
  </si>
  <si>
    <t>SP0359</t>
  </si>
  <si>
    <t>Áo blouse công sở lụa màu bạc</t>
  </si>
  <si>
    <t>SP0360</t>
  </si>
  <si>
    <t>Áo len cardigan mohair màu khaki</t>
  </si>
  <si>
    <t>SP0361</t>
  </si>
  <si>
    <t>Áo thun oversize cotton màu khaki</t>
  </si>
  <si>
    <t>SP0362</t>
  </si>
  <si>
    <t>Áo thun oversize cotton compact màu tím lavender</t>
  </si>
  <si>
    <t>SP0363</t>
  </si>
  <si>
    <t>Áo sơ mi dài tay oxford họa tiết hoa nhí</t>
  </si>
  <si>
    <t>SP0364</t>
  </si>
  <si>
    <t>Áo sơ mi ngắn tay linen màu nâu</t>
  </si>
  <si>
    <t>SP0365</t>
  </si>
  <si>
    <t>Áo len cổ lọ màu xanh dương</t>
  </si>
  <si>
    <t>SP0366</t>
  </si>
  <si>
    <t>Áo sơ mi ngắn tay đũi màu vàng</t>
  </si>
  <si>
    <t>SP0367</t>
  </si>
  <si>
    <t>Áo henley cotton slub màu nâu</t>
  </si>
  <si>
    <t>SP0368</t>
  </si>
  <si>
    <t>Áo gile linen màu vàng mustard</t>
  </si>
  <si>
    <t>SP0369</t>
  </si>
  <si>
    <t>Áo sơ mi denim màu be</t>
  </si>
  <si>
    <t>SP0370</t>
  </si>
  <si>
    <t>Áo hoodie cotton french terry màu cam</t>
  </si>
  <si>
    <t>SP0371</t>
  </si>
  <si>
    <t>Áo thun thể thao dry-fit polyester màu hồng</t>
  </si>
  <si>
    <t>SP0372</t>
  </si>
  <si>
    <t>Áo giữ nhiệt len merino màu xanh lá</t>
  </si>
  <si>
    <t>SP0373</t>
  </si>
  <si>
    <t>Áo len cổ lọ cotton gân màu kem</t>
  </si>
  <si>
    <t>SP0374</t>
  </si>
  <si>
    <t>Áo thun thể thao dry-fit polyester màu be</t>
  </si>
  <si>
    <t>SP0375</t>
  </si>
  <si>
    <t>Áo len cổ lọ màu xanh navy</t>
  </si>
  <si>
    <t>SP0376</t>
  </si>
  <si>
    <t>Áo thun tay dài basic cotton màu vàng mustard</t>
  </si>
  <si>
    <t>SP0377</t>
  </si>
  <si>
    <t>Áo polo thun cá sấu màu nâu</t>
  </si>
  <si>
    <t>SP0378</t>
  </si>
  <si>
    <t>Áo henley cotton màu xanh lá</t>
  </si>
  <si>
    <t>SP0379</t>
  </si>
  <si>
    <t>Áo sơ mi dài tay cotton màu xám</t>
  </si>
  <si>
    <t>SP0380</t>
  </si>
  <si>
    <t>Áo len cổ tròn màu đỏ</t>
  </si>
  <si>
    <t>SP0381</t>
  </si>
  <si>
    <t>Áo len cổ tròn cashmere màu xám</t>
  </si>
  <si>
    <t>SP0382</t>
  </si>
  <si>
    <t>Áo len cổ lọ len merino màu đen</t>
  </si>
  <si>
    <t>SP0383</t>
  </si>
  <si>
    <t>Áo sweatshirt nỉ màu xanh navy</t>
  </si>
  <si>
    <t>SP0384</t>
  </si>
  <si>
    <t>Áo hoodie cotton french terry màu xám tro</t>
  </si>
  <si>
    <t>SP0385</t>
  </si>
  <si>
    <t>Áo len cổ lọ cotton gân màu nâu</t>
  </si>
  <si>
    <t>SP0386</t>
  </si>
  <si>
    <t>Áo thun oversize cotton màu nâu caramel</t>
  </si>
  <si>
    <t>SP0387</t>
  </si>
  <si>
    <t>Áo thun cổ tròn cotton compact màu xanh navy</t>
  </si>
  <si>
    <t>SP0388</t>
  </si>
  <si>
    <t>Áo len cardigan màu đỏ đô</t>
  </si>
  <si>
    <t>SP0389</t>
  </si>
  <si>
    <t>Áo giữ nhiệt sợi giữ nhiệt màu xanh navy</t>
  </si>
  <si>
    <t>SP0390</t>
  </si>
  <si>
    <t>Áo hoodie nỉ màu hồng pastel</t>
  </si>
  <si>
    <t>SP0391</t>
  </si>
  <si>
    <t>Áo henley cotton slub màu cam</t>
  </si>
  <si>
    <t>SP0392</t>
  </si>
  <si>
    <t>Áo sơ mi ngắn tay poplin màu đỏ đô</t>
  </si>
  <si>
    <t>SP0393</t>
  </si>
  <si>
    <t>Áo henley cotton slub màu tím lavender</t>
  </si>
  <si>
    <t>SP0394</t>
  </si>
  <si>
    <t>Áo len cổ tròn acrylic màu đen</t>
  </si>
  <si>
    <t>SP0395</t>
  </si>
  <si>
    <t>Áo len cardigan màu nâu caramel</t>
  </si>
  <si>
    <t>SP0396</t>
  </si>
  <si>
    <t>Áo sơ mi ngắn tay cotton màu đỏ</t>
  </si>
  <si>
    <t>SP0397</t>
  </si>
  <si>
    <t>Áo polo thun cá sấu màu hồng</t>
  </si>
  <si>
    <t>SP0398</t>
  </si>
  <si>
    <t>Áo giữ nhiệt sợi giữ nhiệt màu vàng mustard</t>
  </si>
  <si>
    <t>SP0399</t>
  </si>
  <si>
    <t>Áo blouse công sở satin màu nâu caramel</t>
  </si>
  <si>
    <t>SP0400</t>
  </si>
  <si>
    <t>Áo sweatshirt cotton french terry màu xanh dương</t>
  </si>
  <si>
    <t>SP0401</t>
  </si>
  <si>
    <t>Áo thun oversize cotton compact màu xanh olive</t>
  </si>
  <si>
    <t>SP0402</t>
  </si>
  <si>
    <t>Áo len cardigan mohair màu be</t>
  </si>
  <si>
    <t>SP0403</t>
  </si>
  <si>
    <t>Áo henley cotton màu cam</t>
  </si>
  <si>
    <t>SP0404</t>
  </si>
  <si>
    <t>Áo sweatshirt nỉ màu xanh dương</t>
  </si>
  <si>
    <t>SP0405</t>
  </si>
  <si>
    <t>Áo len cardigan mohair màu hồng</t>
  </si>
  <si>
    <t>SP0406</t>
  </si>
  <si>
    <t>Áo thun tay dài basic cotton màu be sữa</t>
  </si>
  <si>
    <t>SP0407</t>
  </si>
  <si>
    <t>Áo sweatshirt cotton french terry màu xanh rêu</t>
  </si>
  <si>
    <t>SP0408</t>
  </si>
  <si>
    <t>Áo sơ mi dài tay cotton màu xanh olive</t>
  </si>
  <si>
    <t>SP0409</t>
  </si>
  <si>
    <t>Áo kiểu cổ nơ lụa màu xanh mint</t>
  </si>
  <si>
    <t>SP0410</t>
  </si>
  <si>
    <t>Áo thun cổ tròn thun lạnh màu xanh mint</t>
  </si>
  <si>
    <t>SP0411</t>
  </si>
  <si>
    <t>Áo gile tweed màu đen</t>
  </si>
  <si>
    <t>SP0412</t>
  </si>
  <si>
    <t>Áo len cổ tròn cashmere màu xanh olive</t>
  </si>
  <si>
    <t>SP0413</t>
  </si>
  <si>
    <t>Áo giữ nhiệt len merino màu xanh dương</t>
  </si>
  <si>
    <t>SP0414</t>
  </si>
  <si>
    <t>Áo thun tay dài basic cotton màu tím</t>
  </si>
  <si>
    <t>SP0415</t>
  </si>
  <si>
    <t>Áo sơ mi ngắn tay linen màu xanh olive</t>
  </si>
  <si>
    <t>SP0416</t>
  </si>
  <si>
    <t>Áo len cổ tròn len dệt kim màu đen</t>
  </si>
  <si>
    <t>SP0417</t>
  </si>
  <si>
    <t>Áo henley cotton slub màu đỏ</t>
  </si>
  <si>
    <t>SP0418</t>
  </si>
  <si>
    <t>Áo sơ mi dài tay oxford màu xanh olive</t>
  </si>
  <si>
    <t>SP0419</t>
  </si>
  <si>
    <t>Áo giữ nhiệt polyester fleece màu kem</t>
  </si>
  <si>
    <t>SP0420</t>
  </si>
  <si>
    <t>Áo thun thể thao dry-fit mesh màu xanh olive</t>
  </si>
  <si>
    <t>SP0421</t>
  </si>
  <si>
    <t>Áo sơ mi cổ tàu linen họa tiết hoa nhí</t>
  </si>
  <si>
    <t>SP0422</t>
  </si>
  <si>
    <t>Áo giữ nhiệt polyester fleece màu xanh lá</t>
  </si>
  <si>
    <t>SP0423</t>
  </si>
  <si>
    <t>Áo hoodie nỉ bông màu kem</t>
  </si>
  <si>
    <t>SP0424</t>
  </si>
  <si>
    <t>Áo kiểu cổ nơ voan màu đỏ</t>
  </si>
  <si>
    <t>SP0425</t>
  </si>
  <si>
    <t>Áo thun thể thao dry-fit polyester màu xanh dương</t>
  </si>
  <si>
    <t>SP0426</t>
  </si>
  <si>
    <t>Áo hoodie nỉ màu kem</t>
  </si>
  <si>
    <t>SP0427</t>
  </si>
  <si>
    <t>Áo polo polyester màu xanh olive</t>
  </si>
  <si>
    <t>SP0428</t>
  </si>
  <si>
    <t>Áo len cardigan len dệt kim màu bạc</t>
  </si>
  <si>
    <t>SP0429</t>
  </si>
  <si>
    <t>Áo thun thể thao dry-fit thun lạnh màu kem</t>
  </si>
  <si>
    <t>SP0430</t>
  </si>
  <si>
    <t>Áo thun thể thao dry-fit mesh màu xám</t>
  </si>
  <si>
    <t>SP0431</t>
  </si>
  <si>
    <t>Áo sơ mi ngắn tay cotton màu kem</t>
  </si>
  <si>
    <t>SP0432</t>
  </si>
  <si>
    <t>Áo len cardigan màu xanh rêu</t>
  </si>
  <si>
    <t>SP0433</t>
  </si>
  <si>
    <t>Áo hoodie nỉ bông màu đen</t>
  </si>
  <si>
    <t>SP0434</t>
  </si>
  <si>
    <t>Áo sơ mi ngắn tay đũi màu xanh navy</t>
  </si>
  <si>
    <t>SP0435</t>
  </si>
  <si>
    <t>Áo thun oversize cotton compact màu đỏ đô</t>
  </si>
  <si>
    <t>SP0436</t>
  </si>
  <si>
    <t>Áo kiểu cổ nơ chiffon màu xanh dương</t>
  </si>
  <si>
    <t>SP0437</t>
  </si>
  <si>
    <t>Áo len cổ tròn acrylic màu đỏ</t>
  </si>
  <si>
    <t>SP0438</t>
  </si>
  <si>
    <t>Áo len cổ tròn acrylic màu khaki</t>
  </si>
  <si>
    <t>SP0439</t>
  </si>
  <si>
    <t>Áo giữ nhiệt polyester fleece màu vàng mustard</t>
  </si>
  <si>
    <t>SP0440</t>
  </si>
  <si>
    <t>Áo len cardigan màu nâu</t>
  </si>
  <si>
    <t>SP0441</t>
  </si>
  <si>
    <t>Áo khoác</t>
  </si>
  <si>
    <t>Áo khoác phao lông vũ màu đen</t>
  </si>
  <si>
    <t>lông vũ</t>
  </si>
  <si>
    <t>SP0442</t>
  </si>
  <si>
    <t>Áo khoác chống nắng thun lạnh màu vàng</t>
  </si>
  <si>
    <t>SP0443</t>
  </si>
  <si>
    <t>Áo khoác track jacket nylon màu tím lavender</t>
  </si>
  <si>
    <t>nylon</t>
  </si>
  <si>
    <t>SP0444</t>
  </si>
  <si>
    <t>Áo khoác denim màu xanh denim nhạt</t>
  </si>
  <si>
    <t>SP0445</t>
  </si>
  <si>
    <t>Áo khoác denim màu xám</t>
  </si>
  <si>
    <t>SP0446</t>
  </si>
  <si>
    <t>Áo khoác parka Gore-tex màu xanh olive</t>
  </si>
  <si>
    <t>Gore-tex</t>
  </si>
  <si>
    <t>SP0447</t>
  </si>
  <si>
    <t>Áo khoác parka nylon màu xanh mint</t>
  </si>
  <si>
    <t>SP0448</t>
  </si>
  <si>
    <t>Áo măng tô cashmere màu nâu</t>
  </si>
  <si>
    <t>SP0449</t>
  </si>
  <si>
    <t>Áo khoác teddy lông cừu màu hồng pastel</t>
  </si>
  <si>
    <t>lông cừu</t>
  </si>
  <si>
    <t>SP0450</t>
  </si>
  <si>
    <t>Áo blazer len màu cam</t>
  </si>
  <si>
    <t>SP0451</t>
  </si>
  <si>
    <t>Áo khoác teddy lông cừu màu nâu</t>
  </si>
  <si>
    <t>SP0452</t>
  </si>
  <si>
    <t>Áo phao siêu nhẹ lông vũ màu cam</t>
  </si>
  <si>
    <t>SP0453</t>
  </si>
  <si>
    <t>Áo khoác chống nắng nylon màu bạc</t>
  </si>
  <si>
    <t>SP0454</t>
  </si>
  <si>
    <t>Áo khoác parka cotton canvas màu be sữa</t>
  </si>
  <si>
    <t>cotton canvas</t>
  </si>
  <si>
    <t>SP0455</t>
  </si>
  <si>
    <t>Áo khoác chống nắng nylon màu trắng</t>
  </si>
  <si>
    <t>SP0456</t>
  </si>
  <si>
    <t>Áo khoác dạ len màu kem</t>
  </si>
  <si>
    <t>SP0457</t>
  </si>
  <si>
    <t>Áo khoác gió Gore-tex màu nâu</t>
  </si>
  <si>
    <t>SP0458</t>
  </si>
  <si>
    <t>Áo khoác nỉ có khóa fleece màu xám</t>
  </si>
  <si>
    <t>fleece</t>
  </si>
  <si>
    <t>SP0459</t>
  </si>
  <si>
    <t>Áo phao siêu nhẹ lông vũ màu xanh dương</t>
  </si>
  <si>
    <t>SP0460</t>
  </si>
  <si>
    <t>Áo khoác parka cotton canvas màu nâu đậm</t>
  </si>
  <si>
    <t>Nâu đậm</t>
  </si>
  <si>
    <t>SP0461</t>
  </si>
  <si>
    <t>Áo khoác gió Gore-tex màu xanh mint</t>
  </si>
  <si>
    <t>SP0462</t>
  </si>
  <si>
    <t>Áo khoác varsity nỉ màu vàng</t>
  </si>
  <si>
    <t>SP0463</t>
  </si>
  <si>
    <t>Áo khoác trench coat Gore-tex màu đỏ</t>
  </si>
  <si>
    <t>SP0464</t>
  </si>
  <si>
    <t>Áo khoác phao lông vũ màu đỏ đô</t>
  </si>
  <si>
    <t>SP0465</t>
  </si>
  <si>
    <t>Áo cardigan dài mohair màu be</t>
  </si>
  <si>
    <t>SP0466</t>
  </si>
  <si>
    <t>Áo blazer linen màu đen</t>
  </si>
  <si>
    <t>SP0467</t>
  </si>
  <si>
    <t>Áo măng tô dạ màu xanh navy</t>
  </si>
  <si>
    <t>dạ</t>
  </si>
  <si>
    <t>SP0468</t>
  </si>
  <si>
    <t>Áo khoác bomber nylon màu đen</t>
  </si>
  <si>
    <t>SP0469</t>
  </si>
  <si>
    <t>Áo khoác kaki cotton canvas màu xám</t>
  </si>
  <si>
    <t>SP0470</t>
  </si>
  <si>
    <t>Áo khoác trench coat polyester màu trắng</t>
  </si>
  <si>
    <t>SP0471</t>
  </si>
  <si>
    <t>Áo khoác parka cotton canvas màu kem</t>
  </si>
  <si>
    <t>SP0472</t>
  </si>
  <si>
    <t>Áo khoác da da PU màu trắng</t>
  </si>
  <si>
    <t>da PU</t>
  </si>
  <si>
    <t>SP0473</t>
  </si>
  <si>
    <t>Áo khoác parka cotton canvas màu be</t>
  </si>
  <si>
    <t>SP0474</t>
  </si>
  <si>
    <t>Áo poncho len dệt kim màu be</t>
  </si>
  <si>
    <t>SP0475</t>
  </si>
  <si>
    <t>Áo khoác varsity nỉ màu hồng pastel</t>
  </si>
  <si>
    <t>SP0476</t>
  </si>
  <si>
    <t>Áo khoác varsity len pha da PU màu xanh navy</t>
  </si>
  <si>
    <t>len pha da PU</t>
  </si>
  <si>
    <t>SP0477</t>
  </si>
  <si>
    <t>Áo khoác varsity len pha da PU màu kem</t>
  </si>
  <si>
    <t>SP0478</t>
  </si>
  <si>
    <t>Áo khoác chống nắng nylon màu xanh olive</t>
  </si>
  <si>
    <t>SP0479</t>
  </si>
  <si>
    <t>Áo khoác bomber da PU màu xám</t>
  </si>
  <si>
    <t>SP0480</t>
  </si>
  <si>
    <t>Áo khoác bomber nylon màu trắng</t>
  </si>
  <si>
    <t>SP0481</t>
  </si>
  <si>
    <t>Áo khoác dạ màu xám</t>
  </si>
  <si>
    <t>SP0482</t>
  </si>
  <si>
    <t>Áo khoác kaki màu xanh rêu</t>
  </si>
  <si>
    <t>kaki</t>
  </si>
  <si>
    <t>SP0483</t>
  </si>
  <si>
    <t>Áo khoác gió polyester ripstop màu hồng pastel</t>
  </si>
  <si>
    <t>polyester ripstop</t>
  </si>
  <si>
    <t>SP0484</t>
  </si>
  <si>
    <t>Áo khoác chore coat cotton canvas màu trắng</t>
  </si>
  <si>
    <t>SP0485</t>
  </si>
  <si>
    <t>Áo khoác kaki cotton canvas màu xanh navy</t>
  </si>
  <si>
    <t>SP0486</t>
  </si>
  <si>
    <t>Áo măng tô cashmere màu xanh dương</t>
  </si>
  <si>
    <t>SP0487</t>
  </si>
  <si>
    <t>Áo phao siêu nhẹ lông vũ màu trắng</t>
  </si>
  <si>
    <t>SP0488</t>
  </si>
  <si>
    <t>Áo cardigan dài len dệt kim màu xanh navy</t>
  </si>
  <si>
    <t>SP0489</t>
  </si>
  <si>
    <t>Áo khoác phao nylon màu kem</t>
  </si>
  <si>
    <t>SP0490</t>
  </si>
  <si>
    <t>Áo khoác kaki màu khaki</t>
  </si>
  <si>
    <t>SP0491</t>
  </si>
  <si>
    <t>Áo cardigan dài mohair màu be sữa</t>
  </si>
  <si>
    <t>SP0492</t>
  </si>
  <si>
    <t>Áo cardigan dài len màu trắng</t>
  </si>
  <si>
    <t>SP0493</t>
  </si>
  <si>
    <t>Áo khoác da da PU màu nâu</t>
  </si>
  <si>
    <t>SP0494</t>
  </si>
  <si>
    <t>Áo blazer len màu xanh navy</t>
  </si>
  <si>
    <t>SP0495</t>
  </si>
  <si>
    <t>Áo phao siêu nhẹ nylon màu đen</t>
  </si>
  <si>
    <t>SP0496</t>
  </si>
  <si>
    <t>Áo khoác track jacket polyester màu xanh dương</t>
  </si>
  <si>
    <t>SP0497</t>
  </si>
  <si>
    <t>Áo măng tô cashmere màu kem</t>
  </si>
  <si>
    <t>SP0498</t>
  </si>
  <si>
    <t>Áo khoác track jacket nylon màu đen</t>
  </si>
  <si>
    <t>SP0499</t>
  </si>
  <si>
    <t>Áo khoác bomber cotton màu đỏ</t>
  </si>
  <si>
    <t>SP0500</t>
  </si>
  <si>
    <t>Áo khoác bomber cotton màu be sữa</t>
  </si>
  <si>
    <t>SP0501</t>
  </si>
  <si>
    <t>Áo khoác gió Gore-tex màu be</t>
  </si>
  <si>
    <t>SP0502</t>
  </si>
  <si>
    <t>Áo cardigan dài len dệt kim màu khaki</t>
  </si>
  <si>
    <t>SP0503</t>
  </si>
  <si>
    <t>Áo khoác parka Gore-tex màu trắng</t>
  </si>
  <si>
    <t>SP0504</t>
  </si>
  <si>
    <t>Áo khoác phao polyester nhồi bông màu đen</t>
  </si>
  <si>
    <t>polyester nhồi bông</t>
  </si>
  <si>
    <t>SP0505</t>
  </si>
  <si>
    <t>Áo khoác fleece polar fleece màu hồng pastel</t>
  </si>
  <si>
    <t>polar fleece</t>
  </si>
  <si>
    <t>SP0506</t>
  </si>
  <si>
    <t>Áo khoác parka cotton canvas màu khaki</t>
  </si>
  <si>
    <t>SP0507</t>
  </si>
  <si>
    <t>Áo khoác chống nắng thun lạnh màu đen</t>
  </si>
  <si>
    <t>SP0508</t>
  </si>
  <si>
    <t>Áo khoác fleece màu xám</t>
  </si>
  <si>
    <t>SP0509</t>
  </si>
  <si>
    <t>Áo khoác phao nylon màu trắng</t>
  </si>
  <si>
    <t>SP0510</t>
  </si>
  <si>
    <t>Áo khoác gió polyester ripstop màu bạc</t>
  </si>
  <si>
    <t>SP0511</t>
  </si>
  <si>
    <t>Áo khoác phao polyester nhồi bông màu be sữa</t>
  </si>
  <si>
    <t>SP0512</t>
  </si>
  <si>
    <t>Áo khoác dạ màu đỏ đô</t>
  </si>
  <si>
    <t>SP0513</t>
  </si>
  <si>
    <t>Áo khoác chống nắng polyester UPF50 màu nâu</t>
  </si>
  <si>
    <t>polyester UPF50</t>
  </si>
  <si>
    <t>SP0514</t>
  </si>
  <si>
    <t>Áo khoác parka Gore-tex màu vàng mustard</t>
  </si>
  <si>
    <t>SP0515</t>
  </si>
  <si>
    <t>Áo blazer tweed màu xanh navy</t>
  </si>
  <si>
    <t>SP0516</t>
  </si>
  <si>
    <t>Áo khoác track jacket nylon màu trắng</t>
  </si>
  <si>
    <t>SP0517</t>
  </si>
  <si>
    <t>Áo khoác nỉ có khóa cotton french terry màu hồng pastel</t>
  </si>
  <si>
    <t>SP0518</t>
  </si>
  <si>
    <t>Áo măng tô cashmere màu đỏ đô</t>
  </si>
  <si>
    <t>SP0519</t>
  </si>
  <si>
    <t>Áo phao siêu nhẹ nylon màu đỏ đô</t>
  </si>
  <si>
    <t>SP0520</t>
  </si>
  <si>
    <t>Áo khoác dạ tweed màu xanh navy</t>
  </si>
  <si>
    <t>SP0521</t>
  </si>
  <si>
    <t>Áo khoác chore coat kaki màu vàng</t>
  </si>
  <si>
    <t>SP0522</t>
  </si>
  <si>
    <t>Áo khoác da da cừu màu đen</t>
  </si>
  <si>
    <t>da cừu</t>
  </si>
  <si>
    <t>SP0523</t>
  </si>
  <si>
    <t>Áo phao siêu nhẹ nylon màu be</t>
  </si>
  <si>
    <t>SP0524</t>
  </si>
  <si>
    <t>Áo khoác kaki cotton canvas màu đỏ</t>
  </si>
  <si>
    <t>SP0525</t>
  </si>
  <si>
    <t>Áo khoác kaki màu trắng</t>
  </si>
  <si>
    <t>SP0526</t>
  </si>
  <si>
    <t>Áo khoác parka Gore-tex màu be sữa</t>
  </si>
  <si>
    <t>SP0527</t>
  </si>
  <si>
    <t>Áo khoác trench coat cotton gabardine màu kem</t>
  </si>
  <si>
    <t>cotton gabardine</t>
  </si>
  <si>
    <t>SP0528</t>
  </si>
  <si>
    <t>Áo khoác teddy lông cừu màu xám</t>
  </si>
  <si>
    <t>SP0529</t>
  </si>
  <si>
    <t>Áo khoác gió Gore-tex màu xanh rêu</t>
  </si>
  <si>
    <t>SP0530</t>
  </si>
  <si>
    <t>Áo măng tô len màu hồng pastel</t>
  </si>
  <si>
    <t>SP0531</t>
  </si>
  <si>
    <t>Áo khoác varsity len pha da PU màu xám tro</t>
  </si>
  <si>
    <t>SP0532</t>
  </si>
  <si>
    <t>Áo khoác parka nylon màu đen</t>
  </si>
  <si>
    <t>SP0533</t>
  </si>
  <si>
    <t>Áo khoác parka cotton canvas màu cam</t>
  </si>
  <si>
    <t>SP0534</t>
  </si>
  <si>
    <t>Áo blazer tweed màu hồng pastel</t>
  </si>
  <si>
    <t>SP0535</t>
  </si>
  <si>
    <t>Áo khoác da da bò màu nâu</t>
  </si>
  <si>
    <t>da bò</t>
  </si>
  <si>
    <t>SP0536</t>
  </si>
  <si>
    <t>Áo khoác track jacket nylon màu đỏ</t>
  </si>
  <si>
    <t>SP0537</t>
  </si>
  <si>
    <t>Áo khoác parka cotton canvas màu xanh olive</t>
  </si>
  <si>
    <t>SP0538</t>
  </si>
  <si>
    <t>Áo khoác da da cừu màu nâu đậm</t>
  </si>
  <si>
    <t>SP0539</t>
  </si>
  <si>
    <t>Áo khoác phao nylon màu xanh dương</t>
  </si>
  <si>
    <t>SP0540</t>
  </si>
  <si>
    <t>Áo khoác da da bò màu be</t>
  </si>
  <si>
    <t>SP0541</t>
  </si>
  <si>
    <t>Áo blazer cotton màu đỏ</t>
  </si>
  <si>
    <t>SP0542</t>
  </si>
  <si>
    <t>Áo khoác kaki cotton canvas màu đen</t>
  </si>
  <si>
    <t>SP0543</t>
  </si>
  <si>
    <t>Áo khoác phao polyester nhồi bông màu xanh olive</t>
  </si>
  <si>
    <t>SP0544</t>
  </si>
  <si>
    <t>Áo khoác gió dù màu xanh olive</t>
  </si>
  <si>
    <t>dù</t>
  </si>
  <si>
    <t>SP0545</t>
  </si>
  <si>
    <t>Áo khoác nỉ có khóa cotton french terry màu đen</t>
  </si>
  <si>
    <t>SP0546</t>
  </si>
  <si>
    <t>Áo khoác bomber da PU màu đen</t>
  </si>
  <si>
    <t>SP0547</t>
  </si>
  <si>
    <t>Áo khoác bomber cotton màu hồng</t>
  </si>
  <si>
    <t>SP0548</t>
  </si>
  <si>
    <t>Áo khoác track jacket nylon màu khaki</t>
  </si>
  <si>
    <t>SP0549</t>
  </si>
  <si>
    <t>Áo cardigan dài len màu hồng</t>
  </si>
  <si>
    <t>SP0550</t>
  </si>
  <si>
    <t>Áo khoác parka Gore-tex màu xanh rêu</t>
  </si>
  <si>
    <t>SP0551</t>
  </si>
  <si>
    <t>Áo khoác parka Gore-tex màu xanh dương</t>
  </si>
  <si>
    <t>SP0552</t>
  </si>
  <si>
    <t>Áo khoác varsity nỉ màu xanh navy</t>
  </si>
  <si>
    <t>SP0553</t>
  </si>
  <si>
    <t>Áo phao siêu nhẹ nylon màu vàng mustard</t>
  </si>
  <si>
    <t>SP0554</t>
  </si>
  <si>
    <t>Áo cardigan dài mohair màu xanh navy</t>
  </si>
  <si>
    <t>SP0555</t>
  </si>
  <si>
    <t>Áo măng tô cashmere màu trắng</t>
  </si>
  <si>
    <t>SP0556</t>
  </si>
  <si>
    <t>Áo phao siêu nhẹ nylon màu xanh olive</t>
  </si>
  <si>
    <t>SP0557</t>
  </si>
  <si>
    <t>Áo khoác chore coat denim màu đen</t>
  </si>
  <si>
    <t>SP0558</t>
  </si>
  <si>
    <t>Áo cardigan dài len màu xanh navy</t>
  </si>
  <si>
    <t>SP0559</t>
  </si>
  <si>
    <t>Áo khoác nỉ có khóa màu xám tro</t>
  </si>
  <si>
    <t>SP0560</t>
  </si>
  <si>
    <t>Áo khoác da da cừu màu kem</t>
  </si>
  <si>
    <t>SP0561</t>
  </si>
  <si>
    <t>Áo khoác gió polyester ripstop màu đen</t>
  </si>
  <si>
    <t>SP0562</t>
  </si>
  <si>
    <t>Áo khoác chống nắng polyester UPF50 màu be sữa</t>
  </si>
  <si>
    <t>SP0563</t>
  </si>
  <si>
    <t>Áo khoác teddy nỉ lông màu xám</t>
  </si>
  <si>
    <t>nỉ lông</t>
  </si>
  <si>
    <t>SP0564</t>
  </si>
  <si>
    <t>Áo khoác kaki màu nâu</t>
  </si>
  <si>
    <t>SP0565</t>
  </si>
  <si>
    <t>Áo khoác dạ màu xanh dương</t>
  </si>
  <si>
    <t>SP0566</t>
  </si>
  <si>
    <t>Áo khoác kaki màu kem</t>
  </si>
  <si>
    <t>SP0567</t>
  </si>
  <si>
    <t>Áo khoác gió polyester ripstop màu xanh olive</t>
  </si>
  <si>
    <t>SP0568</t>
  </si>
  <si>
    <t>Áo khoác parka Gore-tex màu đen</t>
  </si>
  <si>
    <t>SP0569</t>
  </si>
  <si>
    <t>Áo khoác varsity len pha da PU màu hồng pastel</t>
  </si>
  <si>
    <t>SP0570</t>
  </si>
  <si>
    <t>Áo khoác chore coat denim màu xanh denim đậm</t>
  </si>
  <si>
    <t>SP0571</t>
  </si>
  <si>
    <t>Áo khoác denim màu xanh denim đậm</t>
  </si>
  <si>
    <t>SP0572</t>
  </si>
  <si>
    <t>Áo khoác nỉ có khóa màu be sữa</t>
  </si>
  <si>
    <t>SP0573</t>
  </si>
  <si>
    <t>Áo khoác varsity len pha da PU màu tím lavender</t>
  </si>
  <si>
    <t>SP0574</t>
  </si>
  <si>
    <t>Áo khoác fleece màu nâu caramel</t>
  </si>
  <si>
    <t>SP0575</t>
  </si>
  <si>
    <t>Áo poncho len dệt kim màu xanh lá</t>
  </si>
  <si>
    <t>SP0576</t>
  </si>
  <si>
    <t>Áo khoác da da bò màu đen</t>
  </si>
  <si>
    <t>SP0577</t>
  </si>
  <si>
    <t>Áo cardigan dài mohair màu xanh dương</t>
  </si>
  <si>
    <t>SP0578</t>
  </si>
  <si>
    <t>Áo blazer tweed màu khaki</t>
  </si>
  <si>
    <t>SP0579</t>
  </si>
  <si>
    <t>Áo blazer tweed màu tím lavender</t>
  </si>
  <si>
    <t>SP0580</t>
  </si>
  <si>
    <t>Áo khoác denim màu đen</t>
  </si>
  <si>
    <t>SP0581</t>
  </si>
  <si>
    <t>Áo khoác dạ màu xám tro</t>
  </si>
  <si>
    <t>SP0582</t>
  </si>
  <si>
    <t>Áo khoác gió polyester ripstop màu đỏ</t>
  </si>
  <si>
    <t>SP0583</t>
  </si>
  <si>
    <t>Áo blazer cotton màu đen</t>
  </si>
  <si>
    <t>SP0584</t>
  </si>
  <si>
    <t>Áo blazer len màu vàng</t>
  </si>
  <si>
    <t>SP0585</t>
  </si>
  <si>
    <t>Áo khoác trench coat cotton gabardine màu nâu</t>
  </si>
  <si>
    <t>SP0586</t>
  </si>
  <si>
    <t>Áo khoác parka cotton canvas màu nâu caramel</t>
  </si>
  <si>
    <t>SP0587</t>
  </si>
  <si>
    <t>Áo phao siêu nhẹ lông vũ màu đen</t>
  </si>
  <si>
    <t>SP0588</t>
  </si>
  <si>
    <t>Áo khoác chore coat kaki màu trắng</t>
  </si>
  <si>
    <t>SP0589</t>
  </si>
  <si>
    <t>Áo khoác kaki cotton canvas màu hồng pastel</t>
  </si>
  <si>
    <t>SP0590</t>
  </si>
  <si>
    <t>Áo khoác chore coat denim màu be</t>
  </si>
  <si>
    <t>SP0591</t>
  </si>
  <si>
    <t>Áo khoác teddy fleece màu xanh navy</t>
  </si>
  <si>
    <t>SP0592</t>
  </si>
  <si>
    <t>Áo khoác trench coat cotton gabardine màu đen</t>
  </si>
  <si>
    <t>SP0593</t>
  </si>
  <si>
    <t>Áo khoác gió dù màu kem</t>
  </si>
  <si>
    <t>SP0594</t>
  </si>
  <si>
    <t>Áo phao siêu nhẹ nylon màu khaki</t>
  </si>
  <si>
    <t>SP0595</t>
  </si>
  <si>
    <t>Áo blazer cotton màu xanh rêu</t>
  </si>
  <si>
    <t>SP0596</t>
  </si>
  <si>
    <t>Áo khoác trench coat cotton gabardine màu khaki</t>
  </si>
  <si>
    <t>SP0597</t>
  </si>
  <si>
    <t>Áo cardigan dài len dệt kim màu xanh rêu</t>
  </si>
  <si>
    <t>SP0598</t>
  </si>
  <si>
    <t>Áo khoác fleece màu hồng</t>
  </si>
  <si>
    <t>SP0599</t>
  </si>
  <si>
    <t>Áo khoác fleece màu đen</t>
  </si>
  <si>
    <t>SP0600</t>
  </si>
  <si>
    <t>Áo khoác kaki màu vàng</t>
  </si>
  <si>
    <t>SP0601</t>
  </si>
  <si>
    <t>Áo khoác da da PU màu kem</t>
  </si>
  <si>
    <t>SP0602</t>
  </si>
  <si>
    <t>Áo phao siêu nhẹ lông vũ màu xanh rêu</t>
  </si>
  <si>
    <t>SP0603</t>
  </si>
  <si>
    <t>Áo khoác dạ màu trắng</t>
  </si>
  <si>
    <t>SP0604</t>
  </si>
  <si>
    <t>Áo khoác denim màu be</t>
  </si>
  <si>
    <t>SP0605</t>
  </si>
  <si>
    <t>Áo khoác kaki cotton canvas màu kem</t>
  </si>
  <si>
    <t>SP0606</t>
  </si>
  <si>
    <t>Áo khoác chore coat kaki màu xanh baby</t>
  </si>
  <si>
    <t>SP0607</t>
  </si>
  <si>
    <t>Áo khoác teddy nỉ lông màu trắng</t>
  </si>
  <si>
    <t>SP0608</t>
  </si>
  <si>
    <t>Áo khoác dạ tweed màu đen</t>
  </si>
  <si>
    <t>SP0609</t>
  </si>
  <si>
    <t>Áo khoác nỉ có khóa màu đen</t>
  </si>
  <si>
    <t>SP0610</t>
  </si>
  <si>
    <t>Áo khoác kaki cotton canvas màu hồng</t>
  </si>
  <si>
    <t>SP0611</t>
  </si>
  <si>
    <t>Áo khoác teddy fleece màu đen</t>
  </si>
  <si>
    <t>SP0612</t>
  </si>
  <si>
    <t>Áo khoác parka cotton canvas màu xanh navy</t>
  </si>
  <si>
    <t>SP0613</t>
  </si>
  <si>
    <t>Áo khoác chống nắng nylon màu xám</t>
  </si>
  <si>
    <t>SP0614</t>
  </si>
  <si>
    <t>Áo cardigan dài mohair màu đỏ đô</t>
  </si>
  <si>
    <t>SP0615</t>
  </si>
  <si>
    <t>Áo phao siêu nhẹ lông vũ màu xanh mint</t>
  </si>
  <si>
    <t>SP0616</t>
  </si>
  <si>
    <t>Áo khoác kaki màu xanh baby</t>
  </si>
  <si>
    <t>SP0617</t>
  </si>
  <si>
    <t>Áo khoác gió polyester ripstop màu vàng</t>
  </si>
  <si>
    <t>SP0618</t>
  </si>
  <si>
    <t>Áo khoác track jacket nylon màu xanh rêu</t>
  </si>
  <si>
    <t>SP0619</t>
  </si>
  <si>
    <t>Áo khoác teddy fleece màu cam</t>
  </si>
  <si>
    <t>SP0620</t>
  </si>
  <si>
    <t>Áo cardigan dài len dệt kim màu tím</t>
  </si>
  <si>
    <t>SP0621</t>
  </si>
  <si>
    <t>Áo măng tô cashmere màu xanh rêu</t>
  </si>
  <si>
    <t>SP0622</t>
  </si>
  <si>
    <t>Áo khoác chống nắng polyester UPF50 màu đỏ đô</t>
  </si>
  <si>
    <t>SP0623</t>
  </si>
  <si>
    <t>Áo khoác denim màu be sữa</t>
  </si>
  <si>
    <t>SP0624</t>
  </si>
  <si>
    <t>Áo khoác gió dù màu xanh baby</t>
  </si>
  <si>
    <t>SP0625</t>
  </si>
  <si>
    <t>Áo khoác chống nắng thun lạnh màu xám</t>
  </si>
  <si>
    <t>SP0626</t>
  </si>
  <si>
    <t>Áo khoác nỉ có khóa fleece màu nâu caramel</t>
  </si>
  <si>
    <t>SP0627</t>
  </si>
  <si>
    <t>Áo poncho len dệt kim màu đỏ</t>
  </si>
  <si>
    <t>SP0628</t>
  </si>
  <si>
    <t>Áo khoác varsity len pha da PU màu xanh mint</t>
  </si>
  <si>
    <t>SP0629</t>
  </si>
  <si>
    <t>Áo măng tô len màu xanh olive</t>
  </si>
  <si>
    <t>SP0630</t>
  </si>
  <si>
    <t>Áo khoác gió polyester ripstop màu trắng</t>
  </si>
  <si>
    <t>SP0631</t>
  </si>
  <si>
    <t>Áo khoác parka nylon màu xanh baby</t>
  </si>
  <si>
    <t>SP0632</t>
  </si>
  <si>
    <t>Áo khoác da da cừu màu đỏ đô</t>
  </si>
  <si>
    <t>SP0633</t>
  </si>
  <si>
    <t>Áo khoác gió Gore-tex màu hồng pastel</t>
  </si>
  <si>
    <t>SP0634</t>
  </si>
  <si>
    <t>Áo khoác trench coat polyester màu xanh rêu</t>
  </si>
  <si>
    <t>SP0635</t>
  </si>
  <si>
    <t>Áo khoác nỉ có khóa fleece màu khaki</t>
  </si>
  <si>
    <t>SP0636</t>
  </si>
  <si>
    <t>Áo khoác chống nắng thun lạnh màu cam</t>
  </si>
  <si>
    <t>SP0637</t>
  </si>
  <si>
    <t>Áo khoác chống nắng polyester UPF50 màu kem</t>
  </si>
  <si>
    <t>SP0638</t>
  </si>
  <si>
    <t>Áo phao siêu nhẹ lông vũ màu nâu caramel</t>
  </si>
  <si>
    <t>SP0639</t>
  </si>
  <si>
    <t>Áo cardigan dài len dệt kim màu xanh dương</t>
  </si>
  <si>
    <t>SP0640</t>
  </si>
  <si>
    <t>Áo blazer polyester pha màu xám tro</t>
  </si>
  <si>
    <t>SP0641</t>
  </si>
  <si>
    <t>Áo khoác nỉ có khóa màu trắng</t>
  </si>
  <si>
    <t>SP0642</t>
  </si>
  <si>
    <t>Áo khoác da da bò màu nâu đậm</t>
  </si>
  <si>
    <t>SP0643</t>
  </si>
  <si>
    <t>Áo khoác varsity nỉ màu xanh dương</t>
  </si>
  <si>
    <t>SP0644</t>
  </si>
  <si>
    <t>Áo khoác gió dù màu đen</t>
  </si>
  <si>
    <t>SP0645</t>
  </si>
  <si>
    <t>Áo khoác teddy fleece màu tím lavender</t>
  </si>
  <si>
    <t>SP0646</t>
  </si>
  <si>
    <t>Áo phao siêu nhẹ nylon màu xanh navy</t>
  </si>
  <si>
    <t>SP0647</t>
  </si>
  <si>
    <t>Áo khoác dạ tweed màu tím</t>
  </si>
  <si>
    <t>SP0648</t>
  </si>
  <si>
    <t>Áo khoác phao polyester nhồi bông màu kem</t>
  </si>
  <si>
    <t>SP0649</t>
  </si>
  <si>
    <t>Áo blazer linen màu trắng</t>
  </si>
  <si>
    <t>SP0650</t>
  </si>
  <si>
    <t>Áo khoác bomber cotton màu xanh olive</t>
  </si>
  <si>
    <t>SP0651</t>
  </si>
  <si>
    <t>Áo khoác phao polyester nhồi bông màu đỏ đô</t>
  </si>
  <si>
    <t>SP0652</t>
  </si>
  <si>
    <t>Áo khoác kaki màu nâu caramel</t>
  </si>
  <si>
    <t>SP0653</t>
  </si>
  <si>
    <t>Áo khoác bomber polyester màu vàng</t>
  </si>
  <si>
    <t>SP0654</t>
  </si>
  <si>
    <t>Áo măng tô dạ màu đỏ</t>
  </si>
  <si>
    <t>SP0655</t>
  </si>
  <si>
    <t>Áo phao siêu nhẹ nylon màu đỏ</t>
  </si>
  <si>
    <t>SP0656</t>
  </si>
  <si>
    <t>Áo khoác phao polyester nhồi bông màu khaki</t>
  </si>
  <si>
    <t>SP0657</t>
  </si>
  <si>
    <t>Áo khoác trench coat cotton gabardine màu hồng pastel</t>
  </si>
  <si>
    <t>SP0658</t>
  </si>
  <si>
    <t>Áo khoác fleece polar fleece màu xanh lá</t>
  </si>
  <si>
    <t>SP0659</t>
  </si>
  <si>
    <t>Áo khoác nỉ có khóa cotton french terry màu nâu caramel</t>
  </si>
  <si>
    <t>SP0660</t>
  </si>
  <si>
    <t>Áo khoác parka Gore-tex màu tím</t>
  </si>
  <si>
    <t>SP0661</t>
  </si>
  <si>
    <t>Quần</t>
  </si>
  <si>
    <t>Quần dù nylon màu kem</t>
  </si>
  <si>
    <t>SP0662</t>
  </si>
  <si>
    <t>Quần jogger polyester màu xám tro</t>
  </si>
  <si>
    <t>SP0663</t>
  </si>
  <si>
    <t>Quần jeans rách gối denim màu xanh denim đậm</t>
  </si>
  <si>
    <t>SP0664</t>
  </si>
  <si>
    <t>Quần dù nylon màu xanh baby</t>
  </si>
  <si>
    <t>Xuân, Hạ, Thu, Đông</t>
  </si>
  <si>
    <t>SP0665</t>
  </si>
  <si>
    <t>Quần chinos kaki màu be sữa</t>
  </si>
  <si>
    <t>SP0666</t>
  </si>
  <si>
    <t>Quần legging thun cotton màu khaki</t>
  </si>
  <si>
    <t>SP0667</t>
  </si>
  <si>
    <t>Quần da da PU màu đen</t>
  </si>
  <si>
    <t>SP0668</t>
  </si>
  <si>
    <t>Quần yếm kaki màu xanh lá</t>
  </si>
  <si>
    <t>SP0669</t>
  </si>
  <si>
    <t>Quần nỉ màu xám tro</t>
  </si>
  <si>
    <t>SP0670</t>
  </si>
  <si>
    <t>Quần len màu nâu</t>
  </si>
  <si>
    <t>SP0671</t>
  </si>
  <si>
    <t>Quần yếm denim màu xanh denim nhạt</t>
  </si>
  <si>
    <t>SP0672</t>
  </si>
  <si>
    <t>Quần jeans rách gối denim màu vàng</t>
  </si>
  <si>
    <t>SP0673</t>
  </si>
  <si>
    <t>Quần chinos kaki màu vàng</t>
  </si>
  <si>
    <t>SP0674</t>
  </si>
  <si>
    <t>Quần culottes polyester màu vàng</t>
  </si>
  <si>
    <t>SP0675</t>
  </si>
  <si>
    <t>Quần lửng capri cotton màu trắng</t>
  </si>
  <si>
    <t>SP0676</t>
  </si>
  <si>
    <t>Quần legging giữ nhiệt sợi giữ nhiệt màu be</t>
  </si>
  <si>
    <t>SP0677</t>
  </si>
  <si>
    <t>Quần nỉ màu xanh olive</t>
  </si>
  <si>
    <t>SP0678</t>
  </si>
  <si>
    <t>Quần dù màu nâu caramel</t>
  </si>
  <si>
    <t>SP0679</t>
  </si>
  <si>
    <t>Quần da da PU màu trắng</t>
  </si>
  <si>
    <t>SP0680</t>
  </si>
  <si>
    <t>Quần len tweed màu nâu caramel</t>
  </si>
  <si>
    <t>SP0681</t>
  </si>
  <si>
    <t>Quần jogger nỉ màu xanh baby</t>
  </si>
  <si>
    <t>SP0682</t>
  </si>
  <si>
    <t>Quần track pants nylon màu xám</t>
  </si>
  <si>
    <t>SP0683</t>
  </si>
  <si>
    <t>Quần len màu hồng pastel</t>
  </si>
  <si>
    <t>SP0684</t>
  </si>
  <si>
    <t>Quần nhung tăm màu đen</t>
  </si>
  <si>
    <t>nhung tăm</t>
  </si>
  <si>
    <t>SP0685</t>
  </si>
  <si>
    <t>Quần jogger nỉ màu xanh navy</t>
  </si>
  <si>
    <t>SP0686</t>
  </si>
  <si>
    <t>Quần jeans ống rộng denim màu xanh denim nhạt</t>
  </si>
  <si>
    <t>SP0687</t>
  </si>
  <si>
    <t>Quần nỉ màu đen</t>
  </si>
  <si>
    <t>SP0688</t>
  </si>
  <si>
    <t>Quần jeans rách gối denim màu xanh denim nhạt</t>
  </si>
  <si>
    <t>SP0689</t>
  </si>
  <si>
    <t>Quần yếm cotton canvas màu xanh dương</t>
  </si>
  <si>
    <t>SP0690</t>
  </si>
  <si>
    <t>Quần lửng capri linen màu nâu</t>
  </si>
  <si>
    <t>SP0691</t>
  </si>
  <si>
    <t>Quần chinos cotton chino màu xanh navy</t>
  </si>
  <si>
    <t>cotton chino</t>
  </si>
  <si>
    <t>SP0692</t>
  </si>
  <si>
    <t>Quần nỉ cotton french terry màu hồng pastel</t>
  </si>
  <si>
    <t>SP0693</t>
  </si>
  <si>
    <t>Quần jeans skinny denim co giãn màu trắng</t>
  </si>
  <si>
    <t>SP0694</t>
  </si>
  <si>
    <t>Quần track pants nylon màu đen</t>
  </si>
  <si>
    <t>SP0695</t>
  </si>
  <si>
    <t>Quần nhung tăm màu xanh dương</t>
  </si>
  <si>
    <t>SP0696</t>
  </si>
  <si>
    <t>Quần dù nylon màu xanh olive</t>
  </si>
  <si>
    <t>SP0697</t>
  </si>
  <si>
    <t>Quần da da bò màu đen</t>
  </si>
  <si>
    <t>SP0698</t>
  </si>
  <si>
    <t>Quần track pants polyester màu xanh olive</t>
  </si>
  <si>
    <t>SP0699</t>
  </si>
  <si>
    <t>Quần legging giữ nhiệt sợi giữ nhiệt màu trắng</t>
  </si>
  <si>
    <t>SP0700</t>
  </si>
  <si>
    <t>Quần jeans skinny denim co giãn màu xanh denim đậm</t>
  </si>
  <si>
    <t>SP0701</t>
  </si>
  <si>
    <t>Quần jeans ống rộng denim màu xanh denim đậm</t>
  </si>
  <si>
    <t>SP0702</t>
  </si>
  <si>
    <t>Quần chinos kaki màu xám</t>
  </si>
  <si>
    <t>SP0703</t>
  </si>
  <si>
    <t>Quần yếm cotton canvas màu xám</t>
  </si>
  <si>
    <t>SP0704</t>
  </si>
  <si>
    <t>Quần nỉ cotton french terry màu xanh mint</t>
  </si>
  <si>
    <t>SP0705</t>
  </si>
  <si>
    <t>Quần jeans rách gối denim màu trắng</t>
  </si>
  <si>
    <t>SP0706</t>
  </si>
  <si>
    <t>Quần cargo nylon màu hồng</t>
  </si>
  <si>
    <t>SP0707</t>
  </si>
  <si>
    <t>Quần legging giữ nhiệt fleece màu trắng</t>
  </si>
  <si>
    <t>SP0708</t>
  </si>
  <si>
    <t>Quần len tweed màu kem</t>
  </si>
  <si>
    <t>SP0709</t>
  </si>
  <si>
    <t>Quần ống suông cotton màu tím</t>
  </si>
  <si>
    <t>SP0710</t>
  </si>
  <si>
    <t>Quần chinos kaki màu hồng</t>
  </si>
  <si>
    <t>SP0711</t>
  </si>
  <si>
    <t>Quần jeans skinny denim co giãn màu be</t>
  </si>
  <si>
    <t>SP0712</t>
  </si>
  <si>
    <t>Quần legging giữ nhiệt fleece màu đỏ đô</t>
  </si>
  <si>
    <t>SP0713</t>
  </si>
  <si>
    <t>Quần ống suông linen màu be</t>
  </si>
  <si>
    <t>SP0714</t>
  </si>
  <si>
    <t>Quần legging giữ nhiệt fleece màu xanh olive</t>
  </si>
  <si>
    <t>SP0715</t>
  </si>
  <si>
    <t>Quần kaki ống đứng màu xanh baby</t>
  </si>
  <si>
    <t>SP0716</t>
  </si>
  <si>
    <t>Quần legging polyester spandex màu hồng pastel</t>
  </si>
  <si>
    <t>polyester spandex</t>
  </si>
  <si>
    <t>SP0717</t>
  </si>
  <si>
    <t>Quần nhung tăm màu be</t>
  </si>
  <si>
    <t>SP0718</t>
  </si>
  <si>
    <t>Quần legging giữ nhiệt sợi giữ nhiệt màu đỏ</t>
  </si>
  <si>
    <t>SP0719</t>
  </si>
  <si>
    <t>Quần dù màu trắng</t>
  </si>
  <si>
    <t>SP0720</t>
  </si>
  <si>
    <t>Quần kaki ống đứng cotton màu xám</t>
  </si>
  <si>
    <t>SP0721</t>
  </si>
  <si>
    <t>Quần ống loe cotton co giãn màu tím lavender</t>
  </si>
  <si>
    <t>cotton co giãn</t>
  </si>
  <si>
    <t>SP0722</t>
  </si>
  <si>
    <t>Quần cargo nylon màu khaki</t>
  </si>
  <si>
    <t>SP0723</t>
  </si>
  <si>
    <t>Quần chinos cotton chino màu xanh rêu</t>
  </si>
  <si>
    <t>SP0724</t>
  </si>
  <si>
    <t>Quần nỉ cotton french terry màu trắng</t>
  </si>
  <si>
    <t>SP0725</t>
  </si>
  <si>
    <t>Quần jeans rách gối denim màu đen</t>
  </si>
  <si>
    <t>SP0726</t>
  </si>
  <si>
    <t>Quần dù màu vàng</t>
  </si>
  <si>
    <t>SP0727</t>
  </si>
  <si>
    <t>Quần cargo nylon màu nâu</t>
  </si>
  <si>
    <t>SP0728</t>
  </si>
  <si>
    <t>Quần jeans ống đứng denim màu xanh denim đậm</t>
  </si>
  <si>
    <t>SP0729</t>
  </si>
  <si>
    <t>Quần kaki ống đứng màu xanh dương</t>
  </si>
  <si>
    <t>SP0730</t>
  </si>
  <si>
    <t>Quần jeans skinny denim co giãn màu đen</t>
  </si>
  <si>
    <t>SP0731</t>
  </si>
  <si>
    <t>Quần yếm denim màu xám</t>
  </si>
  <si>
    <t>SP0732</t>
  </si>
  <si>
    <t>Quần nhung tăm màu tím lavender</t>
  </si>
  <si>
    <t>SP0733</t>
  </si>
  <si>
    <t>Quần tây âu linen màu hồng pastel</t>
  </si>
  <si>
    <t>SP0734</t>
  </si>
  <si>
    <t>Quần legging giữ nhiệt fleece màu đỏ</t>
  </si>
  <si>
    <t>SP0735</t>
  </si>
  <si>
    <t>Quần dù nylon màu vàng mustard</t>
  </si>
  <si>
    <t>SP0736</t>
  </si>
  <si>
    <t>Quần jogger polyester màu be</t>
  </si>
  <si>
    <t>SP0737</t>
  </si>
  <si>
    <t>Quần cargo nylon màu đen</t>
  </si>
  <si>
    <t>SP0738</t>
  </si>
  <si>
    <t>Quần nỉ màu xanh lá</t>
  </si>
  <si>
    <t>SP0739</t>
  </si>
  <si>
    <t>Quần nỉ cotton french terry màu nâu</t>
  </si>
  <si>
    <t>SP0740</t>
  </si>
  <si>
    <t>Quần legging giữ nhiệt sợi giữ nhiệt màu be sữa</t>
  </si>
  <si>
    <t>SP0741</t>
  </si>
  <si>
    <t>Quần tây âu linen màu xanh mint</t>
  </si>
  <si>
    <t>SP0742</t>
  </si>
  <si>
    <t>Quần kaki ống đứng màu xám</t>
  </si>
  <si>
    <t>SP0743</t>
  </si>
  <si>
    <t>Quần cargo kaki màu đen</t>
  </si>
  <si>
    <t>SP0744</t>
  </si>
  <si>
    <t>Quần tây âu len màu tím lavender</t>
  </si>
  <si>
    <t>SP0745</t>
  </si>
  <si>
    <t>Quần da da bò màu nâu</t>
  </si>
  <si>
    <t>SP0746</t>
  </si>
  <si>
    <t>Quần kaki ống đứng màu hồng pastel</t>
  </si>
  <si>
    <t>SP0747</t>
  </si>
  <si>
    <t>Quần dù màu xanh navy</t>
  </si>
  <si>
    <t>SP0748</t>
  </si>
  <si>
    <t>Quần dù màu đỏ</t>
  </si>
  <si>
    <t>SP0749</t>
  </si>
  <si>
    <t>Quần jogger nỉ màu cam</t>
  </si>
  <si>
    <t>SP0750</t>
  </si>
  <si>
    <t>Quần chinos kaki màu xám tro</t>
  </si>
  <si>
    <t>SP0751</t>
  </si>
  <si>
    <t>Quần nhung tăm màu nâu caramel</t>
  </si>
  <si>
    <t>SP0752</t>
  </si>
  <si>
    <t>Quần lửng capri linen màu xanh olive</t>
  </si>
  <si>
    <t>SP0753</t>
  </si>
  <si>
    <t>Quần tây âu linen màu bạc</t>
  </si>
  <si>
    <t>SP0754</t>
  </si>
  <si>
    <t>Quần kaki ống đứng cotton màu nâu</t>
  </si>
  <si>
    <t>SP0755</t>
  </si>
  <si>
    <t>Quần ống suông cotton màu kem</t>
  </si>
  <si>
    <t>SP0756</t>
  </si>
  <si>
    <t>Quần jogger polyester màu đen</t>
  </si>
  <si>
    <t>SP0757</t>
  </si>
  <si>
    <t>Quần tây âu len màu xanh rêu</t>
  </si>
  <si>
    <t>SP0758</t>
  </si>
  <si>
    <t>Quần kaki ống đứng cotton màu trắng</t>
  </si>
  <si>
    <t>SP0759</t>
  </si>
  <si>
    <t>Quần jeans ống rộng denim màu trắng</t>
  </si>
  <si>
    <t>SP0760</t>
  </si>
  <si>
    <t>Quần kaki ống đứng cotton màu xám tro</t>
  </si>
  <si>
    <t>SP0761</t>
  </si>
  <si>
    <t>Quần ống suông cotton màu hồng pastel</t>
  </si>
  <si>
    <t>SP0762</t>
  </si>
  <si>
    <t>Quần jeans ống rộng denim màu xám</t>
  </si>
  <si>
    <t>SP0763</t>
  </si>
  <si>
    <t>Quần jogger nỉ màu bạc</t>
  </si>
  <si>
    <t>SP0764</t>
  </si>
  <si>
    <t>Quần cargo kaki màu xanh lá</t>
  </si>
  <si>
    <t>SP0765</t>
  </si>
  <si>
    <t>Quần ống loe polyester màu xanh navy</t>
  </si>
  <si>
    <t>SP0766</t>
  </si>
  <si>
    <t>Quần jeans skinny denim co giãn màu xám</t>
  </si>
  <si>
    <t>SP0767</t>
  </si>
  <si>
    <t>Quần cargo cotton canvas màu vàng</t>
  </si>
  <si>
    <t>SP0768</t>
  </si>
  <si>
    <t>Quần lửng capri cotton màu vàng</t>
  </si>
  <si>
    <t>SP0769</t>
  </si>
  <si>
    <t>Quần kaki ống đứng màu đỏ đô</t>
  </si>
  <si>
    <t>SP0770</t>
  </si>
  <si>
    <t>Quần legging thun cotton màu xám</t>
  </si>
  <si>
    <t>SP0771</t>
  </si>
  <si>
    <t>Quần jeans rách gối denim màu xám</t>
  </si>
  <si>
    <t>SP0772</t>
  </si>
  <si>
    <t>Quần legging thun cotton màu trắng</t>
  </si>
  <si>
    <t>SP0773</t>
  </si>
  <si>
    <t>Quần legging giữ nhiệt sợi giữ nhiệt màu tím lavender</t>
  </si>
  <si>
    <t>SP0774</t>
  </si>
  <si>
    <t>Quần tây âu polyester pha màu xanh navy</t>
  </si>
  <si>
    <t>SP0775</t>
  </si>
  <si>
    <t>Quần legging giữ nhiệt fleece màu xanh navy</t>
  </si>
  <si>
    <t>SP0776</t>
  </si>
  <si>
    <t>Quần kaki ống đứng cotton màu hồng</t>
  </si>
  <si>
    <t>SP0777</t>
  </si>
  <si>
    <t>Quần ống suông linen màu đỏ đô</t>
  </si>
  <si>
    <t>SP0778</t>
  </si>
  <si>
    <t>Quần chinos cotton chino màu xám tro</t>
  </si>
  <si>
    <t>SP0779</t>
  </si>
  <si>
    <t>Quần ống suông linen màu xanh baby</t>
  </si>
  <si>
    <t>SP0780</t>
  </si>
  <si>
    <t>Quần chinos kaki màu tím lavender</t>
  </si>
  <si>
    <t>SP0781</t>
  </si>
  <si>
    <t>Quần da da bò màu đỏ đô</t>
  </si>
  <si>
    <t>SP0782</t>
  </si>
  <si>
    <t>Quần yếm cotton canvas màu tím</t>
  </si>
  <si>
    <t>SP0783</t>
  </si>
  <si>
    <t>Quần jogger cotton màu đỏ đô</t>
  </si>
  <si>
    <t>SP0784</t>
  </si>
  <si>
    <t>Quần nhung tăm màu hồng pastel</t>
  </si>
  <si>
    <t>SP0785</t>
  </si>
  <si>
    <t>Quần jeans ống rộng denim màu đen</t>
  </si>
  <si>
    <t>SP0786</t>
  </si>
  <si>
    <t>Quần nỉ màu khaki</t>
  </si>
  <si>
    <t>SP0787</t>
  </si>
  <si>
    <t>Quần nhung tăm màu xám tro</t>
  </si>
  <si>
    <t>SP0788</t>
  </si>
  <si>
    <t>Quần tây âu tuyết mưa màu be</t>
  </si>
  <si>
    <t>tuyết mưa</t>
  </si>
  <si>
    <t>SP0789</t>
  </si>
  <si>
    <t>Quần track pants polyester màu vàng</t>
  </si>
  <si>
    <t>SP0790</t>
  </si>
  <si>
    <t>Quần nỉ cotton french terry màu đen</t>
  </si>
  <si>
    <t>SP0791</t>
  </si>
  <si>
    <t>Quần kaki ống đứng màu be</t>
  </si>
  <si>
    <t>SP0792</t>
  </si>
  <si>
    <t>Quần jogger polyester màu nâu caramel</t>
  </si>
  <si>
    <t>SP0793</t>
  </si>
  <si>
    <t>Quần jeans ống đứng denim màu xám</t>
  </si>
  <si>
    <t>SP0794</t>
  </si>
  <si>
    <t>Quần cargo cotton canvas màu trắng</t>
  </si>
  <si>
    <t>SP0795</t>
  </si>
  <si>
    <t>Quần da da bò màu xám</t>
  </si>
  <si>
    <t>SP0796</t>
  </si>
  <si>
    <t>Quần jogger nỉ màu đen</t>
  </si>
  <si>
    <t>SP0797</t>
  </si>
  <si>
    <t>Quần yếm kaki màu đỏ</t>
  </si>
  <si>
    <t>SP0798</t>
  </si>
  <si>
    <t>Quần kaki ống đứng cotton màu xanh olive</t>
  </si>
  <si>
    <t>SP0799</t>
  </si>
  <si>
    <t>Quần tây âu linen màu đỏ đô</t>
  </si>
  <si>
    <t>SP0800</t>
  </si>
  <si>
    <t>Quần nhung tăm màu tím</t>
  </si>
  <si>
    <t>SP0801</t>
  </si>
  <si>
    <t>Quần da da PU màu kem</t>
  </si>
  <si>
    <t>SP0802</t>
  </si>
  <si>
    <t>Quần len tweed màu đen</t>
  </si>
  <si>
    <t>SP0803</t>
  </si>
  <si>
    <t>Quần kaki ống đứng cotton màu nâu caramel</t>
  </si>
  <si>
    <t>SP0804</t>
  </si>
  <si>
    <t>Quần nhung tăm màu xanh baby</t>
  </si>
  <si>
    <t>SP0805</t>
  </si>
  <si>
    <t>Quần legging giữ nhiệt sợi giữ nhiệt màu xanh dương</t>
  </si>
  <si>
    <t>SP0806</t>
  </si>
  <si>
    <t>Quần nhung tăm màu kem</t>
  </si>
  <si>
    <t>SP0807</t>
  </si>
  <si>
    <t>Quần cargo cotton canvas màu khaki</t>
  </si>
  <si>
    <t>SP0808</t>
  </si>
  <si>
    <t>Quần culottes linen màu xám</t>
  </si>
  <si>
    <t>SP0809</t>
  </si>
  <si>
    <t>Quần nỉ màu nâu</t>
  </si>
  <si>
    <t>SP0810</t>
  </si>
  <si>
    <t>Quần kaki ống đứng cotton màu xanh navy</t>
  </si>
  <si>
    <t>SP0811</t>
  </si>
  <si>
    <t>Quần jogger cotton màu nâu</t>
  </si>
  <si>
    <t>SP0812</t>
  </si>
  <si>
    <t>Quần jeans skinny denim co giãn màu xanh denim nhạt</t>
  </si>
  <si>
    <t>SP0813</t>
  </si>
  <si>
    <t>Quần ống suông polyester màu be</t>
  </si>
  <si>
    <t>SP0814</t>
  </si>
  <si>
    <t>Quần jeans ống đứng denim màu xanh denim nhạt</t>
  </si>
  <si>
    <t>SP0815</t>
  </si>
  <si>
    <t>Quần dù màu hồng</t>
  </si>
  <si>
    <t>SP0816</t>
  </si>
  <si>
    <t>Quần nỉ cotton french terry màu tím</t>
  </si>
  <si>
    <t>SP0817</t>
  </si>
  <si>
    <t>Quần da da bò màu nâu đậm</t>
  </si>
  <si>
    <t>SP0818</t>
  </si>
  <si>
    <t>Quần nỉ màu hồng</t>
  </si>
  <si>
    <t>SP0819</t>
  </si>
  <si>
    <t>Quần yếm kaki màu đỏ đô</t>
  </si>
  <si>
    <t>SP0820</t>
  </si>
  <si>
    <t>Quần dù nylon màu nâu</t>
  </si>
  <si>
    <t>SP0821</t>
  </si>
  <si>
    <t>Quần kaki ống đứng màu xanh lá</t>
  </si>
  <si>
    <t>SP0822</t>
  </si>
  <si>
    <t>Quần chinos kaki màu kem</t>
  </si>
  <si>
    <t>SP0823</t>
  </si>
  <si>
    <t>Quần da da PU màu be</t>
  </si>
  <si>
    <t>SP0824</t>
  </si>
  <si>
    <t>Quần kaki ống đứng màu đen</t>
  </si>
  <si>
    <t>SP0825</t>
  </si>
  <si>
    <t>Quần track pants polyester màu vàng mustard</t>
  </si>
  <si>
    <t>SP0826</t>
  </si>
  <si>
    <t>Quần nhung tăm màu nâu đậm</t>
  </si>
  <si>
    <t>SP0827</t>
  </si>
  <si>
    <t>Quần kaki ống đứng màu bạc</t>
  </si>
  <si>
    <t>SP0828</t>
  </si>
  <si>
    <t>Quần yếm kaki màu trắng</t>
  </si>
  <si>
    <t>SP0829</t>
  </si>
  <si>
    <t>Quần chinos kaki màu cam</t>
  </si>
  <si>
    <t>SP0830</t>
  </si>
  <si>
    <t>Quần ống loe cotton co giãn màu bạc</t>
  </si>
  <si>
    <t>SP0831</t>
  </si>
  <si>
    <t>Quần jogger cotton màu đen</t>
  </si>
  <si>
    <t>SP0832</t>
  </si>
  <si>
    <t>Quần kaki ống đứng cotton màu hồng pastel</t>
  </si>
  <si>
    <t>SP0833</t>
  </si>
  <si>
    <t>Quần tây âu len màu trắng</t>
  </si>
  <si>
    <t>SP0834</t>
  </si>
  <si>
    <t>Quần kaki ống đứng màu be sữa</t>
  </si>
  <si>
    <t>SP0835</t>
  </si>
  <si>
    <t>Quần dù màu hồng pastel</t>
  </si>
  <si>
    <t>SP0836</t>
  </si>
  <si>
    <t>Quần cargo kaki màu xanh mint</t>
  </si>
  <si>
    <t>SP0837</t>
  </si>
  <si>
    <t>Quần len tweed màu khaki</t>
  </si>
  <si>
    <t>SP0838</t>
  </si>
  <si>
    <t>Quần chinos cotton chino màu xám</t>
  </si>
  <si>
    <t>SP0839</t>
  </si>
  <si>
    <t>Quần jogger polyester màu kem</t>
  </si>
  <si>
    <t>SP0840</t>
  </si>
  <si>
    <t>Quần nỉ cotton french terry màu nâu caramel</t>
  </si>
  <si>
    <t>SP0841</t>
  </si>
  <si>
    <t>Quần len màu bạc</t>
  </si>
  <si>
    <t>SP0842</t>
  </si>
  <si>
    <t>Quần yếm kaki màu nâu caramel</t>
  </si>
  <si>
    <t>SP0843</t>
  </si>
  <si>
    <t>Quần jeans ống đứng denim màu trắng</t>
  </si>
  <si>
    <t>SP0844</t>
  </si>
  <si>
    <t>Quần yếm kaki màu xám</t>
  </si>
  <si>
    <t>SP0845</t>
  </si>
  <si>
    <t>Quần len tweed màu nâu</t>
  </si>
  <si>
    <t>SP0846</t>
  </si>
  <si>
    <t>Quần cargo kaki màu bạc</t>
  </si>
  <si>
    <t>SP0847</t>
  </si>
  <si>
    <t>Quần cargo nylon màu xanh navy</t>
  </si>
  <si>
    <t>SP0848</t>
  </si>
  <si>
    <t>Quần chinos kaki màu xanh lá</t>
  </si>
  <si>
    <t>SP0849</t>
  </si>
  <si>
    <t>Quần ống suông linen màu be sữa</t>
  </si>
  <si>
    <t>SP0850</t>
  </si>
  <si>
    <t>Quần kaki ống đứng màu vàng mustard</t>
  </si>
  <si>
    <t>SP0851</t>
  </si>
  <si>
    <t>Quần kaki ống đứng màu hồng</t>
  </si>
  <si>
    <t>SP0852</t>
  </si>
  <si>
    <t>Quần ống suông polyester màu trắng</t>
  </si>
  <si>
    <t>SP0853</t>
  </si>
  <si>
    <t>Quần kaki ống đứng màu trắng</t>
  </si>
  <si>
    <t>SP0854</t>
  </si>
  <si>
    <t>Quần tây âu polyester pha màu trắng</t>
  </si>
  <si>
    <t>SP0855</t>
  </si>
  <si>
    <t>Quần ống loe polyester màu xanh mint</t>
  </si>
  <si>
    <t>SP0856</t>
  </si>
  <si>
    <t>Quần jeans ống đứng denim co giãn màu xanh denim nhạt</t>
  </si>
  <si>
    <t>SP0857</t>
  </si>
  <si>
    <t>Quần chinos cotton chino màu nâu caramel</t>
  </si>
  <si>
    <t>SP0858</t>
  </si>
  <si>
    <t>Quần chinos cotton chino màu đen</t>
  </si>
  <si>
    <t>SP0859</t>
  </si>
  <si>
    <t>Quần cargo cotton canvas màu xanh navy</t>
  </si>
  <si>
    <t>SP0860</t>
  </si>
  <si>
    <t>Quần jogger nỉ màu trắng</t>
  </si>
  <si>
    <t>SP0861</t>
  </si>
  <si>
    <t>Quần jogger nỉ màu kem</t>
  </si>
  <si>
    <t>SP0862</t>
  </si>
  <si>
    <t>Quần lửng capri linen màu đỏ đô</t>
  </si>
  <si>
    <t>SP0863</t>
  </si>
  <si>
    <t>Quần dù nylon màu xanh dương</t>
  </si>
  <si>
    <t>SP0864</t>
  </si>
  <si>
    <t>Quần legging giữ nhiệt sợi giữ nhiệt màu xanh navy</t>
  </si>
  <si>
    <t>SP0865</t>
  </si>
  <si>
    <t>Quần kaki ống đứng màu xanh rêu</t>
  </si>
  <si>
    <t>SP0866</t>
  </si>
  <si>
    <t>Quần track pants nylon màu hồng pastel</t>
  </si>
  <si>
    <t>SP0867</t>
  </si>
  <si>
    <t>Quần ống suông cotton màu hồng</t>
  </si>
  <si>
    <t>SP0868</t>
  </si>
  <si>
    <t>Quần ống suông linen màu xanh navy</t>
  </si>
  <si>
    <t>SP0869</t>
  </si>
  <si>
    <t>Quần len màu xanh olive</t>
  </si>
  <si>
    <t>SP0870</t>
  </si>
  <si>
    <t>Quần nỉ cotton french terry màu khaki</t>
  </si>
  <si>
    <t>SP0871</t>
  </si>
  <si>
    <t>Quần ống suông polyester màu vàng mustard</t>
  </si>
  <si>
    <t>SP0872</t>
  </si>
  <si>
    <t>Quần nhung tăm màu đỏ đô</t>
  </si>
  <si>
    <t>SP0873</t>
  </si>
  <si>
    <t>Quần tây âu linen màu xanh navy</t>
  </si>
  <si>
    <t>SP0874</t>
  </si>
  <si>
    <t>Quần ống suông polyester màu đen</t>
  </si>
  <si>
    <t>SP0875</t>
  </si>
  <si>
    <t>Quần legging giữ nhiệt sợi giữ nhiệt màu vàng</t>
  </si>
  <si>
    <t>SP0876</t>
  </si>
  <si>
    <t>Quần jogger cotton màu trắng</t>
  </si>
  <si>
    <t>SP0877</t>
  </si>
  <si>
    <t>Quần dù nylon màu đen</t>
  </si>
  <si>
    <t>SP0878</t>
  </si>
  <si>
    <t>Quần track pants polyester màu be</t>
  </si>
  <si>
    <t>SP0879</t>
  </si>
  <si>
    <t>Quần dù nylon màu khaki</t>
  </si>
  <si>
    <t>SP0880</t>
  </si>
  <si>
    <t>Quần cargo nylon màu be</t>
  </si>
  <si>
    <t>SP0881</t>
  </si>
  <si>
    <t>Quần track pants nylon màu đỏ đô</t>
  </si>
  <si>
    <t>SP0882</t>
  </si>
  <si>
    <t>Quần yếm denim màu đen</t>
  </si>
  <si>
    <t>SP0883</t>
  </si>
  <si>
    <t>Quần nỉ màu xanh rêu</t>
  </si>
  <si>
    <t>SP0884</t>
  </si>
  <si>
    <t>Quần ống suông linen màu xám</t>
  </si>
  <si>
    <t>SP0885</t>
  </si>
  <si>
    <t>Quần dù nylon màu cam</t>
  </si>
  <si>
    <t>SP0886</t>
  </si>
  <si>
    <t>Quần track pants nylon màu nâu</t>
  </si>
  <si>
    <t>SP0887</t>
  </si>
  <si>
    <t>Quần len tweed màu be sữa</t>
  </si>
  <si>
    <t>SP0888</t>
  </si>
  <si>
    <t>Quần chinos kaki màu khaki</t>
  </si>
  <si>
    <t>SP0889</t>
  </si>
  <si>
    <t>Quần jeans ống đứng denim co giãn màu trắng</t>
  </si>
  <si>
    <t>SP0890</t>
  </si>
  <si>
    <t>Quần ống suông polyester màu xanh mint</t>
  </si>
  <si>
    <t>SP0891</t>
  </si>
  <si>
    <t>Quần jeans ống đứng denim co giãn màu xám</t>
  </si>
  <si>
    <t>SP0892</t>
  </si>
  <si>
    <t>Quần nỉ màu xanh dương</t>
  </si>
  <si>
    <t>SP0893</t>
  </si>
  <si>
    <t>Quần tây âu linen màu xám</t>
  </si>
  <si>
    <t>SP0894</t>
  </si>
  <si>
    <t>Quần cargo kaki màu xanh rêu</t>
  </si>
  <si>
    <t>SP0895</t>
  </si>
  <si>
    <t>Quần legging thun cotton màu hồng pastel</t>
  </si>
  <si>
    <t>SP0896</t>
  </si>
  <si>
    <t>Quần dù màu kem</t>
  </si>
  <si>
    <t>SP0897</t>
  </si>
  <si>
    <t>Quần jogger nỉ màu nâu</t>
  </si>
  <si>
    <t>SP0898</t>
  </si>
  <si>
    <t>Quần len màu xanh baby</t>
  </si>
  <si>
    <t>SP0899</t>
  </si>
  <si>
    <t>Quần track pants nylon màu trắng</t>
  </si>
  <si>
    <t>SP0900</t>
  </si>
  <si>
    <t>Quần ống suông linen màu xám tro</t>
  </si>
  <si>
    <t>SP0901</t>
  </si>
  <si>
    <t>Quần yếm cotton canvas màu nâu</t>
  </si>
  <si>
    <t>SP0902</t>
  </si>
  <si>
    <t>Quần cargo cotton canvas màu vàng mustard</t>
  </si>
  <si>
    <t>SP0903</t>
  </si>
  <si>
    <t>Quần lửng capri linen màu đen</t>
  </si>
  <si>
    <t>SP0904</t>
  </si>
  <si>
    <t>Quần legging giữ nhiệt sợi giữ nhiệt màu đỏ đô</t>
  </si>
  <si>
    <t>SP0905</t>
  </si>
  <si>
    <t>Quần lửng capri cotton màu xanh navy</t>
  </si>
  <si>
    <t>SP0906</t>
  </si>
  <si>
    <t>Quần chinos kaki màu đỏ</t>
  </si>
  <si>
    <t>SP0907</t>
  </si>
  <si>
    <t>Quần nhung tăm màu hồng</t>
  </si>
  <si>
    <t>SP0908</t>
  </si>
  <si>
    <t>Quần jeans ống đứng denim co giãn màu xanh denim đậm</t>
  </si>
  <si>
    <t>SP0909</t>
  </si>
  <si>
    <t>Quần jogger polyester màu đỏ</t>
  </si>
  <si>
    <t>SP0910</t>
  </si>
  <si>
    <t>Quần yếm cotton canvas màu trắng</t>
  </si>
  <si>
    <t>SP0911</t>
  </si>
  <si>
    <t>Quần chinos cotton chino màu tím lavender</t>
  </si>
  <si>
    <t>SP0912</t>
  </si>
  <si>
    <t>Quần kaki ống đứng cotton màu xanh dương</t>
  </si>
  <si>
    <t>SP0913</t>
  </si>
  <si>
    <t>Quần ống suông polyester màu hồng pastel</t>
  </si>
  <si>
    <t>SP0914</t>
  </si>
  <si>
    <t>Quần tây âu len màu be</t>
  </si>
  <si>
    <t>SP0915</t>
  </si>
  <si>
    <t>Quần cargo nylon màu kem</t>
  </si>
  <si>
    <t>SP0916</t>
  </si>
  <si>
    <t>Quần nỉ cotton french terry màu xanh navy</t>
  </si>
  <si>
    <t>SP0917</t>
  </si>
  <si>
    <t>Quần legging giữ nhiệt sợi giữ nhiệt màu hồng pastel</t>
  </si>
  <si>
    <t>SP0918</t>
  </si>
  <si>
    <t>Quần kaki ống đứng cotton màu vàng</t>
  </si>
  <si>
    <t>SP0919</t>
  </si>
  <si>
    <t>Quần nhung tăm màu xanh rêu</t>
  </si>
  <si>
    <t>SP0920</t>
  </si>
  <si>
    <t>Quần tây âu polyester pha màu tím</t>
  </si>
  <si>
    <t>SP0921</t>
  </si>
  <si>
    <t>Quần tây âu tuyết mưa màu đen</t>
  </si>
  <si>
    <t>SP0922</t>
  </si>
  <si>
    <t>Quần nỉ màu be</t>
  </si>
  <si>
    <t>SP0923</t>
  </si>
  <si>
    <t>Quần tây âu polyester pha màu vàng mustard</t>
  </si>
  <si>
    <t>SP0924</t>
  </si>
  <si>
    <t>Quần yếm kaki màu xanh mint</t>
  </si>
  <si>
    <t>SP0925</t>
  </si>
  <si>
    <t>Quần chinos cotton chino màu xanh mint</t>
  </si>
  <si>
    <t>SP0926</t>
  </si>
  <si>
    <t>Quần chinos kaki màu trắng</t>
  </si>
  <si>
    <t>SP0927</t>
  </si>
  <si>
    <t>Quần nhung tăm màu xanh mint</t>
  </si>
  <si>
    <t>SP0928</t>
  </si>
  <si>
    <t>Quần tây âu polyester pha màu đen</t>
  </si>
  <si>
    <t>SP0929</t>
  </si>
  <si>
    <t>Quần cargo nylon màu xanh rêu</t>
  </si>
  <si>
    <t>SP0930</t>
  </si>
  <si>
    <t>Quần nỉ màu đỏ</t>
  </si>
  <si>
    <t>SP0931</t>
  </si>
  <si>
    <t>Quần tây âu linen màu xanh rêu</t>
  </si>
  <si>
    <t>SP0932</t>
  </si>
  <si>
    <t>Quần nỉ cotton french terry màu xanh lá</t>
  </si>
  <si>
    <t>SP0933</t>
  </si>
  <si>
    <t>Quần kaki ống đứng màu xanh navy</t>
  </si>
  <si>
    <t>SP0934</t>
  </si>
  <si>
    <t>Quần ống loe polyester màu khaki</t>
  </si>
  <si>
    <t>SP0935</t>
  </si>
  <si>
    <t>Quần ống suông polyester màu xanh rêu</t>
  </si>
  <si>
    <t>SP0936</t>
  </si>
  <si>
    <t>Quần chinos kaki màu nâu</t>
  </si>
  <si>
    <t>SP0937</t>
  </si>
  <si>
    <t>Quần ống suông cotton màu xám</t>
  </si>
  <si>
    <t>SP0938</t>
  </si>
  <si>
    <t>Quần jogger polyester màu xanh baby</t>
  </si>
  <si>
    <t>SP0939</t>
  </si>
  <si>
    <t>Quần ống suông đũi màu vàng</t>
  </si>
  <si>
    <t>SP0940</t>
  </si>
  <si>
    <t>Quần yếm cotton canvas màu xanh navy</t>
  </si>
  <si>
    <t>SP0941</t>
  </si>
  <si>
    <t>Quần dù màu đen</t>
  </si>
  <si>
    <t>SP0942</t>
  </si>
  <si>
    <t>Quần jogger polyester màu trắng</t>
  </si>
  <si>
    <t>SP0943</t>
  </si>
  <si>
    <t>Quần ống suông polyester màu xanh navy</t>
  </si>
  <si>
    <t>SP0944</t>
  </si>
  <si>
    <t>Quần dù nylon màu xám</t>
  </si>
  <si>
    <t>SP0945</t>
  </si>
  <si>
    <t>Quần cargo nylon màu đỏ</t>
  </si>
  <si>
    <t>SP0946</t>
  </si>
  <si>
    <t>Quần kaki ống đứng cotton màu xanh rêu</t>
  </si>
  <si>
    <t>SP0947</t>
  </si>
  <si>
    <t>Quần lửng capri linen màu kem</t>
  </si>
  <si>
    <t>SP0948</t>
  </si>
  <si>
    <t>Quần legging giữ nhiệt sợi giữ nhiệt màu kem</t>
  </si>
  <si>
    <t>SP0949</t>
  </si>
  <si>
    <t>Quần jogger cotton màu xanh olive</t>
  </si>
  <si>
    <t>SP0950</t>
  </si>
  <si>
    <t>Quần lửng capri linen màu be</t>
  </si>
  <si>
    <t>SP0951</t>
  </si>
  <si>
    <t>Quần nỉ cotton french terry màu xám tro</t>
  </si>
  <si>
    <t>SP0952</t>
  </si>
  <si>
    <t>Quần dù nylon màu xám tro</t>
  </si>
  <si>
    <t>SP0953</t>
  </si>
  <si>
    <t>Quần nỉ màu hồng pastel</t>
  </si>
  <si>
    <t>SP0954</t>
  </si>
  <si>
    <t>Quần tây âu tuyết mưa màu xám tro</t>
  </si>
  <si>
    <t>SP0955</t>
  </si>
  <si>
    <t>Quần legging polyester spandex màu đen</t>
  </si>
  <si>
    <t>SP0956</t>
  </si>
  <si>
    <t>Quần da da PU màu nâu đậm</t>
  </si>
  <si>
    <t>SP0957</t>
  </si>
  <si>
    <t>Quần yếm kaki màu vàng</t>
  </si>
  <si>
    <t>SP0958</t>
  </si>
  <si>
    <t>Quần legging giữ nhiệt sợi giữ nhiệt màu xanh lá</t>
  </si>
  <si>
    <t>SP0959</t>
  </si>
  <si>
    <t>Quần kaki ống đứng màu xám tro</t>
  </si>
  <si>
    <t>SP0960</t>
  </si>
  <si>
    <t>Quần len tweed màu xanh rêu</t>
  </si>
  <si>
    <t>SP0961</t>
  </si>
  <si>
    <t>Chân Váy</t>
  </si>
  <si>
    <t>Chân váy dài chiffon màu xanh rêu</t>
  </si>
  <si>
    <t>SP0962</t>
  </si>
  <si>
    <t>Chân váy da da PU màu trắng</t>
  </si>
  <si>
    <t>SP0963</t>
  </si>
  <si>
    <t>Chân váy quần cotton màu xanh rêu</t>
  </si>
  <si>
    <t>SP0964</t>
  </si>
  <si>
    <t>Chân váy midi satin lụa màu hồng</t>
  </si>
  <si>
    <t>SP0965</t>
  </si>
  <si>
    <t>Chân váy da da PU màu đỏ đô</t>
  </si>
  <si>
    <t>SP0966</t>
  </si>
  <si>
    <t>Chân váy chữ A denim màu xanh denim đậm</t>
  </si>
  <si>
    <t>SP0967</t>
  </si>
  <si>
    <t>Chân váy jeans denim co giãn màu xanh denim đậm</t>
  </si>
  <si>
    <t>SP0968</t>
  </si>
  <si>
    <t>Chân váy xòe polyester màu xanh navy</t>
  </si>
  <si>
    <t>SP0969</t>
  </si>
  <si>
    <t>Chân váy chữ A denim màu be</t>
  </si>
  <si>
    <t>SP0970</t>
  </si>
  <si>
    <t>Chân váy quần polyester màu xám</t>
  </si>
  <si>
    <t>SP0971</t>
  </si>
  <si>
    <t>Chân váy da da PU màu nâu đậm</t>
  </si>
  <si>
    <t>SP0972</t>
  </si>
  <si>
    <t>Chân váy dài cotton họa tiết caro đỏ đen</t>
  </si>
  <si>
    <t>SP0973</t>
  </si>
  <si>
    <t>Chân váy tầng ren họa tiết hoa nhí</t>
  </si>
  <si>
    <t>ren</t>
  </si>
  <si>
    <t>SP0974</t>
  </si>
  <si>
    <t>Chân váy midi dệt kim len dệt kim màu xanh baby</t>
  </si>
  <si>
    <t>SP0975</t>
  </si>
  <si>
    <t>Chân váy dài linen màu trắng</t>
  </si>
  <si>
    <t>SP0976</t>
  </si>
  <si>
    <t>Chân váy midi satin màu đỏ đô</t>
  </si>
  <si>
    <t>SP0977</t>
  </si>
  <si>
    <t>Chân váy midi satin lụa họa tiết caro đỏ đen</t>
  </si>
  <si>
    <t>SP0978</t>
  </si>
  <si>
    <t>Chân váy da da PU màu đen</t>
  </si>
  <si>
    <t>SP0979</t>
  </si>
  <si>
    <t>Chân váy bút chì polyester pha màu đỏ</t>
  </si>
  <si>
    <t>SP0980</t>
  </si>
  <si>
    <t>Chân váy len dài len dệt kim màu tím lavender</t>
  </si>
  <si>
    <t>SP0981</t>
  </si>
  <si>
    <t>Chân váy xếp ly satin màu xám</t>
  </si>
  <si>
    <t>SP0982</t>
  </si>
  <si>
    <t>Chân váy xếp ly polyester màu nâu caramel</t>
  </si>
  <si>
    <t>SP0983</t>
  </si>
  <si>
    <t>Chân váy len dài len dệt kim màu be</t>
  </si>
  <si>
    <t>SP0984</t>
  </si>
  <si>
    <t>Chân váy xếp ly satin màu hồng</t>
  </si>
  <si>
    <t>SP0985</t>
  </si>
  <si>
    <t>Chân váy len dài màu xanh baby</t>
  </si>
  <si>
    <t>SP0986</t>
  </si>
  <si>
    <t>Chân váy chữ A tweed màu vàng</t>
  </si>
  <si>
    <t>SP0987</t>
  </si>
  <si>
    <t>Chân váy quần cotton họa tiết kẻ sọc xanh trắng</t>
  </si>
  <si>
    <t>SP0988</t>
  </si>
  <si>
    <t>Chân váy quần polyester màu trắng</t>
  </si>
  <si>
    <t>SP0989</t>
  </si>
  <si>
    <t>Chân váy chữ A denim màu đen</t>
  </si>
  <si>
    <t>SP0990</t>
  </si>
  <si>
    <t>Chân váy cargo cotton canvas màu xanh olive</t>
  </si>
  <si>
    <t>SP0991</t>
  </si>
  <si>
    <t>Chân váy midi satin màu khaki</t>
  </si>
  <si>
    <t>SP0992</t>
  </si>
  <si>
    <t>Chân váy midi dệt kim thun gân màu vàng mustard</t>
  </si>
  <si>
    <t>thun gân</t>
  </si>
  <si>
    <t>SP0993</t>
  </si>
  <si>
    <t>Chân váy tầng cotton màu đen</t>
  </si>
  <si>
    <t>SP0994</t>
  </si>
  <si>
    <t>Chân váy dài cotton màu kem</t>
  </si>
  <si>
    <t>SP0995</t>
  </si>
  <si>
    <t>Chân váy midi satin họa tiết hoa nhí</t>
  </si>
  <si>
    <t>SP0996</t>
  </si>
  <si>
    <t>Chân váy tầng ren màu xám</t>
  </si>
  <si>
    <t>SP0997</t>
  </si>
  <si>
    <t>Chân váy quần cotton màu kem</t>
  </si>
  <si>
    <t>SP0998</t>
  </si>
  <si>
    <t>Chân váy cargo nylon màu vàng</t>
  </si>
  <si>
    <t>SP0999</t>
  </si>
  <si>
    <t>Chân váy cargo cotton canvas màu trắng</t>
  </si>
  <si>
    <t>SP1000</t>
  </si>
  <si>
    <t>Chân váy xếp ly satin họa tiết caro xám</t>
  </si>
  <si>
    <t>SP1001</t>
  </si>
  <si>
    <t>Chân váy xếp ly polyester màu be sữa</t>
  </si>
  <si>
    <t>SP1002</t>
  </si>
  <si>
    <t>Chân váy quần polyester màu kem</t>
  </si>
  <si>
    <t>SP1003</t>
  </si>
  <si>
    <t>Chân váy jeans denim màu xanh denim đậm</t>
  </si>
  <si>
    <t>SP1004</t>
  </si>
  <si>
    <t>Chân váy tầng voan màu tím lavender</t>
  </si>
  <si>
    <t>SP1005</t>
  </si>
  <si>
    <t>Chân váy cargo cotton canvas màu be sữa</t>
  </si>
  <si>
    <t>SP1006</t>
  </si>
  <si>
    <t>Chân váy tầng voan màu xám</t>
  </si>
  <si>
    <t>SP1007</t>
  </si>
  <si>
    <t>Chân váy midi satin màu trắng</t>
  </si>
  <si>
    <t>SP1008</t>
  </si>
  <si>
    <t>Chân váy xếp ly polyester màu be</t>
  </si>
  <si>
    <t>SP1009</t>
  </si>
  <si>
    <t>Chân váy bút chì len màu be</t>
  </si>
  <si>
    <t>SP1010</t>
  </si>
  <si>
    <t>Chân váy midi dệt kim thun gân màu xanh olive</t>
  </si>
  <si>
    <t>SP1011</t>
  </si>
  <si>
    <t>Chân váy quần thun cotton màu xanh dương</t>
  </si>
  <si>
    <t>SP1012</t>
  </si>
  <si>
    <t>Chân váy xòe cotton màu xanh lá</t>
  </si>
  <si>
    <t>SP1013</t>
  </si>
  <si>
    <t>Chân váy jeans denim màu xanh denim nhạt</t>
  </si>
  <si>
    <t>SP1014</t>
  </si>
  <si>
    <t>Chân váy len dài len dệt kim màu xám tro</t>
  </si>
  <si>
    <t>SP1015</t>
  </si>
  <si>
    <t>Chân váy tầng ren màu trắng</t>
  </si>
  <si>
    <t>SP1016</t>
  </si>
  <si>
    <t>Chân váy chữ A tweed màu be sữa</t>
  </si>
  <si>
    <t>SP1017</t>
  </si>
  <si>
    <t>Chân váy tầng chiffon màu xanh rêu</t>
  </si>
  <si>
    <t>SP1018</t>
  </si>
  <si>
    <t>Chân váy xếp ly polyester màu vàng</t>
  </si>
  <si>
    <t>SP1019</t>
  </si>
  <si>
    <t>Chân váy midi satin màu đen</t>
  </si>
  <si>
    <t>SP1020</t>
  </si>
  <si>
    <t>Chân váy dài cotton màu nâu</t>
  </si>
  <si>
    <t>SP1021</t>
  </si>
  <si>
    <t>Chân váy chữ A polyester màu xanh rêu</t>
  </si>
  <si>
    <t>SP1022</t>
  </si>
  <si>
    <t>Chân váy tầng ren màu đen</t>
  </si>
  <si>
    <t>SP1023</t>
  </si>
  <si>
    <t>Chân váy cargo nylon họa tiết hoa nhí</t>
  </si>
  <si>
    <t>SP1024</t>
  </si>
  <si>
    <t>Chân váy midi dệt kim len dệt kim màu xanh dương</t>
  </si>
  <si>
    <t>SP1025</t>
  </si>
  <si>
    <t>Chân váy dài chiffon màu đỏ đô</t>
  </si>
  <si>
    <t>SP1026</t>
  </si>
  <si>
    <t>Chân váy midi satin màu xanh navy</t>
  </si>
  <si>
    <t>SP1027</t>
  </si>
  <si>
    <t>Chân váy len dài len dệt kim họa tiết caro đỏ đen</t>
  </si>
  <si>
    <t>SP1028</t>
  </si>
  <si>
    <t>Chân váy xếp ly satin màu trắng</t>
  </si>
  <si>
    <t>SP1029</t>
  </si>
  <si>
    <t>Chân váy quần polyester họa tiết kẻ sọc xanh trắng</t>
  </si>
  <si>
    <t>SP1030</t>
  </si>
  <si>
    <t>Chân váy cargo cotton canvas màu kem</t>
  </si>
  <si>
    <t>SP1031</t>
  </si>
  <si>
    <t>Chân váy da da PU màu kem</t>
  </si>
  <si>
    <t>SP1032</t>
  </si>
  <si>
    <t>Chân váy quần cotton màu nâu caramel</t>
  </si>
  <si>
    <t>SP1033</t>
  </si>
  <si>
    <t>Chân váy cargo cotton canvas màu xanh baby</t>
  </si>
  <si>
    <t>SP1034</t>
  </si>
  <si>
    <t>Chân váy bút chì polyester pha họa tiết chấm bi</t>
  </si>
  <si>
    <t>SP1035</t>
  </si>
  <si>
    <t>Chân váy midi satin lụa màu xanh lá</t>
  </si>
  <si>
    <t>SP1036</t>
  </si>
  <si>
    <t>Chân váy cargo cotton canvas màu vàng</t>
  </si>
  <si>
    <t>SP1037</t>
  </si>
  <si>
    <t>Chân váy chữ A cotton màu trắng</t>
  </si>
  <si>
    <t>SP1038</t>
  </si>
  <si>
    <t>Chân váy xếp ly satin màu xám tro</t>
  </si>
  <si>
    <t>SP1039</t>
  </si>
  <si>
    <t>Chân váy tầng cotton màu kem</t>
  </si>
  <si>
    <t>SP1040</t>
  </si>
  <si>
    <t>Chân váy chữ A tweed màu xanh baby</t>
  </si>
  <si>
    <t>SP1041</t>
  </si>
  <si>
    <t>Chân váy midi satin màu nâu</t>
  </si>
  <si>
    <t>SP1042</t>
  </si>
  <si>
    <t>Chân váy tầng ren màu xanh olive</t>
  </si>
  <si>
    <t>SP1043</t>
  </si>
  <si>
    <t>Chân váy xếp ly chiffon màu trắng</t>
  </si>
  <si>
    <t>SP1044</t>
  </si>
  <si>
    <t>Chân váy xòe polyester màu xám</t>
  </si>
  <si>
    <t>SP1045</t>
  </si>
  <si>
    <t>Chân váy midi dệt kim len dệt kim họa tiết kẻ sọc xanh trắng</t>
  </si>
  <si>
    <t>SP1046</t>
  </si>
  <si>
    <t>Chân váy quần polyester màu nâu</t>
  </si>
  <si>
    <t>SP1047</t>
  </si>
  <si>
    <t>Chân váy quần polyester màu đen</t>
  </si>
  <si>
    <t>SP1048</t>
  </si>
  <si>
    <t>Chân váy quần thun cotton màu đen</t>
  </si>
  <si>
    <t>SP1049</t>
  </si>
  <si>
    <t>Chân váy cargo nylon màu đen</t>
  </si>
  <si>
    <t>SP1050</t>
  </si>
  <si>
    <t>Chân váy xếp ly satin màu xanh navy</t>
  </si>
  <si>
    <t>SP1051</t>
  </si>
  <si>
    <t>Đầm</t>
  </si>
  <si>
    <t>Đầm polo thể thao cotton màu đỏ</t>
  </si>
  <si>
    <t>SP1052</t>
  </si>
  <si>
    <t>Đầm peplum công sở polyester pha màu be sữa</t>
  </si>
  <si>
    <t>SP1053</t>
  </si>
  <si>
    <t>Đầm maxi chiffon màu đen</t>
  </si>
  <si>
    <t>SP1054</t>
  </si>
  <si>
    <t>Đầm sơ mi cotton màu xám</t>
  </si>
  <si>
    <t>SP1055</t>
  </si>
  <si>
    <t>Đầm tay phồng cổ vuông cotton màu tím lavender</t>
  </si>
  <si>
    <t>SP1056</t>
  </si>
  <si>
    <t>Đầm công sở tuyết mưa màu xanh rêu</t>
  </si>
  <si>
    <t>SP1057</t>
  </si>
  <si>
    <t>Đầm tay phồng cổ vuông cotton màu kem</t>
  </si>
  <si>
    <t>SP1058</t>
  </si>
  <si>
    <t>Đầm yếm kaki họa tiết caro đỏ đen</t>
  </si>
  <si>
    <t>SP1059</t>
  </si>
  <si>
    <t>Đầm peplum công sở polyester pha màu be</t>
  </si>
  <si>
    <t>SP1060</t>
  </si>
  <si>
    <t>Đầm sơ mi linen màu trắng</t>
  </si>
  <si>
    <t>SP1061</t>
  </si>
  <si>
    <t>Đầm polo thể thao polyester màu đen</t>
  </si>
  <si>
    <t>SP1062</t>
  </si>
  <si>
    <t>Đầm yếm denim màu trắng</t>
  </si>
  <si>
    <t>SP1063</t>
  </si>
  <si>
    <t>Đầm suông cotton màu xanh rêu</t>
  </si>
  <si>
    <t>SP1064</t>
  </si>
  <si>
    <t>Đầm xòe polyester màu trắng</t>
  </si>
  <si>
    <t>SP1065</t>
  </si>
  <si>
    <t>Đầm polo thể thao cotton màu hồng pastel</t>
  </si>
  <si>
    <t>SP1066</t>
  </si>
  <si>
    <t>Đầm xòe polyester màu khaki</t>
  </si>
  <si>
    <t>SP1067</t>
  </si>
  <si>
    <t>Đầm tay phồng cổ vuông linen màu xanh rêu</t>
  </si>
  <si>
    <t>SP1068</t>
  </si>
  <si>
    <t>Đầm suông cotton màu vàng mustard</t>
  </si>
  <si>
    <t>SP1069</t>
  </si>
  <si>
    <t>Đầm polo thể thao cotton màu nâu</t>
  </si>
  <si>
    <t>SP1070</t>
  </si>
  <si>
    <t>Đầm maxi voan màu tím lavender</t>
  </si>
  <si>
    <t>SP1071</t>
  </si>
  <si>
    <t>Đầm xòe cotton màu đen</t>
  </si>
  <si>
    <t>SP1072</t>
  </si>
  <si>
    <t>Đầm suông linen màu trắng</t>
  </si>
  <si>
    <t>SP1073</t>
  </si>
  <si>
    <t>Đầm hoa nhí chiffon màu be sữa</t>
  </si>
  <si>
    <t>SP1074</t>
  </si>
  <si>
    <t>Đầm maxi voan màu trắng</t>
  </si>
  <si>
    <t>SP1075</t>
  </si>
  <si>
    <t>Đầm yếm denim màu xanh denim nhạt</t>
  </si>
  <si>
    <t>SP1076</t>
  </si>
  <si>
    <t>Đầm peplum công sở polyester pha màu xanh navy</t>
  </si>
  <si>
    <t>SP1077</t>
  </si>
  <si>
    <t>Đầm peplum công sở tweed màu đỏ đô</t>
  </si>
  <si>
    <t>SP1078</t>
  </si>
  <si>
    <t>Đầm suông cotton màu tím lavender</t>
  </si>
  <si>
    <t>SP1079</t>
  </si>
  <si>
    <t>Đầm peplum công sở tweed màu vàng mustard</t>
  </si>
  <si>
    <t>SP1080</t>
  </si>
  <si>
    <t>Đầm sơ mi linen họa tiết caro xám</t>
  </si>
  <si>
    <t>SP1081</t>
  </si>
  <si>
    <t>Đầm tay phồng cổ vuông linen màu đen</t>
  </si>
  <si>
    <t>SP1082</t>
  </si>
  <si>
    <t>Đầm xòe tweed màu vàng mustard</t>
  </si>
  <si>
    <t>SP1083</t>
  </si>
  <si>
    <t>Đầm len màu xanh olive</t>
  </si>
  <si>
    <t>SP1084</t>
  </si>
  <si>
    <t>Đầm sơ mi cotton màu xanh dương</t>
  </si>
  <si>
    <t>SP1085</t>
  </si>
  <si>
    <t>Đầm hoa nhí chiffon màu tím</t>
  </si>
  <si>
    <t>SP1086</t>
  </si>
  <si>
    <t>Đầm polo thể thao polyester màu đỏ</t>
  </si>
  <si>
    <t>SP1087</t>
  </si>
  <si>
    <t>Đầm tay phồng cổ vuông poplin màu tím lavender</t>
  </si>
  <si>
    <t>SP1088</t>
  </si>
  <si>
    <t>Đầm xòe polyester màu xanh dương</t>
  </si>
  <si>
    <t>SP1089</t>
  </si>
  <si>
    <t>Đầm sơ mi linen màu bạc</t>
  </si>
  <si>
    <t>SP1090</t>
  </si>
  <si>
    <t>Đầm peplum công sở tweed màu be</t>
  </si>
  <si>
    <t>SP1091</t>
  </si>
  <si>
    <t>Đầm công sở cotton màu hồng</t>
  </si>
  <si>
    <t>SP1092</t>
  </si>
  <si>
    <t>Đầm sơ mi linen màu đỏ</t>
  </si>
  <si>
    <t>SP1093</t>
  </si>
  <si>
    <t>Đầm sơ mi lụa màu xanh navy</t>
  </si>
  <si>
    <t>SP1094</t>
  </si>
  <si>
    <t>Đầm len len dệt kim màu đỏ đô</t>
  </si>
  <si>
    <t>SP1095</t>
  </si>
  <si>
    <t>Đầm maxi chiffon màu xám</t>
  </si>
  <si>
    <t>SP1096</t>
  </si>
  <si>
    <t>Đầm công sở tuyết mưa màu kem</t>
  </si>
  <si>
    <t>SP1097</t>
  </si>
  <si>
    <t>Đầm công sở tuyết mưa màu đỏ</t>
  </si>
  <si>
    <t>SP1098</t>
  </si>
  <si>
    <t>Đầm xòe polyester màu đỏ đô</t>
  </si>
  <si>
    <t>SP1099</t>
  </si>
  <si>
    <t>Đầm polo thể thao cotton màu trắng</t>
  </si>
  <si>
    <t>SP1100</t>
  </si>
  <si>
    <t>Đầm polo thể thao cotton màu khaki</t>
  </si>
  <si>
    <t>SP1101</t>
  </si>
  <si>
    <t>Đầm maxi linen màu be</t>
  </si>
  <si>
    <t>SP1102</t>
  </si>
  <si>
    <t>Đầm polo thể thao polyester họa tiết caro xám</t>
  </si>
  <si>
    <t>SP1103</t>
  </si>
  <si>
    <t>Đầm len màu trắng</t>
  </si>
  <si>
    <t>SP1104</t>
  </si>
  <si>
    <t>Đầm polo thể thao cotton màu xanh rêu</t>
  </si>
  <si>
    <t>SP1105</t>
  </si>
  <si>
    <t>Đầm suông linen màu xám tro</t>
  </si>
  <si>
    <t>SP1106</t>
  </si>
  <si>
    <t>Đầm suông cotton màu be sữa</t>
  </si>
  <si>
    <t>SP1107</t>
  </si>
  <si>
    <t>Đầm yếm denim màu xanh denim đậm</t>
  </si>
  <si>
    <t>SP1108</t>
  </si>
  <si>
    <t>Đầm polo thể thao polyester màu trắng</t>
  </si>
  <si>
    <t>SP1109</t>
  </si>
  <si>
    <t>Đầm hoa nhí voan màu trắng</t>
  </si>
  <si>
    <t>SP1110</t>
  </si>
  <si>
    <t>Đầm suông linen màu đen</t>
  </si>
  <si>
    <t>SP1111</t>
  </si>
  <si>
    <t>Đầm maxi linen họa tiết hoa nhí</t>
  </si>
  <si>
    <t>SP1112</t>
  </si>
  <si>
    <t>Đầm maxi linen màu kem</t>
  </si>
  <si>
    <t>SP1113</t>
  </si>
  <si>
    <t>Đầm len màu xám</t>
  </si>
  <si>
    <t>SP1114</t>
  </si>
  <si>
    <t>Đầm suông đũi màu đỏ</t>
  </si>
  <si>
    <t>SP1115</t>
  </si>
  <si>
    <t>Đầm suông đũi màu cam</t>
  </si>
  <si>
    <t>SP1116</t>
  </si>
  <si>
    <t>Đầm yếm kaki màu xanh olive</t>
  </si>
  <si>
    <t>SP1117</t>
  </si>
  <si>
    <t>Đầm tay phồng cổ vuông cotton màu nâu</t>
  </si>
  <si>
    <t>SP1118</t>
  </si>
  <si>
    <t>Đầm hoa nhí cotton màu trắng</t>
  </si>
  <si>
    <t>SP1119</t>
  </si>
  <si>
    <t>Đầm len màu xám tro</t>
  </si>
  <si>
    <t>SP1120</t>
  </si>
  <si>
    <t>Đầm peplum công sở tweed màu trắng</t>
  </si>
  <si>
    <t>SP1121</t>
  </si>
  <si>
    <t>Đầm xòe polyester họa tiết caro xám</t>
  </si>
  <si>
    <t>SP1122</t>
  </si>
  <si>
    <t>Đầm hoa nhí chiffon màu đỏ đô</t>
  </si>
  <si>
    <t>SP1123</t>
  </si>
  <si>
    <t>Đầm polo thể thao polyester màu khaki</t>
  </si>
  <si>
    <t>SP1124</t>
  </si>
  <si>
    <t>Đầm maxi linen họa tiết kẻ sọc xanh trắng</t>
  </si>
  <si>
    <t>SP1125</t>
  </si>
  <si>
    <t>Đầm polo thể thao cotton màu xám</t>
  </si>
  <si>
    <t>SP1126</t>
  </si>
  <si>
    <t>Đầm peplum công sở polyester pha màu cam</t>
  </si>
  <si>
    <t>SP1127</t>
  </si>
  <si>
    <t>Đầm suông linen màu đỏ</t>
  </si>
  <si>
    <t>SP1128</t>
  </si>
  <si>
    <t>Đầm xòe cotton màu đỏ đô</t>
  </si>
  <si>
    <t>SP1129</t>
  </si>
  <si>
    <t>Đầm yếm cotton họa tiết chấm bi</t>
  </si>
  <si>
    <t>SP1130</t>
  </si>
  <si>
    <t>Đầm công sở polyester pha màu khaki</t>
  </si>
  <si>
    <t>SP1131</t>
  </si>
  <si>
    <t>Đầm len len dệt kim màu be</t>
  </si>
  <si>
    <t>SP1132</t>
  </si>
  <si>
    <t>Đầm tay phồng cổ vuông linen màu xám</t>
  </si>
  <si>
    <t>SP1133</t>
  </si>
  <si>
    <t>Đầm peplum công sở polyester pha màu tím</t>
  </si>
  <si>
    <t>SP1134</t>
  </si>
  <si>
    <t>Đầm công sở tuyết mưa màu đen</t>
  </si>
  <si>
    <t>SP1135</t>
  </si>
  <si>
    <t>Đầm xòe polyester màu hồng</t>
  </si>
  <si>
    <t>SP1136</t>
  </si>
  <si>
    <t>Đầm polo thể thao cotton màu xanh olive</t>
  </si>
  <si>
    <t>SP1137</t>
  </si>
  <si>
    <t>Đầm peplum công sở tweed màu hồng</t>
  </si>
  <si>
    <t>SP1138</t>
  </si>
  <si>
    <t>Đầm len len dệt kim màu tím</t>
  </si>
  <si>
    <t>SP1139</t>
  </si>
  <si>
    <t>Đầm hoa nhí chiffon màu xanh mint</t>
  </si>
  <si>
    <t>SP1140</t>
  </si>
  <si>
    <t>Đầm công sở polyester pha màu be sữa</t>
  </si>
  <si>
    <t>SP1141</t>
  </si>
  <si>
    <t>Đầm maxi voan màu đen</t>
  </si>
  <si>
    <t>SP1142</t>
  </si>
  <si>
    <t>Đầm hoa nhí voan màu tím</t>
  </si>
  <si>
    <t>SP1143</t>
  </si>
  <si>
    <t>Đầm xòe cotton màu trắng</t>
  </si>
  <si>
    <t>SP1144</t>
  </si>
  <si>
    <t>Đầm sơ mi lụa màu đen</t>
  </si>
  <si>
    <t>SP1145</t>
  </si>
  <si>
    <t>Đầm polo thể thao polyester họa tiết kẻ sọc đen trắng</t>
  </si>
  <si>
    <t>SP1146</t>
  </si>
  <si>
    <t>Đầm hoa nhí cotton màu xanh dương</t>
  </si>
  <si>
    <t>SP1147</t>
  </si>
  <si>
    <t>Đầm maxi chiffon màu be sữa</t>
  </si>
  <si>
    <t>SP1148</t>
  </si>
  <si>
    <t>Đầm công sở polyester pha màu nâu caramel</t>
  </si>
  <si>
    <t>SP1149</t>
  </si>
  <si>
    <t>Đầm công sở cotton màu đỏ</t>
  </si>
  <si>
    <t>SP1150</t>
  </si>
  <si>
    <t>Đầm peplum công sở tweed màu xanh olive</t>
  </si>
  <si>
    <t>SP1151</t>
  </si>
  <si>
    <t>Đầm công sở polyester pha màu bạc</t>
  </si>
  <si>
    <t>SP1152</t>
  </si>
  <si>
    <t>Đầm sơ mi poplin màu đen</t>
  </si>
  <si>
    <t>SP1153</t>
  </si>
  <si>
    <t>Đầm peplum công sở polyester pha màu trắng</t>
  </si>
  <si>
    <t>SP1154</t>
  </si>
  <si>
    <t>Đầm suông linen màu xanh olive</t>
  </si>
  <si>
    <t>SP1155</t>
  </si>
  <si>
    <t>Đầm công sở polyester pha màu xanh navy</t>
  </si>
  <si>
    <t>SP1156</t>
  </si>
  <si>
    <t>Đầm công sở polyester pha màu nâu</t>
  </si>
  <si>
    <t>SP1157</t>
  </si>
  <si>
    <t>Đầm công sở cotton màu kem</t>
  </si>
  <si>
    <t>SP1158</t>
  </si>
  <si>
    <t>Đầm xòe polyester màu xanh lá</t>
  </si>
  <si>
    <t>SP1159</t>
  </si>
  <si>
    <t>Đầm sơ mi linen họa tiết hoa nhí</t>
  </si>
  <si>
    <t>SP1160</t>
  </si>
  <si>
    <t>Đầm len màu be</t>
  </si>
  <si>
    <t>SP1161</t>
  </si>
  <si>
    <t>Giày</t>
  </si>
  <si>
    <t>Giày leo núi da bò màu trắng</t>
  </si>
  <si>
    <t>SP1162</t>
  </si>
  <si>
    <t>Giày chạy bộ vải kỹ thuật màu đỏ đô</t>
  </si>
  <si>
    <t>vải kỹ thuật</t>
  </si>
  <si>
    <t>SP1163</t>
  </si>
  <si>
    <t>Giày loafer da lộn màu đỏ đô</t>
  </si>
  <si>
    <t>da lộn</t>
  </si>
  <si>
    <t>SP1164</t>
  </si>
  <si>
    <t>Giày Derby da bò màu trắng</t>
  </si>
  <si>
    <t>SP1165</t>
  </si>
  <si>
    <t>Giày Derby da bò màu nâu đậm</t>
  </si>
  <si>
    <t>SP1166</t>
  </si>
  <si>
    <t>Giày loafer da lộn màu kem</t>
  </si>
  <si>
    <t>SP1167</t>
  </si>
  <si>
    <t>Giày platform da PU màu nâu đậm</t>
  </si>
  <si>
    <t>SP1168</t>
  </si>
  <si>
    <t>Giày brogue da bóng màu đen</t>
  </si>
  <si>
    <t>da bóng</t>
  </si>
  <si>
    <t>SP1169</t>
  </si>
  <si>
    <t>Giày platform da PU màu đen</t>
  </si>
  <si>
    <t>SP1170</t>
  </si>
  <si>
    <t>Giày sneaker mesh màu trắng</t>
  </si>
  <si>
    <t>SP1171</t>
  </si>
  <si>
    <t>Giày platform canvas màu vàng</t>
  </si>
  <si>
    <t>canvas</t>
  </si>
  <si>
    <t>SP1172</t>
  </si>
  <si>
    <t>Giày đi bộ yoga mesh màu đen</t>
  </si>
  <si>
    <t>SP1173</t>
  </si>
  <si>
    <t>Giày lười slip-on canvas màu xanh navy</t>
  </si>
  <si>
    <t>SP1174</t>
  </si>
  <si>
    <t>Giày canvas cổ cao màu khaki</t>
  </si>
  <si>
    <t>SP1175</t>
  </si>
  <si>
    <t>Giày platform da PU màu xanh navy</t>
  </si>
  <si>
    <t>SP1176</t>
  </si>
  <si>
    <t>Giày búp bê vải màu kem</t>
  </si>
  <si>
    <t>vải</t>
  </si>
  <si>
    <t>SP1177</t>
  </si>
  <si>
    <t>Giày chạy bộ knit màu xanh mint</t>
  </si>
  <si>
    <t>knit</t>
  </si>
  <si>
    <t>SP1178</t>
  </si>
  <si>
    <t>Giày platform canvas màu xanh olive</t>
  </si>
  <si>
    <t>SP1179</t>
  </si>
  <si>
    <t>Giày leo núi Gore-tex màu xanh dương</t>
  </si>
  <si>
    <t>SP1180</t>
  </si>
  <si>
    <t>Giày tập gym synthetic màu trắng</t>
  </si>
  <si>
    <t>synthetic</t>
  </si>
  <si>
    <t>SP1181</t>
  </si>
  <si>
    <t>Giày platform da PU màu trắng</t>
  </si>
  <si>
    <t>SP1182</t>
  </si>
  <si>
    <t>Giày loafer da bò màu nâu đậm</t>
  </si>
  <si>
    <t>SP1183</t>
  </si>
  <si>
    <t>Giày Derby da bò màu đỏ đô</t>
  </si>
  <si>
    <t>SP1184</t>
  </si>
  <si>
    <t>Giày driving shoes da lộn màu đen</t>
  </si>
  <si>
    <t>SP1185</t>
  </si>
  <si>
    <t>Giày snow boots lông cừu màu xám</t>
  </si>
  <si>
    <t>SP1186</t>
  </si>
  <si>
    <t>Giày cao gót da PU màu nâu</t>
  </si>
  <si>
    <t>SP1187</t>
  </si>
  <si>
    <t>Giày Chelsea boots da bò màu xám</t>
  </si>
  <si>
    <t>SP1188</t>
  </si>
  <si>
    <t>Giày snow boots Gore-tex màu xanh olive</t>
  </si>
  <si>
    <t>SP1189</t>
  </si>
  <si>
    <t>Giày tập gym synthetic màu xanh dương</t>
  </si>
  <si>
    <t>SP1190</t>
  </si>
  <si>
    <t>Giày Chelsea boots da PU màu nâu đậm</t>
  </si>
  <si>
    <t>SP1191</t>
  </si>
  <si>
    <t>Giày chạy bộ mesh màu hồng</t>
  </si>
  <si>
    <t>SP1192</t>
  </si>
  <si>
    <t>Giày snow boots da bò màu be</t>
  </si>
  <si>
    <t>SP1193</t>
  </si>
  <si>
    <t>Giày Derby da lộn màu đen</t>
  </si>
  <si>
    <t>SP1194</t>
  </si>
  <si>
    <t>Giày combat boots da bò màu trắng</t>
  </si>
  <si>
    <t>SP1195</t>
  </si>
  <si>
    <t>Giày combat boots da bò màu đen</t>
  </si>
  <si>
    <t>SP1196</t>
  </si>
  <si>
    <t>Giày leo núi da bò màu đen</t>
  </si>
  <si>
    <t>SP1197</t>
  </si>
  <si>
    <t>Giày loafer da PU màu nâu</t>
  </si>
  <si>
    <t>SP1198</t>
  </si>
  <si>
    <t>Giày boots cao cổ da PU màu nâu</t>
  </si>
  <si>
    <t>SP1199</t>
  </si>
  <si>
    <t>Giày Chelsea boots da lộn màu nâu đậm</t>
  </si>
  <si>
    <t>SP1200</t>
  </si>
  <si>
    <t>Giày tập gym synthetic màu cam</t>
  </si>
  <si>
    <t>SP1201</t>
  </si>
  <si>
    <t>Giày canvas cổ cao màu xám tro</t>
  </si>
  <si>
    <t>SP1202</t>
  </si>
  <si>
    <t>Giày búp bê vải màu đỏ</t>
  </si>
  <si>
    <t>SP1203</t>
  </si>
  <si>
    <t>Giày platform canvas màu cam</t>
  </si>
  <si>
    <t>SP1204</t>
  </si>
  <si>
    <t>Giày canvas cổ cao màu be sữa</t>
  </si>
  <si>
    <t>SP1205</t>
  </si>
  <si>
    <t>Giày đi bộ yoga mesh màu vàng mustard</t>
  </si>
  <si>
    <t>SP1206</t>
  </si>
  <si>
    <t>Giày chạy bộ knit màu đỏ</t>
  </si>
  <si>
    <t>SP1207</t>
  </si>
  <si>
    <t>Giày chạy bộ mesh màu tím lavender</t>
  </si>
  <si>
    <t>SP1208</t>
  </si>
  <si>
    <t>Giày đi bộ yoga mesh màu hồng</t>
  </si>
  <si>
    <t>SP1209</t>
  </si>
  <si>
    <t>Giày snow boots da bò màu trắng</t>
  </si>
  <si>
    <t>SP1210</t>
  </si>
  <si>
    <t>Giày combat boots da bò màu nâu đậm</t>
  </si>
  <si>
    <t>SP1211</t>
  </si>
  <si>
    <t>Giày canvas cổ cao màu nâu</t>
  </si>
  <si>
    <t>SP1212</t>
  </si>
  <si>
    <t>Giày Chelsea boots da lộn màu trắng</t>
  </si>
  <si>
    <t>SP1213</t>
  </si>
  <si>
    <t>Giày Derby da bò màu xám</t>
  </si>
  <si>
    <t>SP1214</t>
  </si>
  <si>
    <t>Giày lười slip-on canvas màu kem</t>
  </si>
  <si>
    <t>SP1215</t>
  </si>
  <si>
    <t>Giày canvas cổ cao màu xanh navy</t>
  </si>
  <si>
    <t>SP1216</t>
  </si>
  <si>
    <t>Giày chạy bộ knit màu xám</t>
  </si>
  <si>
    <t>SP1217</t>
  </si>
  <si>
    <t>Giày Mary Jane da PU màu nâu</t>
  </si>
  <si>
    <t>SP1218</t>
  </si>
  <si>
    <t>Giày lười slip-on da PU màu nâu</t>
  </si>
  <si>
    <t>SP1219</t>
  </si>
  <si>
    <t>Giày Chelsea boots da bò màu nâu đậm</t>
  </si>
  <si>
    <t>SP1220</t>
  </si>
  <si>
    <t>Giày Mary Jane da PU màu đen</t>
  </si>
  <si>
    <t>SP1221</t>
  </si>
  <si>
    <t>Giày driving shoes da bò màu nâu</t>
  </si>
  <si>
    <t>SP1222</t>
  </si>
  <si>
    <t>Giày leo núi Gore-tex màu nâu</t>
  </si>
  <si>
    <t>SP1223</t>
  </si>
  <si>
    <t>Giày tập gym mesh màu hồng</t>
  </si>
  <si>
    <t>SP1224</t>
  </si>
  <si>
    <t>Giày loafer da lộn màu nâu đậm</t>
  </si>
  <si>
    <t>SP1225</t>
  </si>
  <si>
    <t>Giày loafer da bò màu trắng</t>
  </si>
  <si>
    <t>SP1226</t>
  </si>
  <si>
    <t>Giày driving shoes da bò màu trắng</t>
  </si>
  <si>
    <t>SP1227</t>
  </si>
  <si>
    <t>Giày Chelsea boots da bò màu đen</t>
  </si>
  <si>
    <t>SP1228</t>
  </si>
  <si>
    <t>Giày đi bộ yoga mesh màu đỏ đô</t>
  </si>
  <si>
    <t>SP1229</t>
  </si>
  <si>
    <t>Giày driving shoes da lộn màu đỏ đô</t>
  </si>
  <si>
    <t>SP1230</t>
  </si>
  <si>
    <t>Giày chạy bộ vải kỹ thuật màu đen</t>
  </si>
  <si>
    <t>SP1231</t>
  </si>
  <si>
    <t>Giày loafer da PU màu đen</t>
  </si>
  <si>
    <t>SP1232</t>
  </si>
  <si>
    <t>Giày sneaker da bò màu đỏ đô</t>
  </si>
  <si>
    <t>SP1233</t>
  </si>
  <si>
    <t>Giày tập gym synthetic màu hồng pastel</t>
  </si>
  <si>
    <t>SP1234</t>
  </si>
  <si>
    <t>Giày lười slip-on vải màu xanh navy</t>
  </si>
  <si>
    <t>SP1235</t>
  </si>
  <si>
    <t>Giày Mary Jane da PU màu be</t>
  </si>
  <si>
    <t>SP1236</t>
  </si>
  <si>
    <t>Giày leo núi Gore-tex màu trắng</t>
  </si>
  <si>
    <t>SP1237</t>
  </si>
  <si>
    <t>Giày loafer da lộn màu đen</t>
  </si>
  <si>
    <t>SP1238</t>
  </si>
  <si>
    <t>Giày tập gym vải kỹ thuật màu be sữa</t>
  </si>
  <si>
    <t>SP1239</t>
  </si>
  <si>
    <t>Giày leo núi vải kỹ thuật màu be sữa</t>
  </si>
  <si>
    <t>SP1240</t>
  </si>
  <si>
    <t>Giày leo núi Gore-tex màu xám</t>
  </si>
  <si>
    <t>SP1241</t>
  </si>
  <si>
    <t>Giày boots cao cổ da bò màu xanh navy</t>
  </si>
  <si>
    <t>SP1242</t>
  </si>
  <si>
    <t>Giày chạy bộ mesh màu nâu</t>
  </si>
  <si>
    <t>SP1243</t>
  </si>
  <si>
    <t>Giày chạy bộ mesh màu hồng pastel</t>
  </si>
  <si>
    <t>SP1244</t>
  </si>
  <si>
    <t>Giày sneaker knit màu trắng</t>
  </si>
  <si>
    <t>SP1245</t>
  </si>
  <si>
    <t>Giày Chelsea boots da bò màu nâu</t>
  </si>
  <si>
    <t>SP1246</t>
  </si>
  <si>
    <t>Giày tập gym mesh màu xám tro</t>
  </si>
  <si>
    <t>SP1247</t>
  </si>
  <si>
    <t>Giày Oxford da bóng màu kem</t>
  </si>
  <si>
    <t>SP1248</t>
  </si>
  <si>
    <t>Giày loafer da bò màu đen</t>
  </si>
  <si>
    <t>SP1249</t>
  </si>
  <si>
    <t>Giày lười slip-on da PU màu trắng</t>
  </si>
  <si>
    <t>SP1250</t>
  </si>
  <si>
    <t>Giày đi bộ yoga knit màu đen</t>
  </si>
  <si>
    <t>SP1251</t>
  </si>
  <si>
    <t>Giày driving shoes da bò màu nâu đậm</t>
  </si>
  <si>
    <t>SP1252</t>
  </si>
  <si>
    <t>Giày platform da PU màu đỏ đô</t>
  </si>
  <si>
    <t>SP1253</t>
  </si>
  <si>
    <t>Giày tập gym vải kỹ thuật màu cam</t>
  </si>
  <si>
    <t>SP1254</t>
  </si>
  <si>
    <t>Giày búp bê da PU màu đen</t>
  </si>
  <si>
    <t>SP1255</t>
  </si>
  <si>
    <t>Giày sneaker mesh màu vàng mustard</t>
  </si>
  <si>
    <t>SP1256</t>
  </si>
  <si>
    <t>Giày combat boots da PU màu trắng</t>
  </si>
  <si>
    <t>SP1257</t>
  </si>
  <si>
    <t>Giày Oxford da bò màu kem</t>
  </si>
  <si>
    <t>SP1258</t>
  </si>
  <si>
    <t>Giày leo núi Gore-tex màu khaki</t>
  </si>
  <si>
    <t>SP1259</t>
  </si>
  <si>
    <t>Giày combat boots da PU màu nâu</t>
  </si>
  <si>
    <t>SP1260</t>
  </si>
  <si>
    <t>Giày chạy bộ vải kỹ thuật màu xanh rêu</t>
  </si>
  <si>
    <t>SP1261</t>
  </si>
  <si>
    <t>Giày sneaker knit màu be sữa</t>
  </si>
  <si>
    <t>SP1262</t>
  </si>
  <si>
    <t>Giày loafer da bò màu nâu</t>
  </si>
  <si>
    <t>SP1263</t>
  </si>
  <si>
    <t>Giày Chelsea boots da lộn màu nâu</t>
  </si>
  <si>
    <t>SP1264</t>
  </si>
  <si>
    <t>Giày Oxford da bò màu trắng</t>
  </si>
  <si>
    <t>SP1265</t>
  </si>
  <si>
    <t>Giày chạy bộ knit màu xanh navy</t>
  </si>
  <si>
    <t>SP1266</t>
  </si>
  <si>
    <t>Giày canvas cổ cao màu xanh olive</t>
  </si>
  <si>
    <t>SP1267</t>
  </si>
  <si>
    <t>Giày cao gót da bò màu nâu đậm</t>
  </si>
  <si>
    <t>SP1268</t>
  </si>
  <si>
    <t>Giày tập gym vải kỹ thuật màu xanh dương</t>
  </si>
  <si>
    <t>SP1269</t>
  </si>
  <si>
    <t>Giày búp bê lưới màu trắng</t>
  </si>
  <si>
    <t>lưới</t>
  </si>
  <si>
    <t>SP1270</t>
  </si>
  <si>
    <t>Giày đi bộ yoga mesh màu trắng</t>
  </si>
  <si>
    <t>SP1271</t>
  </si>
  <si>
    <t>Giày platform canvas màu xám tro</t>
  </si>
  <si>
    <t>SP1272</t>
  </si>
  <si>
    <t>Giày đi bộ yoga mesh màu be</t>
  </si>
  <si>
    <t>SP1273</t>
  </si>
  <si>
    <t>Giày tập gym vải kỹ thuật màu xanh navy</t>
  </si>
  <si>
    <t>SP1274</t>
  </si>
  <si>
    <t>Giày snow boots da bò màu kem</t>
  </si>
  <si>
    <t>SP1275</t>
  </si>
  <si>
    <t>Giày chạy bộ mesh màu xanh lá</t>
  </si>
  <si>
    <t>SP1276</t>
  </si>
  <si>
    <t>Giày mule bít mũi da lộn màu đen</t>
  </si>
  <si>
    <t>SP1277</t>
  </si>
  <si>
    <t>Giày brogue da bóng màu xám</t>
  </si>
  <si>
    <t>SP1278</t>
  </si>
  <si>
    <t>Giày canvas cổ cao màu be</t>
  </si>
  <si>
    <t>SP1279</t>
  </si>
  <si>
    <t>Giày cao gót da PU màu trắng</t>
  </si>
  <si>
    <t>SP1280</t>
  </si>
  <si>
    <t>Giày Mary Jane da bò màu kem</t>
  </si>
  <si>
    <t>SP1281</t>
  </si>
  <si>
    <t>Giày snow boots da bò màu nâu</t>
  </si>
  <si>
    <t>SP1282</t>
  </si>
  <si>
    <t>Giày loafer da lộn màu xám</t>
  </si>
  <si>
    <t>SP1283</t>
  </si>
  <si>
    <t>Giày Chelsea boots da PU màu nâu</t>
  </si>
  <si>
    <t>SP1284</t>
  </si>
  <si>
    <t>Giày leo núi vải kỹ thuật màu đen</t>
  </si>
  <si>
    <t>SP1285</t>
  </si>
  <si>
    <t>Giày sneaker mesh màu đen</t>
  </si>
  <si>
    <t>SP1286</t>
  </si>
  <si>
    <t>Giày lười slip-on vải màu xám</t>
  </si>
  <si>
    <t>SP1287</t>
  </si>
  <si>
    <t>Giày lười slip-on da PU màu kem</t>
  </si>
  <si>
    <t>SP1288</t>
  </si>
  <si>
    <t>Giày combat boots da PU màu đen</t>
  </si>
  <si>
    <t>SP1289</t>
  </si>
  <si>
    <t>Giày lười slip-on da PU màu nâu đậm</t>
  </si>
  <si>
    <t>SP1290</t>
  </si>
  <si>
    <t>Giày lười slip-on da PU màu đen</t>
  </si>
  <si>
    <t>SP1291</t>
  </si>
  <si>
    <t>Giày đi bộ yoga mesh màu kem</t>
  </si>
  <si>
    <t>SP1292</t>
  </si>
  <si>
    <t>Giày mule bít mũi da PU màu đen</t>
  </si>
  <si>
    <t>SP1293</t>
  </si>
  <si>
    <t>Giày Chelsea boots da PU màu be</t>
  </si>
  <si>
    <t>SP1294</t>
  </si>
  <si>
    <t>Giày snow boots da bò màu nâu đậm</t>
  </si>
  <si>
    <t>SP1295</t>
  </si>
  <si>
    <t>Giày leo núi da bò màu nâu đậm</t>
  </si>
  <si>
    <t>SP1296</t>
  </si>
  <si>
    <t>Giày snow boots lông cừu màu kem</t>
  </si>
  <si>
    <t>SP1297</t>
  </si>
  <si>
    <t>Giày snow boots Gore-tex màu be sữa</t>
  </si>
  <si>
    <t>SP1298</t>
  </si>
  <si>
    <t>Giày sneaker da PU màu đen</t>
  </si>
  <si>
    <t>SP1299</t>
  </si>
  <si>
    <t>Giày sneaker canvas màu cam</t>
  </si>
  <si>
    <t>SP1300</t>
  </si>
  <si>
    <t>Giày leo núi Gore-tex màu hồng</t>
  </si>
  <si>
    <t>SP1301</t>
  </si>
  <si>
    <t>Giày lười slip-on canvas màu xanh dương</t>
  </si>
  <si>
    <t>SP1302</t>
  </si>
  <si>
    <t>Giày tập gym vải kỹ thuật màu be</t>
  </si>
  <si>
    <t>SP1303</t>
  </si>
  <si>
    <t>Giày cao gót satin màu trắng</t>
  </si>
  <si>
    <t>SP1304</t>
  </si>
  <si>
    <t>Giày tập gym mesh màu kem</t>
  </si>
  <si>
    <t>SP1305</t>
  </si>
  <si>
    <t>Giày canvas cổ cao màu đỏ đô</t>
  </si>
  <si>
    <t>SP1306</t>
  </si>
  <si>
    <t>Giày driving shoes da bò màu be</t>
  </si>
  <si>
    <t>SP1307</t>
  </si>
  <si>
    <t>Giày sneaker knit màu nâu</t>
  </si>
  <si>
    <t>SP1308</t>
  </si>
  <si>
    <t>Giày Chelsea boots da bò màu đỏ đô</t>
  </si>
  <si>
    <t>SP1309</t>
  </si>
  <si>
    <t>Giày canvas cổ cao màu trắng</t>
  </si>
  <si>
    <t>SP1310</t>
  </si>
  <si>
    <t>Giày tập gym synthetic màu xám</t>
  </si>
  <si>
    <t>SP1311</t>
  </si>
  <si>
    <t>Giày loafer da PU màu trắng</t>
  </si>
  <si>
    <t>SP1312</t>
  </si>
  <si>
    <t>Giày lười slip-on vải màu tím lavender</t>
  </si>
  <si>
    <t>SP1313</t>
  </si>
  <si>
    <t>Giày brogue da bóng màu trắng</t>
  </si>
  <si>
    <t>SP1314</t>
  </si>
  <si>
    <t>Giày tập gym mesh màu xanh olive</t>
  </si>
  <si>
    <t>SP1315</t>
  </si>
  <si>
    <t>Giày leo núi vải kỹ thuật màu nâu caramel</t>
  </si>
  <si>
    <t>SP1316</t>
  </si>
  <si>
    <t>Giày búp bê vải màu xanh baby</t>
  </si>
  <si>
    <t>SP1317</t>
  </si>
  <si>
    <t>Giày leo núi vải kỹ thuật màu đỏ đô</t>
  </si>
  <si>
    <t>SP1318</t>
  </si>
  <si>
    <t>Giày tập gym mesh màu hồng pastel</t>
  </si>
  <si>
    <t>SP1319</t>
  </si>
  <si>
    <t>Giày sneaker knit màu đen</t>
  </si>
  <si>
    <t>SP1320</t>
  </si>
  <si>
    <t>Giày canvas cổ cao màu hồng</t>
  </si>
  <si>
    <t>SP1321</t>
  </si>
  <si>
    <t>Giày tập gym vải kỹ thuật màu trắng</t>
  </si>
  <si>
    <t>SP1322</t>
  </si>
  <si>
    <t>Giày chạy bộ vải kỹ thuật màu nâu</t>
  </si>
  <si>
    <t>SP1323</t>
  </si>
  <si>
    <t>Giày driving shoes da lộn màu nâu đậm</t>
  </si>
  <si>
    <t>SP1324</t>
  </si>
  <si>
    <t>Giày platform canvas màu hồng</t>
  </si>
  <si>
    <t>SP1325</t>
  </si>
  <si>
    <t>Giày combat boots da bò màu nâu</t>
  </si>
  <si>
    <t>SP1326</t>
  </si>
  <si>
    <t>Giày Oxford da bò màu nâu đậm</t>
  </si>
  <si>
    <t>SP1327</t>
  </si>
  <si>
    <t>Giày tập gym synthetic màu nâu</t>
  </si>
  <si>
    <t>SP1328</t>
  </si>
  <si>
    <t>Giày chạy bộ knit màu tím lavender</t>
  </si>
  <si>
    <t>SP1329</t>
  </si>
  <si>
    <t>Giày Oxford da bóng màu nâu đậm</t>
  </si>
  <si>
    <t>SP1330</t>
  </si>
  <si>
    <t>Giày lười slip-on da PU màu be</t>
  </si>
  <si>
    <t>SP1331</t>
  </si>
  <si>
    <t>Giày Derby da bò màu be</t>
  </si>
  <si>
    <t>SP1332</t>
  </si>
  <si>
    <t>Giày driving shoes da bò màu đen</t>
  </si>
  <si>
    <t>SP1333</t>
  </si>
  <si>
    <t>Giày tập gym mesh màu trắng</t>
  </si>
  <si>
    <t>SP1334</t>
  </si>
  <si>
    <t>Giày lười slip-on da PU màu xanh lá</t>
  </si>
  <si>
    <t>SP1335</t>
  </si>
  <si>
    <t>Giày leo núi vải kỹ thuật màu xám tro</t>
  </si>
  <si>
    <t>SP1336</t>
  </si>
  <si>
    <t>Giày Derby da bò màu đen</t>
  </si>
  <si>
    <t>SP1337</t>
  </si>
  <si>
    <t>Giày Oxford da bò màu đen</t>
  </si>
  <si>
    <t>SP1338</t>
  </si>
  <si>
    <t>Giày loafer da PU màu đỏ đô</t>
  </si>
  <si>
    <t>SP1339</t>
  </si>
  <si>
    <t>Giày cao gót da bò màu đen</t>
  </si>
  <si>
    <t>SP1340</t>
  </si>
  <si>
    <t>Giày tập gym vải kỹ thuật màu nâu</t>
  </si>
  <si>
    <t>SP1341</t>
  </si>
  <si>
    <t>Giày búp bê vải màu hồng pastel</t>
  </si>
  <si>
    <t>SP1342</t>
  </si>
  <si>
    <t>Giày platform canvas màu đen</t>
  </si>
  <si>
    <t>SP1343</t>
  </si>
  <si>
    <t>Giày combat boots da PU màu nâu đậm</t>
  </si>
  <si>
    <t>SP1344</t>
  </si>
  <si>
    <t>Giày đi bộ yoga mesh màu xanh dương</t>
  </si>
  <si>
    <t>SP1345</t>
  </si>
  <si>
    <t>Giày búp bê da PU màu be</t>
  </si>
  <si>
    <t>SP1346</t>
  </si>
  <si>
    <t>Giày Mary Jane da PU màu nâu đậm</t>
  </si>
  <si>
    <t>SP1347</t>
  </si>
  <si>
    <t>Giày snow boots Gore-tex màu xanh mint</t>
  </si>
  <si>
    <t>SP1348</t>
  </si>
  <si>
    <t>Giày loafer da lộn màu be</t>
  </si>
  <si>
    <t>SP1349</t>
  </si>
  <si>
    <t>Giày cao gót satin màu đỏ đô</t>
  </si>
  <si>
    <t>SP1350</t>
  </si>
  <si>
    <t>Giày Oxford da bóng màu nâu</t>
  </si>
  <si>
    <t>SP1351</t>
  </si>
  <si>
    <t>Giày chạy bộ vải kỹ thuật màu be</t>
  </si>
  <si>
    <t>SP1352</t>
  </si>
  <si>
    <t>Giày loafer da PU màu xanh dương</t>
  </si>
  <si>
    <t>SP1353</t>
  </si>
  <si>
    <t>Giày boots cao cổ da bò màu đỏ đô</t>
  </si>
  <si>
    <t>SP1354</t>
  </si>
  <si>
    <t>Giày lười slip-on canvas màu tím lavender</t>
  </si>
  <si>
    <t>SP1355</t>
  </si>
  <si>
    <t>Giày đi bộ yoga mesh màu xám</t>
  </si>
  <si>
    <t>SP1356</t>
  </si>
  <si>
    <t>Giày Chelsea boots da bò màu kem</t>
  </si>
  <si>
    <t>SP1357</t>
  </si>
  <si>
    <t>Giày leo núi da bò màu nâu</t>
  </si>
  <si>
    <t>SP1358</t>
  </si>
  <si>
    <t>Giày sneaker canvas màu khaki</t>
  </si>
  <si>
    <t>SP1359</t>
  </si>
  <si>
    <t>Giày snow boots lông cừu màu be</t>
  </si>
  <si>
    <t>SP1360</t>
  </si>
  <si>
    <t>Giày Derby da lộn màu nâu</t>
  </si>
  <si>
    <t>SP1361</t>
  </si>
  <si>
    <t>Giày Chelsea boots da lộn màu đen</t>
  </si>
  <si>
    <t>SP1362</t>
  </si>
  <si>
    <t>Giày lười slip-on vải màu xám tro</t>
  </si>
  <si>
    <t>SP1363</t>
  </si>
  <si>
    <t>Giày driving shoes da bò màu đỏ đô</t>
  </si>
  <si>
    <t>SP1364</t>
  </si>
  <si>
    <t>Giày sneaker mesh màu xanh rêu</t>
  </si>
  <si>
    <t>SP1365</t>
  </si>
  <si>
    <t>Giày cao gót da PU màu kem</t>
  </si>
  <si>
    <t>SP1366</t>
  </si>
  <si>
    <t>Giày snow boots lông cừu màu hồng pastel</t>
  </si>
  <si>
    <t>SP1367</t>
  </si>
  <si>
    <t>Giày lười slip-on vải màu nâu caramel</t>
  </si>
  <si>
    <t>SP1368</t>
  </si>
  <si>
    <t>Giày driving shoes da bò màu kem</t>
  </si>
  <si>
    <t>SP1369</t>
  </si>
  <si>
    <t>Giày chạy bộ vải kỹ thuật màu xám</t>
  </si>
  <si>
    <t>SP1370</t>
  </si>
  <si>
    <t>Giày búp bê lưới màu đen</t>
  </si>
  <si>
    <t>SP1371</t>
  </si>
  <si>
    <t>Giày platform canvas màu xám</t>
  </si>
  <si>
    <t>SP1372</t>
  </si>
  <si>
    <t>Giày driving shoes da lộn màu nâu</t>
  </si>
  <si>
    <t>SP1373</t>
  </si>
  <si>
    <t>Giày snow boots da bò màu đen</t>
  </si>
  <si>
    <t>SP1374</t>
  </si>
  <si>
    <t>Giày sneaker knit màu xanh rêu</t>
  </si>
  <si>
    <t>SP1375</t>
  </si>
  <si>
    <t>Giày snow boots Gore-tex màu xanh navy</t>
  </si>
  <si>
    <t>SP1376</t>
  </si>
  <si>
    <t>Giày snow boots Gore-tex màu be</t>
  </si>
  <si>
    <t>SP1377</t>
  </si>
  <si>
    <t>Giày tập gym synthetic màu be</t>
  </si>
  <si>
    <t>SP1378</t>
  </si>
  <si>
    <t>Giày platform canvas màu xanh navy</t>
  </si>
  <si>
    <t>SP1379</t>
  </si>
  <si>
    <t>Giày Oxford da bò màu nâu</t>
  </si>
  <si>
    <t>SP1380</t>
  </si>
  <si>
    <t>Giày sneaker da PU màu xám</t>
  </si>
  <si>
    <t>SP1381</t>
  </si>
  <si>
    <t>Dép</t>
  </si>
  <si>
    <t>Dép đế bánh mì cao su màu vàng</t>
  </si>
  <si>
    <t>cao su</t>
  </si>
  <si>
    <t>SP1382</t>
  </si>
  <si>
    <t>Dép sandal quai hậu da bò màu đen</t>
  </si>
  <si>
    <t>SP1383</t>
  </si>
  <si>
    <t>Dép clog EVA màu đen</t>
  </si>
  <si>
    <t>EVA</t>
  </si>
  <si>
    <t>SP1384</t>
  </si>
  <si>
    <t>Dép mule da PU màu đỏ đô</t>
  </si>
  <si>
    <t>SP1385</t>
  </si>
  <si>
    <t>Dép đế bánh mì EVA màu cam</t>
  </si>
  <si>
    <t>SP1386</t>
  </si>
  <si>
    <t>Dép Birkenstock da bò màu đen</t>
  </si>
  <si>
    <t>SP1387</t>
  </si>
  <si>
    <t>Dép sandal quai hậu vải màu be</t>
  </si>
  <si>
    <t>SP1388</t>
  </si>
  <si>
    <t>Dép Birkenstock da bò màu đỏ đô</t>
  </si>
  <si>
    <t>SP1389</t>
  </si>
  <si>
    <t>Dép sandal quai hậu cao su màu vàng</t>
  </si>
  <si>
    <t>SP1390</t>
  </si>
  <si>
    <t>Dép Birkenstock EVA và da lộn màu hồng pastel</t>
  </si>
  <si>
    <t>EVA và da lộn</t>
  </si>
  <si>
    <t>SP1391</t>
  </si>
  <si>
    <t>Dép Birkenstock da lộn màu trắng</t>
  </si>
  <si>
    <t>SP1392</t>
  </si>
  <si>
    <t>Dép clog EVA màu đỏ đô</t>
  </si>
  <si>
    <t>SP1393</t>
  </si>
  <si>
    <t>Dép đế bánh mì cao su màu xanh dương</t>
  </si>
  <si>
    <t>SP1394</t>
  </si>
  <si>
    <t>Dép clog EVA màu bạc</t>
  </si>
  <si>
    <t>SP1395</t>
  </si>
  <si>
    <t>Dép đan cói vải màu xám</t>
  </si>
  <si>
    <t>SP1396</t>
  </si>
  <si>
    <t>Dép clog EVA màu xanh navy</t>
  </si>
  <si>
    <t>SP1397</t>
  </si>
  <si>
    <t>Dép đan cói vải màu xanh baby</t>
  </si>
  <si>
    <t>SP1398</t>
  </si>
  <si>
    <t>Dép đan cói đay màu be</t>
  </si>
  <si>
    <t>đay</t>
  </si>
  <si>
    <t>SP1399</t>
  </si>
  <si>
    <t>Dép Birkenstock EVA và da lộn màu xanh lá</t>
  </si>
  <si>
    <t>SP1400</t>
  </si>
  <si>
    <t>Dép clog EVA màu xanh rêu</t>
  </si>
  <si>
    <t>SP1401</t>
  </si>
  <si>
    <t>Dép sandal quai hậu vải màu hồng</t>
  </si>
  <si>
    <t>SP1402</t>
  </si>
  <si>
    <t>Dép Birkenstock da bò màu nâu đậm</t>
  </si>
  <si>
    <t>SP1403</t>
  </si>
  <si>
    <t>Dép đế bánh mì cao su màu xanh lá</t>
  </si>
  <si>
    <t>SP1404</t>
  </si>
  <si>
    <t>Dép sandal thể thao mesh màu đen</t>
  </si>
  <si>
    <t>SP1405</t>
  </si>
  <si>
    <t>Dép quai ngang da PU màu đen</t>
  </si>
  <si>
    <t>SP1406</t>
  </si>
  <si>
    <t>Dép Birkenstock EVA và da lộn màu đỏ</t>
  </si>
  <si>
    <t>SP1407</t>
  </si>
  <si>
    <t>Dép mule da PU màu xanh navy</t>
  </si>
  <si>
    <t>SP1408</t>
  </si>
  <si>
    <t>Dép sandal thể thao mesh màu nâu</t>
  </si>
  <si>
    <t>SP1409</t>
  </si>
  <si>
    <t>Dép đế bánh mì cao su màu đen</t>
  </si>
  <si>
    <t>SP1410</t>
  </si>
  <si>
    <t>Dép sandal thể thao nylon màu đỏ đô</t>
  </si>
  <si>
    <t>SP1411</t>
  </si>
  <si>
    <t>Dép sandal thể thao mesh màu đỏ</t>
  </si>
  <si>
    <t>SP1412</t>
  </si>
  <si>
    <t>Dép Birkenstock EVA và da lộn màu xanh rêu</t>
  </si>
  <si>
    <t>SP1413</t>
  </si>
  <si>
    <t>Dép Birkenstock da bò màu be</t>
  </si>
  <si>
    <t>SP1414</t>
  </si>
  <si>
    <t>Dép sandal quai hậu da PU màu nâu đậm</t>
  </si>
  <si>
    <t>SP1415</t>
  </si>
  <si>
    <t>Dép sandal thể thao mesh màu tím</t>
  </si>
  <si>
    <t>SP1416</t>
  </si>
  <si>
    <t>Dép đan cói vải màu đen</t>
  </si>
  <si>
    <t>SP1417</t>
  </si>
  <si>
    <t>Sandal đế bằng quai dây da PU màu nâu</t>
  </si>
  <si>
    <t>SP1418</t>
  </si>
  <si>
    <t>Dép sandal thể thao EVA màu tím</t>
  </si>
  <si>
    <t>SP1419</t>
  </si>
  <si>
    <t>Dép quai ngang da PU màu be</t>
  </si>
  <si>
    <t>SP1420</t>
  </si>
  <si>
    <t>Dép đế bánh mì EVA màu xanh rêu</t>
  </si>
  <si>
    <t>SP1421</t>
  </si>
  <si>
    <t>Sandal đế bằng quai dây vải màu be</t>
  </si>
  <si>
    <t>SP1422</t>
  </si>
  <si>
    <t>Dép sandal quai hậu da PU màu đen</t>
  </si>
  <si>
    <t>SP1423</t>
  </si>
  <si>
    <t>Dép Birkenstock EVA và da lộn màu bạc</t>
  </si>
  <si>
    <t>SP1424</t>
  </si>
  <si>
    <t>Dép quai ngang da PU màu nâu</t>
  </si>
  <si>
    <t>SP1425</t>
  </si>
  <si>
    <t>Dép sandal thể thao nylon màu tím lavender</t>
  </si>
  <si>
    <t>SP1426</t>
  </si>
  <si>
    <t>Dép mule vải màu nâu caramel</t>
  </si>
  <si>
    <t>SP1427</t>
  </si>
  <si>
    <t>Dép quai ngang da PU màu nâu đậm</t>
  </si>
  <si>
    <t>SP1428</t>
  </si>
  <si>
    <t>Dép sandal quai hậu da bò màu tím lavender</t>
  </si>
  <si>
    <t>SP1429</t>
  </si>
  <si>
    <t>Dép Birkenstock da lộn màu đen</t>
  </si>
  <si>
    <t>SP1430</t>
  </si>
  <si>
    <t>Dép Birkenstock da bò màu kem</t>
  </si>
  <si>
    <t>SP1431</t>
  </si>
  <si>
    <t>Dép đan cói màu nâu</t>
  </si>
  <si>
    <t>cói</t>
  </si>
  <si>
    <t>SP1432</t>
  </si>
  <si>
    <t>Dép đan cói màu be</t>
  </si>
  <si>
    <t>SP1433</t>
  </si>
  <si>
    <t>Dép sandal quai hậu cao su màu xanh navy</t>
  </si>
  <si>
    <t>SP1434</t>
  </si>
  <si>
    <t>Dép quai ngang EVA màu be</t>
  </si>
  <si>
    <t>SP1435</t>
  </si>
  <si>
    <t>Dép quai ngang da PU màu đỏ đô</t>
  </si>
  <si>
    <t>SP1436</t>
  </si>
  <si>
    <t>Dép mule da PU màu nâu</t>
  </si>
  <si>
    <t>SP1437</t>
  </si>
  <si>
    <t>Dép Birkenstock da lộn màu nâu</t>
  </si>
  <si>
    <t>SP1438</t>
  </si>
  <si>
    <t>Dép sandal thể thao nylon màu nâu caramel</t>
  </si>
  <si>
    <t>SP1439</t>
  </si>
  <si>
    <t>Dép đan cói đay màu kem</t>
  </si>
  <si>
    <t>SP1440</t>
  </si>
  <si>
    <t>Dép sandal thể thao mesh màu xám tro</t>
  </si>
  <si>
    <t>SP1441</t>
  </si>
  <si>
    <t>Dép sandal thể thao EVA màu đen</t>
  </si>
  <si>
    <t>SP1442</t>
  </si>
  <si>
    <t>Dép đế bánh mì cao su màu trong suốt</t>
  </si>
  <si>
    <t>Trong suốt</t>
  </si>
  <si>
    <t>SP1443</t>
  </si>
  <si>
    <t>Dép sandal quai hậu da bò màu nâu đậm</t>
  </si>
  <si>
    <t>SP1444</t>
  </si>
  <si>
    <t>Dép Birkenstock EVA và da lộn màu tím lavender</t>
  </si>
  <si>
    <t>SP1445</t>
  </si>
  <si>
    <t>Dép mule da lộn màu đen</t>
  </si>
  <si>
    <t>SP1446</t>
  </si>
  <si>
    <t>Dép Birkenstock EVA và da lộn màu kem</t>
  </si>
  <si>
    <t>SP1447</t>
  </si>
  <si>
    <t>Dép clog EVA màu be</t>
  </si>
  <si>
    <t>SP1448</t>
  </si>
  <si>
    <t>Dép đế bánh mì EVA màu be</t>
  </si>
  <si>
    <t>SP1449</t>
  </si>
  <si>
    <t>Dép mule vải màu xanh lá</t>
  </si>
  <si>
    <t>SP1450</t>
  </si>
  <si>
    <t>Dép quai ngang EVA màu hồng pastel</t>
  </si>
  <si>
    <t>SP1451</t>
  </si>
  <si>
    <t>Dép đế bánh mì EVA màu xám tro</t>
  </si>
  <si>
    <t>SP1452</t>
  </si>
  <si>
    <t>Dép quai ngang EVA màu vàng</t>
  </si>
  <si>
    <t>SP1453</t>
  </si>
  <si>
    <t>Dép đan cói vải màu xanh dương</t>
  </si>
  <si>
    <t>SP1454</t>
  </si>
  <si>
    <t>Dép sandal quai hậu da bò màu kem</t>
  </si>
  <si>
    <t>SP1455</t>
  </si>
  <si>
    <t>Dép sandal thể thao nylon màu xám</t>
  </si>
  <si>
    <t>SP1456</t>
  </si>
  <si>
    <t>Dép quai ngang da bò màu nâu đậm</t>
  </si>
  <si>
    <t>SP1457</t>
  </si>
  <si>
    <t>Dép mule da PU màu đen</t>
  </si>
  <si>
    <t>SP1458</t>
  </si>
  <si>
    <t>Dép sandal thể thao nylon màu xám tro</t>
  </si>
  <si>
    <t>SP1459</t>
  </si>
  <si>
    <t>Dép sandal thể thao mesh màu vàng</t>
  </si>
  <si>
    <t>SP1460</t>
  </si>
  <si>
    <t>Dép đan cói đay màu nâu</t>
  </si>
  <si>
    <t>SP1461</t>
  </si>
  <si>
    <t>Dép Birkenstock da lộn màu xanh lá</t>
  </si>
  <si>
    <t>SP1462</t>
  </si>
  <si>
    <t>Dép đan cói vải màu trắng</t>
  </si>
  <si>
    <t>SP1463</t>
  </si>
  <si>
    <t>Dép đan cói màu kem</t>
  </si>
  <si>
    <t>SP1464</t>
  </si>
  <si>
    <t>Dép sandal thể thao nylon màu vàng</t>
  </si>
  <si>
    <t>SP1465</t>
  </si>
  <si>
    <t>Dép sandal thể thao nylon màu xanh rêu</t>
  </si>
  <si>
    <t>SP1466</t>
  </si>
  <si>
    <t>Dép đan cói vải màu be</t>
  </si>
  <si>
    <t>SP1467</t>
  </si>
  <si>
    <t>Dép sandal thể thao nylon màu hồng</t>
  </si>
  <si>
    <t>SP1468</t>
  </si>
  <si>
    <t>Dép clog EVA màu trắng</t>
  </si>
  <si>
    <t>SP1469</t>
  </si>
  <si>
    <t>Dép Birkenstock da bò màu xanh navy</t>
  </si>
  <si>
    <t>SP1470</t>
  </si>
  <si>
    <t>Dép sandal quai hậu cao su màu đen</t>
  </si>
  <si>
    <t>SP1471</t>
  </si>
  <si>
    <t>Dép quai ngang cao su màu đen</t>
  </si>
  <si>
    <t>SP1472</t>
  </si>
  <si>
    <t>Dép Birkenstock EVA và da lộn màu hồng</t>
  </si>
  <si>
    <t>SP1473</t>
  </si>
  <si>
    <t>Dép Birkenstock da lộn màu đỏ</t>
  </si>
  <si>
    <t>SP1474</t>
  </si>
  <si>
    <t>Dép sandal quai hậu da bò màu nâu</t>
  </si>
  <si>
    <t>SP1475</t>
  </si>
  <si>
    <t>Dép sandal quai hậu cao su màu xanh dương</t>
  </si>
  <si>
    <t>SP1476</t>
  </si>
  <si>
    <t>Dép sandal quai hậu cao su màu trong suốt</t>
  </si>
  <si>
    <t>SP1477</t>
  </si>
  <si>
    <t>Dép sandal quai hậu vải màu đen</t>
  </si>
  <si>
    <t>SP1478</t>
  </si>
  <si>
    <t>Dép sandal thể thao mesh màu hồng pastel</t>
  </si>
  <si>
    <t>SP1479</t>
  </si>
  <si>
    <t>Dép clog EVA màu hồng pastel</t>
  </si>
  <si>
    <t>SP1480</t>
  </si>
  <si>
    <t>Dép sandal thể thao EVA màu xám tro</t>
  </si>
  <si>
    <t>SP1481</t>
  </si>
  <si>
    <t>Dép sandal thể thao mesh màu be</t>
  </si>
  <si>
    <t>SP1482</t>
  </si>
  <si>
    <t>Dép sandal quai hậu cao su màu xanh lá</t>
  </si>
  <si>
    <t>SP1483</t>
  </si>
  <si>
    <t>Dép mule da PU màu nâu đậm</t>
  </si>
  <si>
    <t>SP1484</t>
  </si>
  <si>
    <t>Dép sandal thể thao mesh màu xanh mint</t>
  </si>
  <si>
    <t>SP1485</t>
  </si>
  <si>
    <t>Dép Birkenstock EVA và da lộn màu xanh olive</t>
  </si>
  <si>
    <t>SP1486</t>
  </si>
  <si>
    <t>Dép đế bánh mì EVA màu xám</t>
  </si>
  <si>
    <t>SP1487</t>
  </si>
  <si>
    <t>Dép sandal quai hậu da bò màu xám</t>
  </si>
  <si>
    <t>SP1488</t>
  </si>
  <si>
    <t>Dép mule vải màu tím</t>
  </si>
  <si>
    <t>SP1489</t>
  </si>
  <si>
    <t>Dép mule vải màu đỏ đô</t>
  </si>
  <si>
    <t>SP1490</t>
  </si>
  <si>
    <t>Dép sandal quai hậu da PU màu trắng</t>
  </si>
  <si>
    <t>SP1491</t>
  </si>
  <si>
    <t>Dép mule vải màu be</t>
  </si>
  <si>
    <t>SP1492</t>
  </si>
  <si>
    <t>Dép sandal thể thao nylon màu khaki</t>
  </si>
  <si>
    <t>SP1493</t>
  </si>
  <si>
    <t>Dép sandal thể thao mesh màu xanh navy</t>
  </si>
  <si>
    <t>SP1494</t>
  </si>
  <si>
    <t>Dép đế bánh mì EVA màu be sữa</t>
  </si>
  <si>
    <t>SP1495</t>
  </si>
  <si>
    <t>Dép sandal quai hậu da bò màu đỏ đô</t>
  </si>
  <si>
    <t>SP1496</t>
  </si>
  <si>
    <t>Dép sandal thể thao nylon màu be sữa</t>
  </si>
  <si>
    <t>SP1497</t>
  </si>
  <si>
    <t>Dép đế bánh mì EVA màu xanh olive</t>
  </si>
  <si>
    <t>SP1498</t>
  </si>
  <si>
    <t>Dép sandal thể thao EVA màu kem</t>
  </si>
  <si>
    <t>SP1499</t>
  </si>
  <si>
    <t>Dép sandal thể thao EVA màu hồng</t>
  </si>
  <si>
    <t>SP1500</t>
  </si>
  <si>
    <t>Dép đế bánh mì EVA màu đen</t>
  </si>
  <si>
    <t>Hoàn cảnh</t>
  </si>
  <si>
    <t>Nhiệt độ ngày (°C)</t>
  </si>
  <si>
    <t>Bước 3a: Độ lệch nhiệt (°C)</t>
  </si>
  <si>
    <t>Bước 3b: Hệ số nhiệt độ</t>
  </si>
  <si>
    <t>Điểm phù hợp (0–10)</t>
  </si>
  <si>
    <t>Tập</t>
  </si>
  <si>
    <t>Xưởng/Công trình</t>
  </si>
  <si>
    <t>Test</t>
  </si>
  <si>
    <t>Vẽ ngoại cảnh</t>
  </si>
  <si>
    <t>Train</t>
  </si>
  <si>
    <t>Thuyết trình</t>
  </si>
  <si>
    <t>Đi học</t>
  </si>
  <si>
    <t>CÁCH TÍNH ĐIỂM PHÙ HỢP</t>
  </si>
  <si>
    <t>Điểm phù hợp (0–10) = ( Tỷ trọng 1 × Bước 1 + Tỷ trọng 2 × Bước 2 ) × Bước 3</t>
  </si>
  <si>
    <t>Bước 1: món có hợp hoàn cảnh không (từ 4 đặc tính).  Bước 2: phong cách của món có hợp hoàn cảnh không.  Bước 3: trời hôm nay có nằm trong khoảng nhiệt Tmin–Tmax của món không.</t>
  </si>
  <si>
    <t>Ô nền vàng, chữ xanh là ô bạn có thể sửa; mọi điểm bên DuLieu_ML tự tính lại.</t>
  </si>
  <si>
    <t>1. TRỌNG SỐ 4 ĐẶC TÍNH THEO HOÀN CẢNH (Bước 1)</t>
  </si>
  <si>
    <t>Tổng (phải = 100%)</t>
  </si>
  <si>
    <t>Lý do chọn trọng số</t>
  </si>
  <si>
    <t>Ngồi nhiều giờ trong lớp: cần thoáng, dễ cử động, gọn gàng vừa phải; giữ ấm chỉ phụ.</t>
  </si>
  <si>
    <t>Cử động nhiều, ngồi xổm, vươn tay: ưu tiên Vận động; cần giữ ấm khi làm ngoài trời; ít cần chỉn chu.</t>
  </si>
  <si>
    <t>Ngồi/đứng lâu ngoài nắng, di chuyển nhiều: ưu tiên Vận động và Thoáng khí.</t>
  </si>
  <si>
    <t>Phải chỉnh tề trước hội đồng: ưu tiên Chỉn chu; thoáng và vận động đủ để thoải mái.</t>
  </si>
  <si>
    <t>2. ĐỘ HỢP PHONG CÁCH – HOÀN CẢNH, thang 1–5 (Bước 2)</t>
  </si>
  <si>
    <t>Cơ sở (quy ước ăn mặc)</t>
  </si>
  <si>
    <t>Thoải mái, hợp lớp học và đi vẽ; thuyết trình ở mức tạm được.</t>
  </si>
  <si>
    <t>Hợp nhất với thuyết trình/bảo vệ; kém hợp xưởng và ngoài trời.</t>
  </si>
  <si>
    <t>Dễ cử động nên hợp xưởng; không phù hợp thuyết trình.</t>
  </si>
  <si>
    <t>Hợp lớp học và đi vẽ; ít hợp thuyết trình trang trọng.</t>
  </si>
  <si>
    <t>Gọn, trung tính: ổn ở mọi nơi, khá hợp thuyết trình.</t>
  </si>
  <si>
    <t>Hợp nhất với vẽ ngoại cảnh (sinh viên thiết kế/mỹ thuật); không hợp xưởng.</t>
  </si>
  <si>
    <t>3. THAM SỐ CHUNG</t>
  </si>
  <si>
    <t>Tỷ trọng Bước 1 (Điểm hoàn cảnh)</t>
  </si>
  <si>
    <t>Hoàn cảnh quyết định chính món có dùng được không.</t>
  </si>
  <si>
    <t>Tỷ trọng Bước 2 (Điểm phong cách)</t>
  </si>
  <si>
    <t>Tự tính = 100% trừ tỷ trọng Bước 1.</t>
  </si>
  <si>
    <t>Hệ số trừ cho mỗi °C lệch khỏi khoảng nhiệt</t>
  </si>
  <si>
    <t>Lệch 1°C trừ 10% điểm; lệch 10°C trở lên thì điểm bằng 0 (không mặc nổi). Khái niệm: vùng nhiệt thoải mái của quần áo (ISO 9920, ISO 7730); mức 10% do nhóm đặt.</t>
  </si>
  <si>
    <t>4. CÁCH CHẤM 4 ĐẶC TÍNH CỦA MỖI MÓN (thang 1–5, theo chất liệu và kiểu dáng)</t>
  </si>
  <si>
    <t>Đặc tính</t>
  </si>
  <si>
    <t>Ý nghĩa</t>
  </si>
  <si>
    <t>Mức 1</t>
  </si>
  <si>
    <t>Mức 3</t>
  </si>
  <si>
    <t>Mức 5</t>
  </si>
  <si>
    <t>Cơ sở tham chiếu</t>
  </si>
  <si>
    <t>Khả năng giữ nhiệt cơ thể</t>
  </si>
  <si>
    <t>Rất mỏng: dép, áo linen, váy mỏng</t>
  </si>
  <si>
    <t>Cotton dày, kaki, jean</t>
  </si>
  <si>
    <t>Len, nỉ bông, lông vũ, fleece</t>
  </si>
  <si>
    <t>Độ cách nhiệt của quần áo, đơn vị clo (ISO 9920)</t>
  </si>
  <si>
    <t>Thoát mồ hôi, hơi nước</t>
  </si>
  <si>
    <t>Da, nylon phủ, PVC</t>
  </si>
  <si>
    <t>Cotton thường, polyester</t>
  </si>
  <si>
    <t>Linen, mesh, thun lạnh</t>
  </si>
  <si>
    <t>Điện trở hơi nước ISO 11092; độ thấm khí ISO 9237</t>
  </si>
  <si>
    <t>Dễ cử động, ngồi xổm, vươn tay</t>
  </si>
  <si>
    <t>Đầm bó, quần tây cứng, giày da</t>
  </si>
  <si>
    <t>Jean thường, áo sơ mi</t>
  </si>
  <si>
    <t>Jogger, thun co giãn, đồ thể thao</t>
  </si>
  <si>
    <t>Kiểu dáng và độ co giãn (nguyên tắc ergonomics)</t>
  </si>
  <si>
    <t>Phẳng phiu, lịch sự</t>
  </si>
  <si>
    <t>Đồ thể thao, dép, hoodie</t>
  </si>
  <si>
    <t>Áo polo, quần jean sạch</t>
  </si>
  <si>
    <t>Sơ mi, quần tây, blazer, giày da</t>
  </si>
  <si>
    <t>Quy ước dress code công sở/học thuật</t>
  </si>
  <si>
    <t>5. MÁY TÍNH THỬ (sửa các ô vàng để xem điểm thay đổi; ví dụ: áo thun cotton, đi xưởng, trời 12°C)</t>
  </si>
  <si>
    <t>Tmin của món (°C)</t>
  </si>
  <si>
    <t>Tmax của món (°C)</t>
  </si>
  <si>
    <t>Giữ ấm (1–5)</t>
  </si>
  <si>
    <t>Thoáng khí (1–5)</t>
  </si>
  <si>
    <t>Vận động (1–5)</t>
  </si>
  <si>
    <t>Chỉn chu (1–5)</t>
  </si>
  <si>
    <t>ĐIỂM PHÙ HỢP (0–10)</t>
  </si>
  <si>
    <t>KIỂM CHỨNG ĐIỂM BẰNG NGƯỜI CHẤM THẬT (100 tình huống, 25 mỗi hoàn cảnh)</t>
  </si>
  <si>
    <t>Nhờ 3 bạn sinh viên chấm: "Mặc món này vào hoàn cảnh này, khi trời đang nhiệt độ này, hợp đến mức nào?" thang 0–10 (0: không thể mặc, 1–3: không hợp, 4–6: tạm được, 7–10: hợp). Điền vào ô vàng cột E, F, G.</t>
  </si>
  <si>
    <t>Khi đưa file cho người chấm, ẩn cột I (Điểm công thức) để họ không bị ảnh hưởng. Ô vàng bên phải cho biết sai số trung bình giữa người chấm và công thức.</t>
  </si>
  <si>
    <t>Người chấm 1</t>
  </si>
  <si>
    <t>Người chấm 2</t>
  </si>
  <si>
    <t>Người chấm 3</t>
  </si>
  <si>
    <t>TB người chấm</t>
  </si>
  <si>
    <t>Điểm công thức</t>
  </si>
  <si>
    <t>Chênh lệch (tuyệt đối)</t>
  </si>
  <si>
    <t>Kết quả kiểm chứng</t>
  </si>
  <si>
    <t>VÍ DỤ (không tính)</t>
  </si>
  <si>
    <t>Số tình huống đã chấm</t>
  </si>
  <si>
    <t>Sai số trung bình (MAE)</t>
  </si>
  <si>
    <t>Hệ số tương quan</t>
  </si>
  <si>
    <t>Gợi ý: MAE dưới 1.5 điểm và tương quan trên 0.7 là công thức khá sát cảm nhận người chấm. Nếu lệch nhiều, chỉnh trọng số ở sheet CachTinhDiem.</t>
  </si>
  <si>
    <t>THỐNG KÊ NHANH (tự tính từ DuLieu_ML và MonDo)</t>
  </si>
  <si>
    <t>Hoàn cảnh (DuLieu_ML)</t>
  </si>
  <si>
    <t>Số dòng</t>
  </si>
  <si>
    <t>Tỷ lệ</t>
  </si>
  <si>
    <t>Điểm TB</t>
  </si>
  <si>
    <t>Phong cách (DuLieu_ML)</t>
  </si>
  <si>
    <t>Phân bố điểm phù hợp</t>
  </si>
  <si>
    <t>Bằng 0</t>
  </si>
  <si>
    <t>Từ 0.1 đến 2</t>
  </si>
  <si>
    <t>Từ 2.1 đến 4</t>
  </si>
  <si>
    <t>Từ 4.1 đến 6</t>
  </si>
  <si>
    <t>Từ 6.1 đến 8</t>
  </si>
  <si>
    <t>Từ 8.1 đến 10</t>
  </si>
  <si>
    <t>Chỉ số</t>
  </si>
  <si>
    <t>Giá trị</t>
  </si>
  <si>
    <t>Điểm nhỏ nhất</t>
  </si>
  <si>
    <t>Điểm lớn nhất</t>
  </si>
  <si>
    <t>Điểm trung bình</t>
  </si>
  <si>
    <t>Độ lệch chuẩn</t>
  </si>
  <si>
    <t>Tỷ lệ dòng có trời nằm trong khoảng nhiệt của món</t>
  </si>
  <si>
    <t>Giới tính (MonDo)</t>
  </si>
  <si>
    <t>Số món</t>
  </si>
  <si>
    <t>Loại TP (MonDo)</t>
  </si>
  <si>
    <t>Phong cách (MonDo)</t>
  </si>
  <si>
    <t>Hoàn cảnh (MonDo, chưa xét nhiệt độ)</t>
  </si>
  <si>
    <t>Số món hợp nhất</t>
  </si>
  <si>
    <t xml:space="preserve">Áo sơ mi denim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</si>
</sst>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9" x14ac:knownFonts="1">
    <font>
      <sz val="11"/>
      <color theme="1"/>
      <name val="Calibri"/>
      <family val="2"/>
      <charset val="1"/>
    </font>
    <font>
      <b/>
      <sz val="14"/>
      <name val="Arial"/>
      <charset val="1"/>
    </font>
    <font>
      <b/>
      <sz val="11"/>
      <name val="Arial"/>
      <charset val="1"/>
    </font>
    <font>
      <sz val="10"/>
      <name val="Arial"/>
      <charset val="1"/>
    </font>
    <font>
      <b/>
      <sz val="10"/>
      <name val="Arial"/>
      <charset val="1"/>
    </font>
    <font>
      <u/>
      <sz val="10"/>
      <color rgb="FF0563C1"/>
      <name val="Arial"/>
      <charset val="1"/>
    </font>
    <font>
      <b/>
      <sz val="10"/>
      <color rgb="FFFFFFFF"/>
      <name val="Arial"/>
      <charset val="1"/>
    </font>
    <font>
      <b/>
      <sz val="10"/>
      <color rgb="FF0000FF"/>
      <name val="Arial"/>
      <charset val="1"/>
    </font>
    <font>
      <i/>
      <sz val="10"/>
      <color rgb="FF595959"/>
      <name val="Arial"/>
      <charset val="1"/>
    </font>
  </fonts>
  <fills count="9">
    <fill>
      <patternFill patternType="none"/>
    </fill>
    <fill>
      <patternFill patternType="gray125"/>
    </fill>
    <fill>
      <patternFill patternType="solid">
        <fgColor rgb="FFDDEBF7"/>
        <bgColor rgb="FFE7E6E6"/>
      </patternFill>
    </fill>
    <fill>
      <patternFill patternType="solid">
        <fgColor rgb="FFC6E0B4"/>
        <bgColor rgb="FFE7E6E6"/>
      </patternFill>
    </fill>
    <fill>
      <patternFill patternType="solid">
        <fgColor rgb="FFF8CBAD"/>
        <bgColor rgb="FFE7E6E6"/>
      </patternFill>
    </fill>
    <fill>
      <patternFill patternType="solid">
        <fgColor rgb="FFFFF2CC"/>
        <bgColor rgb="FFE7E6E6"/>
      </patternFill>
    </fill>
    <fill>
      <patternFill patternType="solid">
        <fgColor rgb="FFE7E6E6"/>
        <bgColor rgb="FFDDEBF7"/>
      </patternFill>
    </fill>
    <fill>
      <patternFill patternType="solid">
        <fgColor rgb="FF1F3864"/>
        <bgColor rgb="FF333333"/>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3" fillId="0" borderId="0" xfId="0" applyFont="1" applyBorder="1" applyAlignment="1">
      <alignment vertical="top" wrapText="1"/>
    </xf>
    <xf numFmtId="0" fontId="0" fillId="0" borderId="0" xfId="0" applyAlignment="1"/>
    <xf numFmtId="0" fontId="1" fillId="0" borderId="0" xfId="0" applyFont="1" applyAlignment="1"/>
    <xf numFmtId="0" fontId="2" fillId="0" borderId="0" xfId="0" applyFont="1" applyAlignment="1">
      <alignment vertical="top" wrapText="1"/>
    </xf>
    <xf numFmtId="0" fontId="3" fillId="0" borderId="0" xfId="0" applyFont="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4" fillId="0" borderId="0" xfId="0" applyFont="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0" borderId="0" xfId="0" applyFont="1" applyAlignment="1"/>
    <xf numFmtId="0" fontId="3" fillId="0" borderId="0" xfId="0" applyFont="1" applyAlignment="1">
      <alignment horizontal="center" vertical="center"/>
    </xf>
    <xf numFmtId="164" fontId="3" fillId="0" borderId="0" xfId="0" applyNumberFormat="1" applyFont="1" applyAlignment="1">
      <alignment horizontal="center" vertical="center"/>
    </xf>
    <xf numFmtId="0" fontId="5" fillId="0" borderId="0" xfId="0" applyFont="1" applyAlignment="1"/>
    <xf numFmtId="0" fontId="4" fillId="4" borderId="1" xfId="0" applyFont="1" applyFill="1" applyBorder="1" applyAlignment="1">
      <alignment horizontal="center" vertical="center" wrapText="1"/>
    </xf>
    <xf numFmtId="2" fontId="3" fillId="0" borderId="0" xfId="0" applyNumberFormat="1" applyFont="1" applyAlignment="1">
      <alignment horizontal="center" vertical="center"/>
    </xf>
    <xf numFmtId="0" fontId="4" fillId="0" borderId="0" xfId="0" applyFont="1" applyAlignment="1"/>
    <xf numFmtId="0" fontId="2" fillId="0" borderId="0" xfId="0" applyFont="1" applyAlignment="1"/>
    <xf numFmtId="0" fontId="6" fillId="7" borderId="1" xfId="0" applyFont="1" applyFill="1" applyBorder="1" applyAlignment="1">
      <alignment horizontal="center" vertical="center" wrapText="1"/>
    </xf>
    <xf numFmtId="0" fontId="4" fillId="0" borderId="1" xfId="0" applyFont="1" applyBorder="1" applyAlignment="1"/>
    <xf numFmtId="9" fontId="7" fillId="8" borderId="1" xfId="0" applyNumberFormat="1" applyFont="1" applyFill="1" applyBorder="1" applyAlignment="1">
      <alignment horizontal="center" vertical="center"/>
    </xf>
    <xf numFmtId="9" fontId="3" fillId="0" borderId="1" xfId="0" applyNumberFormat="1" applyFont="1" applyBorder="1" applyAlignment="1">
      <alignment horizontal="center" vertical="center"/>
    </xf>
    <xf numFmtId="0" fontId="7" fillId="8" borderId="1" xfId="0" applyFont="1" applyFill="1" applyBorder="1" applyAlignment="1">
      <alignment horizontal="center" vertical="center"/>
    </xf>
    <xf numFmtId="164"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164" fontId="4" fillId="3" borderId="1" xfId="0" applyNumberFormat="1" applyFont="1" applyFill="1" applyBorder="1" applyAlignment="1">
      <alignment horizontal="center" vertical="center"/>
    </xf>
    <xf numFmtId="0" fontId="6" fillId="7" borderId="0" xfId="0" applyFont="1" applyFill="1" applyAlignment="1"/>
    <xf numFmtId="0" fontId="0" fillId="7" borderId="0" xfId="0" applyFill="1" applyAlignment="1"/>
    <xf numFmtId="0" fontId="8" fillId="0" borderId="1" xfId="0" applyFont="1" applyBorder="1" applyAlignment="1">
      <alignment vertical="top" wrapText="1"/>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1" fontId="3" fillId="8" borderId="1" xfId="0" applyNumberFormat="1" applyFont="1" applyFill="1" applyBorder="1" applyAlignment="1">
      <alignment horizontal="center" vertical="center"/>
    </xf>
    <xf numFmtId="0" fontId="3" fillId="0" borderId="1" xfId="0" applyFont="1" applyBorder="1" applyAlignment="1"/>
    <xf numFmtId="0" fontId="3" fillId="0" borderId="1" xfId="0" applyFont="1" applyBorder="1" applyAlignment="1">
      <alignment horizontal="center" vertical="center"/>
    </xf>
    <xf numFmtId="2" fontId="3" fillId="8" borderId="1" xfId="0" applyNumberFormat="1" applyFont="1" applyFill="1" applyBorder="1" applyAlignment="1">
      <alignment horizontal="center" vertical="center"/>
    </xf>
    <xf numFmtId="1" fontId="3" fillId="0" borderId="1" xfId="0" applyNumberFormat="1" applyFont="1" applyBorder="1" applyAlignment="1"/>
    <xf numFmtId="165" fontId="3" fillId="0" borderId="1" xfId="0" applyNumberFormat="1" applyFont="1" applyBorder="1" applyAlignment="1"/>
    <xf numFmtId="164" fontId="3" fillId="0" borderId="1" xfId="0" applyNumberFormat="1" applyFont="1" applyBorder="1" applyAlignment="1"/>
    <xf numFmtId="2" fontId="3" fillId="0" borderId="1" xfId="0" applyNumberFormat="1" applyFont="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7E6E6"/>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google.com/search?tbm=isch&amp;q=Qu&#7847;n+t&#226;y+&#226;u+len+m&#224;u+be+n&#7919;" TargetMode="External"/><Relationship Id="rId170" Type="http://schemas.openxmlformats.org/officeDocument/2006/relationships/hyperlink" Target="https://pinterest.com/search/pins/?q=&#193;o+gi&#7919;+nhi&#7879;t+s&#7907;i+gi&#7919;+nhi&#7879;t+m&#224;u+kem+n&#7919;" TargetMode="External"/><Relationship Id="rId987" Type="http://schemas.openxmlformats.org/officeDocument/2006/relationships/hyperlink" Target="https://google.com/search?tbm=isch&amp;q=&#193;o+blazer+len+m&#224;u+xanh+navy+n&#7919;" TargetMode="External"/><Relationship Id="rId2668" Type="http://schemas.openxmlformats.org/officeDocument/2006/relationships/hyperlink" Target="https://pinterest.com/search/pins/?q=Gi&#224;y+l&#432;&#7901;i+slip-on+da+PU+m&#224;u+xanh+l&#225;+nam" TargetMode="External"/><Relationship Id="rId2875" Type="http://schemas.openxmlformats.org/officeDocument/2006/relationships/hyperlink" Target="https://google.com/search?tbm=isch&amp;q=D&#233;p+sandal+th&#7875;+thao+nylon+m&#224;u+n&#226;u+caramel+nam" TargetMode="External"/><Relationship Id="rId847" Type="http://schemas.openxmlformats.org/officeDocument/2006/relationships/hyperlink" Target="https://google.com/search?tbm=isch&amp;q=&#193;o+ki&#7875;u+c&#7893;+n&#417;+voan+m&#224;u+&#273;&#7887;+n&#7919;" TargetMode="External"/><Relationship Id="rId1477" Type="http://schemas.openxmlformats.org/officeDocument/2006/relationships/hyperlink" Target="https://google.com/search?tbm=isch&amp;q=Qu&#7847;n+n&#7881;+cotton+french+terry+m&#224;u+n&#226;u" TargetMode="External"/><Relationship Id="rId1684" Type="http://schemas.openxmlformats.org/officeDocument/2006/relationships/hyperlink" Target="https://pinterest.com/search/pins/?q=Qu&#7847;n+y&#7871;m+kaki+m&#224;u+n&#226;u+caramel+n&#7919;" TargetMode="External"/><Relationship Id="rId1891" Type="http://schemas.openxmlformats.org/officeDocument/2006/relationships/hyperlink" Target="https://google.com/search?tbm=isch&amp;q=Qu&#7847;n+kaki+&#7889;ng+&#273;&#7913;ng+cotton+m&#224;u+xanh+r&#234;u+n&#7919;" TargetMode="External"/><Relationship Id="rId2528" Type="http://schemas.openxmlformats.org/officeDocument/2006/relationships/hyperlink" Target="https://pinterest.com/search/pins/?q=Gi&#224;y+Oxford+da+b&#242;+m&#224;u+tr&#7855;ng+nam" TargetMode="External"/><Relationship Id="rId2735" Type="http://schemas.openxmlformats.org/officeDocument/2006/relationships/hyperlink" Target="https://google.com/search?tbm=isch&amp;q=Gi&#224;y+driving+shoes+da+b&#242;+m&#224;u+kem" TargetMode="External"/><Relationship Id="rId2942" Type="http://schemas.openxmlformats.org/officeDocument/2006/relationships/hyperlink" Target="https://pinterest.com/search/pins/?q=D&#233;p+quai+ngang+cao+su+m&#224;u+&#273;en+nam" TargetMode="External"/><Relationship Id="rId707" Type="http://schemas.openxmlformats.org/officeDocument/2006/relationships/hyperlink" Target="https://google.com/search?tbm=isch&amp;q=&#193;o+hoodie+n&#7881;+b&#244;ng+m&#224;u+be+nam" TargetMode="External"/><Relationship Id="rId914" Type="http://schemas.openxmlformats.org/officeDocument/2006/relationships/hyperlink" Target="https://pinterest.com/search/pins/?q=&#193;o+kho&#225;c+gi&#243;+Gore-tex+m&#224;u+n&#226;u+nam" TargetMode="External"/><Relationship Id="rId1337" Type="http://schemas.openxmlformats.org/officeDocument/2006/relationships/hyperlink" Target="https://google.com/search?tbm=isch&amp;q=Qu&#7847;n+n&#7881;+m&#224;u+x&#225;m+tro" TargetMode="External"/><Relationship Id="rId1544" Type="http://schemas.openxmlformats.org/officeDocument/2006/relationships/hyperlink" Target="https://pinterest.com/search/pins/?q=Qu&#7847;n+legging+thun+cotton+m&#224;u+tr&#7855;ng+n&#7919;" TargetMode="External"/><Relationship Id="rId1751" Type="http://schemas.openxmlformats.org/officeDocument/2006/relationships/hyperlink" Target="https://google.com/search?tbm=isch&amp;q=Qu&#7847;n+jogger+cotton+m&#224;u+tr&#7855;ng" TargetMode="External"/><Relationship Id="rId2802" Type="http://schemas.openxmlformats.org/officeDocument/2006/relationships/hyperlink" Target="https://pinterest.com/search/pins/?q=D&#233;p+sandal+quai+h&#7853;u+v&#7843;i+m&#224;u+h&#7891;ng+n&#7919;" TargetMode="External"/><Relationship Id="rId43" Type="http://schemas.openxmlformats.org/officeDocument/2006/relationships/hyperlink" Target="https://google.com/search?tbm=isch&amp;q=&#193;o+s&#417;+mi+flannel+h&#7885;a+ti&#7871;t+caro+xanh+r&#234;u+n&#7919;" TargetMode="External"/><Relationship Id="rId1404" Type="http://schemas.openxmlformats.org/officeDocument/2006/relationships/hyperlink" Target="https://pinterest.com/search/pins/?q=Qu&#7847;n+chinos+kaki+m&#224;u+x&#225;m" TargetMode="External"/><Relationship Id="rId1611" Type="http://schemas.openxmlformats.org/officeDocument/2006/relationships/hyperlink" Target="https://google.com/search?tbm=isch&amp;q=Qu&#7847;n+nhung+t&#259;m+m&#224;u+kem" TargetMode="External"/><Relationship Id="rId497" Type="http://schemas.openxmlformats.org/officeDocument/2006/relationships/hyperlink" Target="https://google.com/search?tbm=isch&amp;q=&#193;o+sweatshirt+n&#7881;+b&#244;ng+m&#224;u+x&#225;m+tro+nam" TargetMode="External"/><Relationship Id="rId2178" Type="http://schemas.openxmlformats.org/officeDocument/2006/relationships/hyperlink" Target="https://pinterest.com/search/pins/?q=&#272;&#7847;m+s&#417;+mi+linen+m&#224;u+b&#7841;c+n&#7919;" TargetMode="External"/><Relationship Id="rId2385" Type="http://schemas.openxmlformats.org/officeDocument/2006/relationships/hyperlink" Target="https://google.com/search?tbm=isch&amp;q=Gi&#224;y+Derby+da+l&#7897;n+m&#224;u+&#273;en+nam" TargetMode="External"/><Relationship Id="rId357" Type="http://schemas.openxmlformats.org/officeDocument/2006/relationships/hyperlink" Target="https://google.com/search?tbm=isch&amp;q=&#193;o+gile+linen+m&#224;u+xanh+d&#432;&#417;ng+nam" TargetMode="External"/><Relationship Id="rId1194" Type="http://schemas.openxmlformats.org/officeDocument/2006/relationships/hyperlink" Target="https://pinterest.com/search/pins/?q=&#193;o+cardigan+d&#224;i+len+d&#7879;t+kim+m&#224;u+xanh+r&#234;u+n&#7919;" TargetMode="External"/><Relationship Id="rId2038" Type="http://schemas.openxmlformats.org/officeDocument/2006/relationships/hyperlink" Target="https://pinterest.com/search/pins/?q=Ch&#226;n+v&#225;y+midi+satin+m&#224;u+&#273;en+n&#7919;" TargetMode="External"/><Relationship Id="rId2592" Type="http://schemas.openxmlformats.org/officeDocument/2006/relationships/hyperlink" Target="https://pinterest.com/search/pins/?q=Gi&#224;y+snow+boots+l&#244;ng+c&#7915;u+m&#224;u+kem+n&#7919;" TargetMode="External"/><Relationship Id="rId217" Type="http://schemas.openxmlformats.org/officeDocument/2006/relationships/hyperlink" Target="https://google.com/search?tbm=isch&amp;q=&#193;o+len+cardigan+mohair+m&#224;u+xanh+navy+n&#7919;" TargetMode="External"/><Relationship Id="rId564" Type="http://schemas.openxmlformats.org/officeDocument/2006/relationships/hyperlink" Target="https://pinterest.com/search/pins/?q=&#193;o+gi&#7919;+nhi&#7879;t+len+merino+m&#224;u+&#273;en+nam" TargetMode="External"/><Relationship Id="rId771" Type="http://schemas.openxmlformats.org/officeDocument/2006/relationships/hyperlink" Target="https://google.com/search?tbm=isch&amp;q=&#193;o+thun+oversize+cotton+m&#224;u+n&#226;u+caramel+n&#7919;" TargetMode="External"/><Relationship Id="rId2245" Type="http://schemas.openxmlformats.org/officeDocument/2006/relationships/hyperlink" Target="https://google.com/search?tbm=isch&amp;q=&#272;&#7847;m+polo+th&#7875;+thao+polyester+m&#224;u+khaki+n&#7919;" TargetMode="External"/><Relationship Id="rId2452" Type="http://schemas.openxmlformats.org/officeDocument/2006/relationships/hyperlink" Target="https://pinterest.com/search/pins/?q=Gi&#224;y+driving+shoes+da+b&#242;+m&#224;u+tr&#7855;ng" TargetMode="External"/><Relationship Id="rId424" Type="http://schemas.openxmlformats.org/officeDocument/2006/relationships/hyperlink" Target="https://pinterest.com/search/pins/?q=&#193;o+polo+polyester+m&#224;u+kem+nam" TargetMode="External"/><Relationship Id="rId631" Type="http://schemas.openxmlformats.org/officeDocument/2006/relationships/hyperlink" Target="https://google.com/search?tbm=isch&amp;q=&#193;o+polo+polyester+m&#224;u+v&#224;ng+nam" TargetMode="External"/><Relationship Id="rId1054" Type="http://schemas.openxmlformats.org/officeDocument/2006/relationships/hyperlink" Target="https://pinterest.com/search/pins/?q=&#193;o+kho&#225;c+trench+coat+cotton+gabardine+m&#224;u+kem+nam" TargetMode="External"/><Relationship Id="rId1261" Type="http://schemas.openxmlformats.org/officeDocument/2006/relationships/hyperlink" Target="https://google.com/search?tbm=isch&amp;q=&#193;o+kho&#225;c+parka+nylon+m&#224;u+xanh+baby+nam" TargetMode="External"/><Relationship Id="rId2105" Type="http://schemas.openxmlformats.org/officeDocument/2006/relationships/hyperlink" Target="https://google.com/search?tbm=isch&amp;q=&#272;&#7847;m+maxi+chiffon+m&#224;u+&#273;en+n&#7919;" TargetMode="External"/><Relationship Id="rId2312" Type="http://schemas.openxmlformats.org/officeDocument/2006/relationships/hyperlink" Target="https://pinterest.com/search/pins/?q=&#272;&#7847;m+c&#244;ng+s&#7903;+polyester+pha+m&#224;u+n&#226;u+n&#7919;" TargetMode="External"/><Relationship Id="rId1121" Type="http://schemas.openxmlformats.org/officeDocument/2006/relationships/hyperlink" Target="https://google.com/search?tbm=isch&amp;q=&#193;o+kho&#225;c+gi&#243;+polyester+ripstop+m&#224;u+&#273;en" TargetMode="External"/><Relationship Id="rId1938" Type="http://schemas.openxmlformats.org/officeDocument/2006/relationships/hyperlink" Target="https://pinterest.com/search/pins/?q=Ch&#226;n+v&#225;y+ch&#7919;+A+denim+m&#224;u+be+n&#7919;" TargetMode="External"/><Relationship Id="rId281" Type="http://schemas.openxmlformats.org/officeDocument/2006/relationships/hyperlink" Target="https://google.com/search?tbm=isch&amp;q=&#193;o+len+c&#7893;+l&#7885;+len+merino+m&#224;u+xanh+d&#432;&#417;ng+nam" TargetMode="External"/><Relationship Id="rId141" Type="http://schemas.openxmlformats.org/officeDocument/2006/relationships/hyperlink" Target="https://google.com/search?tbm=isch&amp;q=&#193;o+gi&#7919;+nhi&#7879;t+polyester+fleece+m&#224;u+&#273;en+nam" TargetMode="External"/><Relationship Id="rId7" Type="http://schemas.openxmlformats.org/officeDocument/2006/relationships/hyperlink" Target="https://google.com/search?tbm=isch&amp;q=&#193;o+thun+oversize+thun+cotton+m&#224;u+&#273;en+nam" TargetMode="External"/><Relationship Id="rId2779" Type="http://schemas.openxmlformats.org/officeDocument/2006/relationships/hyperlink" Target="https://google.com/search?tbm=isch&amp;q=D&#233;p+Birkenstock+EVA+v&#224;+da+l&#7897;n+m&#224;u+h&#7891;ng+pastel+n&#7919;" TargetMode="External"/><Relationship Id="rId2986" Type="http://schemas.openxmlformats.org/officeDocument/2006/relationships/hyperlink" Target="https://pinterest.com/search/pins/?q=D&#233;p+sandal+th&#7875;+thao+mesh+m&#224;u+xanh+navy+n&#7919;" TargetMode="External"/><Relationship Id="rId958" Type="http://schemas.openxmlformats.org/officeDocument/2006/relationships/hyperlink" Target="https://pinterest.com/search/pins/?q=&#193;o+kho&#225;c+bomber+da+PU+m&#224;u+x&#225;m+nam" TargetMode="External"/><Relationship Id="rId1588" Type="http://schemas.openxmlformats.org/officeDocument/2006/relationships/hyperlink" Target="https://pinterest.com/search/pins/?q=Qu&#7847;n+cargo+cotton+canvas+m&#224;u+tr&#7855;ng+nam" TargetMode="External"/><Relationship Id="rId1795" Type="http://schemas.openxmlformats.org/officeDocument/2006/relationships/hyperlink" Target="https://google.com/search?tbm=isch&amp;q=Qu&#7847;n+len+m&#224;u+xanh+baby+nam" TargetMode="External"/><Relationship Id="rId2639" Type="http://schemas.openxmlformats.org/officeDocument/2006/relationships/hyperlink" Target="https://google.com/search?tbm=isch&amp;q=Gi&#224;y+canvas+c&#7893;+cao+m&#224;u+h&#7891;ng" TargetMode="External"/><Relationship Id="rId2846" Type="http://schemas.openxmlformats.org/officeDocument/2006/relationships/hyperlink" Target="https://pinterest.com/search/pins/?q=D&#233;p+Birkenstock+EVA+v&#224;+da+l&#7897;n+m&#224;u+b&#7841;c+n&#7919;" TargetMode="External"/><Relationship Id="rId87" Type="http://schemas.openxmlformats.org/officeDocument/2006/relationships/hyperlink" Target="https://google.com/search?tbm=isch&amp;q=&#193;o+thun+tay+d&#224;i+basic+cotton+m&#224;u+&#273;&#7887;+&#273;&#244;+nam" TargetMode="External"/><Relationship Id="rId818" Type="http://schemas.openxmlformats.org/officeDocument/2006/relationships/hyperlink" Target="https://pinterest.com/search/pins/?q=&#193;o+ki&#7875;u+c&#7893;+n&#417;+l&#7909;a+m&#224;u+xanh+mint+n&#7919;" TargetMode="External"/><Relationship Id="rId1448" Type="http://schemas.openxmlformats.org/officeDocument/2006/relationships/hyperlink" Target="https://pinterest.com/search/pins/?q=Qu&#7847;n+n&#7881;+cotton+french+terry+m&#224;u+tr&#7855;ng" TargetMode="External"/><Relationship Id="rId1655" Type="http://schemas.openxmlformats.org/officeDocument/2006/relationships/hyperlink" Target="https://google.com/search?tbm=isch&amp;q=Qu&#7847;n+y&#7871;m+kaki+m&#224;u+tr&#7855;ng+n&#7919;" TargetMode="External"/><Relationship Id="rId2706" Type="http://schemas.openxmlformats.org/officeDocument/2006/relationships/hyperlink" Target="https://pinterest.com/search/pins/?q=Gi&#224;y+boots+cao+c&#7893;+da+b&#242;+m&#224;u+&#273;&#7887;+&#273;&#244;+n&#7919;" TargetMode="External"/><Relationship Id="rId1308" Type="http://schemas.openxmlformats.org/officeDocument/2006/relationships/hyperlink" Target="https://pinterest.com/search/pins/?q=&#193;o+m&#259;ng+t&#244;+d&#7841;+m&#224;u+&#273;&#7887;+n&#7919;" TargetMode="External"/><Relationship Id="rId1862" Type="http://schemas.openxmlformats.org/officeDocument/2006/relationships/hyperlink" Target="https://pinterest.com/search/pins/?q=Qu&#7847;n+t&#226;y+&#226;u+linen+m&#224;u+xanh+r&#234;u+n&#7919;" TargetMode="External"/><Relationship Id="rId2913" Type="http://schemas.openxmlformats.org/officeDocument/2006/relationships/hyperlink" Target="https://google.com/search?tbm=isch&amp;q=D&#233;p+mule+da+PU+m&#224;u+&#273;en+nam" TargetMode="External"/><Relationship Id="rId1515" Type="http://schemas.openxmlformats.org/officeDocument/2006/relationships/hyperlink" Target="https://google.com/search?tbm=isch&amp;q=Qu&#7847;n+kaki+&#7889;ng+&#273;&#7913;ng+cotton+m&#224;u+tr&#7855;ng+n&#7919;" TargetMode="External"/><Relationship Id="rId1722" Type="http://schemas.openxmlformats.org/officeDocument/2006/relationships/hyperlink" Target="https://pinterest.com/search/pins/?q=Qu&#7847;n+jogger+n&#7881;+m&#224;u+kem+n&#7919;" TargetMode="External"/><Relationship Id="rId14" Type="http://schemas.openxmlformats.org/officeDocument/2006/relationships/hyperlink" Target="https://pinterest.com/search/pins/?q=&#193;o+s&#417;+mi+flannel+h&#7885;a+ti&#7871;t+caro+x&#225;m+nam" TargetMode="External"/><Relationship Id="rId2289" Type="http://schemas.openxmlformats.org/officeDocument/2006/relationships/hyperlink" Target="https://google.com/search?tbm=isch&amp;q=&#272;&#7847;m+polo+th&#7875;+thao+polyester+h&#7885;a+ti&#7871;t+k&#7867;+s&#7885;c+&#273;en+tr&#7855;ng+n&#7919;" TargetMode="External"/><Relationship Id="rId2496" Type="http://schemas.openxmlformats.org/officeDocument/2006/relationships/hyperlink" Target="https://pinterest.com/search/pins/?q=Gi&#224;y+loafer+da+b&#242;+m&#224;u+&#273;en+n&#7919;" TargetMode="External"/><Relationship Id="rId468" Type="http://schemas.openxmlformats.org/officeDocument/2006/relationships/hyperlink" Target="https://pinterest.com/search/pins/?q=&#193;o+gi&#7919;+nhi&#7879;t+s&#7907;i+gi&#7919;+nhi&#7879;t+m&#224;u+tr&#7855;ng+nam" TargetMode="External"/><Relationship Id="rId675" Type="http://schemas.openxmlformats.org/officeDocument/2006/relationships/hyperlink" Target="https://google.com/search?tbm=isch&amp;q=&#193;o+len+c&#7893;+l&#7885;+len+merino+m&#224;u+h&#7891;ng+pastel+n&#7919;" TargetMode="External"/><Relationship Id="rId882" Type="http://schemas.openxmlformats.org/officeDocument/2006/relationships/hyperlink" Target="https://pinterest.com/search/pins/?q=&#193;o+kho&#225;c+phao+l&#244;ng+v&#361;+m&#224;u+&#273;en+nam" TargetMode="External"/><Relationship Id="rId1098" Type="http://schemas.openxmlformats.org/officeDocument/2006/relationships/hyperlink" Target="https://pinterest.com/search/pins/?q=&#193;o+cardigan+d&#224;i+len+m&#224;u+h&#7891;ng+nam" TargetMode="External"/><Relationship Id="rId2149" Type="http://schemas.openxmlformats.org/officeDocument/2006/relationships/hyperlink" Target="https://google.com/search?tbm=isch&amp;q=&#272;&#7847;m+y&#7871;m+denim+m&#224;u+xanh+denim+nh&#7841;t+n&#7919;" TargetMode="External"/><Relationship Id="rId2356" Type="http://schemas.openxmlformats.org/officeDocument/2006/relationships/hyperlink" Target="https://pinterest.com/search/pins/?q=Gi&#224;y+platform+canvas+m&#224;u+xanh+olive+nam" TargetMode="External"/><Relationship Id="rId2563" Type="http://schemas.openxmlformats.org/officeDocument/2006/relationships/hyperlink" Target="https://google.com/search?tbm=isch&amp;q=Gi&#224;y+loafer+da+l&#7897;n+m&#224;u+x&#225;m+nam" TargetMode="External"/><Relationship Id="rId2770" Type="http://schemas.openxmlformats.org/officeDocument/2006/relationships/hyperlink" Target="https://pinterest.com/search/pins/?q=D&#233;p+&#273;&#7871;+b&#225;nh+m&#236;+EVA+m&#224;u+cam" TargetMode="External"/><Relationship Id="rId328" Type="http://schemas.openxmlformats.org/officeDocument/2006/relationships/hyperlink" Target="https://pinterest.com/search/pins/?q=&#193;o+gile+tweed+m&#224;u+xanh+olive+nam" TargetMode="External"/><Relationship Id="rId535" Type="http://schemas.openxmlformats.org/officeDocument/2006/relationships/hyperlink" Target="https://google.com/search?tbm=isch&amp;q=&#193;o+len+c&#7893;+l&#7885;+len+merino+m&#224;u+cam" TargetMode="External"/><Relationship Id="rId742" Type="http://schemas.openxmlformats.org/officeDocument/2006/relationships/hyperlink" Target="https://pinterest.com/search/pins/?q=&#193;o+thun+th&#7875;+thao+dry-fit+polyester+m&#224;u+h&#7891;ng" TargetMode="External"/><Relationship Id="rId1165" Type="http://schemas.openxmlformats.org/officeDocument/2006/relationships/hyperlink" Target="https://google.com/search?tbm=isch&amp;q=&#193;o+blazer+cotton+m&#224;u+&#273;en" TargetMode="External"/><Relationship Id="rId1372" Type="http://schemas.openxmlformats.org/officeDocument/2006/relationships/hyperlink" Target="https://pinterest.com/search/pins/?q=Qu&#7847;n+jeans+&#7889;ng+r&#7897;ng+denim+m&#224;u+xanh+denim+nh&#7841;t" TargetMode="External"/><Relationship Id="rId2009" Type="http://schemas.openxmlformats.org/officeDocument/2006/relationships/hyperlink" Target="https://google.com/search?tbm=isch&amp;q=Ch&#226;n+v&#225;y+cargo+cotton+canvas+m&#224;u+be+s&#7919;a+n&#7919;" TargetMode="External"/><Relationship Id="rId2216" Type="http://schemas.openxmlformats.org/officeDocument/2006/relationships/hyperlink" Target="https://pinterest.com/search/pins/?q=&#272;&#7847;m+polo+th&#7875;+thao+polyester+m&#224;u+tr&#7855;ng+n&#7919;" TargetMode="External"/><Relationship Id="rId2423" Type="http://schemas.openxmlformats.org/officeDocument/2006/relationships/hyperlink" Target="https://google.com/search?tbm=isch&amp;q=Gi&#224;y+Chelsea+boots+da+l&#7897;n+m&#224;u+tr&#7855;ng+n&#7919;" TargetMode="External"/><Relationship Id="rId2630" Type="http://schemas.openxmlformats.org/officeDocument/2006/relationships/hyperlink" Target="https://pinterest.com/search/pins/?q=Gi&#224;y+leo+n&#250;i+v&#7843;i+k&#7929;+thu&#7853;t+m&#224;u+n&#226;u+caramel+nam" TargetMode="External"/><Relationship Id="rId602" Type="http://schemas.openxmlformats.org/officeDocument/2006/relationships/hyperlink" Target="https://pinterest.com/search/pins/?q=&#193;o+thun+oversize+thun+cotton+m&#224;u+tr&#7855;ng" TargetMode="External"/><Relationship Id="rId1025" Type="http://schemas.openxmlformats.org/officeDocument/2006/relationships/hyperlink" Target="https://google.com/search?tbm=isch&amp;q=&#193;o+kho&#225;c+ch&#7889;ng+n&#7855;ng+polyester+UPF50+m&#224;u+n&#226;u" TargetMode="External"/><Relationship Id="rId1232" Type="http://schemas.openxmlformats.org/officeDocument/2006/relationships/hyperlink" Target="https://pinterest.com/search/pins/?q=&#193;o+kho&#225;c+kaki+m&#224;u+xanh+baby+n&#7919;" TargetMode="External"/><Relationship Id="rId185" Type="http://schemas.openxmlformats.org/officeDocument/2006/relationships/hyperlink" Target="https://google.com/search?tbm=isch&amp;q=&#193;o+len+c&#7893;+l&#7885;+len+merino+m&#224;u+be+s&#7919;a+n&#7919;" TargetMode="External"/><Relationship Id="rId1909" Type="http://schemas.openxmlformats.org/officeDocument/2006/relationships/hyperlink" Target="https://google.com/search?tbm=isch&amp;q=Qu&#7847;n+legging+polyester+spandex+m&#224;u+&#273;en+n&#7919;" TargetMode="External"/><Relationship Id="rId392" Type="http://schemas.openxmlformats.org/officeDocument/2006/relationships/hyperlink" Target="https://pinterest.com/search/pins/?q=&#193;o+thun+tay+d&#224;i+basic+cotton+m&#224;u+tr&#7855;ng" TargetMode="External"/><Relationship Id="rId2073" Type="http://schemas.openxmlformats.org/officeDocument/2006/relationships/hyperlink" Target="https://google.com/search?tbm=isch&amp;q=Ch&#226;n+v&#225;y+ch&#7919;+A+cotton+m&#224;u+tr&#7855;ng+n&#7919;" TargetMode="External"/><Relationship Id="rId2280" Type="http://schemas.openxmlformats.org/officeDocument/2006/relationships/hyperlink" Target="https://pinterest.com/search/pins/?q=&#272;&#7847;m+c&#244;ng+s&#7903;+polyester+pha+m&#224;u+be+s&#7919;a+n&#7919;" TargetMode="External"/><Relationship Id="rId252" Type="http://schemas.openxmlformats.org/officeDocument/2006/relationships/hyperlink" Target="https://pinterest.com/search/pins/?q=&#193;o+thun+c&#7893;+tr&#242;n+cotton+compact+m&#224;u+h&#7891;ng+pastel+nam" TargetMode="External"/><Relationship Id="rId2140" Type="http://schemas.openxmlformats.org/officeDocument/2006/relationships/hyperlink" Target="https://pinterest.com/search/pins/?q=&#272;&#7847;m+maxi+voan+m&#224;u+t&#237;m+lavender+n&#7919;" TargetMode="External"/><Relationship Id="rId112" Type="http://schemas.openxmlformats.org/officeDocument/2006/relationships/hyperlink" Target="https://pinterest.com/search/pins/?q=&#193;o+hoodie+n&#7881;+m&#224;u+&#273;&#7887;+&#273;&#244;+nam" TargetMode="External"/><Relationship Id="rId1699" Type="http://schemas.openxmlformats.org/officeDocument/2006/relationships/hyperlink" Target="https://google.com/search?tbm=isch&amp;q=Qu&#7847;n+kaki+&#7889;ng+&#273;&#7913;ng+m&#224;u+v&#224;ng+mustard+nam" TargetMode="External"/><Relationship Id="rId2000" Type="http://schemas.openxmlformats.org/officeDocument/2006/relationships/hyperlink" Target="https://pinterest.com/search/pins/?q=Ch&#226;n+v&#225;y+x&#7871;p+ly+satin+h&#7885;a+ti&#7871;t+caro+x&#225;m+n&#7919;" TargetMode="External"/><Relationship Id="rId2957" Type="http://schemas.openxmlformats.org/officeDocument/2006/relationships/hyperlink" Target="https://google.com/search?tbm=isch&amp;q=D&#233;p+clog+EVA+m&#224;u+h&#7891;ng+pastel" TargetMode="External"/><Relationship Id="rId929" Type="http://schemas.openxmlformats.org/officeDocument/2006/relationships/hyperlink" Target="https://google.com/search?tbm=isch&amp;q=&#193;o+cardigan+d&#224;i+mohair+m&#224;u+be+n&#7919;" TargetMode="External"/><Relationship Id="rId1559" Type="http://schemas.openxmlformats.org/officeDocument/2006/relationships/hyperlink" Target="https://google.com/search?tbm=isch&amp;q=Qu&#7847;n+chinos+kaki+m&#224;u+t&#237;m+lavender+nam" TargetMode="External"/><Relationship Id="rId1766" Type="http://schemas.openxmlformats.org/officeDocument/2006/relationships/hyperlink" Target="https://pinterest.com/search/pins/?q=Qu&#7847;n+n&#7881;+m&#224;u+xanh+r&#234;u+nam" TargetMode="External"/><Relationship Id="rId1973" Type="http://schemas.openxmlformats.org/officeDocument/2006/relationships/hyperlink" Target="https://google.com/search?tbm=isch&amp;q=Ch&#226;n+v&#225;y+qu&#7847;n+cotton+h&#7885;a+ti&#7871;t+k&#7867;+s&#7885;c+xanh+tr&#7855;ng+n&#7919;" TargetMode="External"/><Relationship Id="rId2817" Type="http://schemas.openxmlformats.org/officeDocument/2006/relationships/hyperlink" Target="https://google.com/search?tbm=isch&amp;q=D&#233;p+&#273;&#7871;+b&#225;nh+m&#236;+cao+su+m&#224;u+&#273;en+n&#7919;" TargetMode="External"/><Relationship Id="rId58" Type="http://schemas.openxmlformats.org/officeDocument/2006/relationships/hyperlink" Target="https://pinterest.com/search/pins/?q=&#193;o+thun+tay+d&#224;i+basic+modal+m&#224;u+&#273;&#7887;+n&#7919;" TargetMode="External"/><Relationship Id="rId1419" Type="http://schemas.openxmlformats.org/officeDocument/2006/relationships/hyperlink" Target="https://google.com/search?tbm=isch&amp;q=Qu&#7847;n+chinos+kaki+m&#224;u+h&#7891;ng+nam" TargetMode="External"/><Relationship Id="rId1626" Type="http://schemas.openxmlformats.org/officeDocument/2006/relationships/hyperlink" Target="https://pinterest.com/search/pins/?q=Qu&#7847;n+&#7889;ng+su&#244;ng+polyester+m&#224;u+be+nam" TargetMode="External"/><Relationship Id="rId1833" Type="http://schemas.openxmlformats.org/officeDocument/2006/relationships/hyperlink" Target="https://google.com/search?tbm=isch&amp;q=Qu&#7847;n+legging+gi&#7919;+nhi&#7879;t+s&#7907;i+gi&#7919;+nhi&#7879;t+m&#224;u+h&#7891;ng+pastel" TargetMode="External"/><Relationship Id="rId1900" Type="http://schemas.openxmlformats.org/officeDocument/2006/relationships/hyperlink" Target="https://pinterest.com/search/pins/?q=Qu&#7847;n+l&#7917;ng+capri+linen+m&#224;u+be+n&#7919;" TargetMode="External"/><Relationship Id="rId579" Type="http://schemas.openxmlformats.org/officeDocument/2006/relationships/hyperlink" Target="https://google.com/search?tbm=isch&amp;q=&#193;o+thun+oversize+cotton+compact+m&#224;u+n&#226;u+nam" TargetMode="External"/><Relationship Id="rId786" Type="http://schemas.openxmlformats.org/officeDocument/2006/relationships/hyperlink" Target="https://pinterest.com/search/pins/?q=&#193;o+henley+cotton+slub+m&#224;u+t&#237;m+lavender+nam" TargetMode="External"/><Relationship Id="rId993" Type="http://schemas.openxmlformats.org/officeDocument/2006/relationships/hyperlink" Target="https://google.com/search?tbm=isch&amp;q=&#193;o+m&#259;ng+t&#244;+cashmere+m&#224;u+kem+nam" TargetMode="External"/><Relationship Id="rId2467" Type="http://schemas.openxmlformats.org/officeDocument/2006/relationships/hyperlink" Target="https://google.com/search?tbm=isch&amp;q=Gi&#224;y+l&#432;&#7901;i+slip-on+v&#7843;i+m&#224;u+xanh+navy+nam" TargetMode="External"/><Relationship Id="rId2674" Type="http://schemas.openxmlformats.org/officeDocument/2006/relationships/hyperlink" Target="https://pinterest.com/search/pins/?q=Gi&#224;y+Oxford+da+b&#242;+m&#224;u+&#273;en+nam" TargetMode="External"/><Relationship Id="rId439" Type="http://schemas.openxmlformats.org/officeDocument/2006/relationships/hyperlink" Target="https://google.com/search?tbm=isch&amp;q=&#193;o+gile+len+m&#224;u+x&#225;m+tro+nam" TargetMode="External"/><Relationship Id="rId646" Type="http://schemas.openxmlformats.org/officeDocument/2006/relationships/hyperlink" Target="https://pinterest.com/search/pins/?q=&#193;o+sweatshirt+n&#7881;+b&#244;ng+m&#224;u+&#273;&#7887;+&#273;&#244;+nam" TargetMode="External"/><Relationship Id="rId1069" Type="http://schemas.openxmlformats.org/officeDocument/2006/relationships/hyperlink" Target="https://google.com/search?tbm=isch&amp;q=&#193;o+kho&#225;c+da+da+b&#242;+m&#224;u+n&#226;u+n&#7919;" TargetMode="External"/><Relationship Id="rId1276" Type="http://schemas.openxmlformats.org/officeDocument/2006/relationships/hyperlink" Target="https://pinterest.com/search/pins/?q=&#193;o+phao+si&#234;u+nh&#7865;+l&#244;ng+v&#361;+m&#224;u+n&#226;u+caramel" TargetMode="External"/><Relationship Id="rId1483" Type="http://schemas.openxmlformats.org/officeDocument/2006/relationships/hyperlink" Target="https://google.com/search?tbm=isch&amp;q=Qu&#7847;n+kaki+&#7889;ng+&#273;&#7913;ng+m&#224;u+x&#225;m+nam" TargetMode="External"/><Relationship Id="rId2327" Type="http://schemas.openxmlformats.org/officeDocument/2006/relationships/hyperlink" Target="https://google.com/search?tbm=isch&amp;q=Gi&#224;y+Derby+da+b&#242;+m&#224;u+tr&#7855;ng+nam" TargetMode="External"/><Relationship Id="rId2881" Type="http://schemas.openxmlformats.org/officeDocument/2006/relationships/hyperlink" Target="https://google.com/search?tbm=isch&amp;q=D&#233;p+sandal+th&#7875;+thao+EVA+m&#224;u+&#273;en+nam" TargetMode="External"/><Relationship Id="rId506" Type="http://schemas.openxmlformats.org/officeDocument/2006/relationships/hyperlink" Target="https://pinterest.com/search/pins/?q=&#193;o+sweatshirt+cotton+french+terry+m&#224;u+&#273;en+nam" TargetMode="External"/><Relationship Id="rId853" Type="http://schemas.openxmlformats.org/officeDocument/2006/relationships/hyperlink" Target="https://google.com/search?tbm=isch&amp;q=&#193;o+polo+polyester+m&#224;u+xanh+olive" TargetMode="External"/><Relationship Id="rId1136" Type="http://schemas.openxmlformats.org/officeDocument/2006/relationships/hyperlink" Target="https://pinterest.com/search/pins/?q=&#193;o+kho&#225;c+parka+Gore-tex+m&#224;u+&#273;en+n&#7919;" TargetMode="External"/><Relationship Id="rId1690" Type="http://schemas.openxmlformats.org/officeDocument/2006/relationships/hyperlink" Target="https://pinterest.com/search/pins/?q=Qu&#7847;n+len+tweed+m&#224;u+n&#226;u+nam" TargetMode="External"/><Relationship Id="rId2534" Type="http://schemas.openxmlformats.org/officeDocument/2006/relationships/hyperlink" Target="https://pinterest.com/search/pins/?q=Gi&#224;y+cao+g&#243;t+da+b&#242;+m&#224;u+n&#226;u+&#273;&#7853;m+n&#7919;" TargetMode="External"/><Relationship Id="rId2741" Type="http://schemas.openxmlformats.org/officeDocument/2006/relationships/hyperlink" Target="https://google.com/search?tbm=isch&amp;q=Gi&#224;y+platform+canvas+m&#224;u+x&#225;m+n&#7919;" TargetMode="External"/><Relationship Id="rId713" Type="http://schemas.openxmlformats.org/officeDocument/2006/relationships/hyperlink" Target="https://google.com/search?tbm=isch&amp;q=&#193;o+len+c&#7893;+tr&#242;n+m&#224;u+h&#7891;ng+pastel+n&#7919;" TargetMode="External"/><Relationship Id="rId920" Type="http://schemas.openxmlformats.org/officeDocument/2006/relationships/hyperlink" Target="https://pinterest.com/search/pins/?q=&#193;o+kho&#225;c+parka+cotton+canvas+m&#224;u+n&#226;u+&#273;&#7853;m+n&#7919;" TargetMode="External"/><Relationship Id="rId1343" Type="http://schemas.openxmlformats.org/officeDocument/2006/relationships/hyperlink" Target="https://google.com/search?tbm=isch&amp;q=Qu&#7847;n+jeans+r&#225;ch+g&#7889;i+denim+m&#224;u+v&#224;ng+n&#7919;" TargetMode="External"/><Relationship Id="rId1550" Type="http://schemas.openxmlformats.org/officeDocument/2006/relationships/hyperlink" Target="https://pinterest.com/search/pins/?q=Qu&#7847;n+legging+gi&#7919;+nhi&#7879;t+fleece+m&#224;u+xanh+navy+n&#7919;" TargetMode="External"/><Relationship Id="rId2601" Type="http://schemas.openxmlformats.org/officeDocument/2006/relationships/hyperlink" Target="https://google.com/search?tbm=isch&amp;q=Gi&#224;y+l&#432;&#7901;i+slip-on+canvas+m&#224;u+xanh+d&#432;&#417;ng" TargetMode="External"/><Relationship Id="rId1203" Type="http://schemas.openxmlformats.org/officeDocument/2006/relationships/hyperlink" Target="https://google.com/search?tbm=isch&amp;q=&#193;o+phao+si&#234;u+nh&#7865;+l&#244;ng+v&#361;+m&#224;u+xanh+r&#234;u+nam" TargetMode="External"/><Relationship Id="rId1410" Type="http://schemas.openxmlformats.org/officeDocument/2006/relationships/hyperlink" Target="https://pinterest.com/search/pins/?q=Qu&#7847;n+jeans+r&#225;ch+g&#7889;i+denim+m&#224;u+tr&#7855;ng+nam" TargetMode="External"/><Relationship Id="rId296" Type="http://schemas.openxmlformats.org/officeDocument/2006/relationships/hyperlink" Target="https://pinterest.com/search/pins/?q=&#193;o+gi&#7919;+nhi&#7879;t+len+merino+m&#224;u+b&#7841;c" TargetMode="External"/><Relationship Id="rId2184" Type="http://schemas.openxmlformats.org/officeDocument/2006/relationships/hyperlink" Target="https://pinterest.com/search/pins/?q=&#272;&#7847;m+s&#417;+mi+linen+m&#224;u+&#273;&#7887;+n&#7919;" TargetMode="External"/><Relationship Id="rId2391" Type="http://schemas.openxmlformats.org/officeDocument/2006/relationships/hyperlink" Target="https://google.com/search?tbm=isch&amp;q=Gi&#224;y+leo+n&#250;i+da+b&#242;+m&#224;u+&#273;en+nam" TargetMode="External"/><Relationship Id="rId156" Type="http://schemas.openxmlformats.org/officeDocument/2006/relationships/hyperlink" Target="https://pinterest.com/search/pins/?q=&#193;o+gi&#7919;+nhi&#7879;t+s&#7907;i+gi&#7919;+nhi&#7879;t+m&#224;u+&#273;&#7887;+nam" TargetMode="External"/><Relationship Id="rId363" Type="http://schemas.openxmlformats.org/officeDocument/2006/relationships/hyperlink" Target="https://google.com/search?tbm=isch&amp;q=&#193;o+thun+oversize+thun+cotton+m&#224;u+xanh+d&#432;&#417;ng+n&#7919;" TargetMode="External"/><Relationship Id="rId570" Type="http://schemas.openxmlformats.org/officeDocument/2006/relationships/hyperlink" Target="https://pinterest.com/search/pins/?q=&#193;o+henley+cotton+m&#224;u+t&#237;m+n&#7919;" TargetMode="External"/><Relationship Id="rId2044" Type="http://schemas.openxmlformats.org/officeDocument/2006/relationships/hyperlink" Target="https://pinterest.com/search/pins/?q=Ch&#226;n+v&#225;y+t&#7847;ng+ren+m&#224;u+&#273;en+n&#7919;" TargetMode="External"/><Relationship Id="rId2251" Type="http://schemas.openxmlformats.org/officeDocument/2006/relationships/hyperlink" Target="https://google.com/search?tbm=isch&amp;q=&#272;&#7847;m+peplum+c&#244;ng+s&#7903;+polyester+pha+m&#224;u+cam+n&#7919;" TargetMode="External"/><Relationship Id="rId223" Type="http://schemas.openxmlformats.org/officeDocument/2006/relationships/hyperlink" Target="https://google.com/search?tbm=isch&amp;q=&#193;o+thun+c&#7893;+tr&#242;n+cotton+m&#224;u+tr&#7855;ng+nam" TargetMode="External"/><Relationship Id="rId430" Type="http://schemas.openxmlformats.org/officeDocument/2006/relationships/hyperlink" Target="https://pinterest.com/search/pins/?q=&#193;o+sweatshirt+cotton+french+terry+m&#224;u+be+s&#7919;a+nam" TargetMode="External"/><Relationship Id="rId1060" Type="http://schemas.openxmlformats.org/officeDocument/2006/relationships/hyperlink" Target="https://pinterest.com/search/pins/?q=&#193;o+m&#259;ng+t&#244;+len+m&#224;u+h&#7891;ng+pastel+nam" TargetMode="External"/><Relationship Id="rId2111" Type="http://schemas.openxmlformats.org/officeDocument/2006/relationships/hyperlink" Target="https://google.com/search?tbm=isch&amp;q=&#272;&#7847;m+c&#244;ng+s&#7903;+tuy&#7871;t+m&#432;a+m&#224;u+xanh+r&#234;u+n&#7919;" TargetMode="External"/><Relationship Id="rId1877" Type="http://schemas.openxmlformats.org/officeDocument/2006/relationships/hyperlink" Target="https://google.com/search?tbm=isch&amp;q=Qu&#7847;n+&#7889;ng+su&#244;ng+&#273;&#361;i+m&#224;u+v&#224;ng+nam" TargetMode="External"/><Relationship Id="rId2928" Type="http://schemas.openxmlformats.org/officeDocument/2006/relationships/hyperlink" Target="https://pinterest.com/search/pins/?q=D&#233;p+sandal+th&#7875;+thao+nylon+m&#224;u+v&#224;ng+nam" TargetMode="External"/><Relationship Id="rId1737" Type="http://schemas.openxmlformats.org/officeDocument/2006/relationships/hyperlink" Target="https://google.com/search?tbm=isch&amp;q=Qu&#7847;n+len+m&#224;u+xanh+olive+n&#7919;" TargetMode="External"/><Relationship Id="rId1944" Type="http://schemas.openxmlformats.org/officeDocument/2006/relationships/hyperlink" Target="https://pinterest.com/search/pins/?q=Ch&#226;n+v&#225;y+d&#224;i+cotton+h&#7885;a+ti&#7871;t+caro+&#273;&#7887;+&#273;en+n&#7919;" TargetMode="External"/><Relationship Id="rId29" Type="http://schemas.openxmlformats.org/officeDocument/2006/relationships/hyperlink" Target="https://google.com/search?tbm=isch&amp;q=&#193;o+len+cardigan+len+d&#7879;t+kim+m&#224;u+v&#224;ng" TargetMode="External"/><Relationship Id="rId1804" Type="http://schemas.openxmlformats.org/officeDocument/2006/relationships/hyperlink" Target="https://pinterest.com/search/pins/?q=Qu&#7847;n+cargo+cotton+canvas+m&#224;u+v&#224;ng+mustard+nam" TargetMode="External"/><Relationship Id="rId897" Type="http://schemas.openxmlformats.org/officeDocument/2006/relationships/hyperlink" Target="https://google.com/search?tbm=isch&amp;q=&#193;o+kho&#225;c+teddy+l&#244;ng+c&#7915;u+m&#224;u+h&#7891;ng+pastel+nam" TargetMode="External"/><Relationship Id="rId2578" Type="http://schemas.openxmlformats.org/officeDocument/2006/relationships/hyperlink" Target="https://pinterest.com/search/pins/?q=Gi&#224;y+l&#432;&#7901;i+slip-on+da+PU+m&#224;u+n&#226;u+&#273;&#7853;m" TargetMode="External"/><Relationship Id="rId2785" Type="http://schemas.openxmlformats.org/officeDocument/2006/relationships/hyperlink" Target="https://google.com/search?tbm=isch&amp;q=D&#233;p+&#273;&#7871;+b&#225;nh+m&#236;+cao+su+m&#224;u+xanh+d&#432;&#417;ng+nam" TargetMode="External"/><Relationship Id="rId2992" Type="http://schemas.openxmlformats.org/officeDocument/2006/relationships/hyperlink" Target="https://pinterest.com/search/pins/?q=D&#233;p+sandal+th&#7875;+thao+nylon+m&#224;u+be+s&#7919;a" TargetMode="External"/><Relationship Id="rId757" Type="http://schemas.openxmlformats.org/officeDocument/2006/relationships/hyperlink" Target="https://google.com/search?tbm=isch&amp;q=&#193;o+s&#417;+mi+d&#224;i+tay+cotton+m&#224;u+x&#225;m+nam" TargetMode="External"/><Relationship Id="rId964" Type="http://schemas.openxmlformats.org/officeDocument/2006/relationships/hyperlink" Target="https://pinterest.com/search/pins/?q=&#193;o+kho&#225;c+kaki+m&#224;u+xanh+r&#234;u" TargetMode="External"/><Relationship Id="rId1387" Type="http://schemas.openxmlformats.org/officeDocument/2006/relationships/hyperlink" Target="https://google.com/search?tbm=isch&amp;q=Qu&#7847;n+track+pants+nylon+m&#224;u+&#273;en+n&#7919;" TargetMode="External"/><Relationship Id="rId1594" Type="http://schemas.openxmlformats.org/officeDocument/2006/relationships/hyperlink" Target="https://pinterest.com/search/pins/?q=Qu&#7847;n+y&#7871;m+kaki+m&#224;u+&#273;&#7887;" TargetMode="External"/><Relationship Id="rId2438" Type="http://schemas.openxmlformats.org/officeDocument/2006/relationships/hyperlink" Target="https://pinterest.com/search/pins/?q=Gi&#224;y+Chelsea+boots+da+b&#242;+m&#224;u+n&#226;u+&#273;&#7853;m" TargetMode="External"/><Relationship Id="rId2645" Type="http://schemas.openxmlformats.org/officeDocument/2006/relationships/hyperlink" Target="https://google.com/search?tbm=isch&amp;q=Gi&#224;y+driving+shoes+da+l&#7897;n+m&#224;u+n&#226;u+&#273;&#7853;m+n&#7919;" TargetMode="External"/><Relationship Id="rId2852" Type="http://schemas.openxmlformats.org/officeDocument/2006/relationships/hyperlink" Target="https://pinterest.com/search/pins/?q=D&#233;p+mule+v&#7843;i+m&#224;u+n&#226;u+caramel+n&#7919;" TargetMode="External"/><Relationship Id="rId93" Type="http://schemas.openxmlformats.org/officeDocument/2006/relationships/hyperlink" Target="https://google.com/search?tbm=isch&amp;q=&#193;o+len+cardigan+mohair+m&#224;u+tr&#7855;ng+n&#7919;" TargetMode="External"/><Relationship Id="rId617" Type="http://schemas.openxmlformats.org/officeDocument/2006/relationships/hyperlink" Target="https://google.com/search?tbm=isch&amp;q=&#193;o+len+c&#7893;+tr&#242;n+cashmere+m&#224;u+&#273;en+nam" TargetMode="External"/><Relationship Id="rId824" Type="http://schemas.openxmlformats.org/officeDocument/2006/relationships/hyperlink" Target="https://pinterest.com/search/pins/?q=&#193;o+len+c&#7893;+tr&#242;n+cashmere+m&#224;u+xanh+olive+nam" TargetMode="External"/><Relationship Id="rId1247" Type="http://schemas.openxmlformats.org/officeDocument/2006/relationships/hyperlink" Target="https://google.com/search?tbm=isch&amp;q=&#193;o+kho&#225;c+gi&#243;+d&#249;+m&#224;u+xanh+baby+nam" TargetMode="External"/><Relationship Id="rId1454" Type="http://schemas.openxmlformats.org/officeDocument/2006/relationships/hyperlink" Target="https://pinterest.com/search/pins/?q=Qu&#7847;n+cargo+nylon+m&#224;u+n&#226;u+n&#7919;" TargetMode="External"/><Relationship Id="rId1661" Type="http://schemas.openxmlformats.org/officeDocument/2006/relationships/hyperlink" Target="https://google.com/search?tbm=isch&amp;q=Qu&#7847;n+jogger+cotton+m&#224;u+&#273;en" TargetMode="External"/><Relationship Id="rId2505" Type="http://schemas.openxmlformats.org/officeDocument/2006/relationships/hyperlink" Target="https://google.com/search?tbm=isch&amp;q=Gi&#224;y+t&#7853;p+gym+v&#7843;i+k&#7929;+thu&#7853;t+m&#224;u+cam" TargetMode="External"/><Relationship Id="rId2712" Type="http://schemas.openxmlformats.org/officeDocument/2006/relationships/hyperlink" Target="https://pinterest.com/search/pins/?q=Gi&#224;y+Chelsea+boots+da+b&#242;+m&#224;u+kem+n&#7919;" TargetMode="External"/><Relationship Id="rId1107" Type="http://schemas.openxmlformats.org/officeDocument/2006/relationships/hyperlink" Target="https://google.com/search?tbm=isch&amp;q=&#193;o+cardigan+d&#224;i+mohair+m&#224;u+xanh+navy" TargetMode="External"/><Relationship Id="rId1314" Type="http://schemas.openxmlformats.org/officeDocument/2006/relationships/hyperlink" Target="https://pinterest.com/search/pins/?q=&#193;o+kho&#225;c+trench+coat+cotton+gabardine+m&#224;u+h&#7891;ng+pastel+nam" TargetMode="External"/><Relationship Id="rId1521" Type="http://schemas.openxmlformats.org/officeDocument/2006/relationships/hyperlink" Target="https://google.com/search?tbm=isch&amp;q=Qu&#7847;n+&#7889;ng+su&#244;ng+cotton+m&#224;u+h&#7891;ng+pastel" TargetMode="External"/><Relationship Id="rId20" Type="http://schemas.openxmlformats.org/officeDocument/2006/relationships/hyperlink" Target="https://pinterest.com/search/pins/?q=&#193;o+s&#417;+mi+ng&#7855;n+tay+cotton+m&#224;u+xanh+navy+nam" TargetMode="External"/><Relationship Id="rId2088" Type="http://schemas.openxmlformats.org/officeDocument/2006/relationships/hyperlink" Target="https://pinterest.com/search/pins/?q=Ch&#226;n+v&#225;y+x&#242;e+polyester+m&#224;u+x&#225;m+n&#7919;" TargetMode="External"/><Relationship Id="rId2295" Type="http://schemas.openxmlformats.org/officeDocument/2006/relationships/hyperlink" Target="https://google.com/search?tbm=isch&amp;q=&#272;&#7847;m+c&#244;ng+s&#7903;+polyester+pha+m&#224;u+n&#226;u+caramel+n&#7919;" TargetMode="External"/><Relationship Id="rId267" Type="http://schemas.openxmlformats.org/officeDocument/2006/relationships/hyperlink" Target="https://google.com/search?tbm=isch&amp;q=&#193;o+s&#417;+mi+d&#224;i+tay+linen+m&#224;u+v&#224;ng+n&#7919;" TargetMode="External"/><Relationship Id="rId474" Type="http://schemas.openxmlformats.org/officeDocument/2006/relationships/hyperlink" Target="https://pinterest.com/search/pins/?q=&#193;o+gi&#7919;+nhi&#7879;t+len+merino+m&#224;u+h&#7891;ng+pastel+nam" TargetMode="External"/><Relationship Id="rId2155" Type="http://schemas.openxmlformats.org/officeDocument/2006/relationships/hyperlink" Target="https://google.com/search?tbm=isch&amp;q=&#272;&#7847;m+su&#244;ng+cotton+m&#224;u+t&#237;m+lavender+n&#7919;" TargetMode="External"/><Relationship Id="rId127" Type="http://schemas.openxmlformats.org/officeDocument/2006/relationships/hyperlink" Target="https://google.com/search?tbm=isch&amp;q=&#193;o+s&#417;+mi+d&#224;i+tay+cotton+m&#224;u+b&#7841;c" TargetMode="External"/><Relationship Id="rId681" Type="http://schemas.openxmlformats.org/officeDocument/2006/relationships/hyperlink" Target="https://google.com/search?tbm=isch&amp;q=&#193;o+len+cardigan+m&#224;u+x&#225;m+tro" TargetMode="External"/><Relationship Id="rId2362" Type="http://schemas.openxmlformats.org/officeDocument/2006/relationships/hyperlink" Target="https://pinterest.com/search/pins/?q=Gi&#224;y+platform+da+PU+m&#224;u+tr&#7855;ng+nam" TargetMode="External"/><Relationship Id="rId334" Type="http://schemas.openxmlformats.org/officeDocument/2006/relationships/hyperlink" Target="https://pinterest.com/search/pins/?q=&#193;o+polo+thun+c&#225;+s&#7845;u+m&#224;u+xanh+l&#225;" TargetMode="External"/><Relationship Id="rId541" Type="http://schemas.openxmlformats.org/officeDocument/2006/relationships/hyperlink" Target="https://google.com/search?tbm=isch&amp;q=&#193;o+s&#417;+mi+c&#7893;+t&#224;u+&#273;&#361;i+m&#224;u+khaki+n&#7919;" TargetMode="External"/><Relationship Id="rId1171" Type="http://schemas.openxmlformats.org/officeDocument/2006/relationships/hyperlink" Target="https://google.com/search?tbm=isch&amp;q=&#193;o+kho&#225;c+parka+cotton+canvas+m&#224;u+n&#226;u+caramel+nam" TargetMode="External"/><Relationship Id="rId2015" Type="http://schemas.openxmlformats.org/officeDocument/2006/relationships/hyperlink" Target="https://google.com/search?tbm=isch&amp;q=Ch&#226;n+v&#225;y+x&#7871;p+ly+polyester+m&#224;u+be+n&#7919;" TargetMode="External"/><Relationship Id="rId2222" Type="http://schemas.openxmlformats.org/officeDocument/2006/relationships/hyperlink" Target="https://pinterest.com/search/pins/?q=&#272;&#7847;m+maxi+linen+h&#7885;a+ti&#7871;t+hoa+nh&#237;+n&#7919;" TargetMode="External"/><Relationship Id="rId401" Type="http://schemas.openxmlformats.org/officeDocument/2006/relationships/hyperlink" Target="https://google.com/search?tbm=isch&amp;q=&#193;o+thun+th&#7875;+thao+dry-fit+thun+l&#7841;nh+m&#224;u+be+nam" TargetMode="External"/><Relationship Id="rId1031" Type="http://schemas.openxmlformats.org/officeDocument/2006/relationships/hyperlink" Target="https://google.com/search?tbm=isch&amp;q=&#193;o+kho&#225;c+track+jacket+nylon+m&#224;u+tr&#7855;ng+n&#7919;" TargetMode="External"/><Relationship Id="rId1988" Type="http://schemas.openxmlformats.org/officeDocument/2006/relationships/hyperlink" Target="https://pinterest.com/search/pins/?q=Ch&#226;n+v&#225;y+d&#224;i+cotton+m&#224;u+kem+n&#7919;" TargetMode="External"/><Relationship Id="rId1848" Type="http://schemas.openxmlformats.org/officeDocument/2006/relationships/hyperlink" Target="https://pinterest.com/search/pins/?q=Qu&#7847;n+y&#7871;m+kaki+m&#224;u+xanh+mint+n&#7919;" TargetMode="External"/><Relationship Id="rId191" Type="http://schemas.openxmlformats.org/officeDocument/2006/relationships/hyperlink" Target="https://google.com/search?tbm=isch&amp;q=&#193;o+s&#417;+mi+ng&#7855;n+tay+&#273;&#361;i+m&#224;u+h&#7891;ng+pastel" TargetMode="External"/><Relationship Id="rId1708" Type="http://schemas.openxmlformats.org/officeDocument/2006/relationships/hyperlink" Target="https://pinterest.com/search/pins/?q=Qu&#7847;n+t&#226;y+&#226;u+polyester+pha+m&#224;u+tr&#7855;ng+nam" TargetMode="External"/><Relationship Id="rId1915" Type="http://schemas.openxmlformats.org/officeDocument/2006/relationships/hyperlink" Target="https://google.com/search?tbm=isch&amp;q=Qu&#7847;n+legging+gi&#7919;+nhi&#7879;t+s&#7907;i+gi&#7919;+nhi&#7879;t+m&#224;u+xanh+l&#225;+nam" TargetMode="External"/><Relationship Id="rId2689" Type="http://schemas.openxmlformats.org/officeDocument/2006/relationships/hyperlink" Target="https://google.com/search?tbm=isch&amp;q=Gi&#224;y+b&#250;p+b&#234;+da+PU+m&#224;u+be+n&#7919;" TargetMode="External"/><Relationship Id="rId2896" Type="http://schemas.openxmlformats.org/officeDocument/2006/relationships/hyperlink" Target="https://pinterest.com/search/pins/?q=D&#233;p+&#273;&#7871;+b&#225;nh+m&#236;+EVA+m&#224;u+be+nam" TargetMode="External"/><Relationship Id="rId868" Type="http://schemas.openxmlformats.org/officeDocument/2006/relationships/hyperlink" Target="https://pinterest.com/search/pins/?q=&#193;o+s&#417;+mi+ng&#7855;n+tay+&#273;&#361;i+m&#224;u+xanh+navy+nam" TargetMode="External"/><Relationship Id="rId1498" Type="http://schemas.openxmlformats.org/officeDocument/2006/relationships/hyperlink" Target="https://pinterest.com/search/pins/?q=Qu&#7847;n+jogger+n&#7881;+m&#224;u+cam+nam" TargetMode="External"/><Relationship Id="rId2549" Type="http://schemas.openxmlformats.org/officeDocument/2006/relationships/hyperlink" Target="https://google.com/search?tbm=isch&amp;q=Gi&#224;y+ch&#7841;y+b&#7897;+mesh+m&#224;u+xanh+l&#225;" TargetMode="External"/><Relationship Id="rId2756" Type="http://schemas.openxmlformats.org/officeDocument/2006/relationships/hyperlink" Target="https://pinterest.com/search/pins/?q=Gi&#224;y+platform+canvas+m&#224;u+xanh+navy+nam" TargetMode="External"/><Relationship Id="rId2963" Type="http://schemas.openxmlformats.org/officeDocument/2006/relationships/hyperlink" Target="https://google.com/search?tbm=isch&amp;q=D&#233;p+sandal+quai+h&#7853;u+cao+su+m&#224;u+xanh+l&#225;" TargetMode="External"/><Relationship Id="rId728" Type="http://schemas.openxmlformats.org/officeDocument/2006/relationships/hyperlink" Target="https://pinterest.com/search/pins/?q=&#193;o+s&#417;+mi+ng&#7855;n+tay+linen+m&#224;u+n&#226;u" TargetMode="External"/><Relationship Id="rId935" Type="http://schemas.openxmlformats.org/officeDocument/2006/relationships/hyperlink" Target="https://google.com/search?tbm=isch&amp;q=&#193;o+kho&#225;c+bomber+nylon+m&#224;u+&#273;en+n&#7919;" TargetMode="External"/><Relationship Id="rId1358" Type="http://schemas.openxmlformats.org/officeDocument/2006/relationships/hyperlink" Target="https://pinterest.com/search/pins/?q=Qu&#7847;n+da+da+PU+m&#224;u+tr&#7855;ng+n&#7919;" TargetMode="External"/><Relationship Id="rId1565" Type="http://schemas.openxmlformats.org/officeDocument/2006/relationships/hyperlink" Target="https://google.com/search?tbm=isch&amp;q=Qu&#7847;n+jogger+cotton+m&#224;u+&#273;&#7887;+&#273;&#244;+nam" TargetMode="External"/><Relationship Id="rId1772" Type="http://schemas.openxmlformats.org/officeDocument/2006/relationships/hyperlink" Target="https://pinterest.com/search/pins/?q=Qu&#7847;n+track+pants+nylon+m&#224;u+n&#226;u" TargetMode="External"/><Relationship Id="rId2409" Type="http://schemas.openxmlformats.org/officeDocument/2006/relationships/hyperlink" Target="https://google.com/search?tbm=isch&amp;q=Gi&#224;y+&#273;i+b&#7897;+yoga+mesh+m&#224;u+v&#224;ng+mustard+nam" TargetMode="External"/><Relationship Id="rId2616" Type="http://schemas.openxmlformats.org/officeDocument/2006/relationships/hyperlink" Target="https://pinterest.com/search/pins/?q=Gi&#224;y+Chelsea+boots+da+b&#242;+m&#224;u+&#273;&#7887;+&#273;&#244;+nam" TargetMode="External"/><Relationship Id="rId64" Type="http://schemas.openxmlformats.org/officeDocument/2006/relationships/hyperlink" Target="https://pinterest.com/search/pins/?q=&#193;o+len+c&#7893;+l&#7885;+len+d&#7879;t+kim+m&#224;u+xanh+d&#432;&#417;ng+nam" TargetMode="External"/><Relationship Id="rId1218" Type="http://schemas.openxmlformats.org/officeDocument/2006/relationships/hyperlink" Target="https://pinterest.com/search/pins/?q=&#193;o+kho&#225;c+n&#7881;+c&#243;+kh&#243;a+m&#224;u+&#273;en+nam" TargetMode="External"/><Relationship Id="rId1425" Type="http://schemas.openxmlformats.org/officeDocument/2006/relationships/hyperlink" Target="https://google.com/search?tbm=isch&amp;q=Qu&#7847;n+&#7889;ng+su&#244;ng+linen+m&#224;u+be+nam" TargetMode="External"/><Relationship Id="rId2823" Type="http://schemas.openxmlformats.org/officeDocument/2006/relationships/hyperlink" Target="https://google.com/search?tbm=isch&amp;q=D&#233;p+Birkenstock+EVA+v&#224;+da+l&#7897;n+m&#224;u+xanh+r&#234;u" TargetMode="External"/><Relationship Id="rId1632" Type="http://schemas.openxmlformats.org/officeDocument/2006/relationships/hyperlink" Target="https://pinterest.com/search/pins/?q=Qu&#7847;n+n&#7881;+cotton+french+terry+m&#224;u+t&#237;m" TargetMode="External"/><Relationship Id="rId2199" Type="http://schemas.openxmlformats.org/officeDocument/2006/relationships/hyperlink" Target="https://google.com/search?tbm=isch&amp;q=&#272;&#7847;m+polo+th&#7875;+thao+cotton+m&#224;u+khaki+n&#7919;" TargetMode="External"/><Relationship Id="rId378" Type="http://schemas.openxmlformats.org/officeDocument/2006/relationships/hyperlink" Target="https://pinterest.com/search/pins/?q=&#193;o+sweatshirt+cotton+french+terry+m&#224;u+xanh+navy+nam" TargetMode="External"/><Relationship Id="rId585" Type="http://schemas.openxmlformats.org/officeDocument/2006/relationships/hyperlink" Target="https://google.com/search?tbm=isch&amp;q=&#193;o+thun+c&#7893;+tr&#242;n+polyester+m&#224;u+be+nam" TargetMode="External"/><Relationship Id="rId792" Type="http://schemas.openxmlformats.org/officeDocument/2006/relationships/hyperlink" Target="https://pinterest.com/search/pins/?q=&#193;o+s&#417;+mi+ng&#7855;n+tay+cotton+m&#224;u+&#273;&#7887;+nam" TargetMode="External"/><Relationship Id="rId2059" Type="http://schemas.openxmlformats.org/officeDocument/2006/relationships/hyperlink" Target="https://google.com/search?tbm=isch&amp;q=Ch&#226;n+v&#225;y+cargo+cotton+canvas+m&#224;u+kem+n&#7919;" TargetMode="External"/><Relationship Id="rId2266" Type="http://schemas.openxmlformats.org/officeDocument/2006/relationships/hyperlink" Target="https://pinterest.com/search/pins/?q=&#272;&#7847;m+peplum+c&#244;ng+s&#7903;+polyester+pha+m&#224;u+t&#237;m+n&#7919;" TargetMode="External"/><Relationship Id="rId2473" Type="http://schemas.openxmlformats.org/officeDocument/2006/relationships/hyperlink" Target="https://google.com/search?tbm=isch&amp;q=Gi&#224;y+loafer+da+l&#7897;n+m&#224;u+&#273;en" TargetMode="External"/><Relationship Id="rId2680" Type="http://schemas.openxmlformats.org/officeDocument/2006/relationships/hyperlink" Target="https://pinterest.com/search/pins/?q=Gi&#224;y+t&#7853;p+gym+v&#7843;i+k&#7929;+thu&#7853;t+m&#224;u+n&#226;u" TargetMode="External"/><Relationship Id="rId238" Type="http://schemas.openxmlformats.org/officeDocument/2006/relationships/hyperlink" Target="https://pinterest.com/search/pins/?q=&#193;o+s&#417;+mi+ng&#7855;n+tay+poplin+m&#224;u+v&#224;ng+mustard" TargetMode="External"/><Relationship Id="rId445" Type="http://schemas.openxmlformats.org/officeDocument/2006/relationships/hyperlink" Target="https://google.com/search?tbm=isch&amp;q=&#193;o+blouse+c&#244;ng+s&#7903;+chiffon+m&#224;u+xanh+mint+n&#7919;" TargetMode="External"/><Relationship Id="rId652" Type="http://schemas.openxmlformats.org/officeDocument/2006/relationships/hyperlink" Target="https://pinterest.com/search/pins/?q=&#193;o+len+c&#7893;+tr&#242;n+m&#224;u+tr&#7855;ng+nam" TargetMode="External"/><Relationship Id="rId1075" Type="http://schemas.openxmlformats.org/officeDocument/2006/relationships/hyperlink" Target="https://google.com/search?tbm=isch&amp;q=&#193;o+kho&#225;c+da+da+c&#7915;u+m&#224;u+n&#226;u+&#273;&#7853;m" TargetMode="External"/><Relationship Id="rId1282" Type="http://schemas.openxmlformats.org/officeDocument/2006/relationships/hyperlink" Target="https://pinterest.com/search/pins/?q=&#193;o+kho&#225;c+n&#7881;+c&#243;+kh&#243;a+m&#224;u+tr&#7855;ng" TargetMode="External"/><Relationship Id="rId2126" Type="http://schemas.openxmlformats.org/officeDocument/2006/relationships/hyperlink" Target="https://pinterest.com/search/pins/?q=&#272;&#7847;m+su&#244;ng+cotton+m&#224;u+xanh+r&#234;u+n&#7919;" TargetMode="External"/><Relationship Id="rId2333" Type="http://schemas.openxmlformats.org/officeDocument/2006/relationships/hyperlink" Target="https://google.com/search?tbm=isch&amp;q=Gi&#224;y+platform+da+PU+m&#224;u+n&#226;u+&#273;&#7853;m+nam" TargetMode="External"/><Relationship Id="rId2540" Type="http://schemas.openxmlformats.org/officeDocument/2006/relationships/hyperlink" Target="https://pinterest.com/search/pins/?q=Gi&#224;y+&#273;i+b&#7897;+yoga+mesh+m&#224;u+tr&#7855;ng+nam" TargetMode="External"/><Relationship Id="rId305" Type="http://schemas.openxmlformats.org/officeDocument/2006/relationships/hyperlink" Target="https://google.com/search?tbm=isch&amp;q=&#193;o+henley+cotton+m&#224;u+tr&#7855;ng+nam" TargetMode="External"/><Relationship Id="rId512" Type="http://schemas.openxmlformats.org/officeDocument/2006/relationships/hyperlink" Target="https://pinterest.com/search/pins/?q=&#193;o+s&#417;+mi+d&#224;i+tay+cotton+h&#7885;a+ti&#7871;t+ch&#7845;m+bi+n&#7919;" TargetMode="External"/><Relationship Id="rId1142" Type="http://schemas.openxmlformats.org/officeDocument/2006/relationships/hyperlink" Target="https://pinterest.com/search/pins/?q=&#193;o+kho&#225;c+denim+m&#224;u+xanh+denim+&#273;&#7853;m+nam" TargetMode="External"/><Relationship Id="rId2400" Type="http://schemas.openxmlformats.org/officeDocument/2006/relationships/hyperlink" Target="https://pinterest.com/search/pins/?q=Gi&#224;y+t&#7853;p+gym+synthetic+m&#224;u+cam+nam" TargetMode="External"/><Relationship Id="rId1002" Type="http://schemas.openxmlformats.org/officeDocument/2006/relationships/hyperlink" Target="https://pinterest.com/search/pins/?q=&#193;o+kho&#225;c+gi&#243;+Gore-tex+m&#224;u+be+nam" TargetMode="External"/><Relationship Id="rId1959" Type="http://schemas.openxmlformats.org/officeDocument/2006/relationships/hyperlink" Target="https://google.com/search?tbm=isch&amp;q=Ch&#226;n+v&#225;y+len+d&#224;i+len+d&#7879;t+kim+m&#224;u+t&#237;m+lavender+n&#7919;" TargetMode="External"/><Relationship Id="rId1819" Type="http://schemas.openxmlformats.org/officeDocument/2006/relationships/hyperlink" Target="https://google.com/search?tbm=isch&amp;q=Qu&#7847;n+y&#7871;m+cotton+canvas+m&#224;u+tr&#7855;ng+nam" TargetMode="External"/><Relationship Id="rId2190" Type="http://schemas.openxmlformats.org/officeDocument/2006/relationships/hyperlink" Target="https://pinterest.com/search/pins/?q=&#272;&#7847;m+maxi+chiffon+m&#224;u+x&#225;m+n&#7919;" TargetMode="External"/><Relationship Id="rId162" Type="http://schemas.openxmlformats.org/officeDocument/2006/relationships/hyperlink" Target="https://pinterest.com/search/pins/?q=&#193;o+henley+cotton+slub+m&#224;u+&#273;en+n&#7919;" TargetMode="External"/><Relationship Id="rId2050" Type="http://schemas.openxmlformats.org/officeDocument/2006/relationships/hyperlink" Target="https://pinterest.com/search/pins/?q=Ch&#226;n+v&#225;y+d&#224;i+chiffon+m&#224;u+&#273;&#7887;+&#273;&#244;+n&#7919;" TargetMode="External"/><Relationship Id="rId979" Type="http://schemas.openxmlformats.org/officeDocument/2006/relationships/hyperlink" Target="https://google.com/search?tbm=isch&amp;q=&#193;o+kho&#225;c+kaki+m&#224;u+khaki+n&#7919;" TargetMode="External"/><Relationship Id="rId839" Type="http://schemas.openxmlformats.org/officeDocument/2006/relationships/hyperlink" Target="https://google.com/search?tbm=isch&amp;q=&#193;o+thun+th&#7875;+thao+dry-fit+mesh+m&#224;u+xanh+olive" TargetMode="External"/><Relationship Id="rId1469" Type="http://schemas.openxmlformats.org/officeDocument/2006/relationships/hyperlink" Target="https://google.com/search?tbm=isch&amp;q=Qu&#7847;n+d&#249;+nylon+m&#224;u+v&#224;ng+mustard" TargetMode="External"/><Relationship Id="rId2867" Type="http://schemas.openxmlformats.org/officeDocument/2006/relationships/hyperlink" Target="https://google.com/search?tbm=isch&amp;q=D&#233;p+quai+ngang+EVA+m&#224;u+be+nam" TargetMode="External"/><Relationship Id="rId1676" Type="http://schemas.openxmlformats.org/officeDocument/2006/relationships/hyperlink" Target="https://pinterest.com/search/pins/?q=Qu&#7847;n+chinos+cotton+chino+m&#224;u+x&#225;m+nam" TargetMode="External"/><Relationship Id="rId1883" Type="http://schemas.openxmlformats.org/officeDocument/2006/relationships/hyperlink" Target="https://google.com/search?tbm=isch&amp;q=Qu&#7847;n+jogger+polyester+m&#224;u+tr&#7855;ng" TargetMode="External"/><Relationship Id="rId2727" Type="http://schemas.openxmlformats.org/officeDocument/2006/relationships/hyperlink" Target="https://google.com/search?tbm=isch&amp;q=Gi&#224;y+sneaker+mesh+m&#224;u+xanh+r&#234;u+n&#7919;" TargetMode="External"/><Relationship Id="rId2934" Type="http://schemas.openxmlformats.org/officeDocument/2006/relationships/hyperlink" Target="https://pinterest.com/search/pins/?q=D&#233;p+sandal+th&#7875;+thao+nylon+m&#224;u+h&#7891;ng+nam" TargetMode="External"/><Relationship Id="rId906" Type="http://schemas.openxmlformats.org/officeDocument/2006/relationships/hyperlink" Target="https://pinterest.com/search/pins/?q=&#193;o+kho&#225;c+ch&#7889;ng+n&#7855;ng+nylon+m&#224;u+b&#7841;c" TargetMode="External"/><Relationship Id="rId1329" Type="http://schemas.openxmlformats.org/officeDocument/2006/relationships/hyperlink" Target="https://google.com/search?tbm=isch&amp;q=Qu&#7847;n+chinos+kaki+m&#224;u+be+s&#7919;a" TargetMode="External"/><Relationship Id="rId1536" Type="http://schemas.openxmlformats.org/officeDocument/2006/relationships/hyperlink" Target="https://pinterest.com/search/pins/?q=Qu&#7847;n+l&#7917;ng+capri+cotton+m&#224;u+v&#224;ng+n&#7919;" TargetMode="External"/><Relationship Id="rId1743" Type="http://schemas.openxmlformats.org/officeDocument/2006/relationships/hyperlink" Target="https://google.com/search?tbm=isch&amp;q=Qu&#7847;n+nhung+t&#259;m+m&#224;u+&#273;&#7887;+&#273;&#244;+nam" TargetMode="External"/><Relationship Id="rId1950" Type="http://schemas.openxmlformats.org/officeDocument/2006/relationships/hyperlink" Target="https://pinterest.com/search/pins/?q=Ch&#226;n+v&#225;y+d&#224;i+linen+m&#224;u+tr&#7855;ng+n&#7919;" TargetMode="External"/><Relationship Id="rId35" Type="http://schemas.openxmlformats.org/officeDocument/2006/relationships/hyperlink" Target="https://google.com/search?tbm=isch&amp;q=&#193;o+len+cardigan+mohair+m&#224;u+xanh+l&#225;" TargetMode="External"/><Relationship Id="rId1603" Type="http://schemas.openxmlformats.org/officeDocument/2006/relationships/hyperlink" Target="https://google.com/search?tbm=isch&amp;q=Qu&#7847;n+len+tweed+m&#224;u+&#273;en+nam" TargetMode="External"/><Relationship Id="rId1810" Type="http://schemas.openxmlformats.org/officeDocument/2006/relationships/hyperlink" Target="https://pinterest.com/search/pins/?q=Qu&#7847;n+l&#7917;ng+capri+cotton+m&#224;u+xanh+navy+n&#7919;" TargetMode="External"/><Relationship Id="rId489" Type="http://schemas.openxmlformats.org/officeDocument/2006/relationships/hyperlink" Target="https://google.com/search?tbm=isch&amp;q=&#193;o+s&#417;+mi+d&#224;i+tay+oxford+m&#224;u+h&#7891;ng+pastel+nam" TargetMode="External"/><Relationship Id="rId696" Type="http://schemas.openxmlformats.org/officeDocument/2006/relationships/hyperlink" Target="https://pinterest.com/search/pins/?q=&#193;o+henley+cotton+slub+m&#224;u+&#273;&#7887;+&#273;&#244;" TargetMode="External"/><Relationship Id="rId2377" Type="http://schemas.openxmlformats.org/officeDocument/2006/relationships/hyperlink" Target="https://google.com/search?tbm=isch&amp;q=Gi&#224;y+t&#7853;p+gym+synthetic+m&#224;u+xanh+d&#432;&#417;ng+nam" TargetMode="External"/><Relationship Id="rId2584" Type="http://schemas.openxmlformats.org/officeDocument/2006/relationships/hyperlink" Target="https://pinterest.com/search/pins/?q=Gi&#224;y+mule+b&#237;t+m&#361;i+da+PU+m&#224;u+&#273;en+n&#7919;" TargetMode="External"/><Relationship Id="rId2791" Type="http://schemas.openxmlformats.org/officeDocument/2006/relationships/hyperlink" Target="https://google.com/search?tbm=isch&amp;q=D&#233;p+clog+EVA+m&#224;u+xanh+navy+n&#7919;" TargetMode="External"/><Relationship Id="rId349" Type="http://schemas.openxmlformats.org/officeDocument/2006/relationships/hyperlink" Target="https://google.com/search?tbm=isch&amp;q=&#193;o+polo+thun+c&#225;+s&#7845;u+m&#224;u+n&#226;u+caramel" TargetMode="External"/><Relationship Id="rId556" Type="http://schemas.openxmlformats.org/officeDocument/2006/relationships/hyperlink" Target="https://pinterest.com/search/pins/?q=&#193;o+ki&#7875;u+c&#7893;+n&#417;+chiffon+m&#224;u+&#273;&#7887;+n&#7919;" TargetMode="External"/><Relationship Id="rId763" Type="http://schemas.openxmlformats.org/officeDocument/2006/relationships/hyperlink" Target="https://google.com/search?tbm=isch&amp;q=&#193;o+len+c&#7893;+l&#7885;+len+merino+m&#224;u+&#273;en+nam" TargetMode="External"/><Relationship Id="rId1186" Type="http://schemas.openxmlformats.org/officeDocument/2006/relationships/hyperlink" Target="https://pinterest.com/search/pins/?q=&#193;o+kho&#225;c+gi&#243;+d&#249;+m&#224;u+kem" TargetMode="External"/><Relationship Id="rId1393" Type="http://schemas.openxmlformats.org/officeDocument/2006/relationships/hyperlink" Target="https://google.com/search?tbm=isch&amp;q=Qu&#7847;n+da+da+b&#242;+m&#224;u+&#273;en+nam" TargetMode="External"/><Relationship Id="rId2237" Type="http://schemas.openxmlformats.org/officeDocument/2006/relationships/hyperlink" Target="https://google.com/search?tbm=isch&amp;q=&#272;&#7847;m+len+m&#224;u+x&#225;m+tro+n&#7919;" TargetMode="External"/><Relationship Id="rId2444" Type="http://schemas.openxmlformats.org/officeDocument/2006/relationships/hyperlink" Target="https://pinterest.com/search/pins/?q=Gi&#224;y+leo+n&#250;i+Gore-tex+m&#224;u+n&#226;u+n&#7919;" TargetMode="External"/><Relationship Id="rId209" Type="http://schemas.openxmlformats.org/officeDocument/2006/relationships/hyperlink" Target="https://google.com/search?tbm=isch&amp;q=&#193;o+gi&#7919;+nhi&#7879;t+len+merino+m&#224;u+n&#226;u+nam" TargetMode="External"/><Relationship Id="rId416" Type="http://schemas.openxmlformats.org/officeDocument/2006/relationships/hyperlink" Target="https://pinterest.com/search/pins/?q=&#193;o+s&#417;+mi+d&#224;i+tay+cotton+m&#224;u+&#273;&#7887;" TargetMode="External"/><Relationship Id="rId970" Type="http://schemas.openxmlformats.org/officeDocument/2006/relationships/hyperlink" Target="https://pinterest.com/search/pins/?q=&#193;o+kho&#225;c+kaki+cotton+canvas+m&#224;u+xanh+navy" TargetMode="External"/><Relationship Id="rId1046" Type="http://schemas.openxmlformats.org/officeDocument/2006/relationships/hyperlink" Target="https://pinterest.com/search/pins/?q=&#193;o+phao+si&#234;u+nh&#7865;+nylon+m&#224;u+be+nam" TargetMode="External"/><Relationship Id="rId1253" Type="http://schemas.openxmlformats.org/officeDocument/2006/relationships/hyperlink" Target="https://google.com/search?tbm=isch&amp;q=&#193;o+poncho+len+d&#7879;t+kim+m&#224;u+&#273;&#7887;+n&#7919;" TargetMode="External"/><Relationship Id="rId2651" Type="http://schemas.openxmlformats.org/officeDocument/2006/relationships/hyperlink" Target="https://google.com/search?tbm=isch&amp;q=Gi&#224;y+Oxford+da+b&#242;+m&#224;u+n&#226;u+&#273;&#7853;m+nam" TargetMode="External"/><Relationship Id="rId623" Type="http://schemas.openxmlformats.org/officeDocument/2006/relationships/hyperlink" Target="https://google.com/search?tbm=isch&amp;q=&#193;o+gile+polyester+pha+m&#224;u+tr&#7855;ng" TargetMode="External"/><Relationship Id="rId830" Type="http://schemas.openxmlformats.org/officeDocument/2006/relationships/hyperlink" Target="https://pinterest.com/search/pins/?q=&#193;o+s&#417;+mi+ng&#7855;n+tay+linen+m&#224;u+xanh+olive+nam" TargetMode="External"/><Relationship Id="rId1460" Type="http://schemas.openxmlformats.org/officeDocument/2006/relationships/hyperlink" Target="https://pinterest.com/search/pins/?q=Qu&#7847;n+jeans+skinny+denim+co+gi&#227;n+m&#224;u+&#273;en+nam" TargetMode="External"/><Relationship Id="rId2304" Type="http://schemas.openxmlformats.org/officeDocument/2006/relationships/hyperlink" Target="https://pinterest.com/search/pins/?q=&#272;&#7847;m+s&#417;+mi+poplin+m&#224;u+&#273;en+n&#7919;" TargetMode="External"/><Relationship Id="rId2511" Type="http://schemas.openxmlformats.org/officeDocument/2006/relationships/hyperlink" Target="https://google.com/search?tbm=isch&amp;q=Gi&#224;y+combat+boots+da+PU+m&#224;u+tr&#7855;ng+n&#7919;" TargetMode="External"/><Relationship Id="rId1113" Type="http://schemas.openxmlformats.org/officeDocument/2006/relationships/hyperlink" Target="https://google.com/search?tbm=isch&amp;q=&#193;o+kho&#225;c+chore+coat+denim+m&#224;u+&#273;en+nam" TargetMode="External"/><Relationship Id="rId1320" Type="http://schemas.openxmlformats.org/officeDocument/2006/relationships/hyperlink" Target="https://pinterest.com/search/pins/?q=&#193;o+kho&#225;c+parka+Gore-tex+m&#224;u+t&#237;m" TargetMode="External"/><Relationship Id="rId2094" Type="http://schemas.openxmlformats.org/officeDocument/2006/relationships/hyperlink" Target="https://pinterest.com/search/pins/?q=Ch&#226;n+v&#225;y+qu&#7847;n+polyester+m&#224;u+&#273;en+n&#7919;" TargetMode="External"/><Relationship Id="rId273" Type="http://schemas.openxmlformats.org/officeDocument/2006/relationships/hyperlink" Target="https://google.com/search?tbm=isch&amp;q=&#193;o+hoodie+cotton+french+terry+m&#224;u+&#273;en+nam" TargetMode="External"/><Relationship Id="rId480" Type="http://schemas.openxmlformats.org/officeDocument/2006/relationships/hyperlink" Target="https://pinterest.com/search/pins/?q=&#193;o+thun+c&#7893;+tr&#242;n+polyester+m&#224;u+b&#7841;c+n&#7919;" TargetMode="External"/><Relationship Id="rId2161" Type="http://schemas.openxmlformats.org/officeDocument/2006/relationships/hyperlink" Target="https://google.com/search?tbm=isch&amp;q=&#272;&#7847;m+tay+ph&#7891;ng+c&#7893;+vu&#244;ng+linen+m&#224;u+&#273;en+n&#7919;" TargetMode="External"/><Relationship Id="rId133" Type="http://schemas.openxmlformats.org/officeDocument/2006/relationships/hyperlink" Target="https://google.com/search?tbm=isch&amp;q=&#193;o+gile+linen+m&#224;u+xanh+olive+nam" TargetMode="External"/><Relationship Id="rId340" Type="http://schemas.openxmlformats.org/officeDocument/2006/relationships/hyperlink" Target="https://pinterest.com/search/pins/?q=&#193;o+len+c&#7893;+tr&#242;n+m&#224;u+&#273;&#7887;+&#273;&#244;+nam" TargetMode="External"/><Relationship Id="rId2021" Type="http://schemas.openxmlformats.org/officeDocument/2006/relationships/hyperlink" Target="https://google.com/search?tbm=isch&amp;q=Ch&#226;n+v&#225;y+qu&#7847;n+thun+cotton+m&#224;u+xanh+d&#432;&#417;ng+n&#7919;" TargetMode="External"/><Relationship Id="rId200" Type="http://schemas.openxmlformats.org/officeDocument/2006/relationships/hyperlink" Target="https://pinterest.com/search/pins/?q=&#193;o+len+c&#7893;+tr&#242;n+acrylic+m&#224;u+be+s&#7919;a" TargetMode="External"/><Relationship Id="rId2978" Type="http://schemas.openxmlformats.org/officeDocument/2006/relationships/hyperlink" Target="https://pinterest.com/search/pins/?q=D&#233;p+mule+v&#7843;i+m&#224;u+&#273;&#7887;+&#273;&#244;+nam" TargetMode="External"/><Relationship Id="rId1787" Type="http://schemas.openxmlformats.org/officeDocument/2006/relationships/hyperlink" Target="https://google.com/search?tbm=isch&amp;q=Qu&#7847;n+cargo+kaki+m&#224;u+xanh+r&#234;u+n&#7919;" TargetMode="External"/><Relationship Id="rId1994" Type="http://schemas.openxmlformats.org/officeDocument/2006/relationships/hyperlink" Target="https://pinterest.com/search/pins/?q=Ch&#226;n+v&#225;y+qu&#7847;n+cotton+m&#224;u+kem+n&#7919;" TargetMode="External"/><Relationship Id="rId2838" Type="http://schemas.openxmlformats.org/officeDocument/2006/relationships/hyperlink" Target="https://pinterest.com/search/pins/?q=D&#233;p+quai+ngang+da+PU+m&#224;u+be" TargetMode="External"/><Relationship Id="rId79" Type="http://schemas.openxmlformats.org/officeDocument/2006/relationships/hyperlink" Target="https://google.com/search?tbm=isch&amp;q=&#193;o+len+cardigan+len+d&#7879;t+kim+m&#224;u+be+s&#7919;a+nam" TargetMode="External"/><Relationship Id="rId1647" Type="http://schemas.openxmlformats.org/officeDocument/2006/relationships/hyperlink" Target="https://google.com/search?tbm=isch&amp;q=Qu&#7847;n+kaki+&#7889;ng+&#273;&#7913;ng+m&#224;u+&#273;en+n&#7919;" TargetMode="External"/><Relationship Id="rId1854" Type="http://schemas.openxmlformats.org/officeDocument/2006/relationships/hyperlink" Target="https://pinterest.com/search/pins/?q=Qu&#7847;n+nhung+t&#259;m+m&#224;u+xanh+mint+n&#7919;" TargetMode="External"/><Relationship Id="rId2905" Type="http://schemas.openxmlformats.org/officeDocument/2006/relationships/hyperlink" Target="https://google.com/search?tbm=isch&amp;q=D&#233;p+&#273;an+c&#243;i+v&#7843;i+m&#224;u+xanh+d&#432;&#417;ng+nam" TargetMode="External"/><Relationship Id="rId1507" Type="http://schemas.openxmlformats.org/officeDocument/2006/relationships/hyperlink" Target="https://google.com/search?tbm=isch&amp;q=Qu&#7847;n+kaki+&#7889;ng+&#273;&#7913;ng+cotton+m&#224;u+n&#226;u+nam" TargetMode="External"/><Relationship Id="rId1714" Type="http://schemas.openxmlformats.org/officeDocument/2006/relationships/hyperlink" Target="https://pinterest.com/search/pins/?q=Qu&#7847;n+chinos+cotton+chino+m&#224;u+n&#226;u+caramel" TargetMode="External"/><Relationship Id="rId1921" Type="http://schemas.openxmlformats.org/officeDocument/2006/relationships/hyperlink" Target="https://google.com/search?tbm=isch&amp;q=Ch&#226;n+v&#225;y+d&#224;i+chiffon+m&#224;u+xanh+r&#234;u+n&#7919;" TargetMode="External"/><Relationship Id="rId2488" Type="http://schemas.openxmlformats.org/officeDocument/2006/relationships/hyperlink" Target="https://pinterest.com/search/pins/?q=Gi&#224;y+sneaker+knit+m&#224;u+tr&#7855;ng" TargetMode="External"/><Relationship Id="rId1297" Type="http://schemas.openxmlformats.org/officeDocument/2006/relationships/hyperlink" Target="https://google.com/search?tbm=isch&amp;q=&#193;o+blazer+linen+m&#224;u+tr&#7855;ng+n&#7919;" TargetMode="External"/><Relationship Id="rId2695" Type="http://schemas.openxmlformats.org/officeDocument/2006/relationships/hyperlink" Target="https://google.com/search?tbm=isch&amp;q=Gi&#224;y+loafer+da+l&#7897;n+m&#224;u+be" TargetMode="External"/><Relationship Id="rId667" Type="http://schemas.openxmlformats.org/officeDocument/2006/relationships/hyperlink" Target="https://google.com/search?tbm=isch&amp;q=&#193;o+len+c&#7893;+tr&#242;n+cashmere+m&#224;u+v&#224;ng+mustard+n&#7919;" TargetMode="External"/><Relationship Id="rId874" Type="http://schemas.openxmlformats.org/officeDocument/2006/relationships/hyperlink" Target="https://pinterest.com/search/pins/?q=&#193;o+len+c&#7893;+tr&#242;n+acrylic+m&#224;u+&#273;&#7887;" TargetMode="External"/><Relationship Id="rId2348" Type="http://schemas.openxmlformats.org/officeDocument/2006/relationships/hyperlink" Target="https://pinterest.com/search/pins/?q=Gi&#224;y+canvas+c&#7893;+cao+m&#224;u+khaki+n&#7919;" TargetMode="External"/><Relationship Id="rId2555" Type="http://schemas.openxmlformats.org/officeDocument/2006/relationships/hyperlink" Target="https://google.com/search?tbm=isch&amp;q=Gi&#224;y+canvas+c&#7893;+cao+m&#224;u+be+nam" TargetMode="External"/><Relationship Id="rId2762" Type="http://schemas.openxmlformats.org/officeDocument/2006/relationships/hyperlink" Target="https://pinterest.com/search/pins/?q=D&#233;p+&#273;&#7871;+b&#225;nh+m&#236;+cao+su+m&#224;u+v&#224;ng+nam" TargetMode="External"/><Relationship Id="rId527" Type="http://schemas.openxmlformats.org/officeDocument/2006/relationships/hyperlink" Target="https://google.com/search?tbm=isch&amp;q=&#193;o+gile+len+m&#224;u+tr&#7855;ng+nam" TargetMode="External"/><Relationship Id="rId734" Type="http://schemas.openxmlformats.org/officeDocument/2006/relationships/hyperlink" Target="https://pinterest.com/search/pins/?q=&#193;o+henley+cotton+slub+m&#224;u+n&#226;u+n&#7919;" TargetMode="External"/><Relationship Id="rId941" Type="http://schemas.openxmlformats.org/officeDocument/2006/relationships/hyperlink" Target="https://google.com/search?tbm=isch&amp;q=&#193;o+kho&#225;c+parka+cotton+canvas+m&#224;u+kem+n&#7919;" TargetMode="External"/><Relationship Id="rId1157" Type="http://schemas.openxmlformats.org/officeDocument/2006/relationships/hyperlink" Target="https://google.com/search?tbm=isch&amp;q=&#193;o+blazer+tweed+m&#224;u+t&#237;m+lavender+nam" TargetMode="External"/><Relationship Id="rId1364" Type="http://schemas.openxmlformats.org/officeDocument/2006/relationships/hyperlink" Target="https://pinterest.com/search/pins/?q=Qu&#7847;n+track+pants+nylon+m&#224;u+x&#225;m" TargetMode="External"/><Relationship Id="rId1571" Type="http://schemas.openxmlformats.org/officeDocument/2006/relationships/hyperlink" Target="https://google.com/search?tbm=isch&amp;q=Qu&#7847;n+n&#7881;+m&#224;u+khaki+nam" TargetMode="External"/><Relationship Id="rId2208" Type="http://schemas.openxmlformats.org/officeDocument/2006/relationships/hyperlink" Target="https://pinterest.com/search/pins/?q=&#272;&#7847;m+polo+th&#7875;+thao+cotton+m&#224;u+xanh+r&#234;u+n&#7919;" TargetMode="External"/><Relationship Id="rId2415" Type="http://schemas.openxmlformats.org/officeDocument/2006/relationships/hyperlink" Target="https://google.com/search?tbm=isch&amp;q=Gi&#224;y+&#273;i+b&#7897;+yoga+mesh+m&#224;u+h&#7891;ng+n&#7919;" TargetMode="External"/><Relationship Id="rId2622" Type="http://schemas.openxmlformats.org/officeDocument/2006/relationships/hyperlink" Target="https://pinterest.com/search/pins/?q=Gi&#224;y+loafer+da+PU+m&#224;u+tr&#7855;ng" TargetMode="External"/><Relationship Id="rId70" Type="http://schemas.openxmlformats.org/officeDocument/2006/relationships/hyperlink" Target="https://pinterest.com/search/pins/?q=&#193;o+thun+th&#7875;+thao+dry-fit+mesh+m&#224;u+be+s&#7919;a" TargetMode="External"/><Relationship Id="rId801" Type="http://schemas.openxmlformats.org/officeDocument/2006/relationships/hyperlink" Target="https://google.com/search?tbm=isch&amp;q=&#193;o+thun+oversize+cotton+compact+m&#224;u+xanh+olive+nam" TargetMode="External"/><Relationship Id="rId1017" Type="http://schemas.openxmlformats.org/officeDocument/2006/relationships/hyperlink" Target="https://google.com/search?tbm=isch&amp;q=&#193;o+kho&#225;c+phao+nylon+m&#224;u+tr&#7855;ng+nam" TargetMode="External"/><Relationship Id="rId1224" Type="http://schemas.openxmlformats.org/officeDocument/2006/relationships/hyperlink" Target="https://pinterest.com/search/pins/?q=&#193;o+kho&#225;c+parka+cotton+canvas+m&#224;u+xanh+navy" TargetMode="External"/><Relationship Id="rId1431" Type="http://schemas.openxmlformats.org/officeDocument/2006/relationships/hyperlink" Target="https://google.com/search?tbm=isch&amp;q=Qu&#7847;n+legging+polyester+spandex+m&#224;u+h&#7891;ng+pastel+n&#7919;" TargetMode="External"/><Relationship Id="rId177" Type="http://schemas.openxmlformats.org/officeDocument/2006/relationships/hyperlink" Target="https://google.com/search?tbm=isch&amp;q=&#193;o+hoodie+n&#7881;+b&#244;ng+m&#224;u+xanh+baby+n&#7919;" TargetMode="External"/><Relationship Id="rId384" Type="http://schemas.openxmlformats.org/officeDocument/2006/relationships/hyperlink" Target="https://pinterest.com/search/pins/?q=&#193;o+len+c&#7893;+l&#7885;+cotton+g&#226;n+m&#224;u+tr&#7855;ng+nam" TargetMode="External"/><Relationship Id="rId591" Type="http://schemas.openxmlformats.org/officeDocument/2006/relationships/hyperlink" Target="https://google.com/search?tbm=isch&amp;q=&#193;o+s&#417;+mi+d&#224;i+tay+oxford+m&#224;u+t&#237;m+lavender+nam" TargetMode="External"/><Relationship Id="rId2065" Type="http://schemas.openxmlformats.org/officeDocument/2006/relationships/hyperlink" Target="https://google.com/search?tbm=isch&amp;q=Ch&#226;n+v&#225;y+cargo+cotton+canvas+m&#224;u+xanh+baby+n&#7919;" TargetMode="External"/><Relationship Id="rId2272" Type="http://schemas.openxmlformats.org/officeDocument/2006/relationships/hyperlink" Target="https://pinterest.com/search/pins/?q=&#272;&#7847;m+polo+th&#7875;+thao+cotton+m&#224;u+xanh+olive+n&#7919;" TargetMode="External"/><Relationship Id="rId244" Type="http://schemas.openxmlformats.org/officeDocument/2006/relationships/hyperlink" Target="https://pinterest.com/search/pins/?q=&#193;o+s&#417;+mi+c&#7893;+t&#224;u+cotton+m&#224;u+xanh+mint+n&#7919;" TargetMode="External"/><Relationship Id="rId1081" Type="http://schemas.openxmlformats.org/officeDocument/2006/relationships/hyperlink" Target="https://google.com/search?tbm=isch&amp;q=&#193;o+blazer+cotton+m&#224;u+&#273;&#7887;" TargetMode="External"/><Relationship Id="rId451" Type="http://schemas.openxmlformats.org/officeDocument/2006/relationships/hyperlink" Target="https://google.com/search?tbm=isch&amp;q=&#193;o+len+c&#7893;+l&#7885;+m&#224;u+be+n&#7919;" TargetMode="External"/><Relationship Id="rId2132" Type="http://schemas.openxmlformats.org/officeDocument/2006/relationships/hyperlink" Target="https://pinterest.com/search/pins/?q=&#272;&#7847;m+x&#242;e+polyester+m&#224;u+khaki+n&#7919;" TargetMode="External"/><Relationship Id="rId104" Type="http://schemas.openxmlformats.org/officeDocument/2006/relationships/hyperlink" Target="https://pinterest.com/search/pins/?q=&#193;o+thun+oversize+cotton+compact+m&#224;u+be+s&#7919;a+nam" TargetMode="External"/><Relationship Id="rId311" Type="http://schemas.openxmlformats.org/officeDocument/2006/relationships/hyperlink" Target="https://google.com/search?tbm=isch&amp;q=&#193;o+s&#417;+mi+ng&#7855;n+tay+&#273;&#361;i+m&#224;u+tr&#7855;ng+n&#7919;" TargetMode="External"/><Relationship Id="rId1898" Type="http://schemas.openxmlformats.org/officeDocument/2006/relationships/hyperlink" Target="https://pinterest.com/search/pins/?q=Qu&#7847;n+jogger+cotton+m&#224;u+xanh+olive+nam" TargetMode="External"/><Relationship Id="rId2949" Type="http://schemas.openxmlformats.org/officeDocument/2006/relationships/hyperlink" Target="https://google.com/search?tbm=isch&amp;q=D&#233;p+sandal+quai+h&#7853;u+cao+su+m&#224;u+xanh+d&#432;&#417;ng" TargetMode="External"/><Relationship Id="rId1758" Type="http://schemas.openxmlformats.org/officeDocument/2006/relationships/hyperlink" Target="https://pinterest.com/search/pins/?q=Qu&#7847;n+d&#249;+nylon+m&#224;u+khaki" TargetMode="External"/><Relationship Id="rId2809" Type="http://schemas.openxmlformats.org/officeDocument/2006/relationships/hyperlink" Target="https://google.com/search?tbm=isch&amp;q=D&#233;p+quai+ngang+da+PU+m&#224;u+&#273;en" TargetMode="External"/><Relationship Id="rId1965" Type="http://schemas.openxmlformats.org/officeDocument/2006/relationships/hyperlink" Target="https://google.com/search?tbm=isch&amp;q=Ch&#226;n+v&#225;y+len+d&#224;i+len+d&#7879;t+kim+m&#224;u+be+n&#7919;" TargetMode="External"/><Relationship Id="rId1618" Type="http://schemas.openxmlformats.org/officeDocument/2006/relationships/hyperlink" Target="https://pinterest.com/search/pins/?q=Qu&#7847;n+n&#7881;+m&#224;u+n&#226;u" TargetMode="External"/><Relationship Id="rId1825" Type="http://schemas.openxmlformats.org/officeDocument/2006/relationships/hyperlink" Target="https://google.com/search?tbm=isch&amp;q=Qu&#7847;n+&#7889;ng+su&#244;ng+polyester+m&#224;u+h&#7891;ng+pastel+n&#7919;" TargetMode="External"/><Relationship Id="rId2599" Type="http://schemas.openxmlformats.org/officeDocument/2006/relationships/hyperlink" Target="https://google.com/search?tbm=isch&amp;q=Gi&#224;y+leo+n&#250;i+Gore-tex+m&#224;u+h&#7891;ng" TargetMode="External"/><Relationship Id="rId778" Type="http://schemas.openxmlformats.org/officeDocument/2006/relationships/hyperlink" Target="https://pinterest.com/search/pins/?q=&#193;o+gi&#7919;+nhi&#7879;t+s&#7907;i+gi&#7919;+nhi&#7879;t+m&#224;u+xanh+navy+n&#7919;" TargetMode="External"/><Relationship Id="rId985" Type="http://schemas.openxmlformats.org/officeDocument/2006/relationships/hyperlink" Target="https://google.com/search?tbm=isch&amp;q=&#193;o+kho&#225;c+da+da+PU+m&#224;u+n&#226;u" TargetMode="External"/><Relationship Id="rId2459" Type="http://schemas.openxmlformats.org/officeDocument/2006/relationships/hyperlink" Target="https://google.com/search?tbm=isch&amp;q=Gi&#224;y+ch&#7841;y+b&#7897;+v&#7843;i+k&#7929;+thu&#7853;t+m&#224;u+&#273;en+nam" TargetMode="External"/><Relationship Id="rId2666" Type="http://schemas.openxmlformats.org/officeDocument/2006/relationships/hyperlink" Target="https://pinterest.com/search/pins/?q=Gi&#224;y+t&#7853;p+gym+mesh+m&#224;u+tr&#7855;ng+nam" TargetMode="External"/><Relationship Id="rId2873" Type="http://schemas.openxmlformats.org/officeDocument/2006/relationships/hyperlink" Target="https://google.com/search?tbm=isch&amp;q=D&#233;p+Birkenstock+da+l&#7897;n+m&#224;u+n&#226;u+nam" TargetMode="External"/><Relationship Id="rId638" Type="http://schemas.openxmlformats.org/officeDocument/2006/relationships/hyperlink" Target="https://pinterest.com/search/pins/?q=&#193;o+len+c&#7893;+tr&#242;n+cashmere+m&#224;u+x&#225;m+tro" TargetMode="External"/><Relationship Id="rId845" Type="http://schemas.openxmlformats.org/officeDocument/2006/relationships/hyperlink" Target="https://google.com/search?tbm=isch&amp;q=&#193;o+hoodie+n&#7881;+b&#244;ng+m&#224;u+kem" TargetMode="External"/><Relationship Id="rId1268" Type="http://schemas.openxmlformats.org/officeDocument/2006/relationships/hyperlink" Target="https://pinterest.com/search/pins/?q=&#193;o+kho&#225;c+trench+coat+polyester+m&#224;u+xanh+r&#234;u+n&#7919;" TargetMode="External"/><Relationship Id="rId1475" Type="http://schemas.openxmlformats.org/officeDocument/2006/relationships/hyperlink" Target="https://google.com/search?tbm=isch&amp;q=Qu&#7847;n+n&#7881;+m&#224;u+xanh+l&#225;" TargetMode="External"/><Relationship Id="rId1682" Type="http://schemas.openxmlformats.org/officeDocument/2006/relationships/hyperlink" Target="https://pinterest.com/search/pins/?q=Qu&#7847;n+len+m&#224;u+b&#7841;c+nam" TargetMode="External"/><Relationship Id="rId2319" Type="http://schemas.openxmlformats.org/officeDocument/2006/relationships/hyperlink" Target="https://google.com/search?tbm=isch&amp;q=&#272;&#7847;m+len+m&#224;u+be+n&#7919;" TargetMode="External"/><Relationship Id="rId2526" Type="http://schemas.openxmlformats.org/officeDocument/2006/relationships/hyperlink" Target="https://pinterest.com/search/pins/?q=Gi&#224;y+Chelsea+boots+da+l&#7897;n+m&#224;u+n&#226;u+n&#7919;" TargetMode="External"/><Relationship Id="rId2733" Type="http://schemas.openxmlformats.org/officeDocument/2006/relationships/hyperlink" Target="https://google.com/search?tbm=isch&amp;q=Gi&#224;y+l&#432;&#7901;i+slip-on+v&#7843;i+m&#224;u+n&#226;u+caramel+nam" TargetMode="External"/><Relationship Id="rId705" Type="http://schemas.openxmlformats.org/officeDocument/2006/relationships/hyperlink" Target="https://google.com/search?tbm=isch&amp;q=&#193;o+len+c&#7893;+l&#7885;+len+d&#7879;t+kim+m&#224;u+be+nam" TargetMode="External"/><Relationship Id="rId1128" Type="http://schemas.openxmlformats.org/officeDocument/2006/relationships/hyperlink" Target="https://pinterest.com/search/pins/?q=&#193;o+kho&#225;c+kaki+m&#224;u+n&#226;u+n&#7919;" TargetMode="External"/><Relationship Id="rId1335" Type="http://schemas.openxmlformats.org/officeDocument/2006/relationships/hyperlink" Target="https://google.com/search?tbm=isch&amp;q=Qu&#7847;n+y&#7871;m+kaki+m&#224;u+xanh+l&#225;+nam" TargetMode="External"/><Relationship Id="rId1542" Type="http://schemas.openxmlformats.org/officeDocument/2006/relationships/hyperlink" Target="https://pinterest.com/search/pins/?q=Qu&#7847;n+jeans+r&#225;ch+g&#7889;i+denim+m&#224;u+x&#225;m" TargetMode="External"/><Relationship Id="rId2940" Type="http://schemas.openxmlformats.org/officeDocument/2006/relationships/hyperlink" Target="https://pinterest.com/search/pins/?q=D&#233;p+sandal+quai+h&#7853;u+cao+su+m&#224;u+&#273;en+nam" TargetMode="External"/><Relationship Id="rId912" Type="http://schemas.openxmlformats.org/officeDocument/2006/relationships/hyperlink" Target="https://pinterest.com/search/pins/?q=&#193;o+kho&#225;c+d&#7841;+len+m&#224;u+kem+nam" TargetMode="External"/><Relationship Id="rId2800" Type="http://schemas.openxmlformats.org/officeDocument/2006/relationships/hyperlink" Target="https://pinterest.com/search/pins/?q=D&#233;p+clog+EVA+m&#224;u+xanh+r&#234;u" TargetMode="External"/><Relationship Id="rId41" Type="http://schemas.openxmlformats.org/officeDocument/2006/relationships/hyperlink" Target="https://google.com/search?tbm=isch&amp;q=&#193;o+s&#417;+mi+flannel+h&#7885;a+ti&#7871;t+caro+&#273;&#7887;+&#273;en+nam" TargetMode="External"/><Relationship Id="rId1402" Type="http://schemas.openxmlformats.org/officeDocument/2006/relationships/hyperlink" Target="https://pinterest.com/search/pins/?q=Qu&#7847;n+jeans+&#7889;ng+r&#7897;ng+denim+m&#224;u+xanh+denim+&#273;&#7853;m" TargetMode="External"/><Relationship Id="rId288" Type="http://schemas.openxmlformats.org/officeDocument/2006/relationships/hyperlink" Target="https://pinterest.com/search/pins/?q=&#193;o+sweatshirt+cotton+french+terry+m&#224;u+khaki" TargetMode="External"/><Relationship Id="rId495" Type="http://schemas.openxmlformats.org/officeDocument/2006/relationships/hyperlink" Target="https://google.com/search?tbm=isch&amp;q=&#193;o+s&#417;+mi+d&#224;i+tay+oxford+m&#224;u+xanh+navy" TargetMode="External"/><Relationship Id="rId2176" Type="http://schemas.openxmlformats.org/officeDocument/2006/relationships/hyperlink" Target="https://pinterest.com/search/pins/?q=&#272;&#7847;m+x&#242;e+polyester+m&#224;u+xanh+d&#432;&#417;ng+n&#7919;" TargetMode="External"/><Relationship Id="rId2383" Type="http://schemas.openxmlformats.org/officeDocument/2006/relationships/hyperlink" Target="https://google.com/search?tbm=isch&amp;q=Gi&#224;y+snow+boots+da+b&#242;+m&#224;u+be+nam" TargetMode="External"/><Relationship Id="rId2590" Type="http://schemas.openxmlformats.org/officeDocument/2006/relationships/hyperlink" Target="https://pinterest.com/search/pins/?q=Gi&#224;y+leo+n&#250;i+da+b&#242;+m&#224;u+n&#226;u+&#273;&#7853;m" TargetMode="External"/><Relationship Id="rId148" Type="http://schemas.openxmlformats.org/officeDocument/2006/relationships/hyperlink" Target="https://pinterest.com/search/pins/?q=&#193;o+henley+cotton+slub+m&#224;u+xanh+r&#234;u+nam" TargetMode="External"/><Relationship Id="rId355" Type="http://schemas.openxmlformats.org/officeDocument/2006/relationships/hyperlink" Target="https://google.com/search?tbm=isch&amp;q=&#193;o+len+c&#7893;+tr&#242;n+acrylic+m&#224;u+n&#226;u+nam" TargetMode="External"/><Relationship Id="rId562" Type="http://schemas.openxmlformats.org/officeDocument/2006/relationships/hyperlink" Target="https://pinterest.com/search/pins/?q=&#193;o+len+c&#7893;+l&#7885;+len+d&#7879;t+kim+m&#224;u+n&#226;u+nam" TargetMode="External"/><Relationship Id="rId1192" Type="http://schemas.openxmlformats.org/officeDocument/2006/relationships/hyperlink" Target="https://pinterest.com/search/pins/?q=&#193;o+kho&#225;c+trench+coat+cotton+gabardine+m&#224;u+khaki+n&#7919;" TargetMode="External"/><Relationship Id="rId2036" Type="http://schemas.openxmlformats.org/officeDocument/2006/relationships/hyperlink" Target="https://pinterest.com/search/pins/?q=Ch&#226;n+v&#225;y+x&#7871;p+ly+polyester+m&#224;u+v&#224;ng+n&#7919;" TargetMode="External"/><Relationship Id="rId2243" Type="http://schemas.openxmlformats.org/officeDocument/2006/relationships/hyperlink" Target="https://google.com/search?tbm=isch&amp;q=&#272;&#7847;m+hoa+nh&#237;+chiffon+m&#224;u+&#273;&#7887;+&#273;&#244;+n&#7919;" TargetMode="External"/><Relationship Id="rId2450" Type="http://schemas.openxmlformats.org/officeDocument/2006/relationships/hyperlink" Target="https://pinterest.com/search/pins/?q=Gi&#224;y+loafer+da+b&#242;+m&#224;u+tr&#7855;ng+n&#7919;" TargetMode="External"/><Relationship Id="rId215" Type="http://schemas.openxmlformats.org/officeDocument/2006/relationships/hyperlink" Target="https://google.com/search?tbm=isch&amp;q=&#193;o+len+c&#7893;+tr&#242;n+cashmere+m&#224;u+&#273;&#7887;+nam" TargetMode="External"/><Relationship Id="rId422" Type="http://schemas.openxmlformats.org/officeDocument/2006/relationships/hyperlink" Target="https://pinterest.com/search/pins/?q=&#193;o+gile+polyester+pha+m&#224;u+cam+n&#7919;" TargetMode="External"/><Relationship Id="rId1052" Type="http://schemas.openxmlformats.org/officeDocument/2006/relationships/hyperlink" Target="https://pinterest.com/search/pins/?q=&#193;o+kho&#225;c+parka+Gore-tex+m&#224;u+be+s&#7919;a+n&#7919;" TargetMode="External"/><Relationship Id="rId2103" Type="http://schemas.openxmlformats.org/officeDocument/2006/relationships/hyperlink" Target="https://google.com/search?tbm=isch&amp;q=&#272;&#7847;m+peplum+c&#244;ng+s&#7903;+polyester+pha+m&#224;u+be+s&#7919;a+n&#7919;" TargetMode="External"/><Relationship Id="rId2310" Type="http://schemas.openxmlformats.org/officeDocument/2006/relationships/hyperlink" Target="https://pinterest.com/search/pins/?q=&#272;&#7847;m+c&#244;ng+s&#7903;+polyester+pha+m&#224;u+xanh+navy+n&#7919;" TargetMode="External"/><Relationship Id="rId1869" Type="http://schemas.openxmlformats.org/officeDocument/2006/relationships/hyperlink" Target="https://google.com/search?tbm=isch&amp;q=Qu&#7847;n+&#7889;ng+su&#244;ng+polyester+m&#224;u+xanh+r&#234;u+nam" TargetMode="External"/><Relationship Id="rId1729" Type="http://schemas.openxmlformats.org/officeDocument/2006/relationships/hyperlink" Target="https://google.com/search?tbm=isch&amp;q=Qu&#7847;n+kaki+&#7889;ng+&#273;&#7913;ng+m&#224;u+xanh+r&#234;u+nam" TargetMode="External"/><Relationship Id="rId1936" Type="http://schemas.openxmlformats.org/officeDocument/2006/relationships/hyperlink" Target="https://pinterest.com/search/pins/?q=Ch&#226;n+v&#225;y+x&#242;e+polyester+m&#224;u+xanh+navy+n&#7919;" TargetMode="External"/><Relationship Id="rId5" Type="http://schemas.openxmlformats.org/officeDocument/2006/relationships/hyperlink" Target="https://google.com/search?tbm=isch&amp;q=&#193;o+blouse+c&#244;ng+s&#7903;+satin+m&#224;u+xanh+mint+n&#7919;" TargetMode="External"/><Relationship Id="rId889" Type="http://schemas.openxmlformats.org/officeDocument/2006/relationships/hyperlink" Target="https://google.com/search?tbm=isch&amp;q=&#193;o+kho&#225;c+denim+m&#224;u+x&#225;m+nam" TargetMode="External"/><Relationship Id="rId2777" Type="http://schemas.openxmlformats.org/officeDocument/2006/relationships/hyperlink" Target="https://google.com/search?tbm=isch&amp;q=D&#233;p+sandal+quai+h&#7853;u+cao+su+m&#224;u+v&#224;ng+n&#7919;" TargetMode="External"/><Relationship Id="rId749" Type="http://schemas.openxmlformats.org/officeDocument/2006/relationships/hyperlink" Target="https://google.com/search?tbm=isch&amp;q=&#193;o+len+c&#7893;+l&#7885;+m&#224;u+xanh+navy+nam" TargetMode="External"/><Relationship Id="rId1379" Type="http://schemas.openxmlformats.org/officeDocument/2006/relationships/hyperlink" Target="https://google.com/search?tbm=isch&amp;q=Qu&#7847;n+l&#7917;ng+capri+linen+m&#224;u+n&#226;u+n&#7919;" TargetMode="External"/><Relationship Id="rId1586" Type="http://schemas.openxmlformats.org/officeDocument/2006/relationships/hyperlink" Target="https://pinterest.com/search/pins/?q=Qu&#7847;n+jeans+&#7889;ng+&#273;&#7913;ng+denim+m&#224;u+x&#225;m+nam" TargetMode="External"/><Relationship Id="rId2984" Type="http://schemas.openxmlformats.org/officeDocument/2006/relationships/hyperlink" Target="https://pinterest.com/search/pins/?q=D&#233;p+sandal+th&#7875;+thao+nylon+m&#224;u+khaki+nam" TargetMode="External"/><Relationship Id="rId609" Type="http://schemas.openxmlformats.org/officeDocument/2006/relationships/hyperlink" Target="https://google.com/search?tbm=isch&amp;q=&#193;o+s&#417;+mi+ng&#7855;n+tay+poplin+m&#224;u+xanh+navy+n&#7919;" TargetMode="External"/><Relationship Id="rId956" Type="http://schemas.openxmlformats.org/officeDocument/2006/relationships/hyperlink" Target="https://pinterest.com/search/pins/?q=&#193;o+kho&#225;c+ch&#7889;ng+n&#7855;ng+nylon+m&#224;u+xanh+olive" TargetMode="External"/><Relationship Id="rId1239" Type="http://schemas.openxmlformats.org/officeDocument/2006/relationships/hyperlink" Target="https://google.com/search?tbm=isch&amp;q=&#193;o+cardigan+d&#224;i+len+d&#7879;t+kim+m&#224;u+t&#237;m+n&#7919;" TargetMode="External"/><Relationship Id="rId1793" Type="http://schemas.openxmlformats.org/officeDocument/2006/relationships/hyperlink" Target="https://google.com/search?tbm=isch&amp;q=Qu&#7847;n+jogger+n&#7881;+m&#224;u+n&#226;u+nam" TargetMode="External"/><Relationship Id="rId2637" Type="http://schemas.openxmlformats.org/officeDocument/2006/relationships/hyperlink" Target="https://google.com/search?tbm=isch&amp;q=Gi&#224;y+sneaker+knit+m&#224;u+&#273;en+n&#7919;" TargetMode="External"/><Relationship Id="rId2844" Type="http://schemas.openxmlformats.org/officeDocument/2006/relationships/hyperlink" Target="https://pinterest.com/search/pins/?q=D&#233;p+sandal+quai+h&#7853;u+da+PU+m&#224;u+&#273;en+n&#7919;" TargetMode="External"/><Relationship Id="rId85" Type="http://schemas.openxmlformats.org/officeDocument/2006/relationships/hyperlink" Target="https://google.com/search?tbm=isch&amp;q=&#193;o+thun+c&#7893;+tr&#242;n+cotton+m&#224;u+n&#226;u+nam" TargetMode="External"/><Relationship Id="rId816" Type="http://schemas.openxmlformats.org/officeDocument/2006/relationships/hyperlink" Target="https://pinterest.com/search/pins/?q=&#193;o+s&#417;+mi+d&#224;i+tay+cotton+m&#224;u+xanh+olive+n&#7919;" TargetMode="External"/><Relationship Id="rId1446" Type="http://schemas.openxmlformats.org/officeDocument/2006/relationships/hyperlink" Target="https://pinterest.com/search/pins/?q=Qu&#7847;n+chinos+cotton+chino+m&#224;u+xanh+r&#234;u+n&#7919;" TargetMode="External"/><Relationship Id="rId1653" Type="http://schemas.openxmlformats.org/officeDocument/2006/relationships/hyperlink" Target="https://google.com/search?tbm=isch&amp;q=Qu&#7847;n+kaki+&#7889;ng+&#273;&#7913;ng+m&#224;u+b&#7841;c+n&#7919;" TargetMode="External"/><Relationship Id="rId1860" Type="http://schemas.openxmlformats.org/officeDocument/2006/relationships/hyperlink" Target="https://pinterest.com/search/pins/?q=Qu&#7847;n+n&#7881;+m&#224;u+&#273;&#7887;+nam" TargetMode="External"/><Relationship Id="rId2704" Type="http://schemas.openxmlformats.org/officeDocument/2006/relationships/hyperlink" Target="https://pinterest.com/search/pins/?q=Gi&#224;y+loafer+da+PU+m&#224;u+xanh+d&#432;&#417;ng" TargetMode="External"/><Relationship Id="rId2911" Type="http://schemas.openxmlformats.org/officeDocument/2006/relationships/hyperlink" Target="https://google.com/search?tbm=isch&amp;q=D&#233;p+quai+ngang+da+b&#242;+m&#224;u+n&#226;u+&#273;&#7853;m+nam" TargetMode="External"/><Relationship Id="rId1306" Type="http://schemas.openxmlformats.org/officeDocument/2006/relationships/hyperlink" Target="https://pinterest.com/search/pins/?q=&#193;o+kho&#225;c+bomber+polyester+m&#224;u+v&#224;ng" TargetMode="External"/><Relationship Id="rId1513" Type="http://schemas.openxmlformats.org/officeDocument/2006/relationships/hyperlink" Target="https://google.com/search?tbm=isch&amp;q=Qu&#7847;n+t&#226;y+&#226;u+len+m&#224;u+xanh+r&#234;u+nam" TargetMode="External"/><Relationship Id="rId1720" Type="http://schemas.openxmlformats.org/officeDocument/2006/relationships/hyperlink" Target="https://pinterest.com/search/pins/?q=Qu&#7847;n+jogger+n&#7881;+m&#224;u+tr&#7855;ng+nam" TargetMode="External"/><Relationship Id="rId12" Type="http://schemas.openxmlformats.org/officeDocument/2006/relationships/hyperlink" Target="https://pinterest.com/search/pins/?q=&#193;o+polo+cotton+pique+m&#224;u+&#273;&#7887;+&#273;&#244;+nam" TargetMode="External"/><Relationship Id="rId399" Type="http://schemas.openxmlformats.org/officeDocument/2006/relationships/hyperlink" Target="https://google.com/search?tbm=isch&amp;q=&#193;o+gi&#7919;+nhi&#7879;t+s&#7907;i+gi&#7919;+nhi&#7879;t+m&#224;u+t&#237;m+lavender+nam" TargetMode="External"/><Relationship Id="rId2287" Type="http://schemas.openxmlformats.org/officeDocument/2006/relationships/hyperlink" Target="https://google.com/search?tbm=isch&amp;q=&#272;&#7847;m+s&#417;+mi+l&#7909;a+m&#224;u+&#273;en+n&#7919;" TargetMode="External"/><Relationship Id="rId2494" Type="http://schemas.openxmlformats.org/officeDocument/2006/relationships/hyperlink" Target="https://pinterest.com/search/pins/?q=Gi&#224;y+Oxford+da+b&#243;ng+m&#224;u+kem+nam" TargetMode="External"/><Relationship Id="rId259" Type="http://schemas.openxmlformats.org/officeDocument/2006/relationships/hyperlink" Target="https://google.com/search?tbm=isch&amp;q=&#193;o+henley+cotton+m&#224;u+t&#237;m+lavender+nam" TargetMode="External"/><Relationship Id="rId466" Type="http://schemas.openxmlformats.org/officeDocument/2006/relationships/hyperlink" Target="https://pinterest.com/search/pins/?q=&#193;o+polo+polyester+m&#224;u+t&#237;m+n&#7919;" TargetMode="External"/><Relationship Id="rId673" Type="http://schemas.openxmlformats.org/officeDocument/2006/relationships/hyperlink" Target="https://google.com/search?tbm=isch&amp;q=&#193;o+thun+c&#7893;+tr&#242;n+modal+m&#224;u+x&#225;m" TargetMode="External"/><Relationship Id="rId880" Type="http://schemas.openxmlformats.org/officeDocument/2006/relationships/hyperlink" Target="https://pinterest.com/search/pins/?q=&#193;o+len+cardigan+m&#224;u+n&#226;u+nam" TargetMode="External"/><Relationship Id="rId1096" Type="http://schemas.openxmlformats.org/officeDocument/2006/relationships/hyperlink" Target="https://pinterest.com/search/pins/?q=&#193;o+kho&#225;c+track+jacket+nylon+m&#224;u+khaki+nam" TargetMode="External"/><Relationship Id="rId2147" Type="http://schemas.openxmlformats.org/officeDocument/2006/relationships/hyperlink" Target="https://google.com/search?tbm=isch&amp;q=&#272;&#7847;m+maxi+voan+m&#224;u+tr&#7855;ng+n&#7919;" TargetMode="External"/><Relationship Id="rId2354" Type="http://schemas.openxmlformats.org/officeDocument/2006/relationships/hyperlink" Target="https://pinterest.com/search/pins/?q=Gi&#224;y+ch&#7841;y+b&#7897;+knit+m&#224;u+xanh+mint+nam" TargetMode="External"/><Relationship Id="rId2561" Type="http://schemas.openxmlformats.org/officeDocument/2006/relationships/hyperlink" Target="https://google.com/search?tbm=isch&amp;q=Gi&#224;y+snow+boots+da+b&#242;+m&#224;u+n&#226;u+nam" TargetMode="External"/><Relationship Id="rId119" Type="http://schemas.openxmlformats.org/officeDocument/2006/relationships/hyperlink" Target="https://google.com/search?tbm=isch&amp;q=&#193;o+henley+cotton+m&#224;u+xanh+olive+nam" TargetMode="External"/><Relationship Id="rId326" Type="http://schemas.openxmlformats.org/officeDocument/2006/relationships/hyperlink" Target="https://pinterest.com/search/pins/?q=&#193;o+s&#417;+mi+d&#224;i+tay+linen+m&#224;u+tr&#7855;ng+nam" TargetMode="External"/><Relationship Id="rId533" Type="http://schemas.openxmlformats.org/officeDocument/2006/relationships/hyperlink" Target="https://google.com/search?tbm=isch&amp;q=&#193;o+gile+len+m&#224;u+khaki+n&#7919;" TargetMode="External"/><Relationship Id="rId1163" Type="http://schemas.openxmlformats.org/officeDocument/2006/relationships/hyperlink" Target="https://google.com/search?tbm=isch&amp;q=&#193;o+kho&#225;c+gi&#243;+polyester+ripstop+m&#224;u+&#273;&#7887;" TargetMode="External"/><Relationship Id="rId1370" Type="http://schemas.openxmlformats.org/officeDocument/2006/relationships/hyperlink" Target="https://pinterest.com/search/pins/?q=Qu&#7847;n+jogger+n&#7881;+m&#224;u+xanh+navy+nam" TargetMode="External"/><Relationship Id="rId2007" Type="http://schemas.openxmlformats.org/officeDocument/2006/relationships/hyperlink" Target="https://google.com/search?tbm=isch&amp;q=Ch&#226;n+v&#225;y+t&#7847;ng+voan+m&#224;u+t&#237;m+lavender+n&#7919;" TargetMode="External"/><Relationship Id="rId2214" Type="http://schemas.openxmlformats.org/officeDocument/2006/relationships/hyperlink" Target="https://pinterest.com/search/pins/?q=&#272;&#7847;m+y&#7871;m+denim+m&#224;u+xanh+denim+&#273;&#7853;m+n&#7919;" TargetMode="External"/><Relationship Id="rId740" Type="http://schemas.openxmlformats.org/officeDocument/2006/relationships/hyperlink" Target="https://pinterest.com/search/pins/?q=&#193;o+hoodie+cotton+french+terry+m&#224;u+cam+nam" TargetMode="External"/><Relationship Id="rId1023" Type="http://schemas.openxmlformats.org/officeDocument/2006/relationships/hyperlink" Target="https://google.com/search?tbm=isch&amp;q=&#193;o+kho&#225;c+d&#7841;+m&#224;u+&#273;&#7887;+&#273;&#244;+nam" TargetMode="External"/><Relationship Id="rId2421" Type="http://schemas.openxmlformats.org/officeDocument/2006/relationships/hyperlink" Target="https://google.com/search?tbm=isch&amp;q=Gi&#224;y+canvas+c&#7893;+cao+m&#224;u+n&#226;u+nam" TargetMode="External"/><Relationship Id="rId600" Type="http://schemas.openxmlformats.org/officeDocument/2006/relationships/hyperlink" Target="https://pinterest.com/search/pins/?q=&#193;o+hoodie+n&#7881;+b&#244;ng+m&#224;u+v&#224;ng+nam" TargetMode="External"/><Relationship Id="rId1230" Type="http://schemas.openxmlformats.org/officeDocument/2006/relationships/hyperlink" Target="https://pinterest.com/search/pins/?q=&#193;o+phao+si&#234;u+nh&#7865;+l&#244;ng+v&#361;+m&#224;u+xanh+mint+n&#7919;" TargetMode="External"/><Relationship Id="rId183" Type="http://schemas.openxmlformats.org/officeDocument/2006/relationships/hyperlink" Target="https://google.com/search?tbm=isch&amp;q=&#193;o+s&#417;+mi+denim+denim+co+gi&#227;n+m&#224;u+xanh+denim+nh&#7841;t+nam" TargetMode="External"/><Relationship Id="rId390" Type="http://schemas.openxmlformats.org/officeDocument/2006/relationships/hyperlink" Target="https://pinterest.com/search/pins/?q=&#193;o+thun+oversize+thun+cotton+m&#224;u+kem+n&#7919;" TargetMode="External"/><Relationship Id="rId1907" Type="http://schemas.openxmlformats.org/officeDocument/2006/relationships/hyperlink" Target="https://google.com/search?tbm=isch&amp;q=Qu&#7847;n+t&#226;y+&#226;u+tuy&#7871;t+m&#432;a+m&#224;u+x&#225;m+tro+n&#7919;" TargetMode="External"/><Relationship Id="rId2071" Type="http://schemas.openxmlformats.org/officeDocument/2006/relationships/hyperlink" Target="https://google.com/search?tbm=isch&amp;q=Ch&#226;n+v&#225;y+cargo+cotton+canvas+m&#224;u+v&#224;ng+n&#7919;" TargetMode="External"/><Relationship Id="rId250" Type="http://schemas.openxmlformats.org/officeDocument/2006/relationships/hyperlink" Target="https://pinterest.com/search/pins/?q=&#193;o+len+cardigan+len+d&#7879;t+kim+m&#224;u+x&#225;m+n&#7919;" TargetMode="External"/><Relationship Id="rId110" Type="http://schemas.openxmlformats.org/officeDocument/2006/relationships/hyperlink" Target="https://pinterest.com/search/pins/?q=&#193;o+sweatshirt+cotton+french+terry+m&#224;u+tr&#7855;ng+nam" TargetMode="External"/><Relationship Id="rId2888" Type="http://schemas.openxmlformats.org/officeDocument/2006/relationships/hyperlink" Target="https://pinterest.com/search/pins/?q=D&#233;p+Birkenstock+EVA+v&#224;+da+l&#7897;n+m&#224;u+t&#237;m+lavender+n&#7919;" TargetMode="External"/><Relationship Id="rId1697" Type="http://schemas.openxmlformats.org/officeDocument/2006/relationships/hyperlink" Target="https://google.com/search?tbm=isch&amp;q=Qu&#7847;n+&#7889;ng+su&#244;ng+linen+m&#224;u+be+s&#7919;a+nam" TargetMode="External"/><Relationship Id="rId2748" Type="http://schemas.openxmlformats.org/officeDocument/2006/relationships/hyperlink" Target="https://pinterest.com/search/pins/?q=Gi&#224;y+sneaker+knit+m&#224;u+xanh+r&#234;u" TargetMode="External"/><Relationship Id="rId2955" Type="http://schemas.openxmlformats.org/officeDocument/2006/relationships/hyperlink" Target="https://google.com/search?tbm=isch&amp;q=D&#233;p+sandal+th&#7875;+thao+mesh+m&#224;u+h&#7891;ng+pastel+nam" TargetMode="External"/><Relationship Id="rId927" Type="http://schemas.openxmlformats.org/officeDocument/2006/relationships/hyperlink" Target="https://google.com/search?tbm=isch&amp;q=&#193;o+kho&#225;c+phao+l&#244;ng+v&#361;+m&#224;u+&#273;&#7887;+&#273;&#244;+n&#7919;" TargetMode="External"/><Relationship Id="rId1557" Type="http://schemas.openxmlformats.org/officeDocument/2006/relationships/hyperlink" Target="https://google.com/search?tbm=isch&amp;q=Qu&#7847;n+&#7889;ng+su&#244;ng+linen+m&#224;u+xanh+baby" TargetMode="External"/><Relationship Id="rId1764" Type="http://schemas.openxmlformats.org/officeDocument/2006/relationships/hyperlink" Target="https://pinterest.com/search/pins/?q=Qu&#7847;n+y&#7871;m+denim+m&#224;u+&#273;en+nam" TargetMode="External"/><Relationship Id="rId1971" Type="http://schemas.openxmlformats.org/officeDocument/2006/relationships/hyperlink" Target="https://google.com/search?tbm=isch&amp;q=Ch&#226;n+v&#225;y+ch&#7919;+A+tweed+m&#224;u+v&#224;ng+n&#7919;" TargetMode="External"/><Relationship Id="rId2608" Type="http://schemas.openxmlformats.org/officeDocument/2006/relationships/hyperlink" Target="https://pinterest.com/search/pins/?q=Gi&#224;y+t&#7853;p+gym+mesh+m&#224;u+kem+nam" TargetMode="External"/><Relationship Id="rId2815" Type="http://schemas.openxmlformats.org/officeDocument/2006/relationships/hyperlink" Target="https://google.com/search?tbm=isch&amp;q=D&#233;p+sandal+th&#7875;+thao+mesh+m&#224;u+n&#226;u" TargetMode="External"/><Relationship Id="rId56" Type="http://schemas.openxmlformats.org/officeDocument/2006/relationships/hyperlink" Target="https://pinterest.com/search/pins/?q=&#193;o+gi&#7919;+nhi&#7879;t+s&#7907;i+gi&#7919;+nhi&#7879;t+m&#224;u+xanh+baby+n&#7919;" TargetMode="External"/><Relationship Id="rId1417" Type="http://schemas.openxmlformats.org/officeDocument/2006/relationships/hyperlink" Target="https://google.com/search?tbm=isch&amp;q=Qu&#7847;n+&#7889;ng+su&#244;ng+cotton+m&#224;u+t&#237;m+nam" TargetMode="External"/><Relationship Id="rId1624" Type="http://schemas.openxmlformats.org/officeDocument/2006/relationships/hyperlink" Target="https://pinterest.com/search/pins/?q=Qu&#7847;n+jeans+skinny+denim+co+gi&#227;n+m&#224;u+xanh+denim+nh&#7841;t+n&#7919;" TargetMode="External"/><Relationship Id="rId1831" Type="http://schemas.openxmlformats.org/officeDocument/2006/relationships/hyperlink" Target="https://google.com/search?tbm=isch&amp;q=Qu&#7847;n+n&#7881;+cotton+french+terry+m&#224;u+xanh+navy" TargetMode="External"/><Relationship Id="rId2398" Type="http://schemas.openxmlformats.org/officeDocument/2006/relationships/hyperlink" Target="https://pinterest.com/search/pins/?q=Gi&#224;y+Chelsea+boots+da+l&#7897;n+m&#224;u+n&#226;u+&#273;&#7853;m+nam" TargetMode="External"/><Relationship Id="rId577" Type="http://schemas.openxmlformats.org/officeDocument/2006/relationships/hyperlink" Target="https://google.com/search?tbm=isch&amp;q=&#193;o+s&#417;+mi+d&#224;i+tay+poplin+m&#224;u+be+n&#7919;" TargetMode="External"/><Relationship Id="rId2258" Type="http://schemas.openxmlformats.org/officeDocument/2006/relationships/hyperlink" Target="https://pinterest.com/search/pins/?q=&#272;&#7847;m+y&#7871;m+cotton+h&#7885;a+ti&#7871;t+ch&#7845;m+bi+n&#7919;" TargetMode="External"/><Relationship Id="rId784" Type="http://schemas.openxmlformats.org/officeDocument/2006/relationships/hyperlink" Target="https://pinterest.com/search/pins/?q=&#193;o+s&#417;+mi+ng&#7855;n+tay+poplin+m&#224;u+&#273;&#7887;+&#273;&#244;" TargetMode="External"/><Relationship Id="rId991" Type="http://schemas.openxmlformats.org/officeDocument/2006/relationships/hyperlink" Target="https://google.com/search?tbm=isch&amp;q=&#193;o+kho&#225;c+track+jacket+polyester+m&#224;u+xanh+d&#432;&#417;ng" TargetMode="External"/><Relationship Id="rId1067" Type="http://schemas.openxmlformats.org/officeDocument/2006/relationships/hyperlink" Target="https://google.com/search?tbm=isch&amp;q=&#193;o+blazer+tweed+m&#224;u+h&#7891;ng+pastel+n&#7919;" TargetMode="External"/><Relationship Id="rId2465" Type="http://schemas.openxmlformats.org/officeDocument/2006/relationships/hyperlink" Target="https://google.com/search?tbm=isch&amp;q=Gi&#224;y+t&#7853;p+gym+synthetic+m&#224;u+h&#7891;ng+pastel+nam" TargetMode="External"/><Relationship Id="rId2672" Type="http://schemas.openxmlformats.org/officeDocument/2006/relationships/hyperlink" Target="https://pinterest.com/search/pins/?q=Gi&#224;y+Derby+da+b&#242;+m&#224;u+&#273;en+nam" TargetMode="External"/><Relationship Id="rId437" Type="http://schemas.openxmlformats.org/officeDocument/2006/relationships/hyperlink" Target="https://google.com/search?tbm=isch&amp;q=&#193;o+len+cardigan+len+d&#7879;t+kim+m&#224;u+tr&#7855;ng+nam" TargetMode="External"/><Relationship Id="rId644" Type="http://schemas.openxmlformats.org/officeDocument/2006/relationships/hyperlink" Target="https://pinterest.com/search/pins/?q=&#193;o+s&#417;+mi+d&#224;i+tay+oxford+h&#7885;a+ti&#7871;t+ch&#7845;m+bi+n&#7919;" TargetMode="External"/><Relationship Id="rId851" Type="http://schemas.openxmlformats.org/officeDocument/2006/relationships/hyperlink" Target="https://google.com/search?tbm=isch&amp;q=&#193;o+hoodie+n&#7881;+m&#224;u+kem+n&#7919;" TargetMode="External"/><Relationship Id="rId1274" Type="http://schemas.openxmlformats.org/officeDocument/2006/relationships/hyperlink" Target="https://pinterest.com/search/pins/?q=&#193;o+kho&#225;c+ch&#7889;ng+n&#7855;ng+polyester+UPF50+m&#224;u+kem+nam" TargetMode="External"/><Relationship Id="rId1481" Type="http://schemas.openxmlformats.org/officeDocument/2006/relationships/hyperlink" Target="https://google.com/search?tbm=isch&amp;q=Qu&#7847;n+t&#226;y+&#226;u+linen+m&#224;u+xanh+mint+nam" TargetMode="External"/><Relationship Id="rId2118" Type="http://schemas.openxmlformats.org/officeDocument/2006/relationships/hyperlink" Target="https://pinterest.com/search/pins/?q=&#272;&#7847;m+peplum+c&#244;ng+s&#7903;+polyester+pha+m&#224;u+be+n&#7919;" TargetMode="External"/><Relationship Id="rId2325" Type="http://schemas.openxmlformats.org/officeDocument/2006/relationships/hyperlink" Target="https://google.com/search?tbm=isch&amp;q=Gi&#224;y+loafer+da+l&#7897;n+m&#224;u+&#273;&#7887;+&#273;&#244;+nam" TargetMode="External"/><Relationship Id="rId2532" Type="http://schemas.openxmlformats.org/officeDocument/2006/relationships/hyperlink" Target="https://pinterest.com/search/pins/?q=Gi&#224;y+canvas+c&#7893;+cao+m&#224;u+xanh+olive" TargetMode="External"/><Relationship Id="rId504" Type="http://schemas.openxmlformats.org/officeDocument/2006/relationships/hyperlink" Target="https://pinterest.com/search/pins/?q=&#193;o+len+c&#7893;+l&#7885;+m&#224;u+h&#7891;ng" TargetMode="External"/><Relationship Id="rId711" Type="http://schemas.openxmlformats.org/officeDocument/2006/relationships/hyperlink" Target="https://google.com/search?tbm=isch&amp;q=&#193;o+len+cardigan+m&#224;u+be+s&#7919;a" TargetMode="External"/><Relationship Id="rId1134" Type="http://schemas.openxmlformats.org/officeDocument/2006/relationships/hyperlink" Target="https://pinterest.com/search/pins/?q=&#193;o+kho&#225;c+gi&#243;+polyester+ripstop+m&#224;u+xanh+olive" TargetMode="External"/><Relationship Id="rId1341" Type="http://schemas.openxmlformats.org/officeDocument/2006/relationships/hyperlink" Target="https://google.com/search?tbm=isch&amp;q=Qu&#7847;n+y&#7871;m+denim+m&#224;u+xanh+denim+nh&#7841;t+nam" TargetMode="External"/><Relationship Id="rId1201" Type="http://schemas.openxmlformats.org/officeDocument/2006/relationships/hyperlink" Target="https://google.com/search?tbm=isch&amp;q=&#193;o+kho&#225;c+da+da+PU+m&#224;u+kem" TargetMode="External"/><Relationship Id="rId294" Type="http://schemas.openxmlformats.org/officeDocument/2006/relationships/hyperlink" Target="https://pinterest.com/search/pins/?q=&#193;o+thun+th&#7875;+thao+dry-fit+thun+l&#7841;nh+m&#224;u+&#273;en+nam" TargetMode="External"/><Relationship Id="rId2182" Type="http://schemas.openxmlformats.org/officeDocument/2006/relationships/hyperlink" Target="https://pinterest.com/search/pins/?q=&#272;&#7847;m+c&#244;ng+s&#7903;+cotton+m&#224;u+h&#7891;ng+n&#7919;" TargetMode="External"/><Relationship Id="rId154" Type="http://schemas.openxmlformats.org/officeDocument/2006/relationships/hyperlink" Target="https://pinterest.com/search/pins/?q=&#193;o+len+c&#7893;+tr&#242;n+len+d&#7879;t+kim+m&#224;u+n&#226;u+caramel" TargetMode="External"/><Relationship Id="rId361" Type="http://schemas.openxmlformats.org/officeDocument/2006/relationships/hyperlink" Target="https://google.com/search?tbm=isch&amp;q=&#193;o+hoodie+n&#7881;+b&#244;ng+m&#224;u+be+s&#7919;a+nam" TargetMode="External"/><Relationship Id="rId2042" Type="http://schemas.openxmlformats.org/officeDocument/2006/relationships/hyperlink" Target="https://pinterest.com/search/pins/?q=Ch&#226;n+v&#225;y+ch&#7919;+A+polyester+m&#224;u+xanh+r&#234;u+n&#7919;" TargetMode="External"/><Relationship Id="rId2999" Type="http://schemas.openxmlformats.org/officeDocument/2006/relationships/hyperlink" Target="https://google.com/search?tbm=isch&amp;q=D&#233;p+&#273;&#7871;+b&#225;nh+m&#236;+EVA+m&#224;u+&#273;en" TargetMode="External"/><Relationship Id="rId221" Type="http://schemas.openxmlformats.org/officeDocument/2006/relationships/hyperlink" Target="https://google.com/search?tbm=isch&amp;q=&#193;o+ki&#7875;u+c&#7893;+n&#417;+satin+m&#224;u+&#273;en+n&#7919;" TargetMode="External"/><Relationship Id="rId2859" Type="http://schemas.openxmlformats.org/officeDocument/2006/relationships/hyperlink" Target="https://google.com/search?tbm=isch&amp;q=D&#233;p+Birkenstock+da+b&#242;+m&#224;u+kem+n&#7919;" TargetMode="External"/><Relationship Id="rId1668" Type="http://schemas.openxmlformats.org/officeDocument/2006/relationships/hyperlink" Target="https://pinterest.com/search/pins/?q=Qu&#7847;n+kaki+&#7889;ng+&#273;&#7913;ng+m&#224;u+be+s&#7919;a+nam" TargetMode="External"/><Relationship Id="rId1875" Type="http://schemas.openxmlformats.org/officeDocument/2006/relationships/hyperlink" Target="https://google.com/search?tbm=isch&amp;q=Qu&#7847;n+jogger+polyester+m&#224;u+xanh+baby" TargetMode="External"/><Relationship Id="rId2719" Type="http://schemas.openxmlformats.org/officeDocument/2006/relationships/hyperlink" Target="https://google.com/search?tbm=isch&amp;q=Gi&#224;y+Derby+da+l&#7897;n+m&#224;u+n&#226;u+nam" TargetMode="External"/><Relationship Id="rId1528" Type="http://schemas.openxmlformats.org/officeDocument/2006/relationships/hyperlink" Target="https://pinterest.com/search/pins/?q=Qu&#7847;n+cargo+kaki+m&#224;u+xanh+l&#225;+nam" TargetMode="External"/><Relationship Id="rId2926" Type="http://schemas.openxmlformats.org/officeDocument/2006/relationships/hyperlink" Target="https://pinterest.com/search/pins/?q=D&#233;p+&#273;an+c&#243;i+m&#224;u+kem+nam" TargetMode="External"/><Relationship Id="rId1735" Type="http://schemas.openxmlformats.org/officeDocument/2006/relationships/hyperlink" Target="https://google.com/search?tbm=isch&amp;q=Qu&#7847;n+&#7889;ng+su&#244;ng+linen+m&#224;u+xanh+navy+nam" TargetMode="External"/><Relationship Id="rId1942" Type="http://schemas.openxmlformats.org/officeDocument/2006/relationships/hyperlink" Target="https://pinterest.com/search/pins/?q=Ch&#226;n+v&#225;y+da+da+PU+m&#224;u+n&#226;u+&#273;&#7853;m+n&#7919;" TargetMode="External"/><Relationship Id="rId27" Type="http://schemas.openxmlformats.org/officeDocument/2006/relationships/hyperlink" Target="https://google.com/search?tbm=isch&amp;q=&#193;o+hoodie+n&#7881;+b&#244;ng+m&#224;u+n&#226;u+nam" TargetMode="External"/><Relationship Id="rId1802" Type="http://schemas.openxmlformats.org/officeDocument/2006/relationships/hyperlink" Target="https://pinterest.com/search/pins/?q=Qu&#7847;n+y&#7871;m+cotton+canvas+m&#224;u+n&#226;u" TargetMode="External"/><Relationship Id="rId688" Type="http://schemas.openxmlformats.org/officeDocument/2006/relationships/hyperlink" Target="https://pinterest.com/search/pins/?q=&#193;o+thun+oversize+thun+cotton+m&#224;u+be+nam" TargetMode="External"/><Relationship Id="rId895" Type="http://schemas.openxmlformats.org/officeDocument/2006/relationships/hyperlink" Target="https://google.com/search?tbm=isch&amp;q=&#193;o+m&#259;ng+t&#244;+cashmere+m&#224;u+n&#226;u+nam" TargetMode="External"/><Relationship Id="rId2369" Type="http://schemas.openxmlformats.org/officeDocument/2006/relationships/hyperlink" Target="https://google.com/search?tbm=isch&amp;q=Gi&#224;y+snow+boots+l&#244;ng+c&#7915;u+m&#224;u+x&#225;m+nam" TargetMode="External"/><Relationship Id="rId2576" Type="http://schemas.openxmlformats.org/officeDocument/2006/relationships/hyperlink" Target="https://pinterest.com/search/pins/?q=Gi&#224;y+combat+boots+da+PU+m&#224;u+&#273;en+nam" TargetMode="External"/><Relationship Id="rId2783" Type="http://schemas.openxmlformats.org/officeDocument/2006/relationships/hyperlink" Target="https://google.com/search?tbm=isch&amp;q=D&#233;p+clog+EVA+m&#224;u+&#273;&#7887;+&#273;&#244;+nam" TargetMode="External"/><Relationship Id="rId2990" Type="http://schemas.openxmlformats.org/officeDocument/2006/relationships/hyperlink" Target="https://pinterest.com/search/pins/?q=D&#233;p+sandal+quai+h&#7853;u+da+b&#242;+m&#224;u+&#273;&#7887;+&#273;&#244;" TargetMode="External"/><Relationship Id="rId548" Type="http://schemas.openxmlformats.org/officeDocument/2006/relationships/hyperlink" Target="https://pinterest.com/search/pins/?q=&#193;o+thun+tay+d&#224;i+basic+cotton+m&#224;u+xanh+d&#432;&#417;ng+n&#7919;" TargetMode="External"/><Relationship Id="rId755" Type="http://schemas.openxmlformats.org/officeDocument/2006/relationships/hyperlink" Target="https://google.com/search?tbm=isch&amp;q=&#193;o+henley+cotton+m&#224;u+xanh+l&#225;+nam" TargetMode="External"/><Relationship Id="rId962" Type="http://schemas.openxmlformats.org/officeDocument/2006/relationships/hyperlink" Target="https://pinterest.com/search/pins/?q=&#193;o+kho&#225;c+d&#7841;+m&#224;u+x&#225;m+n&#7919;" TargetMode="External"/><Relationship Id="rId1178" Type="http://schemas.openxmlformats.org/officeDocument/2006/relationships/hyperlink" Target="https://pinterest.com/search/pins/?q=&#193;o+kho&#225;c+kaki+cotton+canvas+m&#224;u+h&#7891;ng+pastel+nam" TargetMode="External"/><Relationship Id="rId1385" Type="http://schemas.openxmlformats.org/officeDocument/2006/relationships/hyperlink" Target="https://google.com/search?tbm=isch&amp;q=Qu&#7847;n+jeans+skinny+denim+co+gi&#227;n+m&#224;u+tr&#7855;ng+nam" TargetMode="External"/><Relationship Id="rId1592" Type="http://schemas.openxmlformats.org/officeDocument/2006/relationships/hyperlink" Target="https://pinterest.com/search/pins/?q=Qu&#7847;n+jogger+n&#7881;+m&#224;u+&#273;en+nam" TargetMode="External"/><Relationship Id="rId2229" Type="http://schemas.openxmlformats.org/officeDocument/2006/relationships/hyperlink" Target="https://google.com/search?tbm=isch&amp;q=&#272;&#7847;m+su&#244;ng+&#273;&#361;i+m&#224;u+cam+n&#7919;" TargetMode="External"/><Relationship Id="rId2436" Type="http://schemas.openxmlformats.org/officeDocument/2006/relationships/hyperlink" Target="https://pinterest.com/search/pins/?q=Gi&#224;y+l&#432;&#7901;i+slip-on+da+PU+m&#224;u+n&#226;u+nam" TargetMode="External"/><Relationship Id="rId2643" Type="http://schemas.openxmlformats.org/officeDocument/2006/relationships/hyperlink" Target="https://google.com/search?tbm=isch&amp;q=Gi&#224;y+ch&#7841;y+b&#7897;+v&#7843;i+k&#7929;+thu&#7853;t+m&#224;u+n&#226;u" TargetMode="External"/><Relationship Id="rId2850" Type="http://schemas.openxmlformats.org/officeDocument/2006/relationships/hyperlink" Target="https://pinterest.com/search/pins/?q=D&#233;p+sandal+th&#7875;+thao+nylon+m&#224;u+t&#237;m+lavender+n&#7919;" TargetMode="External"/><Relationship Id="rId91" Type="http://schemas.openxmlformats.org/officeDocument/2006/relationships/hyperlink" Target="https://google.com/search?tbm=isch&amp;q=&#193;o+s&#417;+mi+denim+m&#224;u+&#273;en+nam" TargetMode="External"/><Relationship Id="rId408" Type="http://schemas.openxmlformats.org/officeDocument/2006/relationships/hyperlink" Target="https://pinterest.com/search/pins/?q=&#193;o+henley+cotton+slub+m&#224;u+tr&#7855;ng+nam" TargetMode="External"/><Relationship Id="rId615" Type="http://schemas.openxmlformats.org/officeDocument/2006/relationships/hyperlink" Target="https://google.com/search?tbm=isch&amp;q=&#193;o+len+c&#7893;+tr&#242;n+acrylic+m&#224;u+tr&#7855;ng+nam" TargetMode="External"/><Relationship Id="rId822" Type="http://schemas.openxmlformats.org/officeDocument/2006/relationships/hyperlink" Target="https://pinterest.com/search/pins/?q=&#193;o+gile+tweed+m&#224;u+&#273;en" TargetMode="External"/><Relationship Id="rId1038" Type="http://schemas.openxmlformats.org/officeDocument/2006/relationships/hyperlink" Target="https://pinterest.com/search/pins/?q=&#193;o+phao+si&#234;u+nh&#7865;+nylon+m&#224;u+&#273;&#7887;+&#273;&#244;+nam" TargetMode="External"/><Relationship Id="rId1245" Type="http://schemas.openxmlformats.org/officeDocument/2006/relationships/hyperlink" Target="https://google.com/search?tbm=isch&amp;q=&#193;o+kho&#225;c+denim+m&#224;u+be+s&#7919;a+nam" TargetMode="External"/><Relationship Id="rId1452" Type="http://schemas.openxmlformats.org/officeDocument/2006/relationships/hyperlink" Target="https://pinterest.com/search/pins/?q=Qu&#7847;n+d&#249;+m&#224;u+v&#224;ng+nam" TargetMode="External"/><Relationship Id="rId2503" Type="http://schemas.openxmlformats.org/officeDocument/2006/relationships/hyperlink" Target="https://google.com/search?tbm=isch&amp;q=Gi&#224;y+platform+da+PU+m&#224;u+&#273;&#7887;+&#273;&#244;+n&#7919;" TargetMode="External"/><Relationship Id="rId1105" Type="http://schemas.openxmlformats.org/officeDocument/2006/relationships/hyperlink" Target="https://google.com/search?tbm=isch&amp;q=&#193;o+phao+si&#234;u+nh&#7865;+nylon+m&#224;u+v&#224;ng+mustard+nam" TargetMode="External"/><Relationship Id="rId1312" Type="http://schemas.openxmlformats.org/officeDocument/2006/relationships/hyperlink" Target="https://pinterest.com/search/pins/?q=&#193;o+kho&#225;c+phao+polyester+nh&#7891;i+b&#244;ng+m&#224;u+khaki+n&#7919;" TargetMode="External"/><Relationship Id="rId2710" Type="http://schemas.openxmlformats.org/officeDocument/2006/relationships/hyperlink" Target="https://pinterest.com/search/pins/?q=Gi&#224;y+&#273;i+b&#7897;+yoga+mesh+m&#224;u+x&#225;m+nam" TargetMode="External"/><Relationship Id="rId198" Type="http://schemas.openxmlformats.org/officeDocument/2006/relationships/hyperlink" Target="https://pinterest.com/search/pins/?q=&#193;o+s&#417;+mi+denim+m&#224;u+tr&#7855;ng+nam" TargetMode="External"/><Relationship Id="rId2086" Type="http://schemas.openxmlformats.org/officeDocument/2006/relationships/hyperlink" Target="https://pinterest.com/search/pins/?q=Ch&#226;n+v&#225;y+x&#7871;p+ly+chiffon+m&#224;u+tr&#7855;ng+n&#7919;" TargetMode="External"/><Relationship Id="rId2293" Type="http://schemas.openxmlformats.org/officeDocument/2006/relationships/hyperlink" Target="https://google.com/search?tbm=isch&amp;q=&#272;&#7847;m+maxi+chiffon+m&#224;u+be+s&#7919;a+n&#7919;" TargetMode="External"/><Relationship Id="rId265" Type="http://schemas.openxmlformats.org/officeDocument/2006/relationships/hyperlink" Target="https://google.com/search?tbm=isch&amp;q=&#193;o+thun+oversize+thun+cotton+m&#224;u+&#273;&#7887;" TargetMode="External"/><Relationship Id="rId472" Type="http://schemas.openxmlformats.org/officeDocument/2006/relationships/hyperlink" Target="https://pinterest.com/search/pins/?q=&#193;o+polo+cotton+pique+m&#224;u+xanh+navy+n&#7919;" TargetMode="External"/><Relationship Id="rId2153" Type="http://schemas.openxmlformats.org/officeDocument/2006/relationships/hyperlink" Target="https://google.com/search?tbm=isch&amp;q=&#272;&#7847;m+peplum+c&#244;ng+s&#7903;+tweed+m&#224;u+&#273;&#7887;+&#273;&#244;+n&#7919;" TargetMode="External"/><Relationship Id="rId2360" Type="http://schemas.openxmlformats.org/officeDocument/2006/relationships/hyperlink" Target="https://pinterest.com/search/pins/?q=Gi&#224;y+t&#7853;p+gym+synthetic+m&#224;u+tr&#7855;ng+n&#7919;" TargetMode="External"/><Relationship Id="rId125" Type="http://schemas.openxmlformats.org/officeDocument/2006/relationships/hyperlink" Target="https://google.com/search?tbm=isch&amp;q=&#193;o+len+c&#7893;+tr&#242;n+acrylic+m&#224;u+&#273;&#7887;+&#273;&#244;+nam" TargetMode="External"/><Relationship Id="rId332" Type="http://schemas.openxmlformats.org/officeDocument/2006/relationships/hyperlink" Target="https://pinterest.com/search/pins/?q=&#193;o+s&#417;+mi+ng&#7855;n+tay+cotton+h&#7885;a+ti&#7871;t+k&#7867;+s&#7885;c+xanh+tr&#7855;ng+n&#7919;" TargetMode="External"/><Relationship Id="rId2013" Type="http://schemas.openxmlformats.org/officeDocument/2006/relationships/hyperlink" Target="https://google.com/search?tbm=isch&amp;q=Ch&#226;n+v&#225;y+midi+satin+m&#224;u+tr&#7855;ng+n&#7919;" TargetMode="External"/><Relationship Id="rId2220" Type="http://schemas.openxmlformats.org/officeDocument/2006/relationships/hyperlink" Target="https://pinterest.com/search/pins/?q=&#272;&#7847;m+su&#244;ng+linen+m&#224;u+&#273;en+n&#7919;" TargetMode="External"/><Relationship Id="rId1779" Type="http://schemas.openxmlformats.org/officeDocument/2006/relationships/hyperlink" Target="https://google.com/search?tbm=isch&amp;q=Qu&#7847;n+&#7889;ng+su&#244;ng+polyester+m&#224;u+xanh+mint+nam" TargetMode="External"/><Relationship Id="rId1986" Type="http://schemas.openxmlformats.org/officeDocument/2006/relationships/hyperlink" Target="https://pinterest.com/search/pins/?q=Ch&#226;n+v&#225;y+t&#7847;ng+cotton+m&#224;u+&#273;en+n&#7919;" TargetMode="External"/><Relationship Id="rId1639" Type="http://schemas.openxmlformats.org/officeDocument/2006/relationships/hyperlink" Target="https://google.com/search?tbm=isch&amp;q=Qu&#7847;n+d&#249;+nylon+m&#224;u+n&#226;u+nam" TargetMode="External"/><Relationship Id="rId1846" Type="http://schemas.openxmlformats.org/officeDocument/2006/relationships/hyperlink" Target="https://pinterest.com/search/pins/?q=Qu&#7847;n+t&#226;y+&#226;u+polyester+pha+m&#224;u+v&#224;ng+mustard+nam" TargetMode="External"/><Relationship Id="rId1706" Type="http://schemas.openxmlformats.org/officeDocument/2006/relationships/hyperlink" Target="https://pinterest.com/search/pins/?q=Qu&#7847;n+kaki+&#7889;ng+&#273;&#7913;ng+m&#224;u+tr&#7855;ng+nam" TargetMode="External"/><Relationship Id="rId1913" Type="http://schemas.openxmlformats.org/officeDocument/2006/relationships/hyperlink" Target="https://google.com/search?tbm=isch&amp;q=Qu&#7847;n+y&#7871;m+kaki+m&#224;u+v&#224;ng+nam" TargetMode="External"/><Relationship Id="rId799" Type="http://schemas.openxmlformats.org/officeDocument/2006/relationships/hyperlink" Target="https://google.com/search?tbm=isch&amp;q=&#193;o+sweatshirt+cotton+french+terry+m&#224;u+xanh+d&#432;&#417;ng+nam" TargetMode="External"/><Relationship Id="rId2687" Type="http://schemas.openxmlformats.org/officeDocument/2006/relationships/hyperlink" Target="https://google.com/search?tbm=isch&amp;q=Gi&#224;y+&#273;i+b&#7897;+yoga+mesh+m&#224;u+xanh+d&#432;&#417;ng+n&#7919;" TargetMode="External"/><Relationship Id="rId2894" Type="http://schemas.openxmlformats.org/officeDocument/2006/relationships/hyperlink" Target="https://pinterest.com/search/pins/?q=D&#233;p+clog+EVA+m&#224;u+be+n&#7919;" TargetMode="External"/><Relationship Id="rId659" Type="http://schemas.openxmlformats.org/officeDocument/2006/relationships/hyperlink" Target="https://google.com/search?tbm=isch&amp;q=&#193;o+s&#417;+mi+c&#7893;+t&#224;u+cotton+m&#224;u+h&#7891;ng+pastel+n&#7919;" TargetMode="External"/><Relationship Id="rId866" Type="http://schemas.openxmlformats.org/officeDocument/2006/relationships/hyperlink" Target="https://pinterest.com/search/pins/?q=&#193;o+hoodie+n&#7881;+b&#244;ng+m&#224;u+&#273;en+n&#7919;" TargetMode="External"/><Relationship Id="rId1289" Type="http://schemas.openxmlformats.org/officeDocument/2006/relationships/hyperlink" Target="https://google.com/search?tbm=isch&amp;q=&#193;o+kho&#225;c+teddy+fleece+m&#224;u+t&#237;m+lavender+nam" TargetMode="External"/><Relationship Id="rId1496" Type="http://schemas.openxmlformats.org/officeDocument/2006/relationships/hyperlink" Target="https://pinterest.com/search/pins/?q=Qu&#7847;n+d&#249;+m&#224;u+&#273;&#7887;+nam" TargetMode="External"/><Relationship Id="rId2547" Type="http://schemas.openxmlformats.org/officeDocument/2006/relationships/hyperlink" Target="https://google.com/search?tbm=isch&amp;q=Gi&#224;y+snow+boots+da+b&#242;+m&#224;u+kem" TargetMode="External"/><Relationship Id="rId519" Type="http://schemas.openxmlformats.org/officeDocument/2006/relationships/hyperlink" Target="https://google.com/search?tbm=isch&amp;q=&#193;o+sweatshirt+cotton+french+terry+m&#224;u+h&#7891;ng" TargetMode="External"/><Relationship Id="rId1149" Type="http://schemas.openxmlformats.org/officeDocument/2006/relationships/hyperlink" Target="https://google.com/search?tbm=isch&amp;q=&#193;o+poncho+len+d&#7879;t+kim+m&#224;u+xanh+l&#225;+n&#7919;" TargetMode="External"/><Relationship Id="rId1356" Type="http://schemas.openxmlformats.org/officeDocument/2006/relationships/hyperlink" Target="https://pinterest.com/search/pins/?q=Qu&#7847;n+d&#249;+m&#224;u+n&#226;u+caramel+nam" TargetMode="External"/><Relationship Id="rId2754" Type="http://schemas.openxmlformats.org/officeDocument/2006/relationships/hyperlink" Target="https://pinterest.com/search/pins/?q=Gi&#224;y+t&#7853;p+gym+synthetic+m&#224;u+be+nam" TargetMode="External"/><Relationship Id="rId2961" Type="http://schemas.openxmlformats.org/officeDocument/2006/relationships/hyperlink" Target="https://google.com/search?tbm=isch&amp;q=D&#233;p+sandal+th&#7875;+thao+mesh+m&#224;u+be" TargetMode="External"/><Relationship Id="rId726" Type="http://schemas.openxmlformats.org/officeDocument/2006/relationships/hyperlink" Target="https://pinterest.com/search/pins/?q=&#193;o+s&#417;+mi+d&#224;i+tay+oxford+h&#7885;a+ti&#7871;t+hoa+nh&#237;+nam" TargetMode="External"/><Relationship Id="rId933" Type="http://schemas.openxmlformats.org/officeDocument/2006/relationships/hyperlink" Target="https://google.com/search?tbm=isch&amp;q=&#193;o+m&#259;ng+t&#244;+d&#7841;+m&#224;u+xanh+navy+n&#7919;" TargetMode="External"/><Relationship Id="rId1009" Type="http://schemas.openxmlformats.org/officeDocument/2006/relationships/hyperlink" Target="https://google.com/search?tbm=isch&amp;q=&#193;o+kho&#225;c+fleece+polar+fleece+m&#224;u+h&#7891;ng+pastel+nam" TargetMode="External"/><Relationship Id="rId1563" Type="http://schemas.openxmlformats.org/officeDocument/2006/relationships/hyperlink" Target="https://google.com/search?tbm=isch&amp;q=Qu&#7847;n+y&#7871;m+cotton+canvas+m&#224;u+t&#237;m+nam" TargetMode="External"/><Relationship Id="rId1770" Type="http://schemas.openxmlformats.org/officeDocument/2006/relationships/hyperlink" Target="https://pinterest.com/search/pins/?q=Qu&#7847;n+d&#249;+nylon+m&#224;u+cam+nam" TargetMode="External"/><Relationship Id="rId2407" Type="http://schemas.openxmlformats.org/officeDocument/2006/relationships/hyperlink" Target="https://google.com/search?tbm=isch&amp;q=Gi&#224;y+canvas+c&#7893;+cao+m&#224;u+be+s&#7919;a+nam" TargetMode="External"/><Relationship Id="rId2614" Type="http://schemas.openxmlformats.org/officeDocument/2006/relationships/hyperlink" Target="https://pinterest.com/search/pins/?q=Gi&#224;y+sneaker+knit+m&#224;u+n&#226;u" TargetMode="External"/><Relationship Id="rId2821" Type="http://schemas.openxmlformats.org/officeDocument/2006/relationships/hyperlink" Target="https://google.com/search?tbm=isch&amp;q=D&#233;p+sandal+th&#7875;+thao+mesh+m&#224;u+&#273;&#7887;+n&#7919;" TargetMode="External"/><Relationship Id="rId62" Type="http://schemas.openxmlformats.org/officeDocument/2006/relationships/hyperlink" Target="https://pinterest.com/search/pins/?q=&#193;o+gile+polyester+pha+m&#224;u+&#273;en+nam" TargetMode="External"/><Relationship Id="rId1216" Type="http://schemas.openxmlformats.org/officeDocument/2006/relationships/hyperlink" Target="https://pinterest.com/search/pins/?q=&#193;o+kho&#225;c+d&#7841;+tweed+m&#224;u+&#273;en+n&#7919;" TargetMode="External"/><Relationship Id="rId1423" Type="http://schemas.openxmlformats.org/officeDocument/2006/relationships/hyperlink" Target="https://google.com/search?tbm=isch&amp;q=Qu&#7847;n+legging+gi&#7919;+nhi&#7879;t+fleece+m&#224;u+&#273;&#7887;+&#273;&#244;+nam" TargetMode="External"/><Relationship Id="rId1630" Type="http://schemas.openxmlformats.org/officeDocument/2006/relationships/hyperlink" Target="https://pinterest.com/search/pins/?q=Qu&#7847;n+d&#249;+m&#224;u+h&#7891;ng+n&#7919;" TargetMode="External"/><Relationship Id="rId2197" Type="http://schemas.openxmlformats.org/officeDocument/2006/relationships/hyperlink" Target="https://google.com/search?tbm=isch&amp;q=&#272;&#7847;m+polo+th&#7875;+thao+cotton+m&#224;u+tr&#7855;ng+n&#7919;" TargetMode="External"/><Relationship Id="rId169" Type="http://schemas.openxmlformats.org/officeDocument/2006/relationships/hyperlink" Target="https://google.com/search?tbm=isch&amp;q=&#193;o+gi&#7919;+nhi&#7879;t+s&#7907;i+gi&#7919;+nhi&#7879;t+m&#224;u+kem+n&#7919;" TargetMode="External"/><Relationship Id="rId376" Type="http://schemas.openxmlformats.org/officeDocument/2006/relationships/hyperlink" Target="https://pinterest.com/search/pins/?q=&#193;o+ki&#7875;u+c&#7893;+n&#417;+chiffon+m&#224;u+&#273;en+n&#7919;" TargetMode="External"/><Relationship Id="rId583" Type="http://schemas.openxmlformats.org/officeDocument/2006/relationships/hyperlink" Target="https://google.com/search?tbm=isch&amp;q=&#193;o+thun+tay+d&#224;i+basic+thun+l&#7841;nh+m&#224;u+xanh+olive+nam" TargetMode="External"/><Relationship Id="rId790" Type="http://schemas.openxmlformats.org/officeDocument/2006/relationships/hyperlink" Target="https://pinterest.com/search/pins/?q=&#193;o+len+cardigan+m&#224;u+n&#226;u+caramel+n&#7919;" TargetMode="External"/><Relationship Id="rId2057" Type="http://schemas.openxmlformats.org/officeDocument/2006/relationships/hyperlink" Target="https://google.com/search?tbm=isch&amp;q=Ch&#226;n+v&#225;y+qu&#7847;n+polyester+h&#7885;a+ti&#7871;t+k&#7867;+s&#7885;c+xanh+tr&#7855;ng+n&#7919;" TargetMode="External"/><Relationship Id="rId2264" Type="http://schemas.openxmlformats.org/officeDocument/2006/relationships/hyperlink" Target="https://pinterest.com/search/pins/?q=&#272;&#7847;m+tay+ph&#7891;ng+c&#7893;+vu&#244;ng+linen+m&#224;u+x&#225;m+n&#7919;" TargetMode="External"/><Relationship Id="rId2471" Type="http://schemas.openxmlformats.org/officeDocument/2006/relationships/hyperlink" Target="https://google.com/search?tbm=isch&amp;q=Gi&#224;y+leo+n&#250;i+Gore-tex+m&#224;u+tr&#7855;ng+nam" TargetMode="External"/><Relationship Id="rId236" Type="http://schemas.openxmlformats.org/officeDocument/2006/relationships/hyperlink" Target="https://pinterest.com/search/pins/?q=&#193;o+thun+th&#7875;+thao+dry-fit+polyester+m&#224;u+tr&#7855;ng+nam" TargetMode="External"/><Relationship Id="rId443" Type="http://schemas.openxmlformats.org/officeDocument/2006/relationships/hyperlink" Target="https://google.com/search?tbm=isch&amp;q=&#193;o+s&#417;+mi+d&#224;i+tay+poplin+m&#224;u+xanh+navy+n&#7919;" TargetMode="External"/><Relationship Id="rId650" Type="http://schemas.openxmlformats.org/officeDocument/2006/relationships/hyperlink" Target="https://pinterest.com/search/pins/?q=&#193;o+thun+tay+d&#224;i+basic+thun+l&#7841;nh+m&#224;u+be+s&#7919;a+nam" TargetMode="External"/><Relationship Id="rId1073" Type="http://schemas.openxmlformats.org/officeDocument/2006/relationships/hyperlink" Target="https://google.com/search?tbm=isch&amp;q=&#193;o+kho&#225;c+parka+cotton+canvas+m&#224;u+xanh+olive" TargetMode="External"/><Relationship Id="rId1280" Type="http://schemas.openxmlformats.org/officeDocument/2006/relationships/hyperlink" Target="https://pinterest.com/search/pins/?q=&#193;o+blazer+polyester+pha+m&#224;u+x&#225;m+tro+n&#7919;" TargetMode="External"/><Relationship Id="rId2124" Type="http://schemas.openxmlformats.org/officeDocument/2006/relationships/hyperlink" Target="https://pinterest.com/search/pins/?q=&#272;&#7847;m+y&#7871;m+denim+m&#224;u+tr&#7855;ng+n&#7919;" TargetMode="External"/><Relationship Id="rId2331" Type="http://schemas.openxmlformats.org/officeDocument/2006/relationships/hyperlink" Target="https://google.com/search?tbm=isch&amp;q=Gi&#224;y+loafer+da+l&#7897;n+m&#224;u+kem+nam" TargetMode="External"/><Relationship Id="rId303" Type="http://schemas.openxmlformats.org/officeDocument/2006/relationships/hyperlink" Target="https://google.com/search?tbm=isch&amp;q=&#193;o+polo+thun+c&#225;+s&#7845;u+m&#224;u+t&#237;m+lavender+nam" TargetMode="External"/><Relationship Id="rId1140" Type="http://schemas.openxmlformats.org/officeDocument/2006/relationships/hyperlink" Target="https://pinterest.com/search/pins/?q=&#193;o+kho&#225;c+chore+coat+denim+m&#224;u+xanh+denim+&#273;&#7853;m+nam" TargetMode="External"/><Relationship Id="rId510" Type="http://schemas.openxmlformats.org/officeDocument/2006/relationships/hyperlink" Target="https://pinterest.com/search/pins/?q=&#193;o+gile+tweed+m&#224;u+kem+nam" TargetMode="External"/><Relationship Id="rId1000" Type="http://schemas.openxmlformats.org/officeDocument/2006/relationships/hyperlink" Target="https://pinterest.com/search/pins/?q=&#193;o+kho&#225;c+bomber+cotton+m&#224;u+be+s&#7919;a+n&#7919;" TargetMode="External"/><Relationship Id="rId1957" Type="http://schemas.openxmlformats.org/officeDocument/2006/relationships/hyperlink" Target="https://google.com/search?tbm=isch&amp;q=Ch&#226;n+v&#225;y+b&#250;t+ch&#236;+polyester+pha+m&#224;u+&#273;&#7887;+n&#7919;" TargetMode="External"/><Relationship Id="rId1817" Type="http://schemas.openxmlformats.org/officeDocument/2006/relationships/hyperlink" Target="https://google.com/search?tbm=isch&amp;q=Qu&#7847;n+jogger+polyester+m&#224;u+&#273;&#7887;+nam" TargetMode="External"/><Relationship Id="rId160" Type="http://schemas.openxmlformats.org/officeDocument/2006/relationships/hyperlink" Target="https://pinterest.com/search/pins/?q=&#193;o+thun+tay+d&#224;i+basic+thun+l&#7841;nh+m&#224;u+x&#225;m+tro+nam" TargetMode="External"/><Relationship Id="rId2798" Type="http://schemas.openxmlformats.org/officeDocument/2006/relationships/hyperlink" Target="https://pinterest.com/search/pins/?q=D&#233;p+Birkenstock+EVA+v&#224;+da+l&#7897;n+m&#224;u+xanh+l&#225;" TargetMode="External"/><Relationship Id="rId977" Type="http://schemas.openxmlformats.org/officeDocument/2006/relationships/hyperlink" Target="https://google.com/search?tbm=isch&amp;q=&#193;o+kho&#225;c+phao+nylon+m&#224;u+kem" TargetMode="External"/><Relationship Id="rId2658" Type="http://schemas.openxmlformats.org/officeDocument/2006/relationships/hyperlink" Target="https://pinterest.com/search/pins/?q=Gi&#224;y+Oxford+da+b&#243;ng+m&#224;u+n&#226;u+&#273;&#7853;m+nam" TargetMode="External"/><Relationship Id="rId2865" Type="http://schemas.openxmlformats.org/officeDocument/2006/relationships/hyperlink" Target="https://google.com/search?tbm=isch&amp;q=D&#233;p+sandal+quai+h&#7853;u+cao+su+m&#224;u+xanh+navy" TargetMode="External"/><Relationship Id="rId837" Type="http://schemas.openxmlformats.org/officeDocument/2006/relationships/hyperlink" Target="https://google.com/search?tbm=isch&amp;q=&#193;o+gi&#7919;+nhi&#7879;t+polyester+fleece+m&#224;u+kem" TargetMode="External"/><Relationship Id="rId1467" Type="http://schemas.openxmlformats.org/officeDocument/2006/relationships/hyperlink" Target="https://google.com/search?tbm=isch&amp;q=Qu&#7847;n+legging+gi&#7919;+nhi&#7879;t+fleece+m&#224;u+&#273;&#7887;+n&#7919;" TargetMode="External"/><Relationship Id="rId1674" Type="http://schemas.openxmlformats.org/officeDocument/2006/relationships/hyperlink" Target="https://pinterest.com/search/pins/?q=Qu&#7847;n+len+tweed+m&#224;u+khaki+n&#7919;" TargetMode="External"/><Relationship Id="rId1881" Type="http://schemas.openxmlformats.org/officeDocument/2006/relationships/hyperlink" Target="https://google.com/search?tbm=isch&amp;q=Qu&#7847;n+d&#249;+m&#224;u+&#273;en" TargetMode="External"/><Relationship Id="rId2518" Type="http://schemas.openxmlformats.org/officeDocument/2006/relationships/hyperlink" Target="https://pinterest.com/search/pins/?q=Gi&#224;y+combat+boots+da+PU+m&#224;u+n&#226;u+nam" TargetMode="External"/><Relationship Id="rId2725" Type="http://schemas.openxmlformats.org/officeDocument/2006/relationships/hyperlink" Target="https://google.com/search?tbm=isch&amp;q=Gi&#224;y+driving+shoes+da+b&#242;+m&#224;u+&#273;&#7887;+&#273;&#244;+nam" TargetMode="External"/><Relationship Id="rId2932" Type="http://schemas.openxmlformats.org/officeDocument/2006/relationships/hyperlink" Target="https://pinterest.com/search/pins/?q=D&#233;p+&#273;an+c&#243;i+v&#7843;i+m&#224;u+be" TargetMode="External"/><Relationship Id="rId904" Type="http://schemas.openxmlformats.org/officeDocument/2006/relationships/hyperlink" Target="https://pinterest.com/search/pins/?q=&#193;o+phao+si&#234;u+nh&#7865;+l&#244;ng+v&#361;+m&#224;u+cam+n&#7919;" TargetMode="External"/><Relationship Id="rId1327" Type="http://schemas.openxmlformats.org/officeDocument/2006/relationships/hyperlink" Target="https://google.com/search?tbm=isch&amp;q=Qu&#7847;n+d&#249;+nylon+m&#224;u+xanh+baby" TargetMode="External"/><Relationship Id="rId1534" Type="http://schemas.openxmlformats.org/officeDocument/2006/relationships/hyperlink" Target="https://pinterest.com/search/pins/?q=Qu&#7847;n+cargo+cotton+canvas+m&#224;u+v&#224;ng" TargetMode="External"/><Relationship Id="rId1741" Type="http://schemas.openxmlformats.org/officeDocument/2006/relationships/hyperlink" Target="https://google.com/search?tbm=isch&amp;q=Qu&#7847;n+&#7889;ng+su&#244;ng+polyester+m&#224;u+v&#224;ng+mustard+nam" TargetMode="External"/><Relationship Id="rId33" Type="http://schemas.openxmlformats.org/officeDocument/2006/relationships/hyperlink" Target="https://google.com/search?tbm=isch&amp;q=&#193;o+hoodie+n&#7881;+b&#244;ng+m&#224;u+xanh+l&#225;+n&#7919;" TargetMode="External"/><Relationship Id="rId1601" Type="http://schemas.openxmlformats.org/officeDocument/2006/relationships/hyperlink" Target="https://google.com/search?tbm=isch&amp;q=Qu&#7847;n+da+da+PU+m&#224;u+kem+n&#7919;" TargetMode="External"/><Relationship Id="rId487" Type="http://schemas.openxmlformats.org/officeDocument/2006/relationships/hyperlink" Target="https://google.com/search?tbm=isch&amp;q=&#193;o+s&#417;+mi+ng&#7855;n+tay+&#273;&#361;i+h&#7885;a+ti&#7871;t+k&#7867;+s&#7885;c+&#273;en+tr&#7855;ng" TargetMode="External"/><Relationship Id="rId694" Type="http://schemas.openxmlformats.org/officeDocument/2006/relationships/hyperlink" Target="https://pinterest.com/search/pins/?q=&#193;o+len+c&#7893;+l&#7885;+m&#224;u+xanh+mint" TargetMode="External"/><Relationship Id="rId2168" Type="http://schemas.openxmlformats.org/officeDocument/2006/relationships/hyperlink" Target="https://pinterest.com/search/pins/?q=&#272;&#7847;m+s&#417;+mi+cotton+m&#224;u+xanh+d&#432;&#417;ng+n&#7919;" TargetMode="External"/><Relationship Id="rId2375" Type="http://schemas.openxmlformats.org/officeDocument/2006/relationships/hyperlink" Target="https://google.com/search?tbm=isch&amp;q=Gi&#224;y+snow+boots+Gore-tex+m&#224;u+xanh+olive+nam" TargetMode="External"/><Relationship Id="rId347" Type="http://schemas.openxmlformats.org/officeDocument/2006/relationships/hyperlink" Target="https://google.com/search?tbm=isch&amp;q=&#193;o+sweatshirt+cotton+french+terry+m&#224;u+n&#226;u+caramel+n&#7919;" TargetMode="External"/><Relationship Id="rId1184" Type="http://schemas.openxmlformats.org/officeDocument/2006/relationships/hyperlink" Target="https://pinterest.com/search/pins/?q=&#193;o+kho&#225;c+trench+coat+cotton+gabardine+m&#224;u+&#273;en+nam" TargetMode="External"/><Relationship Id="rId2028" Type="http://schemas.openxmlformats.org/officeDocument/2006/relationships/hyperlink" Target="https://pinterest.com/search/pins/?q=Ch&#226;n+v&#225;y+len+d&#224;i+len+d&#7879;t+kim+m&#224;u+x&#225;m+tro+n&#7919;" TargetMode="External"/><Relationship Id="rId2582" Type="http://schemas.openxmlformats.org/officeDocument/2006/relationships/hyperlink" Target="https://pinterest.com/search/pins/?q=Gi&#224;y+&#273;i+b&#7897;+yoga+mesh+m&#224;u+kem+nam" TargetMode="External"/><Relationship Id="rId554" Type="http://schemas.openxmlformats.org/officeDocument/2006/relationships/hyperlink" Target="https://pinterest.com/search/pins/?q=&#193;o+gi&#7919;+nhi&#7879;t+len+merino+m&#224;u+t&#237;m+lavender+n&#7919;" TargetMode="External"/><Relationship Id="rId761" Type="http://schemas.openxmlformats.org/officeDocument/2006/relationships/hyperlink" Target="https://google.com/search?tbm=isch&amp;q=&#193;o+len+c&#7893;+tr&#242;n+cashmere+m&#224;u+x&#225;m+nam" TargetMode="External"/><Relationship Id="rId1391" Type="http://schemas.openxmlformats.org/officeDocument/2006/relationships/hyperlink" Target="https://google.com/search?tbm=isch&amp;q=Qu&#7847;n+d&#249;+nylon+m&#224;u+xanh+olive" TargetMode="External"/><Relationship Id="rId2235" Type="http://schemas.openxmlformats.org/officeDocument/2006/relationships/hyperlink" Target="https://google.com/search?tbm=isch&amp;q=&#272;&#7847;m+hoa+nh&#237;+cotton+m&#224;u+tr&#7855;ng+n&#7919;" TargetMode="External"/><Relationship Id="rId2442" Type="http://schemas.openxmlformats.org/officeDocument/2006/relationships/hyperlink" Target="https://pinterest.com/search/pins/?q=Gi&#224;y+driving+shoes+da+b&#242;+m&#224;u+n&#226;u+n&#7919;" TargetMode="External"/><Relationship Id="rId207" Type="http://schemas.openxmlformats.org/officeDocument/2006/relationships/hyperlink" Target="https://google.com/search?tbm=isch&amp;q=&#193;o+s&#417;+mi+denim+denim+co+gi&#227;n+m&#224;u+be+n&#7919;" TargetMode="External"/><Relationship Id="rId414" Type="http://schemas.openxmlformats.org/officeDocument/2006/relationships/hyperlink" Target="https://pinterest.com/search/pins/?q=&#193;o+len+cardigan+m&#224;u+xanh+navy+nam" TargetMode="External"/><Relationship Id="rId621" Type="http://schemas.openxmlformats.org/officeDocument/2006/relationships/hyperlink" Target="https://google.com/search?tbm=isch&amp;q=&#193;o+polo+cotton+pique+m&#224;u+&#273;en" TargetMode="External"/><Relationship Id="rId1044" Type="http://schemas.openxmlformats.org/officeDocument/2006/relationships/hyperlink" Target="https://pinterest.com/search/pins/?q=&#193;o+kho&#225;c+da+da+c&#7915;u+m&#224;u+&#273;en" TargetMode="External"/><Relationship Id="rId1251" Type="http://schemas.openxmlformats.org/officeDocument/2006/relationships/hyperlink" Target="https://google.com/search?tbm=isch&amp;q=&#193;o+kho&#225;c+n&#7881;+c&#243;+kh&#243;a+fleece+m&#224;u+n&#226;u+caramel+nam" TargetMode="External"/><Relationship Id="rId2302" Type="http://schemas.openxmlformats.org/officeDocument/2006/relationships/hyperlink" Target="https://pinterest.com/search/pins/?q=&#272;&#7847;m+c&#244;ng+s&#7903;+polyester+pha+m&#224;u+b&#7841;c+n&#7919;" TargetMode="External"/><Relationship Id="rId1111" Type="http://schemas.openxmlformats.org/officeDocument/2006/relationships/hyperlink" Target="https://google.com/search?tbm=isch&amp;q=&#193;o+phao+si&#234;u+nh&#7865;+nylon+m&#224;u+xanh+olive+nam" TargetMode="External"/><Relationship Id="rId1928" Type="http://schemas.openxmlformats.org/officeDocument/2006/relationships/hyperlink" Target="https://pinterest.com/search/pins/?q=Ch&#226;n+v&#225;y+midi+satin+l&#7909;a+m&#224;u+h&#7891;ng+n&#7919;" TargetMode="External"/><Relationship Id="rId2092" Type="http://schemas.openxmlformats.org/officeDocument/2006/relationships/hyperlink" Target="https://pinterest.com/search/pins/?q=Ch&#226;n+v&#225;y+qu&#7847;n+polyester+m&#224;u+n&#226;u+n&#7919;" TargetMode="External"/><Relationship Id="rId271" Type="http://schemas.openxmlformats.org/officeDocument/2006/relationships/hyperlink" Target="https://google.com/search?tbm=isch&amp;q=&#193;o+s&#417;+mi+denim+m&#224;u+xanh+denim+nh&#7841;t+n&#7919;" TargetMode="External"/><Relationship Id="rId131" Type="http://schemas.openxmlformats.org/officeDocument/2006/relationships/hyperlink" Target="https://google.com/search?tbm=isch&amp;q=&#193;o+hoodie+n&#7881;+b&#244;ng+m&#224;u+x&#225;m+nam" TargetMode="External"/><Relationship Id="rId2769" Type="http://schemas.openxmlformats.org/officeDocument/2006/relationships/hyperlink" Target="https://google.com/search?tbm=isch&amp;q=D&#233;p+&#273;&#7871;+b&#225;nh+m&#236;+EVA+m&#224;u+cam" TargetMode="External"/><Relationship Id="rId2976" Type="http://schemas.openxmlformats.org/officeDocument/2006/relationships/hyperlink" Target="https://pinterest.com/search/pins/?q=D&#233;p+mule+v&#7843;i+m&#224;u+t&#237;m+nam" TargetMode="External"/><Relationship Id="rId948" Type="http://schemas.openxmlformats.org/officeDocument/2006/relationships/hyperlink" Target="https://pinterest.com/search/pins/?q=&#193;o+poncho+len+d&#7879;t+kim+m&#224;u+be+n&#7919;" TargetMode="External"/><Relationship Id="rId1578" Type="http://schemas.openxmlformats.org/officeDocument/2006/relationships/hyperlink" Target="https://pinterest.com/search/pins/?q=Qu&#7847;n+track+pants+polyester+m&#224;u+v&#224;ng+nam" TargetMode="External"/><Relationship Id="rId1785" Type="http://schemas.openxmlformats.org/officeDocument/2006/relationships/hyperlink" Target="https://google.com/search?tbm=isch&amp;q=Qu&#7847;n+t&#226;y+&#226;u+linen+m&#224;u+x&#225;m+n&#7919;" TargetMode="External"/><Relationship Id="rId1992" Type="http://schemas.openxmlformats.org/officeDocument/2006/relationships/hyperlink" Target="https://pinterest.com/search/pins/?q=Ch&#226;n+v&#225;y+t&#7847;ng+ren+m&#224;u+x&#225;m+n&#7919;" TargetMode="External"/><Relationship Id="rId2629" Type="http://schemas.openxmlformats.org/officeDocument/2006/relationships/hyperlink" Target="https://google.com/search?tbm=isch&amp;q=Gi&#224;y+leo+n&#250;i+v&#7843;i+k&#7929;+thu&#7853;t+m&#224;u+n&#226;u+caramel+nam" TargetMode="External"/><Relationship Id="rId2836" Type="http://schemas.openxmlformats.org/officeDocument/2006/relationships/hyperlink" Target="https://pinterest.com/search/pins/?q=D&#233;p+sandal+th&#7875;+thao+EVA+m&#224;u+t&#237;m+nam" TargetMode="External"/><Relationship Id="rId77" Type="http://schemas.openxmlformats.org/officeDocument/2006/relationships/hyperlink" Target="https://google.com/search?tbm=isch&amp;q=&#193;o+s&#417;+mi+ng&#7855;n+tay+cotton+m&#224;u+xanh+baby+n&#7919;" TargetMode="External"/><Relationship Id="rId808" Type="http://schemas.openxmlformats.org/officeDocument/2006/relationships/hyperlink" Target="https://pinterest.com/search/pins/?q=&#193;o+sweatshirt+n&#7881;+m&#224;u+xanh+d&#432;&#417;ng" TargetMode="External"/><Relationship Id="rId1438" Type="http://schemas.openxmlformats.org/officeDocument/2006/relationships/hyperlink" Target="https://pinterest.com/search/pins/?q=Qu&#7847;n+d&#249;+m&#224;u+tr&#7855;ng+nam" TargetMode="External"/><Relationship Id="rId1645" Type="http://schemas.openxmlformats.org/officeDocument/2006/relationships/hyperlink" Target="https://google.com/search?tbm=isch&amp;q=Qu&#7847;n+da+da+PU+m&#224;u+be+n&#7919;" TargetMode="External"/><Relationship Id="rId1852" Type="http://schemas.openxmlformats.org/officeDocument/2006/relationships/hyperlink" Target="https://pinterest.com/search/pins/?q=Qu&#7847;n+chinos+kaki+m&#224;u+tr&#7855;ng" TargetMode="External"/><Relationship Id="rId2903" Type="http://schemas.openxmlformats.org/officeDocument/2006/relationships/hyperlink" Target="https://google.com/search?tbm=isch&amp;q=D&#233;p+quai+ngang+EVA+m&#224;u+v&#224;ng+nam" TargetMode="External"/><Relationship Id="rId1505" Type="http://schemas.openxmlformats.org/officeDocument/2006/relationships/hyperlink" Target="https://google.com/search?tbm=isch&amp;q=Qu&#7847;n+t&#226;y+&#226;u+linen+m&#224;u+b&#7841;c+nam" TargetMode="External"/><Relationship Id="rId1712" Type="http://schemas.openxmlformats.org/officeDocument/2006/relationships/hyperlink" Target="https://pinterest.com/search/pins/?q=Qu&#7847;n+jeans+&#7889;ng+&#273;&#7913;ng+denim+co+gi&#227;n+m&#224;u+xanh+denim+nh&#7841;t+nam" TargetMode="External"/><Relationship Id="rId598" Type="http://schemas.openxmlformats.org/officeDocument/2006/relationships/hyperlink" Target="https://pinterest.com/search/pins/?q=&#193;o+len+cardigan+mohair+m&#224;u+xanh+olive+n&#7919;" TargetMode="External"/><Relationship Id="rId2279" Type="http://schemas.openxmlformats.org/officeDocument/2006/relationships/hyperlink" Target="https://google.com/search?tbm=isch&amp;q=&#272;&#7847;m+c&#244;ng+s&#7903;+polyester+pha+m&#224;u+be+s&#7919;a+n&#7919;" TargetMode="External"/><Relationship Id="rId2486" Type="http://schemas.openxmlformats.org/officeDocument/2006/relationships/hyperlink" Target="https://pinterest.com/search/pins/?q=Gi&#224;y+ch&#7841;y+b&#7897;+mesh+m&#224;u+h&#7891;ng+pastel" TargetMode="External"/><Relationship Id="rId2693" Type="http://schemas.openxmlformats.org/officeDocument/2006/relationships/hyperlink" Target="https://google.com/search?tbm=isch&amp;q=Gi&#224;y+snow+boots+Gore-tex+m&#224;u+xanh+mint" TargetMode="External"/><Relationship Id="rId458" Type="http://schemas.openxmlformats.org/officeDocument/2006/relationships/hyperlink" Target="https://pinterest.com/search/pins/?q=&#193;o+henley+cotton+m&#224;u+n&#226;u+nam" TargetMode="External"/><Relationship Id="rId665" Type="http://schemas.openxmlformats.org/officeDocument/2006/relationships/hyperlink" Target="https://google.com/search?tbm=isch&amp;q=&#193;o+s&#417;+mi+ng&#7855;n+tay+cotton+h&#7885;a+ti&#7871;t+k&#7867;+s&#7885;c+&#273;en+tr&#7855;ng+n&#7919;" TargetMode="External"/><Relationship Id="rId872" Type="http://schemas.openxmlformats.org/officeDocument/2006/relationships/hyperlink" Target="https://pinterest.com/search/pins/?q=&#193;o+ki&#7875;u+c&#7893;+n&#417;+chiffon+m&#224;u+xanh+d&#432;&#417;ng+n&#7919;" TargetMode="External"/><Relationship Id="rId1088" Type="http://schemas.openxmlformats.org/officeDocument/2006/relationships/hyperlink" Target="https://pinterest.com/search/pins/?q=&#193;o+kho&#225;c+gi&#243;+d&#249;+m&#224;u+xanh+olive+n&#7919;" TargetMode="External"/><Relationship Id="rId1295" Type="http://schemas.openxmlformats.org/officeDocument/2006/relationships/hyperlink" Target="https://google.com/search?tbm=isch&amp;q=&#193;o+kho&#225;c+phao+polyester+nh&#7891;i+b&#244;ng+m&#224;u+kem+nam" TargetMode="External"/><Relationship Id="rId2139" Type="http://schemas.openxmlformats.org/officeDocument/2006/relationships/hyperlink" Target="https://google.com/search?tbm=isch&amp;q=&#272;&#7847;m+maxi+voan+m&#224;u+t&#237;m+lavender+n&#7919;" TargetMode="External"/><Relationship Id="rId2346" Type="http://schemas.openxmlformats.org/officeDocument/2006/relationships/hyperlink" Target="https://pinterest.com/search/pins/?q=Gi&#224;y+l&#432;&#7901;i+slip-on+canvas+m&#224;u+xanh+navy" TargetMode="External"/><Relationship Id="rId2553" Type="http://schemas.openxmlformats.org/officeDocument/2006/relationships/hyperlink" Target="https://google.com/search?tbm=isch&amp;q=Gi&#224;y+brogue+da+b&#243;ng+m&#224;u+x&#225;m+nam" TargetMode="External"/><Relationship Id="rId2760" Type="http://schemas.openxmlformats.org/officeDocument/2006/relationships/hyperlink" Target="https://pinterest.com/search/pins/?q=Gi&#224;y+sneaker+da+PU+m&#224;u+x&#225;m+nam" TargetMode="External"/><Relationship Id="rId318" Type="http://schemas.openxmlformats.org/officeDocument/2006/relationships/hyperlink" Target="https://pinterest.com/search/pins/?q=&#193;o+len+cardigan+len+d&#7879;t+kim+m&#224;u+xanh+baby+nam" TargetMode="External"/><Relationship Id="rId525" Type="http://schemas.openxmlformats.org/officeDocument/2006/relationships/hyperlink" Target="https://google.com/search?tbm=isch&amp;q=&#193;o+len+cardigan+len+d&#7879;t+kim+m&#224;u+be" TargetMode="External"/><Relationship Id="rId732" Type="http://schemas.openxmlformats.org/officeDocument/2006/relationships/hyperlink" Target="https://pinterest.com/search/pins/?q=&#193;o+s&#417;+mi+ng&#7855;n+tay+&#273;&#361;i+m&#224;u+v&#224;ng+n&#7919;" TargetMode="External"/><Relationship Id="rId1155" Type="http://schemas.openxmlformats.org/officeDocument/2006/relationships/hyperlink" Target="https://google.com/search?tbm=isch&amp;q=&#193;o+blazer+tweed+m&#224;u+khaki+nam" TargetMode="External"/><Relationship Id="rId1362" Type="http://schemas.openxmlformats.org/officeDocument/2006/relationships/hyperlink" Target="https://pinterest.com/search/pins/?q=Qu&#7847;n+jogger+n&#7881;+m&#224;u+xanh+baby+nam" TargetMode="External"/><Relationship Id="rId2206" Type="http://schemas.openxmlformats.org/officeDocument/2006/relationships/hyperlink" Target="https://pinterest.com/search/pins/?q=&#272;&#7847;m+len+m&#224;u+tr&#7855;ng+n&#7919;" TargetMode="External"/><Relationship Id="rId2413" Type="http://schemas.openxmlformats.org/officeDocument/2006/relationships/hyperlink" Target="https://google.com/search?tbm=isch&amp;q=Gi&#224;y+ch&#7841;y+b&#7897;+mesh+m&#224;u+t&#237;m+lavender" TargetMode="External"/><Relationship Id="rId2620" Type="http://schemas.openxmlformats.org/officeDocument/2006/relationships/hyperlink" Target="https://pinterest.com/search/pins/?q=Gi&#224;y+t&#7853;p+gym+synthetic+m&#224;u+x&#225;m+n&#7919;" TargetMode="External"/><Relationship Id="rId1015" Type="http://schemas.openxmlformats.org/officeDocument/2006/relationships/hyperlink" Target="https://google.com/search?tbm=isch&amp;q=&#193;o+kho&#225;c+fleece+m&#224;u+x&#225;m" TargetMode="External"/><Relationship Id="rId1222" Type="http://schemas.openxmlformats.org/officeDocument/2006/relationships/hyperlink" Target="https://pinterest.com/search/pins/?q=&#193;o+kho&#225;c+teddy+fleece+m&#224;u+&#273;en" TargetMode="External"/><Relationship Id="rId175" Type="http://schemas.openxmlformats.org/officeDocument/2006/relationships/hyperlink" Target="https://google.com/search?tbm=isch&amp;q=&#193;o+s&#417;+mi+d&#224;i+tay+cotton+m&#224;u+h&#7891;ng+pastel+nam" TargetMode="External"/><Relationship Id="rId382" Type="http://schemas.openxmlformats.org/officeDocument/2006/relationships/hyperlink" Target="https://pinterest.com/search/pins/?q=&#193;o+s&#417;+mi+d&#224;i+tay+oxford+m&#224;u+x&#225;m+nam" TargetMode="External"/><Relationship Id="rId2063" Type="http://schemas.openxmlformats.org/officeDocument/2006/relationships/hyperlink" Target="https://google.com/search?tbm=isch&amp;q=Ch&#226;n+v&#225;y+qu&#7847;n+cotton+m&#224;u+n&#226;u+caramel+n&#7919;" TargetMode="External"/><Relationship Id="rId2270" Type="http://schemas.openxmlformats.org/officeDocument/2006/relationships/hyperlink" Target="https://pinterest.com/search/pins/?q=&#272;&#7847;m+x&#242;e+polyester+m&#224;u+h&#7891;ng+n&#7919;" TargetMode="External"/><Relationship Id="rId242" Type="http://schemas.openxmlformats.org/officeDocument/2006/relationships/hyperlink" Target="https://pinterest.com/search/pins/?q=&#193;o+thun+tay+d&#224;i+basic+thun+l&#7841;nh+m&#224;u+&#273;en+nam" TargetMode="External"/><Relationship Id="rId2130" Type="http://schemas.openxmlformats.org/officeDocument/2006/relationships/hyperlink" Target="https://pinterest.com/search/pins/?q=&#272;&#7847;m+polo+th&#7875;+thao+cotton+m&#224;u+h&#7891;ng+pastel+n&#7919;" TargetMode="External"/><Relationship Id="rId102" Type="http://schemas.openxmlformats.org/officeDocument/2006/relationships/hyperlink" Target="https://pinterest.com/search/pins/?q=&#193;o+len+c&#7893;+tr&#242;n+len+d&#7879;t+kim+m&#224;u+khaki+nam" TargetMode="External"/><Relationship Id="rId1689" Type="http://schemas.openxmlformats.org/officeDocument/2006/relationships/hyperlink" Target="https://google.com/search?tbm=isch&amp;q=Qu&#7847;n+len+tweed+m&#224;u+n&#226;u+nam" TargetMode="External"/><Relationship Id="rId1896" Type="http://schemas.openxmlformats.org/officeDocument/2006/relationships/hyperlink" Target="https://pinterest.com/search/pins/?q=Qu&#7847;n+legging+gi&#7919;+nhi&#7879;t+s&#7907;i+gi&#7919;+nhi&#7879;t+m&#224;u+kem+nam" TargetMode="External"/><Relationship Id="rId2947" Type="http://schemas.openxmlformats.org/officeDocument/2006/relationships/hyperlink" Target="https://google.com/search?tbm=isch&amp;q=D&#233;p+sandal+quai+h&#7853;u+da+b&#242;+m&#224;u+n&#226;u+nam" TargetMode="External"/><Relationship Id="rId919" Type="http://schemas.openxmlformats.org/officeDocument/2006/relationships/hyperlink" Target="https://google.com/search?tbm=isch&amp;q=&#193;o+kho&#225;c+parka+cotton+canvas+m&#224;u+n&#226;u+&#273;&#7853;m+n&#7919;" TargetMode="External"/><Relationship Id="rId1549" Type="http://schemas.openxmlformats.org/officeDocument/2006/relationships/hyperlink" Target="https://google.com/search?tbm=isch&amp;q=Qu&#7847;n+legging+gi&#7919;+nhi&#7879;t+fleece+m&#224;u+xanh+navy+n&#7919;" TargetMode="External"/><Relationship Id="rId1756" Type="http://schemas.openxmlformats.org/officeDocument/2006/relationships/hyperlink" Target="https://pinterest.com/search/pins/?q=Qu&#7847;n+track+pants+polyester+m&#224;u+be" TargetMode="External"/><Relationship Id="rId1963" Type="http://schemas.openxmlformats.org/officeDocument/2006/relationships/hyperlink" Target="https://google.com/search?tbm=isch&amp;q=Ch&#226;n+v&#225;y+x&#7871;p+ly+polyester+m&#224;u+n&#226;u+caramel+n&#7919;" TargetMode="External"/><Relationship Id="rId2807" Type="http://schemas.openxmlformats.org/officeDocument/2006/relationships/hyperlink" Target="https://google.com/search?tbm=isch&amp;q=D&#233;p+sandal+th&#7875;+thao+mesh+m&#224;u+&#273;en+nam" TargetMode="External"/><Relationship Id="rId48" Type="http://schemas.openxmlformats.org/officeDocument/2006/relationships/hyperlink" Target="https://pinterest.com/search/pins/?q=&#193;o+s&#417;+mi+denim+denim+co+gi&#227;n+m&#224;u+xanh+denim+&#273;&#7853;m+nam" TargetMode="External"/><Relationship Id="rId1409" Type="http://schemas.openxmlformats.org/officeDocument/2006/relationships/hyperlink" Target="https://google.com/search?tbm=isch&amp;q=Qu&#7847;n+jeans+r&#225;ch+g&#7889;i+denim+m&#224;u+tr&#7855;ng+nam" TargetMode="External"/><Relationship Id="rId1616" Type="http://schemas.openxmlformats.org/officeDocument/2006/relationships/hyperlink" Target="https://pinterest.com/search/pins/?q=Qu&#7847;n+culottes+linen+m&#224;u+x&#225;m+n&#7919;" TargetMode="External"/><Relationship Id="rId1823" Type="http://schemas.openxmlformats.org/officeDocument/2006/relationships/hyperlink" Target="https://google.com/search?tbm=isch&amp;q=Qu&#7847;n+kaki+&#7889;ng+&#273;&#7913;ng+cotton+m&#224;u+xanh+d&#432;&#417;ng+n&#7919;" TargetMode="External"/><Relationship Id="rId2597" Type="http://schemas.openxmlformats.org/officeDocument/2006/relationships/hyperlink" Target="https://google.com/search?tbm=isch&amp;q=Gi&#224;y+sneaker+canvas+m&#224;u+cam+nam" TargetMode="External"/><Relationship Id="rId569" Type="http://schemas.openxmlformats.org/officeDocument/2006/relationships/hyperlink" Target="https://google.com/search?tbm=isch&amp;q=&#193;o+henley+cotton+m&#224;u+t&#237;m+n&#7919;" TargetMode="External"/><Relationship Id="rId776" Type="http://schemas.openxmlformats.org/officeDocument/2006/relationships/hyperlink" Target="https://pinterest.com/search/pins/?q=&#193;o+len+cardigan+m&#224;u+&#273;&#7887;+&#273;&#244;" TargetMode="External"/><Relationship Id="rId983" Type="http://schemas.openxmlformats.org/officeDocument/2006/relationships/hyperlink" Target="https://google.com/search?tbm=isch&amp;q=&#193;o+cardigan+d&#224;i+len+m&#224;u+tr&#7855;ng+nam" TargetMode="External"/><Relationship Id="rId1199" Type="http://schemas.openxmlformats.org/officeDocument/2006/relationships/hyperlink" Target="https://google.com/search?tbm=isch&amp;q=&#193;o+kho&#225;c+kaki+m&#224;u+v&#224;ng" TargetMode="External"/><Relationship Id="rId2457" Type="http://schemas.openxmlformats.org/officeDocument/2006/relationships/hyperlink" Target="https://google.com/search?tbm=isch&amp;q=Gi&#224;y+driving+shoes+da+l&#7897;n+m&#224;u+&#273;&#7887;+&#273;&#244;+nam" TargetMode="External"/><Relationship Id="rId2664" Type="http://schemas.openxmlformats.org/officeDocument/2006/relationships/hyperlink" Target="https://pinterest.com/search/pins/?q=Gi&#224;y+driving+shoes+da+b&#242;+m&#224;u+&#273;en+nam" TargetMode="External"/><Relationship Id="rId429" Type="http://schemas.openxmlformats.org/officeDocument/2006/relationships/hyperlink" Target="https://google.com/search?tbm=isch&amp;q=&#193;o+sweatshirt+cotton+french+terry+m&#224;u+be+s&#7919;a+nam" TargetMode="External"/><Relationship Id="rId636" Type="http://schemas.openxmlformats.org/officeDocument/2006/relationships/hyperlink" Target="https://pinterest.com/search/pins/?q=&#193;o+len+cardigan+m&#224;u+xanh+l&#225;+nam" TargetMode="External"/><Relationship Id="rId1059" Type="http://schemas.openxmlformats.org/officeDocument/2006/relationships/hyperlink" Target="https://google.com/search?tbm=isch&amp;q=&#193;o+m&#259;ng+t&#244;+len+m&#224;u+h&#7891;ng+pastel+nam" TargetMode="External"/><Relationship Id="rId1266" Type="http://schemas.openxmlformats.org/officeDocument/2006/relationships/hyperlink" Target="https://pinterest.com/search/pins/?q=&#193;o+kho&#225;c+gi&#243;+Gore-tex+m&#224;u+h&#7891;ng+pastel+nam" TargetMode="External"/><Relationship Id="rId1473" Type="http://schemas.openxmlformats.org/officeDocument/2006/relationships/hyperlink" Target="https://google.com/search?tbm=isch&amp;q=Qu&#7847;n+cargo+nylon+m&#224;u+&#273;en" TargetMode="External"/><Relationship Id="rId2317" Type="http://schemas.openxmlformats.org/officeDocument/2006/relationships/hyperlink" Target="https://google.com/search?tbm=isch&amp;q=&#272;&#7847;m+s&#417;+mi+linen+h&#7885;a+ti&#7871;t+hoa+nh&#237;+n&#7919;" TargetMode="External"/><Relationship Id="rId2871" Type="http://schemas.openxmlformats.org/officeDocument/2006/relationships/hyperlink" Target="https://google.com/search?tbm=isch&amp;q=D&#233;p+mule+da+PU+m&#224;u+n&#226;u+nam" TargetMode="External"/><Relationship Id="rId843" Type="http://schemas.openxmlformats.org/officeDocument/2006/relationships/hyperlink" Target="https://google.com/search?tbm=isch&amp;q=&#193;o+gi&#7919;+nhi&#7879;t+polyester+fleece+m&#224;u+xanh+l&#225;+n&#7919;" TargetMode="External"/><Relationship Id="rId1126" Type="http://schemas.openxmlformats.org/officeDocument/2006/relationships/hyperlink" Target="https://pinterest.com/search/pins/?q=&#193;o+kho&#225;c+teddy+n&#7881;+l&#244;ng+m&#224;u+x&#225;m+n&#7919;" TargetMode="External"/><Relationship Id="rId1680" Type="http://schemas.openxmlformats.org/officeDocument/2006/relationships/hyperlink" Target="https://pinterest.com/search/pins/?q=Qu&#7847;n+n&#7881;+cotton+french+terry+m&#224;u+n&#226;u+caramel+nam" TargetMode="External"/><Relationship Id="rId2524" Type="http://schemas.openxmlformats.org/officeDocument/2006/relationships/hyperlink" Target="https://pinterest.com/search/pins/?q=Gi&#224;y+loafer+da+b&#242;+m&#224;u+n&#226;u+nam" TargetMode="External"/><Relationship Id="rId2731" Type="http://schemas.openxmlformats.org/officeDocument/2006/relationships/hyperlink" Target="https://google.com/search?tbm=isch&amp;q=Gi&#224;y+snow+boots+l&#244;ng+c&#7915;u+m&#224;u+h&#7891;ng+pastel+nam" TargetMode="External"/><Relationship Id="rId703" Type="http://schemas.openxmlformats.org/officeDocument/2006/relationships/hyperlink" Target="https://google.com/search?tbm=isch&amp;q=&#193;o+len+c&#7893;+tr&#242;n+len+d&#7879;t+kim+m&#224;u+cam" TargetMode="External"/><Relationship Id="rId910" Type="http://schemas.openxmlformats.org/officeDocument/2006/relationships/hyperlink" Target="https://pinterest.com/search/pins/?q=&#193;o+kho&#225;c+ch&#7889;ng+n&#7855;ng+nylon+m&#224;u+tr&#7855;ng+nam" TargetMode="External"/><Relationship Id="rId1333" Type="http://schemas.openxmlformats.org/officeDocument/2006/relationships/hyperlink" Target="https://google.com/search?tbm=isch&amp;q=Qu&#7847;n+da+da+PU+m&#224;u+&#273;en+nam" TargetMode="External"/><Relationship Id="rId1540" Type="http://schemas.openxmlformats.org/officeDocument/2006/relationships/hyperlink" Target="https://pinterest.com/search/pins/?q=Qu&#7847;n+legging+thun+cotton+m&#224;u+x&#225;m+n&#7919;" TargetMode="External"/><Relationship Id="rId1400" Type="http://schemas.openxmlformats.org/officeDocument/2006/relationships/hyperlink" Target="https://pinterest.com/search/pins/?q=Qu&#7847;n+jeans+skinny+denim+co+gi&#227;n+m&#224;u+xanh+denim+&#273;&#7853;m+nam" TargetMode="External"/><Relationship Id="rId1845" Type="http://schemas.openxmlformats.org/officeDocument/2006/relationships/hyperlink" Target="https://google.com/search?tbm=isch&amp;q=Qu&#7847;n+t&#226;y+&#226;u+polyester+pha+m&#224;u+v&#224;ng+mustard+nam" TargetMode="External"/><Relationship Id="rId1705" Type="http://schemas.openxmlformats.org/officeDocument/2006/relationships/hyperlink" Target="https://google.com/search?tbm=isch&amp;q=Qu&#7847;n+kaki+&#7889;ng+&#273;&#7913;ng+m&#224;u+tr&#7855;ng+nam" TargetMode="External"/><Relationship Id="rId1912" Type="http://schemas.openxmlformats.org/officeDocument/2006/relationships/hyperlink" Target="https://pinterest.com/search/pins/?q=Qu&#7847;n+da+da+PU+m&#224;u+n&#226;u+&#273;&#7853;m+nam" TargetMode="External"/><Relationship Id="rId286" Type="http://schemas.openxmlformats.org/officeDocument/2006/relationships/hyperlink" Target="https://pinterest.com/search/pins/?q=&#193;o+sweatshirt+n&#7881;+m&#224;u+x&#225;m+tro+nam" TargetMode="External"/><Relationship Id="rId493" Type="http://schemas.openxmlformats.org/officeDocument/2006/relationships/hyperlink" Target="https://google.com/search?tbm=isch&amp;q=&#193;o+s&#417;+mi+d&#224;i+tay+cotton+m&#224;u+n&#226;u+nam" TargetMode="External"/><Relationship Id="rId2174" Type="http://schemas.openxmlformats.org/officeDocument/2006/relationships/hyperlink" Target="https://pinterest.com/search/pins/?q=&#272;&#7847;m+tay+ph&#7891;ng+c&#7893;+vu&#244;ng+poplin+m&#224;u+t&#237;m+lavender+n&#7919;" TargetMode="External"/><Relationship Id="rId2381" Type="http://schemas.openxmlformats.org/officeDocument/2006/relationships/hyperlink" Target="https://google.com/search?tbm=isch&amp;q=Gi&#224;y+ch&#7841;y+b&#7897;+mesh+m&#224;u+h&#7891;ng+n&#7919;" TargetMode="External"/><Relationship Id="rId146" Type="http://schemas.openxmlformats.org/officeDocument/2006/relationships/hyperlink" Target="https://pinterest.com/search/pins/?q=&#193;o+polo+polyester+m&#224;u+xanh+l&#225;+nam" TargetMode="External"/><Relationship Id="rId353" Type="http://schemas.openxmlformats.org/officeDocument/2006/relationships/hyperlink" Target="https://google.com/search?tbm=isch&amp;q=&#193;o+s&#417;+mi+d&#224;i+tay+cotton+m&#224;u+khaki+nam" TargetMode="External"/><Relationship Id="rId560" Type="http://schemas.openxmlformats.org/officeDocument/2006/relationships/hyperlink" Target="https://pinterest.com/search/pins/?q=&#193;o+sweatshirt+cotton+french+terry+m&#224;u+&#273;&#7887;+&#273;&#244;+nam" TargetMode="External"/><Relationship Id="rId798" Type="http://schemas.openxmlformats.org/officeDocument/2006/relationships/hyperlink" Target="https://pinterest.com/search/pins/?q=&#193;o+blouse+c&#244;ng+s&#7903;+satin+m&#224;u+n&#226;u+caramel+n&#7919;" TargetMode="External"/><Relationship Id="rId1190" Type="http://schemas.openxmlformats.org/officeDocument/2006/relationships/hyperlink" Target="https://pinterest.com/search/pins/?q=&#193;o+blazer+cotton+m&#224;u+xanh+r&#234;u+nam" TargetMode="External"/><Relationship Id="rId2034" Type="http://schemas.openxmlformats.org/officeDocument/2006/relationships/hyperlink" Target="https://pinterest.com/search/pins/?q=Ch&#226;n+v&#225;y+t&#7847;ng+chiffon+m&#224;u+xanh+r&#234;u+n&#7919;" TargetMode="External"/><Relationship Id="rId2241" Type="http://schemas.openxmlformats.org/officeDocument/2006/relationships/hyperlink" Target="https://google.com/search?tbm=isch&amp;q=&#272;&#7847;m+x&#242;e+polyester+h&#7885;a+ti&#7871;t+caro+x&#225;m+n&#7919;" TargetMode="External"/><Relationship Id="rId2479" Type="http://schemas.openxmlformats.org/officeDocument/2006/relationships/hyperlink" Target="https://google.com/search?tbm=isch&amp;q=Gi&#224;y+leo+n&#250;i+Gore-tex+m&#224;u+x&#225;m+nam" TargetMode="External"/><Relationship Id="rId2686" Type="http://schemas.openxmlformats.org/officeDocument/2006/relationships/hyperlink" Target="https://pinterest.com/search/pins/?q=Gi&#224;y+combat+boots+da+PU+m&#224;u+n&#226;u+&#273;&#7853;m+nam" TargetMode="External"/><Relationship Id="rId2893" Type="http://schemas.openxmlformats.org/officeDocument/2006/relationships/hyperlink" Target="https://google.com/search?tbm=isch&amp;q=D&#233;p+clog+EVA+m&#224;u+be+n&#7919;" TargetMode="External"/><Relationship Id="rId213" Type="http://schemas.openxmlformats.org/officeDocument/2006/relationships/hyperlink" Target="https://google.com/search?tbm=isch&amp;q=&#193;o+polo+polyester+m&#224;u+&#273;en+n&#7919;" TargetMode="External"/><Relationship Id="rId420" Type="http://schemas.openxmlformats.org/officeDocument/2006/relationships/hyperlink" Target="https://pinterest.com/search/pins/?q=&#193;o+gile+len+m&#224;u+xanh+mint+nam" TargetMode="External"/><Relationship Id="rId658" Type="http://schemas.openxmlformats.org/officeDocument/2006/relationships/hyperlink" Target="https://pinterest.com/search/pins/?q=&#193;o+henley+cotton+m&#224;u+b&#7841;c" TargetMode="External"/><Relationship Id="rId865" Type="http://schemas.openxmlformats.org/officeDocument/2006/relationships/hyperlink" Target="https://google.com/search?tbm=isch&amp;q=&#193;o+hoodie+n&#7881;+b&#244;ng+m&#224;u+&#273;en+n&#7919;" TargetMode="External"/><Relationship Id="rId1050" Type="http://schemas.openxmlformats.org/officeDocument/2006/relationships/hyperlink" Target="https://pinterest.com/search/pins/?q=&#193;o+kho&#225;c+kaki+m&#224;u+tr&#7855;ng" TargetMode="External"/><Relationship Id="rId1288" Type="http://schemas.openxmlformats.org/officeDocument/2006/relationships/hyperlink" Target="https://pinterest.com/search/pins/?q=&#193;o+kho&#225;c+gi&#243;+d&#249;+m&#224;u+&#273;en+n&#7919;" TargetMode="External"/><Relationship Id="rId1495" Type="http://schemas.openxmlformats.org/officeDocument/2006/relationships/hyperlink" Target="https://google.com/search?tbm=isch&amp;q=Qu&#7847;n+d&#249;+m&#224;u+&#273;&#7887;+nam" TargetMode="External"/><Relationship Id="rId2101" Type="http://schemas.openxmlformats.org/officeDocument/2006/relationships/hyperlink" Target="https://google.com/search?tbm=isch&amp;q=&#272;&#7847;m+polo+th&#7875;+thao+cotton+m&#224;u+&#273;&#7887;+n&#7919;" TargetMode="External"/><Relationship Id="rId2339" Type="http://schemas.openxmlformats.org/officeDocument/2006/relationships/hyperlink" Target="https://google.com/search?tbm=isch&amp;q=Gi&#224;y+sneaker+mesh+m&#224;u+tr&#7855;ng+nam" TargetMode="External"/><Relationship Id="rId2546" Type="http://schemas.openxmlformats.org/officeDocument/2006/relationships/hyperlink" Target="https://pinterest.com/search/pins/?q=Gi&#224;y+t&#7853;p+gym+v&#7843;i+k&#7929;+thu&#7853;t+m&#224;u+xanh+navy" TargetMode="External"/><Relationship Id="rId2753" Type="http://schemas.openxmlformats.org/officeDocument/2006/relationships/hyperlink" Target="https://google.com/search?tbm=isch&amp;q=Gi&#224;y+t&#7853;p+gym+synthetic+m&#224;u+be+nam" TargetMode="External"/><Relationship Id="rId2960" Type="http://schemas.openxmlformats.org/officeDocument/2006/relationships/hyperlink" Target="https://pinterest.com/search/pins/?q=D&#233;p+sandal+th&#7875;+thao+EVA+m&#224;u+x&#225;m+tro+n&#7919;" TargetMode="External"/><Relationship Id="rId518" Type="http://schemas.openxmlformats.org/officeDocument/2006/relationships/hyperlink" Target="https://pinterest.com/search/pins/?q=&#193;o+s&#417;+mi+ng&#7855;n+tay+poplin+m&#224;u+x&#225;m+tro+nam" TargetMode="External"/><Relationship Id="rId725" Type="http://schemas.openxmlformats.org/officeDocument/2006/relationships/hyperlink" Target="https://google.com/search?tbm=isch&amp;q=&#193;o+s&#417;+mi+d&#224;i+tay+oxford+h&#7885;a+ti&#7871;t+hoa+nh&#237;+nam" TargetMode="External"/><Relationship Id="rId932" Type="http://schemas.openxmlformats.org/officeDocument/2006/relationships/hyperlink" Target="https://pinterest.com/search/pins/?q=&#193;o+blazer+linen+m&#224;u+&#273;en+nam" TargetMode="External"/><Relationship Id="rId1148" Type="http://schemas.openxmlformats.org/officeDocument/2006/relationships/hyperlink" Target="https://pinterest.com/search/pins/?q=&#193;o+kho&#225;c+fleece+m&#224;u+n&#226;u+caramel+nam" TargetMode="External"/><Relationship Id="rId1355" Type="http://schemas.openxmlformats.org/officeDocument/2006/relationships/hyperlink" Target="https://google.com/search?tbm=isch&amp;q=Qu&#7847;n+d&#249;+m&#224;u+n&#226;u+caramel+nam" TargetMode="External"/><Relationship Id="rId1562" Type="http://schemas.openxmlformats.org/officeDocument/2006/relationships/hyperlink" Target="https://pinterest.com/search/pins/?q=Qu&#7847;n+da+da+b&#242;+m&#224;u+&#273;&#7887;+&#273;&#244;+n&#7919;" TargetMode="External"/><Relationship Id="rId2406" Type="http://schemas.openxmlformats.org/officeDocument/2006/relationships/hyperlink" Target="https://pinterest.com/search/pins/?q=Gi&#224;y+platform+canvas+m&#224;u+cam+nam" TargetMode="External"/><Relationship Id="rId2613" Type="http://schemas.openxmlformats.org/officeDocument/2006/relationships/hyperlink" Target="https://google.com/search?tbm=isch&amp;q=Gi&#224;y+sneaker+knit+m&#224;u+n&#226;u" TargetMode="External"/><Relationship Id="rId1008" Type="http://schemas.openxmlformats.org/officeDocument/2006/relationships/hyperlink" Target="https://pinterest.com/search/pins/?q=&#193;o+kho&#225;c+phao+polyester+nh&#7891;i+b&#244;ng+m&#224;u+&#273;en+nam" TargetMode="External"/><Relationship Id="rId1215" Type="http://schemas.openxmlformats.org/officeDocument/2006/relationships/hyperlink" Target="https://google.com/search?tbm=isch&amp;q=&#193;o+kho&#225;c+d&#7841;+tweed+m&#224;u+&#273;en+n&#7919;" TargetMode="External"/><Relationship Id="rId1422" Type="http://schemas.openxmlformats.org/officeDocument/2006/relationships/hyperlink" Target="https://pinterest.com/search/pins/?q=Qu&#7847;n+jeans+skinny+denim+co+gi&#227;n+m&#224;u+be+nam" TargetMode="External"/><Relationship Id="rId1867" Type="http://schemas.openxmlformats.org/officeDocument/2006/relationships/hyperlink" Target="https://google.com/search?tbm=isch&amp;q=Qu&#7847;n+&#7889;ng+loe+polyester+m&#224;u+khaki+n&#7919;" TargetMode="External"/><Relationship Id="rId2820" Type="http://schemas.openxmlformats.org/officeDocument/2006/relationships/hyperlink" Target="https://pinterest.com/search/pins/?q=D&#233;p+sandal+th&#7875;+thao+nylon+m&#224;u+&#273;&#7887;+&#273;&#244;+n&#7919;" TargetMode="External"/><Relationship Id="rId2918" Type="http://schemas.openxmlformats.org/officeDocument/2006/relationships/hyperlink" Target="https://pinterest.com/search/pins/?q=D&#233;p+sandal+th&#7875;+thao+mesh+m&#224;u+v&#224;ng+nam" TargetMode="External"/><Relationship Id="rId61" Type="http://schemas.openxmlformats.org/officeDocument/2006/relationships/hyperlink" Target="https://google.com/search?tbm=isch&amp;q=&#193;o+gile+polyester+pha+m&#224;u+&#273;en+nam" TargetMode="External"/><Relationship Id="rId1727" Type="http://schemas.openxmlformats.org/officeDocument/2006/relationships/hyperlink" Target="https://google.com/search?tbm=isch&amp;q=Qu&#7847;n+legging+gi&#7919;+nhi&#7879;t+s&#7907;i+gi&#7919;+nhi&#7879;t+m&#224;u+xanh+navy+n&#7919;" TargetMode="External"/><Relationship Id="rId1934" Type="http://schemas.openxmlformats.org/officeDocument/2006/relationships/hyperlink" Target="https://pinterest.com/search/pins/?q=Ch&#226;n+v&#225;y+jeans+denim+co+gi&#227;n+m&#224;u+xanh+denim+&#273;&#7853;m+n&#7919;" TargetMode="External"/><Relationship Id="rId19" Type="http://schemas.openxmlformats.org/officeDocument/2006/relationships/hyperlink" Target="https://google.com/search?tbm=isch&amp;q=&#193;o+s&#417;+mi+ng&#7855;n+tay+cotton+m&#224;u+xanh+navy+nam" TargetMode="External"/><Relationship Id="rId2196" Type="http://schemas.openxmlformats.org/officeDocument/2006/relationships/hyperlink" Target="https://pinterest.com/search/pins/?q=&#272;&#7847;m+x&#242;e+polyester+m&#224;u+&#273;&#7887;+&#273;&#244;+n&#7919;" TargetMode="External"/><Relationship Id="rId168" Type="http://schemas.openxmlformats.org/officeDocument/2006/relationships/hyperlink" Target="https://pinterest.com/search/pins/?q=&#193;o+henley+cotton+slub+m&#224;u+xanh+baby+n&#7919;" TargetMode="External"/><Relationship Id="rId375" Type="http://schemas.openxmlformats.org/officeDocument/2006/relationships/hyperlink" Target="https://google.com/search?tbm=isch&amp;q=&#193;o+ki&#7875;u+c&#7893;+n&#417;+chiffon+m&#224;u+&#273;en+n&#7919;" TargetMode="External"/><Relationship Id="rId582" Type="http://schemas.openxmlformats.org/officeDocument/2006/relationships/hyperlink" Target="https://pinterest.com/search/pins/?q=&#193;o+gile+len+m&#224;u+xanh+navy" TargetMode="External"/><Relationship Id="rId2056" Type="http://schemas.openxmlformats.org/officeDocument/2006/relationships/hyperlink" Target="https://pinterest.com/search/pins/?q=Ch&#226;n+v&#225;y+x&#7871;p+ly+satin+m&#224;u+tr&#7855;ng+n&#7919;" TargetMode="External"/><Relationship Id="rId2263" Type="http://schemas.openxmlformats.org/officeDocument/2006/relationships/hyperlink" Target="https://google.com/search?tbm=isch&amp;q=&#272;&#7847;m+tay+ph&#7891;ng+c&#7893;+vu&#244;ng+linen+m&#224;u+x&#225;m+n&#7919;" TargetMode="External"/><Relationship Id="rId2470" Type="http://schemas.openxmlformats.org/officeDocument/2006/relationships/hyperlink" Target="https://pinterest.com/search/pins/?q=Gi&#224;y+Mary+Jane+da+PU+m&#224;u+be+n&#7919;" TargetMode="External"/><Relationship Id="rId3" Type="http://schemas.openxmlformats.org/officeDocument/2006/relationships/hyperlink" Target="https://google.com/search?tbm=isch&amp;q=&#193;o+sweatshirt+n&#7881;+b&#244;ng+m&#224;u+be+s&#7919;a+nam" TargetMode="External"/><Relationship Id="rId235" Type="http://schemas.openxmlformats.org/officeDocument/2006/relationships/hyperlink" Target="https://google.com/search?tbm=isch&amp;q=&#193;o+thun+th&#7875;+thao+dry-fit+polyester+m&#224;u+tr&#7855;ng+nam" TargetMode="External"/><Relationship Id="rId442" Type="http://schemas.openxmlformats.org/officeDocument/2006/relationships/hyperlink" Target="https://pinterest.com/search/pins/?q=&#193;o+polo+cotton+pique+m&#224;u+t&#237;m+nam" TargetMode="External"/><Relationship Id="rId887" Type="http://schemas.openxmlformats.org/officeDocument/2006/relationships/hyperlink" Target="https://google.com/search?tbm=isch&amp;q=&#193;o+kho&#225;c+denim+m&#224;u+xanh+denim+nh&#7841;t+nam" TargetMode="External"/><Relationship Id="rId1072" Type="http://schemas.openxmlformats.org/officeDocument/2006/relationships/hyperlink" Target="https://pinterest.com/search/pins/?q=&#193;o+kho&#225;c+track+jacket+nylon+m&#224;u+&#273;&#7887;+nam" TargetMode="External"/><Relationship Id="rId2123" Type="http://schemas.openxmlformats.org/officeDocument/2006/relationships/hyperlink" Target="https://google.com/search?tbm=isch&amp;q=&#272;&#7847;m+y&#7871;m+denim+m&#224;u+tr&#7855;ng+n&#7919;" TargetMode="External"/><Relationship Id="rId2330" Type="http://schemas.openxmlformats.org/officeDocument/2006/relationships/hyperlink" Target="https://pinterest.com/search/pins/?q=Gi&#224;y+Derby+da+b&#242;+m&#224;u+n&#226;u+&#273;&#7853;m+nam" TargetMode="External"/><Relationship Id="rId2568" Type="http://schemas.openxmlformats.org/officeDocument/2006/relationships/hyperlink" Target="https://pinterest.com/search/pins/?q=Gi&#224;y+leo+n&#250;i+v&#7843;i+k&#7929;+thu&#7853;t+m&#224;u+&#273;en+n&#7919;" TargetMode="External"/><Relationship Id="rId2775" Type="http://schemas.openxmlformats.org/officeDocument/2006/relationships/hyperlink" Target="https://google.com/search?tbm=isch&amp;q=D&#233;p+Birkenstock+da+b&#242;+m&#224;u+&#273;&#7887;+&#273;&#244;+n&#7919;" TargetMode="External"/><Relationship Id="rId2982" Type="http://schemas.openxmlformats.org/officeDocument/2006/relationships/hyperlink" Target="https://pinterest.com/search/pins/?q=D&#233;p+mule+v&#7843;i+m&#224;u+be+nam" TargetMode="External"/><Relationship Id="rId302" Type="http://schemas.openxmlformats.org/officeDocument/2006/relationships/hyperlink" Target="https://pinterest.com/search/pins/?q=&#193;o+thun+c&#7893;+tr&#242;n+cotton+m&#224;u+&#273;en+n&#7919;" TargetMode="External"/><Relationship Id="rId747" Type="http://schemas.openxmlformats.org/officeDocument/2006/relationships/hyperlink" Target="https://google.com/search?tbm=isch&amp;q=&#193;o+thun+th&#7875;+thao+dry-fit+polyester+m&#224;u+be" TargetMode="External"/><Relationship Id="rId954" Type="http://schemas.openxmlformats.org/officeDocument/2006/relationships/hyperlink" Target="https://pinterest.com/search/pins/?q=&#193;o+kho&#225;c+varsity+len+pha+da+PU+m&#224;u+kem" TargetMode="External"/><Relationship Id="rId1377" Type="http://schemas.openxmlformats.org/officeDocument/2006/relationships/hyperlink" Target="https://google.com/search?tbm=isch&amp;q=Qu&#7847;n+y&#7871;m+cotton+canvas+m&#224;u+xanh+d&#432;&#417;ng+n&#7919;" TargetMode="External"/><Relationship Id="rId1584" Type="http://schemas.openxmlformats.org/officeDocument/2006/relationships/hyperlink" Target="https://pinterest.com/search/pins/?q=Qu&#7847;n+jogger+polyester+m&#224;u+n&#226;u+caramel+nam" TargetMode="External"/><Relationship Id="rId1791" Type="http://schemas.openxmlformats.org/officeDocument/2006/relationships/hyperlink" Target="https://google.com/search?tbm=isch&amp;q=Qu&#7847;n+d&#249;+m&#224;u+kem+nam" TargetMode="External"/><Relationship Id="rId2428" Type="http://schemas.openxmlformats.org/officeDocument/2006/relationships/hyperlink" Target="https://pinterest.com/search/pins/?q=Gi&#224;y+l&#432;&#7901;i+slip-on+canvas+m&#224;u+kem+nam" TargetMode="External"/><Relationship Id="rId2635" Type="http://schemas.openxmlformats.org/officeDocument/2006/relationships/hyperlink" Target="https://google.com/search?tbm=isch&amp;q=Gi&#224;y+t&#7853;p+gym+mesh+m&#224;u+h&#7891;ng+pastel" TargetMode="External"/><Relationship Id="rId2842" Type="http://schemas.openxmlformats.org/officeDocument/2006/relationships/hyperlink" Target="https://pinterest.com/search/pins/?q=Sandal+&#273;&#7871;+b&#7857;ng+quai+d&#226;y+v&#7843;i+m&#224;u+be+n&#7919;" TargetMode="External"/><Relationship Id="rId83" Type="http://schemas.openxmlformats.org/officeDocument/2006/relationships/hyperlink" Target="https://google.com/search?tbm=isch&amp;q=&#193;o+sweatshirt+n&#7881;+b&#244;ng+m&#224;u+h&#7891;ng+pastel+nam" TargetMode="External"/><Relationship Id="rId607" Type="http://schemas.openxmlformats.org/officeDocument/2006/relationships/hyperlink" Target="https://google.com/search?tbm=isch&amp;q=&#193;o+thun+tay+d&#224;i+basic+thun+l&#7841;nh+m&#224;u+xanh+mint" TargetMode="External"/><Relationship Id="rId814" Type="http://schemas.openxmlformats.org/officeDocument/2006/relationships/hyperlink" Target="https://pinterest.com/search/pins/?q=&#193;o+sweatshirt+cotton+french+terry+m&#224;u+xanh+r&#234;u+n&#7919;" TargetMode="External"/><Relationship Id="rId1237" Type="http://schemas.openxmlformats.org/officeDocument/2006/relationships/hyperlink" Target="https://google.com/search?tbm=isch&amp;q=&#193;o+kho&#225;c+teddy+fleece+m&#224;u+cam+nam" TargetMode="External"/><Relationship Id="rId1444" Type="http://schemas.openxmlformats.org/officeDocument/2006/relationships/hyperlink" Target="https://pinterest.com/search/pins/?q=Qu&#7847;n+cargo+nylon+m&#224;u+khaki+nam" TargetMode="External"/><Relationship Id="rId1651" Type="http://schemas.openxmlformats.org/officeDocument/2006/relationships/hyperlink" Target="https://google.com/search?tbm=isch&amp;q=Qu&#7847;n+nhung+t&#259;m+m&#224;u+n&#226;u+&#273;&#7853;m" TargetMode="External"/><Relationship Id="rId1889" Type="http://schemas.openxmlformats.org/officeDocument/2006/relationships/hyperlink" Target="https://google.com/search?tbm=isch&amp;q=Qu&#7847;n+cargo+nylon+m&#224;u+&#273;&#7887;+nam" TargetMode="External"/><Relationship Id="rId2702" Type="http://schemas.openxmlformats.org/officeDocument/2006/relationships/hyperlink" Target="https://pinterest.com/search/pins/?q=Gi&#224;y+ch&#7841;y+b&#7897;+v&#7843;i+k&#7929;+thu&#7853;t+m&#224;u+be+nam" TargetMode="External"/><Relationship Id="rId1304" Type="http://schemas.openxmlformats.org/officeDocument/2006/relationships/hyperlink" Target="https://pinterest.com/search/pins/?q=&#193;o+kho&#225;c+kaki+m&#224;u+n&#226;u+caramel+nam" TargetMode="External"/><Relationship Id="rId1511" Type="http://schemas.openxmlformats.org/officeDocument/2006/relationships/hyperlink" Target="https://google.com/search?tbm=isch&amp;q=Qu&#7847;n+jogger+polyester+m&#224;u+&#273;en" TargetMode="External"/><Relationship Id="rId1749" Type="http://schemas.openxmlformats.org/officeDocument/2006/relationships/hyperlink" Target="https://google.com/search?tbm=isch&amp;q=Qu&#7847;n+legging+gi&#7919;+nhi&#7879;t+s&#7907;i+gi&#7919;+nhi&#7879;t+m&#224;u+v&#224;ng+nam" TargetMode="External"/><Relationship Id="rId1956" Type="http://schemas.openxmlformats.org/officeDocument/2006/relationships/hyperlink" Target="https://pinterest.com/search/pins/?q=Ch&#226;n+v&#225;y+da+da+PU+m&#224;u+&#273;en+n&#7919;" TargetMode="External"/><Relationship Id="rId1609" Type="http://schemas.openxmlformats.org/officeDocument/2006/relationships/hyperlink" Target="https://google.com/search?tbm=isch&amp;q=Qu&#7847;n+legging+gi&#7919;+nhi&#7879;t+s&#7907;i+gi&#7919;+nhi&#7879;t+m&#224;u+xanh+d&#432;&#417;ng" TargetMode="External"/><Relationship Id="rId1816" Type="http://schemas.openxmlformats.org/officeDocument/2006/relationships/hyperlink" Target="https://pinterest.com/search/pins/?q=Qu&#7847;n+jeans+&#7889;ng+&#273;&#7913;ng+denim+co+gi&#227;n+m&#224;u+xanh+denim+&#273;&#7853;m" TargetMode="External"/><Relationship Id="rId10" Type="http://schemas.openxmlformats.org/officeDocument/2006/relationships/hyperlink" Target="https://pinterest.com/search/pins/?q=&#193;o+thun+c&#7893;+tr&#242;n+cotton+compact+m&#224;u+x&#225;m+nam" TargetMode="External"/><Relationship Id="rId397" Type="http://schemas.openxmlformats.org/officeDocument/2006/relationships/hyperlink" Target="https://google.com/search?tbm=isch&amp;q=&#193;o+thun+th&#7875;+thao+dry-fit+mesh+m&#224;u+h&#7891;ng+pastel+nam" TargetMode="External"/><Relationship Id="rId2078" Type="http://schemas.openxmlformats.org/officeDocument/2006/relationships/hyperlink" Target="https://pinterest.com/search/pins/?q=Ch&#226;n+v&#225;y+t&#7847;ng+cotton+m&#224;u+kem+n&#7919;" TargetMode="External"/><Relationship Id="rId2285" Type="http://schemas.openxmlformats.org/officeDocument/2006/relationships/hyperlink" Target="https://google.com/search?tbm=isch&amp;q=&#272;&#7847;m+x&#242;e+cotton+m&#224;u+tr&#7855;ng+n&#7919;" TargetMode="External"/><Relationship Id="rId2492" Type="http://schemas.openxmlformats.org/officeDocument/2006/relationships/hyperlink" Target="https://pinterest.com/search/pins/?q=Gi&#224;y+t&#7853;p+gym+mesh+m&#224;u+x&#225;m+tro+n&#7919;" TargetMode="External"/><Relationship Id="rId257" Type="http://schemas.openxmlformats.org/officeDocument/2006/relationships/hyperlink" Target="https://google.com/search?tbm=isch&amp;q=&#193;o+s&#417;+mi+d&#224;i+tay+linen+m&#224;u+xanh+olive+nam" TargetMode="External"/><Relationship Id="rId464" Type="http://schemas.openxmlformats.org/officeDocument/2006/relationships/hyperlink" Target="https://pinterest.com/search/pins/?q=&#193;o+gile+linen+m&#224;u+h&#7891;ng+pastel+nam" TargetMode="External"/><Relationship Id="rId1094" Type="http://schemas.openxmlformats.org/officeDocument/2006/relationships/hyperlink" Target="https://pinterest.com/search/pins/?q=&#193;o+kho&#225;c+bomber+cotton+m&#224;u+h&#7891;ng+n&#7919;" TargetMode="External"/><Relationship Id="rId2145" Type="http://schemas.openxmlformats.org/officeDocument/2006/relationships/hyperlink" Target="https://google.com/search?tbm=isch&amp;q=&#272;&#7847;m+hoa+nh&#237;+chiffon+m&#224;u+be+s&#7919;a+n&#7919;" TargetMode="External"/><Relationship Id="rId2797" Type="http://schemas.openxmlformats.org/officeDocument/2006/relationships/hyperlink" Target="https://google.com/search?tbm=isch&amp;q=D&#233;p+Birkenstock+EVA+v&#224;+da+l&#7897;n+m&#224;u+xanh+l&#225;" TargetMode="External"/><Relationship Id="rId117" Type="http://schemas.openxmlformats.org/officeDocument/2006/relationships/hyperlink" Target="https://google.com/search?tbm=isch&amp;q=&#193;o+len+c&#7893;+l&#7885;+m&#224;u+be+s&#7919;a" TargetMode="External"/><Relationship Id="rId671" Type="http://schemas.openxmlformats.org/officeDocument/2006/relationships/hyperlink" Target="https://google.com/search?tbm=isch&amp;q=&#193;o+len+c&#7893;+tr&#242;n+len+d&#7879;t+kim+m&#224;u+be" TargetMode="External"/><Relationship Id="rId769" Type="http://schemas.openxmlformats.org/officeDocument/2006/relationships/hyperlink" Target="https://google.com/search?tbm=isch&amp;q=&#193;o+len+c&#7893;+l&#7885;+cotton+g&#226;n+m&#224;u+n&#226;u+n&#7919;" TargetMode="External"/><Relationship Id="rId976" Type="http://schemas.openxmlformats.org/officeDocument/2006/relationships/hyperlink" Target="https://pinterest.com/search/pins/?q=&#193;o+cardigan+d&#224;i+len+d&#7879;t+kim+m&#224;u+xanh+navy+n&#7919;" TargetMode="External"/><Relationship Id="rId1399" Type="http://schemas.openxmlformats.org/officeDocument/2006/relationships/hyperlink" Target="https://google.com/search?tbm=isch&amp;q=Qu&#7847;n+jeans+skinny+denim+co+gi&#227;n+m&#224;u+xanh+denim+&#273;&#7853;m+nam" TargetMode="External"/><Relationship Id="rId2352" Type="http://schemas.openxmlformats.org/officeDocument/2006/relationships/hyperlink" Target="https://pinterest.com/search/pins/?q=Gi&#224;y+b&#250;p+b&#234;+v&#7843;i+m&#224;u+kem+n&#7919;" TargetMode="External"/><Relationship Id="rId2657" Type="http://schemas.openxmlformats.org/officeDocument/2006/relationships/hyperlink" Target="https://google.com/search?tbm=isch&amp;q=Gi&#224;y+Oxford+da+b&#243;ng+m&#224;u+n&#226;u+&#273;&#7853;m+nam" TargetMode="External"/><Relationship Id="rId324" Type="http://schemas.openxmlformats.org/officeDocument/2006/relationships/hyperlink" Target="https://pinterest.com/search/pins/?q=&#193;o+thun+c&#7893;+tr&#242;n+modal+m&#224;u+xanh+olive+nam" TargetMode="External"/><Relationship Id="rId531" Type="http://schemas.openxmlformats.org/officeDocument/2006/relationships/hyperlink" Target="https://google.com/search?tbm=isch&amp;q=&#193;o+thun+oversize+cotton+compact+m&#224;u+be+nam" TargetMode="External"/><Relationship Id="rId629" Type="http://schemas.openxmlformats.org/officeDocument/2006/relationships/hyperlink" Target="https://google.com/search?tbm=isch&amp;q=&#193;o+thun+th&#7875;+thao+dry-fit+thun+l&#7841;nh+m&#224;u+x&#225;m+tro" TargetMode="External"/><Relationship Id="rId1161" Type="http://schemas.openxmlformats.org/officeDocument/2006/relationships/hyperlink" Target="https://google.com/search?tbm=isch&amp;q=&#193;o+kho&#225;c+d&#7841;+m&#224;u+x&#225;m+tro+nam" TargetMode="External"/><Relationship Id="rId1259" Type="http://schemas.openxmlformats.org/officeDocument/2006/relationships/hyperlink" Target="https://google.com/search?tbm=isch&amp;q=&#193;o+kho&#225;c+gi&#243;+polyester+ripstop+m&#224;u+tr&#7855;ng+nam" TargetMode="External"/><Relationship Id="rId1466" Type="http://schemas.openxmlformats.org/officeDocument/2006/relationships/hyperlink" Target="https://pinterest.com/search/pins/?q=Qu&#7847;n+t&#226;y+&#226;u+linen+m&#224;u+h&#7891;ng+pastel+n&#7919;" TargetMode="External"/><Relationship Id="rId2005" Type="http://schemas.openxmlformats.org/officeDocument/2006/relationships/hyperlink" Target="https://google.com/search?tbm=isch&amp;q=Ch&#226;n+v&#225;y+jeans+denim+m&#224;u+xanh+denim+&#273;&#7853;m+n&#7919;" TargetMode="External"/><Relationship Id="rId2212" Type="http://schemas.openxmlformats.org/officeDocument/2006/relationships/hyperlink" Target="https://pinterest.com/search/pins/?q=&#272;&#7847;m+su&#244;ng+cotton+m&#224;u+be+s&#7919;a+n&#7919;" TargetMode="External"/><Relationship Id="rId2864" Type="http://schemas.openxmlformats.org/officeDocument/2006/relationships/hyperlink" Target="https://pinterest.com/search/pins/?q=D&#233;p+&#273;an+c&#243;i+m&#224;u+be" TargetMode="External"/><Relationship Id="rId836" Type="http://schemas.openxmlformats.org/officeDocument/2006/relationships/hyperlink" Target="https://pinterest.com/search/pins/?q=&#193;o+s&#417;+mi+d&#224;i+tay+oxford+m&#224;u+xanh+olive+nam" TargetMode="External"/><Relationship Id="rId1021" Type="http://schemas.openxmlformats.org/officeDocument/2006/relationships/hyperlink" Target="https://google.com/search?tbm=isch&amp;q=&#193;o+kho&#225;c+phao+polyester+nh&#7891;i+b&#244;ng+m&#224;u+be+s&#7919;a+nam" TargetMode="External"/><Relationship Id="rId1119" Type="http://schemas.openxmlformats.org/officeDocument/2006/relationships/hyperlink" Target="https://google.com/search?tbm=isch&amp;q=&#193;o+kho&#225;c+da+da+c&#7915;u+m&#224;u+kem" TargetMode="External"/><Relationship Id="rId1673" Type="http://schemas.openxmlformats.org/officeDocument/2006/relationships/hyperlink" Target="https://google.com/search?tbm=isch&amp;q=Qu&#7847;n+len+tweed+m&#224;u+khaki+n&#7919;" TargetMode="External"/><Relationship Id="rId1880" Type="http://schemas.openxmlformats.org/officeDocument/2006/relationships/hyperlink" Target="https://pinterest.com/search/pins/?q=Qu&#7847;n+y&#7871;m+cotton+canvas+m&#224;u+xanh+navy" TargetMode="External"/><Relationship Id="rId1978" Type="http://schemas.openxmlformats.org/officeDocument/2006/relationships/hyperlink" Target="https://pinterest.com/search/pins/?q=Ch&#226;n+v&#225;y+ch&#7919;+A+denim+m&#224;u+&#273;en+n&#7919;" TargetMode="External"/><Relationship Id="rId2517" Type="http://schemas.openxmlformats.org/officeDocument/2006/relationships/hyperlink" Target="https://google.com/search?tbm=isch&amp;q=Gi&#224;y+combat+boots+da+PU+m&#224;u+n&#226;u+nam" TargetMode="External"/><Relationship Id="rId2724" Type="http://schemas.openxmlformats.org/officeDocument/2006/relationships/hyperlink" Target="https://pinterest.com/search/pins/?q=Gi&#224;y+l&#432;&#7901;i+slip-on+v&#7843;i+m&#224;u+x&#225;m+tro+n&#7919;" TargetMode="External"/><Relationship Id="rId2931" Type="http://schemas.openxmlformats.org/officeDocument/2006/relationships/hyperlink" Target="https://google.com/search?tbm=isch&amp;q=D&#233;p+&#273;an+c&#243;i+v&#7843;i+m&#224;u+be" TargetMode="External"/><Relationship Id="rId903" Type="http://schemas.openxmlformats.org/officeDocument/2006/relationships/hyperlink" Target="https://google.com/search?tbm=isch&amp;q=&#193;o+phao+si&#234;u+nh&#7865;+l&#244;ng+v&#361;+m&#224;u+cam+n&#7919;" TargetMode="External"/><Relationship Id="rId1326" Type="http://schemas.openxmlformats.org/officeDocument/2006/relationships/hyperlink" Target="https://pinterest.com/search/pins/?q=Qu&#7847;n+jeans+r&#225;ch+g&#7889;i+denim+m&#224;u+xanh+denim+&#273;&#7853;m+nam" TargetMode="External"/><Relationship Id="rId1533" Type="http://schemas.openxmlformats.org/officeDocument/2006/relationships/hyperlink" Target="https://google.com/search?tbm=isch&amp;q=Qu&#7847;n+cargo+cotton+canvas+m&#224;u+v&#224;ng" TargetMode="External"/><Relationship Id="rId1740" Type="http://schemas.openxmlformats.org/officeDocument/2006/relationships/hyperlink" Target="https://pinterest.com/search/pins/?q=Qu&#7847;n+n&#7881;+cotton+french+terry+m&#224;u+khaki" TargetMode="External"/><Relationship Id="rId32" Type="http://schemas.openxmlformats.org/officeDocument/2006/relationships/hyperlink" Target="https://pinterest.com/search/pins/?q=&#193;o+s&#417;+mi+c&#7893;+t&#224;u+cotton+m&#224;u+n&#226;u+n&#7919;" TargetMode="External"/><Relationship Id="rId1600" Type="http://schemas.openxmlformats.org/officeDocument/2006/relationships/hyperlink" Target="https://pinterest.com/search/pins/?q=Qu&#7847;n+nhung+t&#259;m+m&#224;u+t&#237;m" TargetMode="External"/><Relationship Id="rId1838" Type="http://schemas.openxmlformats.org/officeDocument/2006/relationships/hyperlink" Target="https://pinterest.com/search/pins/?q=Qu&#7847;n+nhung+t&#259;m+m&#224;u+xanh+r&#234;u+n&#7919;" TargetMode="External"/><Relationship Id="rId181" Type="http://schemas.openxmlformats.org/officeDocument/2006/relationships/hyperlink" Target="https://google.com/search?tbm=isch&amp;q=&#193;o+s&#417;+mi+ng&#7855;n+tay+cotton+m&#224;u+h&#7891;ng+nam" TargetMode="External"/><Relationship Id="rId1905" Type="http://schemas.openxmlformats.org/officeDocument/2006/relationships/hyperlink" Target="https://google.com/search?tbm=isch&amp;q=Qu&#7847;n+n&#7881;+m&#224;u+h&#7891;ng+pastel" TargetMode="External"/><Relationship Id="rId279" Type="http://schemas.openxmlformats.org/officeDocument/2006/relationships/hyperlink" Target="https://google.com/search?tbm=isch&amp;q=&#193;o+s&#417;+mi+denim+denim+co+gi&#227;n+m&#224;u+x&#225;m+n&#7919;" TargetMode="External"/><Relationship Id="rId486" Type="http://schemas.openxmlformats.org/officeDocument/2006/relationships/hyperlink" Target="https://pinterest.com/search/pins/?q=&#193;o+len+cardigan+mohair+m&#224;u+be+s&#7919;a+nam" TargetMode="External"/><Relationship Id="rId693" Type="http://schemas.openxmlformats.org/officeDocument/2006/relationships/hyperlink" Target="https://google.com/search?tbm=isch&amp;q=&#193;o+len+c&#7893;+l&#7885;+m&#224;u+xanh+mint" TargetMode="External"/><Relationship Id="rId2167" Type="http://schemas.openxmlformats.org/officeDocument/2006/relationships/hyperlink" Target="https://google.com/search?tbm=isch&amp;q=&#272;&#7847;m+s&#417;+mi+cotton+m&#224;u+xanh+d&#432;&#417;ng+n&#7919;" TargetMode="External"/><Relationship Id="rId2374" Type="http://schemas.openxmlformats.org/officeDocument/2006/relationships/hyperlink" Target="https://pinterest.com/search/pins/?q=Gi&#224;y+Chelsea+boots+da+b&#242;+m&#224;u+x&#225;m" TargetMode="External"/><Relationship Id="rId2581" Type="http://schemas.openxmlformats.org/officeDocument/2006/relationships/hyperlink" Target="https://google.com/search?tbm=isch&amp;q=Gi&#224;y+&#273;i+b&#7897;+yoga+mesh+m&#224;u+kem+nam" TargetMode="External"/><Relationship Id="rId139" Type="http://schemas.openxmlformats.org/officeDocument/2006/relationships/hyperlink" Target="https://google.com/search?tbm=isch&amp;q=&#193;o+thun+c&#7893;+tr&#242;n+cotton+m&#224;u+x&#225;m" TargetMode="External"/><Relationship Id="rId346" Type="http://schemas.openxmlformats.org/officeDocument/2006/relationships/hyperlink" Target="https://pinterest.com/search/pins/?q=&#193;o+s&#417;+mi+d&#224;i+tay+oxford+m&#224;u+x&#225;m+tro+nam" TargetMode="External"/><Relationship Id="rId553" Type="http://schemas.openxmlformats.org/officeDocument/2006/relationships/hyperlink" Target="https://google.com/search?tbm=isch&amp;q=&#193;o+gi&#7919;+nhi&#7879;t+len+merino+m&#224;u+t&#237;m+lavender+n&#7919;" TargetMode="External"/><Relationship Id="rId760" Type="http://schemas.openxmlformats.org/officeDocument/2006/relationships/hyperlink" Target="https://pinterest.com/search/pins/?q=&#193;o+len+c&#7893;+tr&#242;n+m&#224;u+&#273;&#7887;+n&#7919;" TargetMode="External"/><Relationship Id="rId998" Type="http://schemas.openxmlformats.org/officeDocument/2006/relationships/hyperlink" Target="https://pinterest.com/search/pins/?q=&#193;o+kho&#225;c+bomber+cotton+m&#224;u+&#273;&#7887;+nam" TargetMode="External"/><Relationship Id="rId1183" Type="http://schemas.openxmlformats.org/officeDocument/2006/relationships/hyperlink" Target="https://google.com/search?tbm=isch&amp;q=&#193;o+kho&#225;c+trench+coat+cotton+gabardine+m&#224;u+&#273;en+nam" TargetMode="External"/><Relationship Id="rId1390" Type="http://schemas.openxmlformats.org/officeDocument/2006/relationships/hyperlink" Target="https://pinterest.com/search/pins/?q=Qu&#7847;n+nhung+t&#259;m+m&#224;u+xanh+d&#432;&#417;ng+nam" TargetMode="External"/><Relationship Id="rId2027" Type="http://schemas.openxmlformats.org/officeDocument/2006/relationships/hyperlink" Target="https://google.com/search?tbm=isch&amp;q=Ch&#226;n+v&#225;y+len+d&#224;i+len+d&#7879;t+kim+m&#224;u+x&#225;m+tro+n&#7919;" TargetMode="External"/><Relationship Id="rId2234" Type="http://schemas.openxmlformats.org/officeDocument/2006/relationships/hyperlink" Target="https://pinterest.com/search/pins/?q=&#272;&#7847;m+tay+ph&#7891;ng+c&#7893;+vu&#244;ng+cotton+m&#224;u+n&#226;u+n&#7919;" TargetMode="External"/><Relationship Id="rId2441" Type="http://schemas.openxmlformats.org/officeDocument/2006/relationships/hyperlink" Target="https://google.com/search?tbm=isch&amp;q=Gi&#224;y+driving+shoes+da+b&#242;+m&#224;u+n&#226;u+n&#7919;" TargetMode="External"/><Relationship Id="rId2679" Type="http://schemas.openxmlformats.org/officeDocument/2006/relationships/hyperlink" Target="https://google.com/search?tbm=isch&amp;q=Gi&#224;y+t&#7853;p+gym+v&#7843;i+k&#7929;+thu&#7853;t+m&#224;u+n&#226;u" TargetMode="External"/><Relationship Id="rId2886" Type="http://schemas.openxmlformats.org/officeDocument/2006/relationships/hyperlink" Target="https://pinterest.com/search/pins/?q=D&#233;p+sandal+quai+h&#7853;u+da+b&#242;+m&#224;u+n&#226;u+&#273;&#7853;m+n&#7919;" TargetMode="External"/><Relationship Id="rId206" Type="http://schemas.openxmlformats.org/officeDocument/2006/relationships/hyperlink" Target="https://pinterest.com/search/pins/?q=&#193;o+thun+oversize+cotton+compact+m&#224;u+&#273;en" TargetMode="External"/><Relationship Id="rId413" Type="http://schemas.openxmlformats.org/officeDocument/2006/relationships/hyperlink" Target="https://google.com/search?tbm=isch&amp;q=&#193;o+len+cardigan+m&#224;u+xanh+navy+nam" TargetMode="External"/><Relationship Id="rId858" Type="http://schemas.openxmlformats.org/officeDocument/2006/relationships/hyperlink" Target="https://pinterest.com/search/pins/?q=&#193;o+thun+th&#7875;+thao+dry-fit+thun+l&#7841;nh+m&#224;u+kem+n&#7919;" TargetMode="External"/><Relationship Id="rId1043" Type="http://schemas.openxmlformats.org/officeDocument/2006/relationships/hyperlink" Target="https://google.com/search?tbm=isch&amp;q=&#193;o+kho&#225;c+da+da+c&#7915;u+m&#224;u+&#273;en" TargetMode="External"/><Relationship Id="rId1488" Type="http://schemas.openxmlformats.org/officeDocument/2006/relationships/hyperlink" Target="https://pinterest.com/search/pins/?q=Qu&#7847;n+t&#226;y+&#226;u+len+m&#224;u+t&#237;m+lavender+nam" TargetMode="External"/><Relationship Id="rId1695" Type="http://schemas.openxmlformats.org/officeDocument/2006/relationships/hyperlink" Target="https://google.com/search?tbm=isch&amp;q=Qu&#7847;n+chinos+kaki+m&#224;u+xanh+l&#225;+nam" TargetMode="External"/><Relationship Id="rId2539" Type="http://schemas.openxmlformats.org/officeDocument/2006/relationships/hyperlink" Target="https://google.com/search?tbm=isch&amp;q=Gi&#224;y+&#273;i+b&#7897;+yoga+mesh+m&#224;u+tr&#7855;ng+nam" TargetMode="External"/><Relationship Id="rId2746" Type="http://schemas.openxmlformats.org/officeDocument/2006/relationships/hyperlink" Target="https://pinterest.com/search/pins/?q=Gi&#224;y+snow+boots+da+b&#242;+m&#224;u+&#273;en+nam" TargetMode="External"/><Relationship Id="rId2953" Type="http://schemas.openxmlformats.org/officeDocument/2006/relationships/hyperlink" Target="https://google.com/search?tbm=isch&amp;q=D&#233;p+sandal+quai+h&#7853;u+v&#7843;i+m&#224;u+&#273;en+nam" TargetMode="External"/><Relationship Id="rId620" Type="http://schemas.openxmlformats.org/officeDocument/2006/relationships/hyperlink" Target="https://pinterest.com/search/pins/?q=&#193;o+s&#417;+mi+ng&#7855;n+tay+&#273;&#361;i+m&#224;u+&#273;&#7887;+n&#7919;" TargetMode="External"/><Relationship Id="rId718" Type="http://schemas.openxmlformats.org/officeDocument/2006/relationships/hyperlink" Target="https://pinterest.com/search/pins/?q=&#193;o+blouse+c&#244;ng+s&#7903;+l&#7909;a+m&#224;u+b&#7841;c+n&#7919;" TargetMode="External"/><Relationship Id="rId925" Type="http://schemas.openxmlformats.org/officeDocument/2006/relationships/hyperlink" Target="https://google.com/search?tbm=isch&amp;q=&#193;o+kho&#225;c+trench+coat+Gore-tex+m&#224;u+&#273;&#7887;" TargetMode="External"/><Relationship Id="rId1250" Type="http://schemas.openxmlformats.org/officeDocument/2006/relationships/hyperlink" Target="https://pinterest.com/search/pins/?q=&#193;o+kho&#225;c+ch&#7889;ng+n&#7855;ng+thun+l&#7841;nh+m&#224;u+x&#225;m+n&#7919;" TargetMode="External"/><Relationship Id="rId1348" Type="http://schemas.openxmlformats.org/officeDocument/2006/relationships/hyperlink" Target="https://pinterest.com/search/pins/?q=Qu&#7847;n+culottes+polyester+m&#224;u+v&#224;ng+n&#7919;" TargetMode="External"/><Relationship Id="rId1555" Type="http://schemas.openxmlformats.org/officeDocument/2006/relationships/hyperlink" Target="https://google.com/search?tbm=isch&amp;q=Qu&#7847;n+chinos+cotton+chino+m&#224;u+x&#225;m+tro" TargetMode="External"/><Relationship Id="rId1762" Type="http://schemas.openxmlformats.org/officeDocument/2006/relationships/hyperlink" Target="https://pinterest.com/search/pins/?q=Qu&#7847;n+track+pants+nylon+m&#224;u+&#273;&#7887;+&#273;&#244;" TargetMode="External"/><Relationship Id="rId2301" Type="http://schemas.openxmlformats.org/officeDocument/2006/relationships/hyperlink" Target="https://google.com/search?tbm=isch&amp;q=&#272;&#7847;m+c&#244;ng+s&#7903;+polyester+pha+m&#224;u+b&#7841;c+n&#7919;" TargetMode="External"/><Relationship Id="rId2606" Type="http://schemas.openxmlformats.org/officeDocument/2006/relationships/hyperlink" Target="https://pinterest.com/search/pins/?q=Gi&#224;y+cao+g&#243;t+satin+m&#224;u+tr&#7855;ng+n&#7919;" TargetMode="External"/><Relationship Id="rId1110" Type="http://schemas.openxmlformats.org/officeDocument/2006/relationships/hyperlink" Target="https://pinterest.com/search/pins/?q=&#193;o+m&#259;ng+t&#244;+cashmere+m&#224;u+tr&#7855;ng+nam" TargetMode="External"/><Relationship Id="rId1208" Type="http://schemas.openxmlformats.org/officeDocument/2006/relationships/hyperlink" Target="https://pinterest.com/search/pins/?q=&#193;o+kho&#225;c+denim+m&#224;u+be" TargetMode="External"/><Relationship Id="rId1415" Type="http://schemas.openxmlformats.org/officeDocument/2006/relationships/hyperlink" Target="https://google.com/search?tbm=isch&amp;q=Qu&#7847;n+len+tweed+m&#224;u+kem+nam" TargetMode="External"/><Relationship Id="rId2813" Type="http://schemas.openxmlformats.org/officeDocument/2006/relationships/hyperlink" Target="https://google.com/search?tbm=isch&amp;q=D&#233;p+mule+da+PU+m&#224;u+xanh+navy+n&#7919;" TargetMode="External"/><Relationship Id="rId54" Type="http://schemas.openxmlformats.org/officeDocument/2006/relationships/hyperlink" Target="https://pinterest.com/search/pins/?q=&#193;o+ki&#7875;u+c&#7893;+n&#417;+voan+m&#224;u+khaki+n&#7919;" TargetMode="External"/><Relationship Id="rId1622" Type="http://schemas.openxmlformats.org/officeDocument/2006/relationships/hyperlink" Target="https://pinterest.com/search/pins/?q=Qu&#7847;n+jogger+cotton+m&#224;u+n&#226;u" TargetMode="External"/><Relationship Id="rId1927" Type="http://schemas.openxmlformats.org/officeDocument/2006/relationships/hyperlink" Target="https://google.com/search?tbm=isch&amp;q=Ch&#226;n+v&#225;y+midi+satin+l&#7909;a+m&#224;u+h&#7891;ng+n&#7919;" TargetMode="External"/><Relationship Id="rId2091" Type="http://schemas.openxmlformats.org/officeDocument/2006/relationships/hyperlink" Target="https://google.com/search?tbm=isch&amp;q=Ch&#226;n+v&#225;y+qu&#7847;n+polyester+m&#224;u+n&#226;u+n&#7919;" TargetMode="External"/><Relationship Id="rId2189" Type="http://schemas.openxmlformats.org/officeDocument/2006/relationships/hyperlink" Target="https://google.com/search?tbm=isch&amp;q=&#272;&#7847;m+maxi+chiffon+m&#224;u+x&#225;m+n&#7919;" TargetMode="External"/><Relationship Id="rId270" Type="http://schemas.openxmlformats.org/officeDocument/2006/relationships/hyperlink" Target="https://pinterest.com/search/pins/?q=&#193;o+gi&#7919;+nhi&#7879;t+polyester+fleece+m&#224;u+tr&#7855;ng+nam" TargetMode="External"/><Relationship Id="rId2396" Type="http://schemas.openxmlformats.org/officeDocument/2006/relationships/hyperlink" Target="https://pinterest.com/search/pins/?q=Gi&#224;y+boots+cao+c&#7893;+da+PU+m&#224;u+n&#226;u+n&#7919;" TargetMode="External"/><Relationship Id="rId130" Type="http://schemas.openxmlformats.org/officeDocument/2006/relationships/hyperlink" Target="https://pinterest.com/search/pins/?q=&#193;o+sweatshirt+n&#7881;+m&#224;u+xanh+r&#234;u" TargetMode="External"/><Relationship Id="rId368" Type="http://schemas.openxmlformats.org/officeDocument/2006/relationships/hyperlink" Target="https://pinterest.com/search/pins/?q=&#193;o+thun+c&#7893;+tr&#242;n+cotton+m&#224;u+xanh+baby+n&#7919;" TargetMode="External"/><Relationship Id="rId575" Type="http://schemas.openxmlformats.org/officeDocument/2006/relationships/hyperlink" Target="https://google.com/search?tbm=isch&amp;q=&#193;o+s&#417;+mi+d&#224;i+tay+oxford+m&#224;u+khaki+nam" TargetMode="External"/><Relationship Id="rId782" Type="http://schemas.openxmlformats.org/officeDocument/2006/relationships/hyperlink" Target="https://pinterest.com/search/pins/?q=&#193;o+henley+cotton+slub+m&#224;u+cam" TargetMode="External"/><Relationship Id="rId2049" Type="http://schemas.openxmlformats.org/officeDocument/2006/relationships/hyperlink" Target="https://google.com/search?tbm=isch&amp;q=Ch&#226;n+v&#225;y+d&#224;i+chiffon+m&#224;u+&#273;&#7887;+&#273;&#244;+n&#7919;" TargetMode="External"/><Relationship Id="rId2256" Type="http://schemas.openxmlformats.org/officeDocument/2006/relationships/hyperlink" Target="https://pinterest.com/search/pins/?q=&#272;&#7847;m+x&#242;e+cotton+m&#224;u+&#273;&#7887;+&#273;&#244;+n&#7919;" TargetMode="External"/><Relationship Id="rId2463" Type="http://schemas.openxmlformats.org/officeDocument/2006/relationships/hyperlink" Target="https://google.com/search?tbm=isch&amp;q=Gi&#224;y+sneaker+da+b&#242;+m&#224;u+&#273;&#7887;+&#273;&#244;+nam" TargetMode="External"/><Relationship Id="rId2670" Type="http://schemas.openxmlformats.org/officeDocument/2006/relationships/hyperlink" Target="https://pinterest.com/search/pins/?q=Gi&#224;y+leo+n&#250;i+v&#7843;i+k&#7929;+thu&#7853;t+m&#224;u+x&#225;m+tro+nam" TargetMode="External"/><Relationship Id="rId228" Type="http://schemas.openxmlformats.org/officeDocument/2006/relationships/hyperlink" Target="https://pinterest.com/search/pins/?q=&#193;o+thun+th&#7875;+thao+dry-fit+polyester+m&#224;u+kem" TargetMode="External"/><Relationship Id="rId435" Type="http://schemas.openxmlformats.org/officeDocument/2006/relationships/hyperlink" Target="https://google.com/search?tbm=isch&amp;q=&#193;o+thun+c&#7893;+tr&#242;n+polyester+m&#224;u+x&#225;m+tro+n&#7919;" TargetMode="External"/><Relationship Id="rId642" Type="http://schemas.openxmlformats.org/officeDocument/2006/relationships/hyperlink" Target="https://pinterest.com/search/pins/?q=&#193;o+len+cardigan+len+d&#7879;t+kim+m&#224;u+xanh+olive+n&#7919;" TargetMode="External"/><Relationship Id="rId1065" Type="http://schemas.openxmlformats.org/officeDocument/2006/relationships/hyperlink" Target="https://google.com/search?tbm=isch&amp;q=&#193;o+kho&#225;c+parka+cotton+canvas+m&#224;u+cam+nam" TargetMode="External"/><Relationship Id="rId1272" Type="http://schemas.openxmlformats.org/officeDocument/2006/relationships/hyperlink" Target="https://pinterest.com/search/pins/?q=&#193;o+kho&#225;c+ch&#7889;ng+n&#7855;ng+thun+l&#7841;nh+m&#224;u+cam+nam" TargetMode="External"/><Relationship Id="rId2116" Type="http://schemas.openxmlformats.org/officeDocument/2006/relationships/hyperlink" Target="https://pinterest.com/search/pins/?q=&#272;&#7847;m+y&#7871;m+kaki+h&#7885;a+ti&#7871;t+caro+&#273;&#7887;+&#273;en+n&#7919;" TargetMode="External"/><Relationship Id="rId2323" Type="http://schemas.openxmlformats.org/officeDocument/2006/relationships/hyperlink" Target="https://google.com/search?tbm=isch&amp;q=Gi&#224;y+ch&#7841;y+b&#7897;+v&#7843;i+k&#7929;+thu&#7853;t+m&#224;u+&#273;&#7887;+&#273;&#244;" TargetMode="External"/><Relationship Id="rId2530" Type="http://schemas.openxmlformats.org/officeDocument/2006/relationships/hyperlink" Target="https://pinterest.com/search/pins/?q=Gi&#224;y+ch&#7841;y+b&#7897;+knit+m&#224;u+xanh+navy+n&#7919;" TargetMode="External"/><Relationship Id="rId2768" Type="http://schemas.openxmlformats.org/officeDocument/2006/relationships/hyperlink" Target="https://pinterest.com/search/pins/?q=D&#233;p+mule+da+PU+m&#224;u+&#273;&#7887;+&#273;&#244;+nam" TargetMode="External"/><Relationship Id="rId2975" Type="http://schemas.openxmlformats.org/officeDocument/2006/relationships/hyperlink" Target="https://google.com/search?tbm=isch&amp;q=D&#233;p+mule+v&#7843;i+m&#224;u+t&#237;m+nam" TargetMode="External"/><Relationship Id="rId502" Type="http://schemas.openxmlformats.org/officeDocument/2006/relationships/hyperlink" Target="https://pinterest.com/search/pins/?q=&#193;o+s&#417;+mi+d&#224;i+tay+cotton+m&#224;u+tr&#7855;ng" TargetMode="External"/><Relationship Id="rId947" Type="http://schemas.openxmlformats.org/officeDocument/2006/relationships/hyperlink" Target="https://google.com/search?tbm=isch&amp;q=&#193;o+poncho+len+d&#7879;t+kim+m&#224;u+be+n&#7919;" TargetMode="External"/><Relationship Id="rId1132" Type="http://schemas.openxmlformats.org/officeDocument/2006/relationships/hyperlink" Target="https://pinterest.com/search/pins/?q=&#193;o+kho&#225;c+kaki+m&#224;u+kem+nam" TargetMode="External"/><Relationship Id="rId1577" Type="http://schemas.openxmlformats.org/officeDocument/2006/relationships/hyperlink" Target="https://google.com/search?tbm=isch&amp;q=Qu&#7847;n+track+pants+polyester+m&#224;u+v&#224;ng+nam" TargetMode="External"/><Relationship Id="rId1784" Type="http://schemas.openxmlformats.org/officeDocument/2006/relationships/hyperlink" Target="https://pinterest.com/search/pins/?q=Qu&#7847;n+n&#7881;+m&#224;u+xanh+d&#432;&#417;ng+nam" TargetMode="External"/><Relationship Id="rId1991" Type="http://schemas.openxmlformats.org/officeDocument/2006/relationships/hyperlink" Target="https://google.com/search?tbm=isch&amp;q=Ch&#226;n+v&#225;y+t&#7847;ng+ren+m&#224;u+x&#225;m+n&#7919;" TargetMode="External"/><Relationship Id="rId2628" Type="http://schemas.openxmlformats.org/officeDocument/2006/relationships/hyperlink" Target="https://pinterest.com/search/pins/?q=Gi&#224;y+t&#7853;p+gym+mesh+m&#224;u+xanh+olive+nam" TargetMode="External"/><Relationship Id="rId2835" Type="http://schemas.openxmlformats.org/officeDocument/2006/relationships/hyperlink" Target="https://google.com/search?tbm=isch&amp;q=D&#233;p+sandal+th&#7875;+thao+EVA+m&#224;u+t&#237;m+nam" TargetMode="External"/><Relationship Id="rId76" Type="http://schemas.openxmlformats.org/officeDocument/2006/relationships/hyperlink" Target="https://pinterest.com/search/pins/?q=&#193;o+s&#417;+mi+ng&#7855;n+tay+&#273;&#361;i+m&#224;u+kem+nam" TargetMode="External"/><Relationship Id="rId807" Type="http://schemas.openxmlformats.org/officeDocument/2006/relationships/hyperlink" Target="https://google.com/search?tbm=isch&amp;q=&#193;o+sweatshirt+n&#7881;+m&#224;u+xanh+d&#432;&#417;ng" TargetMode="External"/><Relationship Id="rId1437" Type="http://schemas.openxmlformats.org/officeDocument/2006/relationships/hyperlink" Target="https://google.com/search?tbm=isch&amp;q=Qu&#7847;n+d&#249;+m&#224;u+tr&#7855;ng+nam" TargetMode="External"/><Relationship Id="rId1644" Type="http://schemas.openxmlformats.org/officeDocument/2006/relationships/hyperlink" Target="https://pinterest.com/search/pins/?q=Qu&#7847;n+chinos+kaki+m&#224;u+kem+nam" TargetMode="External"/><Relationship Id="rId1851" Type="http://schemas.openxmlformats.org/officeDocument/2006/relationships/hyperlink" Target="https://google.com/search?tbm=isch&amp;q=Qu&#7847;n+chinos+kaki+m&#224;u+tr&#7855;ng" TargetMode="External"/><Relationship Id="rId2902" Type="http://schemas.openxmlformats.org/officeDocument/2006/relationships/hyperlink" Target="https://pinterest.com/search/pins/?q=D&#233;p+&#273;&#7871;+b&#225;nh+m&#236;+EVA+m&#224;u+x&#225;m+tro+nam" TargetMode="External"/><Relationship Id="rId1504" Type="http://schemas.openxmlformats.org/officeDocument/2006/relationships/hyperlink" Target="https://pinterest.com/search/pins/?q=Qu&#7847;n+l&#7917;ng+capri+linen+m&#224;u+xanh+olive+n&#7919;" TargetMode="External"/><Relationship Id="rId1711" Type="http://schemas.openxmlformats.org/officeDocument/2006/relationships/hyperlink" Target="https://google.com/search?tbm=isch&amp;q=Qu&#7847;n+jeans+&#7889;ng+&#273;&#7913;ng+denim+co+gi&#227;n+m&#224;u+xanh+denim+nh&#7841;t+nam" TargetMode="External"/><Relationship Id="rId1949" Type="http://schemas.openxmlformats.org/officeDocument/2006/relationships/hyperlink" Target="https://google.com/search?tbm=isch&amp;q=Ch&#226;n+v&#225;y+d&#224;i+linen+m&#224;u+tr&#7855;ng+n&#7919;" TargetMode="External"/><Relationship Id="rId292" Type="http://schemas.openxmlformats.org/officeDocument/2006/relationships/hyperlink" Target="https://pinterest.com/search/pins/?q=&#193;o+thun+c&#7893;+tr&#242;n+cotton+compact+m&#224;u+h&#7891;ng+n&#7919;" TargetMode="External"/><Relationship Id="rId1809" Type="http://schemas.openxmlformats.org/officeDocument/2006/relationships/hyperlink" Target="https://google.com/search?tbm=isch&amp;q=Qu&#7847;n+l&#7917;ng+capri+cotton+m&#224;u+xanh+navy+n&#7919;" TargetMode="External"/><Relationship Id="rId597" Type="http://schemas.openxmlformats.org/officeDocument/2006/relationships/hyperlink" Target="https://google.com/search?tbm=isch&amp;q=&#193;o+len+cardigan+mohair+m&#224;u+xanh+olive+n&#7919;" TargetMode="External"/><Relationship Id="rId2180" Type="http://schemas.openxmlformats.org/officeDocument/2006/relationships/hyperlink" Target="https://pinterest.com/search/pins/?q=&#272;&#7847;m+peplum+c&#244;ng+s&#7903;+tweed+m&#224;u+be+n&#7919;" TargetMode="External"/><Relationship Id="rId2278" Type="http://schemas.openxmlformats.org/officeDocument/2006/relationships/hyperlink" Target="https://pinterest.com/search/pins/?q=&#272;&#7847;m+hoa+nh&#237;+chiffon+m&#224;u+xanh+mint+n&#7919;" TargetMode="External"/><Relationship Id="rId2485" Type="http://schemas.openxmlformats.org/officeDocument/2006/relationships/hyperlink" Target="https://google.com/search?tbm=isch&amp;q=Gi&#224;y+ch&#7841;y+b&#7897;+mesh+m&#224;u+h&#7891;ng+pastel" TargetMode="External"/><Relationship Id="rId152" Type="http://schemas.openxmlformats.org/officeDocument/2006/relationships/hyperlink" Target="https://pinterest.com/search/pins/?q=&#193;o+gile+linen+m&#224;u+kem" TargetMode="External"/><Relationship Id="rId457" Type="http://schemas.openxmlformats.org/officeDocument/2006/relationships/hyperlink" Target="https://google.com/search?tbm=isch&amp;q=&#193;o+henley+cotton+m&#224;u+n&#226;u+nam" TargetMode="External"/><Relationship Id="rId1087" Type="http://schemas.openxmlformats.org/officeDocument/2006/relationships/hyperlink" Target="https://google.com/search?tbm=isch&amp;q=&#193;o+kho&#225;c+gi&#243;+d&#249;+m&#224;u+xanh+olive+n&#7919;" TargetMode="External"/><Relationship Id="rId1294" Type="http://schemas.openxmlformats.org/officeDocument/2006/relationships/hyperlink" Target="https://pinterest.com/search/pins/?q=&#193;o+kho&#225;c+d&#7841;+tweed+m&#224;u+t&#237;m+n&#7919;" TargetMode="External"/><Relationship Id="rId2040" Type="http://schemas.openxmlformats.org/officeDocument/2006/relationships/hyperlink" Target="https://pinterest.com/search/pins/?q=Ch&#226;n+v&#225;y+d&#224;i+cotton+m&#224;u+n&#226;u+n&#7919;" TargetMode="External"/><Relationship Id="rId2138" Type="http://schemas.openxmlformats.org/officeDocument/2006/relationships/hyperlink" Target="https://pinterest.com/search/pins/?q=&#272;&#7847;m+polo+th&#7875;+thao+cotton+m&#224;u+n&#226;u+n&#7919;" TargetMode="External"/><Relationship Id="rId2692" Type="http://schemas.openxmlformats.org/officeDocument/2006/relationships/hyperlink" Target="https://pinterest.com/search/pins/?q=Gi&#224;y+Mary+Jane+da+PU+m&#224;u+n&#226;u+&#273;&#7853;m+n&#7919;" TargetMode="External"/><Relationship Id="rId2997" Type="http://schemas.openxmlformats.org/officeDocument/2006/relationships/hyperlink" Target="https://google.com/search?tbm=isch&amp;q=D&#233;p+sandal+th&#7875;+thao+EVA+m&#224;u+h&#7891;ng+nam" TargetMode="External"/><Relationship Id="rId664" Type="http://schemas.openxmlformats.org/officeDocument/2006/relationships/hyperlink" Target="https://pinterest.com/search/pins/?q=&#193;o+henley+cotton+m&#224;u+v&#224;ng+mustard" TargetMode="External"/><Relationship Id="rId871" Type="http://schemas.openxmlformats.org/officeDocument/2006/relationships/hyperlink" Target="https://google.com/search?tbm=isch&amp;q=&#193;o+ki&#7875;u+c&#7893;+n&#417;+chiffon+m&#224;u+xanh+d&#432;&#417;ng+n&#7919;" TargetMode="External"/><Relationship Id="rId969" Type="http://schemas.openxmlformats.org/officeDocument/2006/relationships/hyperlink" Target="https://google.com/search?tbm=isch&amp;q=&#193;o+kho&#225;c+kaki+cotton+canvas+m&#224;u+xanh+navy" TargetMode="External"/><Relationship Id="rId1599" Type="http://schemas.openxmlformats.org/officeDocument/2006/relationships/hyperlink" Target="https://google.com/search?tbm=isch&amp;q=Qu&#7847;n+nhung+t&#259;m+m&#224;u+t&#237;m" TargetMode="External"/><Relationship Id="rId2345" Type="http://schemas.openxmlformats.org/officeDocument/2006/relationships/hyperlink" Target="https://google.com/search?tbm=isch&amp;q=Gi&#224;y+l&#432;&#7901;i+slip-on+canvas+m&#224;u+xanh+navy" TargetMode="External"/><Relationship Id="rId2552" Type="http://schemas.openxmlformats.org/officeDocument/2006/relationships/hyperlink" Target="https://pinterest.com/search/pins/?q=Gi&#224;y+mule+b&#237;t+m&#361;i+da+l&#7897;n+m&#224;u+&#273;en+n&#7919;" TargetMode="External"/><Relationship Id="rId317" Type="http://schemas.openxmlformats.org/officeDocument/2006/relationships/hyperlink" Target="https://google.com/search?tbm=isch&amp;q=&#193;o+len+cardigan+len+d&#7879;t+kim+m&#224;u+xanh+baby+nam" TargetMode="External"/><Relationship Id="rId524" Type="http://schemas.openxmlformats.org/officeDocument/2006/relationships/hyperlink" Target="https://pinterest.com/search/pins/?q=&#193;o+len+c&#7893;+l&#7885;+len+d&#7879;t+kim+m&#224;u+khaki+nam" TargetMode="External"/><Relationship Id="rId731" Type="http://schemas.openxmlformats.org/officeDocument/2006/relationships/hyperlink" Target="https://google.com/search?tbm=isch&amp;q=&#193;o+s&#417;+mi+ng&#7855;n+tay+&#273;&#361;i+m&#224;u+v&#224;ng+n&#7919;" TargetMode="External"/><Relationship Id="rId1154" Type="http://schemas.openxmlformats.org/officeDocument/2006/relationships/hyperlink" Target="https://pinterest.com/search/pins/?q=&#193;o+cardigan+d&#224;i+mohair+m&#224;u+xanh+d&#432;&#417;ng+n&#7919;" TargetMode="External"/><Relationship Id="rId1361" Type="http://schemas.openxmlformats.org/officeDocument/2006/relationships/hyperlink" Target="https://google.com/search?tbm=isch&amp;q=Qu&#7847;n+jogger+n&#7881;+m&#224;u+xanh+baby+nam" TargetMode="External"/><Relationship Id="rId1459" Type="http://schemas.openxmlformats.org/officeDocument/2006/relationships/hyperlink" Target="https://google.com/search?tbm=isch&amp;q=Qu&#7847;n+jeans+skinny+denim+co+gi&#227;n+m&#224;u+&#273;en+nam" TargetMode="External"/><Relationship Id="rId2205" Type="http://schemas.openxmlformats.org/officeDocument/2006/relationships/hyperlink" Target="https://google.com/search?tbm=isch&amp;q=&#272;&#7847;m+len+m&#224;u+tr&#7855;ng+n&#7919;" TargetMode="External"/><Relationship Id="rId2412" Type="http://schemas.openxmlformats.org/officeDocument/2006/relationships/hyperlink" Target="https://pinterest.com/search/pins/?q=Gi&#224;y+ch&#7841;y+b&#7897;+knit+m&#224;u+&#273;&#7887;" TargetMode="External"/><Relationship Id="rId2857" Type="http://schemas.openxmlformats.org/officeDocument/2006/relationships/hyperlink" Target="https://google.com/search?tbm=isch&amp;q=D&#233;p+Birkenstock+da+l&#7897;n+m&#224;u+&#273;en+nam" TargetMode="External"/><Relationship Id="rId98" Type="http://schemas.openxmlformats.org/officeDocument/2006/relationships/hyperlink" Target="https://pinterest.com/search/pins/?q=&#193;o+polo+thun+c&#225;+s&#7845;u+m&#224;u+&#273;en" TargetMode="External"/><Relationship Id="rId829" Type="http://schemas.openxmlformats.org/officeDocument/2006/relationships/hyperlink" Target="https://google.com/search?tbm=isch&amp;q=&#193;o+s&#417;+mi+ng&#7855;n+tay+linen+m&#224;u+xanh+olive+nam" TargetMode="External"/><Relationship Id="rId1014" Type="http://schemas.openxmlformats.org/officeDocument/2006/relationships/hyperlink" Target="https://pinterest.com/search/pins/?q=&#193;o+kho&#225;c+ch&#7889;ng+n&#7855;ng+thun+l&#7841;nh+m&#224;u+&#273;en+n&#7919;" TargetMode="External"/><Relationship Id="rId1221" Type="http://schemas.openxmlformats.org/officeDocument/2006/relationships/hyperlink" Target="https://google.com/search?tbm=isch&amp;q=&#193;o+kho&#225;c+teddy+fleece+m&#224;u+&#273;en" TargetMode="External"/><Relationship Id="rId1666" Type="http://schemas.openxmlformats.org/officeDocument/2006/relationships/hyperlink" Target="https://pinterest.com/search/pins/?q=Qu&#7847;n+t&#226;y+&#226;u+len+m&#224;u+tr&#7855;ng+n&#7919;" TargetMode="External"/><Relationship Id="rId1873" Type="http://schemas.openxmlformats.org/officeDocument/2006/relationships/hyperlink" Target="https://google.com/search?tbm=isch&amp;q=Qu&#7847;n+&#7889;ng+su&#244;ng+cotton+m&#224;u+x&#225;m+nam" TargetMode="External"/><Relationship Id="rId2717" Type="http://schemas.openxmlformats.org/officeDocument/2006/relationships/hyperlink" Target="https://google.com/search?tbm=isch&amp;q=Gi&#224;y+snow+boots+l&#244;ng+c&#7915;u+m&#224;u+be" TargetMode="External"/><Relationship Id="rId2924" Type="http://schemas.openxmlformats.org/officeDocument/2006/relationships/hyperlink" Target="https://pinterest.com/search/pins/?q=D&#233;p+&#273;an+c&#243;i+v&#7843;i+m&#224;u+tr&#7855;ng" TargetMode="External"/><Relationship Id="rId1319" Type="http://schemas.openxmlformats.org/officeDocument/2006/relationships/hyperlink" Target="https://google.com/search?tbm=isch&amp;q=&#193;o+kho&#225;c+parka+Gore-tex+m&#224;u+t&#237;m" TargetMode="External"/><Relationship Id="rId1526" Type="http://schemas.openxmlformats.org/officeDocument/2006/relationships/hyperlink" Target="https://pinterest.com/search/pins/?q=Qu&#7847;n+jogger+n&#7881;+m&#224;u+b&#7841;c" TargetMode="External"/><Relationship Id="rId1733" Type="http://schemas.openxmlformats.org/officeDocument/2006/relationships/hyperlink" Target="https://google.com/search?tbm=isch&amp;q=Qu&#7847;n+&#7889;ng+su&#244;ng+cotton+m&#224;u+h&#7891;ng+nam" TargetMode="External"/><Relationship Id="rId1940" Type="http://schemas.openxmlformats.org/officeDocument/2006/relationships/hyperlink" Target="https://pinterest.com/search/pins/?q=Ch&#226;n+v&#225;y+qu&#7847;n+polyester+m&#224;u+x&#225;m+n&#7919;" TargetMode="External"/><Relationship Id="rId25" Type="http://schemas.openxmlformats.org/officeDocument/2006/relationships/hyperlink" Target="https://google.com/search?tbm=isch&amp;q=&#193;o+blouse+c&#244;ng+s&#7903;+cotton+m&#224;u+t&#237;m+n&#7919;" TargetMode="External"/><Relationship Id="rId1800" Type="http://schemas.openxmlformats.org/officeDocument/2006/relationships/hyperlink" Target="https://pinterest.com/search/pins/?q=Qu&#7847;n+&#7889;ng+su&#244;ng+linen+m&#224;u+x&#225;m+tro" TargetMode="External"/><Relationship Id="rId174" Type="http://schemas.openxmlformats.org/officeDocument/2006/relationships/hyperlink" Target="https://pinterest.com/search/pins/?q=&#193;o+hoodie+cotton+french+terry+m&#224;u+xanh+d&#432;&#417;ng+nam" TargetMode="External"/><Relationship Id="rId381" Type="http://schemas.openxmlformats.org/officeDocument/2006/relationships/hyperlink" Target="https://google.com/search?tbm=isch&amp;q=&#193;o+s&#417;+mi+d&#224;i+tay+oxford+m&#224;u+x&#225;m+nam" TargetMode="External"/><Relationship Id="rId2062" Type="http://schemas.openxmlformats.org/officeDocument/2006/relationships/hyperlink" Target="https://pinterest.com/search/pins/?q=Ch&#226;n+v&#225;y+da+da+PU+m&#224;u+kem+n&#7919;" TargetMode="External"/><Relationship Id="rId241" Type="http://schemas.openxmlformats.org/officeDocument/2006/relationships/hyperlink" Target="https://google.com/search?tbm=isch&amp;q=&#193;o+thun+tay+d&#224;i+basic+thun+l&#7841;nh+m&#224;u+&#273;en+nam" TargetMode="External"/><Relationship Id="rId479" Type="http://schemas.openxmlformats.org/officeDocument/2006/relationships/hyperlink" Target="https://google.com/search?tbm=isch&amp;q=&#193;o+thun+c&#7893;+tr&#242;n+polyester+m&#224;u+b&#7841;c+n&#7919;" TargetMode="External"/><Relationship Id="rId686" Type="http://schemas.openxmlformats.org/officeDocument/2006/relationships/hyperlink" Target="https://pinterest.com/search/pins/?q=&#193;o+s&#417;+mi+ng&#7855;n+tay+linen+m&#224;u+tr&#7855;ng+nam" TargetMode="External"/><Relationship Id="rId893" Type="http://schemas.openxmlformats.org/officeDocument/2006/relationships/hyperlink" Target="https://google.com/search?tbm=isch&amp;q=&#193;o+kho&#225;c+parka+nylon+m&#224;u+xanh+mint+nam" TargetMode="External"/><Relationship Id="rId2367" Type="http://schemas.openxmlformats.org/officeDocument/2006/relationships/hyperlink" Target="https://google.com/search?tbm=isch&amp;q=Gi&#224;y+driving+shoes+da+l&#7897;n+m&#224;u+&#273;en+nam" TargetMode="External"/><Relationship Id="rId2574" Type="http://schemas.openxmlformats.org/officeDocument/2006/relationships/hyperlink" Target="https://pinterest.com/search/pins/?q=Gi&#224;y+l&#432;&#7901;i+slip-on+da+PU+m&#224;u+kem+nam" TargetMode="External"/><Relationship Id="rId2781" Type="http://schemas.openxmlformats.org/officeDocument/2006/relationships/hyperlink" Target="https://google.com/search?tbm=isch&amp;q=D&#233;p+Birkenstock+da+l&#7897;n+m&#224;u+tr&#7855;ng+nam" TargetMode="External"/><Relationship Id="rId339" Type="http://schemas.openxmlformats.org/officeDocument/2006/relationships/hyperlink" Target="https://google.com/search?tbm=isch&amp;q=&#193;o+len+c&#7893;+tr&#242;n+m&#224;u+&#273;&#7887;+&#273;&#244;+nam" TargetMode="External"/><Relationship Id="rId546" Type="http://schemas.openxmlformats.org/officeDocument/2006/relationships/hyperlink" Target="https://pinterest.com/search/pins/?q=&#193;o+s&#417;+mi+ng&#7855;n+tay+poplin+m&#224;u+tr&#7855;ng+n&#7919;" TargetMode="External"/><Relationship Id="rId753" Type="http://schemas.openxmlformats.org/officeDocument/2006/relationships/hyperlink" Target="https://google.com/search?tbm=isch&amp;q=&#193;o+polo+thun+c&#225;+s&#7845;u+m&#224;u+n&#226;u" TargetMode="External"/><Relationship Id="rId1176" Type="http://schemas.openxmlformats.org/officeDocument/2006/relationships/hyperlink" Target="https://pinterest.com/search/pins/?q=&#193;o+kho&#225;c+chore+coat+kaki+m&#224;u+tr&#7855;ng+nam" TargetMode="External"/><Relationship Id="rId1383" Type="http://schemas.openxmlformats.org/officeDocument/2006/relationships/hyperlink" Target="https://google.com/search?tbm=isch&amp;q=Qu&#7847;n+n&#7881;+cotton+french+terry+m&#224;u+h&#7891;ng+pastel" TargetMode="External"/><Relationship Id="rId2227" Type="http://schemas.openxmlformats.org/officeDocument/2006/relationships/hyperlink" Target="https://google.com/search?tbm=isch&amp;q=&#272;&#7847;m+su&#244;ng+&#273;&#361;i+m&#224;u+&#273;&#7887;+n&#7919;" TargetMode="External"/><Relationship Id="rId2434" Type="http://schemas.openxmlformats.org/officeDocument/2006/relationships/hyperlink" Target="https://pinterest.com/search/pins/?q=Gi&#224;y+Mary+Jane+da+PU+m&#224;u+n&#226;u+n&#7919;" TargetMode="External"/><Relationship Id="rId2879" Type="http://schemas.openxmlformats.org/officeDocument/2006/relationships/hyperlink" Target="https://google.com/search?tbm=isch&amp;q=D&#233;p+sandal+th&#7875;+thao+mesh+m&#224;u+x&#225;m+tro+n&#7919;" TargetMode="External"/><Relationship Id="rId101" Type="http://schemas.openxmlformats.org/officeDocument/2006/relationships/hyperlink" Target="https://google.com/search?tbm=isch&amp;q=&#193;o+len+c&#7893;+tr&#242;n+len+d&#7879;t+kim+m&#224;u+khaki+nam" TargetMode="External"/><Relationship Id="rId406" Type="http://schemas.openxmlformats.org/officeDocument/2006/relationships/hyperlink" Target="https://pinterest.com/search/pins/?q=&#193;o+hoodie+n&#7881;+m&#224;u+xanh+olive+n&#7919;" TargetMode="External"/><Relationship Id="rId960" Type="http://schemas.openxmlformats.org/officeDocument/2006/relationships/hyperlink" Target="https://pinterest.com/search/pins/?q=&#193;o+kho&#225;c+bomber+nylon+m&#224;u+tr&#7855;ng+n&#7919;" TargetMode="External"/><Relationship Id="rId1036" Type="http://schemas.openxmlformats.org/officeDocument/2006/relationships/hyperlink" Target="https://pinterest.com/search/pins/?q=&#193;o+m&#259;ng+t&#244;+cashmere+m&#224;u+&#273;&#7887;+&#273;&#244;+nam" TargetMode="External"/><Relationship Id="rId1243" Type="http://schemas.openxmlformats.org/officeDocument/2006/relationships/hyperlink" Target="https://google.com/search?tbm=isch&amp;q=&#193;o+kho&#225;c+ch&#7889;ng+n&#7855;ng+polyester+UPF50+m&#224;u+&#273;&#7887;+&#273;&#244;+nam" TargetMode="External"/><Relationship Id="rId1590" Type="http://schemas.openxmlformats.org/officeDocument/2006/relationships/hyperlink" Target="https://pinterest.com/search/pins/?q=Qu&#7847;n+da+da+b&#242;+m&#224;u+x&#225;m+nam" TargetMode="External"/><Relationship Id="rId1688" Type="http://schemas.openxmlformats.org/officeDocument/2006/relationships/hyperlink" Target="https://pinterest.com/search/pins/?q=Qu&#7847;n+y&#7871;m+kaki+m&#224;u+x&#225;m+nam" TargetMode="External"/><Relationship Id="rId1895" Type="http://schemas.openxmlformats.org/officeDocument/2006/relationships/hyperlink" Target="https://google.com/search?tbm=isch&amp;q=Qu&#7847;n+legging+gi&#7919;+nhi&#7879;t+s&#7907;i+gi&#7919;+nhi&#7879;t+m&#224;u+kem+nam" TargetMode="External"/><Relationship Id="rId2641" Type="http://schemas.openxmlformats.org/officeDocument/2006/relationships/hyperlink" Target="https://google.com/search?tbm=isch&amp;q=Gi&#224;y+t&#7853;p+gym+v&#7843;i+k&#7929;+thu&#7853;t+m&#224;u+tr&#7855;ng+nam" TargetMode="External"/><Relationship Id="rId2739" Type="http://schemas.openxmlformats.org/officeDocument/2006/relationships/hyperlink" Target="https://google.com/search?tbm=isch&amp;q=Gi&#224;y+b&#250;p+b&#234;+l&#432;&#7899;i+m&#224;u+&#273;en+n&#7919;" TargetMode="External"/><Relationship Id="rId2946" Type="http://schemas.openxmlformats.org/officeDocument/2006/relationships/hyperlink" Target="https://pinterest.com/search/pins/?q=D&#233;p+Birkenstock+da+l&#7897;n+m&#224;u+&#273;&#7887;+nam" TargetMode="External"/><Relationship Id="rId613" Type="http://schemas.openxmlformats.org/officeDocument/2006/relationships/hyperlink" Target="https://google.com/search?tbm=isch&amp;q=&#193;o+sweatshirt+n&#7881;+m&#224;u+&#273;en+nam" TargetMode="External"/><Relationship Id="rId820" Type="http://schemas.openxmlformats.org/officeDocument/2006/relationships/hyperlink" Target="https://pinterest.com/search/pins/?q=&#193;o+thun+c&#7893;+tr&#242;n+thun+l&#7841;nh+m&#224;u+xanh+mint+nam" TargetMode="External"/><Relationship Id="rId918" Type="http://schemas.openxmlformats.org/officeDocument/2006/relationships/hyperlink" Target="https://pinterest.com/search/pins/?q=&#193;o+phao+si&#234;u+nh&#7865;+l&#244;ng+v&#361;+m&#224;u+xanh+d&#432;&#417;ng+nam" TargetMode="External"/><Relationship Id="rId1450" Type="http://schemas.openxmlformats.org/officeDocument/2006/relationships/hyperlink" Target="https://pinterest.com/search/pins/?q=Qu&#7847;n+jeans+r&#225;ch+g&#7889;i+denim+m&#224;u+&#273;en+n&#7919;" TargetMode="External"/><Relationship Id="rId1548" Type="http://schemas.openxmlformats.org/officeDocument/2006/relationships/hyperlink" Target="https://pinterest.com/search/pins/?q=Qu&#7847;n+t&#226;y+&#226;u+polyester+pha+m&#224;u+xanh+navy+nam" TargetMode="External"/><Relationship Id="rId1755" Type="http://schemas.openxmlformats.org/officeDocument/2006/relationships/hyperlink" Target="https://google.com/search?tbm=isch&amp;q=Qu&#7847;n+track+pants+polyester+m&#224;u+be" TargetMode="External"/><Relationship Id="rId2501" Type="http://schemas.openxmlformats.org/officeDocument/2006/relationships/hyperlink" Target="https://google.com/search?tbm=isch&amp;q=Gi&#224;y+driving+shoes+da+b&#242;+m&#224;u+n&#226;u+&#273;&#7853;m" TargetMode="External"/><Relationship Id="rId1103" Type="http://schemas.openxmlformats.org/officeDocument/2006/relationships/hyperlink" Target="https://google.com/search?tbm=isch&amp;q=&#193;o+kho&#225;c+varsity+n&#7881;+m&#224;u+xanh+navy+n&#7919;" TargetMode="External"/><Relationship Id="rId1310" Type="http://schemas.openxmlformats.org/officeDocument/2006/relationships/hyperlink" Target="https://pinterest.com/search/pins/?q=&#193;o+phao+si&#234;u+nh&#7865;+nylon+m&#224;u+&#273;&#7887;+nam" TargetMode="External"/><Relationship Id="rId1408" Type="http://schemas.openxmlformats.org/officeDocument/2006/relationships/hyperlink" Target="https://pinterest.com/search/pins/?q=Qu&#7847;n+n&#7881;+cotton+french+terry+m&#224;u+xanh+mint+nam" TargetMode="External"/><Relationship Id="rId1962" Type="http://schemas.openxmlformats.org/officeDocument/2006/relationships/hyperlink" Target="https://pinterest.com/search/pins/?q=Ch&#226;n+v&#225;y+x&#7871;p+ly+satin+m&#224;u+x&#225;m+n&#7919;" TargetMode="External"/><Relationship Id="rId2806" Type="http://schemas.openxmlformats.org/officeDocument/2006/relationships/hyperlink" Target="https://pinterest.com/search/pins/?q=D&#233;p+&#273;&#7871;+b&#225;nh+m&#236;+cao+su+m&#224;u+xanh+l&#225;+n&#7919;" TargetMode="External"/><Relationship Id="rId47" Type="http://schemas.openxmlformats.org/officeDocument/2006/relationships/hyperlink" Target="https://google.com/search?tbm=isch&amp;q=&#193;o+s&#417;+mi+denim+denim+co+gi&#227;n+m&#224;u+xanh+denim+&#273;&#7853;m+nam" TargetMode="External"/><Relationship Id="rId1615" Type="http://schemas.openxmlformats.org/officeDocument/2006/relationships/hyperlink" Target="https://google.com/search?tbm=isch&amp;q=Qu&#7847;n+culottes+linen+m&#224;u+x&#225;m+n&#7919;" TargetMode="External"/><Relationship Id="rId1822" Type="http://schemas.openxmlformats.org/officeDocument/2006/relationships/hyperlink" Target="https://pinterest.com/search/pins/?q=Qu&#7847;n+chinos+cotton+chino+m&#224;u+t&#237;m+lavender" TargetMode="External"/><Relationship Id="rId196" Type="http://schemas.openxmlformats.org/officeDocument/2006/relationships/hyperlink" Target="https://pinterest.com/search/pins/?q=&#193;o+henley+cotton+slub+m&#224;u+be" TargetMode="External"/><Relationship Id="rId2084" Type="http://schemas.openxmlformats.org/officeDocument/2006/relationships/hyperlink" Target="https://pinterest.com/search/pins/?q=Ch&#226;n+v&#225;y+t&#7847;ng+ren+m&#224;u+xanh+olive+n&#7919;" TargetMode="External"/><Relationship Id="rId2291" Type="http://schemas.openxmlformats.org/officeDocument/2006/relationships/hyperlink" Target="https://google.com/search?tbm=isch&amp;q=&#272;&#7847;m+hoa+nh&#237;+cotton+m&#224;u+xanh+d&#432;&#417;ng+n&#7919;" TargetMode="External"/><Relationship Id="rId263" Type="http://schemas.openxmlformats.org/officeDocument/2006/relationships/hyperlink" Target="https://google.com/search?tbm=isch&amp;q=&#193;o+gi&#7919;+nhi&#7879;t+len+merino+m&#224;u+h&#7891;ng+n&#7919;" TargetMode="External"/><Relationship Id="rId470" Type="http://schemas.openxmlformats.org/officeDocument/2006/relationships/hyperlink" Target="https://pinterest.com/search/pins/?q=&#193;o+len+c&#7893;+l&#7885;+len+merino+m&#224;u+xanh+navy+nam" TargetMode="External"/><Relationship Id="rId2151" Type="http://schemas.openxmlformats.org/officeDocument/2006/relationships/hyperlink" Target="https://google.com/search?tbm=isch&amp;q=&#272;&#7847;m+peplum+c&#244;ng+s&#7903;+polyester+pha+m&#224;u+xanh+navy+n&#7919;" TargetMode="External"/><Relationship Id="rId2389" Type="http://schemas.openxmlformats.org/officeDocument/2006/relationships/hyperlink" Target="https://google.com/search?tbm=isch&amp;q=Gi&#224;y+combat+boots+da+b&#242;+m&#224;u+&#273;en" TargetMode="External"/><Relationship Id="rId2596" Type="http://schemas.openxmlformats.org/officeDocument/2006/relationships/hyperlink" Target="https://pinterest.com/search/pins/?q=Gi&#224;y+sneaker+da+PU+m&#224;u+&#273;en+n&#7919;" TargetMode="External"/><Relationship Id="rId123" Type="http://schemas.openxmlformats.org/officeDocument/2006/relationships/hyperlink" Target="https://google.com/search?tbm=isch&amp;q=&#193;o+s&#417;+mi+d&#224;i+tay+linen+m&#224;u+n&#226;u+caramel+n&#7919;" TargetMode="External"/><Relationship Id="rId330" Type="http://schemas.openxmlformats.org/officeDocument/2006/relationships/hyperlink" Target="https://pinterest.com/search/pins/?q=&#193;o+len+cardigan+mohair+m&#224;u+t&#237;m+lavender" TargetMode="External"/><Relationship Id="rId568" Type="http://schemas.openxmlformats.org/officeDocument/2006/relationships/hyperlink" Target="https://pinterest.com/search/pins/?q=&#193;o+s&#417;+mi+d&#224;i+tay+cotton+h&#7885;a+ti&#7871;t+hoa+nh&#237;+n&#7919;" TargetMode="External"/><Relationship Id="rId775" Type="http://schemas.openxmlformats.org/officeDocument/2006/relationships/hyperlink" Target="https://google.com/search?tbm=isch&amp;q=&#193;o+len+cardigan+m&#224;u+&#273;&#7887;+&#273;&#244;" TargetMode="External"/><Relationship Id="rId982" Type="http://schemas.openxmlformats.org/officeDocument/2006/relationships/hyperlink" Target="https://pinterest.com/search/pins/?q=&#193;o+cardigan+d&#224;i+mohair+m&#224;u+be+s&#7919;a+n&#7919;" TargetMode="External"/><Relationship Id="rId1198" Type="http://schemas.openxmlformats.org/officeDocument/2006/relationships/hyperlink" Target="https://pinterest.com/search/pins/?q=&#193;o+kho&#225;c+fleece+m&#224;u+&#273;en+nam" TargetMode="External"/><Relationship Id="rId2011" Type="http://schemas.openxmlformats.org/officeDocument/2006/relationships/hyperlink" Target="https://google.com/search?tbm=isch&amp;q=Ch&#226;n+v&#225;y+t&#7847;ng+voan+m&#224;u+x&#225;m+n&#7919;" TargetMode="External"/><Relationship Id="rId2249" Type="http://schemas.openxmlformats.org/officeDocument/2006/relationships/hyperlink" Target="https://google.com/search?tbm=isch&amp;q=&#272;&#7847;m+polo+th&#7875;+thao+cotton+m&#224;u+x&#225;m+n&#7919;" TargetMode="External"/><Relationship Id="rId2456" Type="http://schemas.openxmlformats.org/officeDocument/2006/relationships/hyperlink" Target="https://pinterest.com/search/pins/?q=Gi&#224;y+&#273;i+b&#7897;+yoga+mesh+m&#224;u+&#273;&#7887;+&#273;&#244;+nam" TargetMode="External"/><Relationship Id="rId2663" Type="http://schemas.openxmlformats.org/officeDocument/2006/relationships/hyperlink" Target="https://google.com/search?tbm=isch&amp;q=Gi&#224;y+driving+shoes+da+b&#242;+m&#224;u+&#273;en+nam" TargetMode="External"/><Relationship Id="rId2870" Type="http://schemas.openxmlformats.org/officeDocument/2006/relationships/hyperlink" Target="https://pinterest.com/search/pins/?q=D&#233;p+quai+ngang+da+PU+m&#224;u+&#273;&#7887;+&#273;&#244;+n&#7919;" TargetMode="External"/><Relationship Id="rId428" Type="http://schemas.openxmlformats.org/officeDocument/2006/relationships/hyperlink" Target="https://pinterest.com/search/pins/?q=&#193;o+gile+linen+m&#224;u+&#273;&#7887;+nam" TargetMode="External"/><Relationship Id="rId635" Type="http://schemas.openxmlformats.org/officeDocument/2006/relationships/hyperlink" Target="https://google.com/search?tbm=isch&amp;q=&#193;o+len+cardigan+m&#224;u+xanh+l&#225;+nam" TargetMode="External"/><Relationship Id="rId842" Type="http://schemas.openxmlformats.org/officeDocument/2006/relationships/hyperlink" Target="https://pinterest.com/search/pins/?q=&#193;o+s&#417;+mi+c&#7893;+t&#224;u+linen+h&#7885;a+ti&#7871;t+hoa+nh&#237;+n&#7919;" TargetMode="External"/><Relationship Id="rId1058" Type="http://schemas.openxmlformats.org/officeDocument/2006/relationships/hyperlink" Target="https://pinterest.com/search/pins/?q=&#193;o+kho&#225;c+gi&#243;+Gore-tex+m&#224;u+xanh+r&#234;u" TargetMode="External"/><Relationship Id="rId1265" Type="http://schemas.openxmlformats.org/officeDocument/2006/relationships/hyperlink" Target="https://google.com/search?tbm=isch&amp;q=&#193;o+kho&#225;c+gi&#243;+Gore-tex+m&#224;u+h&#7891;ng+pastel+nam" TargetMode="External"/><Relationship Id="rId1472" Type="http://schemas.openxmlformats.org/officeDocument/2006/relationships/hyperlink" Target="https://pinterest.com/search/pins/?q=Qu&#7847;n+jogger+polyester+m&#224;u+be+n&#7919;" TargetMode="External"/><Relationship Id="rId2109" Type="http://schemas.openxmlformats.org/officeDocument/2006/relationships/hyperlink" Target="https://google.com/search?tbm=isch&amp;q=&#272;&#7847;m+tay+ph&#7891;ng+c&#7893;+vu&#244;ng+cotton+m&#224;u+t&#237;m+lavender+n&#7919;" TargetMode="External"/><Relationship Id="rId2316" Type="http://schemas.openxmlformats.org/officeDocument/2006/relationships/hyperlink" Target="https://pinterest.com/search/pins/?q=&#272;&#7847;m+x&#242;e+polyester+m&#224;u+xanh+l&#225;+n&#7919;" TargetMode="External"/><Relationship Id="rId2523" Type="http://schemas.openxmlformats.org/officeDocument/2006/relationships/hyperlink" Target="https://google.com/search?tbm=isch&amp;q=Gi&#224;y+loafer+da+b&#242;+m&#224;u+n&#226;u+nam" TargetMode="External"/><Relationship Id="rId2730" Type="http://schemas.openxmlformats.org/officeDocument/2006/relationships/hyperlink" Target="https://pinterest.com/search/pins/?q=Gi&#224;y+cao+g&#243;t+da+PU+m&#224;u+kem+n&#7919;" TargetMode="External"/><Relationship Id="rId2968" Type="http://schemas.openxmlformats.org/officeDocument/2006/relationships/hyperlink" Target="https://pinterest.com/search/pins/?q=D&#233;p+sandal+th&#7875;+thao+mesh+m&#224;u+xanh+mint+nam" TargetMode="External"/><Relationship Id="rId702" Type="http://schemas.openxmlformats.org/officeDocument/2006/relationships/hyperlink" Target="https://pinterest.com/search/pins/?q=&#193;o+len+cardigan+m&#224;u+x&#225;m+n&#7919;" TargetMode="External"/><Relationship Id="rId1125" Type="http://schemas.openxmlformats.org/officeDocument/2006/relationships/hyperlink" Target="https://google.com/search?tbm=isch&amp;q=&#193;o+kho&#225;c+teddy+n&#7881;+l&#244;ng+m&#224;u+x&#225;m+n&#7919;" TargetMode="External"/><Relationship Id="rId1332" Type="http://schemas.openxmlformats.org/officeDocument/2006/relationships/hyperlink" Target="https://pinterest.com/search/pins/?q=Qu&#7847;n+legging+thun+cotton+m&#224;u+khaki+n&#7919;" TargetMode="External"/><Relationship Id="rId1777" Type="http://schemas.openxmlformats.org/officeDocument/2006/relationships/hyperlink" Target="https://google.com/search?tbm=isch&amp;q=Qu&#7847;n+jeans+&#7889;ng+&#273;&#7913;ng+denim+co+gi&#227;n+m&#224;u+tr&#7855;ng+nam" TargetMode="External"/><Relationship Id="rId1984" Type="http://schemas.openxmlformats.org/officeDocument/2006/relationships/hyperlink" Target="https://pinterest.com/search/pins/?q=Ch&#226;n+v&#225;y+midi+d&#7879;t+kim+thun+g&#226;n+m&#224;u+v&#224;ng+mustard+n&#7919;" TargetMode="External"/><Relationship Id="rId2828" Type="http://schemas.openxmlformats.org/officeDocument/2006/relationships/hyperlink" Target="https://pinterest.com/search/pins/?q=D&#233;p+sandal+quai+h&#7853;u+da+PU+m&#224;u+n&#226;u+&#273;&#7853;m" TargetMode="External"/><Relationship Id="rId69" Type="http://schemas.openxmlformats.org/officeDocument/2006/relationships/hyperlink" Target="https://google.com/search?tbm=isch&amp;q=&#193;o+thun+th&#7875;+thao+dry-fit+mesh+m&#224;u+be+s&#7919;a" TargetMode="External"/><Relationship Id="rId1637" Type="http://schemas.openxmlformats.org/officeDocument/2006/relationships/hyperlink" Target="https://google.com/search?tbm=isch&amp;q=Qu&#7847;n+y&#7871;m+kaki+m&#224;u+&#273;&#7887;+&#273;&#244;+nam" TargetMode="External"/><Relationship Id="rId1844" Type="http://schemas.openxmlformats.org/officeDocument/2006/relationships/hyperlink" Target="https://pinterest.com/search/pins/?q=Qu&#7847;n+n&#7881;+m&#224;u+be" TargetMode="External"/><Relationship Id="rId1704" Type="http://schemas.openxmlformats.org/officeDocument/2006/relationships/hyperlink" Target="https://pinterest.com/search/pins/?q=Qu&#7847;n+&#7889;ng+su&#244;ng+polyester+m&#224;u+tr&#7855;ng+nam" TargetMode="External"/><Relationship Id="rId285" Type="http://schemas.openxmlformats.org/officeDocument/2006/relationships/hyperlink" Target="https://google.com/search?tbm=isch&amp;q=&#193;o+sweatshirt+n&#7881;+m&#224;u+x&#225;m+tro+nam" TargetMode="External"/><Relationship Id="rId1911" Type="http://schemas.openxmlformats.org/officeDocument/2006/relationships/hyperlink" Target="https://google.com/search?tbm=isch&amp;q=Qu&#7847;n+da+da+PU+m&#224;u+n&#226;u+&#273;&#7853;m+nam" TargetMode="External"/><Relationship Id="rId492" Type="http://schemas.openxmlformats.org/officeDocument/2006/relationships/hyperlink" Target="https://pinterest.com/search/pins/?q=&#193;o+gile+linen+m&#224;u+&#273;en+nam" TargetMode="External"/><Relationship Id="rId797" Type="http://schemas.openxmlformats.org/officeDocument/2006/relationships/hyperlink" Target="https://google.com/search?tbm=isch&amp;q=&#193;o+blouse+c&#244;ng+s&#7903;+satin+m&#224;u+n&#226;u+caramel+n&#7919;" TargetMode="External"/><Relationship Id="rId2173" Type="http://schemas.openxmlformats.org/officeDocument/2006/relationships/hyperlink" Target="https://google.com/search?tbm=isch&amp;q=&#272;&#7847;m+tay+ph&#7891;ng+c&#7893;+vu&#244;ng+poplin+m&#224;u+t&#237;m+lavender+n&#7919;" TargetMode="External"/><Relationship Id="rId2380" Type="http://schemas.openxmlformats.org/officeDocument/2006/relationships/hyperlink" Target="https://pinterest.com/search/pins/?q=Gi&#224;y+Chelsea+boots+da+PU+m&#224;u+n&#226;u+&#273;&#7853;m+nam" TargetMode="External"/><Relationship Id="rId2478" Type="http://schemas.openxmlformats.org/officeDocument/2006/relationships/hyperlink" Target="https://pinterest.com/search/pins/?q=Gi&#224;y+leo+n&#250;i+v&#7843;i+k&#7929;+thu&#7853;t+m&#224;u+be+s&#7919;a+n&#7919;" TargetMode="External"/><Relationship Id="rId145" Type="http://schemas.openxmlformats.org/officeDocument/2006/relationships/hyperlink" Target="https://google.com/search?tbm=isch&amp;q=&#193;o+polo+polyester+m&#224;u+xanh+l&#225;+nam" TargetMode="External"/><Relationship Id="rId352" Type="http://schemas.openxmlformats.org/officeDocument/2006/relationships/hyperlink" Target="https://pinterest.com/search/pins/?q=&#193;o+hoodie+cotton+french+terry+m&#224;u+xanh+olive+n&#7919;" TargetMode="External"/><Relationship Id="rId1287" Type="http://schemas.openxmlformats.org/officeDocument/2006/relationships/hyperlink" Target="https://google.com/search?tbm=isch&amp;q=&#193;o+kho&#225;c+gi&#243;+d&#249;+m&#224;u+&#273;en+n&#7919;" TargetMode="External"/><Relationship Id="rId2033" Type="http://schemas.openxmlformats.org/officeDocument/2006/relationships/hyperlink" Target="https://google.com/search?tbm=isch&amp;q=Ch&#226;n+v&#225;y+t&#7847;ng+chiffon+m&#224;u+xanh+r&#234;u+n&#7919;" TargetMode="External"/><Relationship Id="rId2240" Type="http://schemas.openxmlformats.org/officeDocument/2006/relationships/hyperlink" Target="https://pinterest.com/search/pins/?q=&#272;&#7847;m+peplum+c&#244;ng+s&#7903;+tweed+m&#224;u+tr&#7855;ng+n&#7919;" TargetMode="External"/><Relationship Id="rId2685" Type="http://schemas.openxmlformats.org/officeDocument/2006/relationships/hyperlink" Target="https://google.com/search?tbm=isch&amp;q=Gi&#224;y+combat+boots+da+PU+m&#224;u+n&#226;u+&#273;&#7853;m+nam" TargetMode="External"/><Relationship Id="rId2892" Type="http://schemas.openxmlformats.org/officeDocument/2006/relationships/hyperlink" Target="https://pinterest.com/search/pins/?q=D&#233;p+Birkenstock+EVA+v&#224;+da+l&#7897;n+m&#224;u+kem" TargetMode="External"/><Relationship Id="rId212" Type="http://schemas.openxmlformats.org/officeDocument/2006/relationships/hyperlink" Target="https://pinterest.com/search/pins/?q=&#193;o+henley+cotton+slub+m&#224;u+h&#7891;ng" TargetMode="External"/><Relationship Id="rId657" Type="http://schemas.openxmlformats.org/officeDocument/2006/relationships/hyperlink" Target="https://google.com/search?tbm=isch&amp;q=&#193;o+henley+cotton+m&#224;u+b&#7841;c" TargetMode="External"/><Relationship Id="rId864" Type="http://schemas.openxmlformats.org/officeDocument/2006/relationships/hyperlink" Target="https://pinterest.com/search/pins/?q=&#193;o+len+cardigan+m&#224;u+xanh+r&#234;u+n&#7919;" TargetMode="External"/><Relationship Id="rId1494" Type="http://schemas.openxmlformats.org/officeDocument/2006/relationships/hyperlink" Target="https://pinterest.com/search/pins/?q=Qu&#7847;n+d&#249;+m&#224;u+xanh+navy+n&#7919;" TargetMode="External"/><Relationship Id="rId1799" Type="http://schemas.openxmlformats.org/officeDocument/2006/relationships/hyperlink" Target="https://google.com/search?tbm=isch&amp;q=Qu&#7847;n+&#7889;ng+su&#244;ng+linen+m&#224;u+x&#225;m+tro" TargetMode="External"/><Relationship Id="rId2100" Type="http://schemas.openxmlformats.org/officeDocument/2006/relationships/hyperlink" Target="https://pinterest.com/search/pins/?q=Ch&#226;n+v&#225;y+x&#7871;p+ly+satin+m&#224;u+xanh+navy+n&#7919;" TargetMode="External"/><Relationship Id="rId2338" Type="http://schemas.openxmlformats.org/officeDocument/2006/relationships/hyperlink" Target="https://pinterest.com/search/pins/?q=Gi&#224;y+platform+da+PU+m&#224;u+&#273;en+nam" TargetMode="External"/><Relationship Id="rId2545" Type="http://schemas.openxmlformats.org/officeDocument/2006/relationships/hyperlink" Target="https://google.com/search?tbm=isch&amp;q=Gi&#224;y+t&#7853;p+gym+v&#7843;i+k&#7929;+thu&#7853;t+m&#224;u+xanh+navy" TargetMode="External"/><Relationship Id="rId2752" Type="http://schemas.openxmlformats.org/officeDocument/2006/relationships/hyperlink" Target="https://pinterest.com/search/pins/?q=Gi&#224;y+snow+boots+Gore-tex+m&#224;u+be+nam" TargetMode="External"/><Relationship Id="rId517" Type="http://schemas.openxmlformats.org/officeDocument/2006/relationships/hyperlink" Target="https://google.com/search?tbm=isch&amp;q=&#193;o+s&#417;+mi+ng&#7855;n+tay+poplin+m&#224;u+x&#225;m+tro+nam" TargetMode="External"/><Relationship Id="rId724" Type="http://schemas.openxmlformats.org/officeDocument/2006/relationships/hyperlink" Target="https://pinterest.com/search/pins/?q=&#193;o+thun+oversize+cotton+compact+m&#224;u+t&#237;m+lavender+n&#7919;" TargetMode="External"/><Relationship Id="rId931" Type="http://schemas.openxmlformats.org/officeDocument/2006/relationships/hyperlink" Target="https://google.com/search?tbm=isch&amp;q=&#193;o+blazer+linen+m&#224;u+&#273;en+nam" TargetMode="External"/><Relationship Id="rId1147" Type="http://schemas.openxmlformats.org/officeDocument/2006/relationships/hyperlink" Target="https://google.com/search?tbm=isch&amp;q=&#193;o+kho&#225;c+fleece+m&#224;u+n&#226;u+caramel+nam" TargetMode="External"/><Relationship Id="rId1354" Type="http://schemas.openxmlformats.org/officeDocument/2006/relationships/hyperlink" Target="https://pinterest.com/search/pins/?q=Qu&#7847;n+n&#7881;+m&#224;u+xanh+olive+n&#7919;" TargetMode="External"/><Relationship Id="rId1561" Type="http://schemas.openxmlformats.org/officeDocument/2006/relationships/hyperlink" Target="https://google.com/search?tbm=isch&amp;q=Qu&#7847;n+da+da+b&#242;+m&#224;u+&#273;&#7887;+&#273;&#244;+n&#7919;" TargetMode="External"/><Relationship Id="rId2405" Type="http://schemas.openxmlformats.org/officeDocument/2006/relationships/hyperlink" Target="https://google.com/search?tbm=isch&amp;q=Gi&#224;y+platform+canvas+m&#224;u+cam+nam" TargetMode="External"/><Relationship Id="rId2612" Type="http://schemas.openxmlformats.org/officeDocument/2006/relationships/hyperlink" Target="https://pinterest.com/search/pins/?q=Gi&#224;y+driving+shoes+da+b&#242;+m&#224;u+be" TargetMode="External"/><Relationship Id="rId60" Type="http://schemas.openxmlformats.org/officeDocument/2006/relationships/hyperlink" Target="https://pinterest.com/search/pins/?q=&#193;o+len+c&#7893;+tr&#242;n+cashmere+m&#224;u+khaki" TargetMode="External"/><Relationship Id="rId1007" Type="http://schemas.openxmlformats.org/officeDocument/2006/relationships/hyperlink" Target="https://google.com/search?tbm=isch&amp;q=&#193;o+kho&#225;c+phao+polyester+nh&#7891;i+b&#244;ng+m&#224;u+&#273;en+nam" TargetMode="External"/><Relationship Id="rId1214" Type="http://schemas.openxmlformats.org/officeDocument/2006/relationships/hyperlink" Target="https://pinterest.com/search/pins/?q=&#193;o+kho&#225;c+teddy+n&#7881;+l&#244;ng+m&#224;u+tr&#7855;ng+n&#7919;" TargetMode="External"/><Relationship Id="rId1421" Type="http://schemas.openxmlformats.org/officeDocument/2006/relationships/hyperlink" Target="https://google.com/search?tbm=isch&amp;q=Qu&#7847;n+jeans+skinny+denim+co+gi&#227;n+m&#224;u+be+nam" TargetMode="External"/><Relationship Id="rId1659" Type="http://schemas.openxmlformats.org/officeDocument/2006/relationships/hyperlink" Target="https://google.com/search?tbm=isch&amp;q=Qu&#7847;n+&#7889;ng+loe+cotton+co+gi&#227;n+m&#224;u+b&#7841;c+n&#7919;" TargetMode="External"/><Relationship Id="rId1866" Type="http://schemas.openxmlformats.org/officeDocument/2006/relationships/hyperlink" Target="https://pinterest.com/search/pins/?q=Qu&#7847;n+kaki+&#7889;ng+&#273;&#7913;ng+m&#224;u+xanh+navy+n&#7919;" TargetMode="External"/><Relationship Id="rId2917" Type="http://schemas.openxmlformats.org/officeDocument/2006/relationships/hyperlink" Target="https://google.com/search?tbm=isch&amp;q=D&#233;p+sandal+th&#7875;+thao+mesh+m&#224;u+v&#224;ng+nam" TargetMode="External"/><Relationship Id="rId1519" Type="http://schemas.openxmlformats.org/officeDocument/2006/relationships/hyperlink" Target="https://google.com/search?tbm=isch&amp;q=Qu&#7847;n+kaki+&#7889;ng+&#273;&#7913;ng+cotton+m&#224;u+x&#225;m+tro" TargetMode="External"/><Relationship Id="rId1726" Type="http://schemas.openxmlformats.org/officeDocument/2006/relationships/hyperlink" Target="https://pinterest.com/search/pins/?q=Qu&#7847;n+d&#249;+nylon+m&#224;u+xanh+d&#432;&#417;ng+nam" TargetMode="External"/><Relationship Id="rId1933" Type="http://schemas.openxmlformats.org/officeDocument/2006/relationships/hyperlink" Target="https://google.com/search?tbm=isch&amp;q=Ch&#226;n+v&#225;y+jeans+denim+co+gi&#227;n+m&#224;u+xanh+denim+&#273;&#7853;m+n&#7919;" TargetMode="External"/><Relationship Id="rId18" Type="http://schemas.openxmlformats.org/officeDocument/2006/relationships/hyperlink" Target="https://pinterest.com/search/pins/?q=&#193;o+thun+tay+d&#224;i+basic+modal+m&#224;u+v&#224;ng+mustard+nam" TargetMode="External"/><Relationship Id="rId2195" Type="http://schemas.openxmlformats.org/officeDocument/2006/relationships/hyperlink" Target="https://google.com/search?tbm=isch&amp;q=&#272;&#7847;m+x&#242;e+polyester+m&#224;u+&#273;&#7887;+&#273;&#244;+n&#7919;" TargetMode="External"/><Relationship Id="rId167" Type="http://schemas.openxmlformats.org/officeDocument/2006/relationships/hyperlink" Target="https://google.com/search?tbm=isch&amp;q=&#193;o+henley+cotton+slub+m&#224;u+xanh+baby+n&#7919;" TargetMode="External"/><Relationship Id="rId374" Type="http://schemas.openxmlformats.org/officeDocument/2006/relationships/hyperlink" Target="https://pinterest.com/search/pins/?q=&#193;o+thun+tay+d&#224;i+basic+cotton+m&#224;u+&#273;en+nam" TargetMode="External"/><Relationship Id="rId581" Type="http://schemas.openxmlformats.org/officeDocument/2006/relationships/hyperlink" Target="https://google.com/search?tbm=isch&amp;q=&#193;o+gile+len+m&#224;u+xanh+navy" TargetMode="External"/><Relationship Id="rId2055" Type="http://schemas.openxmlformats.org/officeDocument/2006/relationships/hyperlink" Target="https://google.com/search?tbm=isch&amp;q=Ch&#226;n+v&#225;y+x&#7871;p+ly+satin+m&#224;u+tr&#7855;ng+n&#7919;" TargetMode="External"/><Relationship Id="rId2262" Type="http://schemas.openxmlformats.org/officeDocument/2006/relationships/hyperlink" Target="https://pinterest.com/search/pins/?q=&#272;&#7847;m+len+len+d&#7879;t+kim+m&#224;u+be+n&#7919;" TargetMode="External"/><Relationship Id="rId234" Type="http://schemas.openxmlformats.org/officeDocument/2006/relationships/hyperlink" Target="https://pinterest.com/search/pins/?q=&#193;o+thun+c&#7893;+tr&#242;n+polyester+m&#224;u+&#273;en+n&#7919;" TargetMode="External"/><Relationship Id="rId679" Type="http://schemas.openxmlformats.org/officeDocument/2006/relationships/hyperlink" Target="https://google.com/search?tbm=isch&amp;q=&#193;o+hoodie+n&#7881;+m&#224;u+&#273;en+n&#7919;" TargetMode="External"/><Relationship Id="rId886" Type="http://schemas.openxmlformats.org/officeDocument/2006/relationships/hyperlink" Target="https://pinterest.com/search/pins/?q=&#193;o+kho&#225;c+track+jacket+nylon+m&#224;u+t&#237;m+lavender+n&#7919;" TargetMode="External"/><Relationship Id="rId2567" Type="http://schemas.openxmlformats.org/officeDocument/2006/relationships/hyperlink" Target="https://google.com/search?tbm=isch&amp;q=Gi&#224;y+leo+n&#250;i+v&#7843;i+k&#7929;+thu&#7853;t+m&#224;u+&#273;en+n&#7919;" TargetMode="External"/><Relationship Id="rId2774" Type="http://schemas.openxmlformats.org/officeDocument/2006/relationships/hyperlink" Target="https://pinterest.com/search/pins/?q=D&#233;p+sandal+quai+h&#7853;u+v&#7843;i+m&#224;u+be+nam" TargetMode="External"/><Relationship Id="rId2" Type="http://schemas.openxmlformats.org/officeDocument/2006/relationships/hyperlink" Target="https://pinterest.com/search/pins/?q=&#193;o+thun+oversize+thun+cotton+m&#224;u+v&#224;ng+nam" TargetMode="External"/><Relationship Id="rId441" Type="http://schemas.openxmlformats.org/officeDocument/2006/relationships/hyperlink" Target="https://google.com/search?tbm=isch&amp;q=&#193;o+polo+cotton+pique+m&#224;u+t&#237;m+nam" TargetMode="External"/><Relationship Id="rId539" Type="http://schemas.openxmlformats.org/officeDocument/2006/relationships/hyperlink" Target="https://google.com/search?tbm=isch&amp;q=&#193;o+len+cardigan+mohair+m&#224;u+&#273;en" TargetMode="External"/><Relationship Id="rId746" Type="http://schemas.openxmlformats.org/officeDocument/2006/relationships/hyperlink" Target="https://pinterest.com/search/pins/?q=&#193;o+len+c&#7893;+l&#7885;+cotton+g&#226;n+m&#224;u+kem" TargetMode="External"/><Relationship Id="rId1071" Type="http://schemas.openxmlformats.org/officeDocument/2006/relationships/hyperlink" Target="https://google.com/search?tbm=isch&amp;q=&#193;o+kho&#225;c+track+jacket+nylon+m&#224;u+&#273;&#7887;+nam" TargetMode="External"/><Relationship Id="rId1169" Type="http://schemas.openxmlformats.org/officeDocument/2006/relationships/hyperlink" Target="https://google.com/search?tbm=isch&amp;q=&#193;o+kho&#225;c+trench+coat+cotton+gabardine+m&#224;u+n&#226;u+n&#7919;" TargetMode="External"/><Relationship Id="rId1376" Type="http://schemas.openxmlformats.org/officeDocument/2006/relationships/hyperlink" Target="https://pinterest.com/search/pins/?q=Qu&#7847;n+jeans+r&#225;ch+g&#7889;i+denim+m&#224;u+xanh+denim+nh&#7841;t+n&#7919;" TargetMode="External"/><Relationship Id="rId1583" Type="http://schemas.openxmlformats.org/officeDocument/2006/relationships/hyperlink" Target="https://google.com/search?tbm=isch&amp;q=Qu&#7847;n+jogger+polyester+m&#224;u+n&#226;u+caramel+nam" TargetMode="External"/><Relationship Id="rId2122" Type="http://schemas.openxmlformats.org/officeDocument/2006/relationships/hyperlink" Target="https://pinterest.com/search/pins/?q=&#272;&#7847;m+polo+th&#7875;+thao+polyester+m&#224;u+&#273;en+n&#7919;" TargetMode="External"/><Relationship Id="rId2427" Type="http://schemas.openxmlformats.org/officeDocument/2006/relationships/hyperlink" Target="https://google.com/search?tbm=isch&amp;q=Gi&#224;y+l&#432;&#7901;i+slip-on+canvas+m&#224;u+kem+nam" TargetMode="External"/><Relationship Id="rId2981" Type="http://schemas.openxmlformats.org/officeDocument/2006/relationships/hyperlink" Target="https://google.com/search?tbm=isch&amp;q=D&#233;p+mule+v&#7843;i+m&#224;u+be+nam" TargetMode="External"/><Relationship Id="rId301" Type="http://schemas.openxmlformats.org/officeDocument/2006/relationships/hyperlink" Target="https://google.com/search?tbm=isch&amp;q=&#193;o+thun+c&#7893;+tr&#242;n+cotton+m&#224;u+&#273;en+n&#7919;" TargetMode="External"/><Relationship Id="rId953" Type="http://schemas.openxmlformats.org/officeDocument/2006/relationships/hyperlink" Target="https://google.com/search?tbm=isch&amp;q=&#193;o+kho&#225;c+varsity+len+pha+da+PU+m&#224;u+kem" TargetMode="External"/><Relationship Id="rId1029" Type="http://schemas.openxmlformats.org/officeDocument/2006/relationships/hyperlink" Target="https://google.com/search?tbm=isch&amp;q=&#193;o+blazer+tweed+m&#224;u+xanh+navy+n&#7919;" TargetMode="External"/><Relationship Id="rId1236" Type="http://schemas.openxmlformats.org/officeDocument/2006/relationships/hyperlink" Target="https://pinterest.com/search/pins/?q=&#193;o+kho&#225;c+track+jacket+nylon+m&#224;u+xanh+r&#234;u+nam" TargetMode="External"/><Relationship Id="rId1790" Type="http://schemas.openxmlformats.org/officeDocument/2006/relationships/hyperlink" Target="https://pinterest.com/search/pins/?q=Qu&#7847;n+legging+thun+cotton+m&#224;u+h&#7891;ng+pastel+n&#7919;" TargetMode="External"/><Relationship Id="rId1888" Type="http://schemas.openxmlformats.org/officeDocument/2006/relationships/hyperlink" Target="https://pinterest.com/search/pins/?q=Qu&#7847;n+d&#249;+nylon+m&#224;u+x&#225;m+nam" TargetMode="External"/><Relationship Id="rId2634" Type="http://schemas.openxmlformats.org/officeDocument/2006/relationships/hyperlink" Target="https://pinterest.com/search/pins/?q=Gi&#224;y+leo+n&#250;i+v&#7843;i+k&#7929;+thu&#7853;t+m&#224;u+&#273;&#7887;+&#273;&#244;+n&#7919;" TargetMode="External"/><Relationship Id="rId2841" Type="http://schemas.openxmlformats.org/officeDocument/2006/relationships/hyperlink" Target="https://google.com/search?tbm=isch&amp;q=Sandal+&#273;&#7871;+b&#7857;ng+quai+d&#226;y+v&#7843;i+m&#224;u+be+n&#7919;" TargetMode="External"/><Relationship Id="rId2939" Type="http://schemas.openxmlformats.org/officeDocument/2006/relationships/hyperlink" Target="https://google.com/search?tbm=isch&amp;q=D&#233;p+sandal+quai+h&#7853;u+cao+su+m&#224;u+&#273;en+nam" TargetMode="External"/><Relationship Id="rId82" Type="http://schemas.openxmlformats.org/officeDocument/2006/relationships/hyperlink" Target="https://pinterest.com/search/pins/?q=&#193;o+len+c&#7893;+l&#7885;+m&#224;u+tr&#7855;ng+nam" TargetMode="External"/><Relationship Id="rId606" Type="http://schemas.openxmlformats.org/officeDocument/2006/relationships/hyperlink" Target="https://pinterest.com/search/pins/?q=&#193;o+s&#417;+mi+denim+denim+co+gi&#227;n+m&#224;u+&#273;en" TargetMode="External"/><Relationship Id="rId813" Type="http://schemas.openxmlformats.org/officeDocument/2006/relationships/hyperlink" Target="https://google.com/search?tbm=isch&amp;q=&#193;o+sweatshirt+cotton+french+terry+m&#224;u+xanh+r&#234;u+n&#7919;" TargetMode="External"/><Relationship Id="rId1443" Type="http://schemas.openxmlformats.org/officeDocument/2006/relationships/hyperlink" Target="https://google.com/search?tbm=isch&amp;q=Qu&#7847;n+cargo+nylon+m&#224;u+khaki+nam" TargetMode="External"/><Relationship Id="rId1650" Type="http://schemas.openxmlformats.org/officeDocument/2006/relationships/hyperlink" Target="https://pinterest.com/search/pins/?q=Qu&#7847;n+track+pants+polyester+m&#224;u+v&#224;ng+mustard+n&#7919;" TargetMode="External"/><Relationship Id="rId1748" Type="http://schemas.openxmlformats.org/officeDocument/2006/relationships/hyperlink" Target="https://pinterest.com/search/pins/?q=Qu&#7847;n+&#7889;ng+su&#244;ng+polyester+m&#224;u+&#273;en+nam" TargetMode="External"/><Relationship Id="rId2701" Type="http://schemas.openxmlformats.org/officeDocument/2006/relationships/hyperlink" Target="https://google.com/search?tbm=isch&amp;q=Gi&#224;y+ch&#7841;y+b&#7897;+v&#7843;i+k&#7929;+thu&#7853;t+m&#224;u+be+nam" TargetMode="External"/><Relationship Id="rId1303" Type="http://schemas.openxmlformats.org/officeDocument/2006/relationships/hyperlink" Target="https://google.com/search?tbm=isch&amp;q=&#193;o+kho&#225;c+kaki+m&#224;u+n&#226;u+caramel+nam" TargetMode="External"/><Relationship Id="rId1510" Type="http://schemas.openxmlformats.org/officeDocument/2006/relationships/hyperlink" Target="https://pinterest.com/search/pins/?q=Qu&#7847;n+&#7889;ng+su&#244;ng+cotton+m&#224;u+kem+nam" TargetMode="External"/><Relationship Id="rId1955" Type="http://schemas.openxmlformats.org/officeDocument/2006/relationships/hyperlink" Target="https://google.com/search?tbm=isch&amp;q=Ch&#226;n+v&#225;y+da+da+PU+m&#224;u+&#273;en+n&#7919;" TargetMode="External"/><Relationship Id="rId1608" Type="http://schemas.openxmlformats.org/officeDocument/2006/relationships/hyperlink" Target="https://pinterest.com/search/pins/?q=Qu&#7847;n+nhung+t&#259;m+m&#224;u+xanh+baby+n&#7919;" TargetMode="External"/><Relationship Id="rId1815" Type="http://schemas.openxmlformats.org/officeDocument/2006/relationships/hyperlink" Target="https://google.com/search?tbm=isch&amp;q=Qu&#7847;n+jeans+&#7889;ng+&#273;&#7913;ng+denim+co+gi&#227;n+m&#224;u+xanh+denim+&#273;&#7853;m" TargetMode="External"/><Relationship Id="rId189" Type="http://schemas.openxmlformats.org/officeDocument/2006/relationships/hyperlink" Target="https://google.com/search?tbm=isch&amp;q=&#193;o+ki&#7875;u+c&#7893;+n&#417;+l&#7909;a+m&#224;u+xanh+r&#234;u+n&#7919;" TargetMode="External"/><Relationship Id="rId396" Type="http://schemas.openxmlformats.org/officeDocument/2006/relationships/hyperlink" Target="https://pinterest.com/search/pins/?q=&#193;o+thun+oversize+cotton+m&#224;u+&#273;en+nam" TargetMode="External"/><Relationship Id="rId2077" Type="http://schemas.openxmlformats.org/officeDocument/2006/relationships/hyperlink" Target="https://google.com/search?tbm=isch&amp;q=Ch&#226;n+v&#225;y+t&#7847;ng+cotton+m&#224;u+kem+n&#7919;" TargetMode="External"/><Relationship Id="rId2284" Type="http://schemas.openxmlformats.org/officeDocument/2006/relationships/hyperlink" Target="https://pinterest.com/search/pins/?q=&#272;&#7847;m+hoa+nh&#237;+voan+m&#224;u+t&#237;m+n&#7919;" TargetMode="External"/><Relationship Id="rId2491" Type="http://schemas.openxmlformats.org/officeDocument/2006/relationships/hyperlink" Target="https://google.com/search?tbm=isch&amp;q=Gi&#224;y+t&#7853;p+gym+mesh+m&#224;u+x&#225;m+tro+n&#7919;" TargetMode="External"/><Relationship Id="rId256" Type="http://schemas.openxmlformats.org/officeDocument/2006/relationships/hyperlink" Target="https://pinterest.com/search/pins/?q=&#193;o+hoodie+n&#7881;+m&#224;u+n&#226;u+nam" TargetMode="External"/><Relationship Id="rId463" Type="http://schemas.openxmlformats.org/officeDocument/2006/relationships/hyperlink" Target="https://google.com/search?tbm=isch&amp;q=&#193;o+gile+linen+m&#224;u+h&#7891;ng+pastel+nam" TargetMode="External"/><Relationship Id="rId670" Type="http://schemas.openxmlformats.org/officeDocument/2006/relationships/hyperlink" Target="https://pinterest.com/search/pins/?q=&#193;o+len+cardigan+mohair+m&#224;u+x&#225;m+nam" TargetMode="External"/><Relationship Id="rId1093" Type="http://schemas.openxmlformats.org/officeDocument/2006/relationships/hyperlink" Target="https://google.com/search?tbm=isch&amp;q=&#193;o+kho&#225;c+bomber+cotton+m&#224;u+h&#7891;ng+n&#7919;" TargetMode="External"/><Relationship Id="rId2144" Type="http://schemas.openxmlformats.org/officeDocument/2006/relationships/hyperlink" Target="https://pinterest.com/search/pins/?q=&#272;&#7847;m+su&#244;ng+linen+m&#224;u+tr&#7855;ng+n&#7919;" TargetMode="External"/><Relationship Id="rId2351" Type="http://schemas.openxmlformats.org/officeDocument/2006/relationships/hyperlink" Target="https://google.com/search?tbm=isch&amp;q=Gi&#224;y+b&#250;p+b&#234;+v&#7843;i+m&#224;u+kem+n&#7919;" TargetMode="External"/><Relationship Id="rId2589" Type="http://schemas.openxmlformats.org/officeDocument/2006/relationships/hyperlink" Target="https://google.com/search?tbm=isch&amp;q=Gi&#224;y+leo+n&#250;i+da+b&#242;+m&#224;u+n&#226;u+&#273;&#7853;m" TargetMode="External"/><Relationship Id="rId2796" Type="http://schemas.openxmlformats.org/officeDocument/2006/relationships/hyperlink" Target="https://pinterest.com/search/pins/?q=D&#233;p+&#273;an+c&#243;i+&#273;ay+m&#224;u+be" TargetMode="External"/><Relationship Id="rId116" Type="http://schemas.openxmlformats.org/officeDocument/2006/relationships/hyperlink" Target="https://pinterest.com/search/pins/?q=&#193;o+thun+tay+d&#224;i+basic+thun+l&#7841;nh+m&#224;u+tr&#7855;ng+nam" TargetMode="External"/><Relationship Id="rId323" Type="http://schemas.openxmlformats.org/officeDocument/2006/relationships/hyperlink" Target="https://google.com/search?tbm=isch&amp;q=&#193;o+thun+c&#7893;+tr&#242;n+modal+m&#224;u+xanh+olive+nam" TargetMode="External"/><Relationship Id="rId530" Type="http://schemas.openxmlformats.org/officeDocument/2006/relationships/hyperlink" Target="https://pinterest.com/search/pins/?q=&#193;o+hoodie+n&#7881;+m&#224;u+be" TargetMode="External"/><Relationship Id="rId768" Type="http://schemas.openxmlformats.org/officeDocument/2006/relationships/hyperlink" Target="https://pinterest.com/search/pins/?q=&#193;o+hoodie+cotton+french+terry+m&#224;u+x&#225;m+tro+n&#7919;" TargetMode="External"/><Relationship Id="rId975" Type="http://schemas.openxmlformats.org/officeDocument/2006/relationships/hyperlink" Target="https://google.com/search?tbm=isch&amp;q=&#193;o+cardigan+d&#224;i+len+d&#7879;t+kim+m&#224;u+xanh+navy+n&#7919;" TargetMode="External"/><Relationship Id="rId1160" Type="http://schemas.openxmlformats.org/officeDocument/2006/relationships/hyperlink" Target="https://pinterest.com/search/pins/?q=&#193;o+kho&#225;c+denim+m&#224;u+&#273;en+nam" TargetMode="External"/><Relationship Id="rId1398" Type="http://schemas.openxmlformats.org/officeDocument/2006/relationships/hyperlink" Target="https://pinterest.com/search/pins/?q=Qu&#7847;n+legging+gi&#7919;+nhi&#7879;t+s&#7907;i+gi&#7919;+nhi&#7879;t+m&#224;u+tr&#7855;ng+nam" TargetMode="External"/><Relationship Id="rId2004" Type="http://schemas.openxmlformats.org/officeDocument/2006/relationships/hyperlink" Target="https://pinterest.com/search/pins/?q=Ch&#226;n+v&#225;y+qu&#7847;n+polyester+m&#224;u+kem+n&#7919;" TargetMode="External"/><Relationship Id="rId2211" Type="http://schemas.openxmlformats.org/officeDocument/2006/relationships/hyperlink" Target="https://google.com/search?tbm=isch&amp;q=&#272;&#7847;m+su&#244;ng+cotton+m&#224;u+be+s&#7919;a+n&#7919;" TargetMode="External"/><Relationship Id="rId2449" Type="http://schemas.openxmlformats.org/officeDocument/2006/relationships/hyperlink" Target="https://google.com/search?tbm=isch&amp;q=Gi&#224;y+loafer+da+b&#242;+m&#224;u+tr&#7855;ng+n&#7919;" TargetMode="External"/><Relationship Id="rId2656" Type="http://schemas.openxmlformats.org/officeDocument/2006/relationships/hyperlink" Target="https://pinterest.com/search/pins/?q=Gi&#224;y+ch&#7841;y+b&#7897;+knit+m&#224;u+t&#237;m+lavender+n&#7919;" TargetMode="External"/><Relationship Id="rId2863" Type="http://schemas.openxmlformats.org/officeDocument/2006/relationships/hyperlink" Target="https://google.com/search?tbm=isch&amp;q=D&#233;p+&#273;an+c&#243;i+m&#224;u+be" TargetMode="External"/><Relationship Id="rId628" Type="http://schemas.openxmlformats.org/officeDocument/2006/relationships/hyperlink" Target="https://pinterest.com/search/pins/?q=&#193;o+s&#417;+mi+d&#224;i+tay+poplin+m&#224;u+h&#7891;ng+pastel" TargetMode="External"/><Relationship Id="rId835" Type="http://schemas.openxmlformats.org/officeDocument/2006/relationships/hyperlink" Target="https://google.com/search?tbm=isch&amp;q=&#193;o+s&#417;+mi+d&#224;i+tay+oxford+m&#224;u+xanh+olive+nam" TargetMode="External"/><Relationship Id="rId1258" Type="http://schemas.openxmlformats.org/officeDocument/2006/relationships/hyperlink" Target="https://pinterest.com/search/pins/?q=&#193;o+m&#259;ng+t&#244;+len+m&#224;u+xanh+olive+n&#7919;" TargetMode="External"/><Relationship Id="rId1465" Type="http://schemas.openxmlformats.org/officeDocument/2006/relationships/hyperlink" Target="https://google.com/search?tbm=isch&amp;q=Qu&#7847;n+t&#226;y+&#226;u+linen+m&#224;u+h&#7891;ng+pastel+n&#7919;" TargetMode="External"/><Relationship Id="rId1672" Type="http://schemas.openxmlformats.org/officeDocument/2006/relationships/hyperlink" Target="https://pinterest.com/search/pins/?q=Qu&#7847;n+cargo+kaki+m&#224;u+xanh+mint" TargetMode="External"/><Relationship Id="rId2309" Type="http://schemas.openxmlformats.org/officeDocument/2006/relationships/hyperlink" Target="https://google.com/search?tbm=isch&amp;q=&#272;&#7847;m+c&#244;ng+s&#7903;+polyester+pha+m&#224;u+xanh+navy+n&#7919;" TargetMode="External"/><Relationship Id="rId2516" Type="http://schemas.openxmlformats.org/officeDocument/2006/relationships/hyperlink" Target="https://pinterest.com/search/pins/?q=Gi&#224;y+leo+n&#250;i+Gore-tex+m&#224;u+khaki" TargetMode="External"/><Relationship Id="rId2723" Type="http://schemas.openxmlformats.org/officeDocument/2006/relationships/hyperlink" Target="https://google.com/search?tbm=isch&amp;q=Gi&#224;y+l&#432;&#7901;i+slip-on+v&#7843;i+m&#224;u+x&#225;m+tro+n&#7919;" TargetMode="External"/><Relationship Id="rId1020" Type="http://schemas.openxmlformats.org/officeDocument/2006/relationships/hyperlink" Target="https://pinterest.com/search/pins/?q=&#193;o+kho&#225;c+gi&#243;+polyester+ripstop+m&#224;u+b&#7841;c+n&#7919;" TargetMode="External"/><Relationship Id="rId1118" Type="http://schemas.openxmlformats.org/officeDocument/2006/relationships/hyperlink" Target="https://pinterest.com/search/pins/?q=&#193;o+kho&#225;c+n&#7881;+c&#243;+kh&#243;a+m&#224;u+x&#225;m+tro" TargetMode="External"/><Relationship Id="rId1325" Type="http://schemas.openxmlformats.org/officeDocument/2006/relationships/hyperlink" Target="https://google.com/search?tbm=isch&amp;q=Qu&#7847;n+jeans+r&#225;ch+g&#7889;i+denim+m&#224;u+xanh+denim+&#273;&#7853;m+nam" TargetMode="External"/><Relationship Id="rId1532" Type="http://schemas.openxmlformats.org/officeDocument/2006/relationships/hyperlink" Target="https://pinterest.com/search/pins/?q=Qu&#7847;n+jeans+skinny+denim+co+gi&#227;n+m&#224;u+x&#225;m+n&#7919;" TargetMode="External"/><Relationship Id="rId1977" Type="http://schemas.openxmlformats.org/officeDocument/2006/relationships/hyperlink" Target="https://google.com/search?tbm=isch&amp;q=Ch&#226;n+v&#225;y+ch&#7919;+A+denim+m&#224;u+&#273;en+n&#7919;" TargetMode="External"/><Relationship Id="rId2930" Type="http://schemas.openxmlformats.org/officeDocument/2006/relationships/hyperlink" Target="https://pinterest.com/search/pins/?q=D&#233;p+sandal+th&#7875;+thao+nylon+m&#224;u+xanh+r&#234;u+nam" TargetMode="External"/><Relationship Id="rId902" Type="http://schemas.openxmlformats.org/officeDocument/2006/relationships/hyperlink" Target="https://pinterest.com/search/pins/?q=&#193;o+kho&#225;c+teddy+l&#244;ng+c&#7915;u+m&#224;u+n&#226;u" TargetMode="External"/><Relationship Id="rId1837" Type="http://schemas.openxmlformats.org/officeDocument/2006/relationships/hyperlink" Target="https://google.com/search?tbm=isch&amp;q=Qu&#7847;n+nhung+t&#259;m+m&#224;u+xanh+r&#234;u+n&#7919;" TargetMode="External"/><Relationship Id="rId31" Type="http://schemas.openxmlformats.org/officeDocument/2006/relationships/hyperlink" Target="https://google.com/search?tbm=isch&amp;q=&#193;o+s&#417;+mi+c&#7893;+t&#224;u+cotton+m&#224;u+n&#226;u+n&#7919;" TargetMode="External"/><Relationship Id="rId2099" Type="http://schemas.openxmlformats.org/officeDocument/2006/relationships/hyperlink" Target="https://google.com/search?tbm=isch&amp;q=Ch&#226;n+v&#225;y+x&#7871;p+ly+satin+m&#224;u+xanh+navy+n&#7919;" TargetMode="External"/><Relationship Id="rId180" Type="http://schemas.openxmlformats.org/officeDocument/2006/relationships/hyperlink" Target="https://pinterest.com/search/pins/?q=&#193;o+len+c&#7893;+tr&#242;n+len+d&#7879;t+kim+m&#224;u+xanh+olive+nam" TargetMode="External"/><Relationship Id="rId278" Type="http://schemas.openxmlformats.org/officeDocument/2006/relationships/hyperlink" Target="https://pinterest.com/search/pins/?q=&#193;o+thun+th&#7875;+thao+dry-fit+thun+l&#7841;nh+m&#224;u+h&#7891;ng+pastel+nam" TargetMode="External"/><Relationship Id="rId1904" Type="http://schemas.openxmlformats.org/officeDocument/2006/relationships/hyperlink" Target="https://pinterest.com/search/pins/?q=Qu&#7847;n+d&#249;+nylon+m&#224;u+x&#225;m+tro+nam" TargetMode="External"/><Relationship Id="rId485" Type="http://schemas.openxmlformats.org/officeDocument/2006/relationships/hyperlink" Target="https://google.com/search?tbm=isch&amp;q=&#193;o+len+cardigan+mohair+m&#224;u+be+s&#7919;a+nam" TargetMode="External"/><Relationship Id="rId692" Type="http://schemas.openxmlformats.org/officeDocument/2006/relationships/hyperlink" Target="https://pinterest.com/search/pins/?q=&#193;o+blouse+c&#244;ng+s&#7903;+cotton+m&#224;u+h&#7891;ng+pastel+n&#7919;" TargetMode="External"/><Relationship Id="rId2166" Type="http://schemas.openxmlformats.org/officeDocument/2006/relationships/hyperlink" Target="https://pinterest.com/search/pins/?q=&#272;&#7847;m+len+m&#224;u+xanh+olive+n&#7919;" TargetMode="External"/><Relationship Id="rId2373" Type="http://schemas.openxmlformats.org/officeDocument/2006/relationships/hyperlink" Target="https://google.com/search?tbm=isch&amp;q=Gi&#224;y+Chelsea+boots+da+b&#242;+m&#224;u+x&#225;m" TargetMode="External"/><Relationship Id="rId2580" Type="http://schemas.openxmlformats.org/officeDocument/2006/relationships/hyperlink" Target="https://pinterest.com/search/pins/?q=Gi&#224;y+l&#432;&#7901;i+slip-on+da+PU+m&#224;u+&#273;en+nam" TargetMode="External"/><Relationship Id="rId138" Type="http://schemas.openxmlformats.org/officeDocument/2006/relationships/hyperlink" Target="https://pinterest.com/search/pins/?q=&#193;o+thun+c&#7893;+tr&#242;n+modal+m&#224;u+xanh+d&#432;&#417;ng+nam" TargetMode="External"/><Relationship Id="rId345" Type="http://schemas.openxmlformats.org/officeDocument/2006/relationships/hyperlink" Target="https://google.com/search?tbm=isch&amp;q=&#193;o+s&#417;+mi+d&#224;i+tay+oxford+m&#224;u+x&#225;m+tro+nam" TargetMode="External"/><Relationship Id="rId552" Type="http://schemas.openxmlformats.org/officeDocument/2006/relationships/hyperlink" Target="https://pinterest.com/search/pins/?q=&#193;o+s&#417;+mi+d&#224;i+tay+cotton+m&#224;u+&#273;en+nam" TargetMode="External"/><Relationship Id="rId997" Type="http://schemas.openxmlformats.org/officeDocument/2006/relationships/hyperlink" Target="https://google.com/search?tbm=isch&amp;q=&#193;o+kho&#225;c+bomber+cotton+m&#224;u+&#273;&#7887;+nam" TargetMode="External"/><Relationship Id="rId1182" Type="http://schemas.openxmlformats.org/officeDocument/2006/relationships/hyperlink" Target="https://pinterest.com/search/pins/?q=&#193;o+kho&#225;c+teddy+fleece+m&#224;u+xanh+navy+n&#7919;" TargetMode="External"/><Relationship Id="rId2026" Type="http://schemas.openxmlformats.org/officeDocument/2006/relationships/hyperlink" Target="https://pinterest.com/search/pins/?q=Ch&#226;n+v&#225;y+jeans+denim+m&#224;u+xanh+denim+nh&#7841;t+n&#7919;" TargetMode="External"/><Relationship Id="rId2233" Type="http://schemas.openxmlformats.org/officeDocument/2006/relationships/hyperlink" Target="https://google.com/search?tbm=isch&amp;q=&#272;&#7847;m+tay+ph&#7891;ng+c&#7893;+vu&#244;ng+cotton+m&#224;u+n&#226;u+n&#7919;" TargetMode="External"/><Relationship Id="rId2440" Type="http://schemas.openxmlformats.org/officeDocument/2006/relationships/hyperlink" Target="https://pinterest.com/search/pins/?q=Gi&#224;y+Mary+Jane+da+PU+m&#224;u+&#273;en+n&#7919;" TargetMode="External"/><Relationship Id="rId2678" Type="http://schemas.openxmlformats.org/officeDocument/2006/relationships/hyperlink" Target="https://pinterest.com/search/pins/?q=Gi&#224;y+cao+g&#243;t+da+b&#242;+m&#224;u+&#273;en+n&#7919;" TargetMode="External"/><Relationship Id="rId2885" Type="http://schemas.openxmlformats.org/officeDocument/2006/relationships/hyperlink" Target="https://google.com/search?tbm=isch&amp;q=D&#233;p+sandal+quai+h&#7853;u+da+b&#242;+m&#224;u+n&#226;u+&#273;&#7853;m+n&#7919;" TargetMode="External"/><Relationship Id="rId205" Type="http://schemas.openxmlformats.org/officeDocument/2006/relationships/hyperlink" Target="https://google.com/search?tbm=isch&amp;q=&#193;o+thun+oversize+cotton+compact+m&#224;u+&#273;en" TargetMode="External"/><Relationship Id="rId412" Type="http://schemas.openxmlformats.org/officeDocument/2006/relationships/hyperlink" Target="https://pinterest.com/search/pins/?q=&#193;o+thun+c&#7893;+tr&#242;n+cotton+compact+m&#224;u+tr&#7855;ng+nam" TargetMode="External"/><Relationship Id="rId857" Type="http://schemas.openxmlformats.org/officeDocument/2006/relationships/hyperlink" Target="https://google.com/search?tbm=isch&amp;q=&#193;o+thun+th&#7875;+thao+dry-fit+thun+l&#7841;nh+m&#224;u+kem+n&#7919;" TargetMode="External"/><Relationship Id="rId1042" Type="http://schemas.openxmlformats.org/officeDocument/2006/relationships/hyperlink" Target="https://pinterest.com/search/pins/?q=&#193;o+kho&#225;c+chore+coat+kaki+m&#224;u+v&#224;ng+nam" TargetMode="External"/><Relationship Id="rId1487" Type="http://schemas.openxmlformats.org/officeDocument/2006/relationships/hyperlink" Target="https://google.com/search?tbm=isch&amp;q=Qu&#7847;n+t&#226;y+&#226;u+len+m&#224;u+t&#237;m+lavender+nam" TargetMode="External"/><Relationship Id="rId1694" Type="http://schemas.openxmlformats.org/officeDocument/2006/relationships/hyperlink" Target="https://pinterest.com/search/pins/?q=Qu&#7847;n+cargo+nylon+m&#224;u+xanh+navy+nam" TargetMode="External"/><Relationship Id="rId2300" Type="http://schemas.openxmlformats.org/officeDocument/2006/relationships/hyperlink" Target="https://pinterest.com/search/pins/?q=&#272;&#7847;m+peplum+c&#244;ng+s&#7903;+tweed+m&#224;u+xanh+olive+n&#7919;" TargetMode="External"/><Relationship Id="rId2538" Type="http://schemas.openxmlformats.org/officeDocument/2006/relationships/hyperlink" Target="https://pinterest.com/search/pins/?q=Gi&#224;y+b&#250;p+b&#234;+l&#432;&#7899;i+m&#224;u+tr&#7855;ng+n&#7919;" TargetMode="External"/><Relationship Id="rId2745" Type="http://schemas.openxmlformats.org/officeDocument/2006/relationships/hyperlink" Target="https://google.com/search?tbm=isch&amp;q=Gi&#224;y+snow+boots+da+b&#242;+m&#224;u+&#273;en+nam" TargetMode="External"/><Relationship Id="rId2952" Type="http://schemas.openxmlformats.org/officeDocument/2006/relationships/hyperlink" Target="https://pinterest.com/search/pins/?q=D&#233;p+sandal+quai+h&#7853;u+cao+su+m&#224;u+trong+su&#7889;t+nam" TargetMode="External"/><Relationship Id="rId717" Type="http://schemas.openxmlformats.org/officeDocument/2006/relationships/hyperlink" Target="https://google.com/search?tbm=isch&amp;q=&#193;o+blouse+c&#244;ng+s&#7903;+l&#7909;a+m&#224;u+b&#7841;c+n&#7919;" TargetMode="External"/><Relationship Id="rId924" Type="http://schemas.openxmlformats.org/officeDocument/2006/relationships/hyperlink" Target="https://pinterest.com/search/pins/?q=&#193;o+kho&#225;c+varsity+n&#7881;+m&#224;u+v&#224;ng+nam" TargetMode="External"/><Relationship Id="rId1347" Type="http://schemas.openxmlformats.org/officeDocument/2006/relationships/hyperlink" Target="https://google.com/search?tbm=isch&amp;q=Qu&#7847;n+culottes+polyester+m&#224;u+v&#224;ng+n&#7919;" TargetMode="External"/><Relationship Id="rId1554" Type="http://schemas.openxmlformats.org/officeDocument/2006/relationships/hyperlink" Target="https://pinterest.com/search/pins/?q=Qu&#7847;n+&#7889;ng+su&#244;ng+linen+m&#224;u+&#273;&#7887;+&#273;&#244;" TargetMode="External"/><Relationship Id="rId1761" Type="http://schemas.openxmlformats.org/officeDocument/2006/relationships/hyperlink" Target="https://google.com/search?tbm=isch&amp;q=Qu&#7847;n+track+pants+nylon+m&#224;u+&#273;&#7887;+&#273;&#244;" TargetMode="External"/><Relationship Id="rId1999" Type="http://schemas.openxmlformats.org/officeDocument/2006/relationships/hyperlink" Target="https://google.com/search?tbm=isch&amp;q=Ch&#226;n+v&#225;y+x&#7871;p+ly+satin+h&#7885;a+ti&#7871;t+caro+x&#225;m+n&#7919;" TargetMode="External"/><Relationship Id="rId2605" Type="http://schemas.openxmlformats.org/officeDocument/2006/relationships/hyperlink" Target="https://google.com/search?tbm=isch&amp;q=Gi&#224;y+cao+g&#243;t+satin+m&#224;u+tr&#7855;ng+n&#7919;" TargetMode="External"/><Relationship Id="rId2812" Type="http://schemas.openxmlformats.org/officeDocument/2006/relationships/hyperlink" Target="https://pinterest.com/search/pins/?q=D&#233;p+Birkenstock+EVA+v&#224;+da+l&#7897;n+m&#224;u+&#273;&#7887;+n&#7919;" TargetMode="External"/><Relationship Id="rId53" Type="http://schemas.openxmlformats.org/officeDocument/2006/relationships/hyperlink" Target="https://google.com/search?tbm=isch&amp;q=&#193;o+ki&#7875;u+c&#7893;+n&#417;+voan+m&#224;u+khaki+n&#7919;" TargetMode="External"/><Relationship Id="rId1207" Type="http://schemas.openxmlformats.org/officeDocument/2006/relationships/hyperlink" Target="https://google.com/search?tbm=isch&amp;q=&#193;o+kho&#225;c+denim+m&#224;u+be" TargetMode="External"/><Relationship Id="rId1414" Type="http://schemas.openxmlformats.org/officeDocument/2006/relationships/hyperlink" Target="https://pinterest.com/search/pins/?q=Qu&#7847;n+legging+gi&#7919;+nhi&#7879;t+fleece+m&#224;u+tr&#7855;ng+n&#7919;" TargetMode="External"/><Relationship Id="rId1621" Type="http://schemas.openxmlformats.org/officeDocument/2006/relationships/hyperlink" Target="https://google.com/search?tbm=isch&amp;q=Qu&#7847;n+jogger+cotton+m&#224;u+n&#226;u" TargetMode="External"/><Relationship Id="rId1859" Type="http://schemas.openxmlformats.org/officeDocument/2006/relationships/hyperlink" Target="https://google.com/search?tbm=isch&amp;q=Qu&#7847;n+n&#7881;+m&#224;u+&#273;&#7887;+nam" TargetMode="External"/><Relationship Id="rId1719" Type="http://schemas.openxmlformats.org/officeDocument/2006/relationships/hyperlink" Target="https://google.com/search?tbm=isch&amp;q=Qu&#7847;n+jogger+n&#7881;+m&#224;u+tr&#7855;ng+nam" TargetMode="External"/><Relationship Id="rId1926" Type="http://schemas.openxmlformats.org/officeDocument/2006/relationships/hyperlink" Target="https://pinterest.com/search/pins/?q=Ch&#226;n+v&#225;y+qu&#7847;n+cotton+m&#224;u+xanh+r&#234;u+n&#7919;" TargetMode="External"/><Relationship Id="rId2090" Type="http://schemas.openxmlformats.org/officeDocument/2006/relationships/hyperlink" Target="https://pinterest.com/search/pins/?q=Ch&#226;n+v&#225;y+midi+d&#7879;t+kim+len+d&#7879;t+kim+h&#7885;a+ti&#7871;t+k&#7867;+s&#7885;c+xanh+tr&#7855;ng+n&#7919;" TargetMode="External"/><Relationship Id="rId2188" Type="http://schemas.openxmlformats.org/officeDocument/2006/relationships/hyperlink" Target="https://pinterest.com/search/pins/?q=&#272;&#7847;m+len+len+d&#7879;t+kim+m&#224;u+&#273;&#7887;+&#273;&#244;+n&#7919;" TargetMode="External"/><Relationship Id="rId2395" Type="http://schemas.openxmlformats.org/officeDocument/2006/relationships/hyperlink" Target="https://google.com/search?tbm=isch&amp;q=Gi&#224;y+boots+cao+c&#7893;+da+PU+m&#224;u+n&#226;u+n&#7919;" TargetMode="External"/><Relationship Id="rId367" Type="http://schemas.openxmlformats.org/officeDocument/2006/relationships/hyperlink" Target="https://google.com/search?tbm=isch&amp;q=&#193;o+thun+c&#7893;+tr&#242;n+cotton+m&#224;u+xanh+baby+n&#7919;" TargetMode="External"/><Relationship Id="rId574" Type="http://schemas.openxmlformats.org/officeDocument/2006/relationships/hyperlink" Target="https://pinterest.com/search/pins/?q=&#193;o+sweatshirt+cotton+french+terry+m&#224;u+cam+nam" TargetMode="External"/><Relationship Id="rId2048" Type="http://schemas.openxmlformats.org/officeDocument/2006/relationships/hyperlink" Target="https://pinterest.com/search/pins/?q=Ch&#226;n+v&#225;y+midi+d&#7879;t+kim+len+d&#7879;t+kim+m&#224;u+xanh+d&#432;&#417;ng+n&#7919;" TargetMode="External"/><Relationship Id="rId2255" Type="http://schemas.openxmlformats.org/officeDocument/2006/relationships/hyperlink" Target="https://google.com/search?tbm=isch&amp;q=&#272;&#7847;m+x&#242;e+cotton+m&#224;u+&#273;&#7887;+&#273;&#244;+n&#7919;" TargetMode="External"/><Relationship Id="rId227" Type="http://schemas.openxmlformats.org/officeDocument/2006/relationships/hyperlink" Target="https://google.com/search?tbm=isch&amp;q=&#193;o+thun+th&#7875;+thao+dry-fit+polyester+m&#224;u+kem" TargetMode="External"/><Relationship Id="rId781" Type="http://schemas.openxmlformats.org/officeDocument/2006/relationships/hyperlink" Target="https://google.com/search?tbm=isch&amp;q=&#193;o+henley+cotton+slub+m&#224;u+cam" TargetMode="External"/><Relationship Id="rId879" Type="http://schemas.openxmlformats.org/officeDocument/2006/relationships/hyperlink" Target="https://google.com/search?tbm=isch&amp;q=&#193;o+len+cardigan+m&#224;u+n&#226;u+nam" TargetMode="External"/><Relationship Id="rId2462" Type="http://schemas.openxmlformats.org/officeDocument/2006/relationships/hyperlink" Target="https://pinterest.com/search/pins/?q=Gi&#224;y+loafer+da+PU+m&#224;u+&#273;en" TargetMode="External"/><Relationship Id="rId2767" Type="http://schemas.openxmlformats.org/officeDocument/2006/relationships/hyperlink" Target="https://google.com/search?tbm=isch&amp;q=D&#233;p+mule+da+PU+m&#224;u+&#273;&#7887;+&#273;&#244;+nam" TargetMode="External"/><Relationship Id="rId434" Type="http://schemas.openxmlformats.org/officeDocument/2006/relationships/hyperlink" Target="https://pinterest.com/search/pins/?q=&#193;o+s&#417;+mi+denim+m&#224;u+xanh+denim+&#273;&#7853;m+nam" TargetMode="External"/><Relationship Id="rId641" Type="http://schemas.openxmlformats.org/officeDocument/2006/relationships/hyperlink" Target="https://google.com/search?tbm=isch&amp;q=&#193;o+len+cardigan+len+d&#7879;t+kim+m&#224;u+xanh+olive+n&#7919;" TargetMode="External"/><Relationship Id="rId739" Type="http://schemas.openxmlformats.org/officeDocument/2006/relationships/hyperlink" Target="https://google.com/search?tbm=isch&amp;q=&#193;o+hoodie+cotton+french+terry+m&#224;u+cam+nam" TargetMode="External"/><Relationship Id="rId1064" Type="http://schemas.openxmlformats.org/officeDocument/2006/relationships/hyperlink" Target="https://pinterest.com/search/pins/?q=&#193;o+kho&#225;c+parka+nylon+m&#224;u+&#273;en+n&#7919;" TargetMode="External"/><Relationship Id="rId1271" Type="http://schemas.openxmlformats.org/officeDocument/2006/relationships/hyperlink" Target="https://google.com/search?tbm=isch&amp;q=&#193;o+kho&#225;c+ch&#7889;ng+n&#7855;ng+thun+l&#7841;nh+m&#224;u+cam+nam" TargetMode="External"/><Relationship Id="rId1369" Type="http://schemas.openxmlformats.org/officeDocument/2006/relationships/hyperlink" Target="https://google.com/search?tbm=isch&amp;q=Qu&#7847;n+jogger+n&#7881;+m&#224;u+xanh+navy+nam" TargetMode="External"/><Relationship Id="rId1576" Type="http://schemas.openxmlformats.org/officeDocument/2006/relationships/hyperlink" Target="https://pinterest.com/search/pins/?q=Qu&#7847;n+t&#226;y+&#226;u+tuy&#7871;t+m&#432;a+m&#224;u+be+nam" TargetMode="External"/><Relationship Id="rId2115" Type="http://schemas.openxmlformats.org/officeDocument/2006/relationships/hyperlink" Target="https://google.com/search?tbm=isch&amp;q=&#272;&#7847;m+y&#7871;m+kaki+h&#7885;a+ti&#7871;t+caro+&#273;&#7887;+&#273;en+n&#7919;" TargetMode="External"/><Relationship Id="rId2322" Type="http://schemas.openxmlformats.org/officeDocument/2006/relationships/hyperlink" Target="https://pinterest.com/search/pins/?q=Gi&#224;y+leo+n&#250;i+da+b&#242;+m&#224;u+tr&#7855;ng+nam" TargetMode="External"/><Relationship Id="rId2974" Type="http://schemas.openxmlformats.org/officeDocument/2006/relationships/hyperlink" Target="https://pinterest.com/search/pins/?q=D&#233;p+sandal+quai+h&#7853;u+da+b&#242;+m&#224;u+x&#225;m+nam" TargetMode="External"/><Relationship Id="rId501" Type="http://schemas.openxmlformats.org/officeDocument/2006/relationships/hyperlink" Target="https://google.com/search?tbm=isch&amp;q=&#193;o+s&#417;+mi+d&#224;i+tay+cotton+m&#224;u+tr&#7855;ng" TargetMode="External"/><Relationship Id="rId946" Type="http://schemas.openxmlformats.org/officeDocument/2006/relationships/hyperlink" Target="https://pinterest.com/search/pins/?q=&#193;o+kho&#225;c+parka+cotton+canvas+m&#224;u+be+n&#7919;" TargetMode="External"/><Relationship Id="rId1131" Type="http://schemas.openxmlformats.org/officeDocument/2006/relationships/hyperlink" Target="https://google.com/search?tbm=isch&amp;q=&#193;o+kho&#225;c+kaki+m&#224;u+kem+nam" TargetMode="External"/><Relationship Id="rId1229" Type="http://schemas.openxmlformats.org/officeDocument/2006/relationships/hyperlink" Target="https://google.com/search?tbm=isch&amp;q=&#193;o+phao+si&#234;u+nh&#7865;+l&#244;ng+v&#361;+m&#224;u+xanh+mint+n&#7919;" TargetMode="External"/><Relationship Id="rId1783" Type="http://schemas.openxmlformats.org/officeDocument/2006/relationships/hyperlink" Target="https://google.com/search?tbm=isch&amp;q=Qu&#7847;n+n&#7881;+m&#224;u+xanh+d&#432;&#417;ng+nam" TargetMode="External"/><Relationship Id="rId1990" Type="http://schemas.openxmlformats.org/officeDocument/2006/relationships/hyperlink" Target="https://pinterest.com/search/pins/?q=Ch&#226;n+v&#225;y+midi+satin+h&#7885;a+ti&#7871;t+hoa+nh&#237;+n&#7919;" TargetMode="External"/><Relationship Id="rId2627" Type="http://schemas.openxmlformats.org/officeDocument/2006/relationships/hyperlink" Target="https://google.com/search?tbm=isch&amp;q=Gi&#224;y+t&#7853;p+gym+mesh+m&#224;u+xanh+olive+nam" TargetMode="External"/><Relationship Id="rId2834" Type="http://schemas.openxmlformats.org/officeDocument/2006/relationships/hyperlink" Target="https://pinterest.com/search/pins/?q=Sandal+&#273;&#7871;+b&#7857;ng+quai+d&#226;y+da+PU+m&#224;u+n&#226;u+n&#7919;" TargetMode="External"/><Relationship Id="rId75" Type="http://schemas.openxmlformats.org/officeDocument/2006/relationships/hyperlink" Target="https://google.com/search?tbm=isch&amp;q=&#193;o+s&#417;+mi+ng&#7855;n+tay+&#273;&#361;i+m&#224;u+kem+nam" TargetMode="External"/><Relationship Id="rId806" Type="http://schemas.openxmlformats.org/officeDocument/2006/relationships/hyperlink" Target="https://pinterest.com/search/pins/?q=&#193;o+henley+cotton+m&#224;u+cam+nam" TargetMode="External"/><Relationship Id="rId1436" Type="http://schemas.openxmlformats.org/officeDocument/2006/relationships/hyperlink" Target="https://pinterest.com/search/pins/?q=Qu&#7847;n+legging+gi&#7919;+nhi&#7879;t+s&#7907;i+gi&#7919;+nhi&#7879;t+m&#224;u+&#273;&#7887;+nam" TargetMode="External"/><Relationship Id="rId1643" Type="http://schemas.openxmlformats.org/officeDocument/2006/relationships/hyperlink" Target="https://google.com/search?tbm=isch&amp;q=Qu&#7847;n+chinos+kaki+m&#224;u+kem+nam" TargetMode="External"/><Relationship Id="rId1850" Type="http://schemas.openxmlformats.org/officeDocument/2006/relationships/hyperlink" Target="https://pinterest.com/search/pins/?q=Qu&#7847;n+chinos+cotton+chino+m&#224;u+xanh+mint+nam" TargetMode="External"/><Relationship Id="rId2901" Type="http://schemas.openxmlformats.org/officeDocument/2006/relationships/hyperlink" Target="https://google.com/search?tbm=isch&amp;q=D&#233;p+&#273;&#7871;+b&#225;nh+m&#236;+EVA+m&#224;u+x&#225;m+tro+nam" TargetMode="External"/><Relationship Id="rId1503" Type="http://schemas.openxmlformats.org/officeDocument/2006/relationships/hyperlink" Target="https://google.com/search?tbm=isch&amp;q=Qu&#7847;n+l&#7917;ng+capri+linen+m&#224;u+xanh+olive+n&#7919;" TargetMode="External"/><Relationship Id="rId1710" Type="http://schemas.openxmlformats.org/officeDocument/2006/relationships/hyperlink" Target="https://pinterest.com/search/pins/?q=Qu&#7847;n+&#7889;ng+loe+polyester+m&#224;u+xanh+mint+n&#7919;" TargetMode="External"/><Relationship Id="rId1948" Type="http://schemas.openxmlformats.org/officeDocument/2006/relationships/hyperlink" Target="https://pinterest.com/search/pins/?q=Ch&#226;n+v&#225;y+midi+d&#7879;t+kim+len+d&#7879;t+kim+m&#224;u+xanh+baby+n&#7919;" TargetMode="External"/><Relationship Id="rId291" Type="http://schemas.openxmlformats.org/officeDocument/2006/relationships/hyperlink" Target="https://google.com/search?tbm=isch&amp;q=&#193;o+thun+c&#7893;+tr&#242;n+cotton+compact+m&#224;u+h&#7891;ng+n&#7919;" TargetMode="External"/><Relationship Id="rId1808" Type="http://schemas.openxmlformats.org/officeDocument/2006/relationships/hyperlink" Target="https://pinterest.com/search/pins/?q=Qu&#7847;n+legging+gi&#7919;+nhi&#7879;t+s&#7907;i+gi&#7919;+nhi&#7879;t+m&#224;u+&#273;&#7887;+&#273;&#244;+nam" TargetMode="External"/><Relationship Id="rId151" Type="http://schemas.openxmlformats.org/officeDocument/2006/relationships/hyperlink" Target="https://google.com/search?tbm=isch&amp;q=&#193;o+gile+linen+m&#224;u+kem" TargetMode="External"/><Relationship Id="rId389" Type="http://schemas.openxmlformats.org/officeDocument/2006/relationships/hyperlink" Target="https://google.com/search?tbm=isch&amp;q=&#193;o+thun+oversize+thun+cotton+m&#224;u+kem+n&#7919;" TargetMode="External"/><Relationship Id="rId596" Type="http://schemas.openxmlformats.org/officeDocument/2006/relationships/hyperlink" Target="https://pinterest.com/search/pins/?q=&#193;o+thun+tay+d&#224;i+basic+cotton+m&#224;u+x&#225;m+n&#7919;" TargetMode="External"/><Relationship Id="rId2277" Type="http://schemas.openxmlformats.org/officeDocument/2006/relationships/hyperlink" Target="https://google.com/search?tbm=isch&amp;q=&#272;&#7847;m+hoa+nh&#237;+chiffon+m&#224;u+xanh+mint+n&#7919;" TargetMode="External"/><Relationship Id="rId2484" Type="http://schemas.openxmlformats.org/officeDocument/2006/relationships/hyperlink" Target="https://pinterest.com/search/pins/?q=Gi&#224;y+ch&#7841;y+b&#7897;+mesh+m&#224;u+n&#226;u+n&#7919;" TargetMode="External"/><Relationship Id="rId2691" Type="http://schemas.openxmlformats.org/officeDocument/2006/relationships/hyperlink" Target="https://google.com/search?tbm=isch&amp;q=Gi&#224;y+Mary+Jane+da+PU+m&#224;u+n&#226;u+&#273;&#7853;m+n&#7919;" TargetMode="External"/><Relationship Id="rId249" Type="http://schemas.openxmlformats.org/officeDocument/2006/relationships/hyperlink" Target="https://google.com/search?tbm=isch&amp;q=&#193;o+len+cardigan+len+d&#7879;t+kim+m&#224;u+x&#225;m+n&#7919;" TargetMode="External"/><Relationship Id="rId456" Type="http://schemas.openxmlformats.org/officeDocument/2006/relationships/hyperlink" Target="https://pinterest.com/search/pins/?q=&#193;o+gi&#7919;+nhi&#7879;t+s&#7907;i+gi&#7919;+nhi&#7879;t+m&#224;u+xanh+d&#432;&#417;ng+n&#7919;" TargetMode="External"/><Relationship Id="rId663" Type="http://schemas.openxmlformats.org/officeDocument/2006/relationships/hyperlink" Target="https://google.com/search?tbm=isch&amp;q=&#193;o+henley+cotton+m&#224;u+v&#224;ng+mustard" TargetMode="External"/><Relationship Id="rId870" Type="http://schemas.openxmlformats.org/officeDocument/2006/relationships/hyperlink" Target="https://pinterest.com/search/pins/?q=&#193;o+thun+oversize+cotton+compact+m&#224;u+&#273;&#7887;+&#273;&#244;+nam" TargetMode="External"/><Relationship Id="rId1086" Type="http://schemas.openxmlformats.org/officeDocument/2006/relationships/hyperlink" Target="https://pinterest.com/search/pins/?q=&#193;o+kho&#225;c+phao+polyester+nh&#7891;i+b&#244;ng+m&#224;u+xanh+olive+nam" TargetMode="External"/><Relationship Id="rId1293" Type="http://schemas.openxmlformats.org/officeDocument/2006/relationships/hyperlink" Target="https://google.com/search?tbm=isch&amp;q=&#193;o+kho&#225;c+d&#7841;+tweed+m&#224;u+t&#237;m+n&#7919;" TargetMode="External"/><Relationship Id="rId2137" Type="http://schemas.openxmlformats.org/officeDocument/2006/relationships/hyperlink" Target="https://google.com/search?tbm=isch&amp;q=&#272;&#7847;m+polo+th&#7875;+thao+cotton+m&#224;u+n&#226;u+n&#7919;" TargetMode="External"/><Relationship Id="rId2344" Type="http://schemas.openxmlformats.org/officeDocument/2006/relationships/hyperlink" Target="https://pinterest.com/search/pins/?q=Gi&#224;y+&#273;i+b&#7897;+yoga+mesh+m&#224;u+&#273;en+n&#7919;" TargetMode="External"/><Relationship Id="rId2551" Type="http://schemas.openxmlformats.org/officeDocument/2006/relationships/hyperlink" Target="https://google.com/search?tbm=isch&amp;q=Gi&#224;y+mule+b&#237;t+m&#361;i+da+l&#7897;n+m&#224;u+&#273;en+n&#7919;" TargetMode="External"/><Relationship Id="rId2789" Type="http://schemas.openxmlformats.org/officeDocument/2006/relationships/hyperlink" Target="https://google.com/search?tbm=isch&amp;q=D&#233;p+&#273;an+c&#243;i+v&#7843;i+m&#224;u+x&#225;m" TargetMode="External"/><Relationship Id="rId2996" Type="http://schemas.openxmlformats.org/officeDocument/2006/relationships/hyperlink" Target="https://pinterest.com/search/pins/?q=D&#233;p+sandal+th&#7875;+thao+EVA+m&#224;u+kem+nam" TargetMode="External"/><Relationship Id="rId109" Type="http://schemas.openxmlformats.org/officeDocument/2006/relationships/hyperlink" Target="https://google.com/search?tbm=isch&amp;q=&#193;o+sweatshirt+cotton+french+terry+m&#224;u+tr&#7855;ng+nam" TargetMode="External"/><Relationship Id="rId316" Type="http://schemas.openxmlformats.org/officeDocument/2006/relationships/hyperlink" Target="https://pinterest.com/search/pins/?q=&#193;o+s&#417;+mi+flannel+h&#7885;a+ti&#7871;t+caro+xanh+navy+nam" TargetMode="External"/><Relationship Id="rId523" Type="http://schemas.openxmlformats.org/officeDocument/2006/relationships/hyperlink" Target="https://google.com/search?tbm=isch&amp;q=&#193;o+len+c&#7893;+l&#7885;+len+d&#7879;t+kim+m&#224;u+khaki+nam" TargetMode="External"/><Relationship Id="rId968" Type="http://schemas.openxmlformats.org/officeDocument/2006/relationships/hyperlink" Target="https://pinterest.com/search/pins/?q=&#193;o+kho&#225;c+chore+coat+cotton+canvas+m&#224;u+tr&#7855;ng+nam" TargetMode="External"/><Relationship Id="rId1153" Type="http://schemas.openxmlformats.org/officeDocument/2006/relationships/hyperlink" Target="https://google.com/search?tbm=isch&amp;q=&#193;o+cardigan+d&#224;i+mohair+m&#224;u+xanh+d&#432;&#417;ng+n&#7919;" TargetMode="External"/><Relationship Id="rId1598" Type="http://schemas.openxmlformats.org/officeDocument/2006/relationships/hyperlink" Target="https://pinterest.com/search/pins/?q=Qu&#7847;n+t&#226;y+&#226;u+linen+m&#224;u+&#273;&#7887;+&#273;&#244;+n&#7919;" TargetMode="External"/><Relationship Id="rId2204" Type="http://schemas.openxmlformats.org/officeDocument/2006/relationships/hyperlink" Target="https://pinterest.com/search/pins/?q=&#272;&#7847;m+polo+th&#7875;+thao+polyester+h&#7885;a+ti&#7871;t+caro+x&#225;m+n&#7919;" TargetMode="External"/><Relationship Id="rId2649" Type="http://schemas.openxmlformats.org/officeDocument/2006/relationships/hyperlink" Target="https://google.com/search?tbm=isch&amp;q=Gi&#224;y+combat+boots+da+b&#242;+m&#224;u+n&#226;u+n&#7919;" TargetMode="External"/><Relationship Id="rId2856" Type="http://schemas.openxmlformats.org/officeDocument/2006/relationships/hyperlink" Target="https://pinterest.com/search/pins/?q=D&#233;p+sandal+quai+h&#7853;u+da+b&#242;+m&#224;u+t&#237;m+lavender+n&#7919;" TargetMode="External"/><Relationship Id="rId97" Type="http://schemas.openxmlformats.org/officeDocument/2006/relationships/hyperlink" Target="https://google.com/search?tbm=isch&amp;q=&#193;o+polo+thun+c&#225;+s&#7845;u+m&#224;u+&#273;en" TargetMode="External"/><Relationship Id="rId730" Type="http://schemas.openxmlformats.org/officeDocument/2006/relationships/hyperlink" Target="https://pinterest.com/search/pins/?q=&#193;o+len+c&#7893;+l&#7885;+m&#224;u+xanh+d&#432;&#417;ng+n&#7919;" TargetMode="External"/><Relationship Id="rId828" Type="http://schemas.openxmlformats.org/officeDocument/2006/relationships/hyperlink" Target="https://pinterest.com/search/pins/?q=&#193;o+thun+tay+d&#224;i+basic+cotton+m&#224;u+t&#237;m+nam" TargetMode="External"/><Relationship Id="rId1013" Type="http://schemas.openxmlformats.org/officeDocument/2006/relationships/hyperlink" Target="https://google.com/search?tbm=isch&amp;q=&#193;o+kho&#225;c+ch&#7889;ng+n&#7855;ng+thun+l&#7841;nh+m&#224;u+&#273;en+n&#7919;" TargetMode="External"/><Relationship Id="rId1360" Type="http://schemas.openxmlformats.org/officeDocument/2006/relationships/hyperlink" Target="https://pinterest.com/search/pins/?q=Qu&#7847;n+len+tweed+m&#224;u+n&#226;u+caramel+n&#7919;" TargetMode="External"/><Relationship Id="rId1458" Type="http://schemas.openxmlformats.org/officeDocument/2006/relationships/hyperlink" Target="https://pinterest.com/search/pins/?q=Qu&#7847;n+kaki+&#7889;ng+&#273;&#7913;ng+m&#224;u+xanh+d&#432;&#417;ng" TargetMode="External"/><Relationship Id="rId1665" Type="http://schemas.openxmlformats.org/officeDocument/2006/relationships/hyperlink" Target="https://google.com/search?tbm=isch&amp;q=Qu&#7847;n+t&#226;y+&#226;u+len+m&#224;u+tr&#7855;ng+n&#7919;" TargetMode="External"/><Relationship Id="rId1872" Type="http://schemas.openxmlformats.org/officeDocument/2006/relationships/hyperlink" Target="https://pinterest.com/search/pins/?q=Qu&#7847;n+chinos+kaki+m&#224;u+n&#226;u+n&#7919;" TargetMode="External"/><Relationship Id="rId2411" Type="http://schemas.openxmlformats.org/officeDocument/2006/relationships/hyperlink" Target="https://google.com/search?tbm=isch&amp;q=Gi&#224;y+ch&#7841;y+b&#7897;+knit+m&#224;u+&#273;&#7887;" TargetMode="External"/><Relationship Id="rId2509" Type="http://schemas.openxmlformats.org/officeDocument/2006/relationships/hyperlink" Target="https://google.com/search?tbm=isch&amp;q=Gi&#224;y+sneaker+mesh+m&#224;u+v&#224;ng+mustard" TargetMode="External"/><Relationship Id="rId2716" Type="http://schemas.openxmlformats.org/officeDocument/2006/relationships/hyperlink" Target="https://pinterest.com/search/pins/?q=Gi&#224;y+sneaker+canvas+m&#224;u+khaki+nam" TargetMode="External"/><Relationship Id="rId1220" Type="http://schemas.openxmlformats.org/officeDocument/2006/relationships/hyperlink" Target="https://pinterest.com/search/pins/?q=&#193;o+kho&#225;c+kaki+cotton+canvas+m&#224;u+h&#7891;ng+nam" TargetMode="External"/><Relationship Id="rId1318" Type="http://schemas.openxmlformats.org/officeDocument/2006/relationships/hyperlink" Target="https://pinterest.com/search/pins/?q=&#193;o+kho&#225;c+n&#7881;+c&#243;+kh&#243;a+cotton+french+terry+m&#224;u+n&#226;u+caramel+n&#7919;" TargetMode="External"/><Relationship Id="rId1525" Type="http://schemas.openxmlformats.org/officeDocument/2006/relationships/hyperlink" Target="https://google.com/search?tbm=isch&amp;q=Qu&#7847;n+jogger+n&#7881;+m&#224;u+b&#7841;c" TargetMode="External"/><Relationship Id="rId2923" Type="http://schemas.openxmlformats.org/officeDocument/2006/relationships/hyperlink" Target="https://google.com/search?tbm=isch&amp;q=D&#233;p+&#273;an+c&#243;i+v&#7843;i+m&#224;u+tr&#7855;ng" TargetMode="External"/><Relationship Id="rId1732" Type="http://schemas.openxmlformats.org/officeDocument/2006/relationships/hyperlink" Target="https://pinterest.com/search/pins/?q=Qu&#7847;n+track+pants+nylon+m&#224;u+h&#7891;ng+pastel+nam" TargetMode="External"/><Relationship Id="rId24" Type="http://schemas.openxmlformats.org/officeDocument/2006/relationships/hyperlink" Target="https://pinterest.com/search/pins/?q=&#193;o+polo+cotton+pique+m&#224;u+h&#7891;ng" TargetMode="External"/><Relationship Id="rId2299" Type="http://schemas.openxmlformats.org/officeDocument/2006/relationships/hyperlink" Target="https://google.com/search?tbm=isch&amp;q=&#272;&#7847;m+peplum+c&#244;ng+s&#7903;+tweed+m&#224;u+xanh+olive+n&#7919;" TargetMode="External"/><Relationship Id="rId173" Type="http://schemas.openxmlformats.org/officeDocument/2006/relationships/hyperlink" Target="https://google.com/search?tbm=isch&amp;q=&#193;o+hoodie+cotton+french+terry+m&#224;u+xanh+d&#432;&#417;ng+nam" TargetMode="External"/><Relationship Id="rId380" Type="http://schemas.openxmlformats.org/officeDocument/2006/relationships/hyperlink" Target="https://pinterest.com/search/pins/?q=&#193;o+thun+c&#7893;+tr&#242;n+polyester+m&#224;u+x&#225;m" TargetMode="External"/><Relationship Id="rId2061" Type="http://schemas.openxmlformats.org/officeDocument/2006/relationships/hyperlink" Target="https://google.com/search?tbm=isch&amp;q=Ch&#226;n+v&#225;y+da+da+PU+m&#224;u+kem+n&#7919;" TargetMode="External"/><Relationship Id="rId240" Type="http://schemas.openxmlformats.org/officeDocument/2006/relationships/hyperlink" Target="https://pinterest.com/search/pins/?q=&#193;o+thun+tay+d&#224;i+basic+modal+m&#224;u+tr&#7855;ng+n&#7919;" TargetMode="External"/><Relationship Id="rId478" Type="http://schemas.openxmlformats.org/officeDocument/2006/relationships/hyperlink" Target="https://pinterest.com/search/pins/?q=&#193;o+len+c&#7893;+l&#7885;+len+d&#7879;t+kim+m&#224;u+&#273;en+nam" TargetMode="External"/><Relationship Id="rId685" Type="http://schemas.openxmlformats.org/officeDocument/2006/relationships/hyperlink" Target="https://google.com/search?tbm=isch&amp;q=&#193;o+s&#417;+mi+ng&#7855;n+tay+linen+m&#224;u+tr&#7855;ng+nam" TargetMode="External"/><Relationship Id="rId892" Type="http://schemas.openxmlformats.org/officeDocument/2006/relationships/hyperlink" Target="https://pinterest.com/search/pins/?q=&#193;o+kho&#225;c+parka+Gore-tex+m&#224;u+xanh+olive" TargetMode="External"/><Relationship Id="rId2159" Type="http://schemas.openxmlformats.org/officeDocument/2006/relationships/hyperlink" Target="https://google.com/search?tbm=isch&amp;q=&#272;&#7847;m+s&#417;+mi+linen+h&#7885;a+ti&#7871;t+caro+x&#225;m+n&#7919;" TargetMode="External"/><Relationship Id="rId2366" Type="http://schemas.openxmlformats.org/officeDocument/2006/relationships/hyperlink" Target="https://pinterest.com/search/pins/?q=Gi&#224;y+Derby+da+b&#242;+m&#224;u+&#273;&#7887;+&#273;&#244;+nam" TargetMode="External"/><Relationship Id="rId2573" Type="http://schemas.openxmlformats.org/officeDocument/2006/relationships/hyperlink" Target="https://google.com/search?tbm=isch&amp;q=Gi&#224;y+l&#432;&#7901;i+slip-on+da+PU+m&#224;u+kem+nam" TargetMode="External"/><Relationship Id="rId2780" Type="http://schemas.openxmlformats.org/officeDocument/2006/relationships/hyperlink" Target="https://pinterest.com/search/pins/?q=D&#233;p+Birkenstock+EVA+v&#224;+da+l&#7897;n+m&#224;u+h&#7891;ng+pastel+n&#7919;" TargetMode="External"/><Relationship Id="rId100" Type="http://schemas.openxmlformats.org/officeDocument/2006/relationships/hyperlink" Target="https://pinterest.com/search/pins/?q=&#193;o+thun+c&#7893;+tr&#242;n+thun+l&#7841;nh+m&#224;u+x&#225;m+nam" TargetMode="External"/><Relationship Id="rId338" Type="http://schemas.openxmlformats.org/officeDocument/2006/relationships/hyperlink" Target="https://pinterest.com/search/pins/?q=&#193;o+gi&#7919;+nhi&#7879;t+polyester+fleece+m&#224;u+be" TargetMode="External"/><Relationship Id="rId545" Type="http://schemas.openxmlformats.org/officeDocument/2006/relationships/hyperlink" Target="https://google.com/search?tbm=isch&amp;q=&#193;o+s&#417;+mi+ng&#7855;n+tay+poplin+m&#224;u+tr&#7855;ng+n&#7919;" TargetMode="External"/><Relationship Id="rId752" Type="http://schemas.openxmlformats.org/officeDocument/2006/relationships/hyperlink" Target="https://pinterest.com/search/pins/?q=&#193;o+thun+tay+d&#224;i+basic+cotton+m&#224;u+v&#224;ng+mustard" TargetMode="External"/><Relationship Id="rId1175" Type="http://schemas.openxmlformats.org/officeDocument/2006/relationships/hyperlink" Target="https://google.com/search?tbm=isch&amp;q=&#193;o+kho&#225;c+chore+coat+kaki+m&#224;u+tr&#7855;ng+nam" TargetMode="External"/><Relationship Id="rId1382" Type="http://schemas.openxmlformats.org/officeDocument/2006/relationships/hyperlink" Target="https://pinterest.com/search/pins/?q=Qu&#7847;n+chinos+cotton+chino+m&#224;u+xanh+navy" TargetMode="External"/><Relationship Id="rId2019" Type="http://schemas.openxmlformats.org/officeDocument/2006/relationships/hyperlink" Target="https://google.com/search?tbm=isch&amp;q=Ch&#226;n+v&#225;y+midi+d&#7879;t+kim+thun+g&#226;n+m&#224;u+xanh+olive+n&#7919;" TargetMode="External"/><Relationship Id="rId2226" Type="http://schemas.openxmlformats.org/officeDocument/2006/relationships/hyperlink" Target="https://pinterest.com/search/pins/?q=&#272;&#7847;m+len+m&#224;u+x&#225;m+n&#7919;" TargetMode="External"/><Relationship Id="rId2433" Type="http://schemas.openxmlformats.org/officeDocument/2006/relationships/hyperlink" Target="https://google.com/search?tbm=isch&amp;q=Gi&#224;y+Mary+Jane+da+PU+m&#224;u+n&#226;u+n&#7919;" TargetMode="External"/><Relationship Id="rId2640" Type="http://schemas.openxmlformats.org/officeDocument/2006/relationships/hyperlink" Target="https://pinterest.com/search/pins/?q=Gi&#224;y+canvas+c&#7893;+cao+m&#224;u+h&#7891;ng" TargetMode="External"/><Relationship Id="rId2878" Type="http://schemas.openxmlformats.org/officeDocument/2006/relationships/hyperlink" Target="https://pinterest.com/search/pins/?q=D&#233;p+&#273;an+c&#243;i+&#273;ay+m&#224;u+kem+nam" TargetMode="External"/><Relationship Id="rId405" Type="http://schemas.openxmlformats.org/officeDocument/2006/relationships/hyperlink" Target="https://google.com/search?tbm=isch&amp;q=&#193;o+hoodie+n&#7881;+m&#224;u+xanh+olive+n&#7919;" TargetMode="External"/><Relationship Id="rId612" Type="http://schemas.openxmlformats.org/officeDocument/2006/relationships/hyperlink" Target="https://pinterest.com/search/pins/?q=&#193;o+ki&#7875;u+c&#7893;+n&#417;+voan+m&#224;u+&#273;en+n&#7919;" TargetMode="External"/><Relationship Id="rId1035" Type="http://schemas.openxmlformats.org/officeDocument/2006/relationships/hyperlink" Target="https://google.com/search?tbm=isch&amp;q=&#193;o+m&#259;ng+t&#244;+cashmere+m&#224;u+&#273;&#7887;+&#273;&#244;+nam" TargetMode="External"/><Relationship Id="rId1242" Type="http://schemas.openxmlformats.org/officeDocument/2006/relationships/hyperlink" Target="https://pinterest.com/search/pins/?q=&#193;o+m&#259;ng+t&#244;+cashmere+m&#224;u+xanh+r&#234;u+nam" TargetMode="External"/><Relationship Id="rId1687" Type="http://schemas.openxmlformats.org/officeDocument/2006/relationships/hyperlink" Target="https://google.com/search?tbm=isch&amp;q=Qu&#7847;n+y&#7871;m+kaki+m&#224;u+x&#225;m+nam" TargetMode="External"/><Relationship Id="rId1894" Type="http://schemas.openxmlformats.org/officeDocument/2006/relationships/hyperlink" Target="https://pinterest.com/search/pins/?q=Qu&#7847;n+l&#7917;ng+capri+linen+m&#224;u+kem+n&#7919;" TargetMode="External"/><Relationship Id="rId2500" Type="http://schemas.openxmlformats.org/officeDocument/2006/relationships/hyperlink" Target="https://pinterest.com/search/pins/?q=Gi&#224;y+&#273;i+b&#7897;+yoga+knit+m&#224;u+&#273;en+n&#7919;" TargetMode="External"/><Relationship Id="rId2738" Type="http://schemas.openxmlformats.org/officeDocument/2006/relationships/hyperlink" Target="https://pinterest.com/search/pins/?q=Gi&#224;y+ch&#7841;y+b&#7897;+v&#7843;i+k&#7929;+thu&#7853;t+m&#224;u+x&#225;m+nam" TargetMode="External"/><Relationship Id="rId2945" Type="http://schemas.openxmlformats.org/officeDocument/2006/relationships/hyperlink" Target="https://google.com/search?tbm=isch&amp;q=D&#233;p+Birkenstock+da+l&#7897;n+m&#224;u+&#273;&#7887;+nam" TargetMode="External"/><Relationship Id="rId917" Type="http://schemas.openxmlformats.org/officeDocument/2006/relationships/hyperlink" Target="https://google.com/search?tbm=isch&amp;q=&#193;o+phao+si&#234;u+nh&#7865;+l&#244;ng+v&#361;+m&#224;u+xanh+d&#432;&#417;ng+nam" TargetMode="External"/><Relationship Id="rId1102" Type="http://schemas.openxmlformats.org/officeDocument/2006/relationships/hyperlink" Target="https://pinterest.com/search/pins/?q=&#193;o+kho&#225;c+parka+Gore-tex+m&#224;u+xanh+d&#432;&#417;ng" TargetMode="External"/><Relationship Id="rId1547" Type="http://schemas.openxmlformats.org/officeDocument/2006/relationships/hyperlink" Target="https://google.com/search?tbm=isch&amp;q=Qu&#7847;n+t&#226;y+&#226;u+polyester+pha+m&#224;u+xanh+navy+nam" TargetMode="External"/><Relationship Id="rId1754" Type="http://schemas.openxmlformats.org/officeDocument/2006/relationships/hyperlink" Target="https://pinterest.com/search/pins/?q=Qu&#7847;n+d&#249;+nylon+m&#224;u+&#273;en" TargetMode="External"/><Relationship Id="rId1961" Type="http://schemas.openxmlformats.org/officeDocument/2006/relationships/hyperlink" Target="https://google.com/search?tbm=isch&amp;q=Ch&#226;n+v&#225;y+x&#7871;p+ly+satin+m&#224;u+x&#225;m+n&#7919;" TargetMode="External"/><Relationship Id="rId2805" Type="http://schemas.openxmlformats.org/officeDocument/2006/relationships/hyperlink" Target="https://google.com/search?tbm=isch&amp;q=D&#233;p+&#273;&#7871;+b&#225;nh+m&#236;+cao+su+m&#224;u+xanh+l&#225;+n&#7919;" TargetMode="External"/><Relationship Id="rId46" Type="http://schemas.openxmlformats.org/officeDocument/2006/relationships/hyperlink" Target="https://pinterest.com/search/pins/?q=&#193;o+gi&#7919;+nhi&#7879;t+len+merino+m&#224;u+v&#224;ng+n&#7919;" TargetMode="External"/><Relationship Id="rId1407" Type="http://schemas.openxmlformats.org/officeDocument/2006/relationships/hyperlink" Target="https://google.com/search?tbm=isch&amp;q=Qu&#7847;n+n&#7881;+cotton+french+terry+m&#224;u+xanh+mint+nam" TargetMode="External"/><Relationship Id="rId1614" Type="http://schemas.openxmlformats.org/officeDocument/2006/relationships/hyperlink" Target="https://pinterest.com/search/pins/?q=Qu&#7847;n+cargo+cotton+canvas+m&#224;u+khaki" TargetMode="External"/><Relationship Id="rId1821" Type="http://schemas.openxmlformats.org/officeDocument/2006/relationships/hyperlink" Target="https://google.com/search?tbm=isch&amp;q=Qu&#7847;n+chinos+cotton+chino+m&#224;u+t&#237;m+lavender" TargetMode="External"/><Relationship Id="rId195" Type="http://schemas.openxmlformats.org/officeDocument/2006/relationships/hyperlink" Target="https://google.com/search?tbm=isch&amp;q=&#193;o+henley+cotton+slub+m&#224;u+be" TargetMode="External"/><Relationship Id="rId1919" Type="http://schemas.openxmlformats.org/officeDocument/2006/relationships/hyperlink" Target="https://google.com/search?tbm=isch&amp;q=Qu&#7847;n+len+tweed+m&#224;u+xanh+r&#234;u+nam" TargetMode="External"/><Relationship Id="rId2083" Type="http://schemas.openxmlformats.org/officeDocument/2006/relationships/hyperlink" Target="https://google.com/search?tbm=isch&amp;q=Ch&#226;n+v&#225;y+t&#7847;ng+ren+m&#224;u+xanh+olive+n&#7919;" TargetMode="External"/><Relationship Id="rId2290" Type="http://schemas.openxmlformats.org/officeDocument/2006/relationships/hyperlink" Target="https://pinterest.com/search/pins/?q=&#272;&#7847;m+polo+th&#7875;+thao+polyester+h&#7885;a+ti&#7871;t+k&#7867;+s&#7885;c+&#273;en+tr&#7855;ng+n&#7919;" TargetMode="External"/><Relationship Id="rId2388" Type="http://schemas.openxmlformats.org/officeDocument/2006/relationships/hyperlink" Target="https://pinterest.com/search/pins/?q=Gi&#224;y+combat+boots+da+b&#242;+m&#224;u+tr&#7855;ng+nam" TargetMode="External"/><Relationship Id="rId2595" Type="http://schemas.openxmlformats.org/officeDocument/2006/relationships/hyperlink" Target="https://google.com/search?tbm=isch&amp;q=Gi&#224;y+sneaker+da+PU+m&#224;u+&#273;en+n&#7919;" TargetMode="External"/><Relationship Id="rId262" Type="http://schemas.openxmlformats.org/officeDocument/2006/relationships/hyperlink" Target="https://pinterest.com/search/pins/?q=&#193;o+hoodie+n&#7881;+b&#244;ng+m&#224;u+tr&#7855;ng" TargetMode="External"/><Relationship Id="rId567" Type="http://schemas.openxmlformats.org/officeDocument/2006/relationships/hyperlink" Target="https://google.com/search?tbm=isch&amp;q=&#193;o+s&#417;+mi+d&#224;i+tay+cotton+h&#7885;a+ti&#7871;t+hoa+nh&#237;+n&#7919;" TargetMode="External"/><Relationship Id="rId1197" Type="http://schemas.openxmlformats.org/officeDocument/2006/relationships/hyperlink" Target="https://google.com/search?tbm=isch&amp;q=&#193;o+kho&#225;c+fleece+m&#224;u+&#273;en+nam" TargetMode="External"/><Relationship Id="rId2150" Type="http://schemas.openxmlformats.org/officeDocument/2006/relationships/hyperlink" Target="https://pinterest.com/search/pins/?q=&#272;&#7847;m+y&#7871;m+denim+m&#224;u+xanh+denim+nh&#7841;t+n&#7919;" TargetMode="External"/><Relationship Id="rId2248" Type="http://schemas.openxmlformats.org/officeDocument/2006/relationships/hyperlink" Target="https://pinterest.com/search/pins/?q=&#272;&#7847;m+maxi+linen+h&#7885;a+ti&#7871;t+k&#7867;+s&#7885;c+xanh+tr&#7855;ng+n&#7919;" TargetMode="External"/><Relationship Id="rId122" Type="http://schemas.openxmlformats.org/officeDocument/2006/relationships/hyperlink" Target="https://pinterest.com/search/pins/?q=&#193;o+gi&#7919;+nhi&#7879;t+len+merino+m&#224;u+tr&#7855;ng+nam" TargetMode="External"/><Relationship Id="rId774" Type="http://schemas.openxmlformats.org/officeDocument/2006/relationships/hyperlink" Target="https://pinterest.com/search/pins/?q=&#193;o+thun+c&#7893;+tr&#242;n+cotton+compact+m&#224;u+xanh+navy+nam" TargetMode="External"/><Relationship Id="rId981" Type="http://schemas.openxmlformats.org/officeDocument/2006/relationships/hyperlink" Target="https://google.com/search?tbm=isch&amp;q=&#193;o+cardigan+d&#224;i+mohair+m&#224;u+be+s&#7919;a+n&#7919;" TargetMode="External"/><Relationship Id="rId1057" Type="http://schemas.openxmlformats.org/officeDocument/2006/relationships/hyperlink" Target="https://google.com/search?tbm=isch&amp;q=&#193;o+kho&#225;c+gi&#243;+Gore-tex+m&#224;u+xanh+r&#234;u" TargetMode="External"/><Relationship Id="rId2010" Type="http://schemas.openxmlformats.org/officeDocument/2006/relationships/hyperlink" Target="https://pinterest.com/search/pins/?q=Ch&#226;n+v&#225;y+cargo+cotton+canvas+m&#224;u+be+s&#7919;a+n&#7919;" TargetMode="External"/><Relationship Id="rId2455" Type="http://schemas.openxmlformats.org/officeDocument/2006/relationships/hyperlink" Target="https://google.com/search?tbm=isch&amp;q=Gi&#224;y+&#273;i+b&#7897;+yoga+mesh+m&#224;u+&#273;&#7887;+&#273;&#244;+nam" TargetMode="External"/><Relationship Id="rId2662" Type="http://schemas.openxmlformats.org/officeDocument/2006/relationships/hyperlink" Target="https://pinterest.com/search/pins/?q=Gi&#224;y+Derby+da+b&#242;+m&#224;u+be+nam" TargetMode="External"/><Relationship Id="rId427" Type="http://schemas.openxmlformats.org/officeDocument/2006/relationships/hyperlink" Target="https://google.com/search?tbm=isch&amp;q=&#193;o+gile+linen+m&#224;u+&#273;&#7887;+nam" TargetMode="External"/><Relationship Id="rId634" Type="http://schemas.openxmlformats.org/officeDocument/2006/relationships/hyperlink" Target="https://pinterest.com/search/pins/?q=&#193;o+gi&#7919;+nhi&#7879;t+len+merino+m&#224;u+x&#225;m+tro+nam" TargetMode="External"/><Relationship Id="rId841" Type="http://schemas.openxmlformats.org/officeDocument/2006/relationships/hyperlink" Target="https://google.com/search?tbm=isch&amp;q=&#193;o+s&#417;+mi+c&#7893;+t&#224;u+linen+h&#7885;a+ti&#7871;t+hoa+nh&#237;+n&#7919;" TargetMode="External"/><Relationship Id="rId1264" Type="http://schemas.openxmlformats.org/officeDocument/2006/relationships/hyperlink" Target="https://pinterest.com/search/pins/?q=&#193;o+kho&#225;c+da+da+c&#7915;u+m&#224;u+&#273;&#7887;+&#273;&#244;+nam" TargetMode="External"/><Relationship Id="rId1471" Type="http://schemas.openxmlformats.org/officeDocument/2006/relationships/hyperlink" Target="https://google.com/search?tbm=isch&amp;q=Qu&#7847;n+jogger+polyester+m&#224;u+be+n&#7919;" TargetMode="External"/><Relationship Id="rId1569" Type="http://schemas.openxmlformats.org/officeDocument/2006/relationships/hyperlink" Target="https://google.com/search?tbm=isch&amp;q=Qu&#7847;n+jeans+&#7889;ng+r&#7897;ng+denim+m&#224;u+&#273;en+nam" TargetMode="External"/><Relationship Id="rId2108" Type="http://schemas.openxmlformats.org/officeDocument/2006/relationships/hyperlink" Target="https://pinterest.com/search/pins/?q=&#272;&#7847;m+s&#417;+mi+cotton+m&#224;u+x&#225;m+n&#7919;" TargetMode="External"/><Relationship Id="rId2315" Type="http://schemas.openxmlformats.org/officeDocument/2006/relationships/hyperlink" Target="https://google.com/search?tbm=isch&amp;q=&#272;&#7847;m+x&#242;e+polyester+m&#224;u+xanh+l&#225;+n&#7919;" TargetMode="External"/><Relationship Id="rId2522" Type="http://schemas.openxmlformats.org/officeDocument/2006/relationships/hyperlink" Target="https://pinterest.com/search/pins/?q=Gi&#224;y+sneaker+knit+m&#224;u+be+s&#7919;a+nam" TargetMode="External"/><Relationship Id="rId2967" Type="http://schemas.openxmlformats.org/officeDocument/2006/relationships/hyperlink" Target="https://google.com/search?tbm=isch&amp;q=D&#233;p+sandal+th&#7875;+thao+mesh+m&#224;u+xanh+mint+nam" TargetMode="External"/><Relationship Id="rId701" Type="http://schemas.openxmlformats.org/officeDocument/2006/relationships/hyperlink" Target="https://google.com/search?tbm=isch&amp;q=&#193;o+len+cardigan+m&#224;u+x&#225;m+n&#7919;" TargetMode="External"/><Relationship Id="rId939" Type="http://schemas.openxmlformats.org/officeDocument/2006/relationships/hyperlink" Target="https://google.com/search?tbm=isch&amp;q=&#193;o+kho&#225;c+trench+coat+polyester+m&#224;u+tr&#7855;ng+nam" TargetMode="External"/><Relationship Id="rId1124" Type="http://schemas.openxmlformats.org/officeDocument/2006/relationships/hyperlink" Target="https://pinterest.com/search/pins/?q=&#193;o+kho&#225;c+ch&#7889;ng+n&#7855;ng+polyester+UPF50+m&#224;u+be+s&#7919;a+nam" TargetMode="External"/><Relationship Id="rId1331" Type="http://schemas.openxmlformats.org/officeDocument/2006/relationships/hyperlink" Target="https://google.com/search?tbm=isch&amp;q=Qu&#7847;n+legging+thun+cotton+m&#224;u+khaki+n&#7919;" TargetMode="External"/><Relationship Id="rId1776" Type="http://schemas.openxmlformats.org/officeDocument/2006/relationships/hyperlink" Target="https://pinterest.com/search/pins/?q=Qu&#7847;n+chinos+kaki+m&#224;u+khaki" TargetMode="External"/><Relationship Id="rId1983" Type="http://schemas.openxmlformats.org/officeDocument/2006/relationships/hyperlink" Target="https://google.com/search?tbm=isch&amp;q=Ch&#226;n+v&#225;y+midi+d&#7879;t+kim+thun+g&#226;n+m&#224;u+v&#224;ng+mustard+n&#7919;" TargetMode="External"/><Relationship Id="rId2827" Type="http://schemas.openxmlformats.org/officeDocument/2006/relationships/hyperlink" Target="https://google.com/search?tbm=isch&amp;q=D&#233;p+sandal+quai+h&#7853;u+da+PU+m&#224;u+n&#226;u+&#273;&#7853;m" TargetMode="External"/><Relationship Id="rId68" Type="http://schemas.openxmlformats.org/officeDocument/2006/relationships/hyperlink" Target="https://pinterest.com/search/pins/?q=&#193;o+thun+c&#7893;+tr&#242;n+thun+l&#7841;nh+m&#224;u+xanh+navy+nam" TargetMode="External"/><Relationship Id="rId1429" Type="http://schemas.openxmlformats.org/officeDocument/2006/relationships/hyperlink" Target="https://google.com/search?tbm=isch&amp;q=Qu&#7847;n+kaki+&#7889;ng+&#273;&#7913;ng+m&#224;u+xanh+baby+n&#7919;" TargetMode="External"/><Relationship Id="rId1636" Type="http://schemas.openxmlformats.org/officeDocument/2006/relationships/hyperlink" Target="https://pinterest.com/search/pins/?q=Qu&#7847;n+n&#7881;+m&#224;u+h&#7891;ng" TargetMode="External"/><Relationship Id="rId1843" Type="http://schemas.openxmlformats.org/officeDocument/2006/relationships/hyperlink" Target="https://google.com/search?tbm=isch&amp;q=Qu&#7847;n+n&#7881;+m&#224;u+be" TargetMode="External"/><Relationship Id="rId1703" Type="http://schemas.openxmlformats.org/officeDocument/2006/relationships/hyperlink" Target="https://google.com/search?tbm=isch&amp;q=Qu&#7847;n+&#7889;ng+su&#244;ng+polyester+m&#224;u+tr&#7855;ng+nam" TargetMode="External"/><Relationship Id="rId1910" Type="http://schemas.openxmlformats.org/officeDocument/2006/relationships/hyperlink" Target="https://pinterest.com/search/pins/?q=Qu&#7847;n+legging+polyester+spandex+m&#224;u+&#273;en+n&#7919;" TargetMode="External"/><Relationship Id="rId284" Type="http://schemas.openxmlformats.org/officeDocument/2006/relationships/hyperlink" Target="https://pinterest.com/search/pins/?q=&#193;o+len+c&#7893;+tr&#242;n+m&#224;u+xanh+olive+nam" TargetMode="External"/><Relationship Id="rId491" Type="http://schemas.openxmlformats.org/officeDocument/2006/relationships/hyperlink" Target="https://google.com/search?tbm=isch&amp;q=&#193;o+gile+linen+m&#224;u+&#273;en+nam" TargetMode="External"/><Relationship Id="rId2172" Type="http://schemas.openxmlformats.org/officeDocument/2006/relationships/hyperlink" Target="https://pinterest.com/search/pins/?q=&#272;&#7847;m+polo+th&#7875;+thao+polyester+m&#224;u+&#273;&#7887;+n&#7919;" TargetMode="External"/><Relationship Id="rId144" Type="http://schemas.openxmlformats.org/officeDocument/2006/relationships/hyperlink" Target="https://pinterest.com/search/pins/?q=&#193;o+sweatshirt+n&#7881;+b&#244;ng+m&#224;u+kem+n&#7919;" TargetMode="External"/><Relationship Id="rId589" Type="http://schemas.openxmlformats.org/officeDocument/2006/relationships/hyperlink" Target="https://google.com/search?tbm=isch&amp;q=&#193;o+blouse+c&#244;ng+s&#7903;+chiffon+m&#224;u+xanh+olive+n&#7919;" TargetMode="External"/><Relationship Id="rId796" Type="http://schemas.openxmlformats.org/officeDocument/2006/relationships/hyperlink" Target="https://pinterest.com/search/pins/?q=&#193;o+gi&#7919;+nhi&#7879;t+s&#7907;i+gi&#7919;+nhi&#7879;t+m&#224;u+v&#224;ng+mustard+n&#7919;" TargetMode="External"/><Relationship Id="rId2477" Type="http://schemas.openxmlformats.org/officeDocument/2006/relationships/hyperlink" Target="https://google.com/search?tbm=isch&amp;q=Gi&#224;y+leo+n&#250;i+v&#7843;i+k&#7929;+thu&#7853;t+m&#224;u+be+s&#7919;a+n&#7919;" TargetMode="External"/><Relationship Id="rId2684" Type="http://schemas.openxmlformats.org/officeDocument/2006/relationships/hyperlink" Target="https://pinterest.com/search/pins/?q=Gi&#224;y+platform+canvas+m&#224;u+&#273;en+n&#7919;" TargetMode="External"/><Relationship Id="rId351" Type="http://schemas.openxmlformats.org/officeDocument/2006/relationships/hyperlink" Target="https://google.com/search?tbm=isch&amp;q=&#193;o+hoodie+cotton+french+terry+m&#224;u+xanh+olive+n&#7919;" TargetMode="External"/><Relationship Id="rId449" Type="http://schemas.openxmlformats.org/officeDocument/2006/relationships/hyperlink" Target="https://google.com/search?tbm=isch&amp;q=&#193;o+thun+oversize+cotton+compact+m&#224;u+n&#226;u+caramel+n&#7919;" TargetMode="External"/><Relationship Id="rId656" Type="http://schemas.openxmlformats.org/officeDocument/2006/relationships/hyperlink" Target="https://pinterest.com/search/pins/?q=&#193;o+thun+th&#7875;+thao+dry-fit+mesh+m&#224;u+tr&#7855;ng+nam" TargetMode="External"/><Relationship Id="rId863" Type="http://schemas.openxmlformats.org/officeDocument/2006/relationships/hyperlink" Target="https://google.com/search?tbm=isch&amp;q=&#193;o+len+cardigan+m&#224;u+xanh+r&#234;u+n&#7919;" TargetMode="External"/><Relationship Id="rId1079" Type="http://schemas.openxmlformats.org/officeDocument/2006/relationships/hyperlink" Target="https://google.com/search?tbm=isch&amp;q=&#193;o+kho&#225;c+da+da+b&#242;+m&#224;u+be" TargetMode="External"/><Relationship Id="rId1286" Type="http://schemas.openxmlformats.org/officeDocument/2006/relationships/hyperlink" Target="https://pinterest.com/search/pins/?q=&#193;o+kho&#225;c+varsity+n&#7881;+m&#224;u+xanh+d&#432;&#417;ng+nam" TargetMode="External"/><Relationship Id="rId1493" Type="http://schemas.openxmlformats.org/officeDocument/2006/relationships/hyperlink" Target="https://google.com/search?tbm=isch&amp;q=Qu&#7847;n+d&#249;+m&#224;u+xanh+navy+n&#7919;" TargetMode="External"/><Relationship Id="rId2032" Type="http://schemas.openxmlformats.org/officeDocument/2006/relationships/hyperlink" Target="https://pinterest.com/search/pins/?q=Ch&#226;n+v&#225;y+ch&#7919;+A+tweed+m&#224;u+be+s&#7919;a+n&#7919;" TargetMode="External"/><Relationship Id="rId2337" Type="http://schemas.openxmlformats.org/officeDocument/2006/relationships/hyperlink" Target="https://google.com/search?tbm=isch&amp;q=Gi&#224;y+platform+da+PU+m&#224;u+&#273;en+nam" TargetMode="External"/><Relationship Id="rId2544" Type="http://schemas.openxmlformats.org/officeDocument/2006/relationships/hyperlink" Target="https://pinterest.com/search/pins/?q=Gi&#224;y+&#273;i+b&#7897;+yoga+mesh+m&#224;u+be" TargetMode="External"/><Relationship Id="rId2891" Type="http://schemas.openxmlformats.org/officeDocument/2006/relationships/hyperlink" Target="https://google.com/search?tbm=isch&amp;q=D&#233;p+Birkenstock+EVA+v&#224;+da+l&#7897;n+m&#224;u+kem" TargetMode="External"/><Relationship Id="rId2989" Type="http://schemas.openxmlformats.org/officeDocument/2006/relationships/hyperlink" Target="https://google.com/search?tbm=isch&amp;q=D&#233;p+sandal+quai+h&#7853;u+da+b&#242;+m&#224;u+&#273;&#7887;+&#273;&#244;" TargetMode="External"/><Relationship Id="rId211" Type="http://schemas.openxmlformats.org/officeDocument/2006/relationships/hyperlink" Target="https://google.com/search?tbm=isch&amp;q=&#193;o+henley+cotton+slub+m&#224;u+h&#7891;ng" TargetMode="External"/><Relationship Id="rId309" Type="http://schemas.openxmlformats.org/officeDocument/2006/relationships/hyperlink" Target="https://google.com/search?tbm=isch&amp;q=&#193;o+hoodie+n&#7881;+m&#224;u+v&#224;ng+nam" TargetMode="External"/><Relationship Id="rId516" Type="http://schemas.openxmlformats.org/officeDocument/2006/relationships/hyperlink" Target="https://pinterest.com/search/pins/?q=&#193;o+henley+cotton+m&#224;u+x&#225;m+tro+n&#7919;" TargetMode="External"/><Relationship Id="rId1146" Type="http://schemas.openxmlformats.org/officeDocument/2006/relationships/hyperlink" Target="https://pinterest.com/search/pins/?q=&#193;o+kho&#225;c+varsity+len+pha+da+PU+m&#224;u+t&#237;m+lavender+nam" TargetMode="External"/><Relationship Id="rId1798" Type="http://schemas.openxmlformats.org/officeDocument/2006/relationships/hyperlink" Target="https://pinterest.com/search/pins/?q=Qu&#7847;n+track+pants+nylon+m&#224;u+tr&#7855;ng" TargetMode="External"/><Relationship Id="rId2751" Type="http://schemas.openxmlformats.org/officeDocument/2006/relationships/hyperlink" Target="https://google.com/search?tbm=isch&amp;q=Gi&#224;y+snow+boots+Gore-tex+m&#224;u+be+nam" TargetMode="External"/><Relationship Id="rId2849" Type="http://schemas.openxmlformats.org/officeDocument/2006/relationships/hyperlink" Target="https://google.com/search?tbm=isch&amp;q=D&#233;p+sandal+th&#7875;+thao+nylon+m&#224;u+t&#237;m+lavender+n&#7919;" TargetMode="External"/><Relationship Id="rId723" Type="http://schemas.openxmlformats.org/officeDocument/2006/relationships/hyperlink" Target="https://google.com/search?tbm=isch&amp;q=&#193;o+thun+oversize+cotton+compact+m&#224;u+t&#237;m+lavender+n&#7919;" TargetMode="External"/><Relationship Id="rId930" Type="http://schemas.openxmlformats.org/officeDocument/2006/relationships/hyperlink" Target="https://pinterest.com/search/pins/?q=&#193;o+cardigan+d&#224;i+mohair+m&#224;u+be+n&#7919;" TargetMode="External"/><Relationship Id="rId1006" Type="http://schemas.openxmlformats.org/officeDocument/2006/relationships/hyperlink" Target="https://pinterest.com/search/pins/?q=&#193;o+kho&#225;c+parka+Gore-tex+m&#224;u+tr&#7855;ng+nam" TargetMode="External"/><Relationship Id="rId1353" Type="http://schemas.openxmlformats.org/officeDocument/2006/relationships/hyperlink" Target="https://google.com/search?tbm=isch&amp;q=Qu&#7847;n+n&#7881;+m&#224;u+xanh+olive+n&#7919;" TargetMode="External"/><Relationship Id="rId1560" Type="http://schemas.openxmlformats.org/officeDocument/2006/relationships/hyperlink" Target="https://pinterest.com/search/pins/?q=Qu&#7847;n+chinos+kaki+m&#224;u+t&#237;m+lavender+nam" TargetMode="External"/><Relationship Id="rId1658" Type="http://schemas.openxmlformats.org/officeDocument/2006/relationships/hyperlink" Target="https://pinterest.com/search/pins/?q=Qu&#7847;n+chinos+kaki+m&#224;u+cam+n&#7919;" TargetMode="External"/><Relationship Id="rId1865" Type="http://schemas.openxmlformats.org/officeDocument/2006/relationships/hyperlink" Target="https://google.com/search?tbm=isch&amp;q=Qu&#7847;n+kaki+&#7889;ng+&#273;&#7913;ng+m&#224;u+xanh+navy+n&#7919;" TargetMode="External"/><Relationship Id="rId2404" Type="http://schemas.openxmlformats.org/officeDocument/2006/relationships/hyperlink" Target="https://pinterest.com/search/pins/?q=Gi&#224;y+b&#250;p+b&#234;+v&#7843;i+m&#224;u+&#273;&#7887;+n&#7919;" TargetMode="External"/><Relationship Id="rId2611" Type="http://schemas.openxmlformats.org/officeDocument/2006/relationships/hyperlink" Target="https://google.com/search?tbm=isch&amp;q=Gi&#224;y+driving+shoes+da+b&#242;+m&#224;u+be" TargetMode="External"/><Relationship Id="rId2709" Type="http://schemas.openxmlformats.org/officeDocument/2006/relationships/hyperlink" Target="https://google.com/search?tbm=isch&amp;q=Gi&#224;y+&#273;i+b&#7897;+yoga+mesh+m&#224;u+x&#225;m+nam" TargetMode="External"/><Relationship Id="rId1213" Type="http://schemas.openxmlformats.org/officeDocument/2006/relationships/hyperlink" Target="https://google.com/search?tbm=isch&amp;q=&#193;o+kho&#225;c+teddy+n&#7881;+l&#244;ng+m&#224;u+tr&#7855;ng+n&#7919;" TargetMode="External"/><Relationship Id="rId1420" Type="http://schemas.openxmlformats.org/officeDocument/2006/relationships/hyperlink" Target="https://pinterest.com/search/pins/?q=Qu&#7847;n+chinos+kaki+m&#224;u+h&#7891;ng+nam" TargetMode="External"/><Relationship Id="rId1518" Type="http://schemas.openxmlformats.org/officeDocument/2006/relationships/hyperlink" Target="https://pinterest.com/search/pins/?q=Qu&#7847;n+jeans+&#7889;ng+r&#7897;ng+denim+m&#224;u+tr&#7855;ng" TargetMode="External"/><Relationship Id="rId2916" Type="http://schemas.openxmlformats.org/officeDocument/2006/relationships/hyperlink" Target="https://pinterest.com/search/pins/?q=D&#233;p+sandal+th&#7875;+thao+nylon+m&#224;u+x&#225;m+tro+nam" TargetMode="External"/><Relationship Id="rId1725" Type="http://schemas.openxmlformats.org/officeDocument/2006/relationships/hyperlink" Target="https://google.com/search?tbm=isch&amp;q=Qu&#7847;n+d&#249;+nylon+m&#224;u+xanh+d&#432;&#417;ng+nam" TargetMode="External"/><Relationship Id="rId1932" Type="http://schemas.openxmlformats.org/officeDocument/2006/relationships/hyperlink" Target="https://pinterest.com/search/pins/?q=Ch&#226;n+v&#225;y+ch&#7919;+A+denim+m&#224;u+xanh+denim+&#273;&#7853;m+n&#7919;" TargetMode="External"/><Relationship Id="rId17" Type="http://schemas.openxmlformats.org/officeDocument/2006/relationships/hyperlink" Target="https://google.com/search?tbm=isch&amp;q=&#193;o+thun+tay+d&#224;i+basic+modal+m&#224;u+v&#224;ng+mustard+nam" TargetMode="External"/><Relationship Id="rId2194" Type="http://schemas.openxmlformats.org/officeDocument/2006/relationships/hyperlink" Target="https://pinterest.com/search/pins/?q=&#272;&#7847;m+c&#244;ng+s&#7903;+tuy&#7871;t+m&#432;a+m&#224;u+&#273;&#7887;+n&#7919;" TargetMode="External"/><Relationship Id="rId166" Type="http://schemas.openxmlformats.org/officeDocument/2006/relationships/hyperlink" Target="https://pinterest.com/search/pins/?q=&#193;o+len+c&#7893;+tr&#242;n+acrylic+m&#224;u+xanh+l&#225;+n&#7919;" TargetMode="External"/><Relationship Id="rId373" Type="http://schemas.openxmlformats.org/officeDocument/2006/relationships/hyperlink" Target="https://google.com/search?tbm=isch&amp;q=&#193;o+thun+tay+d&#224;i+basic+cotton+m&#224;u+&#273;en+nam" TargetMode="External"/><Relationship Id="rId580" Type="http://schemas.openxmlformats.org/officeDocument/2006/relationships/hyperlink" Target="https://pinterest.com/search/pins/?q=&#193;o+thun+oversize+cotton+compact+m&#224;u+n&#226;u+nam" TargetMode="External"/><Relationship Id="rId2054" Type="http://schemas.openxmlformats.org/officeDocument/2006/relationships/hyperlink" Target="https://pinterest.com/search/pins/?q=Ch&#226;n+v&#225;y+len+d&#224;i+len+d&#7879;t+kim+h&#7885;a+ti&#7871;t+caro+&#273;&#7887;+&#273;en+n&#7919;" TargetMode="External"/><Relationship Id="rId2261" Type="http://schemas.openxmlformats.org/officeDocument/2006/relationships/hyperlink" Target="https://google.com/search?tbm=isch&amp;q=&#272;&#7847;m+len+len+d&#7879;t+kim+m&#224;u+be+n&#7919;" TargetMode="External"/><Relationship Id="rId2499" Type="http://schemas.openxmlformats.org/officeDocument/2006/relationships/hyperlink" Target="https://google.com/search?tbm=isch&amp;q=Gi&#224;y+&#273;i+b&#7897;+yoga+knit+m&#224;u+&#273;en+n&#7919;" TargetMode="External"/><Relationship Id="rId1" Type="http://schemas.openxmlformats.org/officeDocument/2006/relationships/hyperlink" Target="https://google.com/search?tbm=isch&amp;q=&#193;o+thun+oversize+thun+cotton+m&#224;u+v&#224;ng+nam" TargetMode="External"/><Relationship Id="rId233" Type="http://schemas.openxmlformats.org/officeDocument/2006/relationships/hyperlink" Target="https://google.com/search?tbm=isch&amp;q=&#193;o+thun+c&#7893;+tr&#242;n+polyester+m&#224;u+&#273;en+n&#7919;" TargetMode="External"/><Relationship Id="rId440" Type="http://schemas.openxmlformats.org/officeDocument/2006/relationships/hyperlink" Target="https://pinterest.com/search/pins/?q=&#193;o+gile+len+m&#224;u+x&#225;m+tro+nam" TargetMode="External"/><Relationship Id="rId678" Type="http://schemas.openxmlformats.org/officeDocument/2006/relationships/hyperlink" Target="https://pinterest.com/search/pins/?q=&#193;o+gile+polyester+pha+m&#224;u+v&#224;ng" TargetMode="External"/><Relationship Id="rId885" Type="http://schemas.openxmlformats.org/officeDocument/2006/relationships/hyperlink" Target="https://google.com/search?tbm=isch&amp;q=&#193;o+kho&#225;c+track+jacket+nylon+m&#224;u+t&#237;m+lavender+n&#7919;" TargetMode="External"/><Relationship Id="rId1070" Type="http://schemas.openxmlformats.org/officeDocument/2006/relationships/hyperlink" Target="https://pinterest.com/search/pins/?q=&#193;o+kho&#225;c+da+da+b&#242;+m&#224;u+n&#226;u+n&#7919;" TargetMode="External"/><Relationship Id="rId2121" Type="http://schemas.openxmlformats.org/officeDocument/2006/relationships/hyperlink" Target="https://google.com/search?tbm=isch&amp;q=&#272;&#7847;m+polo+th&#7875;+thao+polyester+m&#224;u+&#273;en+n&#7919;" TargetMode="External"/><Relationship Id="rId2359" Type="http://schemas.openxmlformats.org/officeDocument/2006/relationships/hyperlink" Target="https://google.com/search?tbm=isch&amp;q=Gi&#224;y+t&#7853;p+gym+synthetic+m&#224;u+tr&#7855;ng+n&#7919;" TargetMode="External"/><Relationship Id="rId2566" Type="http://schemas.openxmlformats.org/officeDocument/2006/relationships/hyperlink" Target="https://pinterest.com/search/pins/?q=Gi&#224;y+Chelsea+boots+da+PU+m&#224;u+n&#226;u" TargetMode="External"/><Relationship Id="rId2773" Type="http://schemas.openxmlformats.org/officeDocument/2006/relationships/hyperlink" Target="https://google.com/search?tbm=isch&amp;q=D&#233;p+sandal+quai+h&#7853;u+v&#7843;i+m&#224;u+be+nam" TargetMode="External"/><Relationship Id="rId2980" Type="http://schemas.openxmlformats.org/officeDocument/2006/relationships/hyperlink" Target="https://pinterest.com/search/pins/?q=D&#233;p+sandal+quai+h&#7853;u+da+PU+m&#224;u+tr&#7855;ng+nam" TargetMode="External"/><Relationship Id="rId300" Type="http://schemas.openxmlformats.org/officeDocument/2006/relationships/hyperlink" Target="https://pinterest.com/search/pins/?q=&#193;o+blouse+c&#244;ng+s&#7903;+satin+m&#224;u+be+n&#7919;" TargetMode="External"/><Relationship Id="rId538" Type="http://schemas.openxmlformats.org/officeDocument/2006/relationships/hyperlink" Target="https://pinterest.com/search/pins/?q=&#193;o+s&#417;+mi+d&#224;i+tay+linen+h&#7885;a+ti&#7871;t+k&#7867;+s&#7885;c+xanh+tr&#7855;ng+nam" TargetMode="External"/><Relationship Id="rId745" Type="http://schemas.openxmlformats.org/officeDocument/2006/relationships/hyperlink" Target="https://google.com/search?tbm=isch&amp;q=&#193;o+len+c&#7893;+l&#7885;+cotton+g&#226;n+m&#224;u+kem" TargetMode="External"/><Relationship Id="rId952" Type="http://schemas.openxmlformats.org/officeDocument/2006/relationships/hyperlink" Target="https://pinterest.com/search/pins/?q=&#193;o+kho&#225;c+varsity+len+pha+da+PU+m&#224;u+xanh+navy+n&#7919;" TargetMode="External"/><Relationship Id="rId1168" Type="http://schemas.openxmlformats.org/officeDocument/2006/relationships/hyperlink" Target="https://pinterest.com/search/pins/?q=&#193;o+blazer+len+m&#224;u+v&#224;ng" TargetMode="External"/><Relationship Id="rId1375" Type="http://schemas.openxmlformats.org/officeDocument/2006/relationships/hyperlink" Target="https://google.com/search?tbm=isch&amp;q=Qu&#7847;n+jeans+r&#225;ch+g&#7889;i+denim+m&#224;u+xanh+denim+nh&#7841;t+n&#7919;" TargetMode="External"/><Relationship Id="rId1582" Type="http://schemas.openxmlformats.org/officeDocument/2006/relationships/hyperlink" Target="https://pinterest.com/search/pins/?q=Qu&#7847;n+kaki+&#7889;ng+&#273;&#7913;ng+m&#224;u+be+nam" TargetMode="External"/><Relationship Id="rId2219" Type="http://schemas.openxmlformats.org/officeDocument/2006/relationships/hyperlink" Target="https://google.com/search?tbm=isch&amp;q=&#272;&#7847;m+su&#244;ng+linen+m&#224;u+&#273;en+n&#7919;" TargetMode="External"/><Relationship Id="rId2426" Type="http://schemas.openxmlformats.org/officeDocument/2006/relationships/hyperlink" Target="https://pinterest.com/search/pins/?q=Gi&#224;y+Derby+da+b&#242;+m&#224;u+x&#225;m+nam" TargetMode="External"/><Relationship Id="rId2633" Type="http://schemas.openxmlformats.org/officeDocument/2006/relationships/hyperlink" Target="https://google.com/search?tbm=isch&amp;q=Gi&#224;y+leo+n&#250;i+v&#7843;i+k&#7929;+thu&#7853;t+m&#224;u+&#273;&#7887;+&#273;&#244;+n&#7919;" TargetMode="External"/><Relationship Id="rId81" Type="http://schemas.openxmlformats.org/officeDocument/2006/relationships/hyperlink" Target="https://google.com/search?tbm=isch&amp;q=&#193;o+len+c&#7893;+l&#7885;+m&#224;u+tr&#7855;ng+nam" TargetMode="External"/><Relationship Id="rId605" Type="http://schemas.openxmlformats.org/officeDocument/2006/relationships/hyperlink" Target="https://google.com/search?tbm=isch&amp;q=&#193;o+s&#417;+mi+denim+denim+co+gi&#227;n+m&#224;u+&#273;en" TargetMode="External"/><Relationship Id="rId812" Type="http://schemas.openxmlformats.org/officeDocument/2006/relationships/hyperlink" Target="https://pinterest.com/search/pins/?q=&#193;o+thun+tay+d&#224;i+basic+cotton+m&#224;u+be+s&#7919;a+nam" TargetMode="External"/><Relationship Id="rId1028" Type="http://schemas.openxmlformats.org/officeDocument/2006/relationships/hyperlink" Target="https://pinterest.com/search/pins/?q=&#193;o+kho&#225;c+parka+Gore-tex+m&#224;u+v&#224;ng+mustard" TargetMode="External"/><Relationship Id="rId1235" Type="http://schemas.openxmlformats.org/officeDocument/2006/relationships/hyperlink" Target="https://google.com/search?tbm=isch&amp;q=&#193;o+kho&#225;c+track+jacket+nylon+m&#224;u+xanh+r&#234;u+nam" TargetMode="External"/><Relationship Id="rId1442" Type="http://schemas.openxmlformats.org/officeDocument/2006/relationships/hyperlink" Target="https://pinterest.com/search/pins/?q=Qu&#7847;n+&#7889;ng+loe+cotton+co+gi&#227;n+m&#224;u+t&#237;m+lavender+n&#7919;" TargetMode="External"/><Relationship Id="rId1887" Type="http://schemas.openxmlformats.org/officeDocument/2006/relationships/hyperlink" Target="https://google.com/search?tbm=isch&amp;q=Qu&#7847;n+d&#249;+nylon+m&#224;u+x&#225;m+nam" TargetMode="External"/><Relationship Id="rId2840" Type="http://schemas.openxmlformats.org/officeDocument/2006/relationships/hyperlink" Target="https://pinterest.com/search/pins/?q=D&#233;p+&#273;&#7871;+b&#225;nh+m&#236;+EVA+m&#224;u+xanh+r&#234;u" TargetMode="External"/><Relationship Id="rId2938" Type="http://schemas.openxmlformats.org/officeDocument/2006/relationships/hyperlink" Target="https://pinterest.com/search/pins/?q=D&#233;p+Birkenstock+da+b&#242;+m&#224;u+xanh+navy+n&#7919;" TargetMode="External"/><Relationship Id="rId1302" Type="http://schemas.openxmlformats.org/officeDocument/2006/relationships/hyperlink" Target="https://pinterest.com/search/pins/?q=&#193;o+kho&#225;c+phao+polyester+nh&#7891;i+b&#244;ng+m&#224;u+&#273;&#7887;+&#273;&#244;+nam" TargetMode="External"/><Relationship Id="rId1747" Type="http://schemas.openxmlformats.org/officeDocument/2006/relationships/hyperlink" Target="https://google.com/search?tbm=isch&amp;q=Qu&#7847;n+&#7889;ng+su&#244;ng+polyester+m&#224;u+&#273;en+nam" TargetMode="External"/><Relationship Id="rId1954" Type="http://schemas.openxmlformats.org/officeDocument/2006/relationships/hyperlink" Target="https://pinterest.com/search/pins/?q=Ch&#226;n+v&#225;y+midi+satin+l&#7909;a+h&#7885;a+ti&#7871;t+caro+&#273;&#7887;+&#273;en+n&#7919;" TargetMode="External"/><Relationship Id="rId2700" Type="http://schemas.openxmlformats.org/officeDocument/2006/relationships/hyperlink" Target="https://pinterest.com/search/pins/?q=Gi&#224;y+Oxford+da+b&#243;ng+m&#224;u+n&#226;u+nam" TargetMode="External"/><Relationship Id="rId39" Type="http://schemas.openxmlformats.org/officeDocument/2006/relationships/hyperlink" Target="https://google.com/search?tbm=isch&amp;q=&#193;o+polo+thun+c&#225;+s&#7845;u+m&#224;u+&#273;&#7887;+n&#7919;" TargetMode="External"/><Relationship Id="rId1607" Type="http://schemas.openxmlformats.org/officeDocument/2006/relationships/hyperlink" Target="https://google.com/search?tbm=isch&amp;q=Qu&#7847;n+nhung+t&#259;m+m&#224;u+xanh+baby+n&#7919;" TargetMode="External"/><Relationship Id="rId1814" Type="http://schemas.openxmlformats.org/officeDocument/2006/relationships/hyperlink" Target="https://pinterest.com/search/pins/?q=Qu&#7847;n+nhung+t&#259;m+m&#224;u+h&#7891;ng+nam" TargetMode="External"/><Relationship Id="rId188" Type="http://schemas.openxmlformats.org/officeDocument/2006/relationships/hyperlink" Target="https://pinterest.com/search/pins/?q=&#193;o+len+cardigan+len+d&#7879;t+kim+m&#224;u+&#273;en+nam" TargetMode="External"/><Relationship Id="rId395" Type="http://schemas.openxmlformats.org/officeDocument/2006/relationships/hyperlink" Target="https://google.com/search?tbm=isch&amp;q=&#193;o+thun+oversize+cotton+m&#224;u+&#273;en+nam" TargetMode="External"/><Relationship Id="rId2076" Type="http://schemas.openxmlformats.org/officeDocument/2006/relationships/hyperlink" Target="https://pinterest.com/search/pins/?q=Ch&#226;n+v&#225;y+x&#7871;p+ly+satin+m&#224;u+x&#225;m+tro+n&#7919;" TargetMode="External"/><Relationship Id="rId2283" Type="http://schemas.openxmlformats.org/officeDocument/2006/relationships/hyperlink" Target="https://google.com/search?tbm=isch&amp;q=&#272;&#7847;m+hoa+nh&#237;+voan+m&#224;u+t&#237;m+n&#7919;" TargetMode="External"/><Relationship Id="rId2490" Type="http://schemas.openxmlformats.org/officeDocument/2006/relationships/hyperlink" Target="https://pinterest.com/search/pins/?q=Gi&#224;y+Chelsea+boots+da+b&#242;+m&#224;u+n&#226;u+nam" TargetMode="External"/><Relationship Id="rId2588" Type="http://schemas.openxmlformats.org/officeDocument/2006/relationships/hyperlink" Target="https://pinterest.com/search/pins/?q=Gi&#224;y+snow+boots+da+b&#242;+m&#224;u+n&#226;u+&#273;&#7853;m" TargetMode="External"/><Relationship Id="rId255" Type="http://schemas.openxmlformats.org/officeDocument/2006/relationships/hyperlink" Target="https://google.com/search?tbm=isch&amp;q=&#193;o+hoodie+n&#7881;+m&#224;u+n&#226;u+nam" TargetMode="External"/><Relationship Id="rId462" Type="http://schemas.openxmlformats.org/officeDocument/2006/relationships/hyperlink" Target="https://pinterest.com/search/pins/?q=&#193;o+len+cardigan+m&#224;u+&#273;en+nam" TargetMode="External"/><Relationship Id="rId1092" Type="http://schemas.openxmlformats.org/officeDocument/2006/relationships/hyperlink" Target="https://pinterest.com/search/pins/?q=&#193;o+kho&#225;c+bomber+da+PU+m&#224;u+&#273;en+nam" TargetMode="External"/><Relationship Id="rId1397" Type="http://schemas.openxmlformats.org/officeDocument/2006/relationships/hyperlink" Target="https://google.com/search?tbm=isch&amp;q=Qu&#7847;n+legging+gi&#7919;+nhi&#7879;t+s&#7907;i+gi&#7919;+nhi&#7879;t+m&#224;u+tr&#7855;ng+nam" TargetMode="External"/><Relationship Id="rId2143" Type="http://schemas.openxmlformats.org/officeDocument/2006/relationships/hyperlink" Target="https://google.com/search?tbm=isch&amp;q=&#272;&#7847;m+su&#244;ng+linen+m&#224;u+tr&#7855;ng+n&#7919;" TargetMode="External"/><Relationship Id="rId2350" Type="http://schemas.openxmlformats.org/officeDocument/2006/relationships/hyperlink" Target="https://pinterest.com/search/pins/?q=Gi&#224;y+platform+da+PU+m&#224;u+xanh+navy+nam" TargetMode="External"/><Relationship Id="rId2795" Type="http://schemas.openxmlformats.org/officeDocument/2006/relationships/hyperlink" Target="https://google.com/search?tbm=isch&amp;q=D&#233;p+&#273;an+c&#243;i+&#273;ay+m&#224;u+be" TargetMode="External"/><Relationship Id="rId115" Type="http://schemas.openxmlformats.org/officeDocument/2006/relationships/hyperlink" Target="https://google.com/search?tbm=isch&amp;q=&#193;o+thun+tay+d&#224;i+basic+thun+l&#7841;nh+m&#224;u+tr&#7855;ng+nam" TargetMode="External"/><Relationship Id="rId322" Type="http://schemas.openxmlformats.org/officeDocument/2006/relationships/hyperlink" Target="https://pinterest.com/search/pins/?q=&#193;o+thun+oversize+thun+cotton+m&#224;u+n&#226;u+caramel+nam" TargetMode="External"/><Relationship Id="rId767" Type="http://schemas.openxmlformats.org/officeDocument/2006/relationships/hyperlink" Target="https://google.com/search?tbm=isch&amp;q=&#193;o+hoodie+cotton+french+terry+m&#224;u+x&#225;m+tro+n&#7919;" TargetMode="External"/><Relationship Id="rId974" Type="http://schemas.openxmlformats.org/officeDocument/2006/relationships/hyperlink" Target="https://pinterest.com/search/pins/?q=&#193;o+phao+si&#234;u+nh&#7865;+l&#244;ng+v&#361;+m&#224;u+tr&#7855;ng+n&#7919;" TargetMode="External"/><Relationship Id="rId2003" Type="http://schemas.openxmlformats.org/officeDocument/2006/relationships/hyperlink" Target="https://google.com/search?tbm=isch&amp;q=Ch&#226;n+v&#225;y+qu&#7847;n+polyester+m&#224;u+kem+n&#7919;" TargetMode="External"/><Relationship Id="rId2210" Type="http://schemas.openxmlformats.org/officeDocument/2006/relationships/hyperlink" Target="https://pinterest.com/search/pins/?q=&#272;&#7847;m+su&#244;ng+linen+m&#224;u+x&#225;m+tro+n&#7919;" TargetMode="External"/><Relationship Id="rId2448" Type="http://schemas.openxmlformats.org/officeDocument/2006/relationships/hyperlink" Target="https://pinterest.com/search/pins/?q=Gi&#224;y+loafer+da+l&#7897;n+m&#224;u+n&#226;u+&#273;&#7853;m" TargetMode="External"/><Relationship Id="rId2655" Type="http://schemas.openxmlformats.org/officeDocument/2006/relationships/hyperlink" Target="https://google.com/search?tbm=isch&amp;q=Gi&#224;y+ch&#7841;y+b&#7897;+knit+m&#224;u+t&#237;m+lavender+n&#7919;" TargetMode="External"/><Relationship Id="rId2862" Type="http://schemas.openxmlformats.org/officeDocument/2006/relationships/hyperlink" Target="https://pinterest.com/search/pins/?q=D&#233;p+&#273;an+c&#243;i+m&#224;u+n&#226;u+nam" TargetMode="External"/><Relationship Id="rId627" Type="http://schemas.openxmlformats.org/officeDocument/2006/relationships/hyperlink" Target="https://google.com/search?tbm=isch&amp;q=&#193;o+s&#417;+mi+d&#224;i+tay+poplin+m&#224;u+h&#7891;ng+pastel" TargetMode="External"/><Relationship Id="rId834" Type="http://schemas.openxmlformats.org/officeDocument/2006/relationships/hyperlink" Target="https://pinterest.com/search/pins/?q=&#193;o+henley+cotton+slub+m&#224;u+&#273;&#7887;+nam" TargetMode="External"/><Relationship Id="rId1257" Type="http://schemas.openxmlformats.org/officeDocument/2006/relationships/hyperlink" Target="https://google.com/search?tbm=isch&amp;q=&#193;o+m&#259;ng+t&#244;+len+m&#224;u+xanh+olive+n&#7919;" TargetMode="External"/><Relationship Id="rId1464" Type="http://schemas.openxmlformats.org/officeDocument/2006/relationships/hyperlink" Target="https://pinterest.com/search/pins/?q=Qu&#7847;n+nhung+t&#259;m+m&#224;u+t&#237;m+lavender+nam" TargetMode="External"/><Relationship Id="rId1671" Type="http://schemas.openxmlformats.org/officeDocument/2006/relationships/hyperlink" Target="https://google.com/search?tbm=isch&amp;q=Qu&#7847;n+cargo+kaki+m&#224;u+xanh+mint" TargetMode="External"/><Relationship Id="rId2308" Type="http://schemas.openxmlformats.org/officeDocument/2006/relationships/hyperlink" Target="https://pinterest.com/search/pins/?q=&#272;&#7847;m+su&#244;ng+linen+m&#224;u+xanh+olive+n&#7919;" TargetMode="External"/><Relationship Id="rId2515" Type="http://schemas.openxmlformats.org/officeDocument/2006/relationships/hyperlink" Target="https://google.com/search?tbm=isch&amp;q=Gi&#224;y+leo+n&#250;i+Gore-tex+m&#224;u+khaki" TargetMode="External"/><Relationship Id="rId2722" Type="http://schemas.openxmlformats.org/officeDocument/2006/relationships/hyperlink" Target="https://pinterest.com/search/pins/?q=Gi&#224;y+Chelsea+boots+da+l&#7897;n+m&#224;u+&#273;en" TargetMode="External"/><Relationship Id="rId901" Type="http://schemas.openxmlformats.org/officeDocument/2006/relationships/hyperlink" Target="https://google.com/search?tbm=isch&amp;q=&#193;o+kho&#225;c+teddy+l&#244;ng+c&#7915;u+m&#224;u+n&#226;u" TargetMode="External"/><Relationship Id="rId1117" Type="http://schemas.openxmlformats.org/officeDocument/2006/relationships/hyperlink" Target="https://google.com/search?tbm=isch&amp;q=&#193;o+kho&#225;c+n&#7881;+c&#243;+kh&#243;a+m&#224;u+x&#225;m+tro" TargetMode="External"/><Relationship Id="rId1324" Type="http://schemas.openxmlformats.org/officeDocument/2006/relationships/hyperlink" Target="https://pinterest.com/search/pins/?q=Qu&#7847;n+jogger+polyester+m&#224;u+x&#225;m+tro+nam" TargetMode="External"/><Relationship Id="rId1531" Type="http://schemas.openxmlformats.org/officeDocument/2006/relationships/hyperlink" Target="https://google.com/search?tbm=isch&amp;q=Qu&#7847;n+jeans+skinny+denim+co+gi&#227;n+m&#224;u+x&#225;m+n&#7919;" TargetMode="External"/><Relationship Id="rId1769" Type="http://schemas.openxmlformats.org/officeDocument/2006/relationships/hyperlink" Target="https://google.com/search?tbm=isch&amp;q=Qu&#7847;n+d&#249;+nylon+m&#224;u+cam+nam" TargetMode="External"/><Relationship Id="rId1976" Type="http://schemas.openxmlformats.org/officeDocument/2006/relationships/hyperlink" Target="https://pinterest.com/search/pins/?q=Ch&#226;n+v&#225;y+qu&#7847;n+polyester+m&#224;u+tr&#7855;ng+n&#7919;" TargetMode="External"/><Relationship Id="rId30" Type="http://schemas.openxmlformats.org/officeDocument/2006/relationships/hyperlink" Target="https://pinterest.com/search/pins/?q=&#193;o+len+cardigan+len+d&#7879;t+kim+m&#224;u+v&#224;ng" TargetMode="External"/><Relationship Id="rId1629" Type="http://schemas.openxmlformats.org/officeDocument/2006/relationships/hyperlink" Target="https://google.com/search?tbm=isch&amp;q=Qu&#7847;n+d&#249;+m&#224;u+h&#7891;ng+n&#7919;" TargetMode="External"/><Relationship Id="rId1836" Type="http://schemas.openxmlformats.org/officeDocument/2006/relationships/hyperlink" Target="https://pinterest.com/search/pins/?q=Qu&#7847;n+kaki+&#7889;ng+&#273;&#7913;ng+cotton+m&#224;u+v&#224;ng+n&#7919;" TargetMode="External"/><Relationship Id="rId1903" Type="http://schemas.openxmlformats.org/officeDocument/2006/relationships/hyperlink" Target="https://google.com/search?tbm=isch&amp;q=Qu&#7847;n+d&#249;+nylon+m&#224;u+x&#225;m+tro+nam" TargetMode="External"/><Relationship Id="rId2098" Type="http://schemas.openxmlformats.org/officeDocument/2006/relationships/hyperlink" Target="https://pinterest.com/search/pins/?q=Ch&#226;n+v&#225;y+cargo+nylon+m&#224;u+&#273;en+n&#7919;" TargetMode="External"/><Relationship Id="rId277" Type="http://schemas.openxmlformats.org/officeDocument/2006/relationships/hyperlink" Target="https://google.com/search?tbm=isch&amp;q=&#193;o+thun+th&#7875;+thao+dry-fit+thun+l&#7841;nh+m&#224;u+h&#7891;ng+pastel+nam" TargetMode="External"/><Relationship Id="rId484" Type="http://schemas.openxmlformats.org/officeDocument/2006/relationships/hyperlink" Target="https://pinterest.com/search/pins/?q=&#193;o+len+c&#7893;+tr&#242;n+m&#224;u+x&#225;m" TargetMode="External"/><Relationship Id="rId2165" Type="http://schemas.openxmlformats.org/officeDocument/2006/relationships/hyperlink" Target="https://google.com/search?tbm=isch&amp;q=&#272;&#7847;m+len+m&#224;u+xanh+olive+n&#7919;" TargetMode="External"/><Relationship Id="rId137" Type="http://schemas.openxmlformats.org/officeDocument/2006/relationships/hyperlink" Target="https://google.com/search?tbm=isch&amp;q=&#193;o+thun+c&#7893;+tr&#242;n+modal+m&#224;u+xanh+d&#432;&#417;ng+nam" TargetMode="External"/><Relationship Id="rId344" Type="http://schemas.openxmlformats.org/officeDocument/2006/relationships/hyperlink" Target="https://pinterest.com/search/pins/?q=&#193;o+len+c&#7893;+l&#7885;+len+merino+m&#224;u+tr&#7855;ng+n&#7919;" TargetMode="External"/><Relationship Id="rId691" Type="http://schemas.openxmlformats.org/officeDocument/2006/relationships/hyperlink" Target="https://google.com/search?tbm=isch&amp;q=&#193;o+blouse+c&#244;ng+s&#7903;+cotton+m&#224;u+h&#7891;ng+pastel+n&#7919;" TargetMode="External"/><Relationship Id="rId789" Type="http://schemas.openxmlformats.org/officeDocument/2006/relationships/hyperlink" Target="https://google.com/search?tbm=isch&amp;q=&#193;o+len+cardigan+m&#224;u+n&#226;u+caramel+n&#7919;" TargetMode="External"/><Relationship Id="rId996" Type="http://schemas.openxmlformats.org/officeDocument/2006/relationships/hyperlink" Target="https://pinterest.com/search/pins/?q=&#193;o+kho&#225;c+track+jacket+nylon+m&#224;u+&#273;en+nam" TargetMode="External"/><Relationship Id="rId2025" Type="http://schemas.openxmlformats.org/officeDocument/2006/relationships/hyperlink" Target="https://google.com/search?tbm=isch&amp;q=Ch&#226;n+v&#225;y+jeans+denim+m&#224;u+xanh+denim+nh&#7841;t+n&#7919;" TargetMode="External"/><Relationship Id="rId2372" Type="http://schemas.openxmlformats.org/officeDocument/2006/relationships/hyperlink" Target="https://pinterest.com/search/pins/?q=Gi&#224;y+cao+g&#243;t+da+PU+m&#224;u+n&#226;u+n&#7919;" TargetMode="External"/><Relationship Id="rId2677" Type="http://schemas.openxmlformats.org/officeDocument/2006/relationships/hyperlink" Target="https://google.com/search?tbm=isch&amp;q=Gi&#224;y+cao+g&#243;t+da+b&#242;+m&#224;u+&#273;en+n&#7919;" TargetMode="External"/><Relationship Id="rId2884" Type="http://schemas.openxmlformats.org/officeDocument/2006/relationships/hyperlink" Target="https://pinterest.com/search/pins/?q=D&#233;p+&#273;&#7871;+b&#225;nh+m&#236;+cao+su+m&#224;u+trong+su&#7889;t+n&#7919;" TargetMode="External"/><Relationship Id="rId551" Type="http://schemas.openxmlformats.org/officeDocument/2006/relationships/hyperlink" Target="https://google.com/search?tbm=isch&amp;q=&#193;o+s&#417;+mi+d&#224;i+tay+cotton+m&#224;u+&#273;en+nam" TargetMode="External"/><Relationship Id="rId649" Type="http://schemas.openxmlformats.org/officeDocument/2006/relationships/hyperlink" Target="https://google.com/search?tbm=isch&amp;q=&#193;o+thun+tay+d&#224;i+basic+thun+l&#7841;nh+m&#224;u+be+s&#7919;a+nam" TargetMode="External"/><Relationship Id="rId856" Type="http://schemas.openxmlformats.org/officeDocument/2006/relationships/hyperlink" Target="https://pinterest.com/search/pins/?q=&#193;o+len+cardigan+len+d&#7879;t+kim+m&#224;u+b&#7841;c" TargetMode="External"/><Relationship Id="rId1181" Type="http://schemas.openxmlformats.org/officeDocument/2006/relationships/hyperlink" Target="https://google.com/search?tbm=isch&amp;q=&#193;o+kho&#225;c+teddy+fleece+m&#224;u+xanh+navy+n&#7919;" TargetMode="External"/><Relationship Id="rId1279" Type="http://schemas.openxmlformats.org/officeDocument/2006/relationships/hyperlink" Target="https://google.com/search?tbm=isch&amp;q=&#193;o+blazer+polyester+pha+m&#224;u+x&#225;m+tro+n&#7919;" TargetMode="External"/><Relationship Id="rId1486" Type="http://schemas.openxmlformats.org/officeDocument/2006/relationships/hyperlink" Target="https://pinterest.com/search/pins/?q=Qu&#7847;n+cargo+kaki+m&#224;u+&#273;en" TargetMode="External"/><Relationship Id="rId2232" Type="http://schemas.openxmlformats.org/officeDocument/2006/relationships/hyperlink" Target="https://pinterest.com/search/pins/?q=&#272;&#7847;m+y&#7871;m+kaki+m&#224;u+xanh+olive+n&#7919;" TargetMode="External"/><Relationship Id="rId2537" Type="http://schemas.openxmlformats.org/officeDocument/2006/relationships/hyperlink" Target="https://google.com/search?tbm=isch&amp;q=Gi&#224;y+b&#250;p+b&#234;+l&#432;&#7899;i+m&#224;u+tr&#7855;ng+n&#7919;" TargetMode="External"/><Relationship Id="rId204" Type="http://schemas.openxmlformats.org/officeDocument/2006/relationships/hyperlink" Target="https://pinterest.com/search/pins/?q=&#193;o+len+c&#7893;+tr&#242;n+cashmere+m&#224;u+h&#7891;ng+pastel" TargetMode="External"/><Relationship Id="rId411" Type="http://schemas.openxmlformats.org/officeDocument/2006/relationships/hyperlink" Target="https://google.com/search?tbm=isch&amp;q=&#193;o+thun+c&#7893;+tr&#242;n+cotton+compact+m&#224;u+tr&#7855;ng+nam" TargetMode="External"/><Relationship Id="rId509" Type="http://schemas.openxmlformats.org/officeDocument/2006/relationships/hyperlink" Target="https://google.com/search?tbm=isch&amp;q=&#193;o+gile+tweed+m&#224;u+kem+nam" TargetMode="External"/><Relationship Id="rId1041" Type="http://schemas.openxmlformats.org/officeDocument/2006/relationships/hyperlink" Target="https://google.com/search?tbm=isch&amp;q=&#193;o+kho&#225;c+chore+coat+kaki+m&#224;u+v&#224;ng+nam" TargetMode="External"/><Relationship Id="rId1139" Type="http://schemas.openxmlformats.org/officeDocument/2006/relationships/hyperlink" Target="https://google.com/search?tbm=isch&amp;q=&#193;o+kho&#225;c+chore+coat+denim+m&#224;u+xanh+denim+&#273;&#7853;m+nam" TargetMode="External"/><Relationship Id="rId1346" Type="http://schemas.openxmlformats.org/officeDocument/2006/relationships/hyperlink" Target="https://pinterest.com/search/pins/?q=Qu&#7847;n+chinos+kaki+m&#224;u+v&#224;ng+nam" TargetMode="External"/><Relationship Id="rId1693" Type="http://schemas.openxmlformats.org/officeDocument/2006/relationships/hyperlink" Target="https://google.com/search?tbm=isch&amp;q=Qu&#7847;n+cargo+nylon+m&#224;u+xanh+navy+nam" TargetMode="External"/><Relationship Id="rId1998" Type="http://schemas.openxmlformats.org/officeDocument/2006/relationships/hyperlink" Target="https://pinterest.com/search/pins/?q=Ch&#226;n+v&#225;y+cargo+cotton+canvas+m&#224;u+tr&#7855;ng+n&#7919;" TargetMode="External"/><Relationship Id="rId2744" Type="http://schemas.openxmlformats.org/officeDocument/2006/relationships/hyperlink" Target="https://pinterest.com/search/pins/?q=Gi&#224;y+driving+shoes+da+l&#7897;n+m&#224;u+n&#226;u+nam" TargetMode="External"/><Relationship Id="rId2951" Type="http://schemas.openxmlformats.org/officeDocument/2006/relationships/hyperlink" Target="https://google.com/search?tbm=isch&amp;q=D&#233;p+sandal+quai+h&#7853;u+cao+su+m&#224;u+trong+su&#7889;t+nam" TargetMode="External"/><Relationship Id="rId716" Type="http://schemas.openxmlformats.org/officeDocument/2006/relationships/hyperlink" Target="https://pinterest.com/search/pins/?q=&#193;o+gi&#7919;+nhi&#7879;t+polyester+fleece+m&#224;u+h&#7891;ng+pastel" TargetMode="External"/><Relationship Id="rId923" Type="http://schemas.openxmlformats.org/officeDocument/2006/relationships/hyperlink" Target="https://google.com/search?tbm=isch&amp;q=&#193;o+kho&#225;c+varsity+n&#7881;+m&#224;u+v&#224;ng+nam" TargetMode="External"/><Relationship Id="rId1553" Type="http://schemas.openxmlformats.org/officeDocument/2006/relationships/hyperlink" Target="https://google.com/search?tbm=isch&amp;q=Qu&#7847;n+&#7889;ng+su&#244;ng+linen+m&#224;u+&#273;&#7887;+&#273;&#244;" TargetMode="External"/><Relationship Id="rId1760" Type="http://schemas.openxmlformats.org/officeDocument/2006/relationships/hyperlink" Target="https://pinterest.com/search/pins/?q=Qu&#7847;n+cargo+nylon+m&#224;u+be+n&#7919;" TargetMode="External"/><Relationship Id="rId1858" Type="http://schemas.openxmlformats.org/officeDocument/2006/relationships/hyperlink" Target="https://pinterest.com/search/pins/?q=Qu&#7847;n+cargo+nylon+m&#224;u+xanh+r&#234;u+nam" TargetMode="External"/><Relationship Id="rId2604" Type="http://schemas.openxmlformats.org/officeDocument/2006/relationships/hyperlink" Target="https://pinterest.com/search/pins/?q=Gi&#224;y+t&#7853;p+gym+v&#7843;i+k&#7929;+thu&#7853;t+m&#224;u+be+nam" TargetMode="External"/><Relationship Id="rId2811" Type="http://schemas.openxmlformats.org/officeDocument/2006/relationships/hyperlink" Target="https://google.com/search?tbm=isch&amp;q=D&#233;p+Birkenstock+EVA+v&#224;+da+l&#7897;n+m&#224;u+&#273;&#7887;+n&#7919;" TargetMode="External"/><Relationship Id="rId52" Type="http://schemas.openxmlformats.org/officeDocument/2006/relationships/hyperlink" Target="https://pinterest.com/search/pins/?q=&#193;o+len+cardigan+mohair+m&#224;u+kem+nam" TargetMode="External"/><Relationship Id="rId1206" Type="http://schemas.openxmlformats.org/officeDocument/2006/relationships/hyperlink" Target="https://pinterest.com/search/pins/?q=&#193;o+kho&#225;c+d&#7841;+m&#224;u+tr&#7855;ng+nam" TargetMode="External"/><Relationship Id="rId1413" Type="http://schemas.openxmlformats.org/officeDocument/2006/relationships/hyperlink" Target="https://google.com/search?tbm=isch&amp;q=Qu&#7847;n+legging+gi&#7919;+nhi&#7879;t+fleece+m&#224;u+tr&#7855;ng+n&#7919;" TargetMode="External"/><Relationship Id="rId1620" Type="http://schemas.openxmlformats.org/officeDocument/2006/relationships/hyperlink" Target="https://pinterest.com/search/pins/?q=Qu&#7847;n+kaki+&#7889;ng+&#273;&#7913;ng+cotton+m&#224;u+xanh+navy+n&#7919;" TargetMode="External"/><Relationship Id="rId2909" Type="http://schemas.openxmlformats.org/officeDocument/2006/relationships/hyperlink" Target="https://google.com/search?tbm=isch&amp;q=D&#233;p+sandal+th&#7875;+thao+nylon+m&#224;u+x&#225;m+n&#7919;" TargetMode="External"/><Relationship Id="rId1718" Type="http://schemas.openxmlformats.org/officeDocument/2006/relationships/hyperlink" Target="https://pinterest.com/search/pins/?q=Qu&#7847;n+cargo+cotton+canvas+m&#224;u+xanh+navy" TargetMode="External"/><Relationship Id="rId1925" Type="http://schemas.openxmlformats.org/officeDocument/2006/relationships/hyperlink" Target="https://google.com/search?tbm=isch&amp;q=Ch&#226;n+v&#225;y+qu&#7847;n+cotton+m&#224;u+xanh+r&#234;u+n&#7919;" TargetMode="External"/><Relationship Id="rId299" Type="http://schemas.openxmlformats.org/officeDocument/2006/relationships/hyperlink" Target="https://google.com/search?tbm=isch&amp;q=&#193;o+blouse+c&#244;ng+s&#7903;+satin+m&#224;u+be+n&#7919;" TargetMode="External"/><Relationship Id="rId2187" Type="http://schemas.openxmlformats.org/officeDocument/2006/relationships/hyperlink" Target="https://google.com/search?tbm=isch&amp;q=&#272;&#7847;m+len+len+d&#7879;t+kim+m&#224;u+&#273;&#7887;+&#273;&#244;+n&#7919;" TargetMode="External"/><Relationship Id="rId2394" Type="http://schemas.openxmlformats.org/officeDocument/2006/relationships/hyperlink" Target="https://pinterest.com/search/pins/?q=Gi&#224;y+loafer+da+PU+m&#224;u+n&#226;u+nam" TargetMode="External"/><Relationship Id="rId159" Type="http://schemas.openxmlformats.org/officeDocument/2006/relationships/hyperlink" Target="https://google.com/search?tbm=isch&amp;q=&#193;o+thun+tay+d&#224;i+basic+thun+l&#7841;nh+m&#224;u+x&#225;m+tro+nam" TargetMode="External"/><Relationship Id="rId366" Type="http://schemas.openxmlformats.org/officeDocument/2006/relationships/hyperlink" Target="https://pinterest.com/search/pins/?q=&#193;o+gile+len+m&#224;u+xanh+d&#432;&#417;ng+nam" TargetMode="External"/><Relationship Id="rId573" Type="http://schemas.openxmlformats.org/officeDocument/2006/relationships/hyperlink" Target="https://google.com/search?tbm=isch&amp;q=&#193;o+sweatshirt+cotton+french+terry+m&#224;u+cam+nam" TargetMode="External"/><Relationship Id="rId780" Type="http://schemas.openxmlformats.org/officeDocument/2006/relationships/hyperlink" Target="https://pinterest.com/search/pins/?q=&#193;o+hoodie+n&#7881;+m&#224;u+h&#7891;ng+pastel+nam" TargetMode="External"/><Relationship Id="rId2047" Type="http://schemas.openxmlformats.org/officeDocument/2006/relationships/hyperlink" Target="https://google.com/search?tbm=isch&amp;q=Ch&#226;n+v&#225;y+midi+d&#7879;t+kim+len+d&#7879;t+kim+m&#224;u+xanh+d&#432;&#417;ng+n&#7919;" TargetMode="External"/><Relationship Id="rId2254" Type="http://schemas.openxmlformats.org/officeDocument/2006/relationships/hyperlink" Target="https://pinterest.com/search/pins/?q=&#272;&#7847;m+su&#244;ng+linen+m&#224;u+&#273;&#7887;+n&#7919;" TargetMode="External"/><Relationship Id="rId2461" Type="http://schemas.openxmlformats.org/officeDocument/2006/relationships/hyperlink" Target="https://google.com/search?tbm=isch&amp;q=Gi&#224;y+loafer+da+PU+m&#224;u+&#273;en" TargetMode="External"/><Relationship Id="rId2699" Type="http://schemas.openxmlformats.org/officeDocument/2006/relationships/hyperlink" Target="https://google.com/search?tbm=isch&amp;q=Gi&#224;y+Oxford+da+b&#243;ng+m&#224;u+n&#226;u+nam" TargetMode="External"/><Relationship Id="rId3000" Type="http://schemas.openxmlformats.org/officeDocument/2006/relationships/hyperlink" Target="https://pinterest.com/search/pins/?q=D&#233;p+&#273;&#7871;+b&#225;nh+m&#236;+EVA+m&#224;u+&#273;en" TargetMode="External"/><Relationship Id="rId226" Type="http://schemas.openxmlformats.org/officeDocument/2006/relationships/hyperlink" Target="https://pinterest.com/search/pins/?q=&#193;o+thun+c&#7893;+tr&#242;n+modal+m&#224;u+tr&#7855;ng+nam" TargetMode="External"/><Relationship Id="rId433" Type="http://schemas.openxmlformats.org/officeDocument/2006/relationships/hyperlink" Target="https://google.com/search?tbm=isch&amp;q=&#193;o+s&#417;+mi+denim+m&#224;u+xanh+denim+&#273;&#7853;m+nam" TargetMode="External"/><Relationship Id="rId878" Type="http://schemas.openxmlformats.org/officeDocument/2006/relationships/hyperlink" Target="https://pinterest.com/search/pins/?q=&#193;o+gi&#7919;+nhi&#7879;t+polyester+fleece+m&#224;u+v&#224;ng+mustard+nam" TargetMode="External"/><Relationship Id="rId1063" Type="http://schemas.openxmlformats.org/officeDocument/2006/relationships/hyperlink" Target="https://google.com/search?tbm=isch&amp;q=&#193;o+kho&#225;c+parka+nylon+m&#224;u+&#273;en+n&#7919;" TargetMode="External"/><Relationship Id="rId1270" Type="http://schemas.openxmlformats.org/officeDocument/2006/relationships/hyperlink" Target="https://pinterest.com/search/pins/?q=&#193;o+kho&#225;c+n&#7881;+c&#243;+kh&#243;a+fleece+m&#224;u+khaki" TargetMode="External"/><Relationship Id="rId2114" Type="http://schemas.openxmlformats.org/officeDocument/2006/relationships/hyperlink" Target="https://pinterest.com/search/pins/?q=&#272;&#7847;m+tay+ph&#7891;ng+c&#7893;+vu&#244;ng+cotton+m&#224;u+kem+n&#7919;" TargetMode="External"/><Relationship Id="rId2559" Type="http://schemas.openxmlformats.org/officeDocument/2006/relationships/hyperlink" Target="https://google.com/search?tbm=isch&amp;q=Gi&#224;y+Mary+Jane+da+b&#242;+m&#224;u+kem+n&#7919;" TargetMode="External"/><Relationship Id="rId2766" Type="http://schemas.openxmlformats.org/officeDocument/2006/relationships/hyperlink" Target="https://pinterest.com/search/pins/?q=D&#233;p+clog+EVA+m&#224;u+&#273;en+n&#7919;" TargetMode="External"/><Relationship Id="rId2973" Type="http://schemas.openxmlformats.org/officeDocument/2006/relationships/hyperlink" Target="https://google.com/search?tbm=isch&amp;q=D&#233;p+sandal+quai+h&#7853;u+da+b&#242;+m&#224;u+x&#225;m+nam" TargetMode="External"/><Relationship Id="rId640" Type="http://schemas.openxmlformats.org/officeDocument/2006/relationships/hyperlink" Target="https://pinterest.com/search/pins/?q=&#193;o+blouse+c&#244;ng+s&#7903;+chiffon+m&#224;u+n&#226;u+caramel+n&#7919;" TargetMode="External"/><Relationship Id="rId738" Type="http://schemas.openxmlformats.org/officeDocument/2006/relationships/hyperlink" Target="https://pinterest.com/search/pins/?q=&#193;o+s&#417;+mi+denim+m&#224;u+be" TargetMode="External"/><Relationship Id="rId945" Type="http://schemas.openxmlformats.org/officeDocument/2006/relationships/hyperlink" Target="https://google.com/search?tbm=isch&amp;q=&#193;o+kho&#225;c+parka+cotton+canvas+m&#224;u+be+n&#7919;" TargetMode="External"/><Relationship Id="rId1368" Type="http://schemas.openxmlformats.org/officeDocument/2006/relationships/hyperlink" Target="https://pinterest.com/search/pins/?q=Qu&#7847;n+nhung+t&#259;m+m&#224;u+&#273;en+nam" TargetMode="External"/><Relationship Id="rId1575" Type="http://schemas.openxmlformats.org/officeDocument/2006/relationships/hyperlink" Target="https://google.com/search?tbm=isch&amp;q=Qu&#7847;n+t&#226;y+&#226;u+tuy&#7871;t+m&#432;a+m&#224;u+be+nam" TargetMode="External"/><Relationship Id="rId1782" Type="http://schemas.openxmlformats.org/officeDocument/2006/relationships/hyperlink" Target="https://pinterest.com/search/pins/?q=Qu&#7847;n+jeans+&#7889;ng+&#273;&#7913;ng+denim+co+gi&#227;n+m&#224;u+x&#225;m+n&#7919;" TargetMode="External"/><Relationship Id="rId2321" Type="http://schemas.openxmlformats.org/officeDocument/2006/relationships/hyperlink" Target="https://google.com/search?tbm=isch&amp;q=Gi&#224;y+leo+n&#250;i+da+b&#242;+m&#224;u+tr&#7855;ng+nam" TargetMode="External"/><Relationship Id="rId2419" Type="http://schemas.openxmlformats.org/officeDocument/2006/relationships/hyperlink" Target="https://google.com/search?tbm=isch&amp;q=Gi&#224;y+combat+boots+da+b&#242;+m&#224;u+n&#226;u+&#273;&#7853;m+nam" TargetMode="External"/><Relationship Id="rId2626" Type="http://schemas.openxmlformats.org/officeDocument/2006/relationships/hyperlink" Target="https://pinterest.com/search/pins/?q=Gi&#224;y+brogue+da+b&#243;ng+m&#224;u+tr&#7855;ng+nam" TargetMode="External"/><Relationship Id="rId2833" Type="http://schemas.openxmlformats.org/officeDocument/2006/relationships/hyperlink" Target="https://google.com/search?tbm=isch&amp;q=Sandal+&#273;&#7871;+b&#7857;ng+quai+d&#226;y+da+PU+m&#224;u+n&#226;u+n&#7919;" TargetMode="External"/><Relationship Id="rId74" Type="http://schemas.openxmlformats.org/officeDocument/2006/relationships/hyperlink" Target="https://pinterest.com/search/pins/?q=&#193;o+polo+polyester+m&#224;u+&#273;&#7887;+n&#7919;" TargetMode="External"/><Relationship Id="rId500" Type="http://schemas.openxmlformats.org/officeDocument/2006/relationships/hyperlink" Target="https://pinterest.com/search/pins/?q=&#193;o+thun+th&#7875;+thao+dry-fit+mesh+m&#224;u+t&#237;m+lavender+nam" TargetMode="External"/><Relationship Id="rId805" Type="http://schemas.openxmlformats.org/officeDocument/2006/relationships/hyperlink" Target="https://google.com/search?tbm=isch&amp;q=&#193;o+henley+cotton+m&#224;u+cam+nam" TargetMode="External"/><Relationship Id="rId1130" Type="http://schemas.openxmlformats.org/officeDocument/2006/relationships/hyperlink" Target="https://pinterest.com/search/pins/?q=&#193;o+kho&#225;c+d&#7841;+m&#224;u+xanh+d&#432;&#417;ng+nam" TargetMode="External"/><Relationship Id="rId1228" Type="http://schemas.openxmlformats.org/officeDocument/2006/relationships/hyperlink" Target="https://pinterest.com/search/pins/?q=&#193;o+cardigan+d&#224;i+mohair+m&#224;u+&#273;&#7887;+&#273;&#244;" TargetMode="External"/><Relationship Id="rId1435" Type="http://schemas.openxmlformats.org/officeDocument/2006/relationships/hyperlink" Target="https://google.com/search?tbm=isch&amp;q=Qu&#7847;n+legging+gi&#7919;+nhi&#7879;t+s&#7907;i+gi&#7919;+nhi&#7879;t+m&#224;u+&#273;&#7887;+nam" TargetMode="External"/><Relationship Id="rId1642" Type="http://schemas.openxmlformats.org/officeDocument/2006/relationships/hyperlink" Target="https://pinterest.com/search/pins/?q=Qu&#7847;n+kaki+&#7889;ng+&#273;&#7913;ng+m&#224;u+xanh+l&#225;+n&#7919;" TargetMode="External"/><Relationship Id="rId1947" Type="http://schemas.openxmlformats.org/officeDocument/2006/relationships/hyperlink" Target="https://google.com/search?tbm=isch&amp;q=Ch&#226;n+v&#225;y+midi+d&#7879;t+kim+len+d&#7879;t+kim+m&#224;u+xanh+baby+n&#7919;" TargetMode="External"/><Relationship Id="rId2900" Type="http://schemas.openxmlformats.org/officeDocument/2006/relationships/hyperlink" Target="https://pinterest.com/search/pins/?q=D&#233;p+quai+ngang+EVA+m&#224;u+h&#7891;ng+pastel+nam" TargetMode="External"/><Relationship Id="rId1502" Type="http://schemas.openxmlformats.org/officeDocument/2006/relationships/hyperlink" Target="https://pinterest.com/search/pins/?q=Qu&#7847;n+nhung+t&#259;m+m&#224;u+n&#226;u+caramel+nam" TargetMode="External"/><Relationship Id="rId1807" Type="http://schemas.openxmlformats.org/officeDocument/2006/relationships/hyperlink" Target="https://google.com/search?tbm=isch&amp;q=Qu&#7847;n+legging+gi&#7919;+nhi&#7879;t+s&#7907;i+gi&#7919;+nhi&#7879;t+m&#224;u+&#273;&#7887;+&#273;&#244;+nam" TargetMode="External"/><Relationship Id="rId290" Type="http://schemas.openxmlformats.org/officeDocument/2006/relationships/hyperlink" Target="https://pinterest.com/search/pins/?q=&#193;o+thun+th&#7875;+thao+dry-fit+polyester+m&#224;u+xanh+navy+nam" TargetMode="External"/><Relationship Id="rId388" Type="http://schemas.openxmlformats.org/officeDocument/2006/relationships/hyperlink" Target="https://pinterest.com/search/pins/?q=&#193;o+sweatshirt+n&#7881;+m&#224;u+n&#226;u+nam" TargetMode="External"/><Relationship Id="rId2069" Type="http://schemas.openxmlformats.org/officeDocument/2006/relationships/hyperlink" Target="https://google.com/search?tbm=isch&amp;q=Ch&#226;n+v&#225;y+midi+satin+l&#7909;a+m&#224;u+xanh+l&#225;+n&#7919;" TargetMode="External"/><Relationship Id="rId150" Type="http://schemas.openxmlformats.org/officeDocument/2006/relationships/hyperlink" Target="https://pinterest.com/search/pins/?q=&#193;o+gi&#7919;+nhi&#7879;t+s&#7907;i+gi&#7919;+nhi&#7879;t+m&#224;u+&#273;en+nam" TargetMode="External"/><Relationship Id="rId595" Type="http://schemas.openxmlformats.org/officeDocument/2006/relationships/hyperlink" Target="https://google.com/search?tbm=isch&amp;q=&#193;o+thun+tay+d&#224;i+basic+cotton+m&#224;u+x&#225;m+n&#7919;" TargetMode="External"/><Relationship Id="rId2276" Type="http://schemas.openxmlformats.org/officeDocument/2006/relationships/hyperlink" Target="https://pinterest.com/search/pins/?q=&#272;&#7847;m+len+len+d&#7879;t+kim+m&#224;u+t&#237;m+n&#7919;" TargetMode="External"/><Relationship Id="rId2483" Type="http://schemas.openxmlformats.org/officeDocument/2006/relationships/hyperlink" Target="https://google.com/search?tbm=isch&amp;q=Gi&#224;y+ch&#7841;y+b&#7897;+mesh+m&#224;u+n&#226;u+n&#7919;" TargetMode="External"/><Relationship Id="rId2690" Type="http://schemas.openxmlformats.org/officeDocument/2006/relationships/hyperlink" Target="https://pinterest.com/search/pins/?q=Gi&#224;y+b&#250;p+b&#234;+da+PU+m&#224;u+be+n&#7919;" TargetMode="External"/><Relationship Id="rId248" Type="http://schemas.openxmlformats.org/officeDocument/2006/relationships/hyperlink" Target="https://pinterest.com/search/pins/?q=&#193;o+gile+polyester+pha+m&#224;u+x&#225;m+tro+nam" TargetMode="External"/><Relationship Id="rId455" Type="http://schemas.openxmlformats.org/officeDocument/2006/relationships/hyperlink" Target="https://google.com/search?tbm=isch&amp;q=&#193;o+gi&#7919;+nhi&#7879;t+s&#7907;i+gi&#7919;+nhi&#7879;t+m&#224;u+xanh+d&#432;&#417;ng+n&#7919;" TargetMode="External"/><Relationship Id="rId662" Type="http://schemas.openxmlformats.org/officeDocument/2006/relationships/hyperlink" Target="https://pinterest.com/search/pins/?q=&#193;o+hoodie+cotton+french+terry+m&#224;u+x&#225;m+n&#7919;" TargetMode="External"/><Relationship Id="rId1085" Type="http://schemas.openxmlformats.org/officeDocument/2006/relationships/hyperlink" Target="https://google.com/search?tbm=isch&amp;q=&#193;o+kho&#225;c+phao+polyester+nh&#7891;i+b&#244;ng+m&#224;u+xanh+olive+nam" TargetMode="External"/><Relationship Id="rId1292" Type="http://schemas.openxmlformats.org/officeDocument/2006/relationships/hyperlink" Target="https://pinterest.com/search/pins/?q=&#193;o+phao+si&#234;u+nh&#7865;+nylon+m&#224;u+xanh+navy+n&#7919;" TargetMode="External"/><Relationship Id="rId2136" Type="http://schemas.openxmlformats.org/officeDocument/2006/relationships/hyperlink" Target="https://pinterest.com/search/pins/?q=&#272;&#7847;m+su&#244;ng+cotton+m&#224;u+v&#224;ng+mustard+n&#7919;" TargetMode="External"/><Relationship Id="rId2343" Type="http://schemas.openxmlformats.org/officeDocument/2006/relationships/hyperlink" Target="https://google.com/search?tbm=isch&amp;q=Gi&#224;y+&#273;i+b&#7897;+yoga+mesh+m&#224;u+&#273;en+n&#7919;" TargetMode="External"/><Relationship Id="rId2550" Type="http://schemas.openxmlformats.org/officeDocument/2006/relationships/hyperlink" Target="https://pinterest.com/search/pins/?q=Gi&#224;y+ch&#7841;y+b&#7897;+mesh+m&#224;u+xanh+l&#225;" TargetMode="External"/><Relationship Id="rId2788" Type="http://schemas.openxmlformats.org/officeDocument/2006/relationships/hyperlink" Target="https://pinterest.com/search/pins/?q=D&#233;p+clog+EVA+m&#224;u+b&#7841;c" TargetMode="External"/><Relationship Id="rId2995" Type="http://schemas.openxmlformats.org/officeDocument/2006/relationships/hyperlink" Target="https://google.com/search?tbm=isch&amp;q=D&#233;p+sandal+th&#7875;+thao+EVA+m&#224;u+kem+nam" TargetMode="External"/><Relationship Id="rId108" Type="http://schemas.openxmlformats.org/officeDocument/2006/relationships/hyperlink" Target="https://pinterest.com/search/pins/?q=&#193;o+polo+thun+c&#225;+s&#7845;u+m&#224;u+&#273;&#7887;+&#273;&#244;" TargetMode="External"/><Relationship Id="rId315" Type="http://schemas.openxmlformats.org/officeDocument/2006/relationships/hyperlink" Target="https://google.com/search?tbm=isch&amp;q=&#193;o+s&#417;+mi+flannel+h&#7885;a+ti&#7871;t+caro+xanh+navy+nam" TargetMode="External"/><Relationship Id="rId522" Type="http://schemas.openxmlformats.org/officeDocument/2006/relationships/hyperlink" Target="https://pinterest.com/search/pins/?q=&#193;o+hoodie+cotton+french+terry+m&#224;u+xanh+mint+n&#7919;" TargetMode="External"/><Relationship Id="rId967" Type="http://schemas.openxmlformats.org/officeDocument/2006/relationships/hyperlink" Target="https://google.com/search?tbm=isch&amp;q=&#193;o+kho&#225;c+chore+coat+cotton+canvas+m&#224;u+tr&#7855;ng+nam" TargetMode="External"/><Relationship Id="rId1152" Type="http://schemas.openxmlformats.org/officeDocument/2006/relationships/hyperlink" Target="https://pinterest.com/search/pins/?q=&#193;o+kho&#225;c+da+da+b&#242;+m&#224;u+&#273;en+n&#7919;" TargetMode="External"/><Relationship Id="rId1597" Type="http://schemas.openxmlformats.org/officeDocument/2006/relationships/hyperlink" Target="https://google.com/search?tbm=isch&amp;q=Qu&#7847;n+t&#226;y+&#226;u+linen+m&#224;u+&#273;&#7887;+&#273;&#244;+n&#7919;" TargetMode="External"/><Relationship Id="rId2203" Type="http://schemas.openxmlformats.org/officeDocument/2006/relationships/hyperlink" Target="https://google.com/search?tbm=isch&amp;q=&#272;&#7847;m+polo+th&#7875;+thao+polyester+h&#7885;a+ti&#7871;t+caro+x&#225;m+n&#7919;" TargetMode="External"/><Relationship Id="rId2410" Type="http://schemas.openxmlformats.org/officeDocument/2006/relationships/hyperlink" Target="https://pinterest.com/search/pins/?q=Gi&#224;y+&#273;i+b&#7897;+yoga+mesh+m&#224;u+v&#224;ng+mustard+nam" TargetMode="External"/><Relationship Id="rId2648" Type="http://schemas.openxmlformats.org/officeDocument/2006/relationships/hyperlink" Target="https://pinterest.com/search/pins/?q=Gi&#224;y+platform+canvas+m&#224;u+h&#7891;ng+nam" TargetMode="External"/><Relationship Id="rId2855" Type="http://schemas.openxmlformats.org/officeDocument/2006/relationships/hyperlink" Target="https://google.com/search?tbm=isch&amp;q=D&#233;p+sandal+quai+h&#7853;u+da+b&#242;+m&#224;u+t&#237;m+lavender+n&#7919;" TargetMode="External"/><Relationship Id="rId96" Type="http://schemas.openxmlformats.org/officeDocument/2006/relationships/hyperlink" Target="https://pinterest.com/search/pins/?q=&#193;o+gi&#7919;+nhi&#7879;t+polyester+fleece+m&#224;u+xanh+r&#234;u" TargetMode="External"/><Relationship Id="rId827" Type="http://schemas.openxmlformats.org/officeDocument/2006/relationships/hyperlink" Target="https://google.com/search?tbm=isch&amp;q=&#193;o+thun+tay+d&#224;i+basic+cotton+m&#224;u+t&#237;m+nam" TargetMode="External"/><Relationship Id="rId1012" Type="http://schemas.openxmlformats.org/officeDocument/2006/relationships/hyperlink" Target="https://pinterest.com/search/pins/?q=&#193;o+kho&#225;c+parka+cotton+canvas+m&#224;u+khaki+n&#7919;" TargetMode="External"/><Relationship Id="rId1457" Type="http://schemas.openxmlformats.org/officeDocument/2006/relationships/hyperlink" Target="https://google.com/search?tbm=isch&amp;q=Qu&#7847;n+kaki+&#7889;ng+&#273;&#7913;ng+m&#224;u+xanh+d&#432;&#417;ng" TargetMode="External"/><Relationship Id="rId1664" Type="http://schemas.openxmlformats.org/officeDocument/2006/relationships/hyperlink" Target="https://pinterest.com/search/pins/?q=Qu&#7847;n+kaki+&#7889;ng+&#273;&#7913;ng+cotton+m&#224;u+h&#7891;ng+pastel+n&#7919;" TargetMode="External"/><Relationship Id="rId1871" Type="http://schemas.openxmlformats.org/officeDocument/2006/relationships/hyperlink" Target="https://google.com/search?tbm=isch&amp;q=Qu&#7847;n+chinos+kaki+m&#224;u+n&#226;u+n&#7919;" TargetMode="External"/><Relationship Id="rId2508" Type="http://schemas.openxmlformats.org/officeDocument/2006/relationships/hyperlink" Target="https://pinterest.com/search/pins/?q=Gi&#224;y+b&#250;p+b&#234;+da+PU+m&#224;u+&#273;en+n&#7919;" TargetMode="External"/><Relationship Id="rId2715" Type="http://schemas.openxmlformats.org/officeDocument/2006/relationships/hyperlink" Target="https://google.com/search?tbm=isch&amp;q=Gi&#224;y+sneaker+canvas+m&#224;u+khaki+nam" TargetMode="External"/><Relationship Id="rId2922" Type="http://schemas.openxmlformats.org/officeDocument/2006/relationships/hyperlink" Target="https://pinterest.com/search/pins/?q=D&#233;p+Birkenstock+da+l&#7897;n+m&#224;u+xanh+l&#225;+nam" TargetMode="External"/><Relationship Id="rId1317" Type="http://schemas.openxmlformats.org/officeDocument/2006/relationships/hyperlink" Target="https://google.com/search?tbm=isch&amp;q=&#193;o+kho&#225;c+n&#7881;+c&#243;+kh&#243;a+cotton+french+terry+m&#224;u+n&#226;u+caramel+n&#7919;" TargetMode="External"/><Relationship Id="rId1524" Type="http://schemas.openxmlformats.org/officeDocument/2006/relationships/hyperlink" Target="https://pinterest.com/search/pins/?q=Qu&#7847;n+jeans+&#7889;ng+r&#7897;ng+denim+m&#224;u+x&#225;m" TargetMode="External"/><Relationship Id="rId1731" Type="http://schemas.openxmlformats.org/officeDocument/2006/relationships/hyperlink" Target="https://google.com/search?tbm=isch&amp;q=Qu&#7847;n+track+pants+nylon+m&#224;u+h&#7891;ng+pastel+nam" TargetMode="External"/><Relationship Id="rId1969" Type="http://schemas.openxmlformats.org/officeDocument/2006/relationships/hyperlink" Target="https://google.com/search?tbm=isch&amp;q=Ch&#226;n+v&#225;y+len+d&#224;i+m&#224;u+xanh+baby+n&#7919;" TargetMode="External"/><Relationship Id="rId23" Type="http://schemas.openxmlformats.org/officeDocument/2006/relationships/hyperlink" Target="https://google.com/search?tbm=isch&amp;q=&#193;o+polo+cotton+pique+m&#224;u+h&#7891;ng" TargetMode="External"/><Relationship Id="rId1829" Type="http://schemas.openxmlformats.org/officeDocument/2006/relationships/hyperlink" Target="https://google.com/search?tbm=isch&amp;q=Qu&#7847;n+cargo+nylon+m&#224;u+kem+n&#7919;" TargetMode="External"/><Relationship Id="rId2298" Type="http://schemas.openxmlformats.org/officeDocument/2006/relationships/hyperlink" Target="https://pinterest.com/search/pins/?q=&#272;&#7847;m+c&#244;ng+s&#7903;+cotton+m&#224;u+&#273;&#7887;+n&#7919;" TargetMode="External"/><Relationship Id="rId172" Type="http://schemas.openxmlformats.org/officeDocument/2006/relationships/hyperlink" Target="https://pinterest.com/search/pins/?q=&#193;o+s&#417;+mi+d&#224;i+tay+oxford+m&#224;u+n&#226;u+nam" TargetMode="External"/><Relationship Id="rId477" Type="http://schemas.openxmlformats.org/officeDocument/2006/relationships/hyperlink" Target="https://google.com/search?tbm=isch&amp;q=&#193;o+len+c&#7893;+l&#7885;+len+d&#7879;t+kim+m&#224;u+&#273;en+nam" TargetMode="External"/><Relationship Id="rId684" Type="http://schemas.openxmlformats.org/officeDocument/2006/relationships/hyperlink" Target="https://pinterest.com/search/pins/?q=&#193;o+blouse+c&#244;ng+s&#7903;+cotton+m&#224;u+t&#237;m+lavender+n&#7919;" TargetMode="External"/><Relationship Id="rId2060" Type="http://schemas.openxmlformats.org/officeDocument/2006/relationships/hyperlink" Target="https://pinterest.com/search/pins/?q=Ch&#226;n+v&#225;y+cargo+cotton+canvas+m&#224;u+kem+n&#7919;" TargetMode="External"/><Relationship Id="rId2158" Type="http://schemas.openxmlformats.org/officeDocument/2006/relationships/hyperlink" Target="https://pinterest.com/search/pins/?q=&#272;&#7847;m+peplum+c&#244;ng+s&#7903;+tweed+m&#224;u+v&#224;ng+mustard+n&#7919;" TargetMode="External"/><Relationship Id="rId2365" Type="http://schemas.openxmlformats.org/officeDocument/2006/relationships/hyperlink" Target="https://google.com/search?tbm=isch&amp;q=Gi&#224;y+Derby+da+b&#242;+m&#224;u+&#273;&#7887;+&#273;&#244;+nam" TargetMode="External"/><Relationship Id="rId337" Type="http://schemas.openxmlformats.org/officeDocument/2006/relationships/hyperlink" Target="https://google.com/search?tbm=isch&amp;q=&#193;o+gi&#7919;+nhi&#7879;t+polyester+fleece+m&#224;u+be" TargetMode="External"/><Relationship Id="rId891" Type="http://schemas.openxmlformats.org/officeDocument/2006/relationships/hyperlink" Target="https://google.com/search?tbm=isch&amp;q=&#193;o+kho&#225;c+parka+Gore-tex+m&#224;u+xanh+olive" TargetMode="External"/><Relationship Id="rId989" Type="http://schemas.openxmlformats.org/officeDocument/2006/relationships/hyperlink" Target="https://google.com/search?tbm=isch&amp;q=&#193;o+phao+si&#234;u+nh&#7865;+nylon+m&#224;u+&#273;en+nam" TargetMode="External"/><Relationship Id="rId2018" Type="http://schemas.openxmlformats.org/officeDocument/2006/relationships/hyperlink" Target="https://pinterest.com/search/pins/?q=Ch&#226;n+v&#225;y+b&#250;t+ch&#236;+len+m&#224;u+be+n&#7919;" TargetMode="External"/><Relationship Id="rId2572" Type="http://schemas.openxmlformats.org/officeDocument/2006/relationships/hyperlink" Target="https://pinterest.com/search/pins/?q=Gi&#224;y+l&#432;&#7901;i+slip-on+v&#7843;i+m&#224;u+x&#225;m+nam" TargetMode="External"/><Relationship Id="rId2877" Type="http://schemas.openxmlformats.org/officeDocument/2006/relationships/hyperlink" Target="https://google.com/search?tbm=isch&amp;q=D&#233;p+&#273;an+c&#243;i+&#273;ay+m&#224;u+kem+nam" TargetMode="External"/><Relationship Id="rId544" Type="http://schemas.openxmlformats.org/officeDocument/2006/relationships/hyperlink" Target="https://pinterest.com/search/pins/?q=&#193;o+sweatshirt+n&#7881;+m&#224;u+h&#7891;ng+nam" TargetMode="External"/><Relationship Id="rId751" Type="http://schemas.openxmlformats.org/officeDocument/2006/relationships/hyperlink" Target="https://google.com/search?tbm=isch&amp;q=&#193;o+thun+tay+d&#224;i+basic+cotton+m&#224;u+v&#224;ng+mustard" TargetMode="External"/><Relationship Id="rId849" Type="http://schemas.openxmlformats.org/officeDocument/2006/relationships/hyperlink" Target="https://google.com/search?tbm=isch&amp;q=&#193;o+thun+th&#7875;+thao+dry-fit+polyester+m&#224;u+xanh+d&#432;&#417;ng+n&#7919;" TargetMode="External"/><Relationship Id="rId1174" Type="http://schemas.openxmlformats.org/officeDocument/2006/relationships/hyperlink" Target="https://pinterest.com/search/pins/?q=&#193;o+phao+si&#234;u+nh&#7865;+l&#244;ng+v&#361;+m&#224;u+&#273;en" TargetMode="External"/><Relationship Id="rId1381" Type="http://schemas.openxmlformats.org/officeDocument/2006/relationships/hyperlink" Target="https://google.com/search?tbm=isch&amp;q=Qu&#7847;n+chinos+cotton+chino+m&#224;u+xanh+navy" TargetMode="External"/><Relationship Id="rId1479" Type="http://schemas.openxmlformats.org/officeDocument/2006/relationships/hyperlink" Target="https://google.com/search?tbm=isch&amp;q=Qu&#7847;n+legging+gi&#7919;+nhi&#7879;t+s&#7907;i+gi&#7919;+nhi&#7879;t+m&#224;u+be+s&#7919;a+nam" TargetMode="External"/><Relationship Id="rId1686" Type="http://schemas.openxmlformats.org/officeDocument/2006/relationships/hyperlink" Target="https://pinterest.com/search/pins/?q=Qu&#7847;n+jeans+&#7889;ng+&#273;&#7913;ng+denim+m&#224;u+tr&#7855;ng+nam" TargetMode="External"/><Relationship Id="rId2225" Type="http://schemas.openxmlformats.org/officeDocument/2006/relationships/hyperlink" Target="https://google.com/search?tbm=isch&amp;q=&#272;&#7847;m+len+m&#224;u+x&#225;m+n&#7919;" TargetMode="External"/><Relationship Id="rId2432" Type="http://schemas.openxmlformats.org/officeDocument/2006/relationships/hyperlink" Target="https://pinterest.com/search/pins/?q=Gi&#224;y+ch&#7841;y+b&#7897;+knit+m&#224;u+x&#225;m+n&#7919;" TargetMode="External"/><Relationship Id="rId404" Type="http://schemas.openxmlformats.org/officeDocument/2006/relationships/hyperlink" Target="https://pinterest.com/search/pins/?q=&#193;o+thun+tay+d&#224;i+basic+modal+m&#224;u+x&#225;m+n&#7919;" TargetMode="External"/><Relationship Id="rId611" Type="http://schemas.openxmlformats.org/officeDocument/2006/relationships/hyperlink" Target="https://google.com/search?tbm=isch&amp;q=&#193;o+ki&#7875;u+c&#7893;+n&#417;+voan+m&#224;u+&#273;en+n&#7919;" TargetMode="External"/><Relationship Id="rId1034" Type="http://schemas.openxmlformats.org/officeDocument/2006/relationships/hyperlink" Target="https://pinterest.com/search/pins/?q=&#193;o+kho&#225;c+n&#7881;+c&#243;+kh&#243;a+cotton+french+terry+m&#224;u+h&#7891;ng+pastel+n&#7919;" TargetMode="External"/><Relationship Id="rId1241" Type="http://schemas.openxmlformats.org/officeDocument/2006/relationships/hyperlink" Target="https://google.com/search?tbm=isch&amp;q=&#193;o+m&#259;ng+t&#244;+cashmere+m&#224;u+xanh+r&#234;u+nam" TargetMode="External"/><Relationship Id="rId1339" Type="http://schemas.openxmlformats.org/officeDocument/2006/relationships/hyperlink" Target="https://google.com/search?tbm=isch&amp;q=Qu&#7847;n+len+m&#224;u+n&#226;u+nam" TargetMode="External"/><Relationship Id="rId1893" Type="http://schemas.openxmlformats.org/officeDocument/2006/relationships/hyperlink" Target="https://google.com/search?tbm=isch&amp;q=Qu&#7847;n+l&#7917;ng+capri+linen+m&#224;u+kem+n&#7919;" TargetMode="External"/><Relationship Id="rId2737" Type="http://schemas.openxmlformats.org/officeDocument/2006/relationships/hyperlink" Target="https://google.com/search?tbm=isch&amp;q=Gi&#224;y+ch&#7841;y+b&#7897;+v&#7843;i+k&#7929;+thu&#7853;t+m&#224;u+x&#225;m+nam" TargetMode="External"/><Relationship Id="rId2944" Type="http://schemas.openxmlformats.org/officeDocument/2006/relationships/hyperlink" Target="https://pinterest.com/search/pins/?q=D&#233;p+Birkenstock+EVA+v&#224;+da+l&#7897;n+m&#224;u+h&#7891;ng+n&#7919;" TargetMode="External"/><Relationship Id="rId709" Type="http://schemas.openxmlformats.org/officeDocument/2006/relationships/hyperlink" Target="https://google.com/search?tbm=isch&amp;q=&#193;o+thun+oversize+thun+cotton+m&#224;u+khaki+n&#7919;" TargetMode="External"/><Relationship Id="rId916" Type="http://schemas.openxmlformats.org/officeDocument/2006/relationships/hyperlink" Target="https://pinterest.com/search/pins/?q=&#193;o+kho&#225;c+n&#7881;+c&#243;+kh&#243;a+fleece+m&#224;u+x&#225;m" TargetMode="External"/><Relationship Id="rId1101" Type="http://schemas.openxmlformats.org/officeDocument/2006/relationships/hyperlink" Target="https://google.com/search?tbm=isch&amp;q=&#193;o+kho&#225;c+parka+Gore-tex+m&#224;u+xanh+d&#432;&#417;ng" TargetMode="External"/><Relationship Id="rId1546" Type="http://schemas.openxmlformats.org/officeDocument/2006/relationships/hyperlink" Target="https://pinterest.com/search/pins/?q=Qu&#7847;n+legging+gi&#7919;+nhi&#7879;t+s&#7907;i+gi&#7919;+nhi&#7879;t+m&#224;u+t&#237;m+lavender+n&#7919;" TargetMode="External"/><Relationship Id="rId1753" Type="http://schemas.openxmlformats.org/officeDocument/2006/relationships/hyperlink" Target="https://google.com/search?tbm=isch&amp;q=Qu&#7847;n+d&#249;+nylon+m&#224;u+&#273;en" TargetMode="External"/><Relationship Id="rId1960" Type="http://schemas.openxmlformats.org/officeDocument/2006/relationships/hyperlink" Target="https://pinterest.com/search/pins/?q=Ch&#226;n+v&#225;y+len+d&#224;i+len+d&#7879;t+kim+m&#224;u+t&#237;m+lavender+n&#7919;" TargetMode="External"/><Relationship Id="rId2804" Type="http://schemas.openxmlformats.org/officeDocument/2006/relationships/hyperlink" Target="https://pinterest.com/search/pins/?q=D&#233;p+Birkenstock+da+b&#242;+m&#224;u+n&#226;u+&#273;&#7853;m" TargetMode="External"/><Relationship Id="rId45" Type="http://schemas.openxmlformats.org/officeDocument/2006/relationships/hyperlink" Target="https://google.com/search?tbm=isch&amp;q=&#193;o+gi&#7919;+nhi&#7879;t+len+merino+m&#224;u+v&#224;ng+n&#7919;" TargetMode="External"/><Relationship Id="rId1406" Type="http://schemas.openxmlformats.org/officeDocument/2006/relationships/hyperlink" Target="https://pinterest.com/search/pins/?q=Qu&#7847;n+y&#7871;m+cotton+canvas+m&#224;u+x&#225;m+n&#7919;" TargetMode="External"/><Relationship Id="rId1613" Type="http://schemas.openxmlformats.org/officeDocument/2006/relationships/hyperlink" Target="https://google.com/search?tbm=isch&amp;q=Qu&#7847;n+cargo+cotton+canvas+m&#224;u+khaki" TargetMode="External"/><Relationship Id="rId1820" Type="http://schemas.openxmlformats.org/officeDocument/2006/relationships/hyperlink" Target="https://pinterest.com/search/pins/?q=Qu&#7847;n+y&#7871;m+cotton+canvas+m&#224;u+tr&#7855;ng+nam" TargetMode="External"/><Relationship Id="rId194" Type="http://schemas.openxmlformats.org/officeDocument/2006/relationships/hyperlink" Target="https://pinterest.com/search/pins/?q=&#193;o+s&#417;+mi+c&#7893;+t&#224;u+&#273;&#361;i+m&#224;u+n&#226;u+n&#7919;" TargetMode="External"/><Relationship Id="rId1918" Type="http://schemas.openxmlformats.org/officeDocument/2006/relationships/hyperlink" Target="https://pinterest.com/search/pins/?q=Qu&#7847;n+kaki+&#7889;ng+&#273;&#7913;ng+m&#224;u+x&#225;m+tro" TargetMode="External"/><Relationship Id="rId2082" Type="http://schemas.openxmlformats.org/officeDocument/2006/relationships/hyperlink" Target="https://pinterest.com/search/pins/?q=Ch&#226;n+v&#225;y+midi+satin+m&#224;u+n&#226;u+n&#7919;" TargetMode="External"/><Relationship Id="rId261" Type="http://schemas.openxmlformats.org/officeDocument/2006/relationships/hyperlink" Target="https://google.com/search?tbm=isch&amp;q=&#193;o+hoodie+n&#7881;+b&#244;ng+m&#224;u+tr&#7855;ng" TargetMode="External"/><Relationship Id="rId499" Type="http://schemas.openxmlformats.org/officeDocument/2006/relationships/hyperlink" Target="https://google.com/search?tbm=isch&amp;q=&#193;o+thun+th&#7875;+thao+dry-fit+mesh+m&#224;u+t&#237;m+lavender+nam" TargetMode="External"/><Relationship Id="rId2387" Type="http://schemas.openxmlformats.org/officeDocument/2006/relationships/hyperlink" Target="https://google.com/search?tbm=isch&amp;q=Gi&#224;y+combat+boots+da+b&#242;+m&#224;u+tr&#7855;ng+nam" TargetMode="External"/><Relationship Id="rId2594" Type="http://schemas.openxmlformats.org/officeDocument/2006/relationships/hyperlink" Target="https://pinterest.com/search/pins/?q=Gi&#224;y+snow+boots+Gore-tex+m&#224;u+be+s&#7919;a+nam" TargetMode="External"/><Relationship Id="rId359" Type="http://schemas.openxmlformats.org/officeDocument/2006/relationships/hyperlink" Target="https://google.com/search?tbm=isch&amp;q=&#193;o+s&#417;+mi+d&#224;i+tay+poplin+m&#224;u+xanh+d&#432;&#417;ng+nam" TargetMode="External"/><Relationship Id="rId566" Type="http://schemas.openxmlformats.org/officeDocument/2006/relationships/hyperlink" Target="https://pinterest.com/search/pins/?q=&#193;o+sweatshirt+n&#7881;+b&#244;ng+m&#224;u+xanh+d&#432;&#417;ng+nam" TargetMode="External"/><Relationship Id="rId773" Type="http://schemas.openxmlformats.org/officeDocument/2006/relationships/hyperlink" Target="https://google.com/search?tbm=isch&amp;q=&#193;o+thun+c&#7893;+tr&#242;n+cotton+compact+m&#224;u+xanh+navy+nam" TargetMode="External"/><Relationship Id="rId1196" Type="http://schemas.openxmlformats.org/officeDocument/2006/relationships/hyperlink" Target="https://pinterest.com/search/pins/?q=&#193;o+kho&#225;c+fleece+m&#224;u+h&#7891;ng" TargetMode="External"/><Relationship Id="rId2247" Type="http://schemas.openxmlformats.org/officeDocument/2006/relationships/hyperlink" Target="https://google.com/search?tbm=isch&amp;q=&#272;&#7847;m+maxi+linen+h&#7885;a+ti&#7871;t+k&#7867;+s&#7885;c+xanh+tr&#7855;ng+n&#7919;" TargetMode="External"/><Relationship Id="rId2454" Type="http://schemas.openxmlformats.org/officeDocument/2006/relationships/hyperlink" Target="https://pinterest.com/search/pins/?q=Gi&#224;y+Chelsea+boots+da+b&#242;+m&#224;u+&#273;en+nam" TargetMode="External"/><Relationship Id="rId2899" Type="http://schemas.openxmlformats.org/officeDocument/2006/relationships/hyperlink" Target="https://google.com/search?tbm=isch&amp;q=D&#233;p+quai+ngang+EVA+m&#224;u+h&#7891;ng+pastel+nam" TargetMode="External"/><Relationship Id="rId121" Type="http://schemas.openxmlformats.org/officeDocument/2006/relationships/hyperlink" Target="https://google.com/search?tbm=isch&amp;q=&#193;o+gi&#7919;+nhi&#7879;t+len+merino+m&#224;u+tr&#7855;ng+nam" TargetMode="External"/><Relationship Id="rId219" Type="http://schemas.openxmlformats.org/officeDocument/2006/relationships/hyperlink" Target="https://google.com/search?tbm=isch&amp;q=&#193;o+ki&#7875;u+c&#7893;+n&#417;+satin+h&#7885;a+ti&#7871;t+caro+&#273;&#7887;+&#273;en+n&#7919;" TargetMode="External"/><Relationship Id="rId426" Type="http://schemas.openxmlformats.org/officeDocument/2006/relationships/hyperlink" Target="https://pinterest.com/search/pins/?q=&#193;o+s&#417;+mi+c&#7893;+t&#224;u+linen+m&#224;u+xanh+r&#234;u+n&#7919;" TargetMode="External"/><Relationship Id="rId633" Type="http://schemas.openxmlformats.org/officeDocument/2006/relationships/hyperlink" Target="https://google.com/search?tbm=isch&amp;q=&#193;o+gi&#7919;+nhi&#7879;t+len+merino+m&#224;u+x&#225;m+tro+nam" TargetMode="External"/><Relationship Id="rId980" Type="http://schemas.openxmlformats.org/officeDocument/2006/relationships/hyperlink" Target="https://pinterest.com/search/pins/?q=&#193;o+kho&#225;c+kaki+m&#224;u+khaki+n&#7919;" TargetMode="External"/><Relationship Id="rId1056" Type="http://schemas.openxmlformats.org/officeDocument/2006/relationships/hyperlink" Target="https://pinterest.com/search/pins/?q=&#193;o+kho&#225;c+teddy+l&#244;ng+c&#7915;u+m&#224;u+x&#225;m+n&#7919;" TargetMode="External"/><Relationship Id="rId1263" Type="http://schemas.openxmlformats.org/officeDocument/2006/relationships/hyperlink" Target="https://google.com/search?tbm=isch&amp;q=&#193;o+kho&#225;c+da+da+c&#7915;u+m&#224;u+&#273;&#7887;+&#273;&#244;+nam" TargetMode="External"/><Relationship Id="rId2107" Type="http://schemas.openxmlformats.org/officeDocument/2006/relationships/hyperlink" Target="https://google.com/search?tbm=isch&amp;q=&#272;&#7847;m+s&#417;+mi+cotton+m&#224;u+x&#225;m+n&#7919;" TargetMode="External"/><Relationship Id="rId2314" Type="http://schemas.openxmlformats.org/officeDocument/2006/relationships/hyperlink" Target="https://pinterest.com/search/pins/?q=&#272;&#7847;m+c&#244;ng+s&#7903;+cotton+m&#224;u+kem+n&#7919;" TargetMode="External"/><Relationship Id="rId2661" Type="http://schemas.openxmlformats.org/officeDocument/2006/relationships/hyperlink" Target="https://google.com/search?tbm=isch&amp;q=Gi&#224;y+Derby+da+b&#242;+m&#224;u+be+nam" TargetMode="External"/><Relationship Id="rId2759" Type="http://schemas.openxmlformats.org/officeDocument/2006/relationships/hyperlink" Target="https://google.com/search?tbm=isch&amp;q=Gi&#224;y+sneaker+da+PU+m&#224;u+x&#225;m+nam" TargetMode="External"/><Relationship Id="rId2966" Type="http://schemas.openxmlformats.org/officeDocument/2006/relationships/hyperlink" Target="https://pinterest.com/search/pins/?q=D&#233;p+mule+da+PU+m&#224;u+n&#226;u+&#273;&#7853;m+n&#7919;" TargetMode="External"/><Relationship Id="rId840" Type="http://schemas.openxmlformats.org/officeDocument/2006/relationships/hyperlink" Target="https://pinterest.com/search/pins/?q=&#193;o+thun+th&#7875;+thao+dry-fit+mesh+m&#224;u+xanh+olive" TargetMode="External"/><Relationship Id="rId938" Type="http://schemas.openxmlformats.org/officeDocument/2006/relationships/hyperlink" Target="https://pinterest.com/search/pins/?q=&#193;o+kho&#225;c+kaki+cotton+canvas+m&#224;u+x&#225;m+nam" TargetMode="External"/><Relationship Id="rId1470" Type="http://schemas.openxmlformats.org/officeDocument/2006/relationships/hyperlink" Target="https://pinterest.com/search/pins/?q=Qu&#7847;n+d&#249;+nylon+m&#224;u+v&#224;ng+mustard" TargetMode="External"/><Relationship Id="rId1568" Type="http://schemas.openxmlformats.org/officeDocument/2006/relationships/hyperlink" Target="https://pinterest.com/search/pins/?q=Qu&#7847;n+nhung+t&#259;m+m&#224;u+h&#7891;ng+pastel+nam" TargetMode="External"/><Relationship Id="rId1775" Type="http://schemas.openxmlformats.org/officeDocument/2006/relationships/hyperlink" Target="https://google.com/search?tbm=isch&amp;q=Qu&#7847;n+chinos+kaki+m&#224;u+khaki" TargetMode="External"/><Relationship Id="rId2521" Type="http://schemas.openxmlformats.org/officeDocument/2006/relationships/hyperlink" Target="https://google.com/search?tbm=isch&amp;q=Gi&#224;y+sneaker+knit+m&#224;u+be+s&#7919;a+nam" TargetMode="External"/><Relationship Id="rId2619" Type="http://schemas.openxmlformats.org/officeDocument/2006/relationships/hyperlink" Target="https://google.com/search?tbm=isch&amp;q=Gi&#224;y+t&#7853;p+gym+synthetic+m&#224;u+x&#225;m+n&#7919;" TargetMode="External"/><Relationship Id="rId2826" Type="http://schemas.openxmlformats.org/officeDocument/2006/relationships/hyperlink" Target="https://pinterest.com/search/pins/?q=D&#233;p+Birkenstock+da+b&#242;+m&#224;u+be+nam" TargetMode="External"/><Relationship Id="rId67" Type="http://schemas.openxmlformats.org/officeDocument/2006/relationships/hyperlink" Target="https://google.com/search?tbm=isch&amp;q=&#193;o+thun+c&#7893;+tr&#242;n+thun+l&#7841;nh+m&#224;u+xanh+navy+nam" TargetMode="External"/><Relationship Id="rId700" Type="http://schemas.openxmlformats.org/officeDocument/2006/relationships/hyperlink" Target="https://pinterest.com/search/pins/?q=&#193;o+s&#417;+mi+ng&#7855;n+tay+poplin+m&#224;u+h&#7891;ng+n&#7919;" TargetMode="External"/><Relationship Id="rId1123" Type="http://schemas.openxmlformats.org/officeDocument/2006/relationships/hyperlink" Target="https://google.com/search?tbm=isch&amp;q=&#193;o+kho&#225;c+ch&#7889;ng+n&#7855;ng+polyester+UPF50+m&#224;u+be+s&#7919;a+nam" TargetMode="External"/><Relationship Id="rId1330" Type="http://schemas.openxmlformats.org/officeDocument/2006/relationships/hyperlink" Target="https://pinterest.com/search/pins/?q=Qu&#7847;n+chinos+kaki+m&#224;u+be+s&#7919;a" TargetMode="External"/><Relationship Id="rId1428" Type="http://schemas.openxmlformats.org/officeDocument/2006/relationships/hyperlink" Target="https://pinterest.com/search/pins/?q=Qu&#7847;n+legging+gi&#7919;+nhi&#7879;t+fleece+m&#224;u+xanh+olive" TargetMode="External"/><Relationship Id="rId1635" Type="http://schemas.openxmlformats.org/officeDocument/2006/relationships/hyperlink" Target="https://google.com/search?tbm=isch&amp;q=Qu&#7847;n+n&#7881;+m&#224;u+h&#7891;ng" TargetMode="External"/><Relationship Id="rId1982" Type="http://schemas.openxmlformats.org/officeDocument/2006/relationships/hyperlink" Target="https://pinterest.com/search/pins/?q=Ch&#226;n+v&#225;y+midi+satin+m&#224;u+khaki+n&#7919;" TargetMode="External"/><Relationship Id="rId1842" Type="http://schemas.openxmlformats.org/officeDocument/2006/relationships/hyperlink" Target="https://pinterest.com/search/pins/?q=Qu&#7847;n+t&#226;y+&#226;u+tuy&#7871;t+m&#432;a+m&#224;u+&#273;en+n&#7919;" TargetMode="External"/><Relationship Id="rId1702" Type="http://schemas.openxmlformats.org/officeDocument/2006/relationships/hyperlink" Target="https://pinterest.com/search/pins/?q=Qu&#7847;n+kaki+&#7889;ng+&#273;&#7913;ng+m&#224;u+h&#7891;ng+n&#7919;" TargetMode="External"/><Relationship Id="rId283" Type="http://schemas.openxmlformats.org/officeDocument/2006/relationships/hyperlink" Target="https://google.com/search?tbm=isch&amp;q=&#193;o+len+c&#7893;+tr&#242;n+m&#224;u+xanh+olive+nam" TargetMode="External"/><Relationship Id="rId490" Type="http://schemas.openxmlformats.org/officeDocument/2006/relationships/hyperlink" Target="https://pinterest.com/search/pins/?q=&#193;o+s&#417;+mi+d&#224;i+tay+oxford+m&#224;u+h&#7891;ng+pastel+nam" TargetMode="External"/><Relationship Id="rId2171" Type="http://schemas.openxmlformats.org/officeDocument/2006/relationships/hyperlink" Target="https://google.com/search?tbm=isch&amp;q=&#272;&#7847;m+polo+th&#7875;+thao+polyester+m&#224;u+&#273;&#7887;+n&#7919;" TargetMode="External"/><Relationship Id="rId143" Type="http://schemas.openxmlformats.org/officeDocument/2006/relationships/hyperlink" Target="https://google.com/search?tbm=isch&amp;q=&#193;o+sweatshirt+n&#7881;+b&#244;ng+m&#224;u+kem+n&#7919;" TargetMode="External"/><Relationship Id="rId350" Type="http://schemas.openxmlformats.org/officeDocument/2006/relationships/hyperlink" Target="https://pinterest.com/search/pins/?q=&#193;o+polo+thun+c&#225;+s&#7845;u+m&#224;u+n&#226;u+caramel" TargetMode="External"/><Relationship Id="rId588" Type="http://schemas.openxmlformats.org/officeDocument/2006/relationships/hyperlink" Target="https://pinterest.com/search/pins/?q=&#193;o+polo+thun+c&#225;+s&#7845;u+m&#224;u+kem+nam" TargetMode="External"/><Relationship Id="rId795" Type="http://schemas.openxmlformats.org/officeDocument/2006/relationships/hyperlink" Target="https://google.com/search?tbm=isch&amp;q=&#193;o+gi&#7919;+nhi&#7879;t+s&#7907;i+gi&#7919;+nhi&#7879;t+m&#224;u+v&#224;ng+mustard+n&#7919;" TargetMode="External"/><Relationship Id="rId2031" Type="http://schemas.openxmlformats.org/officeDocument/2006/relationships/hyperlink" Target="https://google.com/search?tbm=isch&amp;q=Ch&#226;n+v&#225;y+ch&#7919;+A+tweed+m&#224;u+be+s&#7919;a+n&#7919;" TargetMode="External"/><Relationship Id="rId2269" Type="http://schemas.openxmlformats.org/officeDocument/2006/relationships/hyperlink" Target="https://google.com/search?tbm=isch&amp;q=&#272;&#7847;m+x&#242;e+polyester+m&#224;u+h&#7891;ng+n&#7919;" TargetMode="External"/><Relationship Id="rId2476" Type="http://schemas.openxmlformats.org/officeDocument/2006/relationships/hyperlink" Target="https://pinterest.com/search/pins/?q=Gi&#224;y+t&#7853;p+gym+v&#7843;i+k&#7929;+thu&#7853;t+m&#224;u+be+s&#7919;a" TargetMode="External"/><Relationship Id="rId2683" Type="http://schemas.openxmlformats.org/officeDocument/2006/relationships/hyperlink" Target="https://google.com/search?tbm=isch&amp;q=Gi&#224;y+platform+canvas+m&#224;u+&#273;en+n&#7919;" TargetMode="External"/><Relationship Id="rId2890" Type="http://schemas.openxmlformats.org/officeDocument/2006/relationships/hyperlink" Target="https://pinterest.com/search/pins/?q=D&#233;p+mule+da+l&#7897;n+m&#224;u+&#273;en+n&#7919;" TargetMode="External"/><Relationship Id="rId9" Type="http://schemas.openxmlformats.org/officeDocument/2006/relationships/hyperlink" Target="https://google.com/search?tbm=isch&amp;q=&#193;o+thun+c&#7893;+tr&#242;n+cotton+compact+m&#224;u+x&#225;m+nam" TargetMode="External"/><Relationship Id="rId210" Type="http://schemas.openxmlformats.org/officeDocument/2006/relationships/hyperlink" Target="https://pinterest.com/search/pins/?q=&#193;o+gi&#7919;+nhi&#7879;t+len+merino+m&#224;u+n&#226;u+nam" TargetMode="External"/><Relationship Id="rId448" Type="http://schemas.openxmlformats.org/officeDocument/2006/relationships/hyperlink" Target="https://pinterest.com/search/pins/?q=&#193;o+len+c&#7893;+l&#7885;+len+merino+m&#224;u+t&#237;m+nam" TargetMode="External"/><Relationship Id="rId655" Type="http://schemas.openxmlformats.org/officeDocument/2006/relationships/hyperlink" Target="https://google.com/search?tbm=isch&amp;q=&#193;o+thun+th&#7875;+thao+dry-fit+mesh+m&#224;u+tr&#7855;ng+nam" TargetMode="External"/><Relationship Id="rId862" Type="http://schemas.openxmlformats.org/officeDocument/2006/relationships/hyperlink" Target="https://pinterest.com/search/pins/?q=&#193;o+s&#417;+mi+ng&#7855;n+tay+cotton+m&#224;u+kem" TargetMode="External"/><Relationship Id="rId1078" Type="http://schemas.openxmlformats.org/officeDocument/2006/relationships/hyperlink" Target="https://pinterest.com/search/pins/?q=&#193;o+kho&#225;c+phao+nylon+m&#224;u+xanh+d&#432;&#417;ng+nam" TargetMode="External"/><Relationship Id="rId1285" Type="http://schemas.openxmlformats.org/officeDocument/2006/relationships/hyperlink" Target="https://google.com/search?tbm=isch&amp;q=&#193;o+kho&#225;c+varsity+n&#7881;+m&#224;u+xanh+d&#432;&#417;ng+nam" TargetMode="External"/><Relationship Id="rId1492" Type="http://schemas.openxmlformats.org/officeDocument/2006/relationships/hyperlink" Target="https://pinterest.com/search/pins/?q=Qu&#7847;n+kaki+&#7889;ng+&#273;&#7913;ng+m&#224;u+h&#7891;ng+pastel+nam" TargetMode="External"/><Relationship Id="rId2129" Type="http://schemas.openxmlformats.org/officeDocument/2006/relationships/hyperlink" Target="https://google.com/search?tbm=isch&amp;q=&#272;&#7847;m+polo+th&#7875;+thao+cotton+m&#224;u+h&#7891;ng+pastel+n&#7919;" TargetMode="External"/><Relationship Id="rId2336" Type="http://schemas.openxmlformats.org/officeDocument/2006/relationships/hyperlink" Target="https://pinterest.com/search/pins/?q=Gi&#224;y+brogue+da+b&#243;ng+m&#224;u+&#273;en+nam" TargetMode="External"/><Relationship Id="rId2543" Type="http://schemas.openxmlformats.org/officeDocument/2006/relationships/hyperlink" Target="https://google.com/search?tbm=isch&amp;q=Gi&#224;y+&#273;i+b&#7897;+yoga+mesh+m&#224;u+be" TargetMode="External"/><Relationship Id="rId2750" Type="http://schemas.openxmlformats.org/officeDocument/2006/relationships/hyperlink" Target="https://pinterest.com/search/pins/?q=Gi&#224;y+snow+boots+Gore-tex+m&#224;u+xanh+navy+n&#7919;" TargetMode="External"/><Relationship Id="rId2988" Type="http://schemas.openxmlformats.org/officeDocument/2006/relationships/hyperlink" Target="https://pinterest.com/search/pins/?q=D&#233;p+&#273;&#7871;+b&#225;nh+m&#236;+EVA+m&#224;u+be+s&#7919;a+nam" TargetMode="External"/><Relationship Id="rId308" Type="http://schemas.openxmlformats.org/officeDocument/2006/relationships/hyperlink" Target="https://pinterest.com/search/pins/?q=&#193;o+gile+linen+m&#224;u+x&#225;m+tro+nam" TargetMode="External"/><Relationship Id="rId515" Type="http://schemas.openxmlformats.org/officeDocument/2006/relationships/hyperlink" Target="https://google.com/search?tbm=isch&amp;q=&#193;o+henley+cotton+m&#224;u+x&#225;m+tro+n&#7919;" TargetMode="External"/><Relationship Id="rId722" Type="http://schemas.openxmlformats.org/officeDocument/2006/relationships/hyperlink" Target="https://pinterest.com/search/pins/?q=&#193;o+thun+oversize+cotton+m&#224;u+khaki" TargetMode="External"/><Relationship Id="rId1145" Type="http://schemas.openxmlformats.org/officeDocument/2006/relationships/hyperlink" Target="https://google.com/search?tbm=isch&amp;q=&#193;o+kho&#225;c+varsity+len+pha+da+PU+m&#224;u+t&#237;m+lavender+nam" TargetMode="External"/><Relationship Id="rId1352" Type="http://schemas.openxmlformats.org/officeDocument/2006/relationships/hyperlink" Target="https://pinterest.com/search/pins/?q=Qu&#7847;n+legging+gi&#7919;+nhi&#7879;t+s&#7907;i+gi&#7919;+nhi&#7879;t+m&#224;u+be+nam" TargetMode="External"/><Relationship Id="rId1797" Type="http://schemas.openxmlformats.org/officeDocument/2006/relationships/hyperlink" Target="https://google.com/search?tbm=isch&amp;q=Qu&#7847;n+track+pants+nylon+m&#224;u+tr&#7855;ng" TargetMode="External"/><Relationship Id="rId2403" Type="http://schemas.openxmlformats.org/officeDocument/2006/relationships/hyperlink" Target="https://google.com/search?tbm=isch&amp;q=Gi&#224;y+b&#250;p+b&#234;+v&#7843;i+m&#224;u+&#273;&#7887;+n&#7919;" TargetMode="External"/><Relationship Id="rId2848" Type="http://schemas.openxmlformats.org/officeDocument/2006/relationships/hyperlink" Target="https://pinterest.com/search/pins/?q=D&#233;p+quai+ngang+da+PU+m&#224;u+n&#226;u+nam" TargetMode="External"/><Relationship Id="rId89" Type="http://schemas.openxmlformats.org/officeDocument/2006/relationships/hyperlink" Target="https://google.com/search?tbm=isch&amp;q=&#193;o+thun+th&#7875;+thao+dry-fit+thun+l&#7841;nh+m&#224;u+x&#225;m" TargetMode="External"/><Relationship Id="rId1005" Type="http://schemas.openxmlformats.org/officeDocument/2006/relationships/hyperlink" Target="https://google.com/search?tbm=isch&amp;q=&#193;o+kho&#225;c+parka+Gore-tex+m&#224;u+tr&#7855;ng+nam" TargetMode="External"/><Relationship Id="rId1212" Type="http://schemas.openxmlformats.org/officeDocument/2006/relationships/hyperlink" Target="https://pinterest.com/search/pins/?q=&#193;o+kho&#225;c+chore+coat+kaki+m&#224;u+xanh+baby" TargetMode="External"/><Relationship Id="rId1657" Type="http://schemas.openxmlformats.org/officeDocument/2006/relationships/hyperlink" Target="https://google.com/search?tbm=isch&amp;q=Qu&#7847;n+chinos+kaki+m&#224;u+cam+n&#7919;" TargetMode="External"/><Relationship Id="rId1864" Type="http://schemas.openxmlformats.org/officeDocument/2006/relationships/hyperlink" Target="https://pinterest.com/search/pins/?q=Qu&#7847;n+n&#7881;+cotton+french+terry+m&#224;u+xanh+l&#225;" TargetMode="External"/><Relationship Id="rId2610" Type="http://schemas.openxmlformats.org/officeDocument/2006/relationships/hyperlink" Target="https://pinterest.com/search/pins/?q=Gi&#224;y+canvas+c&#7893;+cao+m&#224;u+&#273;&#7887;+&#273;&#244;+nam" TargetMode="External"/><Relationship Id="rId2708" Type="http://schemas.openxmlformats.org/officeDocument/2006/relationships/hyperlink" Target="https://pinterest.com/search/pins/?q=Gi&#224;y+l&#432;&#7901;i+slip-on+canvas+m&#224;u+t&#237;m+lavender+n&#7919;" TargetMode="External"/><Relationship Id="rId2915" Type="http://schemas.openxmlformats.org/officeDocument/2006/relationships/hyperlink" Target="https://google.com/search?tbm=isch&amp;q=D&#233;p+sandal+th&#7875;+thao+nylon+m&#224;u+x&#225;m+tro+nam" TargetMode="External"/><Relationship Id="rId1517" Type="http://schemas.openxmlformats.org/officeDocument/2006/relationships/hyperlink" Target="https://google.com/search?tbm=isch&amp;q=Qu&#7847;n+jeans+&#7889;ng+r&#7897;ng+denim+m&#224;u+tr&#7855;ng" TargetMode="External"/><Relationship Id="rId1724" Type="http://schemas.openxmlformats.org/officeDocument/2006/relationships/hyperlink" Target="https://pinterest.com/search/pins/?q=Qu&#7847;n+l&#7917;ng+capri+linen+m&#224;u+&#273;&#7887;+&#273;&#244;+n&#7919;" TargetMode="External"/><Relationship Id="rId16" Type="http://schemas.openxmlformats.org/officeDocument/2006/relationships/hyperlink" Target="https://pinterest.com/search/pins/?q=&#193;o+len+c&#7893;+l&#7885;+len+d&#7879;t+kim+m&#224;u+&#273;&#7887;+&#273;&#244;+n&#7919;" TargetMode="External"/><Relationship Id="rId1931" Type="http://schemas.openxmlformats.org/officeDocument/2006/relationships/hyperlink" Target="https://google.com/search?tbm=isch&amp;q=Ch&#226;n+v&#225;y+ch&#7919;+A+denim+m&#224;u+xanh+denim+&#273;&#7853;m+n&#7919;" TargetMode="External"/><Relationship Id="rId2193" Type="http://schemas.openxmlformats.org/officeDocument/2006/relationships/hyperlink" Target="https://google.com/search?tbm=isch&amp;q=&#272;&#7847;m+c&#244;ng+s&#7903;+tuy&#7871;t+m&#432;a+m&#224;u+&#273;&#7887;+n&#7919;" TargetMode="External"/><Relationship Id="rId2498" Type="http://schemas.openxmlformats.org/officeDocument/2006/relationships/hyperlink" Target="https://pinterest.com/search/pins/?q=Gi&#224;y+l&#432;&#7901;i+slip-on+da+PU+m&#224;u+tr&#7855;ng" TargetMode="External"/><Relationship Id="rId165" Type="http://schemas.openxmlformats.org/officeDocument/2006/relationships/hyperlink" Target="https://google.com/search?tbm=isch&amp;q=&#193;o+len+c&#7893;+tr&#242;n+acrylic+m&#224;u+xanh+l&#225;+n&#7919;" TargetMode="External"/><Relationship Id="rId372" Type="http://schemas.openxmlformats.org/officeDocument/2006/relationships/hyperlink" Target="https://pinterest.com/search/pins/?q=&#193;o+len+c&#7893;+l&#7885;+len+merino+m&#224;u+xanh+r&#234;u+n&#7919;" TargetMode="External"/><Relationship Id="rId677" Type="http://schemas.openxmlformats.org/officeDocument/2006/relationships/hyperlink" Target="https://google.com/search?tbm=isch&amp;q=&#193;o+gile+polyester+pha+m&#224;u+v&#224;ng" TargetMode="External"/><Relationship Id="rId2053" Type="http://schemas.openxmlformats.org/officeDocument/2006/relationships/hyperlink" Target="https://google.com/search?tbm=isch&amp;q=Ch&#226;n+v&#225;y+len+d&#224;i+len+d&#7879;t+kim+h&#7885;a+ti&#7871;t+caro+&#273;&#7887;+&#273;en+n&#7919;" TargetMode="External"/><Relationship Id="rId2260" Type="http://schemas.openxmlformats.org/officeDocument/2006/relationships/hyperlink" Target="https://pinterest.com/search/pins/?q=&#272;&#7847;m+c&#244;ng+s&#7903;+polyester+pha+m&#224;u+khaki+n&#7919;" TargetMode="External"/><Relationship Id="rId2358" Type="http://schemas.openxmlformats.org/officeDocument/2006/relationships/hyperlink" Target="https://pinterest.com/search/pins/?q=Gi&#224;y+leo+n&#250;i+Gore-tex+m&#224;u+xanh+d&#432;&#417;ng+n&#7919;" TargetMode="External"/><Relationship Id="rId232" Type="http://schemas.openxmlformats.org/officeDocument/2006/relationships/hyperlink" Target="https://pinterest.com/search/pins/?q=&#193;o+thun+c&#7893;+tr&#242;n+thun+l&#7841;nh+m&#224;u+tr&#7855;ng+nam" TargetMode="External"/><Relationship Id="rId884" Type="http://schemas.openxmlformats.org/officeDocument/2006/relationships/hyperlink" Target="https://pinterest.com/search/pins/?q=&#193;o+kho&#225;c+ch&#7889;ng+n&#7855;ng+thun+l&#7841;nh+m&#224;u+v&#224;ng" TargetMode="External"/><Relationship Id="rId2120" Type="http://schemas.openxmlformats.org/officeDocument/2006/relationships/hyperlink" Target="https://pinterest.com/search/pins/?q=&#272;&#7847;m+s&#417;+mi+linen+m&#224;u+tr&#7855;ng+n&#7919;" TargetMode="External"/><Relationship Id="rId2565" Type="http://schemas.openxmlformats.org/officeDocument/2006/relationships/hyperlink" Target="https://google.com/search?tbm=isch&amp;q=Gi&#224;y+Chelsea+boots+da+PU+m&#224;u+n&#226;u" TargetMode="External"/><Relationship Id="rId2772" Type="http://schemas.openxmlformats.org/officeDocument/2006/relationships/hyperlink" Target="https://pinterest.com/search/pins/?q=D&#233;p+Birkenstock+da+b&#242;+m&#224;u+&#273;en+n&#7919;" TargetMode="External"/><Relationship Id="rId537" Type="http://schemas.openxmlformats.org/officeDocument/2006/relationships/hyperlink" Target="https://google.com/search?tbm=isch&amp;q=&#193;o+s&#417;+mi+d&#224;i+tay+linen+h&#7885;a+ti&#7871;t+k&#7867;+s&#7885;c+xanh+tr&#7855;ng+nam" TargetMode="External"/><Relationship Id="rId744" Type="http://schemas.openxmlformats.org/officeDocument/2006/relationships/hyperlink" Target="https://pinterest.com/search/pins/?q=&#193;o+gi&#7919;+nhi&#7879;t+len+merino+m&#224;u+xanh+l&#225;" TargetMode="External"/><Relationship Id="rId951" Type="http://schemas.openxmlformats.org/officeDocument/2006/relationships/hyperlink" Target="https://google.com/search?tbm=isch&amp;q=&#193;o+kho&#225;c+varsity+len+pha+da+PU+m&#224;u+xanh+navy+n&#7919;" TargetMode="External"/><Relationship Id="rId1167" Type="http://schemas.openxmlformats.org/officeDocument/2006/relationships/hyperlink" Target="https://google.com/search?tbm=isch&amp;q=&#193;o+blazer+len+m&#224;u+v&#224;ng" TargetMode="External"/><Relationship Id="rId1374" Type="http://schemas.openxmlformats.org/officeDocument/2006/relationships/hyperlink" Target="https://pinterest.com/search/pins/?q=Qu&#7847;n+n&#7881;+m&#224;u+&#273;en+nam" TargetMode="External"/><Relationship Id="rId1581" Type="http://schemas.openxmlformats.org/officeDocument/2006/relationships/hyperlink" Target="https://google.com/search?tbm=isch&amp;q=Qu&#7847;n+kaki+&#7889;ng+&#273;&#7913;ng+m&#224;u+be+nam" TargetMode="External"/><Relationship Id="rId1679" Type="http://schemas.openxmlformats.org/officeDocument/2006/relationships/hyperlink" Target="https://google.com/search?tbm=isch&amp;q=Qu&#7847;n+n&#7881;+cotton+french+terry+m&#224;u+n&#226;u+caramel+nam" TargetMode="External"/><Relationship Id="rId2218" Type="http://schemas.openxmlformats.org/officeDocument/2006/relationships/hyperlink" Target="https://pinterest.com/search/pins/?q=&#272;&#7847;m+hoa+nh&#237;+voan+m&#224;u+tr&#7855;ng+n&#7919;" TargetMode="External"/><Relationship Id="rId2425" Type="http://schemas.openxmlformats.org/officeDocument/2006/relationships/hyperlink" Target="https://google.com/search?tbm=isch&amp;q=Gi&#224;y+Derby+da+b&#242;+m&#224;u+x&#225;m+nam" TargetMode="External"/><Relationship Id="rId2632" Type="http://schemas.openxmlformats.org/officeDocument/2006/relationships/hyperlink" Target="https://pinterest.com/search/pins/?q=Gi&#224;y+b&#250;p+b&#234;+v&#7843;i+m&#224;u+xanh+baby+n&#7919;" TargetMode="External"/><Relationship Id="rId80" Type="http://schemas.openxmlformats.org/officeDocument/2006/relationships/hyperlink" Target="https://pinterest.com/search/pins/?q=&#193;o+len+cardigan+len+d&#7879;t+kim+m&#224;u+be+s&#7919;a+nam" TargetMode="External"/><Relationship Id="rId604" Type="http://schemas.openxmlformats.org/officeDocument/2006/relationships/hyperlink" Target="https://pinterest.com/search/pins/?q=&#193;o+henley+cotton+slub+m&#224;u+xanh+mint+n&#7919;" TargetMode="External"/><Relationship Id="rId811" Type="http://schemas.openxmlformats.org/officeDocument/2006/relationships/hyperlink" Target="https://google.com/search?tbm=isch&amp;q=&#193;o+thun+tay+d&#224;i+basic+cotton+m&#224;u+be+s&#7919;a+nam" TargetMode="External"/><Relationship Id="rId1027" Type="http://schemas.openxmlformats.org/officeDocument/2006/relationships/hyperlink" Target="https://google.com/search?tbm=isch&amp;q=&#193;o+kho&#225;c+parka+Gore-tex+m&#224;u+v&#224;ng+mustard" TargetMode="External"/><Relationship Id="rId1234" Type="http://schemas.openxmlformats.org/officeDocument/2006/relationships/hyperlink" Target="https://pinterest.com/search/pins/?q=&#193;o+kho&#225;c+gi&#243;+polyester+ripstop+m&#224;u+v&#224;ng+n&#7919;" TargetMode="External"/><Relationship Id="rId1441" Type="http://schemas.openxmlformats.org/officeDocument/2006/relationships/hyperlink" Target="https://google.com/search?tbm=isch&amp;q=Qu&#7847;n+&#7889;ng+loe+cotton+co+gi&#227;n+m&#224;u+t&#237;m+lavender+n&#7919;" TargetMode="External"/><Relationship Id="rId1886" Type="http://schemas.openxmlformats.org/officeDocument/2006/relationships/hyperlink" Target="https://pinterest.com/search/pins/?q=Qu&#7847;n+&#7889;ng+su&#244;ng+polyester+m&#224;u+xanh+navy+nam" TargetMode="External"/><Relationship Id="rId2937" Type="http://schemas.openxmlformats.org/officeDocument/2006/relationships/hyperlink" Target="https://google.com/search?tbm=isch&amp;q=D&#233;p+Birkenstock+da+b&#242;+m&#224;u+xanh+navy+n&#7919;" TargetMode="External"/><Relationship Id="rId909" Type="http://schemas.openxmlformats.org/officeDocument/2006/relationships/hyperlink" Target="https://google.com/search?tbm=isch&amp;q=&#193;o+kho&#225;c+ch&#7889;ng+n&#7855;ng+nylon+m&#224;u+tr&#7855;ng+nam" TargetMode="External"/><Relationship Id="rId1301" Type="http://schemas.openxmlformats.org/officeDocument/2006/relationships/hyperlink" Target="https://google.com/search?tbm=isch&amp;q=&#193;o+kho&#225;c+phao+polyester+nh&#7891;i+b&#244;ng+m&#224;u+&#273;&#7887;+&#273;&#244;+nam" TargetMode="External"/><Relationship Id="rId1539" Type="http://schemas.openxmlformats.org/officeDocument/2006/relationships/hyperlink" Target="https://google.com/search?tbm=isch&amp;q=Qu&#7847;n+legging+thun+cotton+m&#224;u+x&#225;m+n&#7919;" TargetMode="External"/><Relationship Id="rId1746" Type="http://schemas.openxmlformats.org/officeDocument/2006/relationships/hyperlink" Target="https://pinterest.com/search/pins/?q=Qu&#7847;n+t&#226;y+&#226;u+linen+m&#224;u+xanh+navy+nam" TargetMode="External"/><Relationship Id="rId1953" Type="http://schemas.openxmlformats.org/officeDocument/2006/relationships/hyperlink" Target="https://google.com/search?tbm=isch&amp;q=Ch&#226;n+v&#225;y+midi+satin+l&#7909;a+h&#7885;a+ti&#7871;t+caro+&#273;&#7887;+&#273;en+n&#7919;" TargetMode="External"/><Relationship Id="rId38" Type="http://schemas.openxmlformats.org/officeDocument/2006/relationships/hyperlink" Target="https://pinterest.com/search/pins/?q=&#193;o+thun+oversize+cotton+m&#224;u+xanh+olive+nam" TargetMode="External"/><Relationship Id="rId1606" Type="http://schemas.openxmlformats.org/officeDocument/2006/relationships/hyperlink" Target="https://pinterest.com/search/pins/?q=Qu&#7847;n+kaki+&#7889;ng+&#273;&#7913;ng+cotton+m&#224;u+n&#226;u+caramel+n&#7919;" TargetMode="External"/><Relationship Id="rId1813" Type="http://schemas.openxmlformats.org/officeDocument/2006/relationships/hyperlink" Target="https://google.com/search?tbm=isch&amp;q=Qu&#7847;n+nhung+t&#259;m+m&#224;u+h&#7891;ng+nam" TargetMode="External"/><Relationship Id="rId187" Type="http://schemas.openxmlformats.org/officeDocument/2006/relationships/hyperlink" Target="https://google.com/search?tbm=isch&amp;q=&#193;o+len+cardigan+len+d&#7879;t+kim+m&#224;u+&#273;en+nam" TargetMode="External"/><Relationship Id="rId394" Type="http://schemas.openxmlformats.org/officeDocument/2006/relationships/hyperlink" Target="https://pinterest.com/search/pins/?q=&#193;o+gile+polyester+pha+m&#224;u+&#273;&#7887;" TargetMode="External"/><Relationship Id="rId2075" Type="http://schemas.openxmlformats.org/officeDocument/2006/relationships/hyperlink" Target="https://google.com/search?tbm=isch&amp;q=Ch&#226;n+v&#225;y+x&#7871;p+ly+satin+m&#224;u+x&#225;m+tro+n&#7919;" TargetMode="External"/><Relationship Id="rId2282" Type="http://schemas.openxmlformats.org/officeDocument/2006/relationships/hyperlink" Target="https://pinterest.com/search/pins/?q=&#272;&#7847;m+maxi+voan+m&#224;u+&#273;en+n&#7919;" TargetMode="External"/><Relationship Id="rId254" Type="http://schemas.openxmlformats.org/officeDocument/2006/relationships/hyperlink" Target="https://pinterest.com/search/pins/?q=&#193;o+len+c&#7893;+l&#7885;+len+d&#7879;t+kim+m&#224;u+xanh+olive+nam" TargetMode="External"/><Relationship Id="rId699" Type="http://schemas.openxmlformats.org/officeDocument/2006/relationships/hyperlink" Target="https://google.com/search?tbm=isch&amp;q=&#193;o+s&#417;+mi+ng&#7855;n+tay+poplin+m&#224;u+h&#7891;ng+n&#7919;" TargetMode="External"/><Relationship Id="rId1091" Type="http://schemas.openxmlformats.org/officeDocument/2006/relationships/hyperlink" Target="https://google.com/search?tbm=isch&amp;q=&#193;o+kho&#225;c+bomber+da+PU+m&#224;u+&#273;en+nam" TargetMode="External"/><Relationship Id="rId2587" Type="http://schemas.openxmlformats.org/officeDocument/2006/relationships/hyperlink" Target="https://google.com/search?tbm=isch&amp;q=Gi&#224;y+snow+boots+da+b&#242;+m&#224;u+n&#226;u+&#273;&#7853;m" TargetMode="External"/><Relationship Id="rId2794" Type="http://schemas.openxmlformats.org/officeDocument/2006/relationships/hyperlink" Target="https://pinterest.com/search/pins/?q=D&#233;p+&#273;an+c&#243;i+v&#7843;i+m&#224;u+xanh+baby+n&#7919;" TargetMode="External"/><Relationship Id="rId114" Type="http://schemas.openxmlformats.org/officeDocument/2006/relationships/hyperlink" Target="https://pinterest.com/search/pins/?q=&#193;o+s&#417;+mi+flannel+h&#7885;a+ti&#7871;t+k&#7867;+s&#7885;c+xanh+tr&#7855;ng+n&#7919;" TargetMode="External"/><Relationship Id="rId461" Type="http://schemas.openxmlformats.org/officeDocument/2006/relationships/hyperlink" Target="https://google.com/search?tbm=isch&amp;q=&#193;o+len+cardigan+m&#224;u+&#273;en+nam" TargetMode="External"/><Relationship Id="rId559" Type="http://schemas.openxmlformats.org/officeDocument/2006/relationships/hyperlink" Target="https://google.com/search?tbm=isch&amp;q=&#193;o+sweatshirt+cotton+french+terry+m&#224;u+&#273;&#7887;+&#273;&#244;+nam" TargetMode="External"/><Relationship Id="rId766" Type="http://schemas.openxmlformats.org/officeDocument/2006/relationships/hyperlink" Target="https://pinterest.com/search/pins/?q=&#193;o+sweatshirt+n&#7881;+m&#224;u+xanh+navy" TargetMode="External"/><Relationship Id="rId1189" Type="http://schemas.openxmlformats.org/officeDocument/2006/relationships/hyperlink" Target="https://google.com/search?tbm=isch&amp;q=&#193;o+blazer+cotton+m&#224;u+xanh+r&#234;u+nam" TargetMode="External"/><Relationship Id="rId1396" Type="http://schemas.openxmlformats.org/officeDocument/2006/relationships/hyperlink" Target="https://pinterest.com/search/pins/?q=Qu&#7847;n+track+pants+polyester+m&#224;u+xanh+olive+n&#7919;" TargetMode="External"/><Relationship Id="rId2142" Type="http://schemas.openxmlformats.org/officeDocument/2006/relationships/hyperlink" Target="https://pinterest.com/search/pins/?q=&#272;&#7847;m+x&#242;e+cotton+m&#224;u+&#273;en+n&#7919;" TargetMode="External"/><Relationship Id="rId2447" Type="http://schemas.openxmlformats.org/officeDocument/2006/relationships/hyperlink" Target="https://google.com/search?tbm=isch&amp;q=Gi&#224;y+loafer+da+l&#7897;n+m&#224;u+n&#226;u+&#273;&#7853;m" TargetMode="External"/><Relationship Id="rId321" Type="http://schemas.openxmlformats.org/officeDocument/2006/relationships/hyperlink" Target="https://google.com/search?tbm=isch&amp;q=&#193;o+thun+oversize+thun+cotton+m&#224;u+n&#226;u+caramel+nam" TargetMode="External"/><Relationship Id="rId419" Type="http://schemas.openxmlformats.org/officeDocument/2006/relationships/hyperlink" Target="https://google.com/search?tbm=isch&amp;q=&#193;o+gile+len+m&#224;u+xanh+mint+nam" TargetMode="External"/><Relationship Id="rId626" Type="http://schemas.openxmlformats.org/officeDocument/2006/relationships/hyperlink" Target="https://pinterest.com/search/pins/?q=&#193;o+len+cardigan+len+d&#7879;t+kim+m&#224;u+xanh+mint" TargetMode="External"/><Relationship Id="rId973" Type="http://schemas.openxmlformats.org/officeDocument/2006/relationships/hyperlink" Target="https://google.com/search?tbm=isch&amp;q=&#193;o+phao+si&#234;u+nh&#7865;+l&#244;ng+v&#361;+m&#224;u+tr&#7855;ng+n&#7919;" TargetMode="External"/><Relationship Id="rId1049" Type="http://schemas.openxmlformats.org/officeDocument/2006/relationships/hyperlink" Target="https://google.com/search?tbm=isch&amp;q=&#193;o+kho&#225;c+kaki+m&#224;u+tr&#7855;ng" TargetMode="External"/><Relationship Id="rId1256" Type="http://schemas.openxmlformats.org/officeDocument/2006/relationships/hyperlink" Target="https://pinterest.com/search/pins/?q=&#193;o+kho&#225;c+varsity+len+pha+da+PU+m&#224;u+xanh+mint+n&#7919;" TargetMode="External"/><Relationship Id="rId2002" Type="http://schemas.openxmlformats.org/officeDocument/2006/relationships/hyperlink" Target="https://pinterest.com/search/pins/?q=Ch&#226;n+v&#225;y+x&#7871;p+ly+polyester+m&#224;u+be+s&#7919;a+n&#7919;" TargetMode="External"/><Relationship Id="rId2307" Type="http://schemas.openxmlformats.org/officeDocument/2006/relationships/hyperlink" Target="https://google.com/search?tbm=isch&amp;q=&#272;&#7847;m+su&#244;ng+linen+m&#224;u+xanh+olive+n&#7919;" TargetMode="External"/><Relationship Id="rId2654" Type="http://schemas.openxmlformats.org/officeDocument/2006/relationships/hyperlink" Target="https://pinterest.com/search/pins/?q=Gi&#224;y+t&#7853;p+gym+synthetic+m&#224;u+n&#226;u+n&#7919;" TargetMode="External"/><Relationship Id="rId2861" Type="http://schemas.openxmlformats.org/officeDocument/2006/relationships/hyperlink" Target="https://google.com/search?tbm=isch&amp;q=D&#233;p+&#273;an+c&#243;i+m&#224;u+n&#226;u+nam" TargetMode="External"/><Relationship Id="rId2959" Type="http://schemas.openxmlformats.org/officeDocument/2006/relationships/hyperlink" Target="https://google.com/search?tbm=isch&amp;q=D&#233;p+sandal+th&#7875;+thao+EVA+m&#224;u+x&#225;m+tro+n&#7919;" TargetMode="External"/><Relationship Id="rId833" Type="http://schemas.openxmlformats.org/officeDocument/2006/relationships/hyperlink" Target="https://google.com/search?tbm=isch&amp;q=&#193;o+henley+cotton+slub+m&#224;u+&#273;&#7887;+nam" TargetMode="External"/><Relationship Id="rId1116" Type="http://schemas.openxmlformats.org/officeDocument/2006/relationships/hyperlink" Target="https://pinterest.com/search/pins/?q=&#193;o+cardigan+d&#224;i+len+m&#224;u+xanh+navy+nam" TargetMode="External"/><Relationship Id="rId1463" Type="http://schemas.openxmlformats.org/officeDocument/2006/relationships/hyperlink" Target="https://google.com/search?tbm=isch&amp;q=Qu&#7847;n+nhung+t&#259;m+m&#224;u+t&#237;m+lavender+nam" TargetMode="External"/><Relationship Id="rId1670" Type="http://schemas.openxmlformats.org/officeDocument/2006/relationships/hyperlink" Target="https://pinterest.com/search/pins/?q=Qu&#7847;n+d&#249;+m&#224;u+h&#7891;ng+pastel+nam" TargetMode="External"/><Relationship Id="rId1768" Type="http://schemas.openxmlformats.org/officeDocument/2006/relationships/hyperlink" Target="https://pinterest.com/search/pins/?q=Qu&#7847;n+&#7889;ng+su&#244;ng+linen+m&#224;u+x&#225;m+nam" TargetMode="External"/><Relationship Id="rId2514" Type="http://schemas.openxmlformats.org/officeDocument/2006/relationships/hyperlink" Target="https://pinterest.com/search/pins/?q=Gi&#224;y+Oxford+da+b&#242;+m&#224;u+kem+nam" TargetMode="External"/><Relationship Id="rId2721" Type="http://schemas.openxmlformats.org/officeDocument/2006/relationships/hyperlink" Target="https://google.com/search?tbm=isch&amp;q=Gi&#224;y+Chelsea+boots+da+l&#7897;n+m&#224;u+&#273;en" TargetMode="External"/><Relationship Id="rId2819" Type="http://schemas.openxmlformats.org/officeDocument/2006/relationships/hyperlink" Target="https://google.com/search?tbm=isch&amp;q=D&#233;p+sandal+th&#7875;+thao+nylon+m&#224;u+&#273;&#7887;+&#273;&#244;+n&#7919;" TargetMode="External"/><Relationship Id="rId900" Type="http://schemas.openxmlformats.org/officeDocument/2006/relationships/hyperlink" Target="https://pinterest.com/search/pins/?q=&#193;o+blazer+len+m&#224;u+cam" TargetMode="External"/><Relationship Id="rId1323" Type="http://schemas.openxmlformats.org/officeDocument/2006/relationships/hyperlink" Target="https://google.com/search?tbm=isch&amp;q=Qu&#7847;n+jogger+polyester+m&#224;u+x&#225;m+tro+nam" TargetMode="External"/><Relationship Id="rId1530" Type="http://schemas.openxmlformats.org/officeDocument/2006/relationships/hyperlink" Target="https://pinterest.com/search/pins/?q=Qu&#7847;n+&#7889;ng+loe+polyester+m&#224;u+xanh+navy+n&#7919;" TargetMode="External"/><Relationship Id="rId1628" Type="http://schemas.openxmlformats.org/officeDocument/2006/relationships/hyperlink" Target="https://pinterest.com/search/pins/?q=Qu&#7847;n+jeans+&#7889;ng+&#273;&#7913;ng+denim+m&#224;u+xanh+denim+nh&#7841;t+nam" TargetMode="External"/><Relationship Id="rId1975" Type="http://schemas.openxmlformats.org/officeDocument/2006/relationships/hyperlink" Target="https://google.com/search?tbm=isch&amp;q=Ch&#226;n+v&#225;y+qu&#7847;n+polyester+m&#224;u+tr&#7855;ng+n&#7919;" TargetMode="External"/><Relationship Id="rId1835" Type="http://schemas.openxmlformats.org/officeDocument/2006/relationships/hyperlink" Target="https://google.com/search?tbm=isch&amp;q=Qu&#7847;n+kaki+&#7889;ng+&#273;&#7913;ng+cotton+m&#224;u+v&#224;ng+n&#7919;" TargetMode="External"/><Relationship Id="rId1902" Type="http://schemas.openxmlformats.org/officeDocument/2006/relationships/hyperlink" Target="https://pinterest.com/search/pins/?q=Qu&#7847;n+n&#7881;+cotton+french+terry+m&#224;u+x&#225;m+tro+nam" TargetMode="External"/><Relationship Id="rId2097" Type="http://schemas.openxmlformats.org/officeDocument/2006/relationships/hyperlink" Target="https://google.com/search?tbm=isch&amp;q=Ch&#226;n+v&#225;y+cargo+nylon+m&#224;u+&#273;en+n&#7919;" TargetMode="External"/><Relationship Id="rId276" Type="http://schemas.openxmlformats.org/officeDocument/2006/relationships/hyperlink" Target="https://pinterest.com/search/pins/?q=&#193;o+thun+tay+d&#224;i+basic+cotton+m&#224;u+be+nam" TargetMode="External"/><Relationship Id="rId483" Type="http://schemas.openxmlformats.org/officeDocument/2006/relationships/hyperlink" Target="https://google.com/search?tbm=isch&amp;q=&#193;o+len+c&#7893;+tr&#242;n+m&#224;u+x&#225;m" TargetMode="External"/><Relationship Id="rId690" Type="http://schemas.openxmlformats.org/officeDocument/2006/relationships/hyperlink" Target="https://pinterest.com/search/pins/?q=&#193;o+thun+th&#7875;+thao+dry-fit+mesh+m&#224;u+&#273;&#7887;" TargetMode="External"/><Relationship Id="rId2164" Type="http://schemas.openxmlformats.org/officeDocument/2006/relationships/hyperlink" Target="https://pinterest.com/search/pins/?q=&#272;&#7847;m+x&#242;e+tweed+m&#224;u+v&#224;ng+mustard+n&#7919;" TargetMode="External"/><Relationship Id="rId2371" Type="http://schemas.openxmlformats.org/officeDocument/2006/relationships/hyperlink" Target="https://google.com/search?tbm=isch&amp;q=Gi&#224;y+cao+g&#243;t+da+PU+m&#224;u+n&#226;u+n&#7919;" TargetMode="External"/><Relationship Id="rId136" Type="http://schemas.openxmlformats.org/officeDocument/2006/relationships/hyperlink" Target="https://pinterest.com/search/pins/?q=&#193;o+hoodie+n&#7881;+m&#224;u+be+s&#7919;a+n&#7919;" TargetMode="External"/><Relationship Id="rId343" Type="http://schemas.openxmlformats.org/officeDocument/2006/relationships/hyperlink" Target="https://google.com/search?tbm=isch&amp;q=&#193;o+len+c&#7893;+l&#7885;+len+merino+m&#224;u+tr&#7855;ng+n&#7919;" TargetMode="External"/><Relationship Id="rId550" Type="http://schemas.openxmlformats.org/officeDocument/2006/relationships/hyperlink" Target="https://pinterest.com/search/pins/?q=&#193;o+s&#417;+mi+ng&#7855;n+tay+&#273;&#361;i+m&#224;u+xanh+olive+nam" TargetMode="External"/><Relationship Id="rId788" Type="http://schemas.openxmlformats.org/officeDocument/2006/relationships/hyperlink" Target="https://pinterest.com/search/pins/?q=&#193;o+len+c&#7893;+tr&#242;n+acrylic+m&#224;u+&#273;en+nam" TargetMode="External"/><Relationship Id="rId995" Type="http://schemas.openxmlformats.org/officeDocument/2006/relationships/hyperlink" Target="https://google.com/search?tbm=isch&amp;q=&#193;o+kho&#225;c+track+jacket+nylon+m&#224;u+&#273;en+nam" TargetMode="External"/><Relationship Id="rId1180" Type="http://schemas.openxmlformats.org/officeDocument/2006/relationships/hyperlink" Target="https://pinterest.com/search/pins/?q=&#193;o+kho&#225;c+chore+coat+denim+m&#224;u+be+n&#7919;" TargetMode="External"/><Relationship Id="rId2024" Type="http://schemas.openxmlformats.org/officeDocument/2006/relationships/hyperlink" Target="https://pinterest.com/search/pins/?q=Ch&#226;n+v&#225;y+x&#242;e+cotton+m&#224;u+xanh+l&#225;+n&#7919;" TargetMode="External"/><Relationship Id="rId2231" Type="http://schemas.openxmlformats.org/officeDocument/2006/relationships/hyperlink" Target="https://google.com/search?tbm=isch&amp;q=&#272;&#7847;m+y&#7871;m+kaki+m&#224;u+xanh+olive+n&#7919;" TargetMode="External"/><Relationship Id="rId2469" Type="http://schemas.openxmlformats.org/officeDocument/2006/relationships/hyperlink" Target="https://google.com/search?tbm=isch&amp;q=Gi&#224;y+Mary+Jane+da+PU+m&#224;u+be+n&#7919;" TargetMode="External"/><Relationship Id="rId2676" Type="http://schemas.openxmlformats.org/officeDocument/2006/relationships/hyperlink" Target="https://pinterest.com/search/pins/?q=Gi&#224;y+loafer+da+PU+m&#224;u+&#273;&#7887;+&#273;&#244;+n&#7919;" TargetMode="External"/><Relationship Id="rId2883" Type="http://schemas.openxmlformats.org/officeDocument/2006/relationships/hyperlink" Target="https://google.com/search?tbm=isch&amp;q=D&#233;p+&#273;&#7871;+b&#225;nh+m&#236;+cao+su+m&#224;u+trong+su&#7889;t+n&#7919;" TargetMode="External"/><Relationship Id="rId203" Type="http://schemas.openxmlformats.org/officeDocument/2006/relationships/hyperlink" Target="https://google.com/search?tbm=isch&amp;q=&#193;o+len+c&#7893;+tr&#242;n+cashmere+m&#224;u+h&#7891;ng+pastel" TargetMode="External"/><Relationship Id="rId648" Type="http://schemas.openxmlformats.org/officeDocument/2006/relationships/hyperlink" Target="https://pinterest.com/search/pins/?q=&#193;o+thun+oversize+cotton+compact+m&#224;u+h&#7891;ng+pastel+nam" TargetMode="External"/><Relationship Id="rId855" Type="http://schemas.openxmlformats.org/officeDocument/2006/relationships/hyperlink" Target="https://google.com/search?tbm=isch&amp;q=&#193;o+len+cardigan+len+d&#7879;t+kim+m&#224;u+b&#7841;c" TargetMode="External"/><Relationship Id="rId1040" Type="http://schemas.openxmlformats.org/officeDocument/2006/relationships/hyperlink" Target="https://pinterest.com/search/pins/?q=&#193;o+kho&#225;c+d&#7841;+tweed+m&#224;u+xanh+navy+nam" TargetMode="External"/><Relationship Id="rId1278" Type="http://schemas.openxmlformats.org/officeDocument/2006/relationships/hyperlink" Target="https://pinterest.com/search/pins/?q=&#193;o+cardigan+d&#224;i+len+d&#7879;t+kim+m&#224;u+xanh+d&#432;&#417;ng+nam" TargetMode="External"/><Relationship Id="rId1485" Type="http://schemas.openxmlformats.org/officeDocument/2006/relationships/hyperlink" Target="https://google.com/search?tbm=isch&amp;q=Qu&#7847;n+cargo+kaki+m&#224;u+&#273;en" TargetMode="External"/><Relationship Id="rId1692" Type="http://schemas.openxmlformats.org/officeDocument/2006/relationships/hyperlink" Target="https://pinterest.com/search/pins/?q=Qu&#7847;n+cargo+kaki+m&#224;u+b&#7841;c" TargetMode="External"/><Relationship Id="rId2329" Type="http://schemas.openxmlformats.org/officeDocument/2006/relationships/hyperlink" Target="https://google.com/search?tbm=isch&amp;q=Gi&#224;y+Derby+da+b&#242;+m&#224;u+n&#226;u+&#273;&#7853;m+nam" TargetMode="External"/><Relationship Id="rId2536" Type="http://schemas.openxmlformats.org/officeDocument/2006/relationships/hyperlink" Target="https://pinterest.com/search/pins/?q=Gi&#224;y+t&#7853;p+gym+v&#7843;i+k&#7929;+thu&#7853;t+m&#224;u+xanh+d&#432;&#417;ng" TargetMode="External"/><Relationship Id="rId2743" Type="http://schemas.openxmlformats.org/officeDocument/2006/relationships/hyperlink" Target="https://google.com/search?tbm=isch&amp;q=Gi&#224;y+driving+shoes+da+l&#7897;n+m&#224;u+n&#226;u+nam" TargetMode="External"/><Relationship Id="rId410" Type="http://schemas.openxmlformats.org/officeDocument/2006/relationships/hyperlink" Target="https://pinterest.com/search/pins/?q=&#193;o+s&#417;+mi+d&#224;i+tay+linen+m&#224;u+xanh+r&#234;u" TargetMode="External"/><Relationship Id="rId508" Type="http://schemas.openxmlformats.org/officeDocument/2006/relationships/hyperlink" Target="https://pinterest.com/search/pins/?q=&#193;o+thun+c&#7893;+tr&#242;n+thun+l&#7841;nh+m&#224;u+be" TargetMode="External"/><Relationship Id="rId715" Type="http://schemas.openxmlformats.org/officeDocument/2006/relationships/hyperlink" Target="https://google.com/search?tbm=isch&amp;q=&#193;o+gi&#7919;+nhi&#7879;t+polyester+fleece+m&#224;u+h&#7891;ng+pastel" TargetMode="External"/><Relationship Id="rId922" Type="http://schemas.openxmlformats.org/officeDocument/2006/relationships/hyperlink" Target="https://pinterest.com/search/pins/?q=&#193;o+kho&#225;c+gi&#243;+Gore-tex+m&#224;u+xanh+mint+nam" TargetMode="External"/><Relationship Id="rId1138" Type="http://schemas.openxmlformats.org/officeDocument/2006/relationships/hyperlink" Target="https://pinterest.com/search/pins/?q=&#193;o+kho&#225;c+varsity+len+pha+da+PU+m&#224;u+h&#7891;ng+pastel+nam" TargetMode="External"/><Relationship Id="rId1345" Type="http://schemas.openxmlformats.org/officeDocument/2006/relationships/hyperlink" Target="https://google.com/search?tbm=isch&amp;q=Qu&#7847;n+chinos+kaki+m&#224;u+v&#224;ng+nam" TargetMode="External"/><Relationship Id="rId1552" Type="http://schemas.openxmlformats.org/officeDocument/2006/relationships/hyperlink" Target="https://pinterest.com/search/pins/?q=Qu&#7847;n+kaki+&#7889;ng+&#273;&#7913;ng+cotton+m&#224;u+h&#7891;ng+nam" TargetMode="External"/><Relationship Id="rId1997" Type="http://schemas.openxmlformats.org/officeDocument/2006/relationships/hyperlink" Target="https://google.com/search?tbm=isch&amp;q=Ch&#226;n+v&#225;y+cargo+cotton+canvas+m&#224;u+tr&#7855;ng+n&#7919;" TargetMode="External"/><Relationship Id="rId2603" Type="http://schemas.openxmlformats.org/officeDocument/2006/relationships/hyperlink" Target="https://google.com/search?tbm=isch&amp;q=Gi&#224;y+t&#7853;p+gym+v&#7843;i+k&#7929;+thu&#7853;t+m&#224;u+be+nam" TargetMode="External"/><Relationship Id="rId2950" Type="http://schemas.openxmlformats.org/officeDocument/2006/relationships/hyperlink" Target="https://pinterest.com/search/pins/?q=D&#233;p+sandal+quai+h&#7853;u+cao+su+m&#224;u+xanh+d&#432;&#417;ng" TargetMode="External"/><Relationship Id="rId1205" Type="http://schemas.openxmlformats.org/officeDocument/2006/relationships/hyperlink" Target="https://google.com/search?tbm=isch&amp;q=&#193;o+kho&#225;c+d&#7841;+m&#224;u+tr&#7855;ng+nam" TargetMode="External"/><Relationship Id="rId1857" Type="http://schemas.openxmlformats.org/officeDocument/2006/relationships/hyperlink" Target="https://google.com/search?tbm=isch&amp;q=Qu&#7847;n+cargo+nylon+m&#224;u+xanh+r&#234;u+nam" TargetMode="External"/><Relationship Id="rId2810" Type="http://schemas.openxmlformats.org/officeDocument/2006/relationships/hyperlink" Target="https://pinterest.com/search/pins/?q=D&#233;p+quai+ngang+da+PU+m&#224;u+&#273;en" TargetMode="External"/><Relationship Id="rId2908" Type="http://schemas.openxmlformats.org/officeDocument/2006/relationships/hyperlink" Target="https://pinterest.com/search/pins/?q=D&#233;p+sandal+quai+h&#7853;u+da+b&#242;+m&#224;u+kem+nam" TargetMode="External"/><Relationship Id="rId51" Type="http://schemas.openxmlformats.org/officeDocument/2006/relationships/hyperlink" Target="https://google.com/search?tbm=isch&amp;q=&#193;o+len+cardigan+mohair+m&#224;u+kem+nam" TargetMode="External"/><Relationship Id="rId1412" Type="http://schemas.openxmlformats.org/officeDocument/2006/relationships/hyperlink" Target="https://pinterest.com/search/pins/?q=Qu&#7847;n+cargo+nylon+m&#224;u+h&#7891;ng+n&#7919;" TargetMode="External"/><Relationship Id="rId1717" Type="http://schemas.openxmlformats.org/officeDocument/2006/relationships/hyperlink" Target="https://google.com/search?tbm=isch&amp;q=Qu&#7847;n+cargo+cotton+canvas+m&#224;u+xanh+navy" TargetMode="External"/><Relationship Id="rId1924" Type="http://schemas.openxmlformats.org/officeDocument/2006/relationships/hyperlink" Target="https://pinterest.com/search/pins/?q=Ch&#226;n+v&#225;y+da+da+PU+m&#224;u+tr&#7855;ng+n&#7919;" TargetMode="External"/><Relationship Id="rId298" Type="http://schemas.openxmlformats.org/officeDocument/2006/relationships/hyperlink" Target="https://pinterest.com/search/pins/?q=&#193;o+polo+polyester+m&#224;u+&#273;&#7887;+&#273;&#244;" TargetMode="External"/><Relationship Id="rId158" Type="http://schemas.openxmlformats.org/officeDocument/2006/relationships/hyperlink" Target="https://pinterest.com/search/pins/?q=&#193;o+hoodie+cotton+french+terry+m&#224;u+v&#224;ng+mustard+n&#7919;" TargetMode="External"/><Relationship Id="rId2186" Type="http://schemas.openxmlformats.org/officeDocument/2006/relationships/hyperlink" Target="https://pinterest.com/search/pins/?q=&#272;&#7847;m+s&#417;+mi+l&#7909;a+m&#224;u+xanh+navy+n&#7919;" TargetMode="External"/><Relationship Id="rId2393" Type="http://schemas.openxmlformats.org/officeDocument/2006/relationships/hyperlink" Target="https://google.com/search?tbm=isch&amp;q=Gi&#224;y+loafer+da+PU+m&#224;u+n&#226;u+nam" TargetMode="External"/><Relationship Id="rId2698" Type="http://schemas.openxmlformats.org/officeDocument/2006/relationships/hyperlink" Target="https://pinterest.com/search/pins/?q=Gi&#224;y+cao+g&#243;t+satin+m&#224;u+&#273;&#7887;+&#273;&#244;+n&#7919;" TargetMode="External"/><Relationship Id="rId365" Type="http://schemas.openxmlformats.org/officeDocument/2006/relationships/hyperlink" Target="https://google.com/search?tbm=isch&amp;q=&#193;o+gile+len+m&#224;u+xanh+d&#432;&#417;ng+nam" TargetMode="External"/><Relationship Id="rId572" Type="http://schemas.openxmlformats.org/officeDocument/2006/relationships/hyperlink" Target="https://pinterest.com/search/pins/?q=&#193;o+len+c&#7893;+l&#7885;+cotton+g&#226;n+m&#224;u+be+nam" TargetMode="External"/><Relationship Id="rId2046" Type="http://schemas.openxmlformats.org/officeDocument/2006/relationships/hyperlink" Target="https://pinterest.com/search/pins/?q=Ch&#226;n+v&#225;y+cargo+nylon+h&#7885;a+ti&#7871;t+hoa+nh&#237;+n&#7919;" TargetMode="External"/><Relationship Id="rId2253" Type="http://schemas.openxmlformats.org/officeDocument/2006/relationships/hyperlink" Target="https://google.com/search?tbm=isch&amp;q=&#272;&#7847;m+su&#244;ng+linen+m&#224;u+&#273;&#7887;+n&#7919;" TargetMode="External"/><Relationship Id="rId2460" Type="http://schemas.openxmlformats.org/officeDocument/2006/relationships/hyperlink" Target="https://pinterest.com/search/pins/?q=Gi&#224;y+ch&#7841;y+b&#7897;+v&#7843;i+k&#7929;+thu&#7853;t+m&#224;u+&#273;en+nam" TargetMode="External"/><Relationship Id="rId225" Type="http://schemas.openxmlformats.org/officeDocument/2006/relationships/hyperlink" Target="https://google.com/search?tbm=isch&amp;q=&#193;o+thun+c&#7893;+tr&#242;n+modal+m&#224;u+tr&#7855;ng+nam" TargetMode="External"/><Relationship Id="rId432" Type="http://schemas.openxmlformats.org/officeDocument/2006/relationships/hyperlink" Target="https://pinterest.com/search/pins/?q=&#193;o+sweatshirt+cotton+french+terry+m&#224;u+x&#225;m+tro+n&#7919;" TargetMode="External"/><Relationship Id="rId877" Type="http://schemas.openxmlformats.org/officeDocument/2006/relationships/hyperlink" Target="https://google.com/search?tbm=isch&amp;q=&#193;o+gi&#7919;+nhi&#7879;t+polyester+fleece+m&#224;u+v&#224;ng+mustard+nam" TargetMode="External"/><Relationship Id="rId1062" Type="http://schemas.openxmlformats.org/officeDocument/2006/relationships/hyperlink" Target="https://pinterest.com/search/pins/?q=&#193;o+kho&#225;c+varsity+len+pha+da+PU+m&#224;u+x&#225;m+tro+nam" TargetMode="External"/><Relationship Id="rId2113" Type="http://schemas.openxmlformats.org/officeDocument/2006/relationships/hyperlink" Target="https://google.com/search?tbm=isch&amp;q=&#272;&#7847;m+tay+ph&#7891;ng+c&#7893;+vu&#244;ng+cotton+m&#224;u+kem+n&#7919;" TargetMode="External"/><Relationship Id="rId2320" Type="http://schemas.openxmlformats.org/officeDocument/2006/relationships/hyperlink" Target="https://pinterest.com/search/pins/?q=&#272;&#7847;m+len+m&#224;u+be+n&#7919;" TargetMode="External"/><Relationship Id="rId2558" Type="http://schemas.openxmlformats.org/officeDocument/2006/relationships/hyperlink" Target="https://pinterest.com/search/pins/?q=Gi&#224;y+cao+g&#243;t+da+PU+m&#224;u+tr&#7855;ng+n&#7919;" TargetMode="External"/><Relationship Id="rId2765" Type="http://schemas.openxmlformats.org/officeDocument/2006/relationships/hyperlink" Target="https://google.com/search?tbm=isch&amp;q=D&#233;p+clog+EVA+m&#224;u+&#273;en+n&#7919;" TargetMode="External"/><Relationship Id="rId2972" Type="http://schemas.openxmlformats.org/officeDocument/2006/relationships/hyperlink" Target="https://pinterest.com/search/pins/?q=D&#233;p+&#273;&#7871;+b&#225;nh+m&#236;+EVA+m&#224;u+x&#225;m+nam" TargetMode="External"/><Relationship Id="rId737" Type="http://schemas.openxmlformats.org/officeDocument/2006/relationships/hyperlink" Target="https://google.com/search?tbm=isch&amp;q=&#193;o+s&#417;+mi+denim+m&#224;u+be" TargetMode="External"/><Relationship Id="rId944" Type="http://schemas.openxmlformats.org/officeDocument/2006/relationships/hyperlink" Target="https://pinterest.com/search/pins/?q=&#193;o+kho&#225;c+da+da+PU+m&#224;u+tr&#7855;ng+nam" TargetMode="External"/><Relationship Id="rId1367" Type="http://schemas.openxmlformats.org/officeDocument/2006/relationships/hyperlink" Target="https://google.com/search?tbm=isch&amp;q=Qu&#7847;n+nhung+t&#259;m+m&#224;u+&#273;en+nam" TargetMode="External"/><Relationship Id="rId1574" Type="http://schemas.openxmlformats.org/officeDocument/2006/relationships/hyperlink" Target="https://pinterest.com/search/pins/?q=Qu&#7847;n+nhung+t&#259;m+m&#224;u+x&#225;m+tro+nam" TargetMode="External"/><Relationship Id="rId1781" Type="http://schemas.openxmlformats.org/officeDocument/2006/relationships/hyperlink" Target="https://google.com/search?tbm=isch&amp;q=Qu&#7847;n+jeans+&#7889;ng+&#273;&#7913;ng+denim+co+gi&#227;n+m&#224;u+x&#225;m+n&#7919;" TargetMode="External"/><Relationship Id="rId2418" Type="http://schemas.openxmlformats.org/officeDocument/2006/relationships/hyperlink" Target="https://pinterest.com/search/pins/?q=Gi&#224;y+snow+boots+da+b&#242;+m&#224;u+tr&#7855;ng+n&#7919;" TargetMode="External"/><Relationship Id="rId2625" Type="http://schemas.openxmlformats.org/officeDocument/2006/relationships/hyperlink" Target="https://google.com/search?tbm=isch&amp;q=Gi&#224;y+brogue+da+b&#243;ng+m&#224;u+tr&#7855;ng+nam" TargetMode="External"/><Relationship Id="rId2832" Type="http://schemas.openxmlformats.org/officeDocument/2006/relationships/hyperlink" Target="https://pinterest.com/search/pins/?q=D&#233;p+&#273;an+c&#243;i+v&#7843;i+m&#224;u+&#273;en" TargetMode="External"/><Relationship Id="rId73" Type="http://schemas.openxmlformats.org/officeDocument/2006/relationships/hyperlink" Target="https://google.com/search?tbm=isch&amp;q=&#193;o+polo+polyester+m&#224;u+&#273;&#7887;+n&#7919;" TargetMode="External"/><Relationship Id="rId804" Type="http://schemas.openxmlformats.org/officeDocument/2006/relationships/hyperlink" Target="https://pinterest.com/search/pins/?q=&#193;o+len+cardigan+mohair+m&#224;u+be+nam" TargetMode="External"/><Relationship Id="rId1227" Type="http://schemas.openxmlformats.org/officeDocument/2006/relationships/hyperlink" Target="https://google.com/search?tbm=isch&amp;q=&#193;o+cardigan+d&#224;i+mohair+m&#224;u+&#273;&#7887;+&#273;&#244;" TargetMode="External"/><Relationship Id="rId1434" Type="http://schemas.openxmlformats.org/officeDocument/2006/relationships/hyperlink" Target="https://pinterest.com/search/pins/?q=Qu&#7847;n+nhung+t&#259;m+m&#224;u+be+nam" TargetMode="External"/><Relationship Id="rId1641" Type="http://schemas.openxmlformats.org/officeDocument/2006/relationships/hyperlink" Target="https://google.com/search?tbm=isch&amp;q=Qu&#7847;n+kaki+&#7889;ng+&#273;&#7913;ng+m&#224;u+xanh+l&#225;+n&#7919;" TargetMode="External"/><Relationship Id="rId1879" Type="http://schemas.openxmlformats.org/officeDocument/2006/relationships/hyperlink" Target="https://google.com/search?tbm=isch&amp;q=Qu&#7847;n+y&#7871;m+cotton+canvas+m&#224;u+xanh+navy" TargetMode="External"/><Relationship Id="rId1501" Type="http://schemas.openxmlformats.org/officeDocument/2006/relationships/hyperlink" Target="https://google.com/search?tbm=isch&amp;q=Qu&#7847;n+nhung+t&#259;m+m&#224;u+n&#226;u+caramel+nam" TargetMode="External"/><Relationship Id="rId1739" Type="http://schemas.openxmlformats.org/officeDocument/2006/relationships/hyperlink" Target="https://google.com/search?tbm=isch&amp;q=Qu&#7847;n+n&#7881;+cotton+french+terry+m&#224;u+khaki" TargetMode="External"/><Relationship Id="rId1946" Type="http://schemas.openxmlformats.org/officeDocument/2006/relationships/hyperlink" Target="https://pinterest.com/search/pins/?q=Ch&#226;n+v&#225;y+t&#7847;ng+ren+h&#7885;a+ti&#7871;t+hoa+nh&#237;+n&#7919;" TargetMode="External"/><Relationship Id="rId1806" Type="http://schemas.openxmlformats.org/officeDocument/2006/relationships/hyperlink" Target="https://pinterest.com/search/pins/?q=Qu&#7847;n+l&#7917;ng+capri+linen+m&#224;u+&#273;en+n&#7919;" TargetMode="External"/><Relationship Id="rId387" Type="http://schemas.openxmlformats.org/officeDocument/2006/relationships/hyperlink" Target="https://google.com/search?tbm=isch&amp;q=&#193;o+sweatshirt+n&#7881;+m&#224;u+n&#226;u+nam" TargetMode="External"/><Relationship Id="rId594" Type="http://schemas.openxmlformats.org/officeDocument/2006/relationships/hyperlink" Target="https://pinterest.com/search/pins/?q=&#193;o+len+c&#7893;+tr&#242;n+len+d&#7879;t+kim+m&#224;u+h&#7891;ng+pastel+nam" TargetMode="External"/><Relationship Id="rId2068" Type="http://schemas.openxmlformats.org/officeDocument/2006/relationships/hyperlink" Target="https://pinterest.com/search/pins/?q=Ch&#226;n+v&#225;y+b&#250;t+ch&#236;+polyester+pha+h&#7885;a+ti&#7871;t+ch&#7845;m+bi+n&#7919;" TargetMode="External"/><Relationship Id="rId2275" Type="http://schemas.openxmlformats.org/officeDocument/2006/relationships/hyperlink" Target="https://google.com/search?tbm=isch&amp;q=&#272;&#7847;m+len+len+d&#7879;t+kim+m&#224;u+t&#237;m+n&#7919;" TargetMode="External"/><Relationship Id="rId247" Type="http://schemas.openxmlformats.org/officeDocument/2006/relationships/hyperlink" Target="https://google.com/search?tbm=isch&amp;q=&#193;o+gile+polyester+pha+m&#224;u+x&#225;m+tro+nam" TargetMode="External"/><Relationship Id="rId899" Type="http://schemas.openxmlformats.org/officeDocument/2006/relationships/hyperlink" Target="https://google.com/search?tbm=isch&amp;q=&#193;o+blazer+len+m&#224;u+cam" TargetMode="External"/><Relationship Id="rId1084" Type="http://schemas.openxmlformats.org/officeDocument/2006/relationships/hyperlink" Target="https://pinterest.com/search/pins/?q=&#193;o+kho&#225;c+kaki+cotton+canvas+m&#224;u+&#273;en+nam" TargetMode="External"/><Relationship Id="rId2482" Type="http://schemas.openxmlformats.org/officeDocument/2006/relationships/hyperlink" Target="https://pinterest.com/search/pins/?q=Gi&#224;y+boots+cao+c&#7893;+da+b&#242;+m&#224;u+xanh+navy+n&#7919;" TargetMode="External"/><Relationship Id="rId2787" Type="http://schemas.openxmlformats.org/officeDocument/2006/relationships/hyperlink" Target="https://google.com/search?tbm=isch&amp;q=D&#233;p+clog+EVA+m&#224;u+b&#7841;c" TargetMode="External"/><Relationship Id="rId107" Type="http://schemas.openxmlformats.org/officeDocument/2006/relationships/hyperlink" Target="https://google.com/search?tbm=isch&amp;q=&#193;o+polo+thun+c&#225;+s&#7845;u+m&#224;u+&#273;&#7887;+&#273;&#244;" TargetMode="External"/><Relationship Id="rId454" Type="http://schemas.openxmlformats.org/officeDocument/2006/relationships/hyperlink" Target="https://pinterest.com/search/pins/?q=&#193;o+s&#417;+mi+d&#224;i+tay+poplin+h&#7885;a+ti&#7871;t+caro+x&#225;m" TargetMode="External"/><Relationship Id="rId661" Type="http://schemas.openxmlformats.org/officeDocument/2006/relationships/hyperlink" Target="https://google.com/search?tbm=isch&amp;q=&#193;o+hoodie+cotton+french+terry+m&#224;u+x&#225;m+n&#7919;" TargetMode="External"/><Relationship Id="rId759" Type="http://schemas.openxmlformats.org/officeDocument/2006/relationships/hyperlink" Target="https://google.com/search?tbm=isch&amp;q=&#193;o+len+c&#7893;+tr&#242;n+m&#224;u+&#273;&#7887;+n&#7919;" TargetMode="External"/><Relationship Id="rId966" Type="http://schemas.openxmlformats.org/officeDocument/2006/relationships/hyperlink" Target="https://pinterest.com/search/pins/?q=&#193;o+kho&#225;c+gi&#243;+polyester+ripstop+m&#224;u+h&#7891;ng+pastel" TargetMode="External"/><Relationship Id="rId1291" Type="http://schemas.openxmlformats.org/officeDocument/2006/relationships/hyperlink" Target="https://google.com/search?tbm=isch&amp;q=&#193;o+phao+si&#234;u+nh&#7865;+nylon+m&#224;u+xanh+navy+n&#7919;" TargetMode="External"/><Relationship Id="rId1389" Type="http://schemas.openxmlformats.org/officeDocument/2006/relationships/hyperlink" Target="https://google.com/search?tbm=isch&amp;q=Qu&#7847;n+nhung+t&#259;m+m&#224;u+xanh+d&#432;&#417;ng+nam" TargetMode="External"/><Relationship Id="rId1596" Type="http://schemas.openxmlformats.org/officeDocument/2006/relationships/hyperlink" Target="https://pinterest.com/search/pins/?q=Qu&#7847;n+kaki+&#7889;ng+&#273;&#7913;ng+cotton+m&#224;u+xanh+olive+n&#7919;" TargetMode="External"/><Relationship Id="rId2135" Type="http://schemas.openxmlformats.org/officeDocument/2006/relationships/hyperlink" Target="https://google.com/search?tbm=isch&amp;q=&#272;&#7847;m+su&#244;ng+cotton+m&#224;u+v&#224;ng+mustard+n&#7919;" TargetMode="External"/><Relationship Id="rId2342" Type="http://schemas.openxmlformats.org/officeDocument/2006/relationships/hyperlink" Target="https://pinterest.com/search/pins/?q=Gi&#224;y+platform+canvas+m&#224;u+v&#224;ng+n&#7919;" TargetMode="External"/><Relationship Id="rId2647" Type="http://schemas.openxmlformats.org/officeDocument/2006/relationships/hyperlink" Target="https://google.com/search?tbm=isch&amp;q=Gi&#224;y+platform+canvas+m&#224;u+h&#7891;ng+nam" TargetMode="External"/><Relationship Id="rId2994" Type="http://schemas.openxmlformats.org/officeDocument/2006/relationships/hyperlink" Target="https://pinterest.com/search/pins/?q=D&#233;p+&#273;&#7871;+b&#225;nh+m&#236;+EVA+m&#224;u+xanh+olive+n&#7919;" TargetMode="External"/><Relationship Id="rId314" Type="http://schemas.openxmlformats.org/officeDocument/2006/relationships/hyperlink" Target="https://pinterest.com/search/pins/?q=&#193;o+henley+cotton+m&#224;u+be+s&#7919;a+n&#7919;" TargetMode="External"/><Relationship Id="rId521" Type="http://schemas.openxmlformats.org/officeDocument/2006/relationships/hyperlink" Target="https://google.com/search?tbm=isch&amp;q=&#193;o+hoodie+cotton+french+terry+m&#224;u+xanh+mint+n&#7919;" TargetMode="External"/><Relationship Id="rId619" Type="http://schemas.openxmlformats.org/officeDocument/2006/relationships/hyperlink" Target="https://google.com/search?tbm=isch&amp;q=&#193;o+s&#417;+mi+ng&#7855;n+tay+&#273;&#361;i+m&#224;u+&#273;&#7887;+n&#7919;" TargetMode="External"/><Relationship Id="rId1151" Type="http://schemas.openxmlformats.org/officeDocument/2006/relationships/hyperlink" Target="https://google.com/search?tbm=isch&amp;q=&#193;o+kho&#225;c+da+da+b&#242;+m&#224;u+&#273;en+n&#7919;" TargetMode="External"/><Relationship Id="rId1249" Type="http://schemas.openxmlformats.org/officeDocument/2006/relationships/hyperlink" Target="https://google.com/search?tbm=isch&amp;q=&#193;o+kho&#225;c+ch&#7889;ng+n&#7855;ng+thun+l&#7841;nh+m&#224;u+x&#225;m+n&#7919;" TargetMode="External"/><Relationship Id="rId2202" Type="http://schemas.openxmlformats.org/officeDocument/2006/relationships/hyperlink" Target="https://pinterest.com/search/pins/?q=&#272;&#7847;m+maxi+linen+m&#224;u+be+n&#7919;" TargetMode="External"/><Relationship Id="rId2854" Type="http://schemas.openxmlformats.org/officeDocument/2006/relationships/hyperlink" Target="https://pinterest.com/search/pins/?q=D&#233;p+quai+ngang+da+PU+m&#224;u+n&#226;u+&#273;&#7853;m" TargetMode="External"/><Relationship Id="rId95" Type="http://schemas.openxmlformats.org/officeDocument/2006/relationships/hyperlink" Target="https://google.com/search?tbm=isch&amp;q=&#193;o+gi&#7919;+nhi&#7879;t+polyester+fleece+m&#224;u+xanh+r&#234;u" TargetMode="External"/><Relationship Id="rId826" Type="http://schemas.openxmlformats.org/officeDocument/2006/relationships/hyperlink" Target="https://pinterest.com/search/pins/?q=&#193;o+gi&#7919;+nhi&#7879;t+len+merino+m&#224;u+xanh+d&#432;&#417;ng+nam" TargetMode="External"/><Relationship Id="rId1011" Type="http://schemas.openxmlformats.org/officeDocument/2006/relationships/hyperlink" Target="https://google.com/search?tbm=isch&amp;q=&#193;o+kho&#225;c+parka+cotton+canvas+m&#224;u+khaki+n&#7919;" TargetMode="External"/><Relationship Id="rId1109" Type="http://schemas.openxmlformats.org/officeDocument/2006/relationships/hyperlink" Target="https://google.com/search?tbm=isch&amp;q=&#193;o+m&#259;ng+t&#244;+cashmere+m&#224;u+tr&#7855;ng+nam" TargetMode="External"/><Relationship Id="rId1456" Type="http://schemas.openxmlformats.org/officeDocument/2006/relationships/hyperlink" Target="https://pinterest.com/search/pins/?q=Qu&#7847;n+jeans+&#7889;ng+&#273;&#7913;ng+denim+m&#224;u+xanh+denim+&#273;&#7853;m+nam" TargetMode="External"/><Relationship Id="rId1663" Type="http://schemas.openxmlformats.org/officeDocument/2006/relationships/hyperlink" Target="https://google.com/search?tbm=isch&amp;q=Qu&#7847;n+kaki+&#7889;ng+&#273;&#7913;ng+cotton+m&#224;u+h&#7891;ng+pastel+n&#7919;" TargetMode="External"/><Relationship Id="rId1870" Type="http://schemas.openxmlformats.org/officeDocument/2006/relationships/hyperlink" Target="https://pinterest.com/search/pins/?q=Qu&#7847;n+&#7889;ng+su&#244;ng+polyester+m&#224;u+xanh+r&#234;u+nam" TargetMode="External"/><Relationship Id="rId1968" Type="http://schemas.openxmlformats.org/officeDocument/2006/relationships/hyperlink" Target="https://pinterest.com/search/pins/?q=Ch&#226;n+v&#225;y+x&#7871;p+ly+satin+m&#224;u+h&#7891;ng+n&#7919;" TargetMode="External"/><Relationship Id="rId2507" Type="http://schemas.openxmlformats.org/officeDocument/2006/relationships/hyperlink" Target="https://google.com/search?tbm=isch&amp;q=Gi&#224;y+b&#250;p+b&#234;+da+PU+m&#224;u+&#273;en+n&#7919;" TargetMode="External"/><Relationship Id="rId2714" Type="http://schemas.openxmlformats.org/officeDocument/2006/relationships/hyperlink" Target="https://pinterest.com/search/pins/?q=Gi&#224;y+leo+n&#250;i+da+b&#242;+m&#224;u+n&#226;u+n&#7919;" TargetMode="External"/><Relationship Id="rId2921" Type="http://schemas.openxmlformats.org/officeDocument/2006/relationships/hyperlink" Target="https://google.com/search?tbm=isch&amp;q=D&#233;p+Birkenstock+da+l&#7897;n+m&#224;u+xanh+l&#225;+nam" TargetMode="External"/><Relationship Id="rId1316" Type="http://schemas.openxmlformats.org/officeDocument/2006/relationships/hyperlink" Target="https://pinterest.com/search/pins/?q=&#193;o+kho&#225;c+fleece+polar+fleece+m&#224;u+xanh+l&#225;" TargetMode="External"/><Relationship Id="rId1523" Type="http://schemas.openxmlformats.org/officeDocument/2006/relationships/hyperlink" Target="https://google.com/search?tbm=isch&amp;q=Qu&#7847;n+jeans+&#7889;ng+r&#7897;ng+denim+m&#224;u+x&#225;m" TargetMode="External"/><Relationship Id="rId1730" Type="http://schemas.openxmlformats.org/officeDocument/2006/relationships/hyperlink" Target="https://pinterest.com/search/pins/?q=Qu&#7847;n+kaki+&#7889;ng+&#273;&#7913;ng+m&#224;u+xanh+r&#234;u+nam" TargetMode="External"/><Relationship Id="rId22" Type="http://schemas.openxmlformats.org/officeDocument/2006/relationships/hyperlink" Target="https://pinterest.com/search/pins/?q=&#193;o+hoodie+n&#7881;+b&#244;ng+m&#224;u+t&#237;m+lavender" TargetMode="External"/><Relationship Id="rId1828" Type="http://schemas.openxmlformats.org/officeDocument/2006/relationships/hyperlink" Target="https://pinterest.com/search/pins/?q=Qu&#7847;n+t&#226;y+&#226;u+len+m&#224;u+be+n&#7919;" TargetMode="External"/><Relationship Id="rId171" Type="http://schemas.openxmlformats.org/officeDocument/2006/relationships/hyperlink" Target="https://google.com/search?tbm=isch&amp;q=&#193;o+s&#417;+mi+d&#224;i+tay+oxford+m&#224;u+n&#226;u+nam" TargetMode="External"/><Relationship Id="rId2297" Type="http://schemas.openxmlformats.org/officeDocument/2006/relationships/hyperlink" Target="https://google.com/search?tbm=isch&amp;q=&#272;&#7847;m+c&#244;ng+s&#7903;+cotton+m&#224;u+&#273;&#7887;+n&#7919;" TargetMode="External"/><Relationship Id="rId269" Type="http://schemas.openxmlformats.org/officeDocument/2006/relationships/hyperlink" Target="https://google.com/search?tbm=isch&amp;q=&#193;o+gi&#7919;+nhi&#7879;t+polyester+fleece+m&#224;u+tr&#7855;ng+nam" TargetMode="External"/><Relationship Id="rId476" Type="http://schemas.openxmlformats.org/officeDocument/2006/relationships/hyperlink" Target="https://pinterest.com/search/pins/?q=&#193;o+len+c&#7893;+tr&#242;n+cashmere+m&#224;u+v&#224;ng+nam" TargetMode="External"/><Relationship Id="rId683" Type="http://schemas.openxmlformats.org/officeDocument/2006/relationships/hyperlink" Target="https://google.com/search?tbm=isch&amp;q=&#193;o+blouse+c&#244;ng+s&#7903;+cotton+m&#224;u+t&#237;m+lavender+n&#7919;" TargetMode="External"/><Relationship Id="rId890" Type="http://schemas.openxmlformats.org/officeDocument/2006/relationships/hyperlink" Target="https://pinterest.com/search/pins/?q=&#193;o+kho&#225;c+denim+m&#224;u+x&#225;m+nam" TargetMode="External"/><Relationship Id="rId2157" Type="http://schemas.openxmlformats.org/officeDocument/2006/relationships/hyperlink" Target="https://google.com/search?tbm=isch&amp;q=&#272;&#7847;m+peplum+c&#244;ng+s&#7903;+tweed+m&#224;u+v&#224;ng+mustard+n&#7919;" TargetMode="External"/><Relationship Id="rId2364" Type="http://schemas.openxmlformats.org/officeDocument/2006/relationships/hyperlink" Target="https://pinterest.com/search/pins/?q=Gi&#224;y+loafer+da+b&#242;+m&#224;u+n&#226;u+&#273;&#7853;m" TargetMode="External"/><Relationship Id="rId2571" Type="http://schemas.openxmlformats.org/officeDocument/2006/relationships/hyperlink" Target="https://google.com/search?tbm=isch&amp;q=Gi&#224;y+l&#432;&#7901;i+slip-on+v&#7843;i+m&#224;u+x&#225;m+nam" TargetMode="External"/><Relationship Id="rId129" Type="http://schemas.openxmlformats.org/officeDocument/2006/relationships/hyperlink" Target="https://google.com/search?tbm=isch&amp;q=&#193;o+sweatshirt+n&#7881;+m&#224;u+xanh+r&#234;u" TargetMode="External"/><Relationship Id="rId336" Type="http://schemas.openxmlformats.org/officeDocument/2006/relationships/hyperlink" Target="https://pinterest.com/search/pins/?q=&#193;o+s&#417;+mi+c&#7893;+t&#224;u+&#273;&#361;i+m&#224;u+xanh+olive+n&#7919;" TargetMode="External"/><Relationship Id="rId543" Type="http://schemas.openxmlformats.org/officeDocument/2006/relationships/hyperlink" Target="https://google.com/search?tbm=isch&amp;q=&#193;o+sweatshirt+n&#7881;+m&#224;u+h&#7891;ng+nam" TargetMode="External"/><Relationship Id="rId988" Type="http://schemas.openxmlformats.org/officeDocument/2006/relationships/hyperlink" Target="https://pinterest.com/search/pins/?q=&#193;o+blazer+len+m&#224;u+xanh+navy+n&#7919;" TargetMode="External"/><Relationship Id="rId1173" Type="http://schemas.openxmlformats.org/officeDocument/2006/relationships/hyperlink" Target="https://google.com/search?tbm=isch&amp;q=&#193;o+phao+si&#234;u+nh&#7865;+l&#244;ng+v&#361;+m&#224;u+&#273;en" TargetMode="External"/><Relationship Id="rId1380" Type="http://schemas.openxmlformats.org/officeDocument/2006/relationships/hyperlink" Target="https://pinterest.com/search/pins/?q=Qu&#7847;n+l&#7917;ng+capri+linen+m&#224;u+n&#226;u+n&#7919;" TargetMode="External"/><Relationship Id="rId2017" Type="http://schemas.openxmlformats.org/officeDocument/2006/relationships/hyperlink" Target="https://google.com/search?tbm=isch&amp;q=Ch&#226;n+v&#225;y+b&#250;t+ch&#236;+len+m&#224;u+be+n&#7919;" TargetMode="External"/><Relationship Id="rId2224" Type="http://schemas.openxmlformats.org/officeDocument/2006/relationships/hyperlink" Target="https://pinterest.com/search/pins/?q=&#272;&#7847;m+maxi+linen+m&#224;u+kem+n&#7919;" TargetMode="External"/><Relationship Id="rId2669" Type="http://schemas.openxmlformats.org/officeDocument/2006/relationships/hyperlink" Target="https://google.com/search?tbm=isch&amp;q=Gi&#224;y+leo+n&#250;i+v&#7843;i+k&#7929;+thu&#7853;t+m&#224;u+x&#225;m+tro+nam" TargetMode="External"/><Relationship Id="rId2876" Type="http://schemas.openxmlformats.org/officeDocument/2006/relationships/hyperlink" Target="https://pinterest.com/search/pins/?q=D&#233;p+sandal+th&#7875;+thao+nylon+m&#224;u+n&#226;u+caramel+nam" TargetMode="External"/><Relationship Id="rId403" Type="http://schemas.openxmlformats.org/officeDocument/2006/relationships/hyperlink" Target="https://google.com/search?tbm=isch&amp;q=&#193;o+thun+tay+d&#224;i+basic+modal+m&#224;u+x&#225;m+n&#7919;" TargetMode="External"/><Relationship Id="rId750" Type="http://schemas.openxmlformats.org/officeDocument/2006/relationships/hyperlink" Target="https://pinterest.com/search/pins/?q=&#193;o+len+c&#7893;+l&#7885;+m&#224;u+xanh+navy+nam" TargetMode="External"/><Relationship Id="rId848" Type="http://schemas.openxmlformats.org/officeDocument/2006/relationships/hyperlink" Target="https://pinterest.com/search/pins/?q=&#193;o+ki&#7875;u+c&#7893;+n&#417;+voan+m&#224;u+&#273;&#7887;+n&#7919;" TargetMode="External"/><Relationship Id="rId1033" Type="http://schemas.openxmlformats.org/officeDocument/2006/relationships/hyperlink" Target="https://google.com/search?tbm=isch&amp;q=&#193;o+kho&#225;c+n&#7881;+c&#243;+kh&#243;a+cotton+french+terry+m&#224;u+h&#7891;ng+pastel+n&#7919;" TargetMode="External"/><Relationship Id="rId1478" Type="http://schemas.openxmlformats.org/officeDocument/2006/relationships/hyperlink" Target="https://pinterest.com/search/pins/?q=Qu&#7847;n+n&#7881;+cotton+french+terry+m&#224;u+n&#226;u" TargetMode="External"/><Relationship Id="rId1685" Type="http://schemas.openxmlformats.org/officeDocument/2006/relationships/hyperlink" Target="https://google.com/search?tbm=isch&amp;q=Qu&#7847;n+jeans+&#7889;ng+&#273;&#7913;ng+denim+m&#224;u+tr&#7855;ng+nam" TargetMode="External"/><Relationship Id="rId1892" Type="http://schemas.openxmlformats.org/officeDocument/2006/relationships/hyperlink" Target="https://pinterest.com/search/pins/?q=Qu&#7847;n+kaki+&#7889;ng+&#273;&#7913;ng+cotton+m&#224;u+xanh+r&#234;u+n&#7919;" TargetMode="External"/><Relationship Id="rId2431" Type="http://schemas.openxmlformats.org/officeDocument/2006/relationships/hyperlink" Target="https://google.com/search?tbm=isch&amp;q=Gi&#224;y+ch&#7841;y+b&#7897;+knit+m&#224;u+x&#225;m+n&#7919;" TargetMode="External"/><Relationship Id="rId2529" Type="http://schemas.openxmlformats.org/officeDocument/2006/relationships/hyperlink" Target="https://google.com/search?tbm=isch&amp;q=Gi&#224;y+ch&#7841;y+b&#7897;+knit+m&#224;u+xanh+navy+n&#7919;" TargetMode="External"/><Relationship Id="rId2736" Type="http://schemas.openxmlformats.org/officeDocument/2006/relationships/hyperlink" Target="https://pinterest.com/search/pins/?q=Gi&#224;y+driving+shoes+da+b&#242;+m&#224;u+kem" TargetMode="External"/><Relationship Id="rId610" Type="http://schemas.openxmlformats.org/officeDocument/2006/relationships/hyperlink" Target="https://pinterest.com/search/pins/?q=&#193;o+s&#417;+mi+ng&#7855;n+tay+poplin+m&#224;u+xanh+navy+n&#7919;" TargetMode="External"/><Relationship Id="rId708" Type="http://schemas.openxmlformats.org/officeDocument/2006/relationships/hyperlink" Target="https://pinterest.com/search/pins/?q=&#193;o+hoodie+n&#7881;+b&#244;ng+m&#224;u+be+nam" TargetMode="External"/><Relationship Id="rId915" Type="http://schemas.openxmlformats.org/officeDocument/2006/relationships/hyperlink" Target="https://google.com/search?tbm=isch&amp;q=&#193;o+kho&#225;c+n&#7881;+c&#243;+kh&#243;a+fleece+m&#224;u+x&#225;m" TargetMode="External"/><Relationship Id="rId1240" Type="http://schemas.openxmlformats.org/officeDocument/2006/relationships/hyperlink" Target="https://pinterest.com/search/pins/?q=&#193;o+cardigan+d&#224;i+len+d&#7879;t+kim+m&#224;u+t&#237;m+n&#7919;" TargetMode="External"/><Relationship Id="rId1338" Type="http://schemas.openxmlformats.org/officeDocument/2006/relationships/hyperlink" Target="https://pinterest.com/search/pins/?q=Qu&#7847;n+n&#7881;+m&#224;u+x&#225;m+tro" TargetMode="External"/><Relationship Id="rId1545" Type="http://schemas.openxmlformats.org/officeDocument/2006/relationships/hyperlink" Target="https://google.com/search?tbm=isch&amp;q=Qu&#7847;n+legging+gi&#7919;+nhi&#7879;t+s&#7907;i+gi&#7919;+nhi&#7879;t+m&#224;u+t&#237;m+lavender+n&#7919;" TargetMode="External"/><Relationship Id="rId2943" Type="http://schemas.openxmlformats.org/officeDocument/2006/relationships/hyperlink" Target="https://google.com/search?tbm=isch&amp;q=D&#233;p+Birkenstock+EVA+v&#224;+da+l&#7897;n+m&#224;u+h&#7891;ng+n&#7919;" TargetMode="External"/><Relationship Id="rId1100" Type="http://schemas.openxmlformats.org/officeDocument/2006/relationships/hyperlink" Target="https://pinterest.com/search/pins/?q=&#193;o+kho&#225;c+parka+Gore-tex+m&#224;u+xanh+r&#234;u+nam" TargetMode="External"/><Relationship Id="rId1405" Type="http://schemas.openxmlformats.org/officeDocument/2006/relationships/hyperlink" Target="https://google.com/search?tbm=isch&amp;q=Qu&#7847;n+y&#7871;m+cotton+canvas+m&#224;u+x&#225;m+n&#7919;" TargetMode="External"/><Relationship Id="rId1752" Type="http://schemas.openxmlformats.org/officeDocument/2006/relationships/hyperlink" Target="https://pinterest.com/search/pins/?q=Qu&#7847;n+jogger+cotton+m&#224;u+tr&#7855;ng" TargetMode="External"/><Relationship Id="rId2803" Type="http://schemas.openxmlformats.org/officeDocument/2006/relationships/hyperlink" Target="https://google.com/search?tbm=isch&amp;q=D&#233;p+Birkenstock+da+b&#242;+m&#224;u+n&#226;u+&#273;&#7853;m" TargetMode="External"/><Relationship Id="rId44" Type="http://schemas.openxmlformats.org/officeDocument/2006/relationships/hyperlink" Target="https://pinterest.com/search/pins/?q=&#193;o+s&#417;+mi+flannel+h&#7885;a+ti&#7871;t+caro+xanh+r&#234;u+n&#7919;" TargetMode="External"/><Relationship Id="rId1612" Type="http://schemas.openxmlformats.org/officeDocument/2006/relationships/hyperlink" Target="https://pinterest.com/search/pins/?q=Qu&#7847;n+nhung+t&#259;m+m&#224;u+kem" TargetMode="External"/><Relationship Id="rId1917" Type="http://schemas.openxmlformats.org/officeDocument/2006/relationships/hyperlink" Target="https://google.com/search?tbm=isch&amp;q=Qu&#7847;n+kaki+&#7889;ng+&#273;&#7913;ng+m&#224;u+x&#225;m+tro" TargetMode="External"/><Relationship Id="rId193" Type="http://schemas.openxmlformats.org/officeDocument/2006/relationships/hyperlink" Target="https://google.com/search?tbm=isch&amp;q=&#193;o+s&#417;+mi+c&#7893;+t&#224;u+&#273;&#361;i+m&#224;u+n&#226;u+n&#7919;" TargetMode="External"/><Relationship Id="rId498" Type="http://schemas.openxmlformats.org/officeDocument/2006/relationships/hyperlink" Target="https://pinterest.com/search/pins/?q=&#193;o+sweatshirt+n&#7881;+b&#244;ng+m&#224;u+x&#225;m+tro+nam" TargetMode="External"/><Relationship Id="rId2081" Type="http://schemas.openxmlformats.org/officeDocument/2006/relationships/hyperlink" Target="https://google.com/search?tbm=isch&amp;q=Ch&#226;n+v&#225;y+midi+satin+m&#224;u+n&#226;u+n&#7919;" TargetMode="External"/><Relationship Id="rId2179" Type="http://schemas.openxmlformats.org/officeDocument/2006/relationships/hyperlink" Target="https://google.com/search?tbm=isch&amp;q=&#272;&#7847;m+peplum+c&#244;ng+s&#7903;+tweed+m&#224;u+be+n&#7919;" TargetMode="External"/><Relationship Id="rId260" Type="http://schemas.openxmlformats.org/officeDocument/2006/relationships/hyperlink" Target="https://pinterest.com/search/pins/?q=&#193;o+henley+cotton+m&#224;u+t&#237;m+lavender+nam" TargetMode="External"/><Relationship Id="rId2386" Type="http://schemas.openxmlformats.org/officeDocument/2006/relationships/hyperlink" Target="https://pinterest.com/search/pins/?q=Gi&#224;y+Derby+da+l&#7897;n+m&#224;u+&#273;en+nam" TargetMode="External"/><Relationship Id="rId2593" Type="http://schemas.openxmlformats.org/officeDocument/2006/relationships/hyperlink" Target="https://google.com/search?tbm=isch&amp;q=Gi&#224;y+snow+boots+Gore-tex+m&#224;u+be+s&#7919;a+nam" TargetMode="External"/><Relationship Id="rId120" Type="http://schemas.openxmlformats.org/officeDocument/2006/relationships/hyperlink" Target="https://pinterest.com/search/pins/?q=&#193;o+henley+cotton+m&#224;u+xanh+olive+nam" TargetMode="External"/><Relationship Id="rId358" Type="http://schemas.openxmlformats.org/officeDocument/2006/relationships/hyperlink" Target="https://pinterest.com/search/pins/?q=&#193;o+gile+linen+m&#224;u+xanh+d&#432;&#417;ng+nam" TargetMode="External"/><Relationship Id="rId565" Type="http://schemas.openxmlformats.org/officeDocument/2006/relationships/hyperlink" Target="https://google.com/search?tbm=isch&amp;q=&#193;o+sweatshirt+n&#7881;+b&#244;ng+m&#224;u+xanh+d&#432;&#417;ng+nam" TargetMode="External"/><Relationship Id="rId772" Type="http://schemas.openxmlformats.org/officeDocument/2006/relationships/hyperlink" Target="https://pinterest.com/search/pins/?q=&#193;o+thun+oversize+cotton+m&#224;u+n&#226;u+caramel+n&#7919;" TargetMode="External"/><Relationship Id="rId1195" Type="http://schemas.openxmlformats.org/officeDocument/2006/relationships/hyperlink" Target="https://google.com/search?tbm=isch&amp;q=&#193;o+kho&#225;c+fleece+m&#224;u+h&#7891;ng" TargetMode="External"/><Relationship Id="rId2039" Type="http://schemas.openxmlformats.org/officeDocument/2006/relationships/hyperlink" Target="https://google.com/search?tbm=isch&amp;q=Ch&#226;n+v&#225;y+d&#224;i+cotton+m&#224;u+n&#226;u+n&#7919;" TargetMode="External"/><Relationship Id="rId2246" Type="http://schemas.openxmlformats.org/officeDocument/2006/relationships/hyperlink" Target="https://pinterest.com/search/pins/?q=&#272;&#7847;m+polo+th&#7875;+thao+polyester+m&#224;u+khaki+n&#7919;" TargetMode="External"/><Relationship Id="rId2453" Type="http://schemas.openxmlformats.org/officeDocument/2006/relationships/hyperlink" Target="https://google.com/search?tbm=isch&amp;q=Gi&#224;y+Chelsea+boots+da+b&#242;+m&#224;u+&#273;en+nam" TargetMode="External"/><Relationship Id="rId2660" Type="http://schemas.openxmlformats.org/officeDocument/2006/relationships/hyperlink" Target="https://pinterest.com/search/pins/?q=Gi&#224;y+l&#432;&#7901;i+slip-on+da+PU+m&#224;u+be" TargetMode="External"/><Relationship Id="rId2898" Type="http://schemas.openxmlformats.org/officeDocument/2006/relationships/hyperlink" Target="https://pinterest.com/search/pins/?q=D&#233;p+mule+v&#7843;i+m&#224;u+xanh+l&#225;+nam" TargetMode="External"/><Relationship Id="rId218" Type="http://schemas.openxmlformats.org/officeDocument/2006/relationships/hyperlink" Target="https://pinterest.com/search/pins/?q=&#193;o+len+cardigan+mohair+m&#224;u+xanh+navy+n&#7919;" TargetMode="External"/><Relationship Id="rId425" Type="http://schemas.openxmlformats.org/officeDocument/2006/relationships/hyperlink" Target="https://google.com/search?tbm=isch&amp;q=&#193;o+s&#417;+mi+c&#7893;+t&#224;u+linen+m&#224;u+xanh+r&#234;u+n&#7919;" TargetMode="External"/><Relationship Id="rId632" Type="http://schemas.openxmlformats.org/officeDocument/2006/relationships/hyperlink" Target="https://pinterest.com/search/pins/?q=&#193;o+polo+polyester+m&#224;u+v&#224;ng+nam" TargetMode="External"/><Relationship Id="rId1055" Type="http://schemas.openxmlformats.org/officeDocument/2006/relationships/hyperlink" Target="https://google.com/search?tbm=isch&amp;q=&#193;o+kho&#225;c+teddy+l&#244;ng+c&#7915;u+m&#224;u+x&#225;m+n&#7919;" TargetMode="External"/><Relationship Id="rId1262" Type="http://schemas.openxmlformats.org/officeDocument/2006/relationships/hyperlink" Target="https://pinterest.com/search/pins/?q=&#193;o+kho&#225;c+parka+nylon+m&#224;u+xanh+baby+nam" TargetMode="External"/><Relationship Id="rId2106" Type="http://schemas.openxmlformats.org/officeDocument/2006/relationships/hyperlink" Target="https://pinterest.com/search/pins/?q=&#272;&#7847;m+maxi+chiffon+m&#224;u+&#273;en+n&#7919;" TargetMode="External"/><Relationship Id="rId2313" Type="http://schemas.openxmlformats.org/officeDocument/2006/relationships/hyperlink" Target="https://google.com/search?tbm=isch&amp;q=&#272;&#7847;m+c&#244;ng+s&#7903;+cotton+m&#224;u+kem+n&#7919;" TargetMode="External"/><Relationship Id="rId2520" Type="http://schemas.openxmlformats.org/officeDocument/2006/relationships/hyperlink" Target="https://pinterest.com/search/pins/?q=Gi&#224;y+ch&#7841;y+b&#7897;+v&#7843;i+k&#7929;+thu&#7853;t+m&#224;u+xanh+r&#234;u+nam" TargetMode="External"/><Relationship Id="rId2758" Type="http://schemas.openxmlformats.org/officeDocument/2006/relationships/hyperlink" Target="https://pinterest.com/search/pins/?q=Gi&#224;y+Oxford+da+b&#242;+m&#224;u+n&#226;u+nam" TargetMode="External"/><Relationship Id="rId2965" Type="http://schemas.openxmlformats.org/officeDocument/2006/relationships/hyperlink" Target="https://google.com/search?tbm=isch&amp;q=D&#233;p+mule+da+PU+m&#224;u+n&#226;u+&#273;&#7853;m+n&#7919;" TargetMode="External"/><Relationship Id="rId937" Type="http://schemas.openxmlformats.org/officeDocument/2006/relationships/hyperlink" Target="https://google.com/search?tbm=isch&amp;q=&#193;o+kho&#225;c+kaki+cotton+canvas+m&#224;u+x&#225;m+nam" TargetMode="External"/><Relationship Id="rId1122" Type="http://schemas.openxmlformats.org/officeDocument/2006/relationships/hyperlink" Target="https://pinterest.com/search/pins/?q=&#193;o+kho&#225;c+gi&#243;+polyester+ripstop+m&#224;u+&#273;en" TargetMode="External"/><Relationship Id="rId1567" Type="http://schemas.openxmlformats.org/officeDocument/2006/relationships/hyperlink" Target="https://google.com/search?tbm=isch&amp;q=Qu&#7847;n+nhung+t&#259;m+m&#224;u+h&#7891;ng+pastel+nam" TargetMode="External"/><Relationship Id="rId1774" Type="http://schemas.openxmlformats.org/officeDocument/2006/relationships/hyperlink" Target="https://pinterest.com/search/pins/?q=Qu&#7847;n+len+tweed+m&#224;u+be+s&#7919;a+nam" TargetMode="External"/><Relationship Id="rId1981" Type="http://schemas.openxmlformats.org/officeDocument/2006/relationships/hyperlink" Target="https://google.com/search?tbm=isch&amp;q=Ch&#226;n+v&#225;y+midi+satin+m&#224;u+khaki+n&#7919;" TargetMode="External"/><Relationship Id="rId2618" Type="http://schemas.openxmlformats.org/officeDocument/2006/relationships/hyperlink" Target="https://pinterest.com/search/pins/?q=Gi&#224;y+canvas+c&#7893;+cao+m&#224;u+tr&#7855;ng+nam" TargetMode="External"/><Relationship Id="rId2825" Type="http://schemas.openxmlformats.org/officeDocument/2006/relationships/hyperlink" Target="https://google.com/search?tbm=isch&amp;q=D&#233;p+Birkenstock+da+b&#242;+m&#224;u+be+nam" TargetMode="External"/><Relationship Id="rId66" Type="http://schemas.openxmlformats.org/officeDocument/2006/relationships/hyperlink" Target="https://pinterest.com/search/pins/?q=&#193;o+thun+tay+d&#224;i+basic+cotton+m&#224;u+xanh+navy+nam" TargetMode="External"/><Relationship Id="rId1427" Type="http://schemas.openxmlformats.org/officeDocument/2006/relationships/hyperlink" Target="https://google.com/search?tbm=isch&amp;q=Qu&#7847;n+legging+gi&#7919;+nhi&#7879;t+fleece+m&#224;u+xanh+olive" TargetMode="External"/><Relationship Id="rId1634" Type="http://schemas.openxmlformats.org/officeDocument/2006/relationships/hyperlink" Target="https://pinterest.com/search/pins/?q=Qu&#7847;n+da+da+b&#242;+m&#224;u+n&#226;u+&#273;&#7853;m+nam" TargetMode="External"/><Relationship Id="rId1841" Type="http://schemas.openxmlformats.org/officeDocument/2006/relationships/hyperlink" Target="https://google.com/search?tbm=isch&amp;q=Qu&#7847;n+t&#226;y+&#226;u+tuy&#7871;t+m&#432;a+m&#224;u+&#273;en+n&#7919;" TargetMode="External"/><Relationship Id="rId1939" Type="http://schemas.openxmlformats.org/officeDocument/2006/relationships/hyperlink" Target="https://google.com/search?tbm=isch&amp;q=Ch&#226;n+v&#225;y+qu&#7847;n+polyester+m&#224;u+x&#225;m+n&#7919;" TargetMode="External"/><Relationship Id="rId1701" Type="http://schemas.openxmlformats.org/officeDocument/2006/relationships/hyperlink" Target="https://google.com/search?tbm=isch&amp;q=Qu&#7847;n+kaki+&#7889;ng+&#273;&#7913;ng+m&#224;u+h&#7891;ng+n&#7919;" TargetMode="External"/><Relationship Id="rId282" Type="http://schemas.openxmlformats.org/officeDocument/2006/relationships/hyperlink" Target="https://pinterest.com/search/pins/?q=&#193;o+len+c&#7893;+l&#7885;+len+merino+m&#224;u+xanh+d&#432;&#417;ng+nam" TargetMode="External"/><Relationship Id="rId587" Type="http://schemas.openxmlformats.org/officeDocument/2006/relationships/hyperlink" Target="https://google.com/search?tbm=isch&amp;q=&#193;o+polo+thun+c&#225;+s&#7845;u+m&#224;u+kem+nam" TargetMode="External"/><Relationship Id="rId2170" Type="http://schemas.openxmlformats.org/officeDocument/2006/relationships/hyperlink" Target="https://pinterest.com/search/pins/?q=&#272;&#7847;m+hoa+nh&#237;+chiffon+m&#224;u+t&#237;m+n&#7919;" TargetMode="External"/><Relationship Id="rId2268" Type="http://schemas.openxmlformats.org/officeDocument/2006/relationships/hyperlink" Target="https://pinterest.com/search/pins/?q=&#272;&#7847;m+c&#244;ng+s&#7903;+tuy&#7871;t+m&#432;a+m&#224;u+&#273;en+n&#7919;" TargetMode="External"/><Relationship Id="rId8" Type="http://schemas.openxmlformats.org/officeDocument/2006/relationships/hyperlink" Target="https://pinterest.com/search/pins/?q=&#193;o+thun+oversize+thun+cotton+m&#224;u+&#273;en+nam" TargetMode="External"/><Relationship Id="rId142" Type="http://schemas.openxmlformats.org/officeDocument/2006/relationships/hyperlink" Target="https://pinterest.com/search/pins/?q=&#193;o+gi&#7919;+nhi&#7879;t+polyester+fleece+m&#224;u+&#273;en+nam" TargetMode="External"/><Relationship Id="rId447" Type="http://schemas.openxmlformats.org/officeDocument/2006/relationships/hyperlink" Target="https://google.com/search?tbm=isch&amp;q=&#193;o+len+c&#7893;+l&#7885;+len+merino+m&#224;u+t&#237;m+nam" TargetMode="External"/><Relationship Id="rId794" Type="http://schemas.openxmlformats.org/officeDocument/2006/relationships/hyperlink" Target="https://pinterest.com/search/pins/?q=&#193;o+polo+thun+c&#225;+s&#7845;u+m&#224;u+h&#7891;ng+n&#7919;" TargetMode="External"/><Relationship Id="rId1077" Type="http://schemas.openxmlformats.org/officeDocument/2006/relationships/hyperlink" Target="https://google.com/search?tbm=isch&amp;q=&#193;o+kho&#225;c+phao+nylon+m&#224;u+xanh+d&#432;&#417;ng+nam" TargetMode="External"/><Relationship Id="rId2030" Type="http://schemas.openxmlformats.org/officeDocument/2006/relationships/hyperlink" Target="https://pinterest.com/search/pins/?q=Ch&#226;n+v&#225;y+t&#7847;ng+ren+m&#224;u+tr&#7855;ng+n&#7919;" TargetMode="External"/><Relationship Id="rId2128" Type="http://schemas.openxmlformats.org/officeDocument/2006/relationships/hyperlink" Target="https://pinterest.com/search/pins/?q=&#272;&#7847;m+x&#242;e+polyester+m&#224;u+tr&#7855;ng+n&#7919;" TargetMode="External"/><Relationship Id="rId2475" Type="http://schemas.openxmlformats.org/officeDocument/2006/relationships/hyperlink" Target="https://google.com/search?tbm=isch&amp;q=Gi&#224;y+t&#7853;p+gym+v&#7843;i+k&#7929;+thu&#7853;t+m&#224;u+be+s&#7919;a" TargetMode="External"/><Relationship Id="rId2682" Type="http://schemas.openxmlformats.org/officeDocument/2006/relationships/hyperlink" Target="https://pinterest.com/search/pins/?q=Gi&#224;y+b&#250;p+b&#234;+v&#7843;i+m&#224;u+h&#7891;ng+pastel+n&#7919;" TargetMode="External"/><Relationship Id="rId2987" Type="http://schemas.openxmlformats.org/officeDocument/2006/relationships/hyperlink" Target="https://google.com/search?tbm=isch&amp;q=D&#233;p+&#273;&#7871;+b&#225;nh+m&#236;+EVA+m&#224;u+be+s&#7919;a+nam" TargetMode="External"/><Relationship Id="rId654" Type="http://schemas.openxmlformats.org/officeDocument/2006/relationships/hyperlink" Target="https://pinterest.com/search/pins/?q=&#193;o+gi&#7919;+nhi&#7879;t+s&#7907;i+gi&#7919;+nhi&#7879;t+m&#224;u+h&#7891;ng+pastel+nam" TargetMode="External"/><Relationship Id="rId861" Type="http://schemas.openxmlformats.org/officeDocument/2006/relationships/hyperlink" Target="https://google.com/search?tbm=isch&amp;q=&#193;o+s&#417;+mi+ng&#7855;n+tay+cotton+m&#224;u+kem" TargetMode="External"/><Relationship Id="rId959" Type="http://schemas.openxmlformats.org/officeDocument/2006/relationships/hyperlink" Target="https://google.com/search?tbm=isch&amp;q=&#193;o+kho&#225;c+bomber+nylon+m&#224;u+tr&#7855;ng+n&#7919;" TargetMode="External"/><Relationship Id="rId1284" Type="http://schemas.openxmlformats.org/officeDocument/2006/relationships/hyperlink" Target="https://pinterest.com/search/pins/?q=&#193;o+kho&#225;c+da+da+b&#242;+m&#224;u+n&#226;u+&#273;&#7853;m+n&#7919;" TargetMode="External"/><Relationship Id="rId1491" Type="http://schemas.openxmlformats.org/officeDocument/2006/relationships/hyperlink" Target="https://google.com/search?tbm=isch&amp;q=Qu&#7847;n+kaki+&#7889;ng+&#273;&#7913;ng+m&#224;u+h&#7891;ng+pastel+nam" TargetMode="External"/><Relationship Id="rId1589" Type="http://schemas.openxmlformats.org/officeDocument/2006/relationships/hyperlink" Target="https://google.com/search?tbm=isch&amp;q=Qu&#7847;n+da+da+b&#242;+m&#224;u+x&#225;m+nam" TargetMode="External"/><Relationship Id="rId2335" Type="http://schemas.openxmlformats.org/officeDocument/2006/relationships/hyperlink" Target="https://google.com/search?tbm=isch&amp;q=Gi&#224;y+brogue+da+b&#243;ng+m&#224;u+&#273;en+nam" TargetMode="External"/><Relationship Id="rId2542" Type="http://schemas.openxmlformats.org/officeDocument/2006/relationships/hyperlink" Target="https://pinterest.com/search/pins/?q=Gi&#224;y+platform+canvas+m&#224;u+x&#225;m+tro+nam" TargetMode="External"/><Relationship Id="rId307" Type="http://schemas.openxmlformats.org/officeDocument/2006/relationships/hyperlink" Target="https://google.com/search?tbm=isch&amp;q=&#193;o+gile+linen+m&#224;u+x&#225;m+tro+nam" TargetMode="External"/><Relationship Id="rId514" Type="http://schemas.openxmlformats.org/officeDocument/2006/relationships/hyperlink" Target="https://pinterest.com/search/pins/?q=&#193;o+s&#417;+mi+d&#224;i+tay+cotton+h&#7885;a+ti&#7871;t+k&#7867;+s&#7885;c+xanh+tr&#7855;ng+nam" TargetMode="External"/><Relationship Id="rId721" Type="http://schemas.openxmlformats.org/officeDocument/2006/relationships/hyperlink" Target="https://google.com/search?tbm=isch&amp;q=&#193;o+thun+oversize+cotton+m&#224;u+khaki" TargetMode="External"/><Relationship Id="rId1144" Type="http://schemas.openxmlformats.org/officeDocument/2006/relationships/hyperlink" Target="https://pinterest.com/search/pins/?q=&#193;o+kho&#225;c+n&#7881;+c&#243;+kh&#243;a+m&#224;u+be+s&#7919;a+n&#7919;" TargetMode="External"/><Relationship Id="rId1351" Type="http://schemas.openxmlformats.org/officeDocument/2006/relationships/hyperlink" Target="https://google.com/search?tbm=isch&amp;q=Qu&#7847;n+legging+gi&#7919;+nhi&#7879;t+s&#7907;i+gi&#7919;+nhi&#7879;t+m&#224;u+be+nam" TargetMode="External"/><Relationship Id="rId1449" Type="http://schemas.openxmlformats.org/officeDocument/2006/relationships/hyperlink" Target="https://google.com/search?tbm=isch&amp;q=Qu&#7847;n+jeans+r&#225;ch+g&#7889;i+denim+m&#224;u+&#273;en+n&#7919;" TargetMode="External"/><Relationship Id="rId1796" Type="http://schemas.openxmlformats.org/officeDocument/2006/relationships/hyperlink" Target="https://pinterest.com/search/pins/?q=Qu&#7847;n+len+m&#224;u+xanh+baby+nam" TargetMode="External"/><Relationship Id="rId2402" Type="http://schemas.openxmlformats.org/officeDocument/2006/relationships/hyperlink" Target="https://pinterest.com/search/pins/?q=Gi&#224;y+canvas+c&#7893;+cao+m&#224;u+x&#225;m+tro" TargetMode="External"/><Relationship Id="rId2847" Type="http://schemas.openxmlformats.org/officeDocument/2006/relationships/hyperlink" Target="https://google.com/search?tbm=isch&amp;q=D&#233;p+quai+ngang+da+PU+m&#224;u+n&#226;u+nam" TargetMode="External"/><Relationship Id="rId88" Type="http://schemas.openxmlformats.org/officeDocument/2006/relationships/hyperlink" Target="https://pinterest.com/search/pins/?q=&#193;o+thun+tay+d&#224;i+basic+cotton+m&#224;u+&#273;&#7887;+&#273;&#244;+nam" TargetMode="External"/><Relationship Id="rId819" Type="http://schemas.openxmlformats.org/officeDocument/2006/relationships/hyperlink" Target="https://google.com/search?tbm=isch&amp;q=&#193;o+thun+c&#7893;+tr&#242;n+thun+l&#7841;nh+m&#224;u+xanh+mint+nam" TargetMode="External"/><Relationship Id="rId1004" Type="http://schemas.openxmlformats.org/officeDocument/2006/relationships/hyperlink" Target="https://pinterest.com/search/pins/?q=&#193;o+cardigan+d&#224;i+len+d&#7879;t+kim+m&#224;u+khaki+n&#7919;" TargetMode="External"/><Relationship Id="rId1211" Type="http://schemas.openxmlformats.org/officeDocument/2006/relationships/hyperlink" Target="https://google.com/search?tbm=isch&amp;q=&#193;o+kho&#225;c+chore+coat+kaki+m&#224;u+xanh+baby" TargetMode="External"/><Relationship Id="rId1656" Type="http://schemas.openxmlformats.org/officeDocument/2006/relationships/hyperlink" Target="https://pinterest.com/search/pins/?q=Qu&#7847;n+y&#7871;m+kaki+m&#224;u+tr&#7855;ng+n&#7919;" TargetMode="External"/><Relationship Id="rId1863" Type="http://schemas.openxmlformats.org/officeDocument/2006/relationships/hyperlink" Target="https://google.com/search?tbm=isch&amp;q=Qu&#7847;n+n&#7881;+cotton+french+terry+m&#224;u+xanh+l&#225;" TargetMode="External"/><Relationship Id="rId2707" Type="http://schemas.openxmlformats.org/officeDocument/2006/relationships/hyperlink" Target="https://google.com/search?tbm=isch&amp;q=Gi&#224;y+l&#432;&#7901;i+slip-on+canvas+m&#224;u+t&#237;m+lavender+n&#7919;" TargetMode="External"/><Relationship Id="rId2914" Type="http://schemas.openxmlformats.org/officeDocument/2006/relationships/hyperlink" Target="https://pinterest.com/search/pins/?q=D&#233;p+mule+da+PU+m&#224;u+&#273;en+nam" TargetMode="External"/><Relationship Id="rId1309" Type="http://schemas.openxmlformats.org/officeDocument/2006/relationships/hyperlink" Target="https://google.com/search?tbm=isch&amp;q=&#193;o+phao+si&#234;u+nh&#7865;+nylon+m&#224;u+&#273;&#7887;+nam" TargetMode="External"/><Relationship Id="rId1516" Type="http://schemas.openxmlformats.org/officeDocument/2006/relationships/hyperlink" Target="https://pinterest.com/search/pins/?q=Qu&#7847;n+kaki+&#7889;ng+&#273;&#7913;ng+cotton+m&#224;u+tr&#7855;ng+n&#7919;" TargetMode="External"/><Relationship Id="rId1723" Type="http://schemas.openxmlformats.org/officeDocument/2006/relationships/hyperlink" Target="https://google.com/search?tbm=isch&amp;q=Qu&#7847;n+l&#7917;ng+capri+linen+m&#224;u+&#273;&#7887;+&#273;&#244;+n&#7919;" TargetMode="External"/><Relationship Id="rId1930" Type="http://schemas.openxmlformats.org/officeDocument/2006/relationships/hyperlink" Target="https://pinterest.com/search/pins/?q=Ch&#226;n+v&#225;y+da+da+PU+m&#224;u+&#273;&#7887;+&#273;&#244;+n&#7919;" TargetMode="External"/><Relationship Id="rId15" Type="http://schemas.openxmlformats.org/officeDocument/2006/relationships/hyperlink" Target="https://google.com/search?tbm=isch&amp;q=&#193;o+len+c&#7893;+l&#7885;+len+d&#7879;t+kim+m&#224;u+&#273;&#7887;+&#273;&#244;+n&#7919;" TargetMode="External"/><Relationship Id="rId2192" Type="http://schemas.openxmlformats.org/officeDocument/2006/relationships/hyperlink" Target="https://pinterest.com/search/pins/?q=&#272;&#7847;m+c&#244;ng+s&#7903;+tuy&#7871;t+m&#432;a+m&#224;u+kem+n&#7919;" TargetMode="External"/><Relationship Id="rId164" Type="http://schemas.openxmlformats.org/officeDocument/2006/relationships/hyperlink" Target="https://pinterest.com/search/pins/?q=&#193;o+thun+c&#7893;+tr&#242;n+thun+l&#7841;nh+m&#224;u+xanh+r&#234;u+n&#7919;" TargetMode="External"/><Relationship Id="rId371" Type="http://schemas.openxmlformats.org/officeDocument/2006/relationships/hyperlink" Target="https://google.com/search?tbm=isch&amp;q=&#193;o+len+c&#7893;+l&#7885;+len+merino+m&#224;u+xanh+r&#234;u+n&#7919;" TargetMode="External"/><Relationship Id="rId2052" Type="http://schemas.openxmlformats.org/officeDocument/2006/relationships/hyperlink" Target="https://pinterest.com/search/pins/?q=Ch&#226;n+v&#225;y+midi+satin+m&#224;u+xanh+navy+n&#7919;" TargetMode="External"/><Relationship Id="rId2497" Type="http://schemas.openxmlformats.org/officeDocument/2006/relationships/hyperlink" Target="https://google.com/search?tbm=isch&amp;q=Gi&#224;y+l&#432;&#7901;i+slip-on+da+PU+m&#224;u+tr&#7855;ng" TargetMode="External"/><Relationship Id="rId469" Type="http://schemas.openxmlformats.org/officeDocument/2006/relationships/hyperlink" Target="https://google.com/search?tbm=isch&amp;q=&#193;o+len+c&#7893;+l&#7885;+len+merino+m&#224;u+xanh+navy+nam" TargetMode="External"/><Relationship Id="rId676" Type="http://schemas.openxmlformats.org/officeDocument/2006/relationships/hyperlink" Target="https://pinterest.com/search/pins/?q=&#193;o+len+c&#7893;+l&#7885;+len+merino+m&#224;u+h&#7891;ng+pastel+n&#7919;" TargetMode="External"/><Relationship Id="rId883" Type="http://schemas.openxmlformats.org/officeDocument/2006/relationships/hyperlink" Target="https://google.com/search?tbm=isch&amp;q=&#193;o+kho&#225;c+ch&#7889;ng+n&#7855;ng+thun+l&#7841;nh+m&#224;u+v&#224;ng" TargetMode="External"/><Relationship Id="rId1099" Type="http://schemas.openxmlformats.org/officeDocument/2006/relationships/hyperlink" Target="https://google.com/search?tbm=isch&amp;q=&#193;o+kho&#225;c+parka+Gore-tex+m&#224;u+xanh+r&#234;u+nam" TargetMode="External"/><Relationship Id="rId2357" Type="http://schemas.openxmlformats.org/officeDocument/2006/relationships/hyperlink" Target="https://google.com/search?tbm=isch&amp;q=Gi&#224;y+leo+n&#250;i+Gore-tex+m&#224;u+xanh+d&#432;&#417;ng+n&#7919;" TargetMode="External"/><Relationship Id="rId2564" Type="http://schemas.openxmlformats.org/officeDocument/2006/relationships/hyperlink" Target="https://pinterest.com/search/pins/?q=Gi&#224;y+loafer+da+l&#7897;n+m&#224;u+x&#225;m+nam" TargetMode="External"/><Relationship Id="rId231" Type="http://schemas.openxmlformats.org/officeDocument/2006/relationships/hyperlink" Target="https://google.com/search?tbm=isch&amp;q=&#193;o+thun+c&#7893;+tr&#242;n+thun+l&#7841;nh+m&#224;u+tr&#7855;ng+nam" TargetMode="External"/><Relationship Id="rId329" Type="http://schemas.openxmlformats.org/officeDocument/2006/relationships/hyperlink" Target="https://google.com/search?tbm=isch&amp;q=&#193;o+len+cardigan+mohair+m&#224;u+t&#237;m+lavender" TargetMode="External"/><Relationship Id="rId536" Type="http://schemas.openxmlformats.org/officeDocument/2006/relationships/hyperlink" Target="https://pinterest.com/search/pins/?q=&#193;o+len+c&#7893;+l&#7885;+len+merino+m&#224;u+cam" TargetMode="External"/><Relationship Id="rId1166" Type="http://schemas.openxmlformats.org/officeDocument/2006/relationships/hyperlink" Target="https://pinterest.com/search/pins/?q=&#193;o+blazer+cotton+m&#224;u+&#273;en" TargetMode="External"/><Relationship Id="rId1373" Type="http://schemas.openxmlformats.org/officeDocument/2006/relationships/hyperlink" Target="https://google.com/search?tbm=isch&amp;q=Qu&#7847;n+n&#7881;+m&#224;u+&#273;en+nam" TargetMode="External"/><Relationship Id="rId2217" Type="http://schemas.openxmlformats.org/officeDocument/2006/relationships/hyperlink" Target="https://google.com/search?tbm=isch&amp;q=&#272;&#7847;m+hoa+nh&#237;+voan+m&#224;u+tr&#7855;ng+n&#7919;" TargetMode="External"/><Relationship Id="rId2771" Type="http://schemas.openxmlformats.org/officeDocument/2006/relationships/hyperlink" Target="https://google.com/search?tbm=isch&amp;q=D&#233;p+Birkenstock+da+b&#242;+m&#224;u+&#273;en+n&#7919;" TargetMode="External"/><Relationship Id="rId2869" Type="http://schemas.openxmlformats.org/officeDocument/2006/relationships/hyperlink" Target="https://google.com/search?tbm=isch&amp;q=D&#233;p+quai+ngang+da+PU+m&#224;u+&#273;&#7887;+&#273;&#244;+n&#7919;" TargetMode="External"/><Relationship Id="rId743" Type="http://schemas.openxmlformats.org/officeDocument/2006/relationships/hyperlink" Target="https://google.com/search?tbm=isch&amp;q=&#193;o+gi&#7919;+nhi&#7879;t+len+merino+m&#224;u+xanh+l&#225;" TargetMode="External"/><Relationship Id="rId950" Type="http://schemas.openxmlformats.org/officeDocument/2006/relationships/hyperlink" Target="https://pinterest.com/search/pins/?q=&#193;o+kho&#225;c+varsity+n&#7881;+m&#224;u+h&#7891;ng+pastel+nam" TargetMode="External"/><Relationship Id="rId1026" Type="http://schemas.openxmlformats.org/officeDocument/2006/relationships/hyperlink" Target="https://pinterest.com/search/pins/?q=&#193;o+kho&#225;c+ch&#7889;ng+n&#7855;ng+polyester+UPF50+m&#224;u+n&#226;u" TargetMode="External"/><Relationship Id="rId1580" Type="http://schemas.openxmlformats.org/officeDocument/2006/relationships/hyperlink" Target="https://pinterest.com/search/pins/?q=Qu&#7847;n+n&#7881;+cotton+french+terry+m&#224;u+&#273;en+n&#7919;" TargetMode="External"/><Relationship Id="rId1678" Type="http://schemas.openxmlformats.org/officeDocument/2006/relationships/hyperlink" Target="https://pinterest.com/search/pins/?q=Qu&#7847;n+jogger+polyester+m&#224;u+kem" TargetMode="External"/><Relationship Id="rId1885" Type="http://schemas.openxmlformats.org/officeDocument/2006/relationships/hyperlink" Target="https://google.com/search?tbm=isch&amp;q=Qu&#7847;n+&#7889;ng+su&#244;ng+polyester+m&#224;u+xanh+navy+nam" TargetMode="External"/><Relationship Id="rId2424" Type="http://schemas.openxmlformats.org/officeDocument/2006/relationships/hyperlink" Target="https://pinterest.com/search/pins/?q=Gi&#224;y+Chelsea+boots+da+l&#7897;n+m&#224;u+tr&#7855;ng+n&#7919;" TargetMode="External"/><Relationship Id="rId2631" Type="http://schemas.openxmlformats.org/officeDocument/2006/relationships/hyperlink" Target="https://google.com/search?tbm=isch&amp;q=Gi&#224;y+b&#250;p+b&#234;+v&#7843;i+m&#224;u+xanh+baby+n&#7919;" TargetMode="External"/><Relationship Id="rId2729" Type="http://schemas.openxmlformats.org/officeDocument/2006/relationships/hyperlink" Target="https://google.com/search?tbm=isch&amp;q=Gi&#224;y+cao+g&#243;t+da+PU+m&#224;u+kem+n&#7919;" TargetMode="External"/><Relationship Id="rId2936" Type="http://schemas.openxmlformats.org/officeDocument/2006/relationships/hyperlink" Target="https://pinterest.com/search/pins/?q=D&#233;p+clog+EVA+m&#224;u+tr&#7855;ng" TargetMode="External"/><Relationship Id="rId603" Type="http://schemas.openxmlformats.org/officeDocument/2006/relationships/hyperlink" Target="https://google.com/search?tbm=isch&amp;q=&#193;o+henley+cotton+slub+m&#224;u+xanh+mint+n&#7919;" TargetMode="External"/><Relationship Id="rId810" Type="http://schemas.openxmlformats.org/officeDocument/2006/relationships/hyperlink" Target="https://pinterest.com/search/pins/?q=&#193;o+len+cardigan+mohair+m&#224;u+h&#7891;ng+nam" TargetMode="External"/><Relationship Id="rId908" Type="http://schemas.openxmlformats.org/officeDocument/2006/relationships/hyperlink" Target="https://pinterest.com/search/pins/?q=&#193;o+kho&#225;c+parka+cotton+canvas+m&#224;u+be+s&#7919;a+nam" TargetMode="External"/><Relationship Id="rId1233" Type="http://schemas.openxmlformats.org/officeDocument/2006/relationships/hyperlink" Target="https://google.com/search?tbm=isch&amp;q=&#193;o+kho&#225;c+gi&#243;+polyester+ripstop+m&#224;u+v&#224;ng+n&#7919;" TargetMode="External"/><Relationship Id="rId1440" Type="http://schemas.openxmlformats.org/officeDocument/2006/relationships/hyperlink" Target="https://pinterest.com/search/pins/?q=Qu&#7847;n+kaki+&#7889;ng+&#273;&#7913;ng+cotton+m&#224;u+x&#225;m+n&#7919;" TargetMode="External"/><Relationship Id="rId1538" Type="http://schemas.openxmlformats.org/officeDocument/2006/relationships/hyperlink" Target="https://pinterest.com/search/pins/?q=Qu&#7847;n+kaki+&#7889;ng+&#273;&#7913;ng+m&#224;u+&#273;&#7887;+&#273;&#244;+nam" TargetMode="External"/><Relationship Id="rId1300" Type="http://schemas.openxmlformats.org/officeDocument/2006/relationships/hyperlink" Target="https://pinterest.com/search/pins/?q=&#193;o+kho&#225;c+bomber+cotton+m&#224;u+xanh+olive+nam" TargetMode="External"/><Relationship Id="rId1745" Type="http://schemas.openxmlformats.org/officeDocument/2006/relationships/hyperlink" Target="https://google.com/search?tbm=isch&amp;q=Qu&#7847;n+t&#226;y+&#226;u+linen+m&#224;u+xanh+navy+nam" TargetMode="External"/><Relationship Id="rId1952" Type="http://schemas.openxmlformats.org/officeDocument/2006/relationships/hyperlink" Target="https://pinterest.com/search/pins/?q=Ch&#226;n+v&#225;y+midi+satin+m&#224;u+&#273;&#7887;+&#273;&#244;+n&#7919;" TargetMode="External"/><Relationship Id="rId37" Type="http://schemas.openxmlformats.org/officeDocument/2006/relationships/hyperlink" Target="https://google.com/search?tbm=isch&amp;q=&#193;o+thun+oversize+cotton+m&#224;u+xanh+olive+nam" TargetMode="External"/><Relationship Id="rId1605" Type="http://schemas.openxmlformats.org/officeDocument/2006/relationships/hyperlink" Target="https://google.com/search?tbm=isch&amp;q=Qu&#7847;n+kaki+&#7889;ng+&#273;&#7913;ng+cotton+m&#224;u+n&#226;u+caramel+n&#7919;" TargetMode="External"/><Relationship Id="rId1812" Type="http://schemas.openxmlformats.org/officeDocument/2006/relationships/hyperlink" Target="https://pinterest.com/search/pins/?q=Qu&#7847;n+chinos+kaki+m&#224;u+&#273;&#7887;+n&#7919;" TargetMode="External"/><Relationship Id="rId186" Type="http://schemas.openxmlformats.org/officeDocument/2006/relationships/hyperlink" Target="https://pinterest.com/search/pins/?q=&#193;o+len+c&#7893;+l&#7885;+len+merino+m&#224;u+be+s&#7919;a+n&#7919;" TargetMode="External"/><Relationship Id="rId393" Type="http://schemas.openxmlformats.org/officeDocument/2006/relationships/hyperlink" Target="https://google.com/search?tbm=isch&amp;q=&#193;o+gile+polyester+pha+m&#224;u+&#273;&#7887;" TargetMode="External"/><Relationship Id="rId2074" Type="http://schemas.openxmlformats.org/officeDocument/2006/relationships/hyperlink" Target="https://pinterest.com/search/pins/?q=Ch&#226;n+v&#225;y+ch&#7919;+A+cotton+m&#224;u+tr&#7855;ng+n&#7919;" TargetMode="External"/><Relationship Id="rId2281" Type="http://schemas.openxmlformats.org/officeDocument/2006/relationships/hyperlink" Target="https://google.com/search?tbm=isch&amp;q=&#272;&#7847;m+maxi+voan+m&#224;u+&#273;en+n&#7919;" TargetMode="External"/><Relationship Id="rId253" Type="http://schemas.openxmlformats.org/officeDocument/2006/relationships/hyperlink" Target="https://google.com/search?tbm=isch&amp;q=&#193;o+len+c&#7893;+l&#7885;+len+d&#7879;t+kim+m&#224;u+xanh+olive+nam" TargetMode="External"/><Relationship Id="rId460" Type="http://schemas.openxmlformats.org/officeDocument/2006/relationships/hyperlink" Target="https://pinterest.com/search/pins/?q=&#193;o+s&#417;+mi+d&#224;i+tay+poplin+m&#224;u+tr&#7855;ng+nam" TargetMode="External"/><Relationship Id="rId698" Type="http://schemas.openxmlformats.org/officeDocument/2006/relationships/hyperlink" Target="https://pinterest.com/search/pins/?q=&#193;o+s&#417;+mi+c&#7893;+t&#224;u+l&#7909;a+m&#224;u+x&#225;m+tro+n&#7919;" TargetMode="External"/><Relationship Id="rId1090" Type="http://schemas.openxmlformats.org/officeDocument/2006/relationships/hyperlink" Target="https://pinterest.com/search/pins/?q=&#193;o+kho&#225;c+n&#7881;+c&#243;+kh&#243;a+cotton+french+terry+m&#224;u+&#273;en+n&#7919;" TargetMode="External"/><Relationship Id="rId2141" Type="http://schemas.openxmlformats.org/officeDocument/2006/relationships/hyperlink" Target="https://google.com/search?tbm=isch&amp;q=&#272;&#7847;m+x&#242;e+cotton+m&#224;u+&#273;en+n&#7919;" TargetMode="External"/><Relationship Id="rId2379" Type="http://schemas.openxmlformats.org/officeDocument/2006/relationships/hyperlink" Target="https://google.com/search?tbm=isch&amp;q=Gi&#224;y+Chelsea+boots+da+PU+m&#224;u+n&#226;u+&#273;&#7853;m+nam" TargetMode="External"/><Relationship Id="rId2586" Type="http://schemas.openxmlformats.org/officeDocument/2006/relationships/hyperlink" Target="https://pinterest.com/search/pins/?q=Gi&#224;y+Chelsea+boots+da+PU+m&#224;u+be+nam" TargetMode="External"/><Relationship Id="rId2793" Type="http://schemas.openxmlformats.org/officeDocument/2006/relationships/hyperlink" Target="https://google.com/search?tbm=isch&amp;q=D&#233;p+&#273;an+c&#243;i+v&#7843;i+m&#224;u+xanh+baby+n&#7919;" TargetMode="External"/><Relationship Id="rId113" Type="http://schemas.openxmlformats.org/officeDocument/2006/relationships/hyperlink" Target="https://google.com/search?tbm=isch&amp;q=&#193;o+s&#417;+mi+flannel+h&#7885;a+ti&#7871;t+k&#7867;+s&#7885;c+xanh+tr&#7855;ng+n&#7919;" TargetMode="External"/><Relationship Id="rId320" Type="http://schemas.openxmlformats.org/officeDocument/2006/relationships/hyperlink" Target="https://pinterest.com/search/pins/?q=&#193;o+len+c&#7893;+tr&#242;n+cashmere+m&#224;u+tr&#7855;ng+nam" TargetMode="External"/><Relationship Id="rId558" Type="http://schemas.openxmlformats.org/officeDocument/2006/relationships/hyperlink" Target="https://pinterest.com/search/pins/?q=&#193;o+s&#417;+mi+ng&#7855;n+tay+linen+m&#224;u+&#273;&#7887;+&#273;&#244;+nam" TargetMode="External"/><Relationship Id="rId765" Type="http://schemas.openxmlformats.org/officeDocument/2006/relationships/hyperlink" Target="https://google.com/search?tbm=isch&amp;q=&#193;o+sweatshirt+n&#7881;+m&#224;u+xanh+navy" TargetMode="External"/><Relationship Id="rId972" Type="http://schemas.openxmlformats.org/officeDocument/2006/relationships/hyperlink" Target="https://pinterest.com/search/pins/?q=&#193;o+m&#259;ng+t&#244;+cashmere+m&#224;u+xanh+d&#432;&#417;ng+nam" TargetMode="External"/><Relationship Id="rId1188" Type="http://schemas.openxmlformats.org/officeDocument/2006/relationships/hyperlink" Target="https://pinterest.com/search/pins/?q=&#193;o+phao+si&#234;u+nh&#7865;+nylon+m&#224;u+khaki" TargetMode="External"/><Relationship Id="rId1395" Type="http://schemas.openxmlformats.org/officeDocument/2006/relationships/hyperlink" Target="https://google.com/search?tbm=isch&amp;q=Qu&#7847;n+track+pants+polyester+m&#224;u+xanh+olive+n&#7919;" TargetMode="External"/><Relationship Id="rId2001" Type="http://schemas.openxmlformats.org/officeDocument/2006/relationships/hyperlink" Target="https://google.com/search?tbm=isch&amp;q=Ch&#226;n+v&#225;y+x&#7871;p+ly+polyester+m&#224;u+be+s&#7919;a+n&#7919;" TargetMode="External"/><Relationship Id="rId2239" Type="http://schemas.openxmlformats.org/officeDocument/2006/relationships/hyperlink" Target="https://google.com/search?tbm=isch&amp;q=&#272;&#7847;m+peplum+c&#244;ng+s&#7903;+tweed+m&#224;u+tr&#7855;ng+n&#7919;" TargetMode="External"/><Relationship Id="rId2446" Type="http://schemas.openxmlformats.org/officeDocument/2006/relationships/hyperlink" Target="https://pinterest.com/search/pins/?q=Gi&#224;y+t&#7853;p+gym+mesh+m&#224;u+h&#7891;ng" TargetMode="External"/><Relationship Id="rId2653" Type="http://schemas.openxmlformats.org/officeDocument/2006/relationships/hyperlink" Target="https://google.com/search?tbm=isch&amp;q=Gi&#224;y+t&#7853;p+gym+synthetic+m&#224;u+n&#226;u+n&#7919;" TargetMode="External"/><Relationship Id="rId2860" Type="http://schemas.openxmlformats.org/officeDocument/2006/relationships/hyperlink" Target="https://pinterest.com/search/pins/?q=D&#233;p+Birkenstock+da+b&#242;+m&#224;u+kem+n&#7919;" TargetMode="External"/><Relationship Id="rId418" Type="http://schemas.openxmlformats.org/officeDocument/2006/relationships/hyperlink" Target="https://pinterest.com/search/pins/?q=&#193;o+len+c&#7893;+tr&#242;n+m&#224;u+be+s&#7919;a+n&#7919;" TargetMode="External"/><Relationship Id="rId625" Type="http://schemas.openxmlformats.org/officeDocument/2006/relationships/hyperlink" Target="https://google.com/search?tbm=isch&amp;q=&#193;o+len+cardigan+len+d&#7879;t+kim+m&#224;u+xanh+mint" TargetMode="External"/><Relationship Id="rId832" Type="http://schemas.openxmlformats.org/officeDocument/2006/relationships/hyperlink" Target="https://pinterest.com/search/pins/?q=&#193;o+len+c&#7893;+tr&#242;n+len+d&#7879;t+kim+m&#224;u+&#273;en+n&#7919;" TargetMode="External"/><Relationship Id="rId1048" Type="http://schemas.openxmlformats.org/officeDocument/2006/relationships/hyperlink" Target="https://pinterest.com/search/pins/?q=&#193;o+kho&#225;c+kaki+cotton+canvas+m&#224;u+&#273;&#7887;+nam" TargetMode="External"/><Relationship Id="rId1255" Type="http://schemas.openxmlformats.org/officeDocument/2006/relationships/hyperlink" Target="https://google.com/search?tbm=isch&amp;q=&#193;o+kho&#225;c+varsity+len+pha+da+PU+m&#224;u+xanh+mint+n&#7919;" TargetMode="External"/><Relationship Id="rId1462" Type="http://schemas.openxmlformats.org/officeDocument/2006/relationships/hyperlink" Target="https://pinterest.com/search/pins/?q=Qu&#7847;n+y&#7871;m+denim+m&#224;u+x&#225;m+nam" TargetMode="External"/><Relationship Id="rId2306" Type="http://schemas.openxmlformats.org/officeDocument/2006/relationships/hyperlink" Target="https://pinterest.com/search/pins/?q=&#272;&#7847;m+peplum+c&#244;ng+s&#7903;+polyester+pha+m&#224;u+tr&#7855;ng+n&#7919;" TargetMode="External"/><Relationship Id="rId2513" Type="http://schemas.openxmlformats.org/officeDocument/2006/relationships/hyperlink" Target="https://google.com/search?tbm=isch&amp;q=Gi&#224;y+Oxford+da+b&#242;+m&#224;u+kem+nam" TargetMode="External"/><Relationship Id="rId2958" Type="http://schemas.openxmlformats.org/officeDocument/2006/relationships/hyperlink" Target="https://pinterest.com/search/pins/?q=D&#233;p+clog+EVA+m&#224;u+h&#7891;ng+pastel" TargetMode="External"/><Relationship Id="rId1115" Type="http://schemas.openxmlformats.org/officeDocument/2006/relationships/hyperlink" Target="https://google.com/search?tbm=isch&amp;q=&#193;o+cardigan+d&#224;i+len+m&#224;u+xanh+navy+nam" TargetMode="External"/><Relationship Id="rId1322" Type="http://schemas.openxmlformats.org/officeDocument/2006/relationships/hyperlink" Target="https://pinterest.com/search/pins/?q=Qu&#7847;n+d&#249;+nylon+m&#224;u+kem+nam" TargetMode="External"/><Relationship Id="rId1767" Type="http://schemas.openxmlformats.org/officeDocument/2006/relationships/hyperlink" Target="https://google.com/search?tbm=isch&amp;q=Qu&#7847;n+&#7889;ng+su&#244;ng+linen+m&#224;u+x&#225;m+nam" TargetMode="External"/><Relationship Id="rId1974" Type="http://schemas.openxmlformats.org/officeDocument/2006/relationships/hyperlink" Target="https://pinterest.com/search/pins/?q=Ch&#226;n+v&#225;y+qu&#7847;n+cotton+h&#7885;a+ti&#7871;t+k&#7867;+s&#7885;c+xanh+tr&#7855;ng+n&#7919;" TargetMode="External"/><Relationship Id="rId2720" Type="http://schemas.openxmlformats.org/officeDocument/2006/relationships/hyperlink" Target="https://pinterest.com/search/pins/?q=Gi&#224;y+Derby+da+l&#7897;n+m&#224;u+n&#226;u+nam" TargetMode="External"/><Relationship Id="rId2818" Type="http://schemas.openxmlformats.org/officeDocument/2006/relationships/hyperlink" Target="https://pinterest.com/search/pins/?q=D&#233;p+&#273;&#7871;+b&#225;nh+m&#236;+cao+su+m&#224;u+&#273;en+n&#7919;" TargetMode="External"/><Relationship Id="rId59" Type="http://schemas.openxmlformats.org/officeDocument/2006/relationships/hyperlink" Target="https://google.com/search?tbm=isch&amp;q=&#193;o+len+c&#7893;+tr&#242;n+cashmere+m&#224;u+khaki" TargetMode="External"/><Relationship Id="rId1627" Type="http://schemas.openxmlformats.org/officeDocument/2006/relationships/hyperlink" Target="https://google.com/search?tbm=isch&amp;q=Qu&#7847;n+jeans+&#7889;ng+&#273;&#7913;ng+denim+m&#224;u+xanh+denim+nh&#7841;t+nam" TargetMode="External"/><Relationship Id="rId1834" Type="http://schemas.openxmlformats.org/officeDocument/2006/relationships/hyperlink" Target="https://pinterest.com/search/pins/?q=Qu&#7847;n+legging+gi&#7919;+nhi&#7879;t+s&#7907;i+gi&#7919;+nhi&#7879;t+m&#224;u+h&#7891;ng+pastel" TargetMode="External"/><Relationship Id="rId2096" Type="http://schemas.openxmlformats.org/officeDocument/2006/relationships/hyperlink" Target="https://pinterest.com/search/pins/?q=Ch&#226;n+v&#225;y+qu&#7847;n+thun+cotton+m&#224;u+&#273;en+n&#7919;" TargetMode="External"/><Relationship Id="rId1901" Type="http://schemas.openxmlformats.org/officeDocument/2006/relationships/hyperlink" Target="https://google.com/search?tbm=isch&amp;q=Qu&#7847;n+n&#7881;+cotton+french+terry+m&#224;u+x&#225;m+tro+nam" TargetMode="External"/><Relationship Id="rId275" Type="http://schemas.openxmlformats.org/officeDocument/2006/relationships/hyperlink" Target="https://google.com/search?tbm=isch&amp;q=&#193;o+thun+tay+d&#224;i+basic+cotton+m&#224;u+be+nam" TargetMode="External"/><Relationship Id="rId482" Type="http://schemas.openxmlformats.org/officeDocument/2006/relationships/hyperlink" Target="https://pinterest.com/search/pins/?q=&#193;o+henley+cotton+m&#224;u+&#273;en+nam" TargetMode="External"/><Relationship Id="rId2163" Type="http://schemas.openxmlformats.org/officeDocument/2006/relationships/hyperlink" Target="https://google.com/search?tbm=isch&amp;q=&#272;&#7847;m+x&#242;e+tweed+m&#224;u+v&#224;ng+mustard+n&#7919;" TargetMode="External"/><Relationship Id="rId2370" Type="http://schemas.openxmlformats.org/officeDocument/2006/relationships/hyperlink" Target="https://pinterest.com/search/pins/?q=Gi&#224;y+snow+boots+l&#244;ng+c&#7915;u+m&#224;u+x&#225;m+nam" TargetMode="External"/><Relationship Id="rId135" Type="http://schemas.openxmlformats.org/officeDocument/2006/relationships/hyperlink" Target="https://google.com/search?tbm=isch&amp;q=&#193;o+hoodie+n&#7881;+m&#224;u+be+s&#7919;a+n&#7919;" TargetMode="External"/><Relationship Id="rId342" Type="http://schemas.openxmlformats.org/officeDocument/2006/relationships/hyperlink" Target="https://pinterest.com/search/pins/?q=&#193;o+len+cardigan+m&#224;u+xanh+d&#432;&#417;ng+nam" TargetMode="External"/><Relationship Id="rId787" Type="http://schemas.openxmlformats.org/officeDocument/2006/relationships/hyperlink" Target="https://google.com/search?tbm=isch&amp;q=&#193;o+len+c&#7893;+tr&#242;n+acrylic+m&#224;u+&#273;en+nam" TargetMode="External"/><Relationship Id="rId994" Type="http://schemas.openxmlformats.org/officeDocument/2006/relationships/hyperlink" Target="https://pinterest.com/search/pins/?q=&#193;o+m&#259;ng+t&#244;+cashmere+m&#224;u+kem+nam" TargetMode="External"/><Relationship Id="rId2023" Type="http://schemas.openxmlformats.org/officeDocument/2006/relationships/hyperlink" Target="https://google.com/search?tbm=isch&amp;q=Ch&#226;n+v&#225;y+x&#242;e+cotton+m&#224;u+xanh+l&#225;+n&#7919;" TargetMode="External"/><Relationship Id="rId2230" Type="http://schemas.openxmlformats.org/officeDocument/2006/relationships/hyperlink" Target="https://pinterest.com/search/pins/?q=&#272;&#7847;m+su&#244;ng+&#273;&#361;i+m&#224;u+cam+n&#7919;" TargetMode="External"/><Relationship Id="rId2468" Type="http://schemas.openxmlformats.org/officeDocument/2006/relationships/hyperlink" Target="https://pinterest.com/search/pins/?q=Gi&#224;y+l&#432;&#7901;i+slip-on+v&#7843;i+m&#224;u+xanh+navy+nam" TargetMode="External"/><Relationship Id="rId2675" Type="http://schemas.openxmlformats.org/officeDocument/2006/relationships/hyperlink" Target="https://google.com/search?tbm=isch&amp;q=Gi&#224;y+loafer+da+PU+m&#224;u+&#273;&#7887;+&#273;&#244;+n&#7919;" TargetMode="External"/><Relationship Id="rId2882" Type="http://schemas.openxmlformats.org/officeDocument/2006/relationships/hyperlink" Target="https://pinterest.com/search/pins/?q=D&#233;p+sandal+th&#7875;+thao+EVA+m&#224;u+&#273;en+nam" TargetMode="External"/><Relationship Id="rId202" Type="http://schemas.openxmlformats.org/officeDocument/2006/relationships/hyperlink" Target="https://pinterest.com/search/pins/?q=&#193;o+hoodie+cotton+french+terry+m&#224;u+xanh+r&#234;u+nam" TargetMode="External"/><Relationship Id="rId647" Type="http://schemas.openxmlformats.org/officeDocument/2006/relationships/hyperlink" Target="https://google.com/search?tbm=isch&amp;q=&#193;o+thun+oversize+cotton+compact+m&#224;u+h&#7891;ng+pastel+nam" TargetMode="External"/><Relationship Id="rId854" Type="http://schemas.openxmlformats.org/officeDocument/2006/relationships/hyperlink" Target="https://pinterest.com/search/pins/?q=&#193;o+polo+polyester+m&#224;u+xanh+olive" TargetMode="External"/><Relationship Id="rId1277" Type="http://schemas.openxmlformats.org/officeDocument/2006/relationships/hyperlink" Target="https://google.com/search?tbm=isch&amp;q=&#193;o+cardigan+d&#224;i+len+d&#7879;t+kim+m&#224;u+xanh+d&#432;&#417;ng+nam" TargetMode="External"/><Relationship Id="rId1484" Type="http://schemas.openxmlformats.org/officeDocument/2006/relationships/hyperlink" Target="https://pinterest.com/search/pins/?q=Qu&#7847;n+kaki+&#7889;ng+&#273;&#7913;ng+m&#224;u+x&#225;m+nam" TargetMode="External"/><Relationship Id="rId1691" Type="http://schemas.openxmlformats.org/officeDocument/2006/relationships/hyperlink" Target="https://google.com/search?tbm=isch&amp;q=Qu&#7847;n+cargo+kaki+m&#224;u+b&#7841;c" TargetMode="External"/><Relationship Id="rId2328" Type="http://schemas.openxmlformats.org/officeDocument/2006/relationships/hyperlink" Target="https://pinterest.com/search/pins/?q=Gi&#224;y+Derby+da+b&#242;+m&#224;u+tr&#7855;ng+nam" TargetMode="External"/><Relationship Id="rId2535" Type="http://schemas.openxmlformats.org/officeDocument/2006/relationships/hyperlink" Target="https://google.com/search?tbm=isch&amp;q=Gi&#224;y+t&#7853;p+gym+v&#7843;i+k&#7929;+thu&#7853;t+m&#224;u+xanh+d&#432;&#417;ng" TargetMode="External"/><Relationship Id="rId2742" Type="http://schemas.openxmlformats.org/officeDocument/2006/relationships/hyperlink" Target="https://pinterest.com/search/pins/?q=Gi&#224;y+platform+canvas+m&#224;u+x&#225;m+n&#7919;" TargetMode="External"/><Relationship Id="rId507" Type="http://schemas.openxmlformats.org/officeDocument/2006/relationships/hyperlink" Target="https://google.com/search?tbm=isch&amp;q=&#193;o+thun+c&#7893;+tr&#242;n+thun+l&#7841;nh+m&#224;u+be" TargetMode="External"/><Relationship Id="rId714" Type="http://schemas.openxmlformats.org/officeDocument/2006/relationships/hyperlink" Target="https://pinterest.com/search/pins/?q=&#193;o+len+c&#7893;+tr&#242;n+m&#224;u+h&#7891;ng+pastel+n&#7919;" TargetMode="External"/><Relationship Id="rId921" Type="http://schemas.openxmlformats.org/officeDocument/2006/relationships/hyperlink" Target="https://google.com/search?tbm=isch&amp;q=&#193;o+kho&#225;c+gi&#243;+Gore-tex+m&#224;u+xanh+mint+nam" TargetMode="External"/><Relationship Id="rId1137" Type="http://schemas.openxmlformats.org/officeDocument/2006/relationships/hyperlink" Target="https://google.com/search?tbm=isch&amp;q=&#193;o+kho&#225;c+varsity+len+pha+da+PU+m&#224;u+h&#7891;ng+pastel+nam" TargetMode="External"/><Relationship Id="rId1344" Type="http://schemas.openxmlformats.org/officeDocument/2006/relationships/hyperlink" Target="https://pinterest.com/search/pins/?q=Qu&#7847;n+jeans+r&#225;ch+g&#7889;i+denim+m&#224;u+v&#224;ng+n&#7919;" TargetMode="External"/><Relationship Id="rId1551" Type="http://schemas.openxmlformats.org/officeDocument/2006/relationships/hyperlink" Target="https://google.com/search?tbm=isch&amp;q=Qu&#7847;n+kaki+&#7889;ng+&#273;&#7913;ng+cotton+m&#224;u+h&#7891;ng+nam" TargetMode="External"/><Relationship Id="rId1789" Type="http://schemas.openxmlformats.org/officeDocument/2006/relationships/hyperlink" Target="https://google.com/search?tbm=isch&amp;q=Qu&#7847;n+legging+thun+cotton+m&#224;u+h&#7891;ng+pastel+n&#7919;" TargetMode="External"/><Relationship Id="rId1996" Type="http://schemas.openxmlformats.org/officeDocument/2006/relationships/hyperlink" Target="https://pinterest.com/search/pins/?q=Ch&#226;n+v&#225;y+cargo+nylon+m&#224;u+v&#224;ng+n&#7919;" TargetMode="External"/><Relationship Id="rId2602" Type="http://schemas.openxmlformats.org/officeDocument/2006/relationships/hyperlink" Target="https://pinterest.com/search/pins/?q=Gi&#224;y+l&#432;&#7901;i+slip-on+canvas+m&#224;u+xanh+d&#432;&#417;ng" TargetMode="External"/><Relationship Id="rId50" Type="http://schemas.openxmlformats.org/officeDocument/2006/relationships/hyperlink" Target="https://pinterest.com/search/pins/?q=&#193;o+thun+tay+d&#224;i+basic+modal+m&#224;u+xanh+d&#432;&#417;ng+nam" TargetMode="External"/><Relationship Id="rId1204" Type="http://schemas.openxmlformats.org/officeDocument/2006/relationships/hyperlink" Target="https://pinterest.com/search/pins/?q=&#193;o+phao+si&#234;u+nh&#7865;+l&#244;ng+v&#361;+m&#224;u+xanh+r&#234;u+nam" TargetMode="External"/><Relationship Id="rId1411" Type="http://schemas.openxmlformats.org/officeDocument/2006/relationships/hyperlink" Target="https://google.com/search?tbm=isch&amp;q=Qu&#7847;n+cargo+nylon+m&#224;u+h&#7891;ng+n&#7919;" TargetMode="External"/><Relationship Id="rId1649" Type="http://schemas.openxmlformats.org/officeDocument/2006/relationships/hyperlink" Target="https://google.com/search?tbm=isch&amp;q=Qu&#7847;n+track+pants+polyester+m&#224;u+v&#224;ng+mustard+n&#7919;" TargetMode="External"/><Relationship Id="rId1856" Type="http://schemas.openxmlformats.org/officeDocument/2006/relationships/hyperlink" Target="https://pinterest.com/search/pins/?q=Qu&#7847;n+t&#226;y+&#226;u+polyester+pha+m&#224;u+&#273;en+nam" TargetMode="External"/><Relationship Id="rId2907" Type="http://schemas.openxmlformats.org/officeDocument/2006/relationships/hyperlink" Target="https://google.com/search?tbm=isch&amp;q=D&#233;p+sandal+quai+h&#7853;u+da+b&#242;+m&#224;u+kem+nam" TargetMode="External"/><Relationship Id="rId1509" Type="http://schemas.openxmlformats.org/officeDocument/2006/relationships/hyperlink" Target="https://google.com/search?tbm=isch&amp;q=Qu&#7847;n+&#7889;ng+su&#244;ng+cotton+m&#224;u+kem+nam" TargetMode="External"/><Relationship Id="rId1716" Type="http://schemas.openxmlformats.org/officeDocument/2006/relationships/hyperlink" Target="https://pinterest.com/search/pins/?q=Qu&#7847;n+chinos+cotton+chino+m&#224;u+&#273;en+n&#7919;" TargetMode="External"/><Relationship Id="rId1923" Type="http://schemas.openxmlformats.org/officeDocument/2006/relationships/hyperlink" Target="https://google.com/search?tbm=isch&amp;q=Ch&#226;n+v&#225;y+da+da+PU+m&#224;u+tr&#7855;ng+n&#7919;" TargetMode="External"/><Relationship Id="rId297" Type="http://schemas.openxmlformats.org/officeDocument/2006/relationships/hyperlink" Target="https://google.com/search?tbm=isch&amp;q=&#193;o+polo+polyester+m&#224;u+&#273;&#7887;+&#273;&#244;" TargetMode="External"/><Relationship Id="rId2185" Type="http://schemas.openxmlformats.org/officeDocument/2006/relationships/hyperlink" Target="https://google.com/search?tbm=isch&amp;q=&#272;&#7847;m+s&#417;+mi+l&#7909;a+m&#224;u+xanh+navy+n&#7919;" TargetMode="External"/><Relationship Id="rId2392" Type="http://schemas.openxmlformats.org/officeDocument/2006/relationships/hyperlink" Target="https://pinterest.com/search/pins/?q=Gi&#224;y+leo+n&#250;i+da+b&#242;+m&#224;u+&#273;en+nam" TargetMode="External"/><Relationship Id="rId157" Type="http://schemas.openxmlformats.org/officeDocument/2006/relationships/hyperlink" Target="https://google.com/search?tbm=isch&amp;q=&#193;o+hoodie+cotton+french+terry+m&#224;u+v&#224;ng+mustard+n&#7919;" TargetMode="External"/><Relationship Id="rId364" Type="http://schemas.openxmlformats.org/officeDocument/2006/relationships/hyperlink" Target="https://pinterest.com/search/pins/?q=&#193;o+thun+oversize+thun+cotton+m&#224;u+xanh+d&#432;&#417;ng+n&#7919;" TargetMode="External"/><Relationship Id="rId2045" Type="http://schemas.openxmlformats.org/officeDocument/2006/relationships/hyperlink" Target="https://google.com/search?tbm=isch&amp;q=Ch&#226;n+v&#225;y+cargo+nylon+h&#7885;a+ti&#7871;t+hoa+nh&#237;+n&#7919;" TargetMode="External"/><Relationship Id="rId2697" Type="http://schemas.openxmlformats.org/officeDocument/2006/relationships/hyperlink" Target="https://google.com/search?tbm=isch&amp;q=Gi&#224;y+cao+g&#243;t+satin+m&#224;u+&#273;&#7887;+&#273;&#244;+n&#7919;" TargetMode="External"/><Relationship Id="rId571" Type="http://schemas.openxmlformats.org/officeDocument/2006/relationships/hyperlink" Target="https://google.com/search?tbm=isch&amp;q=&#193;o+len+c&#7893;+l&#7885;+cotton+g&#226;n+m&#224;u+be+nam" TargetMode="External"/><Relationship Id="rId669" Type="http://schemas.openxmlformats.org/officeDocument/2006/relationships/hyperlink" Target="https://google.com/search?tbm=isch&amp;q=&#193;o+len+cardigan+mohair+m&#224;u+x&#225;m+nam" TargetMode="External"/><Relationship Id="rId876" Type="http://schemas.openxmlformats.org/officeDocument/2006/relationships/hyperlink" Target="https://pinterest.com/search/pins/?q=&#193;o+len+c&#7893;+tr&#242;n+acrylic+m&#224;u+khaki" TargetMode="External"/><Relationship Id="rId1299" Type="http://schemas.openxmlformats.org/officeDocument/2006/relationships/hyperlink" Target="https://google.com/search?tbm=isch&amp;q=&#193;o+kho&#225;c+bomber+cotton+m&#224;u+xanh+olive+nam" TargetMode="External"/><Relationship Id="rId2252" Type="http://schemas.openxmlformats.org/officeDocument/2006/relationships/hyperlink" Target="https://pinterest.com/search/pins/?q=&#272;&#7847;m+peplum+c&#244;ng+s&#7903;+polyester+pha+m&#224;u+cam+n&#7919;" TargetMode="External"/><Relationship Id="rId2557" Type="http://schemas.openxmlformats.org/officeDocument/2006/relationships/hyperlink" Target="https://google.com/search?tbm=isch&amp;q=Gi&#224;y+cao+g&#243;t+da+PU+m&#224;u+tr&#7855;ng+n&#7919;" TargetMode="External"/><Relationship Id="rId224" Type="http://schemas.openxmlformats.org/officeDocument/2006/relationships/hyperlink" Target="https://pinterest.com/search/pins/?q=&#193;o+thun+c&#7893;+tr&#242;n+cotton+m&#224;u+tr&#7855;ng+nam" TargetMode="External"/><Relationship Id="rId431" Type="http://schemas.openxmlformats.org/officeDocument/2006/relationships/hyperlink" Target="https://google.com/search?tbm=isch&amp;q=&#193;o+sweatshirt+cotton+french+terry+m&#224;u+x&#225;m+tro+n&#7919;" TargetMode="External"/><Relationship Id="rId529" Type="http://schemas.openxmlformats.org/officeDocument/2006/relationships/hyperlink" Target="https://google.com/search?tbm=isch&amp;q=&#193;o+hoodie+n&#7881;+m&#224;u+be" TargetMode="External"/><Relationship Id="rId736" Type="http://schemas.openxmlformats.org/officeDocument/2006/relationships/hyperlink" Target="https://pinterest.com/search/pins/?q=&#193;o+gile+linen+m&#224;u+v&#224;ng+mustard" TargetMode="External"/><Relationship Id="rId1061" Type="http://schemas.openxmlformats.org/officeDocument/2006/relationships/hyperlink" Target="https://google.com/search?tbm=isch&amp;q=&#193;o+kho&#225;c+varsity+len+pha+da+PU+m&#224;u+x&#225;m+tro+nam" TargetMode="External"/><Relationship Id="rId1159" Type="http://schemas.openxmlformats.org/officeDocument/2006/relationships/hyperlink" Target="https://google.com/search?tbm=isch&amp;q=&#193;o+kho&#225;c+denim+m&#224;u+&#273;en+nam" TargetMode="External"/><Relationship Id="rId1366" Type="http://schemas.openxmlformats.org/officeDocument/2006/relationships/hyperlink" Target="https://pinterest.com/search/pins/?q=Qu&#7847;n+len+m&#224;u+h&#7891;ng+pastel+nam" TargetMode="External"/><Relationship Id="rId2112" Type="http://schemas.openxmlformats.org/officeDocument/2006/relationships/hyperlink" Target="https://pinterest.com/search/pins/?q=&#272;&#7847;m+c&#244;ng+s&#7903;+tuy&#7871;t+m&#432;a+m&#224;u+xanh+r&#234;u+n&#7919;" TargetMode="External"/><Relationship Id="rId2417" Type="http://schemas.openxmlformats.org/officeDocument/2006/relationships/hyperlink" Target="https://google.com/search?tbm=isch&amp;q=Gi&#224;y+snow+boots+da+b&#242;+m&#224;u+tr&#7855;ng+n&#7919;" TargetMode="External"/><Relationship Id="rId2764" Type="http://schemas.openxmlformats.org/officeDocument/2006/relationships/hyperlink" Target="https://pinterest.com/search/pins/?q=D&#233;p+sandal+quai+h&#7853;u+da+b&#242;+m&#224;u+&#273;en+nam" TargetMode="External"/><Relationship Id="rId2971" Type="http://schemas.openxmlformats.org/officeDocument/2006/relationships/hyperlink" Target="https://google.com/search?tbm=isch&amp;q=D&#233;p+&#273;&#7871;+b&#225;nh+m&#236;+EVA+m&#224;u+x&#225;m+nam" TargetMode="External"/><Relationship Id="rId943" Type="http://schemas.openxmlformats.org/officeDocument/2006/relationships/hyperlink" Target="https://google.com/search?tbm=isch&amp;q=&#193;o+kho&#225;c+da+da+PU+m&#224;u+tr&#7855;ng+nam" TargetMode="External"/><Relationship Id="rId1019" Type="http://schemas.openxmlformats.org/officeDocument/2006/relationships/hyperlink" Target="https://google.com/search?tbm=isch&amp;q=&#193;o+kho&#225;c+gi&#243;+polyester+ripstop+m&#224;u+b&#7841;c+n&#7919;" TargetMode="External"/><Relationship Id="rId1573" Type="http://schemas.openxmlformats.org/officeDocument/2006/relationships/hyperlink" Target="https://google.com/search?tbm=isch&amp;q=Qu&#7847;n+nhung+t&#259;m+m&#224;u+x&#225;m+tro+nam" TargetMode="External"/><Relationship Id="rId1780" Type="http://schemas.openxmlformats.org/officeDocument/2006/relationships/hyperlink" Target="https://pinterest.com/search/pins/?q=Qu&#7847;n+&#7889;ng+su&#244;ng+polyester+m&#224;u+xanh+mint+nam" TargetMode="External"/><Relationship Id="rId1878" Type="http://schemas.openxmlformats.org/officeDocument/2006/relationships/hyperlink" Target="https://pinterest.com/search/pins/?q=Qu&#7847;n+&#7889;ng+su&#244;ng+&#273;&#361;i+m&#224;u+v&#224;ng+nam" TargetMode="External"/><Relationship Id="rId2624" Type="http://schemas.openxmlformats.org/officeDocument/2006/relationships/hyperlink" Target="https://pinterest.com/search/pins/?q=Gi&#224;y+l&#432;&#7901;i+slip-on+v&#7843;i+m&#224;u+t&#237;m+lavender" TargetMode="External"/><Relationship Id="rId2831" Type="http://schemas.openxmlformats.org/officeDocument/2006/relationships/hyperlink" Target="https://google.com/search?tbm=isch&amp;q=D&#233;p+&#273;an+c&#243;i+v&#7843;i+m&#224;u+&#273;en" TargetMode="External"/><Relationship Id="rId2929" Type="http://schemas.openxmlformats.org/officeDocument/2006/relationships/hyperlink" Target="https://google.com/search?tbm=isch&amp;q=D&#233;p+sandal+th&#7875;+thao+nylon+m&#224;u+xanh+r&#234;u+nam" TargetMode="External"/><Relationship Id="rId72" Type="http://schemas.openxmlformats.org/officeDocument/2006/relationships/hyperlink" Target="https://pinterest.com/search/pins/?q=&#193;o+len+c&#7893;+l&#7885;+len+d&#7879;t+kim+m&#224;u+be+s&#7919;a+n&#7919;" TargetMode="External"/><Relationship Id="rId803" Type="http://schemas.openxmlformats.org/officeDocument/2006/relationships/hyperlink" Target="https://google.com/search?tbm=isch&amp;q=&#193;o+len+cardigan+mohair+m&#224;u+be+nam" TargetMode="External"/><Relationship Id="rId1226" Type="http://schemas.openxmlformats.org/officeDocument/2006/relationships/hyperlink" Target="https://pinterest.com/search/pins/?q=&#193;o+kho&#225;c+ch&#7889;ng+n&#7855;ng+nylon+m&#224;u+x&#225;m+nam" TargetMode="External"/><Relationship Id="rId1433" Type="http://schemas.openxmlformats.org/officeDocument/2006/relationships/hyperlink" Target="https://google.com/search?tbm=isch&amp;q=Qu&#7847;n+nhung+t&#259;m+m&#224;u+be+nam" TargetMode="External"/><Relationship Id="rId1640" Type="http://schemas.openxmlformats.org/officeDocument/2006/relationships/hyperlink" Target="https://pinterest.com/search/pins/?q=Qu&#7847;n+d&#249;+nylon+m&#224;u+n&#226;u+nam" TargetMode="External"/><Relationship Id="rId1738" Type="http://schemas.openxmlformats.org/officeDocument/2006/relationships/hyperlink" Target="https://pinterest.com/search/pins/?q=Qu&#7847;n+len+m&#224;u+xanh+olive+n&#7919;" TargetMode="External"/><Relationship Id="rId1500" Type="http://schemas.openxmlformats.org/officeDocument/2006/relationships/hyperlink" Target="https://pinterest.com/search/pins/?q=Qu&#7847;n+chinos+kaki+m&#224;u+x&#225;m+tro+n&#7919;" TargetMode="External"/><Relationship Id="rId1945" Type="http://schemas.openxmlformats.org/officeDocument/2006/relationships/hyperlink" Target="https://google.com/search?tbm=isch&amp;q=Ch&#226;n+v&#225;y+t&#7847;ng+ren+h&#7885;a+ti&#7871;t+hoa+nh&#237;+n&#7919;" TargetMode="External"/><Relationship Id="rId1805" Type="http://schemas.openxmlformats.org/officeDocument/2006/relationships/hyperlink" Target="https://google.com/search?tbm=isch&amp;q=Qu&#7847;n+l&#7917;ng+capri+linen+m&#224;u+&#273;en+n&#7919;" TargetMode="External"/><Relationship Id="rId179" Type="http://schemas.openxmlformats.org/officeDocument/2006/relationships/hyperlink" Target="https://google.com/search?tbm=isch&amp;q=&#193;o+len+c&#7893;+tr&#242;n+len+d&#7879;t+kim+m&#224;u+xanh+olive+nam" TargetMode="External"/><Relationship Id="rId386" Type="http://schemas.openxmlformats.org/officeDocument/2006/relationships/hyperlink" Target="https://pinterest.com/search/pins/?q=&#193;o+s&#417;+mi+ng&#7855;n+tay+&#273;&#361;i+m&#224;u+&#273;en+n&#7919;" TargetMode="External"/><Relationship Id="rId593" Type="http://schemas.openxmlformats.org/officeDocument/2006/relationships/hyperlink" Target="https://google.com/search?tbm=isch&amp;q=&#193;o+len+c&#7893;+tr&#242;n+len+d&#7879;t+kim+m&#224;u+h&#7891;ng+pastel+nam" TargetMode="External"/><Relationship Id="rId2067" Type="http://schemas.openxmlformats.org/officeDocument/2006/relationships/hyperlink" Target="https://google.com/search?tbm=isch&amp;q=Ch&#226;n+v&#225;y+b&#250;t+ch&#236;+polyester+pha+h&#7885;a+ti&#7871;t+ch&#7845;m+bi+n&#7919;" TargetMode="External"/><Relationship Id="rId2274" Type="http://schemas.openxmlformats.org/officeDocument/2006/relationships/hyperlink" Target="https://pinterest.com/search/pins/?q=&#272;&#7847;m+peplum+c&#244;ng+s&#7903;+tweed+m&#224;u+h&#7891;ng+n&#7919;" TargetMode="External"/><Relationship Id="rId2481" Type="http://schemas.openxmlformats.org/officeDocument/2006/relationships/hyperlink" Target="https://google.com/search?tbm=isch&amp;q=Gi&#224;y+boots+cao+c&#7893;+da+b&#242;+m&#224;u+xanh+navy+n&#7919;" TargetMode="External"/><Relationship Id="rId246" Type="http://schemas.openxmlformats.org/officeDocument/2006/relationships/hyperlink" Target="https://pinterest.com/search/pins/?q=&#193;o+gi&#7919;+nhi&#7879;t+len+merino+m&#224;u+be+s&#7919;a" TargetMode="External"/><Relationship Id="rId453" Type="http://schemas.openxmlformats.org/officeDocument/2006/relationships/hyperlink" Target="https://google.com/search?tbm=isch&amp;q=&#193;o+s&#417;+mi+d&#224;i+tay+poplin+h&#7885;a+ti&#7871;t+caro+x&#225;m" TargetMode="External"/><Relationship Id="rId660" Type="http://schemas.openxmlformats.org/officeDocument/2006/relationships/hyperlink" Target="https://pinterest.com/search/pins/?q=&#193;o+s&#417;+mi+c&#7893;+t&#224;u+cotton+m&#224;u+h&#7891;ng+pastel+n&#7919;" TargetMode="External"/><Relationship Id="rId898" Type="http://schemas.openxmlformats.org/officeDocument/2006/relationships/hyperlink" Target="https://pinterest.com/search/pins/?q=&#193;o+kho&#225;c+teddy+l&#244;ng+c&#7915;u+m&#224;u+h&#7891;ng+pastel+nam" TargetMode="External"/><Relationship Id="rId1083" Type="http://schemas.openxmlformats.org/officeDocument/2006/relationships/hyperlink" Target="https://google.com/search?tbm=isch&amp;q=&#193;o+kho&#225;c+kaki+cotton+canvas+m&#224;u+&#273;en+nam" TargetMode="External"/><Relationship Id="rId1290" Type="http://schemas.openxmlformats.org/officeDocument/2006/relationships/hyperlink" Target="https://pinterest.com/search/pins/?q=&#193;o+kho&#225;c+teddy+fleece+m&#224;u+t&#237;m+lavender+nam" TargetMode="External"/><Relationship Id="rId2134" Type="http://schemas.openxmlformats.org/officeDocument/2006/relationships/hyperlink" Target="https://pinterest.com/search/pins/?q=&#272;&#7847;m+tay+ph&#7891;ng+c&#7893;+vu&#244;ng+linen+m&#224;u+xanh+r&#234;u+n&#7919;" TargetMode="External"/><Relationship Id="rId2341" Type="http://schemas.openxmlformats.org/officeDocument/2006/relationships/hyperlink" Target="https://google.com/search?tbm=isch&amp;q=Gi&#224;y+platform+canvas+m&#224;u+v&#224;ng+n&#7919;" TargetMode="External"/><Relationship Id="rId2579" Type="http://schemas.openxmlformats.org/officeDocument/2006/relationships/hyperlink" Target="https://google.com/search?tbm=isch&amp;q=Gi&#224;y+l&#432;&#7901;i+slip-on+da+PU+m&#224;u+&#273;en+nam" TargetMode="External"/><Relationship Id="rId2786" Type="http://schemas.openxmlformats.org/officeDocument/2006/relationships/hyperlink" Target="https://pinterest.com/search/pins/?q=D&#233;p+&#273;&#7871;+b&#225;nh+m&#236;+cao+su+m&#224;u+xanh+d&#432;&#417;ng+nam" TargetMode="External"/><Relationship Id="rId2993" Type="http://schemas.openxmlformats.org/officeDocument/2006/relationships/hyperlink" Target="https://google.com/search?tbm=isch&amp;q=D&#233;p+&#273;&#7871;+b&#225;nh+m&#236;+EVA+m&#224;u+xanh+olive+n&#7919;" TargetMode="External"/><Relationship Id="rId106" Type="http://schemas.openxmlformats.org/officeDocument/2006/relationships/hyperlink" Target="https://pinterest.com/search/pins/?q=&#193;o+gi&#7919;+nhi&#7879;t+s&#7907;i+gi&#7919;+nhi&#7879;t+m&#224;u+be+n&#7919;" TargetMode="External"/><Relationship Id="rId313" Type="http://schemas.openxmlformats.org/officeDocument/2006/relationships/hyperlink" Target="https://google.com/search?tbm=isch&amp;q=&#193;o+henley+cotton+m&#224;u+be+s&#7919;a+n&#7919;" TargetMode="External"/><Relationship Id="rId758" Type="http://schemas.openxmlformats.org/officeDocument/2006/relationships/hyperlink" Target="https://pinterest.com/search/pins/?q=&#193;o+s&#417;+mi+d&#224;i+tay+cotton+m&#224;u+x&#225;m+nam" TargetMode="External"/><Relationship Id="rId965" Type="http://schemas.openxmlformats.org/officeDocument/2006/relationships/hyperlink" Target="https://google.com/search?tbm=isch&amp;q=&#193;o+kho&#225;c+gi&#243;+polyester+ripstop+m&#224;u+h&#7891;ng+pastel" TargetMode="External"/><Relationship Id="rId1150" Type="http://schemas.openxmlformats.org/officeDocument/2006/relationships/hyperlink" Target="https://pinterest.com/search/pins/?q=&#193;o+poncho+len+d&#7879;t+kim+m&#224;u+xanh+l&#225;+n&#7919;" TargetMode="External"/><Relationship Id="rId1388" Type="http://schemas.openxmlformats.org/officeDocument/2006/relationships/hyperlink" Target="https://pinterest.com/search/pins/?q=Qu&#7847;n+track+pants+nylon+m&#224;u+&#273;en+n&#7919;" TargetMode="External"/><Relationship Id="rId1595" Type="http://schemas.openxmlformats.org/officeDocument/2006/relationships/hyperlink" Target="https://google.com/search?tbm=isch&amp;q=Qu&#7847;n+kaki+&#7889;ng+&#273;&#7913;ng+cotton+m&#224;u+xanh+olive+n&#7919;" TargetMode="External"/><Relationship Id="rId2439" Type="http://schemas.openxmlformats.org/officeDocument/2006/relationships/hyperlink" Target="https://google.com/search?tbm=isch&amp;q=Gi&#224;y+Mary+Jane+da+PU+m&#224;u+&#273;en+n&#7919;" TargetMode="External"/><Relationship Id="rId2646" Type="http://schemas.openxmlformats.org/officeDocument/2006/relationships/hyperlink" Target="https://pinterest.com/search/pins/?q=Gi&#224;y+driving+shoes+da+l&#7897;n+m&#224;u+n&#226;u+&#273;&#7853;m+n&#7919;" TargetMode="External"/><Relationship Id="rId2853" Type="http://schemas.openxmlformats.org/officeDocument/2006/relationships/hyperlink" Target="https://google.com/search?tbm=isch&amp;q=D&#233;p+quai+ngang+da+PU+m&#224;u+n&#226;u+&#273;&#7853;m" TargetMode="External"/><Relationship Id="rId94" Type="http://schemas.openxmlformats.org/officeDocument/2006/relationships/hyperlink" Target="https://pinterest.com/search/pins/?q=&#193;o+len+cardigan+mohair+m&#224;u+tr&#7855;ng+n&#7919;" TargetMode="External"/><Relationship Id="rId520" Type="http://schemas.openxmlformats.org/officeDocument/2006/relationships/hyperlink" Target="https://pinterest.com/search/pins/?q=&#193;o+sweatshirt+cotton+french+terry+m&#224;u+h&#7891;ng" TargetMode="External"/><Relationship Id="rId618" Type="http://schemas.openxmlformats.org/officeDocument/2006/relationships/hyperlink" Target="https://pinterest.com/search/pins/?q=&#193;o+len+c&#7893;+tr&#242;n+cashmere+m&#224;u+&#273;en+nam" TargetMode="External"/><Relationship Id="rId825" Type="http://schemas.openxmlformats.org/officeDocument/2006/relationships/hyperlink" Target="https://google.com/search?tbm=isch&amp;q=&#193;o+gi&#7919;+nhi&#7879;t+len+merino+m&#224;u+xanh+d&#432;&#417;ng+nam" TargetMode="External"/><Relationship Id="rId1248" Type="http://schemas.openxmlformats.org/officeDocument/2006/relationships/hyperlink" Target="https://pinterest.com/search/pins/?q=&#193;o+kho&#225;c+gi&#243;+d&#249;+m&#224;u+xanh+baby+nam" TargetMode="External"/><Relationship Id="rId1455" Type="http://schemas.openxmlformats.org/officeDocument/2006/relationships/hyperlink" Target="https://google.com/search?tbm=isch&amp;q=Qu&#7847;n+jeans+&#7889;ng+&#273;&#7913;ng+denim+m&#224;u+xanh+denim+&#273;&#7853;m+nam" TargetMode="External"/><Relationship Id="rId1662" Type="http://schemas.openxmlformats.org/officeDocument/2006/relationships/hyperlink" Target="https://pinterest.com/search/pins/?q=Qu&#7847;n+jogger+cotton+m&#224;u+&#273;en" TargetMode="External"/><Relationship Id="rId2201" Type="http://schemas.openxmlformats.org/officeDocument/2006/relationships/hyperlink" Target="https://google.com/search?tbm=isch&amp;q=&#272;&#7847;m+maxi+linen+m&#224;u+be+n&#7919;" TargetMode="External"/><Relationship Id="rId2506" Type="http://schemas.openxmlformats.org/officeDocument/2006/relationships/hyperlink" Target="https://pinterest.com/search/pins/?q=Gi&#224;y+t&#7853;p+gym+v&#7843;i+k&#7929;+thu&#7853;t+m&#224;u+cam" TargetMode="External"/><Relationship Id="rId1010" Type="http://schemas.openxmlformats.org/officeDocument/2006/relationships/hyperlink" Target="https://pinterest.com/search/pins/?q=&#193;o+kho&#225;c+fleece+polar+fleece+m&#224;u+h&#7891;ng+pastel+nam" TargetMode="External"/><Relationship Id="rId1108" Type="http://schemas.openxmlformats.org/officeDocument/2006/relationships/hyperlink" Target="https://pinterest.com/search/pins/?q=&#193;o+cardigan+d&#224;i+mohair+m&#224;u+xanh+navy" TargetMode="External"/><Relationship Id="rId1315" Type="http://schemas.openxmlformats.org/officeDocument/2006/relationships/hyperlink" Target="https://google.com/search?tbm=isch&amp;q=&#193;o+kho&#225;c+fleece+polar+fleece+m&#224;u+xanh+l&#225;" TargetMode="External"/><Relationship Id="rId1967" Type="http://schemas.openxmlformats.org/officeDocument/2006/relationships/hyperlink" Target="https://google.com/search?tbm=isch&amp;q=Ch&#226;n+v&#225;y+x&#7871;p+ly+satin+m&#224;u+h&#7891;ng+n&#7919;" TargetMode="External"/><Relationship Id="rId2713" Type="http://schemas.openxmlformats.org/officeDocument/2006/relationships/hyperlink" Target="https://google.com/search?tbm=isch&amp;q=Gi&#224;y+leo+n&#250;i+da+b&#242;+m&#224;u+n&#226;u+n&#7919;" TargetMode="External"/><Relationship Id="rId2920" Type="http://schemas.openxmlformats.org/officeDocument/2006/relationships/hyperlink" Target="https://pinterest.com/search/pins/?q=D&#233;p+&#273;an+c&#243;i+&#273;ay+m&#224;u+n&#226;u+n&#7919;" TargetMode="External"/><Relationship Id="rId1522" Type="http://schemas.openxmlformats.org/officeDocument/2006/relationships/hyperlink" Target="https://pinterest.com/search/pins/?q=Qu&#7847;n+&#7889;ng+su&#244;ng+cotton+m&#224;u+h&#7891;ng+pastel" TargetMode="External"/><Relationship Id="rId21" Type="http://schemas.openxmlformats.org/officeDocument/2006/relationships/hyperlink" Target="https://google.com/search?tbm=isch&amp;q=&#193;o+hoodie+n&#7881;+b&#244;ng+m&#224;u+t&#237;m+lavender" TargetMode="External"/><Relationship Id="rId2089" Type="http://schemas.openxmlformats.org/officeDocument/2006/relationships/hyperlink" Target="https://google.com/search?tbm=isch&amp;q=Ch&#226;n+v&#225;y+midi+d&#7879;t+kim+len+d&#7879;t+kim+h&#7885;a+ti&#7871;t+k&#7867;+s&#7885;c+xanh+tr&#7855;ng+n&#7919;" TargetMode="External"/><Relationship Id="rId2296" Type="http://schemas.openxmlformats.org/officeDocument/2006/relationships/hyperlink" Target="https://pinterest.com/search/pins/?q=&#272;&#7847;m+c&#244;ng+s&#7903;+polyester+pha+m&#224;u+n&#226;u+caramel+n&#7919;" TargetMode="External"/><Relationship Id="rId268" Type="http://schemas.openxmlformats.org/officeDocument/2006/relationships/hyperlink" Target="https://pinterest.com/search/pins/?q=&#193;o+s&#417;+mi+d&#224;i+tay+linen+m&#224;u+v&#224;ng+n&#7919;" TargetMode="External"/><Relationship Id="rId475" Type="http://schemas.openxmlformats.org/officeDocument/2006/relationships/hyperlink" Target="https://google.com/search?tbm=isch&amp;q=&#193;o+len+c&#7893;+tr&#242;n+cashmere+m&#224;u+v&#224;ng+nam" TargetMode="External"/><Relationship Id="rId682" Type="http://schemas.openxmlformats.org/officeDocument/2006/relationships/hyperlink" Target="https://pinterest.com/search/pins/?q=&#193;o+len+cardigan+m&#224;u+x&#225;m+tro" TargetMode="External"/><Relationship Id="rId2156" Type="http://schemas.openxmlformats.org/officeDocument/2006/relationships/hyperlink" Target="https://pinterest.com/search/pins/?q=&#272;&#7847;m+su&#244;ng+cotton+m&#224;u+t&#237;m+lavender+n&#7919;" TargetMode="External"/><Relationship Id="rId2363" Type="http://schemas.openxmlformats.org/officeDocument/2006/relationships/hyperlink" Target="https://google.com/search?tbm=isch&amp;q=Gi&#224;y+loafer+da+b&#242;+m&#224;u+n&#226;u+&#273;&#7853;m" TargetMode="External"/><Relationship Id="rId2570" Type="http://schemas.openxmlformats.org/officeDocument/2006/relationships/hyperlink" Target="https://pinterest.com/search/pins/?q=Gi&#224;y+sneaker+mesh+m&#224;u+&#273;en+nam" TargetMode="External"/><Relationship Id="rId128" Type="http://schemas.openxmlformats.org/officeDocument/2006/relationships/hyperlink" Target="https://pinterest.com/search/pins/?q=&#193;o+s&#417;+mi+d&#224;i+tay+cotton+m&#224;u+b&#7841;c" TargetMode="External"/><Relationship Id="rId335" Type="http://schemas.openxmlformats.org/officeDocument/2006/relationships/hyperlink" Target="https://google.com/search?tbm=isch&amp;q=&#193;o+s&#417;+mi+c&#7893;+t&#224;u+&#273;&#361;i+m&#224;u+xanh+olive+n&#7919;" TargetMode="External"/><Relationship Id="rId542" Type="http://schemas.openxmlformats.org/officeDocument/2006/relationships/hyperlink" Target="https://pinterest.com/search/pins/?q=&#193;o+s&#417;+mi+c&#7893;+t&#224;u+&#273;&#361;i+m&#224;u+khaki+n&#7919;" TargetMode="External"/><Relationship Id="rId1172" Type="http://schemas.openxmlformats.org/officeDocument/2006/relationships/hyperlink" Target="https://pinterest.com/search/pins/?q=&#193;o+kho&#225;c+parka+cotton+canvas+m&#224;u+n&#226;u+caramel+nam" TargetMode="External"/><Relationship Id="rId2016" Type="http://schemas.openxmlformats.org/officeDocument/2006/relationships/hyperlink" Target="https://pinterest.com/search/pins/?q=Ch&#226;n+v&#225;y+x&#7871;p+ly+polyester+m&#224;u+be+n&#7919;" TargetMode="External"/><Relationship Id="rId2223" Type="http://schemas.openxmlformats.org/officeDocument/2006/relationships/hyperlink" Target="https://google.com/search?tbm=isch&amp;q=&#272;&#7847;m+maxi+linen+m&#224;u+kem+n&#7919;" TargetMode="External"/><Relationship Id="rId2430" Type="http://schemas.openxmlformats.org/officeDocument/2006/relationships/hyperlink" Target="https://pinterest.com/search/pins/?q=Gi&#224;y+canvas+c&#7893;+cao+m&#224;u+xanh+navy" TargetMode="External"/><Relationship Id="rId402" Type="http://schemas.openxmlformats.org/officeDocument/2006/relationships/hyperlink" Target="https://pinterest.com/search/pins/?q=&#193;o+thun+th&#7875;+thao+dry-fit+thun+l&#7841;nh+m&#224;u+be+nam" TargetMode="External"/><Relationship Id="rId1032" Type="http://schemas.openxmlformats.org/officeDocument/2006/relationships/hyperlink" Target="https://pinterest.com/search/pins/?q=&#193;o+kho&#225;c+track+jacket+nylon+m&#224;u+tr&#7855;ng+n&#7919;" TargetMode="External"/><Relationship Id="rId1989" Type="http://schemas.openxmlformats.org/officeDocument/2006/relationships/hyperlink" Target="https://google.com/search?tbm=isch&amp;q=Ch&#226;n+v&#225;y+midi+satin+h&#7885;a+ti&#7871;t+hoa+nh&#237;+n&#7919;" TargetMode="External"/><Relationship Id="rId1849" Type="http://schemas.openxmlformats.org/officeDocument/2006/relationships/hyperlink" Target="https://google.com/search?tbm=isch&amp;q=Qu&#7847;n+chinos+cotton+chino+m&#224;u+xanh+mint+nam" TargetMode="External"/><Relationship Id="rId192" Type="http://schemas.openxmlformats.org/officeDocument/2006/relationships/hyperlink" Target="https://pinterest.com/search/pins/?q=&#193;o+s&#417;+mi+ng&#7855;n+tay+&#273;&#361;i+m&#224;u+h&#7891;ng+pastel" TargetMode="External"/><Relationship Id="rId1709" Type="http://schemas.openxmlformats.org/officeDocument/2006/relationships/hyperlink" Target="https://google.com/search?tbm=isch&amp;q=Qu&#7847;n+&#7889;ng+loe+polyester+m&#224;u+xanh+mint+n&#7919;" TargetMode="External"/><Relationship Id="rId1916" Type="http://schemas.openxmlformats.org/officeDocument/2006/relationships/hyperlink" Target="https://pinterest.com/search/pins/?q=Qu&#7847;n+legging+gi&#7919;+nhi&#7879;t+s&#7907;i+gi&#7919;+nhi&#7879;t+m&#224;u+xanh+l&#225;+nam" TargetMode="External"/><Relationship Id="rId2080" Type="http://schemas.openxmlformats.org/officeDocument/2006/relationships/hyperlink" Target="https://pinterest.com/search/pins/?q=Ch&#226;n+v&#225;y+ch&#7919;+A+tweed+m&#224;u+xanh+baby+n&#7919;" TargetMode="External"/><Relationship Id="rId2897" Type="http://schemas.openxmlformats.org/officeDocument/2006/relationships/hyperlink" Target="https://google.com/search?tbm=isch&amp;q=D&#233;p+mule+v&#7843;i+m&#224;u+xanh+l&#225;+nam" TargetMode="External"/><Relationship Id="rId869" Type="http://schemas.openxmlformats.org/officeDocument/2006/relationships/hyperlink" Target="https://google.com/search?tbm=isch&amp;q=&#193;o+thun+oversize+cotton+compact+m&#224;u+&#273;&#7887;+&#273;&#244;+nam" TargetMode="External"/><Relationship Id="rId1499" Type="http://schemas.openxmlformats.org/officeDocument/2006/relationships/hyperlink" Target="https://google.com/search?tbm=isch&amp;q=Qu&#7847;n+chinos+kaki+m&#224;u+x&#225;m+tro+n&#7919;" TargetMode="External"/><Relationship Id="rId729" Type="http://schemas.openxmlformats.org/officeDocument/2006/relationships/hyperlink" Target="https://google.com/search?tbm=isch&amp;q=&#193;o+len+c&#7893;+l&#7885;+m&#224;u+xanh+d&#432;&#417;ng+n&#7919;" TargetMode="External"/><Relationship Id="rId1359" Type="http://schemas.openxmlformats.org/officeDocument/2006/relationships/hyperlink" Target="https://google.com/search?tbm=isch&amp;q=Qu&#7847;n+len+tweed+m&#224;u+n&#226;u+caramel+n&#7919;" TargetMode="External"/><Relationship Id="rId2757" Type="http://schemas.openxmlformats.org/officeDocument/2006/relationships/hyperlink" Target="https://google.com/search?tbm=isch&amp;q=Gi&#224;y+Oxford+da+b&#242;+m&#224;u+n&#226;u+nam" TargetMode="External"/><Relationship Id="rId2964" Type="http://schemas.openxmlformats.org/officeDocument/2006/relationships/hyperlink" Target="https://pinterest.com/search/pins/?q=D&#233;p+sandal+quai+h&#7853;u+cao+su+m&#224;u+xanh+l&#225;" TargetMode="External"/><Relationship Id="rId936" Type="http://schemas.openxmlformats.org/officeDocument/2006/relationships/hyperlink" Target="https://pinterest.com/search/pins/?q=&#193;o+kho&#225;c+bomber+nylon+m&#224;u+&#273;en+n&#7919;" TargetMode="External"/><Relationship Id="rId1219" Type="http://schemas.openxmlformats.org/officeDocument/2006/relationships/hyperlink" Target="https://google.com/search?tbm=isch&amp;q=&#193;o+kho&#225;c+kaki+cotton+canvas+m&#224;u+h&#7891;ng+nam" TargetMode="External"/><Relationship Id="rId1566" Type="http://schemas.openxmlformats.org/officeDocument/2006/relationships/hyperlink" Target="https://pinterest.com/search/pins/?q=Qu&#7847;n+jogger+cotton+m&#224;u+&#273;&#7887;+&#273;&#244;+nam" TargetMode="External"/><Relationship Id="rId1773" Type="http://schemas.openxmlformats.org/officeDocument/2006/relationships/hyperlink" Target="https://google.com/search?tbm=isch&amp;q=Qu&#7847;n+len+tweed+m&#224;u+be+s&#7919;a+nam" TargetMode="External"/><Relationship Id="rId1980" Type="http://schemas.openxmlformats.org/officeDocument/2006/relationships/hyperlink" Target="https://pinterest.com/search/pins/?q=Ch&#226;n+v&#225;y+cargo+cotton+canvas+m&#224;u+xanh+olive+n&#7919;" TargetMode="External"/><Relationship Id="rId2617" Type="http://schemas.openxmlformats.org/officeDocument/2006/relationships/hyperlink" Target="https://google.com/search?tbm=isch&amp;q=Gi&#224;y+canvas+c&#7893;+cao+m&#224;u+tr&#7855;ng+nam" TargetMode="External"/><Relationship Id="rId2824" Type="http://schemas.openxmlformats.org/officeDocument/2006/relationships/hyperlink" Target="https://pinterest.com/search/pins/?q=D&#233;p+Birkenstock+EVA+v&#224;+da+l&#7897;n+m&#224;u+xanh+r&#234;u" TargetMode="External"/><Relationship Id="rId65" Type="http://schemas.openxmlformats.org/officeDocument/2006/relationships/hyperlink" Target="https://google.com/search?tbm=isch&amp;q=&#193;o+thun+tay+d&#224;i+basic+cotton+m&#224;u+xanh+navy+nam" TargetMode="External"/><Relationship Id="rId1426" Type="http://schemas.openxmlformats.org/officeDocument/2006/relationships/hyperlink" Target="https://pinterest.com/search/pins/?q=Qu&#7847;n+&#7889;ng+su&#244;ng+linen+m&#224;u+be+nam" TargetMode="External"/><Relationship Id="rId1633" Type="http://schemas.openxmlformats.org/officeDocument/2006/relationships/hyperlink" Target="https://google.com/search?tbm=isch&amp;q=Qu&#7847;n+da+da+b&#242;+m&#224;u+n&#226;u+&#273;&#7853;m+nam" TargetMode="External"/><Relationship Id="rId1840" Type="http://schemas.openxmlformats.org/officeDocument/2006/relationships/hyperlink" Target="https://pinterest.com/search/pins/?q=Qu&#7847;n+t&#226;y+&#226;u+polyester+pha+m&#224;u+t&#237;m+nam" TargetMode="External"/><Relationship Id="rId1700" Type="http://schemas.openxmlformats.org/officeDocument/2006/relationships/hyperlink" Target="https://pinterest.com/search/pins/?q=Qu&#7847;n+kaki+&#7889;ng+&#273;&#7913;ng+m&#224;u+v&#224;ng+mustard+nam" TargetMode="External"/><Relationship Id="rId379" Type="http://schemas.openxmlformats.org/officeDocument/2006/relationships/hyperlink" Target="https://google.com/search?tbm=isch&amp;q=&#193;o+thun+c&#7893;+tr&#242;n+polyester+m&#224;u+x&#225;m" TargetMode="External"/><Relationship Id="rId586" Type="http://schemas.openxmlformats.org/officeDocument/2006/relationships/hyperlink" Target="https://pinterest.com/search/pins/?q=&#193;o+thun+c&#7893;+tr&#242;n+polyester+m&#224;u+be+nam" TargetMode="External"/><Relationship Id="rId793" Type="http://schemas.openxmlformats.org/officeDocument/2006/relationships/hyperlink" Target="https://google.com/search?tbm=isch&amp;q=&#193;o+polo+thun+c&#225;+s&#7845;u+m&#224;u+h&#7891;ng+n&#7919;" TargetMode="External"/><Relationship Id="rId2267" Type="http://schemas.openxmlformats.org/officeDocument/2006/relationships/hyperlink" Target="https://google.com/search?tbm=isch&amp;q=&#272;&#7847;m+c&#244;ng+s&#7903;+tuy&#7871;t+m&#432;a+m&#224;u+&#273;en+n&#7919;" TargetMode="External"/><Relationship Id="rId2474" Type="http://schemas.openxmlformats.org/officeDocument/2006/relationships/hyperlink" Target="https://pinterest.com/search/pins/?q=Gi&#224;y+loafer+da+l&#7897;n+m&#224;u+&#273;en" TargetMode="External"/><Relationship Id="rId2681" Type="http://schemas.openxmlformats.org/officeDocument/2006/relationships/hyperlink" Target="https://google.com/search?tbm=isch&amp;q=Gi&#224;y+b&#250;p+b&#234;+v&#7843;i+m&#224;u+h&#7891;ng+pastel+n&#7919;" TargetMode="External"/><Relationship Id="rId239" Type="http://schemas.openxmlformats.org/officeDocument/2006/relationships/hyperlink" Target="https://google.com/search?tbm=isch&amp;q=&#193;o+thun+tay+d&#224;i+basic+modal+m&#224;u+tr&#7855;ng+n&#7919;" TargetMode="External"/><Relationship Id="rId446" Type="http://schemas.openxmlformats.org/officeDocument/2006/relationships/hyperlink" Target="https://pinterest.com/search/pins/?q=&#193;o+blouse+c&#244;ng+s&#7903;+chiffon+m&#224;u+xanh+mint+n&#7919;" TargetMode="External"/><Relationship Id="rId653" Type="http://schemas.openxmlformats.org/officeDocument/2006/relationships/hyperlink" Target="https://google.com/search?tbm=isch&amp;q=&#193;o+gi&#7919;+nhi&#7879;t+s&#7907;i+gi&#7919;+nhi&#7879;t+m&#224;u+h&#7891;ng+pastel+nam" TargetMode="External"/><Relationship Id="rId1076" Type="http://schemas.openxmlformats.org/officeDocument/2006/relationships/hyperlink" Target="https://pinterest.com/search/pins/?q=&#193;o+kho&#225;c+da+da+c&#7915;u+m&#224;u+n&#226;u+&#273;&#7853;m" TargetMode="External"/><Relationship Id="rId1283" Type="http://schemas.openxmlformats.org/officeDocument/2006/relationships/hyperlink" Target="https://google.com/search?tbm=isch&amp;q=&#193;o+kho&#225;c+da+da+b&#242;+m&#224;u+n&#226;u+&#273;&#7853;m+n&#7919;" TargetMode="External"/><Relationship Id="rId1490" Type="http://schemas.openxmlformats.org/officeDocument/2006/relationships/hyperlink" Target="https://pinterest.com/search/pins/?q=Qu&#7847;n+da+da+b&#242;+m&#224;u+n&#226;u+n&#7919;" TargetMode="External"/><Relationship Id="rId2127" Type="http://schemas.openxmlformats.org/officeDocument/2006/relationships/hyperlink" Target="https://google.com/search?tbm=isch&amp;q=&#272;&#7847;m+x&#242;e+polyester+m&#224;u+tr&#7855;ng+n&#7919;" TargetMode="External"/><Relationship Id="rId2334" Type="http://schemas.openxmlformats.org/officeDocument/2006/relationships/hyperlink" Target="https://pinterest.com/search/pins/?q=Gi&#224;y+platform+da+PU+m&#224;u+n&#226;u+&#273;&#7853;m+nam" TargetMode="External"/><Relationship Id="rId306" Type="http://schemas.openxmlformats.org/officeDocument/2006/relationships/hyperlink" Target="https://pinterest.com/search/pins/?q=&#193;o+henley+cotton+m&#224;u+tr&#7855;ng+nam" TargetMode="External"/><Relationship Id="rId860" Type="http://schemas.openxmlformats.org/officeDocument/2006/relationships/hyperlink" Target="https://pinterest.com/search/pins/?q=&#193;o+thun+th&#7875;+thao+dry-fit+mesh+m&#224;u+x&#225;m" TargetMode="External"/><Relationship Id="rId1143" Type="http://schemas.openxmlformats.org/officeDocument/2006/relationships/hyperlink" Target="https://google.com/search?tbm=isch&amp;q=&#193;o+kho&#225;c+n&#7881;+c&#243;+kh&#243;a+m&#224;u+be+s&#7919;a+n&#7919;" TargetMode="External"/><Relationship Id="rId2541" Type="http://schemas.openxmlformats.org/officeDocument/2006/relationships/hyperlink" Target="https://google.com/search?tbm=isch&amp;q=Gi&#224;y+platform+canvas+m&#224;u+x&#225;m+tro+nam" TargetMode="External"/><Relationship Id="rId513" Type="http://schemas.openxmlformats.org/officeDocument/2006/relationships/hyperlink" Target="https://google.com/search?tbm=isch&amp;q=&#193;o+s&#417;+mi+d&#224;i+tay+cotton+h&#7885;a+ti&#7871;t+k&#7867;+s&#7885;c+xanh+tr&#7855;ng+nam" TargetMode="External"/><Relationship Id="rId720" Type="http://schemas.openxmlformats.org/officeDocument/2006/relationships/hyperlink" Target="https://pinterest.com/search/pins/?q=&#193;o+len+cardigan+mohair+m&#224;u+khaki" TargetMode="External"/><Relationship Id="rId1350" Type="http://schemas.openxmlformats.org/officeDocument/2006/relationships/hyperlink" Target="https://pinterest.com/search/pins/?q=Qu&#7847;n+l&#7917;ng+capri+cotton+m&#224;u+tr&#7855;ng+n&#7919;" TargetMode="External"/><Relationship Id="rId2401" Type="http://schemas.openxmlformats.org/officeDocument/2006/relationships/hyperlink" Target="https://google.com/search?tbm=isch&amp;q=Gi&#224;y+canvas+c&#7893;+cao+m&#224;u+x&#225;m+tro" TargetMode="External"/><Relationship Id="rId1003" Type="http://schemas.openxmlformats.org/officeDocument/2006/relationships/hyperlink" Target="https://google.com/search?tbm=isch&amp;q=&#193;o+cardigan+d&#224;i+len+d&#7879;t+kim+m&#224;u+khaki+n&#7919;" TargetMode="External"/><Relationship Id="rId1210" Type="http://schemas.openxmlformats.org/officeDocument/2006/relationships/hyperlink" Target="https://pinterest.com/search/pins/?q=&#193;o+kho&#225;c+kaki+cotton+canvas+m&#224;u+kem+nam" TargetMode="External"/><Relationship Id="rId2191" Type="http://schemas.openxmlformats.org/officeDocument/2006/relationships/hyperlink" Target="https://google.com/search?tbm=isch&amp;q=&#272;&#7847;m+c&#244;ng+s&#7903;+tuy&#7871;t+m&#432;a+m&#224;u+kem+n&#7919;" TargetMode="External"/><Relationship Id="rId163" Type="http://schemas.openxmlformats.org/officeDocument/2006/relationships/hyperlink" Target="https://google.com/search?tbm=isch&amp;q=&#193;o+thun+c&#7893;+tr&#242;n+thun+l&#7841;nh+m&#224;u+xanh+r&#234;u+n&#7919;" TargetMode="External"/><Relationship Id="rId370" Type="http://schemas.openxmlformats.org/officeDocument/2006/relationships/hyperlink" Target="https://pinterest.com/search/pins/?q=&#193;o+len+cardigan+len+d&#7879;t+kim+m&#224;u+kem" TargetMode="External"/><Relationship Id="rId2051" Type="http://schemas.openxmlformats.org/officeDocument/2006/relationships/hyperlink" Target="https://google.com/search?tbm=isch&amp;q=Ch&#226;n+v&#225;y+midi+satin+m&#224;u+xanh+navy+n&#7919;" TargetMode="External"/><Relationship Id="rId230" Type="http://schemas.openxmlformats.org/officeDocument/2006/relationships/hyperlink" Target="https://pinterest.com/search/pins/?q=&#193;o+gi&#7919;+nhi&#7879;t+polyester+fleece+m&#224;u+n&#226;u" TargetMode="External"/><Relationship Id="rId2868" Type="http://schemas.openxmlformats.org/officeDocument/2006/relationships/hyperlink" Target="https://pinterest.com/search/pins/?q=D&#233;p+quai+ngang+EVA+m&#224;u+be+nam" TargetMode="External"/><Relationship Id="rId1677" Type="http://schemas.openxmlformats.org/officeDocument/2006/relationships/hyperlink" Target="https://google.com/search?tbm=isch&amp;q=Qu&#7847;n+jogger+polyester+m&#224;u+kem" TargetMode="External"/><Relationship Id="rId1884" Type="http://schemas.openxmlformats.org/officeDocument/2006/relationships/hyperlink" Target="https://pinterest.com/search/pins/?q=Qu&#7847;n+jogger+polyester+m&#224;u+tr&#7855;ng" TargetMode="External"/><Relationship Id="rId2728" Type="http://schemas.openxmlformats.org/officeDocument/2006/relationships/hyperlink" Target="https://pinterest.com/search/pins/?q=Gi&#224;y+sneaker+mesh+m&#224;u+xanh+r&#234;u+n&#7919;" TargetMode="External"/><Relationship Id="rId2935" Type="http://schemas.openxmlformats.org/officeDocument/2006/relationships/hyperlink" Target="https://google.com/search?tbm=isch&amp;q=D&#233;p+clog+EVA+m&#224;u+tr&#7855;ng" TargetMode="External"/><Relationship Id="rId907" Type="http://schemas.openxmlformats.org/officeDocument/2006/relationships/hyperlink" Target="https://google.com/search?tbm=isch&amp;q=&#193;o+kho&#225;c+parka+cotton+canvas+m&#224;u+be+s&#7919;a+nam" TargetMode="External"/><Relationship Id="rId1537" Type="http://schemas.openxmlformats.org/officeDocument/2006/relationships/hyperlink" Target="https://google.com/search?tbm=isch&amp;q=Qu&#7847;n+kaki+&#7889;ng+&#273;&#7913;ng+m&#224;u+&#273;&#7887;+&#273;&#244;+nam" TargetMode="External"/><Relationship Id="rId1744" Type="http://schemas.openxmlformats.org/officeDocument/2006/relationships/hyperlink" Target="https://pinterest.com/search/pins/?q=Qu&#7847;n+nhung+t&#259;m+m&#224;u+&#273;&#7887;+&#273;&#244;+nam" TargetMode="External"/><Relationship Id="rId1951" Type="http://schemas.openxmlformats.org/officeDocument/2006/relationships/hyperlink" Target="https://google.com/search?tbm=isch&amp;q=Ch&#226;n+v&#225;y+midi+satin+m&#224;u+&#273;&#7887;+&#273;&#244;+n&#7919;" TargetMode="External"/><Relationship Id="rId36" Type="http://schemas.openxmlformats.org/officeDocument/2006/relationships/hyperlink" Target="https://pinterest.com/search/pins/?q=&#193;o+len+cardigan+mohair+m&#224;u+xanh+l&#225;" TargetMode="External"/><Relationship Id="rId1604" Type="http://schemas.openxmlformats.org/officeDocument/2006/relationships/hyperlink" Target="https://pinterest.com/search/pins/?q=Qu&#7847;n+len+tweed+m&#224;u+&#273;en+nam" TargetMode="External"/><Relationship Id="rId1811" Type="http://schemas.openxmlformats.org/officeDocument/2006/relationships/hyperlink" Target="https://google.com/search?tbm=isch&amp;q=Qu&#7847;n+chinos+kaki+m&#224;u+&#273;&#7887;+n&#7919;" TargetMode="External"/><Relationship Id="rId697" Type="http://schemas.openxmlformats.org/officeDocument/2006/relationships/hyperlink" Target="https://google.com/search?tbm=isch&amp;q=&#193;o+s&#417;+mi+c&#7893;+t&#224;u+l&#7909;a+m&#224;u+x&#225;m+tro+n&#7919;" TargetMode="External"/><Relationship Id="rId2378" Type="http://schemas.openxmlformats.org/officeDocument/2006/relationships/hyperlink" Target="https://pinterest.com/search/pins/?q=Gi&#224;y+t&#7853;p+gym+synthetic+m&#224;u+xanh+d&#432;&#417;ng+nam" TargetMode="External"/><Relationship Id="rId1187" Type="http://schemas.openxmlformats.org/officeDocument/2006/relationships/hyperlink" Target="https://google.com/search?tbm=isch&amp;q=&#193;o+phao+si&#234;u+nh&#7865;+nylon+m&#224;u+khaki" TargetMode="External"/><Relationship Id="rId2585" Type="http://schemas.openxmlformats.org/officeDocument/2006/relationships/hyperlink" Target="https://google.com/search?tbm=isch&amp;q=Gi&#224;y+Chelsea+boots+da+PU+m&#224;u+be+nam" TargetMode="External"/><Relationship Id="rId2792" Type="http://schemas.openxmlformats.org/officeDocument/2006/relationships/hyperlink" Target="https://pinterest.com/search/pins/?q=D&#233;p+clog+EVA+m&#224;u+xanh+navy+n&#7919;" TargetMode="External"/><Relationship Id="rId557" Type="http://schemas.openxmlformats.org/officeDocument/2006/relationships/hyperlink" Target="https://google.com/search?tbm=isch&amp;q=&#193;o+s&#417;+mi+ng&#7855;n+tay+linen+m&#224;u+&#273;&#7887;+&#273;&#244;+nam" TargetMode="External"/><Relationship Id="rId764" Type="http://schemas.openxmlformats.org/officeDocument/2006/relationships/hyperlink" Target="https://pinterest.com/search/pins/?q=&#193;o+len+c&#7893;+l&#7885;+len+merino+m&#224;u+&#273;en+nam" TargetMode="External"/><Relationship Id="rId971" Type="http://schemas.openxmlformats.org/officeDocument/2006/relationships/hyperlink" Target="https://google.com/search?tbm=isch&amp;q=&#193;o+m&#259;ng+t&#244;+cashmere+m&#224;u+xanh+d&#432;&#417;ng+nam" TargetMode="External"/><Relationship Id="rId1394" Type="http://schemas.openxmlformats.org/officeDocument/2006/relationships/hyperlink" Target="https://pinterest.com/search/pins/?q=Qu&#7847;n+da+da+b&#242;+m&#224;u+&#273;en+nam" TargetMode="External"/><Relationship Id="rId2238" Type="http://schemas.openxmlformats.org/officeDocument/2006/relationships/hyperlink" Target="https://pinterest.com/search/pins/?q=&#272;&#7847;m+len+m&#224;u+x&#225;m+tro+n&#7919;" TargetMode="External"/><Relationship Id="rId2445" Type="http://schemas.openxmlformats.org/officeDocument/2006/relationships/hyperlink" Target="https://google.com/search?tbm=isch&amp;q=Gi&#224;y+t&#7853;p+gym+mesh+m&#224;u+h&#7891;ng" TargetMode="External"/><Relationship Id="rId2652" Type="http://schemas.openxmlformats.org/officeDocument/2006/relationships/hyperlink" Target="https://pinterest.com/search/pins/?q=Gi&#224;y+Oxford+da+b&#242;+m&#224;u+n&#226;u+&#273;&#7853;m+nam" TargetMode="External"/><Relationship Id="rId417" Type="http://schemas.openxmlformats.org/officeDocument/2006/relationships/hyperlink" Target="https://google.com/search?tbm=isch&amp;q=&#193;o+len+c&#7893;+tr&#242;n+m&#224;u+be+s&#7919;a+n&#7919;" TargetMode="External"/><Relationship Id="rId624" Type="http://schemas.openxmlformats.org/officeDocument/2006/relationships/hyperlink" Target="https://pinterest.com/search/pins/?q=&#193;o+gile+polyester+pha+m&#224;u+tr&#7855;ng" TargetMode="External"/><Relationship Id="rId831" Type="http://schemas.openxmlformats.org/officeDocument/2006/relationships/hyperlink" Target="https://google.com/search?tbm=isch&amp;q=&#193;o+len+c&#7893;+tr&#242;n+len+d&#7879;t+kim+m&#224;u+&#273;en+n&#7919;" TargetMode="External"/><Relationship Id="rId1047" Type="http://schemas.openxmlformats.org/officeDocument/2006/relationships/hyperlink" Target="https://google.com/search?tbm=isch&amp;q=&#193;o+kho&#225;c+kaki+cotton+canvas+m&#224;u+&#273;&#7887;+nam" TargetMode="External"/><Relationship Id="rId1254" Type="http://schemas.openxmlformats.org/officeDocument/2006/relationships/hyperlink" Target="https://pinterest.com/search/pins/?q=&#193;o+poncho+len+d&#7879;t+kim+m&#224;u+&#273;&#7887;+n&#7919;" TargetMode="External"/><Relationship Id="rId1461" Type="http://schemas.openxmlformats.org/officeDocument/2006/relationships/hyperlink" Target="https://google.com/search?tbm=isch&amp;q=Qu&#7847;n+y&#7871;m+denim+m&#224;u+x&#225;m+nam" TargetMode="External"/><Relationship Id="rId2305" Type="http://schemas.openxmlformats.org/officeDocument/2006/relationships/hyperlink" Target="https://google.com/search?tbm=isch&amp;q=&#272;&#7847;m+peplum+c&#244;ng+s&#7903;+polyester+pha+m&#224;u+tr&#7855;ng+n&#7919;" TargetMode="External"/><Relationship Id="rId2512" Type="http://schemas.openxmlformats.org/officeDocument/2006/relationships/hyperlink" Target="https://pinterest.com/search/pins/?q=Gi&#224;y+combat+boots+da+PU+m&#224;u+tr&#7855;ng+n&#7919;" TargetMode="External"/><Relationship Id="rId1114" Type="http://schemas.openxmlformats.org/officeDocument/2006/relationships/hyperlink" Target="https://pinterest.com/search/pins/?q=&#193;o+kho&#225;c+chore+coat+denim+m&#224;u+&#273;en+nam" TargetMode="External"/><Relationship Id="rId1321" Type="http://schemas.openxmlformats.org/officeDocument/2006/relationships/hyperlink" Target="https://google.com/search?tbm=isch&amp;q=Qu&#7847;n+d&#249;+nylon+m&#224;u+kem+nam" TargetMode="External"/><Relationship Id="rId2095" Type="http://schemas.openxmlformats.org/officeDocument/2006/relationships/hyperlink" Target="https://google.com/search?tbm=isch&amp;q=Ch&#226;n+v&#225;y+qu&#7847;n+thun+cotton+m&#224;u+&#273;en+n&#7919;" TargetMode="External"/><Relationship Id="rId274" Type="http://schemas.openxmlformats.org/officeDocument/2006/relationships/hyperlink" Target="https://pinterest.com/search/pins/?q=&#193;o+hoodie+cotton+french+terry+m&#224;u+&#273;en+nam" TargetMode="External"/><Relationship Id="rId481" Type="http://schemas.openxmlformats.org/officeDocument/2006/relationships/hyperlink" Target="https://google.com/search?tbm=isch&amp;q=&#193;o+henley+cotton+m&#224;u+&#273;en+nam" TargetMode="External"/><Relationship Id="rId2162" Type="http://schemas.openxmlformats.org/officeDocument/2006/relationships/hyperlink" Target="https://pinterest.com/search/pins/?q=&#272;&#7847;m+tay+ph&#7891;ng+c&#7893;+vu&#244;ng+linen+m&#224;u+&#273;en+n&#7919;" TargetMode="External"/><Relationship Id="rId134" Type="http://schemas.openxmlformats.org/officeDocument/2006/relationships/hyperlink" Target="https://pinterest.com/search/pins/?q=&#193;o+gile+linen+m&#224;u+xanh+olive+nam" TargetMode="External"/><Relationship Id="rId341" Type="http://schemas.openxmlformats.org/officeDocument/2006/relationships/hyperlink" Target="https://google.com/search?tbm=isch&amp;q=&#193;o+len+cardigan+m&#224;u+xanh+d&#432;&#417;ng+nam" TargetMode="External"/><Relationship Id="rId2022" Type="http://schemas.openxmlformats.org/officeDocument/2006/relationships/hyperlink" Target="https://pinterest.com/search/pins/?q=Ch&#226;n+v&#225;y+qu&#7847;n+thun+cotton+m&#224;u+xanh+d&#432;&#417;ng+n&#7919;" TargetMode="External"/><Relationship Id="rId2979" Type="http://schemas.openxmlformats.org/officeDocument/2006/relationships/hyperlink" Target="https://google.com/search?tbm=isch&amp;q=D&#233;p+sandal+quai+h&#7853;u+da+PU+m&#224;u+tr&#7855;ng+nam" TargetMode="External"/><Relationship Id="rId201" Type="http://schemas.openxmlformats.org/officeDocument/2006/relationships/hyperlink" Target="https://google.com/search?tbm=isch&amp;q=&#193;o+hoodie+cotton+french+terry+m&#224;u+xanh+r&#234;u+nam" TargetMode="External"/><Relationship Id="rId1788" Type="http://schemas.openxmlformats.org/officeDocument/2006/relationships/hyperlink" Target="https://pinterest.com/search/pins/?q=Qu&#7847;n+cargo+kaki+m&#224;u+xanh+r&#234;u+n&#7919;" TargetMode="External"/><Relationship Id="rId1995" Type="http://schemas.openxmlformats.org/officeDocument/2006/relationships/hyperlink" Target="https://google.com/search?tbm=isch&amp;q=Ch&#226;n+v&#225;y+cargo+nylon+m&#224;u+v&#224;ng+n&#7919;" TargetMode="External"/><Relationship Id="rId2839" Type="http://schemas.openxmlformats.org/officeDocument/2006/relationships/hyperlink" Target="https://google.com/search?tbm=isch&amp;q=D&#233;p+&#273;&#7871;+b&#225;nh+m&#236;+EVA+m&#224;u+xanh+r&#234;u" TargetMode="External"/><Relationship Id="rId1648" Type="http://schemas.openxmlformats.org/officeDocument/2006/relationships/hyperlink" Target="https://pinterest.com/search/pins/?q=Qu&#7847;n+kaki+&#7889;ng+&#273;&#7913;ng+m&#224;u+&#273;en+n&#7919;" TargetMode="External"/><Relationship Id="rId1508" Type="http://schemas.openxmlformats.org/officeDocument/2006/relationships/hyperlink" Target="https://pinterest.com/search/pins/?q=Qu&#7847;n+kaki+&#7889;ng+&#273;&#7913;ng+cotton+m&#224;u+n&#226;u+nam" TargetMode="External"/><Relationship Id="rId1855" Type="http://schemas.openxmlformats.org/officeDocument/2006/relationships/hyperlink" Target="https://google.com/search?tbm=isch&amp;q=Qu&#7847;n+t&#226;y+&#226;u+polyester+pha+m&#224;u+&#273;en+nam" TargetMode="External"/><Relationship Id="rId2906" Type="http://schemas.openxmlformats.org/officeDocument/2006/relationships/hyperlink" Target="https://pinterest.com/search/pins/?q=D&#233;p+&#273;an+c&#243;i+v&#7843;i+m&#224;u+xanh+d&#432;&#417;ng+nam" TargetMode="External"/><Relationship Id="rId1715" Type="http://schemas.openxmlformats.org/officeDocument/2006/relationships/hyperlink" Target="https://google.com/search?tbm=isch&amp;q=Qu&#7847;n+chinos+cotton+chino+m&#224;u+&#273;en+n&#7919;" TargetMode="External"/><Relationship Id="rId1922" Type="http://schemas.openxmlformats.org/officeDocument/2006/relationships/hyperlink" Target="https://pinterest.com/search/pins/?q=Ch&#226;n+v&#225;y+d&#224;i+chiffon+m&#224;u+xanh+r&#234;u+n&#7919;" TargetMode="External"/><Relationship Id="rId2489" Type="http://schemas.openxmlformats.org/officeDocument/2006/relationships/hyperlink" Target="https://google.com/search?tbm=isch&amp;q=Gi&#224;y+Chelsea+boots+da+b&#242;+m&#224;u+n&#226;u+nam" TargetMode="External"/><Relationship Id="rId2696" Type="http://schemas.openxmlformats.org/officeDocument/2006/relationships/hyperlink" Target="https://pinterest.com/search/pins/?q=Gi&#224;y+loafer+da+l&#7897;n+m&#224;u+be" TargetMode="External"/><Relationship Id="rId668" Type="http://schemas.openxmlformats.org/officeDocument/2006/relationships/hyperlink" Target="https://pinterest.com/search/pins/?q=&#193;o+len+c&#7893;+tr&#242;n+cashmere+m&#224;u+v&#224;ng+mustard+n&#7919;" TargetMode="External"/><Relationship Id="rId875" Type="http://schemas.openxmlformats.org/officeDocument/2006/relationships/hyperlink" Target="https://google.com/search?tbm=isch&amp;q=&#193;o+len+c&#7893;+tr&#242;n+acrylic+m&#224;u+khaki" TargetMode="External"/><Relationship Id="rId1298" Type="http://schemas.openxmlformats.org/officeDocument/2006/relationships/hyperlink" Target="https://pinterest.com/search/pins/?q=&#193;o+blazer+linen+m&#224;u+tr&#7855;ng+n&#7919;" TargetMode="External"/><Relationship Id="rId2349" Type="http://schemas.openxmlformats.org/officeDocument/2006/relationships/hyperlink" Target="https://google.com/search?tbm=isch&amp;q=Gi&#224;y+platform+da+PU+m&#224;u+xanh+navy+nam" TargetMode="External"/><Relationship Id="rId2556" Type="http://schemas.openxmlformats.org/officeDocument/2006/relationships/hyperlink" Target="https://pinterest.com/search/pins/?q=Gi&#224;y+canvas+c&#7893;+cao+m&#224;u+be+nam" TargetMode="External"/><Relationship Id="rId2763" Type="http://schemas.openxmlformats.org/officeDocument/2006/relationships/hyperlink" Target="https://google.com/search?tbm=isch&amp;q=D&#233;p+sandal+quai+h&#7853;u+da+b&#242;+m&#224;u+&#273;en+nam" TargetMode="External"/><Relationship Id="rId2970" Type="http://schemas.openxmlformats.org/officeDocument/2006/relationships/hyperlink" Target="https://pinterest.com/search/pins/?q=D&#233;p+Birkenstock+EVA+v&#224;+da+l&#7897;n+m&#224;u+xanh+olive+nam" TargetMode="External"/><Relationship Id="rId528" Type="http://schemas.openxmlformats.org/officeDocument/2006/relationships/hyperlink" Target="https://pinterest.com/search/pins/?q=&#193;o+gile+len+m&#224;u+tr&#7855;ng+nam" TargetMode="External"/><Relationship Id="rId735" Type="http://schemas.openxmlformats.org/officeDocument/2006/relationships/hyperlink" Target="https://google.com/search?tbm=isch&amp;q=&#193;o+gile+linen+m&#224;u+v&#224;ng+mustard" TargetMode="External"/><Relationship Id="rId942" Type="http://schemas.openxmlformats.org/officeDocument/2006/relationships/hyperlink" Target="https://pinterest.com/search/pins/?q=&#193;o+kho&#225;c+parka+cotton+canvas+m&#224;u+kem+n&#7919;" TargetMode="External"/><Relationship Id="rId1158" Type="http://schemas.openxmlformats.org/officeDocument/2006/relationships/hyperlink" Target="https://pinterest.com/search/pins/?q=&#193;o+blazer+tweed+m&#224;u+t&#237;m+lavender+nam" TargetMode="External"/><Relationship Id="rId1365" Type="http://schemas.openxmlformats.org/officeDocument/2006/relationships/hyperlink" Target="https://google.com/search?tbm=isch&amp;q=Qu&#7847;n+len+m&#224;u+h&#7891;ng+pastel+nam" TargetMode="External"/><Relationship Id="rId1572" Type="http://schemas.openxmlformats.org/officeDocument/2006/relationships/hyperlink" Target="https://pinterest.com/search/pins/?q=Qu&#7847;n+n&#7881;+m&#224;u+khaki+nam" TargetMode="External"/><Relationship Id="rId2209" Type="http://schemas.openxmlformats.org/officeDocument/2006/relationships/hyperlink" Target="https://google.com/search?tbm=isch&amp;q=&#272;&#7847;m+su&#244;ng+linen+m&#224;u+x&#225;m+tro+n&#7919;" TargetMode="External"/><Relationship Id="rId2416" Type="http://schemas.openxmlformats.org/officeDocument/2006/relationships/hyperlink" Target="https://pinterest.com/search/pins/?q=Gi&#224;y+&#273;i+b&#7897;+yoga+mesh+m&#224;u+h&#7891;ng+n&#7919;" TargetMode="External"/><Relationship Id="rId2623" Type="http://schemas.openxmlformats.org/officeDocument/2006/relationships/hyperlink" Target="https://google.com/search?tbm=isch&amp;q=Gi&#224;y+l&#432;&#7901;i+slip-on+v&#7843;i+m&#224;u+t&#237;m+lavender" TargetMode="External"/><Relationship Id="rId1018" Type="http://schemas.openxmlformats.org/officeDocument/2006/relationships/hyperlink" Target="https://pinterest.com/search/pins/?q=&#193;o+kho&#225;c+phao+nylon+m&#224;u+tr&#7855;ng+nam" TargetMode="External"/><Relationship Id="rId1225" Type="http://schemas.openxmlformats.org/officeDocument/2006/relationships/hyperlink" Target="https://google.com/search?tbm=isch&amp;q=&#193;o+kho&#225;c+ch&#7889;ng+n&#7855;ng+nylon+m&#224;u+x&#225;m+nam" TargetMode="External"/><Relationship Id="rId1432" Type="http://schemas.openxmlformats.org/officeDocument/2006/relationships/hyperlink" Target="https://pinterest.com/search/pins/?q=Qu&#7847;n+legging+polyester+spandex+m&#224;u+h&#7891;ng+pastel+n&#7919;" TargetMode="External"/><Relationship Id="rId2830" Type="http://schemas.openxmlformats.org/officeDocument/2006/relationships/hyperlink" Target="https://pinterest.com/search/pins/?q=D&#233;p+sandal+th&#7875;+thao+mesh+m&#224;u+t&#237;m+nam" TargetMode="External"/><Relationship Id="rId71" Type="http://schemas.openxmlformats.org/officeDocument/2006/relationships/hyperlink" Target="https://google.com/search?tbm=isch&amp;q=&#193;o+len+c&#7893;+l&#7885;+len+d&#7879;t+kim+m&#224;u+be+s&#7919;a+n&#7919;" TargetMode="External"/><Relationship Id="rId802" Type="http://schemas.openxmlformats.org/officeDocument/2006/relationships/hyperlink" Target="https://pinterest.com/search/pins/?q=&#193;o+thun+oversize+cotton+compact+m&#224;u+xanh+olive+nam" TargetMode="External"/><Relationship Id="rId178" Type="http://schemas.openxmlformats.org/officeDocument/2006/relationships/hyperlink" Target="https://pinterest.com/search/pins/?q=&#193;o+hoodie+n&#7881;+b&#244;ng+m&#224;u+xanh+baby+n&#7919;" TargetMode="External"/><Relationship Id="rId385" Type="http://schemas.openxmlformats.org/officeDocument/2006/relationships/hyperlink" Target="https://google.com/search?tbm=isch&amp;q=&#193;o+s&#417;+mi+ng&#7855;n+tay+&#273;&#361;i+m&#224;u+&#273;en+n&#7919;" TargetMode="External"/><Relationship Id="rId592" Type="http://schemas.openxmlformats.org/officeDocument/2006/relationships/hyperlink" Target="https://pinterest.com/search/pins/?q=&#193;o+s&#417;+mi+d&#224;i+tay+oxford+m&#224;u+t&#237;m+lavender+nam" TargetMode="External"/><Relationship Id="rId2066" Type="http://schemas.openxmlformats.org/officeDocument/2006/relationships/hyperlink" Target="https://pinterest.com/search/pins/?q=Ch&#226;n+v&#225;y+cargo+cotton+canvas+m&#224;u+xanh+baby+n&#7919;" TargetMode="External"/><Relationship Id="rId2273" Type="http://schemas.openxmlformats.org/officeDocument/2006/relationships/hyperlink" Target="https://google.com/search?tbm=isch&amp;q=&#272;&#7847;m+peplum+c&#244;ng+s&#7903;+tweed+m&#224;u+h&#7891;ng+n&#7919;" TargetMode="External"/><Relationship Id="rId2480" Type="http://schemas.openxmlformats.org/officeDocument/2006/relationships/hyperlink" Target="https://pinterest.com/search/pins/?q=Gi&#224;y+leo+n&#250;i+Gore-tex+m&#224;u+x&#225;m+nam" TargetMode="External"/><Relationship Id="rId245" Type="http://schemas.openxmlformats.org/officeDocument/2006/relationships/hyperlink" Target="https://google.com/search?tbm=isch&amp;q=&#193;o+gi&#7919;+nhi&#7879;t+len+merino+m&#224;u+be+s&#7919;a" TargetMode="External"/><Relationship Id="rId452" Type="http://schemas.openxmlformats.org/officeDocument/2006/relationships/hyperlink" Target="https://pinterest.com/search/pins/?q=&#193;o+len+c&#7893;+l&#7885;+m&#224;u+be+n&#7919;" TargetMode="External"/><Relationship Id="rId1082" Type="http://schemas.openxmlformats.org/officeDocument/2006/relationships/hyperlink" Target="https://pinterest.com/search/pins/?q=&#193;o+blazer+cotton+m&#224;u+&#273;&#7887;" TargetMode="External"/><Relationship Id="rId2133" Type="http://schemas.openxmlformats.org/officeDocument/2006/relationships/hyperlink" Target="https://google.com/search?tbm=isch&amp;q=&#272;&#7847;m+tay+ph&#7891;ng+c&#7893;+vu&#244;ng+linen+m&#224;u+xanh+r&#234;u+n&#7919;" TargetMode="External"/><Relationship Id="rId2340" Type="http://schemas.openxmlformats.org/officeDocument/2006/relationships/hyperlink" Target="https://pinterest.com/search/pins/?q=Gi&#224;y+sneaker+mesh+m&#224;u+tr&#7855;ng+nam" TargetMode="External"/><Relationship Id="rId105" Type="http://schemas.openxmlformats.org/officeDocument/2006/relationships/hyperlink" Target="https://google.com/search?tbm=isch&amp;q=&#193;o+gi&#7919;+nhi&#7879;t+s&#7907;i+gi&#7919;+nhi&#7879;t+m&#224;u+be+n&#7919;" TargetMode="External"/><Relationship Id="rId312" Type="http://schemas.openxmlformats.org/officeDocument/2006/relationships/hyperlink" Target="https://pinterest.com/search/pins/?q=&#193;o+s&#417;+mi+ng&#7855;n+tay+&#273;&#361;i+m&#224;u+tr&#7855;ng+n&#7919;" TargetMode="External"/><Relationship Id="rId2200" Type="http://schemas.openxmlformats.org/officeDocument/2006/relationships/hyperlink" Target="https://pinterest.com/search/pins/?q=&#272;&#7847;m+polo+th&#7875;+thao+cotton+m&#224;u+khaki+n&#7919;" TargetMode="External"/><Relationship Id="rId1899" Type="http://schemas.openxmlformats.org/officeDocument/2006/relationships/hyperlink" Target="https://google.com/search?tbm=isch&amp;q=Qu&#7847;n+l&#7917;ng+capri+linen+m&#224;u+be+n&#7919;" TargetMode="External"/><Relationship Id="rId1759" Type="http://schemas.openxmlformats.org/officeDocument/2006/relationships/hyperlink" Target="https://google.com/search?tbm=isch&amp;q=Qu&#7847;n+cargo+nylon+m&#224;u+be+n&#7919;" TargetMode="External"/><Relationship Id="rId1966" Type="http://schemas.openxmlformats.org/officeDocument/2006/relationships/hyperlink" Target="https://pinterest.com/search/pins/?q=Ch&#226;n+v&#225;y+len+d&#224;i+len+d&#7879;t+kim+m&#224;u+be+n&#7919;" TargetMode="External"/><Relationship Id="rId1619" Type="http://schemas.openxmlformats.org/officeDocument/2006/relationships/hyperlink" Target="https://google.com/search?tbm=isch&amp;q=Qu&#7847;n+kaki+&#7889;ng+&#273;&#7913;ng+cotton+m&#224;u+xanh+navy+n&#7919;" TargetMode="External"/><Relationship Id="rId1826" Type="http://schemas.openxmlformats.org/officeDocument/2006/relationships/hyperlink" Target="https://pinterest.com/search/pins/?q=Qu&#7847;n+&#7889;ng+su&#244;ng+polyester+m&#224;u+h&#7891;ng+pastel+n&#7919;" TargetMode="External"/><Relationship Id="rId779" Type="http://schemas.openxmlformats.org/officeDocument/2006/relationships/hyperlink" Target="https://google.com/search?tbm=isch&amp;q=&#193;o+hoodie+n&#7881;+m&#224;u+h&#7891;ng+pastel+nam" TargetMode="External"/><Relationship Id="rId986" Type="http://schemas.openxmlformats.org/officeDocument/2006/relationships/hyperlink" Target="https://pinterest.com/search/pins/?q=&#193;o+kho&#225;c+da+da+PU+m&#224;u+n&#226;u" TargetMode="External"/><Relationship Id="rId2667" Type="http://schemas.openxmlformats.org/officeDocument/2006/relationships/hyperlink" Target="https://google.com/search?tbm=isch&amp;q=Gi&#224;y+l&#432;&#7901;i+slip-on+da+PU+m&#224;u+xanh+l&#225;+nam" TargetMode="External"/><Relationship Id="rId639" Type="http://schemas.openxmlformats.org/officeDocument/2006/relationships/hyperlink" Target="https://google.com/search?tbm=isch&amp;q=&#193;o+blouse+c&#244;ng+s&#7903;+chiffon+m&#224;u+n&#226;u+caramel+n&#7919;" TargetMode="External"/><Relationship Id="rId1269" Type="http://schemas.openxmlformats.org/officeDocument/2006/relationships/hyperlink" Target="https://google.com/search?tbm=isch&amp;q=&#193;o+kho&#225;c+n&#7881;+c&#243;+kh&#243;a+fleece+m&#224;u+khaki" TargetMode="External"/><Relationship Id="rId1476" Type="http://schemas.openxmlformats.org/officeDocument/2006/relationships/hyperlink" Target="https://pinterest.com/search/pins/?q=Qu&#7847;n+n&#7881;+m&#224;u+xanh+l&#225;" TargetMode="External"/><Relationship Id="rId2874" Type="http://schemas.openxmlformats.org/officeDocument/2006/relationships/hyperlink" Target="https://pinterest.com/search/pins/?q=D&#233;p+Birkenstock+da+l&#7897;n+m&#224;u+n&#226;u+nam" TargetMode="External"/><Relationship Id="rId846" Type="http://schemas.openxmlformats.org/officeDocument/2006/relationships/hyperlink" Target="https://pinterest.com/search/pins/?q=&#193;o+hoodie+n&#7881;+b&#244;ng+m&#224;u+kem" TargetMode="External"/><Relationship Id="rId1129" Type="http://schemas.openxmlformats.org/officeDocument/2006/relationships/hyperlink" Target="https://google.com/search?tbm=isch&amp;q=&#193;o+kho&#225;c+d&#7841;+m&#224;u+xanh+d&#432;&#417;ng+nam" TargetMode="External"/><Relationship Id="rId1683" Type="http://schemas.openxmlformats.org/officeDocument/2006/relationships/hyperlink" Target="https://google.com/search?tbm=isch&amp;q=Qu&#7847;n+y&#7871;m+kaki+m&#224;u+n&#226;u+caramel+n&#7919;" TargetMode="External"/><Relationship Id="rId1890" Type="http://schemas.openxmlformats.org/officeDocument/2006/relationships/hyperlink" Target="https://pinterest.com/search/pins/?q=Qu&#7847;n+cargo+nylon+m&#224;u+&#273;&#7887;+nam" TargetMode="External"/><Relationship Id="rId2527" Type="http://schemas.openxmlformats.org/officeDocument/2006/relationships/hyperlink" Target="https://google.com/search?tbm=isch&amp;q=Gi&#224;y+Oxford+da+b&#242;+m&#224;u+tr&#7855;ng+nam" TargetMode="External"/><Relationship Id="rId2734" Type="http://schemas.openxmlformats.org/officeDocument/2006/relationships/hyperlink" Target="https://pinterest.com/search/pins/?q=Gi&#224;y+l&#432;&#7901;i+slip-on+v&#7843;i+m&#224;u+n&#226;u+caramel+nam" TargetMode="External"/><Relationship Id="rId2941" Type="http://schemas.openxmlformats.org/officeDocument/2006/relationships/hyperlink" Target="https://google.com/search?tbm=isch&amp;q=D&#233;p+quai+ngang+cao+su+m&#224;u+&#273;en+nam" TargetMode="External"/><Relationship Id="rId706" Type="http://schemas.openxmlformats.org/officeDocument/2006/relationships/hyperlink" Target="https://pinterest.com/search/pins/?q=&#193;o+len+c&#7893;+l&#7885;+len+d&#7879;t+kim+m&#224;u+be+nam" TargetMode="External"/><Relationship Id="rId913" Type="http://schemas.openxmlformats.org/officeDocument/2006/relationships/hyperlink" Target="https://google.com/search?tbm=isch&amp;q=&#193;o+kho&#225;c+gi&#243;+Gore-tex+m&#224;u+n&#226;u+nam" TargetMode="External"/><Relationship Id="rId1336" Type="http://schemas.openxmlformats.org/officeDocument/2006/relationships/hyperlink" Target="https://pinterest.com/search/pins/?q=Qu&#7847;n+y&#7871;m+kaki+m&#224;u+xanh+l&#225;+nam" TargetMode="External"/><Relationship Id="rId1543" Type="http://schemas.openxmlformats.org/officeDocument/2006/relationships/hyperlink" Target="https://google.com/search?tbm=isch&amp;q=Qu&#7847;n+legging+thun+cotton+m&#224;u+tr&#7855;ng+n&#7919;" TargetMode="External"/><Relationship Id="rId1750" Type="http://schemas.openxmlformats.org/officeDocument/2006/relationships/hyperlink" Target="https://pinterest.com/search/pins/?q=Qu&#7847;n+legging+gi&#7919;+nhi&#7879;t+s&#7907;i+gi&#7919;+nhi&#7879;t+m&#224;u+v&#224;ng+nam" TargetMode="External"/><Relationship Id="rId2801" Type="http://schemas.openxmlformats.org/officeDocument/2006/relationships/hyperlink" Target="https://google.com/search?tbm=isch&amp;q=D&#233;p+sandal+quai+h&#7853;u+v&#7843;i+m&#224;u+h&#7891;ng+n&#7919;" TargetMode="External"/><Relationship Id="rId42" Type="http://schemas.openxmlformats.org/officeDocument/2006/relationships/hyperlink" Target="https://pinterest.com/search/pins/?q=&#193;o+s&#417;+mi+flannel+h&#7885;a+ti&#7871;t+caro+&#273;&#7887;+&#273;en+nam" TargetMode="External"/><Relationship Id="rId1403" Type="http://schemas.openxmlformats.org/officeDocument/2006/relationships/hyperlink" Target="https://google.com/search?tbm=isch&amp;q=Qu&#7847;n+chinos+kaki+m&#224;u+x&#225;m" TargetMode="External"/><Relationship Id="rId1610" Type="http://schemas.openxmlformats.org/officeDocument/2006/relationships/hyperlink" Target="https://pinterest.com/search/pins/?q=Qu&#7847;n+legging+gi&#7919;+nhi&#7879;t+s&#7907;i+gi&#7919;+nhi&#7879;t+m&#224;u+xanh+d&#432;&#417;ng" TargetMode="External"/><Relationship Id="rId289" Type="http://schemas.openxmlformats.org/officeDocument/2006/relationships/hyperlink" Target="https://google.com/search?tbm=isch&amp;q=&#193;o+thun+th&#7875;+thao+dry-fit+polyester+m&#224;u+xanh+navy+nam" TargetMode="External"/><Relationship Id="rId496" Type="http://schemas.openxmlformats.org/officeDocument/2006/relationships/hyperlink" Target="https://pinterest.com/search/pins/?q=&#193;o+s&#417;+mi+d&#224;i+tay+oxford+m&#224;u+xanh+navy" TargetMode="External"/><Relationship Id="rId2177" Type="http://schemas.openxmlformats.org/officeDocument/2006/relationships/hyperlink" Target="https://google.com/search?tbm=isch&amp;q=&#272;&#7847;m+s&#417;+mi+linen+m&#224;u+b&#7841;c+n&#7919;" TargetMode="External"/><Relationship Id="rId2384" Type="http://schemas.openxmlformats.org/officeDocument/2006/relationships/hyperlink" Target="https://pinterest.com/search/pins/?q=Gi&#224;y+snow+boots+da+b&#242;+m&#224;u+be+nam" TargetMode="External"/><Relationship Id="rId2591" Type="http://schemas.openxmlformats.org/officeDocument/2006/relationships/hyperlink" Target="https://google.com/search?tbm=isch&amp;q=Gi&#224;y+snow+boots+l&#244;ng+c&#7915;u+m&#224;u+kem+n&#7919;" TargetMode="External"/><Relationship Id="rId149" Type="http://schemas.openxmlformats.org/officeDocument/2006/relationships/hyperlink" Target="https://google.com/search?tbm=isch&amp;q=&#193;o+gi&#7919;+nhi&#7879;t+s&#7907;i+gi&#7919;+nhi&#7879;t+m&#224;u+&#273;en+nam" TargetMode="External"/><Relationship Id="rId356" Type="http://schemas.openxmlformats.org/officeDocument/2006/relationships/hyperlink" Target="https://pinterest.com/search/pins/?q=&#193;o+len+c&#7893;+tr&#242;n+acrylic+m&#224;u+n&#226;u+nam" TargetMode="External"/><Relationship Id="rId563" Type="http://schemas.openxmlformats.org/officeDocument/2006/relationships/hyperlink" Target="https://google.com/search?tbm=isch&amp;q=&#193;o+gi&#7919;+nhi&#7879;t+len+merino+m&#224;u+&#273;en+nam" TargetMode="External"/><Relationship Id="rId770" Type="http://schemas.openxmlformats.org/officeDocument/2006/relationships/hyperlink" Target="https://pinterest.com/search/pins/?q=&#193;o+len+c&#7893;+l&#7885;+cotton+g&#226;n+m&#224;u+n&#226;u+n&#7919;" TargetMode="External"/><Relationship Id="rId1193" Type="http://schemas.openxmlformats.org/officeDocument/2006/relationships/hyperlink" Target="https://google.com/search?tbm=isch&amp;q=&#193;o+cardigan+d&#224;i+len+d&#7879;t+kim+m&#224;u+xanh+r&#234;u+n&#7919;" TargetMode="External"/><Relationship Id="rId2037" Type="http://schemas.openxmlformats.org/officeDocument/2006/relationships/hyperlink" Target="https://google.com/search?tbm=isch&amp;q=Ch&#226;n+v&#225;y+midi+satin+m&#224;u+&#273;en+n&#7919;" TargetMode="External"/><Relationship Id="rId2244" Type="http://schemas.openxmlformats.org/officeDocument/2006/relationships/hyperlink" Target="https://pinterest.com/search/pins/?q=&#272;&#7847;m+hoa+nh&#237;+chiffon+m&#224;u+&#273;&#7887;+&#273;&#244;+n&#7919;" TargetMode="External"/><Relationship Id="rId2451" Type="http://schemas.openxmlformats.org/officeDocument/2006/relationships/hyperlink" Target="https://google.com/search?tbm=isch&amp;q=Gi&#224;y+driving+shoes+da+b&#242;+m&#224;u+tr&#7855;ng" TargetMode="External"/><Relationship Id="rId216" Type="http://schemas.openxmlformats.org/officeDocument/2006/relationships/hyperlink" Target="https://pinterest.com/search/pins/?q=&#193;o+len+c&#7893;+tr&#242;n+cashmere+m&#224;u+&#273;&#7887;+nam" TargetMode="External"/><Relationship Id="rId423" Type="http://schemas.openxmlformats.org/officeDocument/2006/relationships/hyperlink" Target="https://google.com/search?tbm=isch&amp;q=&#193;o+polo+polyester+m&#224;u+kem+nam" TargetMode="External"/><Relationship Id="rId1053" Type="http://schemas.openxmlformats.org/officeDocument/2006/relationships/hyperlink" Target="https://google.com/search?tbm=isch&amp;q=&#193;o+kho&#225;c+trench+coat+cotton+gabardine+m&#224;u+kem+nam" TargetMode="External"/><Relationship Id="rId1260" Type="http://schemas.openxmlformats.org/officeDocument/2006/relationships/hyperlink" Target="https://pinterest.com/search/pins/?q=&#193;o+kho&#225;c+gi&#243;+polyester+ripstop+m&#224;u+tr&#7855;ng+nam" TargetMode="External"/><Relationship Id="rId2104" Type="http://schemas.openxmlformats.org/officeDocument/2006/relationships/hyperlink" Target="https://pinterest.com/search/pins/?q=&#272;&#7847;m+peplum+c&#244;ng+s&#7903;+polyester+pha+m&#224;u+be+s&#7919;a+n&#7919;" TargetMode="External"/><Relationship Id="rId630" Type="http://schemas.openxmlformats.org/officeDocument/2006/relationships/hyperlink" Target="https://pinterest.com/search/pins/?q=&#193;o+thun+th&#7875;+thao+dry-fit+thun+l&#7841;nh+m&#224;u+x&#225;m+tro" TargetMode="External"/><Relationship Id="rId2311" Type="http://schemas.openxmlformats.org/officeDocument/2006/relationships/hyperlink" Target="https://google.com/search?tbm=isch&amp;q=&#272;&#7847;m+c&#244;ng+s&#7903;+polyester+pha+m&#224;u+n&#226;u+n&#7919;" TargetMode="External"/><Relationship Id="rId1120" Type="http://schemas.openxmlformats.org/officeDocument/2006/relationships/hyperlink" Target="https://pinterest.com/search/pins/?q=&#193;o+kho&#225;c+da+da+c&#7915;u+m&#224;u+kem" TargetMode="External"/><Relationship Id="rId1937" Type="http://schemas.openxmlformats.org/officeDocument/2006/relationships/hyperlink" Target="https://google.com/search?tbm=isch&amp;q=Ch&#226;n+v&#225;y+ch&#7919;+A+denim+m&#224;u+be+n&#7919;" TargetMode="External"/><Relationship Id="rId280" Type="http://schemas.openxmlformats.org/officeDocument/2006/relationships/hyperlink" Target="https://pinterest.com/search/pins/?q=&#193;o+s&#417;+mi+denim+denim+co+gi&#227;n+m&#224;u+x&#225;m+n&#7919;" TargetMode="External"/><Relationship Id="rId140" Type="http://schemas.openxmlformats.org/officeDocument/2006/relationships/hyperlink" Target="https://pinterest.com/search/pins/?q=&#193;o+thun+c&#7893;+tr&#242;n+cotton+m&#224;u+x&#225;m" TargetMode="External"/><Relationship Id="rId6" Type="http://schemas.openxmlformats.org/officeDocument/2006/relationships/hyperlink" Target="https://pinterest.com/search/pins/?q=&#193;o+blouse+c&#244;ng+s&#7903;+satin+m&#224;u+xanh+mint+n&#7919;" TargetMode="External"/><Relationship Id="rId2778" Type="http://schemas.openxmlformats.org/officeDocument/2006/relationships/hyperlink" Target="https://pinterest.com/search/pins/?q=D&#233;p+sandal+quai+h&#7853;u+cao+su+m&#224;u+v&#224;ng+n&#7919;" TargetMode="External"/><Relationship Id="rId2985" Type="http://schemas.openxmlformats.org/officeDocument/2006/relationships/hyperlink" Target="https://google.com/search?tbm=isch&amp;q=D&#233;p+sandal+th&#7875;+thao+mesh+m&#224;u+xanh+navy+n&#7919;" TargetMode="External"/><Relationship Id="rId957" Type="http://schemas.openxmlformats.org/officeDocument/2006/relationships/hyperlink" Target="https://google.com/search?tbm=isch&amp;q=&#193;o+kho&#225;c+bomber+da+PU+m&#224;u+x&#225;m+nam" TargetMode="External"/><Relationship Id="rId1587" Type="http://schemas.openxmlformats.org/officeDocument/2006/relationships/hyperlink" Target="https://google.com/search?tbm=isch&amp;q=Qu&#7847;n+cargo+cotton+canvas+m&#224;u+tr&#7855;ng+nam" TargetMode="External"/><Relationship Id="rId1794" Type="http://schemas.openxmlformats.org/officeDocument/2006/relationships/hyperlink" Target="https://pinterest.com/search/pins/?q=Qu&#7847;n+jogger+n&#7881;+m&#224;u+n&#226;u+nam" TargetMode="External"/><Relationship Id="rId2638" Type="http://schemas.openxmlformats.org/officeDocument/2006/relationships/hyperlink" Target="https://pinterest.com/search/pins/?q=Gi&#224;y+sneaker+knit+m&#224;u+&#273;en+n&#7919;" TargetMode="External"/><Relationship Id="rId2845" Type="http://schemas.openxmlformats.org/officeDocument/2006/relationships/hyperlink" Target="https://google.com/search?tbm=isch&amp;q=D&#233;p+Birkenstock+EVA+v&#224;+da+l&#7897;n+m&#224;u+b&#7841;c+n&#7919;" TargetMode="External"/><Relationship Id="rId86" Type="http://schemas.openxmlformats.org/officeDocument/2006/relationships/hyperlink" Target="https://pinterest.com/search/pins/?q=&#193;o+thun+c&#7893;+tr&#242;n+cotton+m&#224;u+n&#226;u+nam" TargetMode="External"/><Relationship Id="rId817" Type="http://schemas.openxmlformats.org/officeDocument/2006/relationships/hyperlink" Target="https://google.com/search?tbm=isch&amp;q=&#193;o+ki&#7875;u+c&#7893;+n&#417;+l&#7909;a+m&#224;u+xanh+mint+n&#7919;" TargetMode="External"/><Relationship Id="rId1447" Type="http://schemas.openxmlformats.org/officeDocument/2006/relationships/hyperlink" Target="https://google.com/search?tbm=isch&amp;q=Qu&#7847;n+n&#7881;+cotton+french+terry+m&#224;u+tr&#7855;ng" TargetMode="External"/><Relationship Id="rId1654" Type="http://schemas.openxmlformats.org/officeDocument/2006/relationships/hyperlink" Target="https://pinterest.com/search/pins/?q=Qu&#7847;n+kaki+&#7889;ng+&#273;&#7913;ng+m&#224;u+b&#7841;c+n&#7919;" TargetMode="External"/><Relationship Id="rId1861" Type="http://schemas.openxmlformats.org/officeDocument/2006/relationships/hyperlink" Target="https://google.com/search?tbm=isch&amp;q=Qu&#7847;n+t&#226;y+&#226;u+linen+m&#224;u+xanh+r&#234;u+n&#7919;" TargetMode="External"/><Relationship Id="rId2705" Type="http://schemas.openxmlformats.org/officeDocument/2006/relationships/hyperlink" Target="https://google.com/search?tbm=isch&amp;q=Gi&#224;y+boots+cao+c&#7893;+da+b&#242;+m&#224;u+&#273;&#7887;+&#273;&#244;+n&#7919;" TargetMode="External"/><Relationship Id="rId2912" Type="http://schemas.openxmlformats.org/officeDocument/2006/relationships/hyperlink" Target="https://pinterest.com/search/pins/?q=D&#233;p+quai+ngang+da+b&#242;+m&#224;u+n&#226;u+&#273;&#7853;m+nam" TargetMode="External"/><Relationship Id="rId1307" Type="http://schemas.openxmlformats.org/officeDocument/2006/relationships/hyperlink" Target="https://google.com/search?tbm=isch&amp;q=&#193;o+m&#259;ng+t&#244;+d&#7841;+m&#224;u+&#273;&#7887;+n&#7919;" TargetMode="External"/><Relationship Id="rId1514" Type="http://schemas.openxmlformats.org/officeDocument/2006/relationships/hyperlink" Target="https://pinterest.com/search/pins/?q=Qu&#7847;n+t&#226;y+&#226;u+len+m&#224;u+xanh+r&#234;u+nam" TargetMode="External"/><Relationship Id="rId1721" Type="http://schemas.openxmlformats.org/officeDocument/2006/relationships/hyperlink" Target="https://google.com/search?tbm=isch&amp;q=Qu&#7847;n+jogger+n&#7881;+m&#224;u+kem+n&#7919;" TargetMode="External"/><Relationship Id="rId13" Type="http://schemas.openxmlformats.org/officeDocument/2006/relationships/hyperlink" Target="https://google.com/search?tbm=isch&amp;q=&#193;o+s&#417;+mi+flannel+h&#7885;a+ti&#7871;t+caro+x&#225;m+nam" TargetMode="External"/><Relationship Id="rId2288" Type="http://schemas.openxmlformats.org/officeDocument/2006/relationships/hyperlink" Target="https://pinterest.com/search/pins/?q=&#272;&#7847;m+s&#417;+mi+l&#7909;a+m&#224;u+&#273;en+n&#7919;" TargetMode="External"/><Relationship Id="rId2495" Type="http://schemas.openxmlformats.org/officeDocument/2006/relationships/hyperlink" Target="https://google.com/search?tbm=isch&amp;q=Gi&#224;y+loafer+da+b&#242;+m&#224;u+&#273;en+n&#7919;" TargetMode="External"/><Relationship Id="rId467" Type="http://schemas.openxmlformats.org/officeDocument/2006/relationships/hyperlink" Target="https://google.com/search?tbm=isch&amp;q=&#193;o+gi&#7919;+nhi&#7879;t+s&#7907;i+gi&#7919;+nhi&#7879;t+m&#224;u+tr&#7855;ng+nam" TargetMode="External"/><Relationship Id="rId1097" Type="http://schemas.openxmlformats.org/officeDocument/2006/relationships/hyperlink" Target="https://google.com/search?tbm=isch&amp;q=&#193;o+cardigan+d&#224;i+len+m&#224;u+h&#7891;ng+nam" TargetMode="External"/><Relationship Id="rId2148" Type="http://schemas.openxmlformats.org/officeDocument/2006/relationships/hyperlink" Target="https://pinterest.com/search/pins/?q=&#272;&#7847;m+maxi+voan+m&#224;u+tr&#7855;ng+n&#7919;" TargetMode="External"/><Relationship Id="rId674" Type="http://schemas.openxmlformats.org/officeDocument/2006/relationships/hyperlink" Target="https://pinterest.com/search/pins/?q=&#193;o+thun+c&#7893;+tr&#242;n+modal+m&#224;u+x&#225;m" TargetMode="External"/><Relationship Id="rId881" Type="http://schemas.openxmlformats.org/officeDocument/2006/relationships/hyperlink" Target="https://google.com/search?tbm=isch&amp;q=&#193;o+kho&#225;c+phao+l&#244;ng+v&#361;+m&#224;u+&#273;en+nam" TargetMode="External"/><Relationship Id="rId2355" Type="http://schemas.openxmlformats.org/officeDocument/2006/relationships/hyperlink" Target="https://google.com/search?tbm=isch&amp;q=Gi&#224;y+platform+canvas+m&#224;u+xanh+olive+nam" TargetMode="External"/><Relationship Id="rId2562" Type="http://schemas.openxmlformats.org/officeDocument/2006/relationships/hyperlink" Target="https://pinterest.com/search/pins/?q=Gi&#224;y+snow+boots+da+b&#242;+m&#224;u+n&#226;u+nam" TargetMode="External"/><Relationship Id="rId327" Type="http://schemas.openxmlformats.org/officeDocument/2006/relationships/hyperlink" Target="https://google.com/search?tbm=isch&amp;q=&#193;o+gile+tweed+m&#224;u+xanh+olive+nam" TargetMode="External"/><Relationship Id="rId534" Type="http://schemas.openxmlformats.org/officeDocument/2006/relationships/hyperlink" Target="https://pinterest.com/search/pins/?q=&#193;o+gile+len+m&#224;u+khaki+n&#7919;" TargetMode="External"/><Relationship Id="rId741" Type="http://schemas.openxmlformats.org/officeDocument/2006/relationships/hyperlink" Target="https://google.com/search?tbm=isch&amp;q=&#193;o+thun+th&#7875;+thao+dry-fit+polyester+m&#224;u+h&#7891;ng" TargetMode="External"/><Relationship Id="rId1164" Type="http://schemas.openxmlformats.org/officeDocument/2006/relationships/hyperlink" Target="https://pinterest.com/search/pins/?q=&#193;o+kho&#225;c+gi&#243;+polyester+ripstop+m&#224;u+&#273;&#7887;" TargetMode="External"/><Relationship Id="rId1371" Type="http://schemas.openxmlformats.org/officeDocument/2006/relationships/hyperlink" Target="https://google.com/search?tbm=isch&amp;q=Qu&#7847;n+jeans+&#7889;ng+r&#7897;ng+denim+m&#224;u+xanh+denim+nh&#7841;t" TargetMode="External"/><Relationship Id="rId2008" Type="http://schemas.openxmlformats.org/officeDocument/2006/relationships/hyperlink" Target="https://pinterest.com/search/pins/?q=Ch&#226;n+v&#225;y+t&#7847;ng+voan+m&#224;u+t&#237;m+lavender+n&#7919;" TargetMode="External"/><Relationship Id="rId2215" Type="http://schemas.openxmlformats.org/officeDocument/2006/relationships/hyperlink" Target="https://google.com/search?tbm=isch&amp;q=&#272;&#7847;m+polo+th&#7875;+thao+polyester+m&#224;u+tr&#7855;ng+n&#7919;" TargetMode="External"/><Relationship Id="rId2422" Type="http://schemas.openxmlformats.org/officeDocument/2006/relationships/hyperlink" Target="https://pinterest.com/search/pins/?q=Gi&#224;y+canvas+c&#7893;+cao+m&#224;u+n&#226;u+nam" TargetMode="External"/><Relationship Id="rId601" Type="http://schemas.openxmlformats.org/officeDocument/2006/relationships/hyperlink" Target="https://google.com/search?tbm=isch&amp;q=&#193;o+thun+oversize+thun+cotton+m&#224;u+tr&#7855;ng" TargetMode="External"/><Relationship Id="rId1024" Type="http://schemas.openxmlformats.org/officeDocument/2006/relationships/hyperlink" Target="https://pinterest.com/search/pins/?q=&#193;o+kho&#225;c+d&#7841;+m&#224;u+&#273;&#7887;+&#273;&#244;+nam" TargetMode="External"/><Relationship Id="rId1231" Type="http://schemas.openxmlformats.org/officeDocument/2006/relationships/hyperlink" Target="https://google.com/search?tbm=isch&amp;q=&#193;o+kho&#225;c+kaki+m&#224;u+xanh+baby+n&#7919;" TargetMode="External"/><Relationship Id="rId184" Type="http://schemas.openxmlformats.org/officeDocument/2006/relationships/hyperlink" Target="https://pinterest.com/search/pins/?q=&#193;o+s&#417;+mi+denim+denim+co+gi&#227;n+m&#224;u+xanh+denim+nh&#7841;t+nam" TargetMode="External"/><Relationship Id="rId391" Type="http://schemas.openxmlformats.org/officeDocument/2006/relationships/hyperlink" Target="https://google.com/search?tbm=isch&amp;q=&#193;o+thun+tay+d&#224;i+basic+cotton+m&#224;u+tr&#7855;ng" TargetMode="External"/><Relationship Id="rId1908" Type="http://schemas.openxmlformats.org/officeDocument/2006/relationships/hyperlink" Target="https://pinterest.com/search/pins/?q=Qu&#7847;n+t&#226;y+&#226;u+tuy&#7871;t+m&#432;a+m&#224;u+x&#225;m+tro+n&#7919;" TargetMode="External"/><Relationship Id="rId2072" Type="http://schemas.openxmlformats.org/officeDocument/2006/relationships/hyperlink" Target="https://pinterest.com/search/pins/?q=Ch&#226;n+v&#225;y+cargo+cotton+canvas+m&#224;u+v&#224;ng+n&#7919;" TargetMode="External"/><Relationship Id="rId251" Type="http://schemas.openxmlformats.org/officeDocument/2006/relationships/hyperlink" Target="https://google.com/search?tbm=isch&amp;q=&#193;o+thun+c&#7893;+tr&#242;n+cotton+compact+m&#224;u+h&#7891;ng+pastel+nam" TargetMode="External"/><Relationship Id="rId2889" Type="http://schemas.openxmlformats.org/officeDocument/2006/relationships/hyperlink" Target="https://google.com/search?tbm=isch&amp;q=D&#233;p+mule+da+l&#7897;n+m&#224;u+&#273;en+n&#7919;" TargetMode="External"/><Relationship Id="rId111" Type="http://schemas.openxmlformats.org/officeDocument/2006/relationships/hyperlink" Target="https://google.com/search?tbm=isch&amp;q=&#193;o+hoodie+n&#7881;+m&#224;u+&#273;&#7887;+&#273;&#244;+nam" TargetMode="External"/><Relationship Id="rId1698" Type="http://schemas.openxmlformats.org/officeDocument/2006/relationships/hyperlink" Target="https://pinterest.com/search/pins/?q=Qu&#7847;n+&#7889;ng+su&#244;ng+linen+m&#224;u+be+s&#7919;a+nam" TargetMode="External"/><Relationship Id="rId2749" Type="http://schemas.openxmlformats.org/officeDocument/2006/relationships/hyperlink" Target="https://google.com/search?tbm=isch&amp;q=Gi&#224;y+snow+boots+Gore-tex+m&#224;u+xanh+navy+n&#7919;" TargetMode="External"/><Relationship Id="rId2956" Type="http://schemas.openxmlformats.org/officeDocument/2006/relationships/hyperlink" Target="https://pinterest.com/search/pins/?q=D&#233;p+sandal+th&#7875;+thao+mesh+m&#224;u+h&#7891;ng+pastel+nam" TargetMode="External"/><Relationship Id="rId928" Type="http://schemas.openxmlformats.org/officeDocument/2006/relationships/hyperlink" Target="https://pinterest.com/search/pins/?q=&#193;o+kho&#225;c+phao+l&#244;ng+v&#361;+m&#224;u+&#273;&#7887;+&#273;&#244;+n&#7919;" TargetMode="External"/><Relationship Id="rId1558" Type="http://schemas.openxmlformats.org/officeDocument/2006/relationships/hyperlink" Target="https://pinterest.com/search/pins/?q=Qu&#7847;n+&#7889;ng+su&#244;ng+linen+m&#224;u+xanh+baby" TargetMode="External"/><Relationship Id="rId1765" Type="http://schemas.openxmlformats.org/officeDocument/2006/relationships/hyperlink" Target="https://google.com/search?tbm=isch&amp;q=Qu&#7847;n+n&#7881;+m&#224;u+xanh+r&#234;u+nam" TargetMode="External"/><Relationship Id="rId2609" Type="http://schemas.openxmlformats.org/officeDocument/2006/relationships/hyperlink" Target="https://google.com/search?tbm=isch&amp;q=Gi&#224;y+canvas+c&#7893;+cao+m&#224;u+&#273;&#7887;+&#273;&#244;+nam" TargetMode="External"/><Relationship Id="rId57" Type="http://schemas.openxmlformats.org/officeDocument/2006/relationships/hyperlink" Target="https://google.com/search?tbm=isch&amp;q=&#193;o+thun+tay+d&#224;i+basic+modal+m&#224;u+&#273;&#7887;+n&#7919;" TargetMode="External"/><Relationship Id="rId1418" Type="http://schemas.openxmlformats.org/officeDocument/2006/relationships/hyperlink" Target="https://pinterest.com/search/pins/?q=Qu&#7847;n+&#7889;ng+su&#244;ng+cotton+m&#224;u+t&#237;m+nam" TargetMode="External"/><Relationship Id="rId1972" Type="http://schemas.openxmlformats.org/officeDocument/2006/relationships/hyperlink" Target="https://pinterest.com/search/pins/?q=Ch&#226;n+v&#225;y+ch&#7919;+A+tweed+m&#224;u+v&#224;ng+n&#7919;" TargetMode="External"/><Relationship Id="rId2816" Type="http://schemas.openxmlformats.org/officeDocument/2006/relationships/hyperlink" Target="https://pinterest.com/search/pins/?q=D&#233;p+sandal+th&#7875;+thao+mesh+m&#224;u+n&#226;u" TargetMode="External"/><Relationship Id="rId1625" Type="http://schemas.openxmlformats.org/officeDocument/2006/relationships/hyperlink" Target="https://google.com/search?tbm=isch&amp;q=Qu&#7847;n+&#7889;ng+su&#244;ng+polyester+m&#224;u+be+nam" TargetMode="External"/><Relationship Id="rId1832" Type="http://schemas.openxmlformats.org/officeDocument/2006/relationships/hyperlink" Target="https://pinterest.com/search/pins/?q=Qu&#7847;n+n&#7881;+cotton+french+terry+m&#224;u+xanh+navy" TargetMode="External"/><Relationship Id="rId2399" Type="http://schemas.openxmlformats.org/officeDocument/2006/relationships/hyperlink" Target="https://google.com/search?tbm=isch&amp;q=Gi&#224;y+t&#7853;p+gym+synthetic+m&#224;u+cam+nam" TargetMode="External"/><Relationship Id="rId578" Type="http://schemas.openxmlformats.org/officeDocument/2006/relationships/hyperlink" Target="https://pinterest.com/search/pins/?q=&#193;o+s&#417;+mi+d&#224;i+tay+poplin+m&#224;u+be+n&#7919;" TargetMode="External"/><Relationship Id="rId785" Type="http://schemas.openxmlformats.org/officeDocument/2006/relationships/hyperlink" Target="https://google.com/search?tbm=isch&amp;q=&#193;o+henley+cotton+slub+m&#224;u+t&#237;m+lavender+nam" TargetMode="External"/><Relationship Id="rId992" Type="http://schemas.openxmlformats.org/officeDocument/2006/relationships/hyperlink" Target="https://pinterest.com/search/pins/?q=&#193;o+kho&#225;c+track+jacket+polyester+m&#224;u+xanh+d&#432;&#417;ng" TargetMode="External"/><Relationship Id="rId2259" Type="http://schemas.openxmlformats.org/officeDocument/2006/relationships/hyperlink" Target="https://google.com/search?tbm=isch&amp;q=&#272;&#7847;m+c&#244;ng+s&#7903;+polyester+pha+m&#224;u+khaki+n&#7919;" TargetMode="External"/><Relationship Id="rId2466" Type="http://schemas.openxmlformats.org/officeDocument/2006/relationships/hyperlink" Target="https://pinterest.com/search/pins/?q=Gi&#224;y+t&#7853;p+gym+synthetic+m&#224;u+h&#7891;ng+pastel+nam" TargetMode="External"/><Relationship Id="rId2673" Type="http://schemas.openxmlformats.org/officeDocument/2006/relationships/hyperlink" Target="https://google.com/search?tbm=isch&amp;q=Gi&#224;y+Oxford+da+b&#242;+m&#224;u+&#273;en+nam" TargetMode="External"/><Relationship Id="rId2880" Type="http://schemas.openxmlformats.org/officeDocument/2006/relationships/hyperlink" Target="https://pinterest.com/search/pins/?q=D&#233;p+sandal+th&#7875;+thao+mesh+m&#224;u+x&#225;m+tro+n&#7919;" TargetMode="External"/><Relationship Id="rId438" Type="http://schemas.openxmlformats.org/officeDocument/2006/relationships/hyperlink" Target="https://pinterest.com/search/pins/?q=&#193;o+len+cardigan+len+d&#7879;t+kim+m&#224;u+tr&#7855;ng+nam" TargetMode="External"/><Relationship Id="rId645" Type="http://schemas.openxmlformats.org/officeDocument/2006/relationships/hyperlink" Target="https://google.com/search?tbm=isch&amp;q=&#193;o+sweatshirt+n&#7881;+b&#244;ng+m&#224;u+&#273;&#7887;+&#273;&#244;+nam" TargetMode="External"/><Relationship Id="rId852" Type="http://schemas.openxmlformats.org/officeDocument/2006/relationships/hyperlink" Target="https://pinterest.com/search/pins/?q=&#193;o+hoodie+n&#7881;+m&#224;u+kem+n&#7919;" TargetMode="External"/><Relationship Id="rId1068" Type="http://schemas.openxmlformats.org/officeDocument/2006/relationships/hyperlink" Target="https://pinterest.com/search/pins/?q=&#193;o+blazer+tweed+m&#224;u+h&#7891;ng+pastel+n&#7919;" TargetMode="External"/><Relationship Id="rId1275" Type="http://schemas.openxmlformats.org/officeDocument/2006/relationships/hyperlink" Target="https://google.com/search?tbm=isch&amp;q=&#193;o+phao+si&#234;u+nh&#7865;+l&#244;ng+v&#361;+m&#224;u+n&#226;u+caramel" TargetMode="External"/><Relationship Id="rId1482" Type="http://schemas.openxmlformats.org/officeDocument/2006/relationships/hyperlink" Target="https://pinterest.com/search/pins/?q=Qu&#7847;n+t&#226;y+&#226;u+linen+m&#224;u+xanh+mint+nam" TargetMode="External"/><Relationship Id="rId2119" Type="http://schemas.openxmlformats.org/officeDocument/2006/relationships/hyperlink" Target="https://google.com/search?tbm=isch&amp;q=&#272;&#7847;m+s&#417;+mi+linen+m&#224;u+tr&#7855;ng+n&#7919;" TargetMode="External"/><Relationship Id="rId2326" Type="http://schemas.openxmlformats.org/officeDocument/2006/relationships/hyperlink" Target="https://pinterest.com/search/pins/?q=Gi&#224;y+loafer+da+l&#7897;n+m&#224;u+&#273;&#7887;+&#273;&#244;+nam" TargetMode="External"/><Relationship Id="rId2533" Type="http://schemas.openxmlformats.org/officeDocument/2006/relationships/hyperlink" Target="https://google.com/search?tbm=isch&amp;q=Gi&#224;y+cao+g&#243;t+da+b&#242;+m&#224;u+n&#226;u+&#273;&#7853;m+n&#7919;" TargetMode="External"/><Relationship Id="rId2740" Type="http://schemas.openxmlformats.org/officeDocument/2006/relationships/hyperlink" Target="https://pinterest.com/search/pins/?q=Gi&#224;y+b&#250;p+b&#234;+l&#432;&#7899;i+m&#224;u+&#273;en+n&#7919;" TargetMode="External"/><Relationship Id="rId505" Type="http://schemas.openxmlformats.org/officeDocument/2006/relationships/hyperlink" Target="https://google.com/search?tbm=isch&amp;q=&#193;o+sweatshirt+cotton+french+terry+m&#224;u+&#273;en+nam" TargetMode="External"/><Relationship Id="rId712" Type="http://schemas.openxmlformats.org/officeDocument/2006/relationships/hyperlink" Target="https://pinterest.com/search/pins/?q=&#193;o+len+cardigan+m&#224;u+be+s&#7919;a" TargetMode="External"/><Relationship Id="rId1135" Type="http://schemas.openxmlformats.org/officeDocument/2006/relationships/hyperlink" Target="https://google.com/search?tbm=isch&amp;q=&#193;o+kho&#225;c+parka+Gore-tex+m&#224;u+&#273;en+n&#7919;" TargetMode="External"/><Relationship Id="rId1342" Type="http://schemas.openxmlformats.org/officeDocument/2006/relationships/hyperlink" Target="https://pinterest.com/search/pins/?q=Qu&#7847;n+y&#7871;m+denim+m&#224;u+xanh+denim+nh&#7841;t+nam" TargetMode="External"/><Relationship Id="rId1202" Type="http://schemas.openxmlformats.org/officeDocument/2006/relationships/hyperlink" Target="https://pinterest.com/search/pins/?q=&#193;o+kho&#225;c+da+da+PU+m&#224;u+kem" TargetMode="External"/><Relationship Id="rId2600" Type="http://schemas.openxmlformats.org/officeDocument/2006/relationships/hyperlink" Target="https://pinterest.com/search/pins/?q=Gi&#224;y+leo+n&#250;i+Gore-tex+m&#224;u+h&#7891;ng" TargetMode="External"/><Relationship Id="rId295" Type="http://schemas.openxmlformats.org/officeDocument/2006/relationships/hyperlink" Target="https://google.com/search?tbm=isch&amp;q=&#193;o+gi&#7919;+nhi&#7879;t+len+merino+m&#224;u+b&#7841;c" TargetMode="External"/><Relationship Id="rId2183" Type="http://schemas.openxmlformats.org/officeDocument/2006/relationships/hyperlink" Target="https://google.com/search?tbm=isch&amp;q=&#272;&#7847;m+s&#417;+mi+linen+m&#224;u+&#273;&#7887;+n&#7919;" TargetMode="External"/><Relationship Id="rId2390" Type="http://schemas.openxmlformats.org/officeDocument/2006/relationships/hyperlink" Target="https://pinterest.com/search/pins/?q=Gi&#224;y+combat+boots+da+b&#242;+m&#224;u+&#273;en" TargetMode="External"/><Relationship Id="rId155" Type="http://schemas.openxmlformats.org/officeDocument/2006/relationships/hyperlink" Target="https://google.com/search?tbm=isch&amp;q=&#193;o+gi&#7919;+nhi&#7879;t+s&#7907;i+gi&#7919;+nhi&#7879;t+m&#224;u+&#273;&#7887;+nam" TargetMode="External"/><Relationship Id="rId362" Type="http://schemas.openxmlformats.org/officeDocument/2006/relationships/hyperlink" Target="https://pinterest.com/search/pins/?q=&#193;o+hoodie+n&#7881;+b&#244;ng+m&#224;u+be+s&#7919;a+nam" TargetMode="External"/><Relationship Id="rId2043" Type="http://schemas.openxmlformats.org/officeDocument/2006/relationships/hyperlink" Target="https://google.com/search?tbm=isch&amp;q=Ch&#226;n+v&#225;y+t&#7847;ng+ren+m&#224;u+&#273;en+n&#7919;" TargetMode="External"/><Relationship Id="rId2250" Type="http://schemas.openxmlformats.org/officeDocument/2006/relationships/hyperlink" Target="https://pinterest.com/search/pins/?q=&#272;&#7847;m+polo+th&#7875;+thao+cotton+m&#224;u+x&#225;m+n&#7919;" TargetMode="External"/><Relationship Id="rId222" Type="http://schemas.openxmlformats.org/officeDocument/2006/relationships/hyperlink" Target="https://pinterest.com/search/pins/?q=&#193;o+ki&#7875;u+c&#7893;+n&#417;+satin+m&#224;u+&#273;en+n&#7919;" TargetMode="External"/><Relationship Id="rId2110" Type="http://schemas.openxmlformats.org/officeDocument/2006/relationships/hyperlink" Target="https://pinterest.com/search/pins/?q=&#272;&#7847;m+tay+ph&#7891;ng+c&#7893;+vu&#244;ng+cotton+m&#224;u+t&#237;m+lavender+n&#7919;" TargetMode="External"/><Relationship Id="rId1669" Type="http://schemas.openxmlformats.org/officeDocument/2006/relationships/hyperlink" Target="https://google.com/search?tbm=isch&amp;q=Qu&#7847;n+d&#249;+m&#224;u+h&#7891;ng+pastel+nam" TargetMode="External"/><Relationship Id="rId1876" Type="http://schemas.openxmlformats.org/officeDocument/2006/relationships/hyperlink" Target="https://pinterest.com/search/pins/?q=Qu&#7847;n+jogger+polyester+m&#224;u+xanh+baby" TargetMode="External"/><Relationship Id="rId2927" Type="http://schemas.openxmlformats.org/officeDocument/2006/relationships/hyperlink" Target="https://google.com/search?tbm=isch&amp;q=D&#233;p+sandal+th&#7875;+thao+nylon+m&#224;u+v&#224;ng+nam" TargetMode="External"/><Relationship Id="rId1529" Type="http://schemas.openxmlformats.org/officeDocument/2006/relationships/hyperlink" Target="https://google.com/search?tbm=isch&amp;q=Qu&#7847;n+&#7889;ng+loe+polyester+m&#224;u+xanh+navy+n&#7919;" TargetMode="External"/><Relationship Id="rId1736" Type="http://schemas.openxmlformats.org/officeDocument/2006/relationships/hyperlink" Target="https://pinterest.com/search/pins/?q=Qu&#7847;n+&#7889;ng+su&#244;ng+linen+m&#224;u+xanh+navy+nam" TargetMode="External"/><Relationship Id="rId1943" Type="http://schemas.openxmlformats.org/officeDocument/2006/relationships/hyperlink" Target="https://google.com/search?tbm=isch&amp;q=Ch&#226;n+v&#225;y+d&#224;i+cotton+h&#7885;a+ti&#7871;t+caro+&#273;&#7887;+&#273;en+n&#7919;" TargetMode="External"/><Relationship Id="rId28" Type="http://schemas.openxmlformats.org/officeDocument/2006/relationships/hyperlink" Target="https://pinterest.com/search/pins/?q=&#193;o+hoodie+n&#7881;+b&#244;ng+m&#224;u+n&#226;u+nam" TargetMode="External"/><Relationship Id="rId1803" Type="http://schemas.openxmlformats.org/officeDocument/2006/relationships/hyperlink" Target="https://google.com/search?tbm=isch&amp;q=Qu&#7847;n+cargo+cotton+canvas+m&#224;u+v&#224;ng+mustard+nam" TargetMode="External"/><Relationship Id="rId689" Type="http://schemas.openxmlformats.org/officeDocument/2006/relationships/hyperlink" Target="https://google.com/search?tbm=isch&amp;q=&#193;o+thun+th&#7875;+thao+dry-fit+mesh+m&#224;u+&#273;&#7887;" TargetMode="External"/><Relationship Id="rId896" Type="http://schemas.openxmlformats.org/officeDocument/2006/relationships/hyperlink" Target="https://pinterest.com/search/pins/?q=&#193;o+m&#259;ng+t&#244;+cashmere+m&#224;u+n&#226;u+nam" TargetMode="External"/><Relationship Id="rId2577" Type="http://schemas.openxmlformats.org/officeDocument/2006/relationships/hyperlink" Target="https://google.com/search?tbm=isch&amp;q=Gi&#224;y+l&#432;&#7901;i+slip-on+da+PU+m&#224;u+n&#226;u+&#273;&#7853;m" TargetMode="External"/><Relationship Id="rId2784" Type="http://schemas.openxmlformats.org/officeDocument/2006/relationships/hyperlink" Target="https://pinterest.com/search/pins/?q=D&#233;p+clog+EVA+m&#224;u+&#273;&#7887;+&#273;&#244;+nam" TargetMode="External"/><Relationship Id="rId549" Type="http://schemas.openxmlformats.org/officeDocument/2006/relationships/hyperlink" Target="https://google.com/search?tbm=isch&amp;q=&#193;o+s&#417;+mi+ng&#7855;n+tay+&#273;&#361;i+m&#224;u+xanh+olive+nam" TargetMode="External"/><Relationship Id="rId756" Type="http://schemas.openxmlformats.org/officeDocument/2006/relationships/hyperlink" Target="https://pinterest.com/search/pins/?q=&#193;o+henley+cotton+m&#224;u+xanh+l&#225;+nam" TargetMode="External"/><Relationship Id="rId1179" Type="http://schemas.openxmlformats.org/officeDocument/2006/relationships/hyperlink" Target="https://google.com/search?tbm=isch&amp;q=&#193;o+kho&#225;c+chore+coat+denim+m&#224;u+be+n&#7919;" TargetMode="External"/><Relationship Id="rId1386" Type="http://schemas.openxmlformats.org/officeDocument/2006/relationships/hyperlink" Target="https://pinterest.com/search/pins/?q=Qu&#7847;n+jeans+skinny+denim+co+gi&#227;n+m&#224;u+tr&#7855;ng+nam" TargetMode="External"/><Relationship Id="rId1593" Type="http://schemas.openxmlformats.org/officeDocument/2006/relationships/hyperlink" Target="https://google.com/search?tbm=isch&amp;q=Qu&#7847;n+y&#7871;m+kaki+m&#224;u+&#273;&#7887;" TargetMode="External"/><Relationship Id="rId2437" Type="http://schemas.openxmlformats.org/officeDocument/2006/relationships/hyperlink" Target="https://google.com/search?tbm=isch&amp;q=Gi&#224;y+Chelsea+boots+da+b&#242;+m&#224;u+n&#226;u+&#273;&#7853;m" TargetMode="External"/><Relationship Id="rId2991" Type="http://schemas.openxmlformats.org/officeDocument/2006/relationships/hyperlink" Target="https://google.com/search?tbm=isch&amp;q=D&#233;p+sandal+th&#7875;+thao+nylon+m&#224;u+be+s&#7919;a" TargetMode="External"/><Relationship Id="rId409" Type="http://schemas.openxmlformats.org/officeDocument/2006/relationships/hyperlink" Target="https://google.com/search?tbm=isch&amp;q=&#193;o+s&#417;+mi+d&#224;i+tay+linen+m&#224;u+xanh+r&#234;u" TargetMode="External"/><Relationship Id="rId963" Type="http://schemas.openxmlformats.org/officeDocument/2006/relationships/hyperlink" Target="https://google.com/search?tbm=isch&amp;q=&#193;o+kho&#225;c+kaki+m&#224;u+xanh+r&#234;u" TargetMode="External"/><Relationship Id="rId1039" Type="http://schemas.openxmlformats.org/officeDocument/2006/relationships/hyperlink" Target="https://google.com/search?tbm=isch&amp;q=&#193;o+kho&#225;c+d&#7841;+tweed+m&#224;u+xanh+navy+nam" TargetMode="External"/><Relationship Id="rId1246" Type="http://schemas.openxmlformats.org/officeDocument/2006/relationships/hyperlink" Target="https://pinterest.com/search/pins/?q=&#193;o+kho&#225;c+denim+m&#224;u+be+s&#7919;a+nam" TargetMode="External"/><Relationship Id="rId2644" Type="http://schemas.openxmlformats.org/officeDocument/2006/relationships/hyperlink" Target="https://pinterest.com/search/pins/?q=Gi&#224;y+ch&#7841;y+b&#7897;+v&#7843;i+k&#7929;+thu&#7853;t+m&#224;u+n&#226;u" TargetMode="External"/><Relationship Id="rId2851" Type="http://schemas.openxmlformats.org/officeDocument/2006/relationships/hyperlink" Target="https://google.com/search?tbm=isch&amp;q=D&#233;p+mule+v&#7843;i+m&#224;u+n&#226;u+caramel+n&#7919;" TargetMode="External"/><Relationship Id="rId92" Type="http://schemas.openxmlformats.org/officeDocument/2006/relationships/hyperlink" Target="https://pinterest.com/search/pins/?q=&#193;o+s&#417;+mi+denim+m&#224;u+&#273;en+nam" TargetMode="External"/><Relationship Id="rId616" Type="http://schemas.openxmlformats.org/officeDocument/2006/relationships/hyperlink" Target="https://pinterest.com/search/pins/?q=&#193;o+len+c&#7893;+tr&#242;n+acrylic+m&#224;u+tr&#7855;ng+nam" TargetMode="External"/><Relationship Id="rId823" Type="http://schemas.openxmlformats.org/officeDocument/2006/relationships/hyperlink" Target="https://google.com/search?tbm=isch&amp;q=&#193;o+len+c&#7893;+tr&#242;n+cashmere+m&#224;u+xanh+olive+nam" TargetMode="External"/><Relationship Id="rId1453" Type="http://schemas.openxmlformats.org/officeDocument/2006/relationships/hyperlink" Target="https://google.com/search?tbm=isch&amp;q=Qu&#7847;n+cargo+nylon+m&#224;u+n&#226;u+n&#7919;" TargetMode="External"/><Relationship Id="rId1660" Type="http://schemas.openxmlformats.org/officeDocument/2006/relationships/hyperlink" Target="https://pinterest.com/search/pins/?q=Qu&#7847;n+&#7889;ng+loe+cotton+co+gi&#227;n+m&#224;u+b&#7841;c+n&#7919;" TargetMode="External"/><Relationship Id="rId2504" Type="http://schemas.openxmlformats.org/officeDocument/2006/relationships/hyperlink" Target="https://pinterest.com/search/pins/?q=Gi&#224;y+platform+da+PU+m&#224;u+&#273;&#7887;+&#273;&#244;+n&#7919;" TargetMode="External"/><Relationship Id="rId2711" Type="http://schemas.openxmlformats.org/officeDocument/2006/relationships/hyperlink" Target="https://google.com/search?tbm=isch&amp;q=Gi&#224;y+Chelsea+boots+da+b&#242;+m&#224;u+kem+n&#7919;" TargetMode="External"/><Relationship Id="rId1106" Type="http://schemas.openxmlformats.org/officeDocument/2006/relationships/hyperlink" Target="https://pinterest.com/search/pins/?q=&#193;o+phao+si&#234;u+nh&#7865;+nylon+m&#224;u+v&#224;ng+mustard+nam" TargetMode="External"/><Relationship Id="rId1313" Type="http://schemas.openxmlformats.org/officeDocument/2006/relationships/hyperlink" Target="https://google.com/search?tbm=isch&amp;q=&#193;o+kho&#225;c+trench+coat+cotton+gabardine+m&#224;u+h&#7891;ng+pastel+nam" TargetMode="External"/><Relationship Id="rId1520" Type="http://schemas.openxmlformats.org/officeDocument/2006/relationships/hyperlink" Target="https://pinterest.com/search/pins/?q=Qu&#7847;n+kaki+&#7889;ng+&#273;&#7913;ng+cotton+m&#224;u+x&#225;m+tro" TargetMode="External"/><Relationship Id="rId199" Type="http://schemas.openxmlformats.org/officeDocument/2006/relationships/hyperlink" Target="https://google.com/search?tbm=isch&amp;q=&#193;o+len+c&#7893;+tr&#242;n+acrylic+m&#224;u+be+s&#7919;a" TargetMode="External"/><Relationship Id="rId2087" Type="http://schemas.openxmlformats.org/officeDocument/2006/relationships/hyperlink" Target="https://google.com/search?tbm=isch&amp;q=Ch&#226;n+v&#225;y+x&#242;e+polyester+m&#224;u+x&#225;m+n&#7919;" TargetMode="External"/><Relationship Id="rId2294" Type="http://schemas.openxmlformats.org/officeDocument/2006/relationships/hyperlink" Target="https://pinterest.com/search/pins/?q=&#272;&#7847;m+maxi+chiffon+m&#224;u+be+s&#7919;a+n&#7919;" TargetMode="External"/><Relationship Id="rId266" Type="http://schemas.openxmlformats.org/officeDocument/2006/relationships/hyperlink" Target="https://pinterest.com/search/pins/?q=&#193;o+thun+oversize+thun+cotton+m&#224;u+&#273;&#7887;" TargetMode="External"/><Relationship Id="rId473" Type="http://schemas.openxmlformats.org/officeDocument/2006/relationships/hyperlink" Target="https://google.com/search?tbm=isch&amp;q=&#193;o+gi&#7919;+nhi&#7879;t+len+merino+m&#224;u+h&#7891;ng+pastel+nam" TargetMode="External"/><Relationship Id="rId680" Type="http://schemas.openxmlformats.org/officeDocument/2006/relationships/hyperlink" Target="https://pinterest.com/search/pins/?q=&#193;o+hoodie+n&#7881;+m&#224;u+&#273;en+n&#7919;" TargetMode="External"/><Relationship Id="rId2154" Type="http://schemas.openxmlformats.org/officeDocument/2006/relationships/hyperlink" Target="https://pinterest.com/search/pins/?q=&#272;&#7847;m+peplum+c&#244;ng+s&#7903;+tweed+m&#224;u+&#273;&#7887;+&#273;&#244;+n&#7919;" TargetMode="External"/><Relationship Id="rId2361" Type="http://schemas.openxmlformats.org/officeDocument/2006/relationships/hyperlink" Target="https://google.com/search?tbm=isch&amp;q=Gi&#224;y+platform+da+PU+m&#224;u+tr&#7855;ng+nam" TargetMode="External"/><Relationship Id="rId126" Type="http://schemas.openxmlformats.org/officeDocument/2006/relationships/hyperlink" Target="https://pinterest.com/search/pins/?q=&#193;o+len+c&#7893;+tr&#242;n+acrylic+m&#224;u+&#273;&#7887;+&#273;&#244;+nam" TargetMode="External"/><Relationship Id="rId333" Type="http://schemas.openxmlformats.org/officeDocument/2006/relationships/hyperlink" Target="https://google.com/search?tbm=isch&amp;q=&#193;o+polo+thun+c&#225;+s&#7845;u+m&#224;u+xanh+l&#225;" TargetMode="External"/><Relationship Id="rId540" Type="http://schemas.openxmlformats.org/officeDocument/2006/relationships/hyperlink" Target="https://pinterest.com/search/pins/?q=&#193;o+len+cardigan+mohair+m&#224;u+&#273;en" TargetMode="External"/><Relationship Id="rId1170" Type="http://schemas.openxmlformats.org/officeDocument/2006/relationships/hyperlink" Target="https://pinterest.com/search/pins/?q=&#193;o+kho&#225;c+trench+coat+cotton+gabardine+m&#224;u+n&#226;u+n&#7919;" TargetMode="External"/><Relationship Id="rId2014" Type="http://schemas.openxmlformats.org/officeDocument/2006/relationships/hyperlink" Target="https://pinterest.com/search/pins/?q=Ch&#226;n+v&#225;y+midi+satin+m&#224;u+tr&#7855;ng+n&#7919;" TargetMode="External"/><Relationship Id="rId2221" Type="http://schemas.openxmlformats.org/officeDocument/2006/relationships/hyperlink" Target="https://google.com/search?tbm=isch&amp;q=&#272;&#7847;m+maxi+linen+h&#7885;a+ti&#7871;t+hoa+nh&#237;+n&#7919;" TargetMode="External"/><Relationship Id="rId1030" Type="http://schemas.openxmlformats.org/officeDocument/2006/relationships/hyperlink" Target="https://pinterest.com/search/pins/?q=&#193;o+blazer+tweed+m&#224;u+xanh+navy+n&#7919;" TargetMode="External"/><Relationship Id="rId400" Type="http://schemas.openxmlformats.org/officeDocument/2006/relationships/hyperlink" Target="https://pinterest.com/search/pins/?q=&#193;o+gi&#7919;+nhi&#7879;t+s&#7907;i+gi&#7919;+nhi&#7879;t+m&#224;u+t&#237;m+lavender+nam" TargetMode="External"/><Relationship Id="rId1987" Type="http://schemas.openxmlformats.org/officeDocument/2006/relationships/hyperlink" Target="https://google.com/search?tbm=isch&amp;q=Ch&#226;n+v&#225;y+d&#224;i+cotton+m&#224;u+kem+n&#7919;" TargetMode="External"/><Relationship Id="rId1847" Type="http://schemas.openxmlformats.org/officeDocument/2006/relationships/hyperlink" Target="https://google.com/search?tbm=isch&amp;q=Qu&#7847;n+y&#7871;m+kaki+m&#224;u+xanh+mint+n&#7919;" TargetMode="External"/><Relationship Id="rId1707" Type="http://schemas.openxmlformats.org/officeDocument/2006/relationships/hyperlink" Target="https://google.com/search?tbm=isch&amp;q=Qu&#7847;n+t&#226;y+&#226;u+polyester+pha+m&#224;u+tr&#7855;ng+nam" TargetMode="External"/><Relationship Id="rId190" Type="http://schemas.openxmlformats.org/officeDocument/2006/relationships/hyperlink" Target="https://pinterest.com/search/pins/?q=&#193;o+ki&#7875;u+c&#7893;+n&#417;+l&#7909;a+m&#224;u+xanh+r&#234;u+n&#7919;" TargetMode="External"/><Relationship Id="rId1914" Type="http://schemas.openxmlformats.org/officeDocument/2006/relationships/hyperlink" Target="https://pinterest.com/search/pins/?q=Qu&#7847;n+y&#7871;m+kaki+m&#224;u+v&#224;ng+nam" TargetMode="External"/><Relationship Id="rId2688" Type="http://schemas.openxmlformats.org/officeDocument/2006/relationships/hyperlink" Target="https://pinterest.com/search/pins/?q=Gi&#224;y+&#273;i+b&#7897;+yoga+mesh+m&#224;u+xanh+d&#432;&#417;ng+n&#7919;" TargetMode="External"/><Relationship Id="rId2895" Type="http://schemas.openxmlformats.org/officeDocument/2006/relationships/hyperlink" Target="https://google.com/search?tbm=isch&amp;q=D&#233;p+&#273;&#7871;+b&#225;nh+m&#236;+EVA+m&#224;u+be+nam" TargetMode="External"/><Relationship Id="rId867" Type="http://schemas.openxmlformats.org/officeDocument/2006/relationships/hyperlink" Target="https://google.com/search?tbm=isch&amp;q=&#193;o+s&#417;+mi+ng&#7855;n+tay+&#273;&#361;i+m&#224;u+xanh+navy+nam" TargetMode="External"/><Relationship Id="rId1497" Type="http://schemas.openxmlformats.org/officeDocument/2006/relationships/hyperlink" Target="https://google.com/search?tbm=isch&amp;q=Qu&#7847;n+jogger+n&#7881;+m&#224;u+cam+nam" TargetMode="External"/><Relationship Id="rId2548" Type="http://schemas.openxmlformats.org/officeDocument/2006/relationships/hyperlink" Target="https://pinterest.com/search/pins/?q=Gi&#224;y+snow+boots+da+b&#242;+m&#224;u+kem" TargetMode="External"/><Relationship Id="rId2755" Type="http://schemas.openxmlformats.org/officeDocument/2006/relationships/hyperlink" Target="https://google.com/search?tbm=isch&amp;q=Gi&#224;y+platform+canvas+m&#224;u+xanh+navy+nam" TargetMode="External"/><Relationship Id="rId2962" Type="http://schemas.openxmlformats.org/officeDocument/2006/relationships/hyperlink" Target="https://pinterest.com/search/pins/?q=D&#233;p+sandal+th&#7875;+thao+mesh+m&#224;u+be" TargetMode="External"/><Relationship Id="rId727" Type="http://schemas.openxmlformats.org/officeDocument/2006/relationships/hyperlink" Target="https://google.com/search?tbm=isch&amp;q=&#193;o+s&#417;+mi+ng&#7855;n+tay+linen+m&#224;u+n&#226;u" TargetMode="External"/><Relationship Id="rId934" Type="http://schemas.openxmlformats.org/officeDocument/2006/relationships/hyperlink" Target="https://pinterest.com/search/pins/?q=&#193;o+m&#259;ng+t&#244;+d&#7841;+m&#224;u+xanh+navy+n&#7919;" TargetMode="External"/><Relationship Id="rId1357" Type="http://schemas.openxmlformats.org/officeDocument/2006/relationships/hyperlink" Target="https://google.com/search?tbm=isch&amp;q=Qu&#7847;n+da+da+PU+m&#224;u+tr&#7855;ng+n&#7919;" TargetMode="External"/><Relationship Id="rId1564" Type="http://schemas.openxmlformats.org/officeDocument/2006/relationships/hyperlink" Target="https://pinterest.com/search/pins/?q=Qu&#7847;n+y&#7871;m+cotton+canvas+m&#224;u+t&#237;m+nam" TargetMode="External"/><Relationship Id="rId1771" Type="http://schemas.openxmlformats.org/officeDocument/2006/relationships/hyperlink" Target="https://google.com/search?tbm=isch&amp;q=Qu&#7847;n+track+pants+nylon+m&#224;u+n&#226;u" TargetMode="External"/><Relationship Id="rId2408" Type="http://schemas.openxmlformats.org/officeDocument/2006/relationships/hyperlink" Target="https://pinterest.com/search/pins/?q=Gi&#224;y+canvas+c&#7893;+cao+m&#224;u+be+s&#7919;a+nam" TargetMode="External"/><Relationship Id="rId2615" Type="http://schemas.openxmlformats.org/officeDocument/2006/relationships/hyperlink" Target="https://google.com/search?tbm=isch&amp;q=Gi&#224;y+Chelsea+boots+da+b&#242;+m&#224;u+&#273;&#7887;+&#273;&#244;+nam" TargetMode="External"/><Relationship Id="rId2822" Type="http://schemas.openxmlformats.org/officeDocument/2006/relationships/hyperlink" Target="https://pinterest.com/search/pins/?q=D&#233;p+sandal+th&#7875;+thao+mesh+m&#224;u+&#273;&#7887;+n&#7919;" TargetMode="External"/><Relationship Id="rId63" Type="http://schemas.openxmlformats.org/officeDocument/2006/relationships/hyperlink" Target="https://google.com/search?tbm=isch&amp;q=&#193;o+len+c&#7893;+l&#7885;+len+d&#7879;t+kim+m&#224;u+xanh+d&#432;&#417;ng+nam" TargetMode="External"/><Relationship Id="rId1217" Type="http://schemas.openxmlformats.org/officeDocument/2006/relationships/hyperlink" Target="https://google.com/search?tbm=isch&amp;q=&#193;o+kho&#225;c+n&#7881;+c&#243;+kh&#243;a+m&#224;u+&#273;en+nam" TargetMode="External"/><Relationship Id="rId1424" Type="http://schemas.openxmlformats.org/officeDocument/2006/relationships/hyperlink" Target="https://pinterest.com/search/pins/?q=Qu&#7847;n+legging+gi&#7919;+nhi&#7879;t+fleece+m&#224;u+&#273;&#7887;+&#273;&#244;+nam" TargetMode="External"/><Relationship Id="rId1631" Type="http://schemas.openxmlformats.org/officeDocument/2006/relationships/hyperlink" Target="https://google.com/search?tbm=isch&amp;q=Qu&#7847;n+n&#7881;+cotton+french+terry+m&#224;u+t&#237;m" TargetMode="External"/><Relationship Id="rId2198" Type="http://schemas.openxmlformats.org/officeDocument/2006/relationships/hyperlink" Target="https://pinterest.com/search/pins/?q=&#272;&#7847;m+polo+th&#7875;+thao+cotton+m&#224;u+tr&#7855;ng+n&#7919;" TargetMode="External"/><Relationship Id="rId377" Type="http://schemas.openxmlformats.org/officeDocument/2006/relationships/hyperlink" Target="https://google.com/search?tbm=isch&amp;q=&#193;o+sweatshirt+cotton+french+terry+m&#224;u+xanh+navy+nam" TargetMode="External"/><Relationship Id="rId584" Type="http://schemas.openxmlformats.org/officeDocument/2006/relationships/hyperlink" Target="https://pinterest.com/search/pins/?q=&#193;o+thun+tay+d&#224;i+basic+thun+l&#7841;nh+m&#224;u+xanh+olive+nam" TargetMode="External"/><Relationship Id="rId2058" Type="http://schemas.openxmlformats.org/officeDocument/2006/relationships/hyperlink" Target="https://pinterest.com/search/pins/?q=Ch&#226;n+v&#225;y+qu&#7847;n+polyester+h&#7885;a+ti&#7871;t+k&#7867;+s&#7885;c+xanh+tr&#7855;ng+n&#7919;" TargetMode="External"/><Relationship Id="rId2265" Type="http://schemas.openxmlformats.org/officeDocument/2006/relationships/hyperlink" Target="https://google.com/search?tbm=isch&amp;q=&#272;&#7847;m+peplum+c&#244;ng+s&#7903;+polyester+pha+m&#224;u+t&#237;m+n&#7919;" TargetMode="External"/><Relationship Id="rId237" Type="http://schemas.openxmlformats.org/officeDocument/2006/relationships/hyperlink" Target="https://google.com/search?tbm=isch&amp;q=&#193;o+s&#417;+mi+ng&#7855;n+tay+poplin+m&#224;u+v&#224;ng+mustard" TargetMode="External"/><Relationship Id="rId791" Type="http://schemas.openxmlformats.org/officeDocument/2006/relationships/hyperlink" Target="https://google.com/search?tbm=isch&amp;q=&#193;o+s&#417;+mi+ng&#7855;n+tay+cotton+m&#224;u+&#273;&#7887;+nam" TargetMode="External"/><Relationship Id="rId1074" Type="http://schemas.openxmlformats.org/officeDocument/2006/relationships/hyperlink" Target="https://pinterest.com/search/pins/?q=&#193;o+kho&#225;c+parka+cotton+canvas+m&#224;u+xanh+olive" TargetMode="External"/><Relationship Id="rId2472" Type="http://schemas.openxmlformats.org/officeDocument/2006/relationships/hyperlink" Target="https://pinterest.com/search/pins/?q=Gi&#224;y+leo+n&#250;i+Gore-tex+m&#224;u+tr&#7855;ng+nam" TargetMode="External"/><Relationship Id="rId444" Type="http://schemas.openxmlformats.org/officeDocument/2006/relationships/hyperlink" Target="https://pinterest.com/search/pins/?q=&#193;o+s&#417;+mi+d&#224;i+tay+poplin+m&#224;u+xanh+navy+n&#7919;" TargetMode="External"/><Relationship Id="rId651" Type="http://schemas.openxmlformats.org/officeDocument/2006/relationships/hyperlink" Target="https://google.com/search?tbm=isch&amp;q=&#193;o+len+c&#7893;+tr&#242;n+m&#224;u+tr&#7855;ng+nam" TargetMode="External"/><Relationship Id="rId1281" Type="http://schemas.openxmlformats.org/officeDocument/2006/relationships/hyperlink" Target="https://google.com/search?tbm=isch&amp;q=&#193;o+kho&#225;c+n&#7881;+c&#243;+kh&#243;a+m&#224;u+tr&#7855;ng" TargetMode="External"/><Relationship Id="rId2125" Type="http://schemas.openxmlformats.org/officeDocument/2006/relationships/hyperlink" Target="https://google.com/search?tbm=isch&amp;q=&#272;&#7847;m+su&#244;ng+cotton+m&#224;u+xanh+r&#234;u+n&#7919;" TargetMode="External"/><Relationship Id="rId2332" Type="http://schemas.openxmlformats.org/officeDocument/2006/relationships/hyperlink" Target="https://pinterest.com/search/pins/?q=Gi&#224;y+loafer+da+l&#7897;n+m&#224;u+kem+nam" TargetMode="External"/><Relationship Id="rId304" Type="http://schemas.openxmlformats.org/officeDocument/2006/relationships/hyperlink" Target="https://pinterest.com/search/pins/?q=&#193;o+polo+thun+c&#225;+s&#7845;u+m&#224;u+t&#237;m+lavender+nam" TargetMode="External"/><Relationship Id="rId511" Type="http://schemas.openxmlformats.org/officeDocument/2006/relationships/hyperlink" Target="https://google.com/search?tbm=isch&amp;q=&#193;o+s&#417;+mi+d&#224;i+tay+cotton+h&#7885;a+ti&#7871;t+ch&#7845;m+bi+n&#7919;" TargetMode="External"/><Relationship Id="rId1141" Type="http://schemas.openxmlformats.org/officeDocument/2006/relationships/hyperlink" Target="https://google.com/search?tbm=isch&amp;q=&#193;o+kho&#225;c+denim+m&#224;u+xanh+denim+&#273;&#7853;m+nam" TargetMode="External"/><Relationship Id="rId1001" Type="http://schemas.openxmlformats.org/officeDocument/2006/relationships/hyperlink" Target="https://google.com/search?tbm=isch&amp;q=&#193;o+kho&#225;c+gi&#243;+Gore-tex+m&#224;u+be+nam" TargetMode="External"/><Relationship Id="rId1958" Type="http://schemas.openxmlformats.org/officeDocument/2006/relationships/hyperlink" Target="https://pinterest.com/search/pins/?q=Ch&#226;n+v&#225;y+b&#250;t+ch&#236;+polyester+pha+m&#224;u+&#273;&#7887;+n&#7919;" TargetMode="External"/><Relationship Id="rId1818" Type="http://schemas.openxmlformats.org/officeDocument/2006/relationships/hyperlink" Target="https://pinterest.com/search/pins/?q=Qu&#7847;n+jogger+polyester+m&#224;u+&#273;&#7887;+nam" TargetMode="External"/><Relationship Id="rId161" Type="http://schemas.openxmlformats.org/officeDocument/2006/relationships/hyperlink" Target="https://google.com/search?tbm=isch&amp;q=&#193;o+henley+cotton+slub+m&#224;u+&#273;en+n&#7919;" TargetMode="External"/><Relationship Id="rId2799" Type="http://schemas.openxmlformats.org/officeDocument/2006/relationships/hyperlink" Target="https://google.com/search?tbm=isch&amp;q=D&#233;p+clog+EVA+m&#224;u+xanh+r&#234;u" TargetMode="External"/><Relationship Id="rId978" Type="http://schemas.openxmlformats.org/officeDocument/2006/relationships/hyperlink" Target="https://pinterest.com/search/pins/?q=&#193;o+kho&#225;c+phao+nylon+m&#224;u+kem" TargetMode="External"/><Relationship Id="rId2659" Type="http://schemas.openxmlformats.org/officeDocument/2006/relationships/hyperlink" Target="https://google.com/search?tbm=isch&amp;q=Gi&#224;y+l&#432;&#7901;i+slip-on+da+PU+m&#224;u+be" TargetMode="External"/><Relationship Id="rId2866" Type="http://schemas.openxmlformats.org/officeDocument/2006/relationships/hyperlink" Target="https://pinterest.com/search/pins/?q=D&#233;p+sandal+quai+h&#7853;u+cao+su+m&#224;u+xanh+navy" TargetMode="External"/><Relationship Id="rId838" Type="http://schemas.openxmlformats.org/officeDocument/2006/relationships/hyperlink" Target="https://pinterest.com/search/pins/?q=&#193;o+gi&#7919;+nhi&#7879;t+polyester+fleece+m&#224;u+kem" TargetMode="External"/><Relationship Id="rId1468" Type="http://schemas.openxmlformats.org/officeDocument/2006/relationships/hyperlink" Target="https://pinterest.com/search/pins/?q=Qu&#7847;n+legging+gi&#7919;+nhi&#7879;t+fleece+m&#224;u+&#273;&#7887;+n&#7919;" TargetMode="External"/><Relationship Id="rId1675" Type="http://schemas.openxmlformats.org/officeDocument/2006/relationships/hyperlink" Target="https://google.com/search?tbm=isch&amp;q=Qu&#7847;n+chinos+cotton+chino+m&#224;u+x&#225;m+nam" TargetMode="External"/><Relationship Id="rId1882" Type="http://schemas.openxmlformats.org/officeDocument/2006/relationships/hyperlink" Target="https://pinterest.com/search/pins/?q=Qu&#7847;n+d&#249;+m&#224;u+&#273;en" TargetMode="External"/><Relationship Id="rId2519" Type="http://schemas.openxmlformats.org/officeDocument/2006/relationships/hyperlink" Target="https://google.com/search?tbm=isch&amp;q=Gi&#224;y+ch&#7841;y+b&#7897;+v&#7843;i+k&#7929;+thu&#7853;t+m&#224;u+xanh+r&#234;u+nam" TargetMode="External"/><Relationship Id="rId2726" Type="http://schemas.openxmlformats.org/officeDocument/2006/relationships/hyperlink" Target="https://pinterest.com/search/pins/?q=Gi&#224;y+driving+shoes+da+b&#242;+m&#224;u+&#273;&#7887;+&#273;&#244;+nam" TargetMode="External"/><Relationship Id="rId1328" Type="http://schemas.openxmlformats.org/officeDocument/2006/relationships/hyperlink" Target="https://pinterest.com/search/pins/?q=Qu&#7847;n+d&#249;+nylon+m&#224;u+xanh+baby" TargetMode="External"/><Relationship Id="rId1535" Type="http://schemas.openxmlformats.org/officeDocument/2006/relationships/hyperlink" Target="https://google.com/search?tbm=isch&amp;q=Qu&#7847;n+l&#7917;ng+capri+cotton+m&#224;u+v&#224;ng+n&#7919;" TargetMode="External"/><Relationship Id="rId2933" Type="http://schemas.openxmlformats.org/officeDocument/2006/relationships/hyperlink" Target="https://google.com/search?tbm=isch&amp;q=D&#233;p+sandal+th&#7875;+thao+nylon+m&#224;u+h&#7891;ng+nam" TargetMode="External"/><Relationship Id="rId905" Type="http://schemas.openxmlformats.org/officeDocument/2006/relationships/hyperlink" Target="https://google.com/search?tbm=isch&amp;q=&#193;o+kho&#225;c+ch&#7889;ng+n&#7855;ng+nylon+m&#224;u+b&#7841;c" TargetMode="External"/><Relationship Id="rId1742" Type="http://schemas.openxmlformats.org/officeDocument/2006/relationships/hyperlink" Target="https://pinterest.com/search/pins/?q=Qu&#7847;n+&#7889;ng+su&#244;ng+polyester+m&#224;u+v&#224;ng+mustard+nam" TargetMode="External"/><Relationship Id="rId34" Type="http://schemas.openxmlformats.org/officeDocument/2006/relationships/hyperlink" Target="https://pinterest.com/search/pins/?q=&#193;o+hoodie+n&#7881;+b&#244;ng+m&#224;u+xanh+l&#225;+n&#7919;" TargetMode="External"/><Relationship Id="rId1602" Type="http://schemas.openxmlformats.org/officeDocument/2006/relationships/hyperlink" Target="https://pinterest.com/search/pins/?q=Qu&#7847;n+da+da+PU+m&#224;u+kem+n&#7919;" TargetMode="External"/><Relationship Id="rId488" Type="http://schemas.openxmlformats.org/officeDocument/2006/relationships/hyperlink" Target="https://pinterest.com/search/pins/?q=&#193;o+s&#417;+mi+ng&#7855;n+tay+&#273;&#361;i+h&#7885;a+ti&#7871;t+k&#7867;+s&#7885;c+&#273;en+tr&#7855;ng" TargetMode="External"/><Relationship Id="rId695" Type="http://schemas.openxmlformats.org/officeDocument/2006/relationships/hyperlink" Target="https://google.com/search?tbm=isch&amp;q=&#193;o+henley+cotton+slub+m&#224;u+&#273;&#7887;+&#273;&#244;" TargetMode="External"/><Relationship Id="rId2169" Type="http://schemas.openxmlformats.org/officeDocument/2006/relationships/hyperlink" Target="https://google.com/search?tbm=isch&amp;q=&#272;&#7847;m+hoa+nh&#237;+chiffon+m&#224;u+t&#237;m+n&#7919;" TargetMode="External"/><Relationship Id="rId2376" Type="http://schemas.openxmlformats.org/officeDocument/2006/relationships/hyperlink" Target="https://pinterest.com/search/pins/?q=Gi&#224;y+snow+boots+Gore-tex+m&#224;u+xanh+olive+nam" TargetMode="External"/><Relationship Id="rId2583" Type="http://schemas.openxmlformats.org/officeDocument/2006/relationships/hyperlink" Target="https://google.com/search?tbm=isch&amp;q=Gi&#224;y+mule+b&#237;t+m&#361;i+da+PU+m&#224;u+&#273;en+n&#7919;" TargetMode="External"/><Relationship Id="rId2790" Type="http://schemas.openxmlformats.org/officeDocument/2006/relationships/hyperlink" Target="https://pinterest.com/search/pins/?q=D&#233;p+&#273;an+c&#243;i+v&#7843;i+m&#224;u+x&#225;m" TargetMode="External"/><Relationship Id="rId348" Type="http://schemas.openxmlformats.org/officeDocument/2006/relationships/hyperlink" Target="https://pinterest.com/search/pins/?q=&#193;o+sweatshirt+cotton+french+terry+m&#224;u+n&#226;u+caramel+n&#7919;" TargetMode="External"/><Relationship Id="rId555" Type="http://schemas.openxmlformats.org/officeDocument/2006/relationships/hyperlink" Target="https://google.com/search?tbm=isch&amp;q=&#193;o+ki&#7875;u+c&#7893;+n&#417;+chiffon+m&#224;u+&#273;&#7887;+n&#7919;" TargetMode="External"/><Relationship Id="rId762" Type="http://schemas.openxmlformats.org/officeDocument/2006/relationships/hyperlink" Target="https://pinterest.com/search/pins/?q=&#193;o+len+c&#7893;+tr&#242;n+cashmere+m&#224;u+x&#225;m+nam" TargetMode="External"/><Relationship Id="rId1185" Type="http://schemas.openxmlformats.org/officeDocument/2006/relationships/hyperlink" Target="https://google.com/search?tbm=isch&amp;q=&#193;o+kho&#225;c+gi&#243;+d&#249;+m&#224;u+kem" TargetMode="External"/><Relationship Id="rId1392" Type="http://schemas.openxmlformats.org/officeDocument/2006/relationships/hyperlink" Target="https://pinterest.com/search/pins/?q=Qu&#7847;n+d&#249;+nylon+m&#224;u+xanh+olive" TargetMode="External"/><Relationship Id="rId2029" Type="http://schemas.openxmlformats.org/officeDocument/2006/relationships/hyperlink" Target="https://google.com/search?tbm=isch&amp;q=Ch&#226;n+v&#225;y+t&#7847;ng+ren+m&#224;u+tr&#7855;ng+n&#7919;" TargetMode="External"/><Relationship Id="rId2236" Type="http://schemas.openxmlformats.org/officeDocument/2006/relationships/hyperlink" Target="https://pinterest.com/search/pins/?q=&#272;&#7847;m+hoa+nh&#237;+cotton+m&#224;u+tr&#7855;ng+n&#7919;" TargetMode="External"/><Relationship Id="rId2443" Type="http://schemas.openxmlformats.org/officeDocument/2006/relationships/hyperlink" Target="https://google.com/search?tbm=isch&amp;q=Gi&#224;y+leo+n&#250;i+Gore-tex+m&#224;u+n&#226;u+n&#7919;" TargetMode="External"/><Relationship Id="rId2650" Type="http://schemas.openxmlformats.org/officeDocument/2006/relationships/hyperlink" Target="https://pinterest.com/search/pins/?q=Gi&#224;y+combat+boots+da+b&#242;+m&#224;u+n&#226;u+n&#7919;" TargetMode="External"/><Relationship Id="rId208" Type="http://schemas.openxmlformats.org/officeDocument/2006/relationships/hyperlink" Target="https://pinterest.com/search/pins/?q=&#193;o+s&#417;+mi+denim+denim+co+gi&#227;n+m&#224;u+be+n&#7919;" TargetMode="External"/><Relationship Id="rId415" Type="http://schemas.openxmlformats.org/officeDocument/2006/relationships/hyperlink" Target="https://google.com/search?tbm=isch&amp;q=&#193;o+s&#417;+mi+d&#224;i+tay+cotton+m&#224;u+&#273;&#7887;" TargetMode="External"/><Relationship Id="rId622" Type="http://schemas.openxmlformats.org/officeDocument/2006/relationships/hyperlink" Target="https://pinterest.com/search/pins/?q=&#193;o+polo+cotton+pique+m&#224;u+&#273;en" TargetMode="External"/><Relationship Id="rId1045" Type="http://schemas.openxmlformats.org/officeDocument/2006/relationships/hyperlink" Target="https://google.com/search?tbm=isch&amp;q=&#193;o+phao+si&#234;u+nh&#7865;+nylon+m&#224;u+be+nam" TargetMode="External"/><Relationship Id="rId1252" Type="http://schemas.openxmlformats.org/officeDocument/2006/relationships/hyperlink" Target="https://pinterest.com/search/pins/?q=&#193;o+kho&#225;c+n&#7881;+c&#243;+kh&#243;a+fleece+m&#224;u+n&#226;u+caramel+nam" TargetMode="External"/><Relationship Id="rId2303" Type="http://schemas.openxmlformats.org/officeDocument/2006/relationships/hyperlink" Target="https://google.com/search?tbm=isch&amp;q=&#272;&#7847;m+s&#417;+mi+poplin+m&#224;u+&#273;en+n&#7919;" TargetMode="External"/><Relationship Id="rId2510" Type="http://schemas.openxmlformats.org/officeDocument/2006/relationships/hyperlink" Target="https://pinterest.com/search/pins/?q=Gi&#224;y+sneaker+mesh+m&#224;u+v&#224;ng+mustard" TargetMode="External"/><Relationship Id="rId1112" Type="http://schemas.openxmlformats.org/officeDocument/2006/relationships/hyperlink" Target="https://pinterest.com/search/pins/?q=&#193;o+phao+si&#234;u+nh&#7865;+nylon+m&#224;u+xanh+olive+nam" TargetMode="External"/><Relationship Id="rId1929" Type="http://schemas.openxmlformats.org/officeDocument/2006/relationships/hyperlink" Target="https://google.com/search?tbm=isch&amp;q=Ch&#226;n+v&#225;y+da+da+PU+m&#224;u+&#273;&#7887;+&#273;&#244;+n&#7919;" TargetMode="External"/><Relationship Id="rId2093" Type="http://schemas.openxmlformats.org/officeDocument/2006/relationships/hyperlink" Target="https://google.com/search?tbm=isch&amp;q=Ch&#226;n+v&#225;y+qu&#7847;n+polyester+m&#224;u+&#273;en+n&#7919;" TargetMode="External"/><Relationship Id="rId272" Type="http://schemas.openxmlformats.org/officeDocument/2006/relationships/hyperlink" Target="https://pinterest.com/search/pins/?q=&#193;o+s&#417;+mi+denim+m&#224;u+xanh+denim+nh&#7841;t+n&#7919;" TargetMode="External"/><Relationship Id="rId2160" Type="http://schemas.openxmlformats.org/officeDocument/2006/relationships/hyperlink" Target="https://pinterest.com/search/pins/?q=&#272;&#7847;m+s&#417;+mi+linen+h&#7885;a+ti&#7871;t+caro+x&#225;m+n&#7919;" TargetMode="External"/><Relationship Id="rId132" Type="http://schemas.openxmlformats.org/officeDocument/2006/relationships/hyperlink" Target="https://pinterest.com/search/pins/?q=&#193;o+hoodie+n&#7881;+b&#244;ng+m&#224;u+x&#225;m+nam" TargetMode="External"/><Relationship Id="rId2020" Type="http://schemas.openxmlformats.org/officeDocument/2006/relationships/hyperlink" Target="https://pinterest.com/search/pins/?q=Ch&#226;n+v&#225;y+midi+d&#7879;t+kim+thun+g&#226;n+m&#224;u+xanh+olive+n&#7919;" TargetMode="External"/><Relationship Id="rId1579" Type="http://schemas.openxmlformats.org/officeDocument/2006/relationships/hyperlink" Target="https://google.com/search?tbm=isch&amp;q=Qu&#7847;n+n&#7881;+cotton+french+terry+m&#224;u+&#273;en+n&#7919;" TargetMode="External"/><Relationship Id="rId2977" Type="http://schemas.openxmlformats.org/officeDocument/2006/relationships/hyperlink" Target="https://google.com/search?tbm=isch&amp;q=D&#233;p+mule+v&#7843;i+m&#224;u+&#273;&#7887;+&#273;&#244;+nam" TargetMode="External"/><Relationship Id="rId949" Type="http://schemas.openxmlformats.org/officeDocument/2006/relationships/hyperlink" Target="https://google.com/search?tbm=isch&amp;q=&#193;o+kho&#225;c+varsity+n&#7881;+m&#224;u+h&#7891;ng+pastel+nam" TargetMode="External"/><Relationship Id="rId1786" Type="http://schemas.openxmlformats.org/officeDocument/2006/relationships/hyperlink" Target="https://pinterest.com/search/pins/?q=Qu&#7847;n+t&#226;y+&#226;u+linen+m&#224;u+x&#225;m+n&#7919;" TargetMode="External"/><Relationship Id="rId1993" Type="http://schemas.openxmlformats.org/officeDocument/2006/relationships/hyperlink" Target="https://google.com/search?tbm=isch&amp;q=Ch&#226;n+v&#225;y+qu&#7847;n+cotton+m&#224;u+kem+n&#7919;" TargetMode="External"/><Relationship Id="rId2837" Type="http://schemas.openxmlformats.org/officeDocument/2006/relationships/hyperlink" Target="https://google.com/search?tbm=isch&amp;q=D&#233;p+quai+ngang+da+PU+m&#224;u+be" TargetMode="External"/><Relationship Id="rId78" Type="http://schemas.openxmlformats.org/officeDocument/2006/relationships/hyperlink" Target="https://pinterest.com/search/pins/?q=&#193;o+s&#417;+mi+ng&#7855;n+tay+cotton+m&#224;u+xanh+baby+n&#7919;" TargetMode="External"/><Relationship Id="rId809" Type="http://schemas.openxmlformats.org/officeDocument/2006/relationships/hyperlink" Target="https://google.com/search?tbm=isch&amp;q=&#193;o+len+cardigan+mohair+m&#224;u+h&#7891;ng+nam" TargetMode="External"/><Relationship Id="rId1439" Type="http://schemas.openxmlformats.org/officeDocument/2006/relationships/hyperlink" Target="https://google.com/search?tbm=isch&amp;q=Qu&#7847;n+kaki+&#7889;ng+&#273;&#7913;ng+cotton+m&#224;u+x&#225;m+n&#7919;" TargetMode="External"/><Relationship Id="rId1646" Type="http://schemas.openxmlformats.org/officeDocument/2006/relationships/hyperlink" Target="https://pinterest.com/search/pins/?q=Qu&#7847;n+da+da+PU+m&#224;u+be+n&#7919;" TargetMode="External"/><Relationship Id="rId1853" Type="http://schemas.openxmlformats.org/officeDocument/2006/relationships/hyperlink" Target="https://google.com/search?tbm=isch&amp;q=Qu&#7847;n+nhung+t&#259;m+m&#224;u+xanh+mint+n&#7919;" TargetMode="External"/><Relationship Id="rId2904" Type="http://schemas.openxmlformats.org/officeDocument/2006/relationships/hyperlink" Target="https://pinterest.com/search/pins/?q=D&#233;p+quai+ngang+EVA+m&#224;u+v&#224;ng+nam" TargetMode="External"/><Relationship Id="rId1506" Type="http://schemas.openxmlformats.org/officeDocument/2006/relationships/hyperlink" Target="https://pinterest.com/search/pins/?q=Qu&#7847;n+t&#226;y+&#226;u+linen+m&#224;u+b&#7841;c+nam" TargetMode="External"/><Relationship Id="rId1713" Type="http://schemas.openxmlformats.org/officeDocument/2006/relationships/hyperlink" Target="https://google.com/search?tbm=isch&amp;q=Qu&#7847;n+chinos+cotton+chino+m&#224;u+n&#226;u+caramel" TargetMode="External"/><Relationship Id="rId1920" Type="http://schemas.openxmlformats.org/officeDocument/2006/relationships/hyperlink" Target="https://pinterest.com/search/pins/?q=Qu&#7847;n+len+tweed+m&#224;u+xanh+r&#234;u+nam" TargetMode="External"/><Relationship Id="rId599" Type="http://schemas.openxmlformats.org/officeDocument/2006/relationships/hyperlink" Target="https://google.com/search?tbm=isch&amp;q=&#193;o+hoodie+n&#7881;+b&#244;ng+m&#224;u+v&#224;ng+nam" TargetMode="External"/><Relationship Id="rId2487" Type="http://schemas.openxmlformats.org/officeDocument/2006/relationships/hyperlink" Target="https://google.com/search?tbm=isch&amp;q=Gi&#224;y+sneaker+knit+m&#224;u+tr&#7855;ng" TargetMode="External"/><Relationship Id="rId2694" Type="http://schemas.openxmlformats.org/officeDocument/2006/relationships/hyperlink" Target="https://pinterest.com/search/pins/?q=Gi&#224;y+snow+boots+Gore-tex+m&#224;u+xanh+mint" TargetMode="External"/><Relationship Id="rId459" Type="http://schemas.openxmlformats.org/officeDocument/2006/relationships/hyperlink" Target="https://google.com/search?tbm=isch&amp;q=&#193;o+s&#417;+mi+d&#224;i+tay+poplin+m&#224;u+tr&#7855;ng+nam" TargetMode="External"/><Relationship Id="rId666" Type="http://schemas.openxmlformats.org/officeDocument/2006/relationships/hyperlink" Target="https://pinterest.com/search/pins/?q=&#193;o+s&#417;+mi+ng&#7855;n+tay+cotton+h&#7885;a+ti&#7871;t+k&#7867;+s&#7885;c+&#273;en+tr&#7855;ng+n&#7919;" TargetMode="External"/><Relationship Id="rId873" Type="http://schemas.openxmlformats.org/officeDocument/2006/relationships/hyperlink" Target="https://google.com/search?tbm=isch&amp;q=&#193;o+len+c&#7893;+tr&#242;n+acrylic+m&#224;u+&#273;&#7887;" TargetMode="External"/><Relationship Id="rId1089" Type="http://schemas.openxmlformats.org/officeDocument/2006/relationships/hyperlink" Target="https://google.com/search?tbm=isch&amp;q=&#193;o+kho&#225;c+n&#7881;+c&#243;+kh&#243;a+cotton+french+terry+m&#224;u+&#273;en+n&#7919;" TargetMode="External"/><Relationship Id="rId1296" Type="http://schemas.openxmlformats.org/officeDocument/2006/relationships/hyperlink" Target="https://pinterest.com/search/pins/?q=&#193;o+kho&#225;c+phao+polyester+nh&#7891;i+b&#244;ng+m&#224;u+kem+nam" TargetMode="External"/><Relationship Id="rId2347" Type="http://schemas.openxmlformats.org/officeDocument/2006/relationships/hyperlink" Target="https://google.com/search?tbm=isch&amp;q=Gi&#224;y+canvas+c&#7893;+cao+m&#224;u+khaki+n&#7919;" TargetMode="External"/><Relationship Id="rId2554" Type="http://schemas.openxmlformats.org/officeDocument/2006/relationships/hyperlink" Target="https://pinterest.com/search/pins/?q=Gi&#224;y+brogue+da+b&#243;ng+m&#224;u+x&#225;m+nam" TargetMode="External"/><Relationship Id="rId319" Type="http://schemas.openxmlformats.org/officeDocument/2006/relationships/hyperlink" Target="https://google.com/search?tbm=isch&amp;q=&#193;o+len+c&#7893;+tr&#242;n+cashmere+m&#224;u+tr&#7855;ng+nam" TargetMode="External"/><Relationship Id="rId526" Type="http://schemas.openxmlformats.org/officeDocument/2006/relationships/hyperlink" Target="https://pinterest.com/search/pins/?q=&#193;o+len+cardigan+len+d&#7879;t+kim+m&#224;u+be" TargetMode="External"/><Relationship Id="rId1156" Type="http://schemas.openxmlformats.org/officeDocument/2006/relationships/hyperlink" Target="https://pinterest.com/search/pins/?q=&#193;o+blazer+tweed+m&#224;u+khaki+nam" TargetMode="External"/><Relationship Id="rId1363" Type="http://schemas.openxmlformats.org/officeDocument/2006/relationships/hyperlink" Target="https://google.com/search?tbm=isch&amp;q=Qu&#7847;n+track+pants+nylon+m&#224;u+x&#225;m" TargetMode="External"/><Relationship Id="rId2207" Type="http://schemas.openxmlformats.org/officeDocument/2006/relationships/hyperlink" Target="https://google.com/search?tbm=isch&amp;q=&#272;&#7847;m+polo+th&#7875;+thao+cotton+m&#224;u+xanh+r&#234;u+n&#7919;" TargetMode="External"/><Relationship Id="rId2761" Type="http://schemas.openxmlformats.org/officeDocument/2006/relationships/hyperlink" Target="https://google.com/search?tbm=isch&amp;q=D&#233;p+&#273;&#7871;+b&#225;nh+m&#236;+cao+su+m&#224;u+v&#224;ng+nam" TargetMode="External"/><Relationship Id="rId733" Type="http://schemas.openxmlformats.org/officeDocument/2006/relationships/hyperlink" Target="https://google.com/search?tbm=isch&amp;q=&#193;o+henley+cotton+slub+m&#224;u+n&#226;u+n&#7919;" TargetMode="External"/><Relationship Id="rId940" Type="http://schemas.openxmlformats.org/officeDocument/2006/relationships/hyperlink" Target="https://pinterest.com/search/pins/?q=&#193;o+kho&#225;c+trench+coat+polyester+m&#224;u+tr&#7855;ng+nam" TargetMode="External"/><Relationship Id="rId1016" Type="http://schemas.openxmlformats.org/officeDocument/2006/relationships/hyperlink" Target="https://pinterest.com/search/pins/?q=&#193;o+kho&#225;c+fleece+m&#224;u+x&#225;m" TargetMode="External"/><Relationship Id="rId1570" Type="http://schemas.openxmlformats.org/officeDocument/2006/relationships/hyperlink" Target="https://pinterest.com/search/pins/?q=Qu&#7847;n+jeans+&#7889;ng+r&#7897;ng+denim+m&#224;u+&#273;en+nam" TargetMode="External"/><Relationship Id="rId2414" Type="http://schemas.openxmlformats.org/officeDocument/2006/relationships/hyperlink" Target="https://pinterest.com/search/pins/?q=Gi&#224;y+ch&#7841;y+b&#7897;+mesh+m&#224;u+t&#237;m+lavender" TargetMode="External"/><Relationship Id="rId2621" Type="http://schemas.openxmlformats.org/officeDocument/2006/relationships/hyperlink" Target="https://google.com/search?tbm=isch&amp;q=Gi&#224;y+loafer+da+PU+m&#224;u+tr&#7855;ng" TargetMode="External"/><Relationship Id="rId800" Type="http://schemas.openxmlformats.org/officeDocument/2006/relationships/hyperlink" Target="https://pinterest.com/search/pins/?q=&#193;o+sweatshirt+cotton+french+terry+m&#224;u+xanh+d&#432;&#417;ng+nam" TargetMode="External"/><Relationship Id="rId1223" Type="http://schemas.openxmlformats.org/officeDocument/2006/relationships/hyperlink" Target="https://google.com/search?tbm=isch&amp;q=&#193;o+kho&#225;c+parka+cotton+canvas+m&#224;u+xanh+navy" TargetMode="External"/><Relationship Id="rId1430" Type="http://schemas.openxmlformats.org/officeDocument/2006/relationships/hyperlink" Target="https://pinterest.com/search/pins/?q=Qu&#7847;n+kaki+&#7889;ng+&#273;&#7913;ng+m&#224;u+xanh+baby+n&#7919;" TargetMode="External"/><Relationship Id="rId176" Type="http://schemas.openxmlformats.org/officeDocument/2006/relationships/hyperlink" Target="https://pinterest.com/search/pins/?q=&#193;o+s&#417;+mi+d&#224;i+tay+cotton+m&#224;u+h&#7891;ng+pastel+nam" TargetMode="External"/><Relationship Id="rId383" Type="http://schemas.openxmlformats.org/officeDocument/2006/relationships/hyperlink" Target="https://google.com/search?tbm=isch&amp;q=&#193;o+len+c&#7893;+l&#7885;+cotton+g&#226;n+m&#224;u+tr&#7855;ng+nam" TargetMode="External"/><Relationship Id="rId590" Type="http://schemas.openxmlformats.org/officeDocument/2006/relationships/hyperlink" Target="https://pinterest.com/search/pins/?q=&#193;o+blouse+c&#244;ng+s&#7903;+chiffon+m&#224;u+xanh+olive+n&#7919;" TargetMode="External"/><Relationship Id="rId2064" Type="http://schemas.openxmlformats.org/officeDocument/2006/relationships/hyperlink" Target="https://pinterest.com/search/pins/?q=Ch&#226;n+v&#225;y+qu&#7847;n+cotton+m&#224;u+n&#226;u+caramel+n&#7919;" TargetMode="External"/><Relationship Id="rId2271" Type="http://schemas.openxmlformats.org/officeDocument/2006/relationships/hyperlink" Target="https://google.com/search?tbm=isch&amp;q=&#272;&#7847;m+polo+th&#7875;+thao+cotton+m&#224;u+xanh+olive+n&#7919;" TargetMode="External"/><Relationship Id="rId243" Type="http://schemas.openxmlformats.org/officeDocument/2006/relationships/hyperlink" Target="https://google.com/search?tbm=isch&amp;q=&#193;o+s&#417;+mi+c&#7893;+t&#224;u+cotton+m&#224;u+xanh+mint+n&#7919;" TargetMode="External"/><Relationship Id="rId450" Type="http://schemas.openxmlformats.org/officeDocument/2006/relationships/hyperlink" Target="https://pinterest.com/search/pins/?q=&#193;o+thun+oversize+cotton+compact+m&#224;u+n&#226;u+caramel+n&#7919;" TargetMode="External"/><Relationship Id="rId1080" Type="http://schemas.openxmlformats.org/officeDocument/2006/relationships/hyperlink" Target="https://pinterest.com/search/pins/?q=&#193;o+kho&#225;c+da+da+b&#242;+m&#224;u+be" TargetMode="External"/><Relationship Id="rId2131" Type="http://schemas.openxmlformats.org/officeDocument/2006/relationships/hyperlink" Target="https://google.com/search?tbm=isch&amp;q=&#272;&#7847;m+x&#242;e+polyester+m&#224;u+khaki+n&#7919;" TargetMode="External"/><Relationship Id="rId103" Type="http://schemas.openxmlformats.org/officeDocument/2006/relationships/hyperlink" Target="https://google.com/search?tbm=isch&amp;q=&#193;o+thun+oversize+cotton+compact+m&#224;u+be+s&#7919;a+nam" TargetMode="External"/><Relationship Id="rId310" Type="http://schemas.openxmlformats.org/officeDocument/2006/relationships/hyperlink" Target="https://pinterest.com/search/pins/?q=&#193;o+hoodie+n&#7881;+m&#224;u+v&#224;ng+nam" TargetMode="External"/><Relationship Id="rId1897" Type="http://schemas.openxmlformats.org/officeDocument/2006/relationships/hyperlink" Target="https://google.com/search?tbm=isch&amp;q=Qu&#7847;n+jogger+cotton+m&#224;u+xanh+olive+nam" TargetMode="External"/><Relationship Id="rId2948" Type="http://schemas.openxmlformats.org/officeDocument/2006/relationships/hyperlink" Target="https://pinterest.com/search/pins/?q=D&#233;p+sandal+quai+h&#7853;u+da+b&#242;+m&#224;u+n&#226;u+nam" TargetMode="External"/><Relationship Id="rId1757" Type="http://schemas.openxmlformats.org/officeDocument/2006/relationships/hyperlink" Target="https://google.com/search?tbm=isch&amp;q=Qu&#7847;n+d&#249;+nylon+m&#224;u+khaki" TargetMode="External"/><Relationship Id="rId1964" Type="http://schemas.openxmlformats.org/officeDocument/2006/relationships/hyperlink" Target="https://pinterest.com/search/pins/?q=Ch&#226;n+v&#225;y+x&#7871;p+ly+polyester+m&#224;u+n&#226;u+caramel+n&#7919;" TargetMode="External"/><Relationship Id="rId2808" Type="http://schemas.openxmlformats.org/officeDocument/2006/relationships/hyperlink" Target="https://pinterest.com/search/pins/?q=D&#233;p+sandal+th&#7875;+thao+mesh+m&#224;u+&#273;en+nam" TargetMode="External"/><Relationship Id="rId49" Type="http://schemas.openxmlformats.org/officeDocument/2006/relationships/hyperlink" Target="https://google.com/search?tbm=isch&amp;q=&#193;o+thun+tay+d&#224;i+basic+modal+m&#224;u+xanh+d&#432;&#417;ng+nam" TargetMode="External"/><Relationship Id="rId1617" Type="http://schemas.openxmlformats.org/officeDocument/2006/relationships/hyperlink" Target="https://google.com/search?tbm=isch&amp;q=Qu&#7847;n+n&#7881;+m&#224;u+n&#226;u" TargetMode="External"/><Relationship Id="rId1824" Type="http://schemas.openxmlformats.org/officeDocument/2006/relationships/hyperlink" Target="https://pinterest.com/search/pins/?q=Qu&#7847;n+kaki+&#7889;ng+&#273;&#7913;ng+cotton+m&#224;u+xanh+d&#432;&#417;ng+n&#7919;" TargetMode="External"/><Relationship Id="rId2598" Type="http://schemas.openxmlformats.org/officeDocument/2006/relationships/hyperlink" Target="https://pinterest.com/search/pins/?q=Gi&#224;y+sneaker+canvas+m&#224;u+cam+nam" TargetMode="External"/><Relationship Id="rId777" Type="http://schemas.openxmlformats.org/officeDocument/2006/relationships/hyperlink" Target="https://google.com/search?tbm=isch&amp;q=&#193;o+gi&#7919;+nhi&#7879;t+s&#7907;i+gi&#7919;+nhi&#7879;t+m&#224;u+xanh+navy+n&#7919;" TargetMode="External"/><Relationship Id="rId984" Type="http://schemas.openxmlformats.org/officeDocument/2006/relationships/hyperlink" Target="https://pinterest.com/search/pins/?q=&#193;o+cardigan+d&#224;i+len+m&#224;u+tr&#7855;ng+nam" TargetMode="External"/><Relationship Id="rId2458" Type="http://schemas.openxmlformats.org/officeDocument/2006/relationships/hyperlink" Target="https://pinterest.com/search/pins/?q=Gi&#224;y+driving+shoes+da+l&#7897;n+m&#224;u+&#273;&#7887;+&#273;&#244;+nam" TargetMode="External"/><Relationship Id="rId2665" Type="http://schemas.openxmlformats.org/officeDocument/2006/relationships/hyperlink" Target="https://google.com/search?tbm=isch&amp;q=Gi&#224;y+t&#7853;p+gym+mesh+m&#224;u+tr&#7855;ng+nam" TargetMode="External"/><Relationship Id="rId2872" Type="http://schemas.openxmlformats.org/officeDocument/2006/relationships/hyperlink" Target="https://pinterest.com/search/pins/?q=D&#233;p+mule+da+PU+m&#224;u+n&#226;u+nam" TargetMode="External"/><Relationship Id="rId637" Type="http://schemas.openxmlformats.org/officeDocument/2006/relationships/hyperlink" Target="https://google.com/search?tbm=isch&amp;q=&#193;o+len+c&#7893;+tr&#242;n+cashmere+m&#224;u+x&#225;m+tro" TargetMode="External"/><Relationship Id="rId844" Type="http://schemas.openxmlformats.org/officeDocument/2006/relationships/hyperlink" Target="https://pinterest.com/search/pins/?q=&#193;o+gi&#7919;+nhi&#7879;t+polyester+fleece+m&#224;u+xanh+l&#225;+n&#7919;" TargetMode="External"/><Relationship Id="rId1267" Type="http://schemas.openxmlformats.org/officeDocument/2006/relationships/hyperlink" Target="https://google.com/search?tbm=isch&amp;q=&#193;o+kho&#225;c+trench+coat+polyester+m&#224;u+xanh+r&#234;u+n&#7919;" TargetMode="External"/><Relationship Id="rId1474" Type="http://schemas.openxmlformats.org/officeDocument/2006/relationships/hyperlink" Target="https://pinterest.com/search/pins/?q=Qu&#7847;n+cargo+nylon+m&#224;u+&#273;en" TargetMode="External"/><Relationship Id="rId1681" Type="http://schemas.openxmlformats.org/officeDocument/2006/relationships/hyperlink" Target="https://google.com/search?tbm=isch&amp;q=Qu&#7847;n+len+m&#224;u+b&#7841;c+nam" TargetMode="External"/><Relationship Id="rId2318" Type="http://schemas.openxmlformats.org/officeDocument/2006/relationships/hyperlink" Target="https://pinterest.com/search/pins/?q=&#272;&#7847;m+s&#417;+mi+linen+h&#7885;a+ti&#7871;t+hoa+nh&#237;+n&#7919;" TargetMode="External"/><Relationship Id="rId2525" Type="http://schemas.openxmlformats.org/officeDocument/2006/relationships/hyperlink" Target="https://google.com/search?tbm=isch&amp;q=Gi&#224;y+Chelsea+boots+da+l&#7897;n+m&#224;u+n&#226;u+n&#7919;" TargetMode="External"/><Relationship Id="rId2732" Type="http://schemas.openxmlformats.org/officeDocument/2006/relationships/hyperlink" Target="https://pinterest.com/search/pins/?q=Gi&#224;y+snow+boots+l&#244;ng+c&#7915;u+m&#224;u+h&#7891;ng+pastel+nam" TargetMode="External"/><Relationship Id="rId704" Type="http://schemas.openxmlformats.org/officeDocument/2006/relationships/hyperlink" Target="https://pinterest.com/search/pins/?q=&#193;o+len+c&#7893;+tr&#242;n+len+d&#7879;t+kim+m&#224;u+cam" TargetMode="External"/><Relationship Id="rId911" Type="http://schemas.openxmlformats.org/officeDocument/2006/relationships/hyperlink" Target="https://google.com/search?tbm=isch&amp;q=&#193;o+kho&#225;c+d&#7841;+len+m&#224;u+kem+nam" TargetMode="External"/><Relationship Id="rId1127" Type="http://schemas.openxmlformats.org/officeDocument/2006/relationships/hyperlink" Target="https://google.com/search?tbm=isch&amp;q=&#193;o+kho&#225;c+kaki+m&#224;u+n&#226;u+n&#7919;" TargetMode="External"/><Relationship Id="rId1334" Type="http://schemas.openxmlformats.org/officeDocument/2006/relationships/hyperlink" Target="https://pinterest.com/search/pins/?q=Qu&#7847;n+da+da+PU+m&#224;u+&#273;en+nam" TargetMode="External"/><Relationship Id="rId1541" Type="http://schemas.openxmlformats.org/officeDocument/2006/relationships/hyperlink" Target="https://google.com/search?tbm=isch&amp;q=Qu&#7847;n+jeans+r&#225;ch+g&#7889;i+denim+m&#224;u+x&#225;m" TargetMode="External"/><Relationship Id="rId40" Type="http://schemas.openxmlformats.org/officeDocument/2006/relationships/hyperlink" Target="https://pinterest.com/search/pins/?q=&#193;o+polo+thun+c&#225;+s&#7845;u+m&#224;u+&#273;&#7887;+n&#7919;" TargetMode="External"/><Relationship Id="rId1401" Type="http://schemas.openxmlformats.org/officeDocument/2006/relationships/hyperlink" Target="https://google.com/search?tbm=isch&amp;q=Qu&#7847;n+jeans+&#7889;ng+r&#7897;ng+denim+m&#224;u+xanh+denim+&#273;&#7853;m" TargetMode="External"/><Relationship Id="rId287" Type="http://schemas.openxmlformats.org/officeDocument/2006/relationships/hyperlink" Target="https://google.com/search?tbm=isch&amp;q=&#193;o+sweatshirt+cotton+french+terry+m&#224;u+khaki" TargetMode="External"/><Relationship Id="rId494" Type="http://schemas.openxmlformats.org/officeDocument/2006/relationships/hyperlink" Target="https://pinterest.com/search/pins/?q=&#193;o+s&#417;+mi+d&#224;i+tay+cotton+m&#224;u+n&#226;u+nam" TargetMode="External"/><Relationship Id="rId2175" Type="http://schemas.openxmlformats.org/officeDocument/2006/relationships/hyperlink" Target="https://google.com/search?tbm=isch&amp;q=&#272;&#7847;m+x&#242;e+polyester+m&#224;u+xanh+d&#432;&#417;ng+n&#7919;" TargetMode="External"/><Relationship Id="rId2382" Type="http://schemas.openxmlformats.org/officeDocument/2006/relationships/hyperlink" Target="https://pinterest.com/search/pins/?q=Gi&#224;y+ch&#7841;y+b&#7897;+mesh+m&#224;u+h&#7891;ng+n&#7919;" TargetMode="External"/><Relationship Id="rId147" Type="http://schemas.openxmlformats.org/officeDocument/2006/relationships/hyperlink" Target="https://google.com/search?tbm=isch&amp;q=&#193;o+henley+cotton+slub+m&#224;u+xanh+r&#234;u+nam" TargetMode="External"/><Relationship Id="rId354" Type="http://schemas.openxmlformats.org/officeDocument/2006/relationships/hyperlink" Target="https://pinterest.com/search/pins/?q=&#193;o+s&#417;+mi+d&#224;i+tay+cotton+m&#224;u+khaki+nam" TargetMode="External"/><Relationship Id="rId1191" Type="http://schemas.openxmlformats.org/officeDocument/2006/relationships/hyperlink" Target="https://google.com/search?tbm=isch&amp;q=&#193;o+kho&#225;c+trench+coat+cotton+gabardine+m&#224;u+khaki+n&#7919;" TargetMode="External"/><Relationship Id="rId2035" Type="http://schemas.openxmlformats.org/officeDocument/2006/relationships/hyperlink" Target="https://google.com/search?tbm=isch&amp;q=Ch&#226;n+v&#225;y+x&#7871;p+ly+polyester+m&#224;u+v&#224;ng+n&#7919;" TargetMode="External"/><Relationship Id="rId561" Type="http://schemas.openxmlformats.org/officeDocument/2006/relationships/hyperlink" Target="https://google.com/search?tbm=isch&amp;q=&#193;o+len+c&#7893;+l&#7885;+len+d&#7879;t+kim+m&#224;u+n&#226;u+nam" TargetMode="External"/><Relationship Id="rId2242" Type="http://schemas.openxmlformats.org/officeDocument/2006/relationships/hyperlink" Target="https://pinterest.com/search/pins/?q=&#272;&#7847;m+x&#242;e+polyester+h&#7885;a+ti&#7871;t+caro+x&#225;m+n&#7919;" TargetMode="External"/><Relationship Id="rId214" Type="http://schemas.openxmlformats.org/officeDocument/2006/relationships/hyperlink" Target="https://pinterest.com/search/pins/?q=&#193;o+polo+polyester+m&#224;u+&#273;en+n&#7919;" TargetMode="External"/><Relationship Id="rId421" Type="http://schemas.openxmlformats.org/officeDocument/2006/relationships/hyperlink" Target="https://google.com/search?tbm=isch&amp;q=&#193;o+gile+polyester+pha+m&#224;u+cam+n&#7919;" TargetMode="External"/><Relationship Id="rId1051" Type="http://schemas.openxmlformats.org/officeDocument/2006/relationships/hyperlink" Target="https://google.com/search?tbm=isch&amp;q=&#193;o+kho&#225;c+parka+Gore-tex+m&#224;u+be+s&#7919;a+n&#7919;" TargetMode="External"/><Relationship Id="rId2102" Type="http://schemas.openxmlformats.org/officeDocument/2006/relationships/hyperlink" Target="https://pinterest.com/search/pins/?q=&#272;&#7847;m+polo+th&#7875;+thao+cotton+m&#224;u+&#273;&#7887;+n&#7919;" TargetMode="External"/><Relationship Id="rId1868" Type="http://schemas.openxmlformats.org/officeDocument/2006/relationships/hyperlink" Target="https://pinterest.com/search/pins/?q=Qu&#7847;n+&#7889;ng+loe+polyester+m&#224;u+khaki+n&#7919;" TargetMode="External"/><Relationship Id="rId2919" Type="http://schemas.openxmlformats.org/officeDocument/2006/relationships/hyperlink" Target="https://google.com/search?tbm=isch&amp;q=D&#233;p+&#273;an+c&#243;i+&#273;ay+m&#224;u+n&#226;u+n&#7919;" TargetMode="External"/><Relationship Id="rId1728" Type="http://schemas.openxmlformats.org/officeDocument/2006/relationships/hyperlink" Target="https://pinterest.com/search/pins/?q=Qu&#7847;n+legging+gi&#7919;+nhi&#7879;t+s&#7907;i+gi&#7919;+nhi&#7879;t+m&#224;u+xanh+navy+n&#7919;" TargetMode="External"/><Relationship Id="rId1935" Type="http://schemas.openxmlformats.org/officeDocument/2006/relationships/hyperlink" Target="https://google.com/search?tbm=isch&amp;q=Ch&#226;n+v&#225;y+x&#242;e+polyester+m&#224;u+xanh+navy+n&#7919;" TargetMode="External"/><Relationship Id="rId4" Type="http://schemas.openxmlformats.org/officeDocument/2006/relationships/hyperlink" Target="https://pinterest.com/search/pins/?q=&#193;o+sweatshirt+n&#7881;+b&#244;ng+m&#224;u+be+s&#7919;a+nam" TargetMode="External"/><Relationship Id="rId888" Type="http://schemas.openxmlformats.org/officeDocument/2006/relationships/hyperlink" Target="https://pinterest.com/search/pins/?q=&#193;o+kho&#225;c+denim+m&#224;u+xanh+denim+nh&#7841;t+nam" TargetMode="External"/><Relationship Id="rId2569" Type="http://schemas.openxmlformats.org/officeDocument/2006/relationships/hyperlink" Target="https://google.com/search?tbm=isch&amp;q=Gi&#224;y+sneaker+mesh+m&#224;u+&#273;en+nam" TargetMode="External"/><Relationship Id="rId2776" Type="http://schemas.openxmlformats.org/officeDocument/2006/relationships/hyperlink" Target="https://pinterest.com/search/pins/?q=D&#233;p+Birkenstock+da+b&#242;+m&#224;u+&#273;&#7887;+&#273;&#244;+n&#7919;" TargetMode="External"/><Relationship Id="rId2983" Type="http://schemas.openxmlformats.org/officeDocument/2006/relationships/hyperlink" Target="https://google.com/search?tbm=isch&amp;q=D&#233;p+sandal+th&#7875;+thao+nylon+m&#224;u+khaki+nam" TargetMode="External"/><Relationship Id="rId748" Type="http://schemas.openxmlformats.org/officeDocument/2006/relationships/hyperlink" Target="https://pinterest.com/search/pins/?q=&#193;o+thun+th&#7875;+thao+dry-fit+polyester+m&#224;u+be" TargetMode="External"/><Relationship Id="rId955" Type="http://schemas.openxmlformats.org/officeDocument/2006/relationships/hyperlink" Target="https://google.com/search?tbm=isch&amp;q=&#193;o+kho&#225;c+ch&#7889;ng+n&#7855;ng+nylon+m&#224;u+xanh+olive" TargetMode="External"/><Relationship Id="rId1378" Type="http://schemas.openxmlformats.org/officeDocument/2006/relationships/hyperlink" Target="https://pinterest.com/search/pins/?q=Qu&#7847;n+y&#7871;m+cotton+canvas+m&#224;u+xanh+d&#432;&#417;ng+n&#7919;" TargetMode="External"/><Relationship Id="rId1585" Type="http://schemas.openxmlformats.org/officeDocument/2006/relationships/hyperlink" Target="https://google.com/search?tbm=isch&amp;q=Qu&#7847;n+jeans+&#7889;ng+&#273;&#7913;ng+denim+m&#224;u+x&#225;m+nam" TargetMode="External"/><Relationship Id="rId1792" Type="http://schemas.openxmlformats.org/officeDocument/2006/relationships/hyperlink" Target="https://pinterest.com/search/pins/?q=Qu&#7847;n+d&#249;+m&#224;u+kem+nam" TargetMode="External"/><Relationship Id="rId2429" Type="http://schemas.openxmlformats.org/officeDocument/2006/relationships/hyperlink" Target="https://google.com/search?tbm=isch&amp;q=Gi&#224;y+canvas+c&#7893;+cao+m&#224;u+xanh+navy" TargetMode="External"/><Relationship Id="rId2636" Type="http://schemas.openxmlformats.org/officeDocument/2006/relationships/hyperlink" Target="https://pinterest.com/search/pins/?q=Gi&#224;y+t&#7853;p+gym+mesh+m&#224;u+h&#7891;ng+pastel" TargetMode="External"/><Relationship Id="rId2843" Type="http://schemas.openxmlformats.org/officeDocument/2006/relationships/hyperlink" Target="https://google.com/search?tbm=isch&amp;q=D&#233;p+sandal+quai+h&#7853;u+da+PU+m&#224;u+&#273;en+n&#7919;" TargetMode="External"/><Relationship Id="rId84" Type="http://schemas.openxmlformats.org/officeDocument/2006/relationships/hyperlink" Target="https://pinterest.com/search/pins/?q=&#193;o+sweatshirt+n&#7881;+b&#244;ng+m&#224;u+h&#7891;ng+pastel+nam" TargetMode="External"/><Relationship Id="rId608" Type="http://schemas.openxmlformats.org/officeDocument/2006/relationships/hyperlink" Target="https://pinterest.com/search/pins/?q=&#193;o+thun+tay+d&#224;i+basic+thun+l&#7841;nh+m&#224;u+xanh+mint" TargetMode="External"/><Relationship Id="rId815" Type="http://schemas.openxmlformats.org/officeDocument/2006/relationships/hyperlink" Target="https://google.com/search?tbm=isch&amp;q=&#193;o+s&#417;+mi+d&#224;i+tay+cotton+m&#224;u+xanh+olive+n&#7919;" TargetMode="External"/><Relationship Id="rId1238" Type="http://schemas.openxmlformats.org/officeDocument/2006/relationships/hyperlink" Target="https://pinterest.com/search/pins/?q=&#193;o+kho&#225;c+teddy+fleece+m&#224;u+cam+nam" TargetMode="External"/><Relationship Id="rId1445" Type="http://schemas.openxmlformats.org/officeDocument/2006/relationships/hyperlink" Target="https://google.com/search?tbm=isch&amp;q=Qu&#7847;n+chinos+cotton+chino+m&#224;u+xanh+r&#234;u+n&#7919;" TargetMode="External"/><Relationship Id="rId1652" Type="http://schemas.openxmlformats.org/officeDocument/2006/relationships/hyperlink" Target="https://pinterest.com/search/pins/?q=Qu&#7847;n+nhung+t&#259;m+m&#224;u+n&#226;u+&#273;&#7853;m" TargetMode="External"/><Relationship Id="rId1305" Type="http://schemas.openxmlformats.org/officeDocument/2006/relationships/hyperlink" Target="https://google.com/search?tbm=isch&amp;q=&#193;o+kho&#225;c+bomber+polyester+m&#224;u+v&#224;ng" TargetMode="External"/><Relationship Id="rId2703" Type="http://schemas.openxmlformats.org/officeDocument/2006/relationships/hyperlink" Target="https://google.com/search?tbm=isch&amp;q=Gi&#224;y+loafer+da+PU+m&#224;u+xanh+d&#432;&#417;ng" TargetMode="External"/><Relationship Id="rId2910" Type="http://schemas.openxmlformats.org/officeDocument/2006/relationships/hyperlink" Target="https://pinterest.com/search/pins/?q=D&#233;p+sandal+th&#7875;+thao+nylon+m&#224;u+x&#225;m+n&#7919;" TargetMode="External"/><Relationship Id="rId1512" Type="http://schemas.openxmlformats.org/officeDocument/2006/relationships/hyperlink" Target="https://pinterest.com/search/pins/?q=Qu&#7847;n+jogger+polyester+m&#224;u+&#273;en" TargetMode="External"/><Relationship Id="rId11" Type="http://schemas.openxmlformats.org/officeDocument/2006/relationships/hyperlink" Target="https://google.com/search?tbm=isch&amp;q=&#193;o+polo+cotton+pique+m&#224;u+&#273;&#7887;+&#273;&#244;+nam" TargetMode="External"/><Relationship Id="rId398" Type="http://schemas.openxmlformats.org/officeDocument/2006/relationships/hyperlink" Target="https://pinterest.com/search/pins/?q=&#193;o+thun+th&#7875;+thao+dry-fit+mesh+m&#224;u+h&#7891;ng+pastel+nam" TargetMode="External"/><Relationship Id="rId2079" Type="http://schemas.openxmlformats.org/officeDocument/2006/relationships/hyperlink" Target="https://google.com/search?tbm=isch&amp;q=Ch&#226;n+v&#225;y+ch&#7919;+A+tweed+m&#224;u+xanh+baby+n&#7919;" TargetMode="External"/><Relationship Id="rId2286" Type="http://schemas.openxmlformats.org/officeDocument/2006/relationships/hyperlink" Target="https://pinterest.com/search/pins/?q=&#272;&#7847;m+x&#242;e+cotton+m&#224;u+tr&#7855;ng+n&#7919;" TargetMode="External"/><Relationship Id="rId2493" Type="http://schemas.openxmlformats.org/officeDocument/2006/relationships/hyperlink" Target="https://google.com/search?tbm=isch&amp;q=Gi&#224;y+Oxford+da+b&#243;ng+m&#224;u+kem+nam" TargetMode="External"/><Relationship Id="rId258" Type="http://schemas.openxmlformats.org/officeDocument/2006/relationships/hyperlink" Target="https://pinterest.com/search/pins/?q=&#193;o+s&#417;+mi+d&#224;i+tay+linen+m&#224;u+xanh+olive+nam" TargetMode="External"/><Relationship Id="rId465" Type="http://schemas.openxmlformats.org/officeDocument/2006/relationships/hyperlink" Target="https://google.com/search?tbm=isch&amp;q=&#193;o+polo+polyester+m&#224;u+t&#237;m+n&#7919;" TargetMode="External"/><Relationship Id="rId672" Type="http://schemas.openxmlformats.org/officeDocument/2006/relationships/hyperlink" Target="https://pinterest.com/search/pins/?q=&#193;o+len+c&#7893;+tr&#242;n+len+d&#7879;t+kim+m&#224;u+be" TargetMode="External"/><Relationship Id="rId1095" Type="http://schemas.openxmlformats.org/officeDocument/2006/relationships/hyperlink" Target="https://google.com/search?tbm=isch&amp;q=&#193;o+kho&#225;c+track+jacket+nylon+m&#224;u+khaki+nam" TargetMode="External"/><Relationship Id="rId2146" Type="http://schemas.openxmlformats.org/officeDocument/2006/relationships/hyperlink" Target="https://pinterest.com/search/pins/?q=&#272;&#7847;m+hoa+nh&#237;+chiffon+m&#224;u+be+s&#7919;a+n&#7919;" TargetMode="External"/><Relationship Id="rId2353" Type="http://schemas.openxmlformats.org/officeDocument/2006/relationships/hyperlink" Target="https://google.com/search?tbm=isch&amp;q=Gi&#224;y+ch&#7841;y+b&#7897;+knit+m&#224;u+xanh+mint+nam" TargetMode="External"/><Relationship Id="rId2560" Type="http://schemas.openxmlformats.org/officeDocument/2006/relationships/hyperlink" Target="https://pinterest.com/search/pins/?q=Gi&#224;y+Mary+Jane+da+b&#242;+m&#224;u+kem+n&#7919;" TargetMode="External"/><Relationship Id="rId118" Type="http://schemas.openxmlformats.org/officeDocument/2006/relationships/hyperlink" Target="https://pinterest.com/search/pins/?q=&#193;o+len+c&#7893;+l&#7885;+m&#224;u+be+s&#7919;a" TargetMode="External"/><Relationship Id="rId325" Type="http://schemas.openxmlformats.org/officeDocument/2006/relationships/hyperlink" Target="https://google.com/search?tbm=isch&amp;q=&#193;o+s&#417;+mi+d&#224;i+tay+linen+m&#224;u+tr&#7855;ng+nam" TargetMode="External"/><Relationship Id="rId532" Type="http://schemas.openxmlformats.org/officeDocument/2006/relationships/hyperlink" Target="https://pinterest.com/search/pins/?q=&#193;o+thun+oversize+cotton+compact+m&#224;u+be+nam" TargetMode="External"/><Relationship Id="rId1162" Type="http://schemas.openxmlformats.org/officeDocument/2006/relationships/hyperlink" Target="https://pinterest.com/search/pins/?q=&#193;o+kho&#225;c+d&#7841;+m&#224;u+x&#225;m+tro+nam" TargetMode="External"/><Relationship Id="rId2006" Type="http://schemas.openxmlformats.org/officeDocument/2006/relationships/hyperlink" Target="https://pinterest.com/search/pins/?q=Ch&#226;n+v&#225;y+jeans+denim+m&#224;u+xanh+denim+&#273;&#7853;m+n&#7919;" TargetMode="External"/><Relationship Id="rId2213" Type="http://schemas.openxmlformats.org/officeDocument/2006/relationships/hyperlink" Target="https://google.com/search?tbm=isch&amp;q=&#272;&#7847;m+y&#7871;m+denim+m&#224;u+xanh+denim+&#273;&#7853;m+n&#7919;" TargetMode="External"/><Relationship Id="rId2420" Type="http://schemas.openxmlformats.org/officeDocument/2006/relationships/hyperlink" Target="https://pinterest.com/search/pins/?q=Gi&#224;y+combat+boots+da+b&#242;+m&#224;u+n&#226;u+&#273;&#7853;m+nam" TargetMode="External"/><Relationship Id="rId1022" Type="http://schemas.openxmlformats.org/officeDocument/2006/relationships/hyperlink" Target="https://pinterest.com/search/pins/?q=&#193;o+kho&#225;c+phao+polyester+nh&#7891;i+b&#244;ng+m&#224;u+be+s&#7919;a+nam" TargetMode="External"/><Relationship Id="rId1979" Type="http://schemas.openxmlformats.org/officeDocument/2006/relationships/hyperlink" Target="https://google.com/search?tbm=isch&amp;q=Ch&#226;n+v&#225;y+cargo+cotton+canvas+m&#224;u+xanh+olive+n&#7919;" TargetMode="External"/><Relationship Id="rId1839" Type="http://schemas.openxmlformats.org/officeDocument/2006/relationships/hyperlink" Target="https://google.com/search?tbm=isch&amp;q=Qu&#7847;n+t&#226;y+&#226;u+polyester+pha+m&#224;u+t&#237;m+nam" TargetMode="External"/><Relationship Id="rId182" Type="http://schemas.openxmlformats.org/officeDocument/2006/relationships/hyperlink" Target="https://pinterest.com/search/pins/?q=&#193;o+s&#417;+mi+ng&#7855;n+tay+cotton+m&#224;u+h&#7891;ng+nam" TargetMode="External"/><Relationship Id="rId1906" Type="http://schemas.openxmlformats.org/officeDocument/2006/relationships/hyperlink" Target="https://pinterest.com/search/pins/?q=Qu&#7847;n+n&#7881;+m&#224;u+h&#7891;ng+pastel" TargetMode="External"/><Relationship Id="rId2070" Type="http://schemas.openxmlformats.org/officeDocument/2006/relationships/hyperlink" Target="https://pinterest.com/search/pins/?q=Ch&#226;n+v&#225;y+midi+satin+l&#7909;a+m&#224;u+xanh+l&#225;+n&#7919;" TargetMode="External"/><Relationship Id="rId999" Type="http://schemas.openxmlformats.org/officeDocument/2006/relationships/hyperlink" Target="https://google.com/search?tbm=isch&amp;q=&#193;o+kho&#225;c+bomber+cotton+m&#224;u+be+s&#7919;a+n&#7919;" TargetMode="External"/><Relationship Id="rId2887" Type="http://schemas.openxmlformats.org/officeDocument/2006/relationships/hyperlink" Target="https://google.com/search?tbm=isch&amp;q=D&#233;p+Birkenstock+EVA+v&#224;+da+l&#7897;n+m&#224;u+t&#237;m+lavender+n&#7919;" TargetMode="External"/><Relationship Id="rId859" Type="http://schemas.openxmlformats.org/officeDocument/2006/relationships/hyperlink" Target="https://google.com/search?tbm=isch&amp;q=&#193;o+thun+th&#7875;+thao+dry-fit+mesh+m&#224;u+x&#225;m" TargetMode="External"/><Relationship Id="rId1489" Type="http://schemas.openxmlformats.org/officeDocument/2006/relationships/hyperlink" Target="https://google.com/search?tbm=isch&amp;q=Qu&#7847;n+da+da+b&#242;+m&#224;u+n&#226;u+n&#7919;" TargetMode="External"/><Relationship Id="rId1696" Type="http://schemas.openxmlformats.org/officeDocument/2006/relationships/hyperlink" Target="https://pinterest.com/search/pins/?q=Qu&#7847;n+chinos+kaki+m&#224;u+xanh+l&#225;+nam" TargetMode="External"/><Relationship Id="rId1349" Type="http://schemas.openxmlformats.org/officeDocument/2006/relationships/hyperlink" Target="https://google.com/search?tbm=isch&amp;q=Qu&#7847;n+l&#7917;ng+capri+cotton+m&#224;u+tr&#7855;ng+n&#7919;" TargetMode="External"/><Relationship Id="rId2747" Type="http://schemas.openxmlformats.org/officeDocument/2006/relationships/hyperlink" Target="https://google.com/search?tbm=isch&amp;q=Gi&#224;y+sneaker+knit+m&#224;u+xanh+r&#234;u" TargetMode="External"/><Relationship Id="rId2954" Type="http://schemas.openxmlformats.org/officeDocument/2006/relationships/hyperlink" Target="https://pinterest.com/search/pins/?q=D&#233;p+sandal+quai+h&#7853;u+v&#7843;i+m&#224;u+&#273;en+nam" TargetMode="External"/><Relationship Id="rId719" Type="http://schemas.openxmlformats.org/officeDocument/2006/relationships/hyperlink" Target="https://google.com/search?tbm=isch&amp;q=&#193;o+len+cardigan+mohair+m&#224;u+khaki" TargetMode="External"/><Relationship Id="rId926" Type="http://schemas.openxmlformats.org/officeDocument/2006/relationships/hyperlink" Target="https://pinterest.com/search/pins/?q=&#193;o+kho&#225;c+trench+coat+Gore-tex+m&#224;u+&#273;&#7887;" TargetMode="External"/><Relationship Id="rId1556" Type="http://schemas.openxmlformats.org/officeDocument/2006/relationships/hyperlink" Target="https://pinterest.com/search/pins/?q=Qu&#7847;n+chinos+cotton+chino+m&#224;u+x&#225;m+tro" TargetMode="External"/><Relationship Id="rId1763" Type="http://schemas.openxmlformats.org/officeDocument/2006/relationships/hyperlink" Target="https://google.com/search?tbm=isch&amp;q=Qu&#7847;n+y&#7871;m+denim+m&#224;u+&#273;en+nam" TargetMode="External"/><Relationship Id="rId1970" Type="http://schemas.openxmlformats.org/officeDocument/2006/relationships/hyperlink" Target="https://pinterest.com/search/pins/?q=Ch&#226;n+v&#225;y+len+d&#224;i+m&#224;u+xanh+baby+n&#7919;" TargetMode="External"/><Relationship Id="rId2607" Type="http://schemas.openxmlformats.org/officeDocument/2006/relationships/hyperlink" Target="https://google.com/search?tbm=isch&amp;q=Gi&#224;y+t&#7853;p+gym+mesh+m&#224;u+kem+nam" TargetMode="External"/><Relationship Id="rId2814" Type="http://schemas.openxmlformats.org/officeDocument/2006/relationships/hyperlink" Target="https://pinterest.com/search/pins/?q=D&#233;p+mule+da+PU+m&#224;u+xanh+navy+n&#7919;" TargetMode="External"/><Relationship Id="rId55" Type="http://schemas.openxmlformats.org/officeDocument/2006/relationships/hyperlink" Target="https://google.com/search?tbm=isch&amp;q=&#193;o+gi&#7919;+nhi&#7879;t+s&#7907;i+gi&#7919;+nhi&#7879;t+m&#224;u+xanh+baby+n&#7919;" TargetMode="External"/><Relationship Id="rId1209" Type="http://schemas.openxmlformats.org/officeDocument/2006/relationships/hyperlink" Target="https://google.com/search?tbm=isch&amp;q=&#193;o+kho&#225;c+kaki+cotton+canvas+m&#224;u+kem+nam" TargetMode="External"/><Relationship Id="rId1416" Type="http://schemas.openxmlformats.org/officeDocument/2006/relationships/hyperlink" Target="https://pinterest.com/search/pins/?q=Qu&#7847;n+len+tweed+m&#224;u+kem+nam" TargetMode="External"/><Relationship Id="rId1623" Type="http://schemas.openxmlformats.org/officeDocument/2006/relationships/hyperlink" Target="https://google.com/search?tbm=isch&amp;q=Qu&#7847;n+jeans+skinny+denim+co+gi&#227;n+m&#224;u+xanh+denim+nh&#7841;t+n&#7919;" TargetMode="External"/><Relationship Id="rId1830" Type="http://schemas.openxmlformats.org/officeDocument/2006/relationships/hyperlink" Target="https://pinterest.com/search/pins/?q=Qu&#7847;n+cargo+nylon+m&#224;u+kem+n&#7919;" TargetMode="External"/><Relationship Id="rId2397" Type="http://schemas.openxmlformats.org/officeDocument/2006/relationships/hyperlink" Target="https://google.com/search?tbm=isch&amp;q=Gi&#224;y+Chelsea+boots+da+l&#7897;n+m&#224;u+n&#226;u+&#273;&#7853;m+nam" TargetMode="External"/><Relationship Id="rId369" Type="http://schemas.openxmlformats.org/officeDocument/2006/relationships/hyperlink" Target="https://google.com/search?tbm=isch&amp;q=&#193;o+len+cardigan+len+d&#7879;t+kim+m&#224;u+kem" TargetMode="External"/><Relationship Id="rId576" Type="http://schemas.openxmlformats.org/officeDocument/2006/relationships/hyperlink" Target="https://pinterest.com/search/pins/?q=&#193;o+s&#417;+mi+d&#224;i+tay+oxford+m&#224;u+khaki+nam" TargetMode="External"/><Relationship Id="rId783" Type="http://schemas.openxmlformats.org/officeDocument/2006/relationships/hyperlink" Target="https://google.com/search?tbm=isch&amp;q=&#193;o+s&#417;+mi+ng&#7855;n+tay+poplin+m&#224;u+&#273;&#7887;+&#273;&#244;" TargetMode="External"/><Relationship Id="rId990" Type="http://schemas.openxmlformats.org/officeDocument/2006/relationships/hyperlink" Target="https://pinterest.com/search/pins/?q=&#193;o+phao+si&#234;u+nh&#7865;+nylon+m&#224;u+&#273;en+nam" TargetMode="External"/><Relationship Id="rId2257" Type="http://schemas.openxmlformats.org/officeDocument/2006/relationships/hyperlink" Target="https://google.com/search?tbm=isch&amp;q=&#272;&#7847;m+y&#7871;m+cotton+h&#7885;a+ti&#7871;t+ch&#7845;m+bi+n&#7919;" TargetMode="External"/><Relationship Id="rId2464" Type="http://schemas.openxmlformats.org/officeDocument/2006/relationships/hyperlink" Target="https://pinterest.com/search/pins/?q=Gi&#224;y+sneaker+da+b&#242;+m&#224;u+&#273;&#7887;+&#273;&#244;+nam" TargetMode="External"/><Relationship Id="rId2671" Type="http://schemas.openxmlformats.org/officeDocument/2006/relationships/hyperlink" Target="https://google.com/search?tbm=isch&amp;q=Gi&#224;y+Derby+da+b&#242;+m&#224;u+&#273;en+nam" TargetMode="External"/><Relationship Id="rId229" Type="http://schemas.openxmlformats.org/officeDocument/2006/relationships/hyperlink" Target="https://google.com/search?tbm=isch&amp;q=&#193;o+gi&#7919;+nhi&#7879;t+polyester+fleece+m&#224;u+n&#226;u" TargetMode="External"/><Relationship Id="rId436" Type="http://schemas.openxmlformats.org/officeDocument/2006/relationships/hyperlink" Target="https://pinterest.com/search/pins/?q=&#193;o+thun+c&#7893;+tr&#242;n+polyester+m&#224;u+x&#225;m+tro+n&#7919;" TargetMode="External"/><Relationship Id="rId643" Type="http://schemas.openxmlformats.org/officeDocument/2006/relationships/hyperlink" Target="https://google.com/search?tbm=isch&amp;q=&#193;o+s&#417;+mi+d&#224;i+tay+oxford+h&#7885;a+ti&#7871;t+ch&#7845;m+bi+n&#7919;" TargetMode="External"/><Relationship Id="rId1066" Type="http://schemas.openxmlformats.org/officeDocument/2006/relationships/hyperlink" Target="https://pinterest.com/search/pins/?q=&#193;o+kho&#225;c+parka+cotton+canvas+m&#224;u+cam+nam" TargetMode="External"/><Relationship Id="rId1273" Type="http://schemas.openxmlformats.org/officeDocument/2006/relationships/hyperlink" Target="https://google.com/search?tbm=isch&amp;q=&#193;o+kho&#225;c+ch&#7889;ng+n&#7855;ng+polyester+UPF50+m&#224;u+kem+nam" TargetMode="External"/><Relationship Id="rId1480" Type="http://schemas.openxmlformats.org/officeDocument/2006/relationships/hyperlink" Target="https://pinterest.com/search/pins/?q=Qu&#7847;n+legging+gi&#7919;+nhi&#7879;t+s&#7907;i+gi&#7919;+nhi&#7879;t+m&#224;u+be+s&#7919;a+nam" TargetMode="External"/><Relationship Id="rId2117" Type="http://schemas.openxmlformats.org/officeDocument/2006/relationships/hyperlink" Target="https://google.com/search?tbm=isch&amp;q=&#272;&#7847;m+peplum+c&#244;ng+s&#7903;+polyester+pha+m&#224;u+be+n&#7919;" TargetMode="External"/><Relationship Id="rId2324" Type="http://schemas.openxmlformats.org/officeDocument/2006/relationships/hyperlink" Target="https://pinterest.com/search/pins/?q=Gi&#224;y+ch&#7841;y+b&#7897;+v&#7843;i+k&#7929;+thu&#7853;t+m&#224;u+&#273;&#7887;+&#273;&#244;" TargetMode="External"/><Relationship Id="rId850" Type="http://schemas.openxmlformats.org/officeDocument/2006/relationships/hyperlink" Target="https://pinterest.com/search/pins/?q=&#193;o+thun+th&#7875;+thao+dry-fit+polyester+m&#224;u+xanh+d&#432;&#417;ng+n&#7919;" TargetMode="External"/><Relationship Id="rId1133" Type="http://schemas.openxmlformats.org/officeDocument/2006/relationships/hyperlink" Target="https://google.com/search?tbm=isch&amp;q=&#193;o+kho&#225;c+gi&#243;+polyester+ripstop+m&#224;u+xanh+olive" TargetMode="External"/><Relationship Id="rId2531" Type="http://schemas.openxmlformats.org/officeDocument/2006/relationships/hyperlink" Target="https://google.com/search?tbm=isch&amp;q=Gi&#224;y+canvas+c&#7893;+cao+m&#224;u+xanh+olive" TargetMode="External"/><Relationship Id="rId503" Type="http://schemas.openxmlformats.org/officeDocument/2006/relationships/hyperlink" Target="https://google.com/search?tbm=isch&amp;q=&#193;o+len+c&#7893;+l&#7885;+m&#224;u+h&#7891;ng" TargetMode="External"/><Relationship Id="rId710" Type="http://schemas.openxmlformats.org/officeDocument/2006/relationships/hyperlink" Target="https://pinterest.com/search/pins/?q=&#193;o+thun+oversize+thun+cotton+m&#224;u+khaki+n&#7919;" TargetMode="External"/><Relationship Id="rId1340" Type="http://schemas.openxmlformats.org/officeDocument/2006/relationships/hyperlink" Target="https://pinterest.com/search/pins/?q=Qu&#7847;n+len+m&#224;u+n&#226;u+nam" TargetMode="External"/><Relationship Id="rId1200" Type="http://schemas.openxmlformats.org/officeDocument/2006/relationships/hyperlink" Target="https://pinterest.com/search/pins/?q=&#193;o+kho&#225;c+kaki+m&#224;u+v&#224;ng" TargetMode="External"/><Relationship Id="rId293" Type="http://schemas.openxmlformats.org/officeDocument/2006/relationships/hyperlink" Target="https://google.com/search?tbm=isch&amp;q=&#193;o+thun+th&#7875;+thao+dry-fit+thun+l&#7841;nh+m&#224;u+&#273;en+nam" TargetMode="External"/><Relationship Id="rId2181" Type="http://schemas.openxmlformats.org/officeDocument/2006/relationships/hyperlink" Target="https://google.com/search?tbm=isch&amp;q=&#272;&#7847;m+c&#244;ng+s&#7903;+cotton+m&#224;u+h&#7891;ng+n&#7919;" TargetMode="External"/><Relationship Id="rId153" Type="http://schemas.openxmlformats.org/officeDocument/2006/relationships/hyperlink" Target="https://google.com/search?tbm=isch&amp;q=&#193;o+len+c&#7893;+tr&#242;n+len+d&#7879;t+kim+m&#224;u+n&#226;u+caramel" TargetMode="External"/><Relationship Id="rId360" Type="http://schemas.openxmlformats.org/officeDocument/2006/relationships/hyperlink" Target="https://pinterest.com/search/pins/?q=&#193;o+s&#417;+mi+d&#224;i+tay+poplin+m&#224;u+xanh+d&#432;&#417;ng+nam" TargetMode="External"/><Relationship Id="rId2041" Type="http://schemas.openxmlformats.org/officeDocument/2006/relationships/hyperlink" Target="https://google.com/search?tbm=isch&amp;q=Ch&#226;n+v&#225;y+ch&#7919;+A+polyester+m&#224;u+xanh+r&#234;u+n&#7919;" TargetMode="External"/><Relationship Id="rId220" Type="http://schemas.openxmlformats.org/officeDocument/2006/relationships/hyperlink" Target="https://pinterest.com/search/pins/?q=&#193;o+ki&#7875;u+c&#7893;+n&#417;+satin+h&#7885;a+ti&#7871;t+caro+&#273;&#7887;+&#273;en+n&#7919;" TargetMode="External"/><Relationship Id="rId2998" Type="http://schemas.openxmlformats.org/officeDocument/2006/relationships/hyperlink" Target="https://pinterest.com/search/pins/?q=D&#233;p+sandal+th&#7875;+thao+EVA+m&#224;u+h&#7891;ng+nam" TargetMode="External"/><Relationship Id="rId2858" Type="http://schemas.openxmlformats.org/officeDocument/2006/relationships/hyperlink" Target="https://pinterest.com/search/pins/?q=D&#233;p+Birkenstock+da+l&#7897;n+m&#224;u+&#273;en+nam" TargetMode="External"/><Relationship Id="rId99" Type="http://schemas.openxmlformats.org/officeDocument/2006/relationships/hyperlink" Target="https://google.com/search?tbm=isch&amp;q=&#193;o+thun+c&#7893;+tr&#242;n+thun+l&#7841;nh+m&#224;u+x&#225;m+nam" TargetMode="External"/><Relationship Id="rId1667" Type="http://schemas.openxmlformats.org/officeDocument/2006/relationships/hyperlink" Target="https://google.com/search?tbm=isch&amp;q=Qu&#7847;n+kaki+&#7889;ng+&#273;&#7913;ng+m&#224;u+be+s&#7919;a+nam" TargetMode="External"/><Relationship Id="rId1874" Type="http://schemas.openxmlformats.org/officeDocument/2006/relationships/hyperlink" Target="https://pinterest.com/search/pins/?q=Qu&#7847;n+&#7889;ng+su&#244;ng+cotton+m&#224;u+x&#225;m+nam" TargetMode="External"/><Relationship Id="rId2718" Type="http://schemas.openxmlformats.org/officeDocument/2006/relationships/hyperlink" Target="https://pinterest.com/search/pins/?q=Gi&#224;y+snow+boots+l&#244;ng+c&#7915;u+m&#224;u+be" TargetMode="External"/><Relationship Id="rId2925" Type="http://schemas.openxmlformats.org/officeDocument/2006/relationships/hyperlink" Target="https://google.com/search?tbm=isch&amp;q=D&#233;p+&#273;an+c&#243;i+m&#224;u+kem+nam" TargetMode="External"/><Relationship Id="rId1527" Type="http://schemas.openxmlformats.org/officeDocument/2006/relationships/hyperlink" Target="https://google.com/search?tbm=isch&amp;q=Qu&#7847;n+cargo+kaki+m&#224;u+xanh+l&#225;+nam" TargetMode="External"/><Relationship Id="rId1734" Type="http://schemas.openxmlformats.org/officeDocument/2006/relationships/hyperlink" Target="https://pinterest.com/search/pins/?q=Qu&#7847;n+&#7889;ng+su&#244;ng+cotton+m&#224;u+h&#7891;ng+nam" TargetMode="External"/><Relationship Id="rId1941" Type="http://schemas.openxmlformats.org/officeDocument/2006/relationships/hyperlink" Target="https://google.com/search?tbm=isch&amp;q=Ch&#226;n+v&#225;y+da+da+PU+m&#224;u+n&#226;u+&#273;&#7853;m+n&#7919;" TargetMode="External"/><Relationship Id="rId26" Type="http://schemas.openxmlformats.org/officeDocument/2006/relationships/hyperlink" Target="https://pinterest.com/search/pins/?q=&#193;o+blouse+c&#244;ng+s&#7903;+cotton+m&#224;u+t&#237;m+n&#7919;" TargetMode="External"/><Relationship Id="rId1801" Type="http://schemas.openxmlformats.org/officeDocument/2006/relationships/hyperlink" Target="https://google.com/search?tbm=isch&amp;q=Qu&#7847;n+y&#7871;m+cotton+canvas+m&#224;u+n&#226;u" TargetMode="External"/><Relationship Id="rId687" Type="http://schemas.openxmlformats.org/officeDocument/2006/relationships/hyperlink" Target="https://google.com/search?tbm=isch&amp;q=&#193;o+thun+oversize+thun+cotton+m&#224;u+be+nam" TargetMode="External"/><Relationship Id="rId2368" Type="http://schemas.openxmlformats.org/officeDocument/2006/relationships/hyperlink" Target="https://pinterest.com/search/pins/?q=Gi&#224;y+driving+shoes+da+l&#7897;n+m&#224;u+&#273;en+nam" TargetMode="External"/><Relationship Id="rId894" Type="http://schemas.openxmlformats.org/officeDocument/2006/relationships/hyperlink" Target="https://pinterest.com/search/pins/?q=&#193;o+kho&#225;c+parka+nylon+m&#224;u+xanh+mint+nam" TargetMode="External"/><Relationship Id="rId1177" Type="http://schemas.openxmlformats.org/officeDocument/2006/relationships/hyperlink" Target="https://google.com/search?tbm=isch&amp;q=&#193;o+kho&#225;c+kaki+cotton+canvas+m&#224;u+h&#7891;ng+pastel+nam" TargetMode="External"/><Relationship Id="rId2575" Type="http://schemas.openxmlformats.org/officeDocument/2006/relationships/hyperlink" Target="https://google.com/search?tbm=isch&amp;q=Gi&#224;y+combat+boots+da+PU+m&#224;u+&#273;en+nam" TargetMode="External"/><Relationship Id="rId2782" Type="http://schemas.openxmlformats.org/officeDocument/2006/relationships/hyperlink" Target="https://pinterest.com/search/pins/?q=D&#233;p+Birkenstock+da+l&#7897;n+m&#224;u+tr&#7855;ng+nam" TargetMode="External"/><Relationship Id="rId547" Type="http://schemas.openxmlformats.org/officeDocument/2006/relationships/hyperlink" Target="https://google.com/search?tbm=isch&amp;q=&#193;o+thun+tay+d&#224;i+basic+cotton+m&#224;u+xanh+d&#432;&#417;ng+n&#7919;" TargetMode="External"/><Relationship Id="rId754" Type="http://schemas.openxmlformats.org/officeDocument/2006/relationships/hyperlink" Target="https://pinterest.com/search/pins/?q=&#193;o+polo+thun+c&#225;+s&#7845;u+m&#224;u+n&#226;u" TargetMode="External"/><Relationship Id="rId961" Type="http://schemas.openxmlformats.org/officeDocument/2006/relationships/hyperlink" Target="https://google.com/search?tbm=isch&amp;q=&#193;o+kho&#225;c+d&#7841;+m&#224;u+x&#225;m+n&#7919;" TargetMode="External"/><Relationship Id="rId1384" Type="http://schemas.openxmlformats.org/officeDocument/2006/relationships/hyperlink" Target="https://pinterest.com/search/pins/?q=Qu&#7847;n+n&#7881;+cotton+french+terry+m&#224;u+h&#7891;ng+pastel" TargetMode="External"/><Relationship Id="rId1591" Type="http://schemas.openxmlformats.org/officeDocument/2006/relationships/hyperlink" Target="https://google.com/search?tbm=isch&amp;q=Qu&#7847;n+jogger+n&#7881;+m&#224;u+&#273;en+nam" TargetMode="External"/><Relationship Id="rId2228" Type="http://schemas.openxmlformats.org/officeDocument/2006/relationships/hyperlink" Target="https://pinterest.com/search/pins/?q=&#272;&#7847;m+su&#244;ng+&#273;&#361;i+m&#224;u+&#273;&#7887;+n&#7919;" TargetMode="External"/><Relationship Id="rId2435" Type="http://schemas.openxmlformats.org/officeDocument/2006/relationships/hyperlink" Target="https://google.com/search?tbm=isch&amp;q=Gi&#224;y+l&#432;&#7901;i+slip-on+da+PU+m&#224;u+n&#226;u+nam" TargetMode="External"/><Relationship Id="rId2642" Type="http://schemas.openxmlformats.org/officeDocument/2006/relationships/hyperlink" Target="https://pinterest.com/search/pins/?q=Gi&#224;y+t&#7853;p+gym+v&#7843;i+k&#7929;+thu&#7853;t+m&#224;u+tr&#7855;ng+nam" TargetMode="External"/><Relationship Id="rId90" Type="http://schemas.openxmlformats.org/officeDocument/2006/relationships/hyperlink" Target="https://pinterest.com/search/pins/?q=&#193;o+thun+th&#7875;+thao+dry-fit+thun+l&#7841;nh+m&#224;u+x&#225;m" TargetMode="External"/><Relationship Id="rId407" Type="http://schemas.openxmlformats.org/officeDocument/2006/relationships/hyperlink" Target="https://google.com/search?tbm=isch&amp;q=&#193;o+henley+cotton+slub+m&#224;u+tr&#7855;ng+nam" TargetMode="External"/><Relationship Id="rId614" Type="http://schemas.openxmlformats.org/officeDocument/2006/relationships/hyperlink" Target="https://pinterest.com/search/pins/?q=&#193;o+sweatshirt+n&#7881;+m&#224;u+&#273;en+nam" TargetMode="External"/><Relationship Id="rId821" Type="http://schemas.openxmlformats.org/officeDocument/2006/relationships/hyperlink" Target="https://google.com/search?tbm=isch&amp;q=&#193;o+gile+tweed+m&#224;u+&#273;en" TargetMode="External"/><Relationship Id="rId1037" Type="http://schemas.openxmlformats.org/officeDocument/2006/relationships/hyperlink" Target="https://google.com/search?tbm=isch&amp;q=&#193;o+phao+si&#234;u+nh&#7865;+nylon+m&#224;u+&#273;&#7887;+&#273;&#244;+nam" TargetMode="External"/><Relationship Id="rId1244" Type="http://schemas.openxmlformats.org/officeDocument/2006/relationships/hyperlink" Target="https://pinterest.com/search/pins/?q=&#193;o+kho&#225;c+ch&#7889;ng+n&#7855;ng+polyester+UPF50+m&#224;u+&#273;&#7887;+&#273;&#244;+nam" TargetMode="External"/><Relationship Id="rId1451" Type="http://schemas.openxmlformats.org/officeDocument/2006/relationships/hyperlink" Target="https://google.com/search?tbm=isch&amp;q=Qu&#7847;n+d&#249;+m&#224;u+v&#224;ng+nam" TargetMode="External"/><Relationship Id="rId2502" Type="http://schemas.openxmlformats.org/officeDocument/2006/relationships/hyperlink" Target="https://pinterest.com/search/pins/?q=Gi&#224;y+driving+shoes+da+b&#242;+m&#224;u+n&#226;u+&#273;&#7853;m" TargetMode="External"/><Relationship Id="rId1104" Type="http://schemas.openxmlformats.org/officeDocument/2006/relationships/hyperlink" Target="https://pinterest.com/search/pins/?q=&#193;o+kho&#225;c+varsity+n&#7881;+m&#224;u+xanh+navy+n&#7919;" TargetMode="External"/><Relationship Id="rId1311" Type="http://schemas.openxmlformats.org/officeDocument/2006/relationships/hyperlink" Target="https://google.com/search?tbm=isch&amp;q=&#193;o+kho&#225;c+phao+polyester+nh&#7891;i+b&#244;ng+m&#224;u+khaki+n&#7919;" TargetMode="External"/><Relationship Id="rId197" Type="http://schemas.openxmlformats.org/officeDocument/2006/relationships/hyperlink" Target="https://google.com/search?tbm=isch&amp;q=&#193;o+s&#417;+mi+denim+m&#224;u+tr&#7855;ng+nam" TargetMode="External"/><Relationship Id="rId2085" Type="http://schemas.openxmlformats.org/officeDocument/2006/relationships/hyperlink" Target="https://google.com/search?tbm=isch&amp;q=Ch&#226;n+v&#225;y+x&#7871;p+ly+chiffon+m&#224;u+tr&#7855;ng+n&#7919;" TargetMode="External"/><Relationship Id="rId2292" Type="http://schemas.openxmlformats.org/officeDocument/2006/relationships/hyperlink" Target="https://pinterest.com/search/pins/?q=&#272;&#7847;m+hoa+nh&#237;+cotton+m&#224;u+xanh+d&#432;&#417;ng+n&#7919;" TargetMode="External"/><Relationship Id="rId264" Type="http://schemas.openxmlformats.org/officeDocument/2006/relationships/hyperlink" Target="https://pinterest.com/search/pins/?q=&#193;o+gi&#7919;+nhi&#7879;t+len+merino+m&#224;u+h&#7891;ng+n&#7919;" TargetMode="External"/><Relationship Id="rId471" Type="http://schemas.openxmlformats.org/officeDocument/2006/relationships/hyperlink" Target="https://google.com/search?tbm=isch&amp;q=&#193;o+polo+cotton+pique+m&#224;u+xanh+navy+n&#7919;" TargetMode="External"/><Relationship Id="rId2152" Type="http://schemas.openxmlformats.org/officeDocument/2006/relationships/hyperlink" Target="https://pinterest.com/search/pins/?q=&#272;&#7847;m+peplum+c&#244;ng+s&#7903;+polyester+pha+m&#224;u+xanh+navy+n&#7919;" TargetMode="External"/><Relationship Id="rId124" Type="http://schemas.openxmlformats.org/officeDocument/2006/relationships/hyperlink" Target="https://pinterest.com/search/pins/?q=&#193;o+s&#417;+mi+d&#224;i+tay+linen+m&#224;u+n&#226;u+caramel+n&#7919;" TargetMode="External"/><Relationship Id="rId331" Type="http://schemas.openxmlformats.org/officeDocument/2006/relationships/hyperlink" Target="https://google.com/search?tbm=isch&amp;q=&#193;o+s&#417;+mi+ng&#7855;n+tay+cotton+h&#7885;a+ti&#7871;t+k&#7867;+s&#7885;c+xanh+tr&#7855;ng+n&#7919;" TargetMode="External"/><Relationship Id="rId2012" Type="http://schemas.openxmlformats.org/officeDocument/2006/relationships/hyperlink" Target="https://pinterest.com/search/pins/?q=Ch&#226;n+v&#225;y+t&#7847;ng+voan+m&#224;u+x&#225;m+n&#7919;" TargetMode="External"/><Relationship Id="rId2969" Type="http://schemas.openxmlformats.org/officeDocument/2006/relationships/hyperlink" Target="https://google.com/search?tbm=isch&amp;q=D&#233;p+Birkenstock+EVA+v&#224;+da+l&#7897;n+m&#224;u+xanh+olive+nam" TargetMode="External"/><Relationship Id="rId1778" Type="http://schemas.openxmlformats.org/officeDocument/2006/relationships/hyperlink" Target="https://pinterest.com/search/pins/?q=Qu&#7847;n+jeans+&#7889;ng+&#273;&#7913;ng+denim+co+gi&#227;n+m&#224;u+tr&#7855;ng+nam" TargetMode="External"/><Relationship Id="rId1985" Type="http://schemas.openxmlformats.org/officeDocument/2006/relationships/hyperlink" Target="https://google.com/search?tbm=isch&amp;q=Ch&#226;n+v&#225;y+t&#7847;ng+cotton+m&#224;u+&#273;en+n&#7919;" TargetMode="External"/><Relationship Id="rId2829" Type="http://schemas.openxmlformats.org/officeDocument/2006/relationships/hyperlink" Target="https://google.com/search?tbm=isch&amp;q=D&#233;p+sandal+th&#7875;+thao+mesh+m&#224;u+t&#237;m+nam" TargetMode="External"/><Relationship Id="rId1638" Type="http://schemas.openxmlformats.org/officeDocument/2006/relationships/hyperlink" Target="https://pinterest.com/search/pins/?q=Qu&#7847;n+y&#7871;m+kaki+m&#224;u+&#273;&#7887;+&#273;&#244;+n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zoomScaleNormal="100" workbookViewId="0"/>
  </sheetViews>
  <sheetFormatPr defaultColWidth="8.6328125" defaultRowHeight="14.5" x14ac:dyDescent="0.35"/>
  <cols>
    <col min="1" max="1" width="30" style="2" customWidth="1"/>
    <col min="2" max="2" width="115" style="2" customWidth="1"/>
  </cols>
  <sheetData>
    <row r="1" spans="1:2" ht="17.25" customHeight="1" x14ac:dyDescent="0.4">
      <c r="A1" s="3" t="s">
        <v>0</v>
      </c>
    </row>
    <row r="3" spans="1:2" ht="18" customHeight="1" x14ac:dyDescent="0.35">
      <c r="A3" s="4" t="s">
        <v>1</v>
      </c>
      <c r="B3" s="5"/>
    </row>
    <row r="4" spans="1:2" ht="31.5" customHeight="1" x14ac:dyDescent="0.35">
      <c r="A4" s="6" t="s">
        <v>2</v>
      </c>
      <c r="B4" s="7" t="s">
        <v>3</v>
      </c>
    </row>
    <row r="5" spans="1:2" ht="15" customHeight="1" x14ac:dyDescent="0.35">
      <c r="A5" s="8"/>
      <c r="B5" s="5"/>
    </row>
    <row r="6" spans="1:2" ht="18" customHeight="1" x14ac:dyDescent="0.35">
      <c r="A6" s="4" t="s">
        <v>4</v>
      </c>
      <c r="B6" s="5"/>
    </row>
    <row r="7" spans="1:2" ht="45.75" customHeight="1" x14ac:dyDescent="0.35">
      <c r="A7" s="6" t="s">
        <v>5</v>
      </c>
      <c r="B7" s="7" t="s">
        <v>6</v>
      </c>
    </row>
    <row r="8" spans="1:2" ht="31.5" customHeight="1" x14ac:dyDescent="0.35">
      <c r="A8" s="6" t="s">
        <v>7</v>
      </c>
      <c r="B8" s="7" t="s">
        <v>8</v>
      </c>
    </row>
    <row r="9" spans="1:2" ht="18" customHeight="1" x14ac:dyDescent="0.35">
      <c r="A9" s="6" t="s">
        <v>9</v>
      </c>
      <c r="B9" s="7" t="s">
        <v>10</v>
      </c>
    </row>
    <row r="10" spans="1:2" ht="18" customHeight="1" x14ac:dyDescent="0.35">
      <c r="A10" s="6" t="s">
        <v>11</v>
      </c>
      <c r="B10" s="7" t="s">
        <v>12</v>
      </c>
    </row>
    <row r="11" spans="1:2" ht="18" customHeight="1" x14ac:dyDescent="0.35">
      <c r="A11" s="6" t="s">
        <v>13</v>
      </c>
      <c r="B11" s="7" t="s">
        <v>14</v>
      </c>
    </row>
    <row r="12" spans="1:2" ht="15" customHeight="1" x14ac:dyDescent="0.35">
      <c r="A12" s="8"/>
      <c r="B12" s="5"/>
    </row>
    <row r="13" spans="1:2" ht="18" customHeight="1" x14ac:dyDescent="0.35">
      <c r="A13" s="4" t="s">
        <v>15</v>
      </c>
      <c r="B13" s="5"/>
    </row>
    <row r="14" spans="1:2" ht="31.5" customHeight="1" x14ac:dyDescent="0.35">
      <c r="A14" s="9" t="s">
        <v>16</v>
      </c>
      <c r="B14" s="7" t="s">
        <v>17</v>
      </c>
    </row>
    <row r="15" spans="1:2" ht="31.5" customHeight="1" x14ac:dyDescent="0.35">
      <c r="A15" s="10" t="s">
        <v>18</v>
      </c>
      <c r="B15" s="7" t="s">
        <v>19</v>
      </c>
    </row>
    <row r="16" spans="1:2" ht="31.5" customHeight="1" x14ac:dyDescent="0.35">
      <c r="A16" s="11" t="s">
        <v>20</v>
      </c>
      <c r="B16" s="7" t="s">
        <v>21</v>
      </c>
    </row>
    <row r="17" spans="1:2" ht="18" customHeight="1" x14ac:dyDescent="0.35">
      <c r="A17" s="12" t="s">
        <v>22</v>
      </c>
      <c r="B17" s="7" t="s">
        <v>23</v>
      </c>
    </row>
    <row r="18" spans="1:2" ht="18" customHeight="1" x14ac:dyDescent="0.35">
      <c r="A18" s="13" t="s">
        <v>24</v>
      </c>
      <c r="B18" s="7" t="s">
        <v>25</v>
      </c>
    </row>
    <row r="19" spans="1:2" ht="15" customHeight="1" x14ac:dyDescent="0.35">
      <c r="A19" s="8"/>
      <c r="B19" s="5"/>
    </row>
    <row r="20" spans="1:2" ht="18" customHeight="1" x14ac:dyDescent="0.35">
      <c r="A20" s="4" t="s">
        <v>26</v>
      </c>
      <c r="B20" s="5"/>
    </row>
    <row r="21" spans="1:2" ht="61.5" customHeight="1" x14ac:dyDescent="0.35">
      <c r="A21" s="6" t="s">
        <v>27</v>
      </c>
      <c r="B21" s="7" t="s">
        <v>28</v>
      </c>
    </row>
    <row r="22" spans="1:2" ht="31.5" customHeight="1" x14ac:dyDescent="0.35">
      <c r="A22" s="6" t="s">
        <v>29</v>
      </c>
      <c r="B22" s="7" t="s">
        <v>30</v>
      </c>
    </row>
    <row r="23" spans="1:2" ht="45.75" customHeight="1" x14ac:dyDescent="0.35">
      <c r="A23" s="6" t="s">
        <v>31</v>
      </c>
      <c r="B23" s="7" t="s">
        <v>32</v>
      </c>
    </row>
    <row r="24" spans="1:2" ht="31.5" customHeight="1" x14ac:dyDescent="0.35">
      <c r="A24" s="6" t="s">
        <v>33</v>
      </c>
      <c r="B24" s="7" t="s">
        <v>34</v>
      </c>
    </row>
    <row r="25" spans="1:2" ht="15" customHeight="1" x14ac:dyDescent="0.35">
      <c r="A25" s="8"/>
      <c r="B25" s="5"/>
    </row>
    <row r="26" spans="1:2" ht="18" customHeight="1" x14ac:dyDescent="0.35">
      <c r="A26" s="4" t="s">
        <v>35</v>
      </c>
      <c r="B26" s="5"/>
    </row>
    <row r="27" spans="1:2" ht="18" customHeight="1" x14ac:dyDescent="0.35">
      <c r="A27" s="6" t="s">
        <v>36</v>
      </c>
      <c r="B27" s="7" t="s">
        <v>37</v>
      </c>
    </row>
    <row r="28" spans="1:2" ht="31.5" customHeight="1" x14ac:dyDescent="0.35">
      <c r="A28" s="6" t="s">
        <v>38</v>
      </c>
      <c r="B28" s="7" t="s">
        <v>39</v>
      </c>
    </row>
    <row r="29" spans="1:2" ht="18" customHeight="1" x14ac:dyDescent="0.35">
      <c r="A29" s="6" t="s">
        <v>40</v>
      </c>
      <c r="B29" s="7" t="s">
        <v>41</v>
      </c>
    </row>
    <row r="30" spans="1:2" ht="18" customHeight="1" x14ac:dyDescent="0.35">
      <c r="A30" s="6" t="s">
        <v>42</v>
      </c>
      <c r="B30" s="7" t="s">
        <v>43</v>
      </c>
    </row>
    <row r="31" spans="1:2" ht="45.75" customHeight="1" x14ac:dyDescent="0.35">
      <c r="A31" s="6" t="s">
        <v>44</v>
      </c>
      <c r="B31" s="7" t="s">
        <v>45</v>
      </c>
    </row>
    <row r="32" spans="1:2" ht="15" customHeight="1" x14ac:dyDescent="0.35">
      <c r="A32" s="8"/>
      <c r="B32" s="5"/>
    </row>
    <row r="33" spans="1:2" ht="18" customHeight="1" x14ac:dyDescent="0.35">
      <c r="A33" s="4" t="s">
        <v>46</v>
      </c>
      <c r="B33" s="5"/>
    </row>
    <row r="34" spans="1:2" ht="45.75" customHeight="1" x14ac:dyDescent="0.35">
      <c r="A34" s="6" t="s">
        <v>47</v>
      </c>
      <c r="B34" s="7" t="s">
        <v>48</v>
      </c>
    </row>
    <row r="35" spans="1:2" ht="15" customHeight="1" x14ac:dyDescent="0.35">
      <c r="A35" s="8"/>
      <c r="B35" s="5"/>
    </row>
    <row r="36" spans="1:2" ht="18" customHeight="1" x14ac:dyDescent="0.35">
      <c r="A36" s="4" t="s">
        <v>49</v>
      </c>
      <c r="B36" s="5"/>
    </row>
    <row r="37" spans="1:2" ht="31.5" customHeight="1" x14ac:dyDescent="0.35">
      <c r="A37" s="6" t="s">
        <v>50</v>
      </c>
      <c r="B37" s="7" t="s">
        <v>51</v>
      </c>
    </row>
    <row r="38" spans="1:2" ht="31.5" customHeight="1" x14ac:dyDescent="0.35">
      <c r="A38" s="6" t="s">
        <v>52</v>
      </c>
      <c r="B38" s="7" t="s">
        <v>53</v>
      </c>
    </row>
    <row r="39" spans="1:2" ht="31.5" customHeight="1" x14ac:dyDescent="0.35">
      <c r="A39" s="6" t="s">
        <v>54</v>
      </c>
      <c r="B39" s="7" t="s">
        <v>55</v>
      </c>
    </row>
    <row r="40" spans="1:2" ht="18" customHeight="1" x14ac:dyDescent="0.35">
      <c r="A40" s="6" t="s">
        <v>56</v>
      </c>
      <c r="B40" s="7" t="s">
        <v>57</v>
      </c>
    </row>
    <row r="41" spans="1:2" ht="31.5" customHeight="1" x14ac:dyDescent="0.35">
      <c r="A41" s="6" t="s">
        <v>58</v>
      </c>
      <c r="B41" s="7" t="s">
        <v>59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01"/>
  <sheetViews>
    <sheetView tabSelected="1" zoomScaleNormal="100" workbookViewId="0">
      <pane xSplit="3" ySplit="1" topLeftCell="J112" activePane="bottomRight" state="frozen"/>
      <selection pane="topRight" activeCell="D1" sqref="D1"/>
      <selection pane="bottomLeft" activeCell="A2" sqref="A2"/>
      <selection pane="bottomRight" activeCell="B107" sqref="B107"/>
    </sheetView>
  </sheetViews>
  <sheetFormatPr defaultColWidth="8.6328125" defaultRowHeight="14.5" x14ac:dyDescent="0.35"/>
  <cols>
    <col min="1" max="1" width="9" style="2" customWidth="1"/>
    <col min="2" max="2" width="11" style="2" customWidth="1"/>
    <col min="3" max="3" width="40" style="2" customWidth="1"/>
    <col min="4" max="4" width="10" style="2" customWidth="1"/>
    <col min="5" max="5" width="13" style="2" customWidth="1"/>
    <col min="6" max="6" width="10" style="2" customWidth="1"/>
    <col min="7" max="7" width="16" style="2" customWidth="1"/>
    <col min="8" max="9" width="9" style="2" customWidth="1"/>
    <col min="10" max="10" width="18" style="2" customWidth="1"/>
    <col min="11" max="11" width="9" style="2" customWidth="1"/>
    <col min="12" max="13" width="11" style="2" customWidth="1"/>
    <col min="14" max="14" width="10" style="2" customWidth="1"/>
    <col min="15" max="15" width="14" style="2" customWidth="1"/>
    <col min="16" max="16" width="13" style="2" customWidth="1"/>
    <col min="17" max="17" width="15" style="2" customWidth="1"/>
    <col min="18" max="19" width="14" style="2" customWidth="1"/>
    <col min="20" max="20" width="18" style="2" customWidth="1"/>
    <col min="21" max="21" width="10" style="2" customWidth="1"/>
    <col min="22" max="22" width="11" style="2" customWidth="1"/>
  </cols>
  <sheetData>
    <row r="1" spans="1:22" ht="55.5" customHeight="1" x14ac:dyDescent="0.35">
      <c r="A1" s="14" t="s">
        <v>60</v>
      </c>
      <c r="B1" s="15" t="s">
        <v>61</v>
      </c>
      <c r="C1" s="14" t="s">
        <v>62</v>
      </c>
      <c r="D1" s="15" t="s">
        <v>63</v>
      </c>
      <c r="E1" s="14" t="s">
        <v>64</v>
      </c>
      <c r="F1" s="14" t="s">
        <v>65</v>
      </c>
      <c r="G1" s="14" t="s">
        <v>66</v>
      </c>
      <c r="H1" s="16" t="s">
        <v>67</v>
      </c>
      <c r="I1" s="16" t="s">
        <v>68</v>
      </c>
      <c r="J1" s="15" t="s">
        <v>69</v>
      </c>
      <c r="K1" s="16" t="s">
        <v>70</v>
      </c>
      <c r="L1" s="16" t="s">
        <v>71</v>
      </c>
      <c r="M1" s="16" t="s">
        <v>72</v>
      </c>
      <c r="N1" s="16" t="s">
        <v>73</v>
      </c>
      <c r="O1" s="16" t="s">
        <v>74</v>
      </c>
      <c r="P1" s="17" t="s">
        <v>75</v>
      </c>
      <c r="Q1" s="17" t="s">
        <v>76</v>
      </c>
      <c r="R1" s="17" t="s">
        <v>77</v>
      </c>
      <c r="S1" s="17" t="s">
        <v>78</v>
      </c>
      <c r="T1" s="14" t="s">
        <v>79</v>
      </c>
      <c r="U1" s="14" t="s">
        <v>80</v>
      </c>
      <c r="V1" s="14" t="s">
        <v>81</v>
      </c>
    </row>
    <row r="2" spans="1:22" ht="15" customHeight="1" x14ac:dyDescent="0.35">
      <c r="A2" s="18" t="s">
        <v>82</v>
      </c>
      <c r="B2" s="18" t="s">
        <v>83</v>
      </c>
      <c r="C2" s="18" t="s">
        <v>84</v>
      </c>
      <c r="D2" s="18" t="s">
        <v>85</v>
      </c>
      <c r="E2" s="18" t="s">
        <v>86</v>
      </c>
      <c r="F2" s="18" t="s">
        <v>87</v>
      </c>
      <c r="G2" s="18" t="s">
        <v>88</v>
      </c>
      <c r="H2" s="19">
        <v>20</v>
      </c>
      <c r="I2" s="19">
        <v>38</v>
      </c>
      <c r="J2" s="18" t="s">
        <v>89</v>
      </c>
      <c r="K2" s="19">
        <v>2</v>
      </c>
      <c r="L2" s="19">
        <v>5</v>
      </c>
      <c r="M2" s="19">
        <v>2</v>
      </c>
      <c r="N2" s="19">
        <v>2</v>
      </c>
      <c r="O2" s="18" t="s">
        <v>90</v>
      </c>
      <c r="P2" s="20">
        <f>ROUND(CachTinhDiem!$B$23*ROUND(1+(SUMPRODUCT(INDEX(CachTinhDiem!$B$8:$E$11,1,0),$K2:$N2)-1)*9/4,1)+CachTinhDiem!$B$24*ROUND(1+(INDEX(CachTinhDiem!$B$15:$E$20,MATCH($O2,CachTinhDiem!$A$15:$A$20,0),1)-1)*9/4,1),1)</f>
        <v>6.1</v>
      </c>
      <c r="Q2" s="20">
        <f>ROUND(CachTinhDiem!$B$23*ROUND(1+(SUMPRODUCT(INDEX(CachTinhDiem!$B$8:$E$11,2,0),$K2:$N2)-1)*9/4,1)+CachTinhDiem!$B$24*ROUND(1+(INDEX(CachTinhDiem!$B$15:$E$20,MATCH($O2,CachTinhDiem!$A$15:$A$20,0),2)-1)*9/4,1),1)</f>
        <v>4.9000000000000004</v>
      </c>
      <c r="R2" s="20">
        <f>ROUND(CachTinhDiem!$B$23*ROUND(1+(SUMPRODUCT(INDEX(CachTinhDiem!$B$8:$E$11,3,0),$K2:$N2)-1)*9/4,1)+CachTinhDiem!$B$24*ROUND(1+(INDEX(CachTinhDiem!$B$15:$E$20,MATCH($O2,CachTinhDiem!$A$15:$A$20,0),3)-1)*9/4,1),1)</f>
        <v>6.1</v>
      </c>
      <c r="S2" s="20">
        <f>ROUND(CachTinhDiem!$B$23*ROUND(1+(SUMPRODUCT(INDEX(CachTinhDiem!$B$8:$E$11,4,0),$K2:$N2)-1)*9/4,1)+CachTinhDiem!$B$24*ROUND(1+(INDEX(CachTinhDiem!$B$15:$E$20,MATCH($O2,CachTinhDiem!$A$15:$A$20,0),4)-1)*9/4,1),1)</f>
        <v>4.2</v>
      </c>
      <c r="T2" s="18" t="str">
        <f>INDEX(CachTinhDiem!$A$8:$A$11,MATCH(MAX($P2:$S2),$P2:$S2,0))</f>
        <v>Đi học</v>
      </c>
      <c r="U2" s="21" t="s">
        <v>91</v>
      </c>
      <c r="V2" s="21" t="s">
        <v>92</v>
      </c>
    </row>
    <row r="3" spans="1:22" ht="15" customHeight="1" x14ac:dyDescent="0.35">
      <c r="A3" s="18" t="s">
        <v>93</v>
      </c>
      <c r="B3" s="18" t="s">
        <v>83</v>
      </c>
      <c r="C3" s="18" t="s">
        <v>94</v>
      </c>
      <c r="D3" s="18" t="s">
        <v>85</v>
      </c>
      <c r="E3" s="18" t="s">
        <v>95</v>
      </c>
      <c r="F3" s="18" t="s">
        <v>87</v>
      </c>
      <c r="G3" s="18" t="s">
        <v>96</v>
      </c>
      <c r="H3" s="19">
        <v>8</v>
      </c>
      <c r="I3" s="19">
        <v>22</v>
      </c>
      <c r="J3" s="18" t="s">
        <v>97</v>
      </c>
      <c r="K3" s="19">
        <v>4</v>
      </c>
      <c r="L3" s="19">
        <v>2</v>
      </c>
      <c r="M3" s="19">
        <v>3</v>
      </c>
      <c r="N3" s="19">
        <v>3</v>
      </c>
      <c r="O3" s="18" t="s">
        <v>90</v>
      </c>
      <c r="P3" s="20">
        <f>ROUND(CachTinhDiem!$B$23*ROUND(1+(SUMPRODUCT(INDEX(CachTinhDiem!$B$8:$E$11,1,0),$K3:$N3)-1)*9/4,1)+CachTinhDiem!$B$24*ROUND(1+(INDEX(CachTinhDiem!$B$15:$E$20,MATCH($O3,CachTinhDiem!$A$15:$A$20,0),1)-1)*9/4,1),1)</f>
        <v>5.9</v>
      </c>
      <c r="Q3" s="20">
        <f>ROUND(CachTinhDiem!$B$23*ROUND(1+(SUMPRODUCT(INDEX(CachTinhDiem!$B$8:$E$11,2,0),$K3:$N3)-1)*9/4,1)+CachTinhDiem!$B$24*ROUND(1+(INDEX(CachTinhDiem!$B$15:$E$20,MATCH($O3,CachTinhDiem!$A$15:$A$20,0),2)-1)*9/4,1),1)</f>
        <v>5.5</v>
      </c>
      <c r="R3" s="20">
        <f>ROUND(CachTinhDiem!$B$23*ROUND(1+(SUMPRODUCT(INDEX(CachTinhDiem!$B$8:$E$11,3,0),$K3:$N3)-1)*9/4,1)+CachTinhDiem!$B$24*ROUND(1+(INDEX(CachTinhDiem!$B$15:$E$20,MATCH($O3,CachTinhDiem!$A$15:$A$20,0),3)-1)*9/4,1),1)</f>
        <v>5.7</v>
      </c>
      <c r="S3" s="20">
        <f>ROUND(CachTinhDiem!$B$23*ROUND(1+(SUMPRODUCT(INDEX(CachTinhDiem!$B$8:$E$11,4,0),$K3:$N3)-1)*9/4,1)+CachTinhDiem!$B$24*ROUND(1+(INDEX(CachTinhDiem!$B$15:$E$20,MATCH($O3,CachTinhDiem!$A$15:$A$20,0),4)-1)*9/4,1),1)</f>
        <v>4.5999999999999996</v>
      </c>
      <c r="T3" s="18" t="str">
        <f>INDEX(CachTinhDiem!$A$8:$A$11,MATCH(MAX($P3:$S3),$P3:$S3,0))</f>
        <v>Đi học</v>
      </c>
      <c r="U3" s="21" t="s">
        <v>91</v>
      </c>
      <c r="V3" s="21" t="s">
        <v>92</v>
      </c>
    </row>
    <row r="4" spans="1:22" ht="15" customHeight="1" x14ac:dyDescent="0.35">
      <c r="A4" s="18" t="s">
        <v>98</v>
      </c>
      <c r="B4" s="18" t="s">
        <v>83</v>
      </c>
      <c r="C4" s="18" t="s">
        <v>99</v>
      </c>
      <c r="D4" s="18" t="s">
        <v>100</v>
      </c>
      <c r="E4" s="18" t="s">
        <v>101</v>
      </c>
      <c r="F4" s="18" t="s">
        <v>87</v>
      </c>
      <c r="G4" s="18" t="s">
        <v>102</v>
      </c>
      <c r="H4" s="19">
        <v>21</v>
      </c>
      <c r="I4" s="19">
        <v>35</v>
      </c>
      <c r="J4" s="18" t="s">
        <v>89</v>
      </c>
      <c r="K4" s="19">
        <v>1</v>
      </c>
      <c r="L4" s="19">
        <v>3</v>
      </c>
      <c r="M4" s="19">
        <v>3</v>
      </c>
      <c r="N4" s="19">
        <v>4</v>
      </c>
      <c r="O4" s="18" t="s">
        <v>103</v>
      </c>
      <c r="P4" s="20">
        <f>ROUND(CachTinhDiem!$B$23*ROUND(1+(SUMPRODUCT(INDEX(CachTinhDiem!$B$8:$E$11,1,0),$K4:$N4)-1)*9/4,1)+CachTinhDiem!$B$24*ROUND(1+(INDEX(CachTinhDiem!$B$15:$E$20,MATCH($O4,CachTinhDiem!$A$15:$A$20,0),1)-1)*9/4,1),1)</f>
        <v>6.3</v>
      </c>
      <c r="Q4" s="20">
        <f>ROUND(CachTinhDiem!$B$23*ROUND(1+(SUMPRODUCT(INDEX(CachTinhDiem!$B$8:$E$11,2,0),$K4:$N4)-1)*9/4,1)+CachTinhDiem!$B$24*ROUND(1+(INDEX(CachTinhDiem!$B$15:$E$20,MATCH($O4,CachTinhDiem!$A$15:$A$20,0),2)-1)*9/4,1),1)</f>
        <v>4.4000000000000004</v>
      </c>
      <c r="R4" s="20">
        <f>ROUND(CachTinhDiem!$B$23*ROUND(1+(SUMPRODUCT(INDEX(CachTinhDiem!$B$8:$E$11,3,0),$K4:$N4)-1)*9/4,1)+CachTinhDiem!$B$24*ROUND(1+(INDEX(CachTinhDiem!$B$15:$E$20,MATCH($O4,CachTinhDiem!$A$15:$A$20,0),3)-1)*9/4,1),1)</f>
        <v>5.2</v>
      </c>
      <c r="S4" s="20">
        <f>ROUND(CachTinhDiem!$B$23*ROUND(1+(SUMPRODUCT(INDEX(CachTinhDiem!$B$8:$E$11,4,0),$K4:$N4)-1)*9/4,1)+CachTinhDiem!$B$24*ROUND(1+(INDEX(CachTinhDiem!$B$15:$E$20,MATCH($O4,CachTinhDiem!$A$15:$A$20,0),4)-1)*9/4,1),1)</f>
        <v>7.8</v>
      </c>
      <c r="T4" s="18" t="str">
        <f>INDEX(CachTinhDiem!$A$8:$A$11,MATCH(MAX($P4:$S4),$P4:$S4,0))</f>
        <v>Thuyết trình</v>
      </c>
      <c r="U4" s="21" t="s">
        <v>91</v>
      </c>
      <c r="V4" s="21" t="s">
        <v>92</v>
      </c>
    </row>
    <row r="5" spans="1:22" ht="15" customHeight="1" x14ac:dyDescent="0.35">
      <c r="A5" s="18" t="s">
        <v>104</v>
      </c>
      <c r="B5" s="18" t="s">
        <v>83</v>
      </c>
      <c r="C5" s="18" t="s">
        <v>105</v>
      </c>
      <c r="D5" s="18" t="s">
        <v>85</v>
      </c>
      <c r="E5" s="18" t="s">
        <v>106</v>
      </c>
      <c r="F5" s="18" t="s">
        <v>87</v>
      </c>
      <c r="G5" s="18" t="s">
        <v>88</v>
      </c>
      <c r="H5" s="19">
        <v>20</v>
      </c>
      <c r="I5" s="19">
        <v>37</v>
      </c>
      <c r="J5" s="18" t="s">
        <v>89</v>
      </c>
      <c r="K5" s="19">
        <v>2</v>
      </c>
      <c r="L5" s="19">
        <v>5</v>
      </c>
      <c r="M5" s="19">
        <v>3</v>
      </c>
      <c r="N5" s="19">
        <v>2</v>
      </c>
      <c r="O5" s="18" t="s">
        <v>90</v>
      </c>
      <c r="P5" s="20">
        <f>ROUND(CachTinhDiem!$B$23*ROUND(1+(SUMPRODUCT(INDEX(CachTinhDiem!$B$8:$E$11,1,0),$K5:$N5)-1)*9/4,1)+CachTinhDiem!$B$24*ROUND(1+(INDEX(CachTinhDiem!$B$15:$E$20,MATCH($O5,CachTinhDiem!$A$15:$A$20,0),1)-1)*9/4,1),1)</f>
        <v>6.5</v>
      </c>
      <c r="Q5" s="20">
        <f>ROUND(CachTinhDiem!$B$23*ROUND(1+(SUMPRODUCT(INDEX(CachTinhDiem!$B$8:$E$11,2,0),$K5:$N5)-1)*9/4,1)+CachTinhDiem!$B$24*ROUND(1+(INDEX(CachTinhDiem!$B$15:$E$20,MATCH($O5,CachTinhDiem!$A$15:$A$20,0),2)-1)*9/4,1),1)</f>
        <v>5.6</v>
      </c>
      <c r="R5" s="20">
        <f>ROUND(CachTinhDiem!$B$23*ROUND(1+(SUMPRODUCT(INDEX(CachTinhDiem!$B$8:$E$11,3,0),$K5:$N5)-1)*9/4,1)+CachTinhDiem!$B$24*ROUND(1+(INDEX(CachTinhDiem!$B$15:$E$20,MATCH($O5,CachTinhDiem!$A$15:$A$20,0),3)-1)*9/4,1),1)</f>
        <v>6.8</v>
      </c>
      <c r="S5" s="20">
        <f>ROUND(CachTinhDiem!$B$23*ROUND(1+(SUMPRODUCT(INDEX(CachTinhDiem!$B$8:$E$11,4,0),$K5:$N5)-1)*9/4,1)+CachTinhDiem!$B$24*ROUND(1+(INDEX(CachTinhDiem!$B$15:$E$20,MATCH($O5,CachTinhDiem!$A$15:$A$20,0),4)-1)*9/4,1),1)</f>
        <v>4.5999999999999996</v>
      </c>
      <c r="T5" s="18" t="str">
        <f>INDEX(CachTinhDiem!$A$8:$A$11,MATCH(MAX($P5:$S5),$P5:$S5,0))</f>
        <v>Vẽ ngoại cảnh</v>
      </c>
      <c r="U5" s="21" t="s">
        <v>91</v>
      </c>
      <c r="V5" s="21" t="s">
        <v>92</v>
      </c>
    </row>
    <row r="6" spans="1:22" ht="15" customHeight="1" x14ac:dyDescent="0.35">
      <c r="A6" s="18" t="s">
        <v>107</v>
      </c>
      <c r="B6" s="18" t="s">
        <v>83</v>
      </c>
      <c r="C6" s="18" t="s">
        <v>108</v>
      </c>
      <c r="D6" s="18" t="s">
        <v>85</v>
      </c>
      <c r="E6" s="18" t="s">
        <v>24</v>
      </c>
      <c r="F6" s="18" t="s">
        <v>87</v>
      </c>
      <c r="G6" s="18" t="s">
        <v>109</v>
      </c>
      <c r="H6" s="19">
        <v>20</v>
      </c>
      <c r="I6" s="19">
        <v>37</v>
      </c>
      <c r="J6" s="18" t="s">
        <v>89</v>
      </c>
      <c r="K6" s="19">
        <v>2</v>
      </c>
      <c r="L6" s="19">
        <v>4</v>
      </c>
      <c r="M6" s="19">
        <v>3</v>
      </c>
      <c r="N6" s="19">
        <v>2</v>
      </c>
      <c r="O6" s="18" t="s">
        <v>110</v>
      </c>
      <c r="P6" s="20">
        <f>ROUND(CachTinhDiem!$B$23*ROUND(1+(SUMPRODUCT(INDEX(CachTinhDiem!$B$8:$E$11,1,0),$K6:$N6)-1)*9/4,1)+CachTinhDiem!$B$24*ROUND(1+(INDEX(CachTinhDiem!$B$15:$E$20,MATCH($O6,CachTinhDiem!$A$15:$A$20,0),1)-1)*9/4,1),1)</f>
        <v>6.1</v>
      </c>
      <c r="Q6" s="20">
        <f>ROUND(CachTinhDiem!$B$23*ROUND(1+(SUMPRODUCT(INDEX(CachTinhDiem!$B$8:$E$11,2,0),$K6:$N6)-1)*9/4,1)+CachTinhDiem!$B$24*ROUND(1+(INDEX(CachTinhDiem!$B$15:$E$20,MATCH($O6,CachTinhDiem!$A$15:$A$20,0),2)-1)*9/4,1),1)</f>
        <v>5.4</v>
      </c>
      <c r="R6" s="20">
        <f>ROUND(CachTinhDiem!$B$23*ROUND(1+(SUMPRODUCT(INDEX(CachTinhDiem!$B$8:$E$11,3,0),$K6:$N6)-1)*9/4,1)+CachTinhDiem!$B$24*ROUND(1+(INDEX(CachTinhDiem!$B$15:$E$20,MATCH($O6,CachTinhDiem!$A$15:$A$20,0),3)-1)*9/4,1),1)</f>
        <v>5.6</v>
      </c>
      <c r="S6" s="20">
        <f>ROUND(CachTinhDiem!$B$23*ROUND(1+(SUMPRODUCT(INDEX(CachTinhDiem!$B$8:$E$11,4,0),$K6:$N6)-1)*9/4,1)+CachTinhDiem!$B$24*ROUND(1+(INDEX(CachTinhDiem!$B$15:$E$20,MATCH($O6,CachTinhDiem!$A$15:$A$20,0),4)-1)*9/4,1),1)</f>
        <v>5.6</v>
      </c>
      <c r="T6" s="18" t="str">
        <f>INDEX(CachTinhDiem!$A$8:$A$11,MATCH(MAX($P6:$S6),$P6:$S6,0))</f>
        <v>Đi học</v>
      </c>
      <c r="U6" s="21" t="s">
        <v>91</v>
      </c>
      <c r="V6" s="21" t="s">
        <v>92</v>
      </c>
    </row>
    <row r="7" spans="1:22" ht="15" customHeight="1" x14ac:dyDescent="0.35">
      <c r="A7" s="18" t="s">
        <v>111</v>
      </c>
      <c r="B7" s="18" t="s">
        <v>83</v>
      </c>
      <c r="C7" s="18" t="s">
        <v>112</v>
      </c>
      <c r="D7" s="18" t="s">
        <v>85</v>
      </c>
      <c r="E7" s="18" t="s">
        <v>113</v>
      </c>
      <c r="F7" s="18" t="s">
        <v>87</v>
      </c>
      <c r="G7" s="18" t="s">
        <v>114</v>
      </c>
      <c r="H7" s="19">
        <v>20</v>
      </c>
      <c r="I7" s="19">
        <v>38</v>
      </c>
      <c r="J7" s="18" t="s">
        <v>89</v>
      </c>
      <c r="K7" s="19">
        <v>2</v>
      </c>
      <c r="L7" s="19">
        <v>5</v>
      </c>
      <c r="M7" s="19">
        <v>3</v>
      </c>
      <c r="N7" s="19">
        <v>4</v>
      </c>
      <c r="O7" s="18" t="s">
        <v>115</v>
      </c>
      <c r="P7" s="20">
        <f>ROUND(CachTinhDiem!$B$23*ROUND(1+(SUMPRODUCT(INDEX(CachTinhDiem!$B$8:$E$11,1,0),$K7:$N7)-1)*9/4,1)+CachTinhDiem!$B$24*ROUND(1+(INDEX(CachTinhDiem!$B$15:$E$20,MATCH($O7,CachTinhDiem!$A$15:$A$20,0),1)-1)*9/4,1),1)</f>
        <v>8.1</v>
      </c>
      <c r="Q7" s="20">
        <f>ROUND(CachTinhDiem!$B$23*ROUND(1+(SUMPRODUCT(INDEX(CachTinhDiem!$B$8:$E$11,2,0),$K7:$N7)-1)*9/4,1)+CachTinhDiem!$B$24*ROUND(1+(INDEX(CachTinhDiem!$B$15:$E$20,MATCH($O7,CachTinhDiem!$A$15:$A$20,0),2)-1)*9/4,1),1)</f>
        <v>6.7</v>
      </c>
      <c r="R7" s="20">
        <f>ROUND(CachTinhDiem!$B$23*ROUND(1+(SUMPRODUCT(INDEX(CachTinhDiem!$B$8:$E$11,3,0),$K7:$N7)-1)*9/4,1)+CachTinhDiem!$B$24*ROUND(1+(INDEX(CachTinhDiem!$B$15:$E$20,MATCH($O7,CachTinhDiem!$A$15:$A$20,0),3)-1)*9/4,1),1)</f>
        <v>8.1</v>
      </c>
      <c r="S7" s="20">
        <f>ROUND(CachTinhDiem!$B$23*ROUND(1+(SUMPRODUCT(INDEX(CachTinhDiem!$B$8:$E$11,4,0),$K7:$N7)-1)*9/4,1)+CachTinhDiem!$B$24*ROUND(1+(INDEX(CachTinhDiem!$B$15:$E$20,MATCH($O7,CachTinhDiem!$A$15:$A$20,0),4)-1)*9/4,1),1)</f>
        <v>7.1</v>
      </c>
      <c r="T7" s="18" t="str">
        <f>INDEX(CachTinhDiem!$A$8:$A$11,MATCH(MAX($P7:$S7),$P7:$S7,0))</f>
        <v>Đi học</v>
      </c>
      <c r="U7" s="21" t="s">
        <v>91</v>
      </c>
      <c r="V7" s="21" t="s">
        <v>92</v>
      </c>
    </row>
    <row r="8" spans="1:22" ht="15" customHeight="1" x14ac:dyDescent="0.35">
      <c r="A8" s="18" t="s">
        <v>116</v>
      </c>
      <c r="B8" s="18" t="s">
        <v>83</v>
      </c>
      <c r="C8" s="18" t="s">
        <v>117</v>
      </c>
      <c r="D8" s="18" t="s">
        <v>85</v>
      </c>
      <c r="E8" s="18" t="s">
        <v>24</v>
      </c>
      <c r="F8" s="18" t="s">
        <v>118</v>
      </c>
      <c r="G8" s="18" t="s">
        <v>119</v>
      </c>
      <c r="H8" s="19">
        <v>6</v>
      </c>
      <c r="I8" s="19">
        <v>18</v>
      </c>
      <c r="J8" s="18" t="s">
        <v>120</v>
      </c>
      <c r="K8" s="19">
        <v>4</v>
      </c>
      <c r="L8" s="19">
        <v>3</v>
      </c>
      <c r="M8" s="19">
        <v>3</v>
      </c>
      <c r="N8" s="19">
        <v>2</v>
      </c>
      <c r="O8" s="18" t="s">
        <v>90</v>
      </c>
      <c r="P8" s="20">
        <f>ROUND(CachTinhDiem!$B$23*ROUND(1+(SUMPRODUCT(INDEX(CachTinhDiem!$B$8:$E$11,1,0),$K8:$N8)-1)*9/4,1)+CachTinhDiem!$B$24*ROUND(1+(INDEX(CachTinhDiem!$B$15:$E$20,MATCH($O8,CachTinhDiem!$A$15:$A$20,0),1)-1)*9/4,1),1)</f>
        <v>5.9</v>
      </c>
      <c r="Q8" s="20">
        <f>ROUND(CachTinhDiem!$B$23*ROUND(1+(SUMPRODUCT(INDEX(CachTinhDiem!$B$8:$E$11,2,0),$K8:$N8)-1)*9/4,1)+CachTinhDiem!$B$24*ROUND(1+(INDEX(CachTinhDiem!$B$15:$E$20,MATCH($O8,CachTinhDiem!$A$15:$A$20,0),2)-1)*9/4,1),1)</f>
        <v>5.6</v>
      </c>
      <c r="R8" s="20">
        <f>ROUND(CachTinhDiem!$B$23*ROUND(1+(SUMPRODUCT(INDEX(CachTinhDiem!$B$8:$E$11,3,0),$K8:$N8)-1)*9/4,1)+CachTinhDiem!$B$24*ROUND(1+(INDEX(CachTinhDiem!$B$15:$E$20,MATCH($O8,CachTinhDiem!$A$15:$A$20,0),3)-1)*9/4,1),1)</f>
        <v>5.9</v>
      </c>
      <c r="S8" s="20">
        <f>ROUND(CachTinhDiem!$B$23*ROUND(1+(SUMPRODUCT(INDEX(CachTinhDiem!$B$8:$E$11,4,0),$K8:$N8)-1)*9/4,1)+CachTinhDiem!$B$24*ROUND(1+(INDEX(CachTinhDiem!$B$15:$E$20,MATCH($O8,CachTinhDiem!$A$15:$A$20,0),4)-1)*9/4,1),1)</f>
        <v>3.9</v>
      </c>
      <c r="T8" s="18" t="str">
        <f>INDEX(CachTinhDiem!$A$8:$A$11,MATCH(MAX($P8:$S8),$P8:$S8,0))</f>
        <v>Đi học</v>
      </c>
      <c r="U8" s="21" t="s">
        <v>91</v>
      </c>
      <c r="V8" s="21" t="s">
        <v>92</v>
      </c>
    </row>
    <row r="9" spans="1:22" ht="15" customHeight="1" x14ac:dyDescent="0.35">
      <c r="A9" s="18" t="s">
        <v>121</v>
      </c>
      <c r="B9" s="18" t="s">
        <v>83</v>
      </c>
      <c r="C9" s="18" t="s">
        <v>122</v>
      </c>
      <c r="D9" s="18" t="s">
        <v>100</v>
      </c>
      <c r="E9" s="18" t="s">
        <v>113</v>
      </c>
      <c r="F9" s="18" t="s">
        <v>87</v>
      </c>
      <c r="G9" s="18" t="s">
        <v>123</v>
      </c>
      <c r="H9" s="19">
        <v>5</v>
      </c>
      <c r="I9" s="19">
        <v>14</v>
      </c>
      <c r="J9" s="18" t="s">
        <v>120</v>
      </c>
      <c r="K9" s="19">
        <v>4</v>
      </c>
      <c r="L9" s="19">
        <v>1</v>
      </c>
      <c r="M9" s="19">
        <v>2</v>
      </c>
      <c r="N9" s="19">
        <v>3</v>
      </c>
      <c r="O9" s="18" t="s">
        <v>110</v>
      </c>
      <c r="P9" s="20">
        <f>ROUND(CachTinhDiem!$B$23*ROUND(1+(SUMPRODUCT(INDEX(CachTinhDiem!$B$8:$E$11,1,0),$K9:$N9)-1)*9/4,1)+CachTinhDiem!$B$24*ROUND(1+(INDEX(CachTinhDiem!$B$15:$E$20,MATCH($O9,CachTinhDiem!$A$15:$A$20,0),1)-1)*9/4,1),1)</f>
        <v>4.9000000000000004</v>
      </c>
      <c r="Q9" s="20">
        <f>ROUND(CachTinhDiem!$B$23*ROUND(1+(SUMPRODUCT(INDEX(CachTinhDiem!$B$8:$E$11,2,0),$K9:$N9)-1)*9/4,1)+CachTinhDiem!$B$24*ROUND(1+(INDEX(CachTinhDiem!$B$15:$E$20,MATCH($O9,CachTinhDiem!$A$15:$A$20,0),2)-1)*9/4,1),1)</f>
        <v>4.4000000000000004</v>
      </c>
      <c r="R9" s="20">
        <f>ROUND(CachTinhDiem!$B$23*ROUND(1+(SUMPRODUCT(INDEX(CachTinhDiem!$B$8:$E$11,3,0),$K9:$N9)-1)*9/4,1)+CachTinhDiem!$B$24*ROUND(1+(INDEX(CachTinhDiem!$B$15:$E$20,MATCH($O9,CachTinhDiem!$A$15:$A$20,0),3)-1)*9/4,1),1)</f>
        <v>3.8</v>
      </c>
      <c r="S9" s="20">
        <f>ROUND(CachTinhDiem!$B$23*ROUND(1+(SUMPRODUCT(INDEX(CachTinhDiem!$B$8:$E$11,4,0),$K9:$N9)-1)*9/4,1)+CachTinhDiem!$B$24*ROUND(1+(INDEX(CachTinhDiem!$B$15:$E$20,MATCH($O9,CachTinhDiem!$A$15:$A$20,0),4)-1)*9/4,1),1)</f>
        <v>5.3</v>
      </c>
      <c r="T9" s="18" t="str">
        <f>INDEX(CachTinhDiem!$A$8:$A$11,MATCH(MAX($P9:$S9),$P9:$S9,0))</f>
        <v>Thuyết trình</v>
      </c>
      <c r="U9" s="21" t="s">
        <v>91</v>
      </c>
      <c r="V9" s="21" t="s">
        <v>92</v>
      </c>
    </row>
    <row r="10" spans="1:22" ht="15" customHeight="1" x14ac:dyDescent="0.35">
      <c r="A10" s="18" t="s">
        <v>124</v>
      </c>
      <c r="B10" s="18" t="s">
        <v>83</v>
      </c>
      <c r="C10" s="18" t="s">
        <v>125</v>
      </c>
      <c r="D10" s="18" t="s">
        <v>85</v>
      </c>
      <c r="E10" s="18" t="s">
        <v>126</v>
      </c>
      <c r="F10" s="18" t="s">
        <v>87</v>
      </c>
      <c r="G10" s="18" t="s">
        <v>127</v>
      </c>
      <c r="H10" s="19">
        <v>15</v>
      </c>
      <c r="I10" s="19">
        <v>30</v>
      </c>
      <c r="J10" s="18" t="s">
        <v>128</v>
      </c>
      <c r="K10" s="19">
        <v>2</v>
      </c>
      <c r="L10" s="19">
        <v>4</v>
      </c>
      <c r="M10" s="19">
        <v>4</v>
      </c>
      <c r="N10" s="19">
        <v>2</v>
      </c>
      <c r="O10" s="18" t="s">
        <v>110</v>
      </c>
      <c r="P10" s="20">
        <f>ROUND(CachTinhDiem!$B$23*ROUND(1+(SUMPRODUCT(INDEX(CachTinhDiem!$B$8:$E$11,1,0),$K10:$N10)-1)*9/4,1)+CachTinhDiem!$B$24*ROUND(1+(INDEX(CachTinhDiem!$B$15:$E$20,MATCH($O10,CachTinhDiem!$A$15:$A$20,0),1)-1)*9/4,1),1)</f>
        <v>6.5</v>
      </c>
      <c r="Q10" s="20">
        <f>ROUND(CachTinhDiem!$B$23*ROUND(1+(SUMPRODUCT(INDEX(CachTinhDiem!$B$8:$E$11,2,0),$K10:$N10)-1)*9/4,1)+CachTinhDiem!$B$24*ROUND(1+(INDEX(CachTinhDiem!$B$15:$E$20,MATCH($O10,CachTinhDiem!$A$15:$A$20,0),2)-1)*9/4,1),1)</f>
        <v>6.1</v>
      </c>
      <c r="R10" s="20">
        <f>ROUND(CachTinhDiem!$B$23*ROUND(1+(SUMPRODUCT(INDEX(CachTinhDiem!$B$8:$E$11,3,0),$K10:$N10)-1)*9/4,1)+CachTinhDiem!$B$24*ROUND(1+(INDEX(CachTinhDiem!$B$15:$E$20,MATCH($O10,CachTinhDiem!$A$15:$A$20,0),3)-1)*9/4,1),1)</f>
        <v>6.5</v>
      </c>
      <c r="S10" s="20">
        <f>ROUND(CachTinhDiem!$B$23*ROUND(1+(SUMPRODUCT(INDEX(CachTinhDiem!$B$8:$E$11,4,0),$K10:$N10)-1)*9/4,1)+CachTinhDiem!$B$24*ROUND(1+(INDEX(CachTinhDiem!$B$15:$E$20,MATCH($O10,CachTinhDiem!$A$15:$A$20,0),4)-1)*9/4,1),1)</f>
        <v>5.9</v>
      </c>
      <c r="T10" s="18" t="str">
        <f>INDEX(CachTinhDiem!$A$8:$A$11,MATCH(MAX($P10:$S10),$P10:$S10,0))</f>
        <v>Đi học</v>
      </c>
      <c r="U10" s="21" t="s">
        <v>91</v>
      </c>
      <c r="V10" s="21" t="s">
        <v>92</v>
      </c>
    </row>
    <row r="11" spans="1:22" ht="15" customHeight="1" x14ac:dyDescent="0.35">
      <c r="A11" s="18" t="s">
        <v>129</v>
      </c>
      <c r="B11" s="18" t="s">
        <v>83</v>
      </c>
      <c r="C11" s="18" t="s">
        <v>130</v>
      </c>
      <c r="D11" s="18" t="s">
        <v>85</v>
      </c>
      <c r="E11" s="18" t="s">
        <v>131</v>
      </c>
      <c r="F11" s="18" t="s">
        <v>87</v>
      </c>
      <c r="G11" s="18" t="s">
        <v>132</v>
      </c>
      <c r="H11" s="19">
        <v>23</v>
      </c>
      <c r="I11" s="19">
        <v>40</v>
      </c>
      <c r="J11" s="18" t="s">
        <v>133</v>
      </c>
      <c r="K11" s="19">
        <v>2</v>
      </c>
      <c r="L11" s="19">
        <v>5</v>
      </c>
      <c r="M11" s="19">
        <v>2</v>
      </c>
      <c r="N11" s="19">
        <v>4</v>
      </c>
      <c r="O11" s="18" t="s">
        <v>115</v>
      </c>
      <c r="P11" s="20">
        <f>ROUND(CachTinhDiem!$B$23*ROUND(1+(SUMPRODUCT(INDEX(CachTinhDiem!$B$8:$E$11,1,0),$K11:$N11)-1)*9/4,1)+CachTinhDiem!$B$24*ROUND(1+(INDEX(CachTinhDiem!$B$15:$E$20,MATCH($O11,CachTinhDiem!$A$15:$A$20,0),1)-1)*9/4,1),1)</f>
        <v>7.6</v>
      </c>
      <c r="Q11" s="20">
        <f>ROUND(CachTinhDiem!$B$23*ROUND(1+(SUMPRODUCT(INDEX(CachTinhDiem!$B$8:$E$11,2,0),$K11:$N11)-1)*9/4,1)+CachTinhDiem!$B$24*ROUND(1+(INDEX(CachTinhDiem!$B$15:$E$20,MATCH($O11,CachTinhDiem!$A$15:$A$20,0),2)-1)*9/4,1),1)</f>
        <v>5.9</v>
      </c>
      <c r="R11" s="20">
        <f>ROUND(CachTinhDiem!$B$23*ROUND(1+(SUMPRODUCT(INDEX(CachTinhDiem!$B$8:$E$11,3,0),$K11:$N11)-1)*9/4,1)+CachTinhDiem!$B$24*ROUND(1+(INDEX(CachTinhDiem!$B$15:$E$20,MATCH($O11,CachTinhDiem!$A$15:$A$20,0),3)-1)*9/4,1),1)</f>
        <v>7.3</v>
      </c>
      <c r="S11" s="20">
        <f>ROUND(CachTinhDiem!$B$23*ROUND(1+(SUMPRODUCT(INDEX(CachTinhDiem!$B$8:$E$11,4,0),$K11:$N11)-1)*9/4,1)+CachTinhDiem!$B$24*ROUND(1+(INDEX(CachTinhDiem!$B$15:$E$20,MATCH($O11,CachTinhDiem!$A$15:$A$20,0),4)-1)*9/4,1),1)</f>
        <v>6.8</v>
      </c>
      <c r="T11" s="18" t="str">
        <f>INDEX(CachTinhDiem!$A$8:$A$11,MATCH(MAX($P11:$S11),$P11:$S11,0))</f>
        <v>Đi học</v>
      </c>
      <c r="U11" s="21" t="s">
        <v>91</v>
      </c>
      <c r="V11" s="21" t="s">
        <v>92</v>
      </c>
    </row>
    <row r="12" spans="1:22" ht="15" customHeight="1" x14ac:dyDescent="0.35">
      <c r="A12" s="18" t="s">
        <v>134</v>
      </c>
      <c r="B12" s="18" t="s">
        <v>83</v>
      </c>
      <c r="C12" s="18" t="s">
        <v>135</v>
      </c>
      <c r="D12" s="18" t="s">
        <v>136</v>
      </c>
      <c r="E12" s="18" t="s">
        <v>137</v>
      </c>
      <c r="F12" s="18" t="s">
        <v>87</v>
      </c>
      <c r="G12" s="18" t="s">
        <v>96</v>
      </c>
      <c r="H12" s="19">
        <v>5</v>
      </c>
      <c r="I12" s="19">
        <v>20</v>
      </c>
      <c r="J12" s="18" t="s">
        <v>120</v>
      </c>
      <c r="K12" s="19">
        <v>4</v>
      </c>
      <c r="L12" s="19">
        <v>1</v>
      </c>
      <c r="M12" s="19">
        <v>3</v>
      </c>
      <c r="N12" s="19">
        <v>2</v>
      </c>
      <c r="O12" s="18" t="s">
        <v>138</v>
      </c>
      <c r="P12" s="20">
        <f>ROUND(CachTinhDiem!$B$23*ROUND(1+(SUMPRODUCT(INDEX(CachTinhDiem!$B$8:$E$11,1,0),$K12:$N12)-1)*9/4,1)+CachTinhDiem!$B$24*ROUND(1+(INDEX(CachTinhDiem!$B$15:$E$20,MATCH($O12,CachTinhDiem!$A$15:$A$20,0),1)-1)*9/4,1),1)</f>
        <v>4.9000000000000004</v>
      </c>
      <c r="Q12" s="20">
        <f>ROUND(CachTinhDiem!$B$23*ROUND(1+(SUMPRODUCT(INDEX(CachTinhDiem!$B$8:$E$11,2,0),$K12:$N12)-1)*9/4,1)+CachTinhDiem!$B$24*ROUND(1+(INDEX(CachTinhDiem!$B$15:$E$20,MATCH($O12,CachTinhDiem!$A$15:$A$20,0),2)-1)*9/4,1),1)</f>
        <v>6.4</v>
      </c>
      <c r="R12" s="20">
        <f>ROUND(CachTinhDiem!$B$23*ROUND(1+(SUMPRODUCT(INDEX(CachTinhDiem!$B$8:$E$11,3,0),$K12:$N12)-1)*9/4,1)+CachTinhDiem!$B$24*ROUND(1+(INDEX(CachTinhDiem!$B$15:$E$20,MATCH($O12,CachTinhDiem!$A$15:$A$20,0),3)-1)*9/4,1),1)</f>
        <v>4.9000000000000004</v>
      </c>
      <c r="S12" s="20">
        <f>ROUND(CachTinhDiem!$B$23*ROUND(1+(SUMPRODUCT(INDEX(CachTinhDiem!$B$8:$E$11,4,0),$K12:$N12)-1)*9/4,1)+CachTinhDiem!$B$24*ROUND(1+(INDEX(CachTinhDiem!$B$15:$E$20,MATCH($O12,CachTinhDiem!$A$15:$A$20,0),4)-1)*9/4,1),1)</f>
        <v>2.6</v>
      </c>
      <c r="T12" s="18" t="str">
        <f>INDEX(CachTinhDiem!$A$8:$A$11,MATCH(MAX($P12:$S12),$P12:$S12,0))</f>
        <v>Xưởng/Công trình</v>
      </c>
      <c r="U12" s="21" t="s">
        <v>91</v>
      </c>
      <c r="V12" s="21" t="s">
        <v>92</v>
      </c>
    </row>
    <row r="13" spans="1:22" ht="15" customHeight="1" x14ac:dyDescent="0.35">
      <c r="A13" s="18" t="s">
        <v>139</v>
      </c>
      <c r="B13" s="18" t="s">
        <v>83</v>
      </c>
      <c r="C13" s="18" t="s">
        <v>140</v>
      </c>
      <c r="D13" s="18" t="s">
        <v>136</v>
      </c>
      <c r="E13" s="18" t="s">
        <v>141</v>
      </c>
      <c r="F13" s="18" t="s">
        <v>87</v>
      </c>
      <c r="G13" s="18" t="s">
        <v>114</v>
      </c>
      <c r="H13" s="19">
        <v>19</v>
      </c>
      <c r="I13" s="19">
        <v>39</v>
      </c>
      <c r="J13" s="18" t="s">
        <v>89</v>
      </c>
      <c r="K13" s="19">
        <v>2</v>
      </c>
      <c r="L13" s="19">
        <v>5</v>
      </c>
      <c r="M13" s="19">
        <v>3</v>
      </c>
      <c r="N13" s="19">
        <v>4</v>
      </c>
      <c r="O13" s="18" t="s">
        <v>115</v>
      </c>
      <c r="P13" s="20">
        <f>ROUND(CachTinhDiem!$B$23*ROUND(1+(SUMPRODUCT(INDEX(CachTinhDiem!$B$8:$E$11,1,0),$K13:$N13)-1)*9/4,1)+CachTinhDiem!$B$24*ROUND(1+(INDEX(CachTinhDiem!$B$15:$E$20,MATCH($O13,CachTinhDiem!$A$15:$A$20,0),1)-1)*9/4,1),1)</f>
        <v>8.1</v>
      </c>
      <c r="Q13" s="20">
        <f>ROUND(CachTinhDiem!$B$23*ROUND(1+(SUMPRODUCT(INDEX(CachTinhDiem!$B$8:$E$11,2,0),$K13:$N13)-1)*9/4,1)+CachTinhDiem!$B$24*ROUND(1+(INDEX(CachTinhDiem!$B$15:$E$20,MATCH($O13,CachTinhDiem!$A$15:$A$20,0),2)-1)*9/4,1),1)</f>
        <v>6.7</v>
      </c>
      <c r="R13" s="20">
        <f>ROUND(CachTinhDiem!$B$23*ROUND(1+(SUMPRODUCT(INDEX(CachTinhDiem!$B$8:$E$11,3,0),$K13:$N13)-1)*9/4,1)+CachTinhDiem!$B$24*ROUND(1+(INDEX(CachTinhDiem!$B$15:$E$20,MATCH($O13,CachTinhDiem!$A$15:$A$20,0),3)-1)*9/4,1),1)</f>
        <v>8.1</v>
      </c>
      <c r="S13" s="20">
        <f>ROUND(CachTinhDiem!$B$23*ROUND(1+(SUMPRODUCT(INDEX(CachTinhDiem!$B$8:$E$11,4,0),$K13:$N13)-1)*9/4,1)+CachTinhDiem!$B$24*ROUND(1+(INDEX(CachTinhDiem!$B$15:$E$20,MATCH($O13,CachTinhDiem!$A$15:$A$20,0),4)-1)*9/4,1),1)</f>
        <v>7.1</v>
      </c>
      <c r="T13" s="18" t="str">
        <f>INDEX(CachTinhDiem!$A$8:$A$11,MATCH(MAX($P13:$S13),$P13:$S13,0))</f>
        <v>Đi học</v>
      </c>
      <c r="U13" s="21" t="s">
        <v>91</v>
      </c>
      <c r="V13" s="21" t="s">
        <v>92</v>
      </c>
    </row>
    <row r="14" spans="1:22" ht="15" customHeight="1" x14ac:dyDescent="0.35">
      <c r="A14" s="18" t="s">
        <v>142</v>
      </c>
      <c r="B14" s="18" t="s">
        <v>83</v>
      </c>
      <c r="C14" s="18" t="s">
        <v>143</v>
      </c>
      <c r="D14" s="18" t="s">
        <v>100</v>
      </c>
      <c r="E14" s="18" t="s">
        <v>144</v>
      </c>
      <c r="F14" s="18" t="s">
        <v>87</v>
      </c>
      <c r="G14" s="18" t="s">
        <v>132</v>
      </c>
      <c r="H14" s="19">
        <v>21</v>
      </c>
      <c r="I14" s="19">
        <v>35</v>
      </c>
      <c r="J14" s="18" t="s">
        <v>89</v>
      </c>
      <c r="K14" s="19">
        <v>2</v>
      </c>
      <c r="L14" s="19">
        <v>4</v>
      </c>
      <c r="M14" s="19">
        <v>2</v>
      </c>
      <c r="N14" s="19">
        <v>5</v>
      </c>
      <c r="O14" s="18" t="s">
        <v>103</v>
      </c>
      <c r="P14" s="20">
        <f>ROUND(CachTinhDiem!$B$23*ROUND(1+(SUMPRODUCT(INDEX(CachTinhDiem!$B$8:$E$11,1,0),$K14:$N14)-1)*9/4,1)+CachTinhDiem!$B$24*ROUND(1+(INDEX(CachTinhDiem!$B$15:$E$20,MATCH($O14,CachTinhDiem!$A$15:$A$20,0),1)-1)*9/4,1),1)</f>
        <v>7</v>
      </c>
      <c r="Q14" s="20">
        <f>ROUND(CachTinhDiem!$B$23*ROUND(1+(SUMPRODUCT(INDEX(CachTinhDiem!$B$8:$E$11,2,0),$K14:$N14)-1)*9/4,1)+CachTinhDiem!$B$24*ROUND(1+(INDEX(CachTinhDiem!$B$15:$E$20,MATCH($O14,CachTinhDiem!$A$15:$A$20,0),2)-1)*9/4,1),1)</f>
        <v>4.4000000000000004</v>
      </c>
      <c r="R14" s="20">
        <f>ROUND(CachTinhDiem!$B$23*ROUND(1+(SUMPRODUCT(INDEX(CachTinhDiem!$B$8:$E$11,3,0),$K14:$N14)-1)*9/4,1)+CachTinhDiem!$B$24*ROUND(1+(INDEX(CachTinhDiem!$B$15:$E$20,MATCH($O14,CachTinhDiem!$A$15:$A$20,0),3)-1)*9/4,1),1)</f>
        <v>5.2</v>
      </c>
      <c r="S14" s="20">
        <f>ROUND(CachTinhDiem!$B$23*ROUND(1+(SUMPRODUCT(INDEX(CachTinhDiem!$B$8:$E$11,4,0),$K14:$N14)-1)*9/4,1)+CachTinhDiem!$B$24*ROUND(1+(INDEX(CachTinhDiem!$B$15:$E$20,MATCH($O14,CachTinhDiem!$A$15:$A$20,0),4)-1)*9/4,1),1)</f>
        <v>8.6999999999999993</v>
      </c>
      <c r="T14" s="18" t="str">
        <f>INDEX(CachTinhDiem!$A$8:$A$11,MATCH(MAX($P14:$S14),$P14:$S14,0))</f>
        <v>Thuyết trình</v>
      </c>
      <c r="U14" s="21" t="s">
        <v>91</v>
      </c>
      <c r="V14" s="21" t="s">
        <v>92</v>
      </c>
    </row>
    <row r="15" spans="1:22" ht="15" customHeight="1" x14ac:dyDescent="0.35">
      <c r="A15" s="18" t="s">
        <v>145</v>
      </c>
      <c r="B15" s="18" t="s">
        <v>83</v>
      </c>
      <c r="C15" s="18" t="s">
        <v>146</v>
      </c>
      <c r="D15" s="18" t="s">
        <v>85</v>
      </c>
      <c r="E15" s="18" t="s">
        <v>147</v>
      </c>
      <c r="F15" s="18" t="s">
        <v>87</v>
      </c>
      <c r="G15" s="18" t="s">
        <v>96</v>
      </c>
      <c r="H15" s="19">
        <v>7</v>
      </c>
      <c r="I15" s="19">
        <v>20</v>
      </c>
      <c r="J15" s="18" t="s">
        <v>120</v>
      </c>
      <c r="K15" s="19">
        <v>4</v>
      </c>
      <c r="L15" s="19">
        <v>2</v>
      </c>
      <c r="M15" s="19">
        <v>2</v>
      </c>
      <c r="N15" s="19">
        <v>2</v>
      </c>
      <c r="O15" s="18" t="s">
        <v>90</v>
      </c>
      <c r="P15" s="20">
        <f>ROUND(CachTinhDiem!$B$23*ROUND(1+(SUMPRODUCT(INDEX(CachTinhDiem!$B$8:$E$11,1,0),$K15:$N15)-1)*9/4,1)+CachTinhDiem!$B$24*ROUND(1+(INDEX(CachTinhDiem!$B$15:$E$20,MATCH($O15,CachTinhDiem!$A$15:$A$20,0),1)-1)*9/4,1),1)</f>
        <v>4.9000000000000004</v>
      </c>
      <c r="Q15" s="20">
        <f>ROUND(CachTinhDiem!$B$23*ROUND(1+(SUMPRODUCT(INDEX(CachTinhDiem!$B$8:$E$11,2,0),$K15:$N15)-1)*9/4,1)+CachTinhDiem!$B$24*ROUND(1+(INDEX(CachTinhDiem!$B$15:$E$20,MATCH($O15,CachTinhDiem!$A$15:$A$20,0),2)-1)*9/4,1),1)</f>
        <v>4.5999999999999996</v>
      </c>
      <c r="R15" s="20">
        <f>ROUND(CachTinhDiem!$B$23*ROUND(1+(SUMPRODUCT(INDEX(CachTinhDiem!$B$8:$E$11,3,0),$K15:$N15)-1)*9/4,1)+CachTinhDiem!$B$24*ROUND(1+(INDEX(CachTinhDiem!$B$15:$E$20,MATCH($O15,CachTinhDiem!$A$15:$A$20,0),3)-1)*9/4,1),1)</f>
        <v>4.7</v>
      </c>
      <c r="S15" s="20">
        <f>ROUND(CachTinhDiem!$B$23*ROUND(1+(SUMPRODUCT(INDEX(CachTinhDiem!$B$8:$E$11,4,0),$K15:$N15)-1)*9/4,1)+CachTinhDiem!$B$24*ROUND(1+(INDEX(CachTinhDiem!$B$15:$E$20,MATCH($O15,CachTinhDiem!$A$15:$A$20,0),4)-1)*9/4,1),1)</f>
        <v>3.3</v>
      </c>
      <c r="T15" s="18" t="str">
        <f>INDEX(CachTinhDiem!$A$8:$A$11,MATCH(MAX($P15:$S15),$P15:$S15,0))</f>
        <v>Đi học</v>
      </c>
      <c r="U15" s="21" t="s">
        <v>91</v>
      </c>
      <c r="V15" s="21" t="s">
        <v>92</v>
      </c>
    </row>
    <row r="16" spans="1:22" ht="15" customHeight="1" x14ac:dyDescent="0.35">
      <c r="A16" s="18" t="s">
        <v>148</v>
      </c>
      <c r="B16" s="18" t="s">
        <v>83</v>
      </c>
      <c r="C16" s="18" t="s">
        <v>149</v>
      </c>
      <c r="D16" s="18" t="s">
        <v>136</v>
      </c>
      <c r="E16" s="18" t="s">
        <v>86</v>
      </c>
      <c r="F16" s="18" t="s">
        <v>87</v>
      </c>
      <c r="G16" s="18" t="s">
        <v>123</v>
      </c>
      <c r="H16" s="19">
        <v>7</v>
      </c>
      <c r="I16" s="19">
        <v>18</v>
      </c>
      <c r="J16" s="18" t="s">
        <v>120</v>
      </c>
      <c r="K16" s="19">
        <v>4</v>
      </c>
      <c r="L16" s="19">
        <v>2</v>
      </c>
      <c r="M16" s="19">
        <v>3</v>
      </c>
      <c r="N16" s="19">
        <v>2</v>
      </c>
      <c r="O16" s="18" t="s">
        <v>150</v>
      </c>
      <c r="P16" s="20">
        <f>ROUND(CachTinhDiem!$B$23*ROUND(1+(SUMPRODUCT(INDEX(CachTinhDiem!$B$8:$E$11,1,0),$K16:$N16)-1)*9/4,1)+CachTinhDiem!$B$24*ROUND(1+(INDEX(CachTinhDiem!$B$15:$E$20,MATCH($O16,CachTinhDiem!$A$15:$A$20,0),1)-1)*9/4,1),1)</f>
        <v>5.4</v>
      </c>
      <c r="Q16" s="20">
        <f>ROUND(CachTinhDiem!$B$23*ROUND(1+(SUMPRODUCT(INDEX(CachTinhDiem!$B$8:$E$11,2,0),$K16:$N16)-1)*9/4,1)+CachTinhDiem!$B$24*ROUND(1+(INDEX(CachTinhDiem!$B$15:$E$20,MATCH($O16,CachTinhDiem!$A$15:$A$20,0),2)-1)*9/4,1),1)</f>
        <v>4.7</v>
      </c>
      <c r="R16" s="20">
        <f>ROUND(CachTinhDiem!$B$23*ROUND(1+(SUMPRODUCT(INDEX(CachTinhDiem!$B$8:$E$11,3,0),$K16:$N16)-1)*9/4,1)+CachTinhDiem!$B$24*ROUND(1+(INDEX(CachTinhDiem!$B$15:$E$20,MATCH($O16,CachTinhDiem!$A$15:$A$20,0),3)-1)*9/4,1),1)</f>
        <v>6.1</v>
      </c>
      <c r="S16" s="20">
        <f>ROUND(CachTinhDiem!$B$23*ROUND(1+(SUMPRODUCT(INDEX(CachTinhDiem!$B$8:$E$11,4,0),$K16:$N16)-1)*9/4,1)+CachTinhDiem!$B$24*ROUND(1+(INDEX(CachTinhDiem!$B$15:$E$20,MATCH($O16,CachTinhDiem!$A$15:$A$20,0),4)-1)*9/4,1),1)</f>
        <v>4.2</v>
      </c>
      <c r="T16" s="18" t="str">
        <f>INDEX(CachTinhDiem!$A$8:$A$11,MATCH(MAX($P16:$S16),$P16:$S16,0))</f>
        <v>Vẽ ngoại cảnh</v>
      </c>
      <c r="U16" s="21" t="s">
        <v>91</v>
      </c>
      <c r="V16" s="21" t="s">
        <v>92</v>
      </c>
    </row>
    <row r="17" spans="1:22" ht="15" customHeight="1" x14ac:dyDescent="0.35">
      <c r="A17" s="18" t="s">
        <v>151</v>
      </c>
      <c r="B17" s="18" t="s">
        <v>83</v>
      </c>
      <c r="C17" s="18" t="s">
        <v>152</v>
      </c>
      <c r="D17" s="18" t="s">
        <v>100</v>
      </c>
      <c r="E17" s="18" t="s">
        <v>147</v>
      </c>
      <c r="F17" s="18" t="s">
        <v>87</v>
      </c>
      <c r="G17" s="18" t="s">
        <v>132</v>
      </c>
      <c r="H17" s="19">
        <v>22</v>
      </c>
      <c r="I17" s="19">
        <v>37</v>
      </c>
      <c r="J17" s="18" t="s">
        <v>133</v>
      </c>
      <c r="K17" s="19">
        <v>2</v>
      </c>
      <c r="L17" s="19">
        <v>5</v>
      </c>
      <c r="M17" s="19">
        <v>2</v>
      </c>
      <c r="N17" s="19">
        <v>4</v>
      </c>
      <c r="O17" s="18" t="s">
        <v>110</v>
      </c>
      <c r="P17" s="20">
        <f>ROUND(CachTinhDiem!$B$23*ROUND(1+(SUMPRODUCT(INDEX(CachTinhDiem!$B$8:$E$11,1,0),$K17:$N17)-1)*9/4,1)+CachTinhDiem!$B$24*ROUND(1+(INDEX(CachTinhDiem!$B$15:$E$20,MATCH($O17,CachTinhDiem!$A$15:$A$20,0),1)-1)*9/4,1),1)</f>
        <v>7</v>
      </c>
      <c r="Q17" s="20">
        <f>ROUND(CachTinhDiem!$B$23*ROUND(1+(SUMPRODUCT(INDEX(CachTinhDiem!$B$8:$E$11,2,0),$K17:$N17)-1)*9/4,1)+CachTinhDiem!$B$24*ROUND(1+(INDEX(CachTinhDiem!$B$15:$E$20,MATCH($O17,CachTinhDiem!$A$15:$A$20,0),2)-1)*9/4,1),1)</f>
        <v>5.2</v>
      </c>
      <c r="R17" s="20">
        <f>ROUND(CachTinhDiem!$B$23*ROUND(1+(SUMPRODUCT(INDEX(CachTinhDiem!$B$8:$E$11,3,0),$K17:$N17)-1)*9/4,1)+CachTinhDiem!$B$24*ROUND(1+(INDEX(CachTinhDiem!$B$15:$E$20,MATCH($O17,CachTinhDiem!$A$15:$A$20,0),3)-1)*9/4,1),1)</f>
        <v>6</v>
      </c>
      <c r="S17" s="20">
        <f>ROUND(CachTinhDiem!$B$23*ROUND(1+(SUMPRODUCT(INDEX(CachTinhDiem!$B$8:$E$11,4,0),$K17:$N17)-1)*9/4,1)+CachTinhDiem!$B$24*ROUND(1+(INDEX(CachTinhDiem!$B$15:$E$20,MATCH($O17,CachTinhDiem!$A$15:$A$20,0),4)-1)*9/4,1),1)</f>
        <v>7.5</v>
      </c>
      <c r="T17" s="18" t="str">
        <f>INDEX(CachTinhDiem!$A$8:$A$11,MATCH(MAX($P17:$S17),$P17:$S17,0))</f>
        <v>Thuyết trình</v>
      </c>
      <c r="U17" s="21" t="s">
        <v>91</v>
      </c>
      <c r="V17" s="21" t="s">
        <v>92</v>
      </c>
    </row>
    <row r="18" spans="1:22" ht="15" customHeight="1" x14ac:dyDescent="0.35">
      <c r="A18" s="18" t="s">
        <v>153</v>
      </c>
      <c r="B18" s="18" t="s">
        <v>83</v>
      </c>
      <c r="C18" s="18" t="s">
        <v>154</v>
      </c>
      <c r="D18" s="18" t="s">
        <v>100</v>
      </c>
      <c r="E18" s="18" t="s">
        <v>18</v>
      </c>
      <c r="F18" s="18" t="s">
        <v>87</v>
      </c>
      <c r="G18" s="18" t="s">
        <v>96</v>
      </c>
      <c r="H18" s="19">
        <v>5</v>
      </c>
      <c r="I18" s="19">
        <v>21</v>
      </c>
      <c r="J18" s="18" t="s">
        <v>97</v>
      </c>
      <c r="K18" s="19">
        <v>4</v>
      </c>
      <c r="L18" s="19">
        <v>1</v>
      </c>
      <c r="M18" s="19">
        <v>3</v>
      </c>
      <c r="N18" s="19">
        <v>3</v>
      </c>
      <c r="O18" s="18" t="s">
        <v>90</v>
      </c>
      <c r="P18" s="20">
        <f>ROUND(CachTinhDiem!$B$23*ROUND(1+(SUMPRODUCT(INDEX(CachTinhDiem!$B$8:$E$11,1,0),$K18:$N18)-1)*9/4,1)+CachTinhDiem!$B$24*ROUND(1+(INDEX(CachTinhDiem!$B$15:$E$20,MATCH($O18,CachTinhDiem!$A$15:$A$20,0),1)-1)*9/4,1),1)</f>
        <v>5.4</v>
      </c>
      <c r="Q18" s="20">
        <f>ROUND(CachTinhDiem!$B$23*ROUND(1+(SUMPRODUCT(INDEX(CachTinhDiem!$B$8:$E$11,2,0),$K18:$N18)-1)*9/4,1)+CachTinhDiem!$B$24*ROUND(1+(INDEX(CachTinhDiem!$B$15:$E$20,MATCH($O18,CachTinhDiem!$A$15:$A$20,0),2)-1)*9/4,1),1)</f>
        <v>5.2</v>
      </c>
      <c r="R18" s="20">
        <f>ROUND(CachTinhDiem!$B$23*ROUND(1+(SUMPRODUCT(INDEX(CachTinhDiem!$B$8:$E$11,3,0),$K18:$N18)-1)*9/4,1)+CachTinhDiem!$B$24*ROUND(1+(INDEX(CachTinhDiem!$B$15:$E$20,MATCH($O18,CachTinhDiem!$A$15:$A$20,0),3)-1)*9/4,1),1)</f>
        <v>5.3</v>
      </c>
      <c r="S18" s="20">
        <f>ROUND(CachTinhDiem!$B$23*ROUND(1+(SUMPRODUCT(INDEX(CachTinhDiem!$B$8:$E$11,4,0),$K18:$N18)-1)*9/4,1)+CachTinhDiem!$B$24*ROUND(1+(INDEX(CachTinhDiem!$B$15:$E$20,MATCH($O18,CachTinhDiem!$A$15:$A$20,0),4)-1)*9/4,1),1)</f>
        <v>4.2</v>
      </c>
      <c r="T18" s="18" t="str">
        <f>INDEX(CachTinhDiem!$A$8:$A$11,MATCH(MAX($P18:$S18),$P18:$S18,0))</f>
        <v>Đi học</v>
      </c>
      <c r="U18" s="21" t="s">
        <v>91</v>
      </c>
      <c r="V18" s="21" t="s">
        <v>92</v>
      </c>
    </row>
    <row r="19" spans="1:22" ht="15" customHeight="1" x14ac:dyDescent="0.35">
      <c r="A19" s="18" t="s">
        <v>155</v>
      </c>
      <c r="B19" s="18" t="s">
        <v>83</v>
      </c>
      <c r="C19" s="18" t="s">
        <v>156</v>
      </c>
      <c r="D19" s="18" t="s">
        <v>136</v>
      </c>
      <c r="E19" s="18" t="s">
        <v>18</v>
      </c>
      <c r="F19" s="18" t="s">
        <v>87</v>
      </c>
      <c r="G19" s="18" t="s">
        <v>157</v>
      </c>
      <c r="H19" s="19">
        <v>7</v>
      </c>
      <c r="I19" s="19">
        <v>19</v>
      </c>
      <c r="J19" s="18" t="s">
        <v>120</v>
      </c>
      <c r="K19" s="19">
        <v>4</v>
      </c>
      <c r="L19" s="19">
        <v>2</v>
      </c>
      <c r="M19" s="19">
        <v>2</v>
      </c>
      <c r="N19" s="19">
        <v>3</v>
      </c>
      <c r="O19" s="18" t="s">
        <v>103</v>
      </c>
      <c r="P19" s="20">
        <f>ROUND(CachTinhDiem!$B$23*ROUND(1+(SUMPRODUCT(INDEX(CachTinhDiem!$B$8:$E$11,1,0),$K19:$N19)-1)*9/4,1)+CachTinhDiem!$B$24*ROUND(1+(INDEX(CachTinhDiem!$B$15:$E$20,MATCH($O19,CachTinhDiem!$A$15:$A$20,0),1)-1)*9/4,1),1)</f>
        <v>5.4</v>
      </c>
      <c r="Q19" s="20">
        <f>ROUND(CachTinhDiem!$B$23*ROUND(1+(SUMPRODUCT(INDEX(CachTinhDiem!$B$8:$E$11,2,0),$K19:$N19)-1)*9/4,1)+CachTinhDiem!$B$24*ROUND(1+(INDEX(CachTinhDiem!$B$15:$E$20,MATCH($O19,CachTinhDiem!$A$15:$A$20,0),2)-1)*9/4,1),1)</f>
        <v>4.0999999999999996</v>
      </c>
      <c r="R19" s="20">
        <f>ROUND(CachTinhDiem!$B$23*ROUND(1+(SUMPRODUCT(INDEX(CachTinhDiem!$B$8:$E$11,3,0),$K19:$N19)-1)*9/4,1)+CachTinhDiem!$B$24*ROUND(1+(INDEX(CachTinhDiem!$B$15:$E$20,MATCH($O19,CachTinhDiem!$A$15:$A$20,0),3)-1)*9/4,1),1)</f>
        <v>3.6</v>
      </c>
      <c r="S19" s="20">
        <f>ROUND(CachTinhDiem!$B$23*ROUND(1+(SUMPRODUCT(INDEX(CachTinhDiem!$B$8:$E$11,4,0),$K19:$N19)-1)*9/4,1)+CachTinhDiem!$B$24*ROUND(1+(INDEX(CachTinhDiem!$B$15:$E$20,MATCH($O19,CachTinhDiem!$A$15:$A$20,0),4)-1)*9/4,1),1)</f>
        <v>6.2</v>
      </c>
      <c r="T19" s="18" t="str">
        <f>INDEX(CachTinhDiem!$A$8:$A$11,MATCH(MAX($P19:$S19),$P19:$S19,0))</f>
        <v>Thuyết trình</v>
      </c>
      <c r="U19" s="21" t="s">
        <v>91</v>
      </c>
      <c r="V19" s="21" t="s">
        <v>92</v>
      </c>
    </row>
    <row r="20" spans="1:22" ht="15" customHeight="1" x14ac:dyDescent="0.35">
      <c r="A20" s="18" t="s">
        <v>158</v>
      </c>
      <c r="B20" s="18" t="s">
        <v>83</v>
      </c>
      <c r="C20" s="18" t="s">
        <v>159</v>
      </c>
      <c r="D20" s="18" t="s">
        <v>85</v>
      </c>
      <c r="E20" s="18" t="s">
        <v>160</v>
      </c>
      <c r="F20" s="18" t="s">
        <v>87</v>
      </c>
      <c r="G20" s="18" t="s">
        <v>132</v>
      </c>
      <c r="H20" s="19">
        <v>20</v>
      </c>
      <c r="I20" s="19">
        <v>37</v>
      </c>
      <c r="J20" s="18" t="s">
        <v>89</v>
      </c>
      <c r="K20" s="19">
        <v>2</v>
      </c>
      <c r="L20" s="19">
        <v>5</v>
      </c>
      <c r="M20" s="19">
        <v>2</v>
      </c>
      <c r="N20" s="19">
        <v>2</v>
      </c>
      <c r="O20" s="18" t="s">
        <v>90</v>
      </c>
      <c r="P20" s="20">
        <f>ROUND(CachTinhDiem!$B$23*ROUND(1+(SUMPRODUCT(INDEX(CachTinhDiem!$B$8:$E$11,1,0),$K20:$N20)-1)*9/4,1)+CachTinhDiem!$B$24*ROUND(1+(INDEX(CachTinhDiem!$B$15:$E$20,MATCH($O20,CachTinhDiem!$A$15:$A$20,0),1)-1)*9/4,1),1)</f>
        <v>6.1</v>
      </c>
      <c r="Q20" s="20">
        <f>ROUND(CachTinhDiem!$B$23*ROUND(1+(SUMPRODUCT(INDEX(CachTinhDiem!$B$8:$E$11,2,0),$K20:$N20)-1)*9/4,1)+CachTinhDiem!$B$24*ROUND(1+(INDEX(CachTinhDiem!$B$15:$E$20,MATCH($O20,CachTinhDiem!$A$15:$A$20,0),2)-1)*9/4,1),1)</f>
        <v>4.9000000000000004</v>
      </c>
      <c r="R20" s="20">
        <f>ROUND(CachTinhDiem!$B$23*ROUND(1+(SUMPRODUCT(INDEX(CachTinhDiem!$B$8:$E$11,3,0),$K20:$N20)-1)*9/4,1)+CachTinhDiem!$B$24*ROUND(1+(INDEX(CachTinhDiem!$B$15:$E$20,MATCH($O20,CachTinhDiem!$A$15:$A$20,0),3)-1)*9/4,1),1)</f>
        <v>6.1</v>
      </c>
      <c r="S20" s="20">
        <f>ROUND(CachTinhDiem!$B$23*ROUND(1+(SUMPRODUCT(INDEX(CachTinhDiem!$B$8:$E$11,4,0),$K20:$N20)-1)*9/4,1)+CachTinhDiem!$B$24*ROUND(1+(INDEX(CachTinhDiem!$B$15:$E$20,MATCH($O20,CachTinhDiem!$A$15:$A$20,0),4)-1)*9/4,1),1)</f>
        <v>4.2</v>
      </c>
      <c r="T20" s="18" t="str">
        <f>INDEX(CachTinhDiem!$A$8:$A$11,MATCH(MAX($P20:$S20),$P20:$S20,0))</f>
        <v>Đi học</v>
      </c>
      <c r="U20" s="21" t="s">
        <v>91</v>
      </c>
      <c r="V20" s="21" t="s">
        <v>92</v>
      </c>
    </row>
    <row r="21" spans="1:22" ht="15" customHeight="1" x14ac:dyDescent="0.35">
      <c r="A21" s="18" t="s">
        <v>161</v>
      </c>
      <c r="B21" s="18" t="s">
        <v>83</v>
      </c>
      <c r="C21" s="18" t="s">
        <v>162</v>
      </c>
      <c r="D21" s="18" t="s">
        <v>100</v>
      </c>
      <c r="E21" s="18" t="s">
        <v>163</v>
      </c>
      <c r="F21" s="18" t="s">
        <v>87</v>
      </c>
      <c r="G21" s="18" t="s">
        <v>164</v>
      </c>
      <c r="H21" s="19">
        <v>19</v>
      </c>
      <c r="I21" s="19">
        <v>37</v>
      </c>
      <c r="J21" s="18" t="s">
        <v>89</v>
      </c>
      <c r="K21" s="19">
        <v>2</v>
      </c>
      <c r="L21" s="19">
        <v>5</v>
      </c>
      <c r="M21" s="19">
        <v>2</v>
      </c>
      <c r="N21" s="19">
        <v>4</v>
      </c>
      <c r="O21" s="18" t="s">
        <v>115</v>
      </c>
      <c r="P21" s="20">
        <f>ROUND(CachTinhDiem!$B$23*ROUND(1+(SUMPRODUCT(INDEX(CachTinhDiem!$B$8:$E$11,1,0),$K21:$N21)-1)*9/4,1)+CachTinhDiem!$B$24*ROUND(1+(INDEX(CachTinhDiem!$B$15:$E$20,MATCH($O21,CachTinhDiem!$A$15:$A$20,0),1)-1)*9/4,1),1)</f>
        <v>7.6</v>
      </c>
      <c r="Q21" s="20">
        <f>ROUND(CachTinhDiem!$B$23*ROUND(1+(SUMPRODUCT(INDEX(CachTinhDiem!$B$8:$E$11,2,0),$K21:$N21)-1)*9/4,1)+CachTinhDiem!$B$24*ROUND(1+(INDEX(CachTinhDiem!$B$15:$E$20,MATCH($O21,CachTinhDiem!$A$15:$A$20,0),2)-1)*9/4,1),1)</f>
        <v>5.9</v>
      </c>
      <c r="R21" s="20">
        <f>ROUND(CachTinhDiem!$B$23*ROUND(1+(SUMPRODUCT(INDEX(CachTinhDiem!$B$8:$E$11,3,0),$K21:$N21)-1)*9/4,1)+CachTinhDiem!$B$24*ROUND(1+(INDEX(CachTinhDiem!$B$15:$E$20,MATCH($O21,CachTinhDiem!$A$15:$A$20,0),3)-1)*9/4,1),1)</f>
        <v>7.3</v>
      </c>
      <c r="S21" s="20">
        <f>ROUND(CachTinhDiem!$B$23*ROUND(1+(SUMPRODUCT(INDEX(CachTinhDiem!$B$8:$E$11,4,0),$K21:$N21)-1)*9/4,1)+CachTinhDiem!$B$24*ROUND(1+(INDEX(CachTinhDiem!$B$15:$E$20,MATCH($O21,CachTinhDiem!$A$15:$A$20,0),4)-1)*9/4,1),1)</f>
        <v>6.8</v>
      </c>
      <c r="T21" s="18" t="str">
        <f>INDEX(CachTinhDiem!$A$8:$A$11,MATCH(MAX($P21:$S21),$P21:$S21,0))</f>
        <v>Đi học</v>
      </c>
      <c r="U21" s="21" t="s">
        <v>91</v>
      </c>
      <c r="V21" s="21" t="s">
        <v>92</v>
      </c>
    </row>
    <row r="22" spans="1:22" ht="15" customHeight="1" x14ac:dyDescent="0.35">
      <c r="A22" s="18" t="s">
        <v>165</v>
      </c>
      <c r="B22" s="18" t="s">
        <v>83</v>
      </c>
      <c r="C22" s="18" t="s">
        <v>166</v>
      </c>
      <c r="D22" s="18" t="s">
        <v>85</v>
      </c>
      <c r="E22" s="18" t="s">
        <v>167</v>
      </c>
      <c r="F22" s="18" t="s">
        <v>118</v>
      </c>
      <c r="G22" s="18" t="s">
        <v>119</v>
      </c>
      <c r="H22" s="19">
        <v>7</v>
      </c>
      <c r="I22" s="19">
        <v>18</v>
      </c>
      <c r="J22" s="18" t="s">
        <v>120</v>
      </c>
      <c r="K22" s="19">
        <v>4</v>
      </c>
      <c r="L22" s="19">
        <v>3</v>
      </c>
      <c r="M22" s="19">
        <v>3</v>
      </c>
      <c r="N22" s="19">
        <v>3</v>
      </c>
      <c r="O22" s="18" t="s">
        <v>115</v>
      </c>
      <c r="P22" s="20">
        <f>ROUND(CachTinhDiem!$B$23*ROUND(1+(SUMPRODUCT(INDEX(CachTinhDiem!$B$8:$E$11,1,0),$K22:$N22)-1)*9/4,1)+CachTinhDiem!$B$24*ROUND(1+(INDEX(CachTinhDiem!$B$15:$E$20,MATCH($O22,CachTinhDiem!$A$15:$A$20,0),1)-1)*9/4,1),1)</f>
        <v>7</v>
      </c>
      <c r="Q22" s="20">
        <f>ROUND(CachTinhDiem!$B$23*ROUND(1+(SUMPRODUCT(INDEX(CachTinhDiem!$B$8:$E$11,2,0),$K22:$N22)-1)*9/4,1)+CachTinhDiem!$B$24*ROUND(1+(INDEX(CachTinhDiem!$B$15:$E$20,MATCH($O22,CachTinhDiem!$A$15:$A$20,0),2)-1)*9/4,1),1)</f>
        <v>6.5</v>
      </c>
      <c r="R22" s="20">
        <f>ROUND(CachTinhDiem!$B$23*ROUND(1+(SUMPRODUCT(INDEX(CachTinhDiem!$B$8:$E$11,3,0),$K22:$N22)-1)*9/4,1)+CachTinhDiem!$B$24*ROUND(1+(INDEX(CachTinhDiem!$B$15:$E$20,MATCH($O22,CachTinhDiem!$A$15:$A$20,0),3)-1)*9/4,1),1)</f>
        <v>6.9</v>
      </c>
      <c r="S22" s="20">
        <f>ROUND(CachTinhDiem!$B$23*ROUND(1+(SUMPRODUCT(INDEX(CachTinhDiem!$B$8:$E$11,4,0),$K22:$N22)-1)*9/4,1)+CachTinhDiem!$B$24*ROUND(1+(INDEX(CachTinhDiem!$B$15:$E$20,MATCH($O22,CachTinhDiem!$A$15:$A$20,0),4)-1)*9/4,1),1)</f>
        <v>5.5</v>
      </c>
      <c r="T22" s="18" t="str">
        <f>INDEX(CachTinhDiem!$A$8:$A$11,MATCH(MAX($P22:$S22),$P22:$S22,0))</f>
        <v>Đi học</v>
      </c>
      <c r="U22" s="21" t="s">
        <v>91</v>
      </c>
      <c r="V22" s="21" t="s">
        <v>92</v>
      </c>
    </row>
    <row r="23" spans="1:22" ht="15" customHeight="1" x14ac:dyDescent="0.35">
      <c r="A23" s="18" t="s">
        <v>168</v>
      </c>
      <c r="B23" s="18" t="s">
        <v>83</v>
      </c>
      <c r="C23" s="18" t="s">
        <v>169</v>
      </c>
      <c r="D23" s="18" t="s">
        <v>100</v>
      </c>
      <c r="E23" s="18" t="s">
        <v>170</v>
      </c>
      <c r="F23" s="18" t="s">
        <v>118</v>
      </c>
      <c r="G23" s="18" t="s">
        <v>119</v>
      </c>
      <c r="H23" s="19">
        <v>7</v>
      </c>
      <c r="I23" s="19">
        <v>18</v>
      </c>
      <c r="J23" s="18" t="s">
        <v>120</v>
      </c>
      <c r="K23" s="19">
        <v>4</v>
      </c>
      <c r="L23" s="19">
        <v>3</v>
      </c>
      <c r="M23" s="19">
        <v>2</v>
      </c>
      <c r="N23" s="19">
        <v>3</v>
      </c>
      <c r="O23" s="18" t="s">
        <v>90</v>
      </c>
      <c r="P23" s="20">
        <f>ROUND(CachTinhDiem!$B$23*ROUND(1+(SUMPRODUCT(INDEX(CachTinhDiem!$B$8:$E$11,1,0),$K23:$N23)-1)*9/4,1)+CachTinhDiem!$B$24*ROUND(1+(INDEX(CachTinhDiem!$B$15:$E$20,MATCH($O23,CachTinhDiem!$A$15:$A$20,0),1)-1)*9/4,1),1)</f>
        <v>5.9</v>
      </c>
      <c r="Q23" s="20">
        <f>ROUND(CachTinhDiem!$B$23*ROUND(1+(SUMPRODUCT(INDEX(CachTinhDiem!$B$8:$E$11,2,0),$K23:$N23)-1)*9/4,1)+CachTinhDiem!$B$24*ROUND(1+(INDEX(CachTinhDiem!$B$15:$E$20,MATCH($O23,CachTinhDiem!$A$15:$A$20,0),2)-1)*9/4,1),1)</f>
        <v>5</v>
      </c>
      <c r="R23" s="20">
        <f>ROUND(CachTinhDiem!$B$23*ROUND(1+(SUMPRODUCT(INDEX(CachTinhDiem!$B$8:$E$11,3,0),$K23:$N23)-1)*9/4,1)+CachTinhDiem!$B$24*ROUND(1+(INDEX(CachTinhDiem!$B$15:$E$20,MATCH($O23,CachTinhDiem!$A$15:$A$20,0),3)-1)*9/4,1),1)</f>
        <v>5.4</v>
      </c>
      <c r="S23" s="20">
        <f>ROUND(CachTinhDiem!$B$23*ROUND(1+(SUMPRODUCT(INDEX(CachTinhDiem!$B$8:$E$11,4,0),$K23:$N23)-1)*9/4,1)+CachTinhDiem!$B$24*ROUND(1+(INDEX(CachTinhDiem!$B$15:$E$20,MATCH($O23,CachTinhDiem!$A$15:$A$20,0),4)-1)*9/4,1),1)</f>
        <v>4.5999999999999996</v>
      </c>
      <c r="T23" s="18" t="str">
        <f>INDEX(CachTinhDiem!$A$8:$A$11,MATCH(MAX($P23:$S23),$P23:$S23,0))</f>
        <v>Đi học</v>
      </c>
      <c r="U23" s="21" t="s">
        <v>91</v>
      </c>
      <c r="V23" s="21" t="s">
        <v>92</v>
      </c>
    </row>
    <row r="24" spans="1:22" ht="15" customHeight="1" x14ac:dyDescent="0.35">
      <c r="A24" s="18" t="s">
        <v>171</v>
      </c>
      <c r="B24" s="18" t="s">
        <v>83</v>
      </c>
      <c r="C24" s="18" t="s">
        <v>172</v>
      </c>
      <c r="D24" s="18" t="s">
        <v>100</v>
      </c>
      <c r="E24" s="18" t="s">
        <v>86</v>
      </c>
      <c r="F24" s="18" t="s">
        <v>87</v>
      </c>
      <c r="G24" s="18" t="s">
        <v>173</v>
      </c>
      <c r="H24" s="19">
        <v>5</v>
      </c>
      <c r="I24" s="19">
        <v>12</v>
      </c>
      <c r="J24" s="18" t="s">
        <v>120</v>
      </c>
      <c r="K24" s="19">
        <v>5</v>
      </c>
      <c r="L24" s="19">
        <v>2</v>
      </c>
      <c r="M24" s="19">
        <v>4</v>
      </c>
      <c r="N24" s="19">
        <v>3</v>
      </c>
      <c r="O24" s="18" t="s">
        <v>110</v>
      </c>
      <c r="P24" s="20">
        <f>ROUND(CachTinhDiem!$B$23*ROUND(1+(SUMPRODUCT(INDEX(CachTinhDiem!$B$8:$E$11,1,0),$K24:$N24)-1)*9/4,1)+CachTinhDiem!$B$24*ROUND(1+(INDEX(CachTinhDiem!$B$15:$E$20,MATCH($O24,CachTinhDiem!$A$15:$A$20,0),1)-1)*9/4,1),1)</f>
        <v>6.5</v>
      </c>
      <c r="Q24" s="20">
        <f>ROUND(CachTinhDiem!$B$23*ROUND(1+(SUMPRODUCT(INDEX(CachTinhDiem!$B$8:$E$11,2,0),$K24:$N24)-1)*9/4,1)+CachTinhDiem!$B$24*ROUND(1+(INDEX(CachTinhDiem!$B$15:$E$20,MATCH($O24,CachTinhDiem!$A$15:$A$20,0),2)-1)*9/4,1),1)</f>
        <v>6.6</v>
      </c>
      <c r="R24" s="20">
        <f>ROUND(CachTinhDiem!$B$23*ROUND(1+(SUMPRODUCT(INDEX(CachTinhDiem!$B$8:$E$11,3,0),$K24:$N24)-1)*9/4,1)+CachTinhDiem!$B$24*ROUND(1+(INDEX(CachTinhDiem!$B$15:$E$20,MATCH($O24,CachTinhDiem!$A$15:$A$20,0),3)-1)*9/4,1),1)</f>
        <v>5.9</v>
      </c>
      <c r="S24" s="20">
        <f>ROUND(CachTinhDiem!$B$23*ROUND(1+(SUMPRODUCT(INDEX(CachTinhDiem!$B$8:$E$11,4,0),$K24:$N24)-1)*9/4,1)+CachTinhDiem!$B$24*ROUND(1+(INDEX(CachTinhDiem!$B$15:$E$20,MATCH($O24,CachTinhDiem!$A$15:$A$20,0),4)-1)*9/4,1),1)</f>
        <v>6.2</v>
      </c>
      <c r="T24" s="18" t="str">
        <f>INDEX(CachTinhDiem!$A$8:$A$11,MATCH(MAX($P24:$S24),$P24:$S24,0))</f>
        <v>Xưởng/Công trình</v>
      </c>
      <c r="U24" s="21" t="s">
        <v>91</v>
      </c>
      <c r="V24" s="21" t="s">
        <v>92</v>
      </c>
    </row>
    <row r="25" spans="1:22" ht="15" customHeight="1" x14ac:dyDescent="0.35">
      <c r="A25" s="18" t="s">
        <v>174</v>
      </c>
      <c r="B25" s="18" t="s">
        <v>83</v>
      </c>
      <c r="C25" s="18" t="s">
        <v>175</v>
      </c>
      <c r="D25" s="18" t="s">
        <v>85</v>
      </c>
      <c r="E25" s="18" t="s">
        <v>176</v>
      </c>
      <c r="F25" s="18" t="s">
        <v>87</v>
      </c>
      <c r="G25" s="18" t="s">
        <v>177</v>
      </c>
      <c r="H25" s="19">
        <v>13</v>
      </c>
      <c r="I25" s="19">
        <v>28</v>
      </c>
      <c r="J25" s="18" t="s">
        <v>128</v>
      </c>
      <c r="K25" s="19">
        <v>3</v>
      </c>
      <c r="L25" s="19">
        <v>2</v>
      </c>
      <c r="M25" s="19">
        <v>2</v>
      </c>
      <c r="N25" s="19">
        <v>3</v>
      </c>
      <c r="O25" s="18" t="s">
        <v>115</v>
      </c>
      <c r="P25" s="20">
        <f>ROUND(CachTinhDiem!$B$23*ROUND(1+(SUMPRODUCT(INDEX(CachTinhDiem!$B$8:$E$11,1,0),$K25:$N25)-1)*9/4,1)+CachTinhDiem!$B$24*ROUND(1+(INDEX(CachTinhDiem!$B$15:$E$20,MATCH($O25,CachTinhDiem!$A$15:$A$20,0),1)-1)*9/4,1),1)</f>
        <v>5.9</v>
      </c>
      <c r="Q25" s="20">
        <f>ROUND(CachTinhDiem!$B$23*ROUND(1+(SUMPRODUCT(INDEX(CachTinhDiem!$B$8:$E$11,2,0),$K25:$N25)-1)*9/4,1)+CachTinhDiem!$B$24*ROUND(1+(INDEX(CachTinhDiem!$B$15:$E$20,MATCH($O25,CachTinhDiem!$A$15:$A$20,0),2)-1)*9/4,1),1)</f>
        <v>5.0999999999999996</v>
      </c>
      <c r="R25" s="20">
        <f>ROUND(CachTinhDiem!$B$23*ROUND(1+(SUMPRODUCT(INDEX(CachTinhDiem!$B$8:$E$11,3,0),$K25:$N25)-1)*9/4,1)+CachTinhDiem!$B$24*ROUND(1+(INDEX(CachTinhDiem!$B$15:$E$20,MATCH($O25,CachTinhDiem!$A$15:$A$20,0),3)-1)*9/4,1),1)</f>
        <v>5.6</v>
      </c>
      <c r="S25" s="20">
        <f>ROUND(CachTinhDiem!$B$23*ROUND(1+(SUMPRODUCT(INDEX(CachTinhDiem!$B$8:$E$11,4,0),$K25:$N25)-1)*9/4,1)+CachTinhDiem!$B$24*ROUND(1+(INDEX(CachTinhDiem!$B$15:$E$20,MATCH($O25,CachTinhDiem!$A$15:$A$20,0),4)-1)*9/4,1),1)</f>
        <v>4.9000000000000004</v>
      </c>
      <c r="T25" s="18" t="str">
        <f>INDEX(CachTinhDiem!$A$8:$A$11,MATCH(MAX($P25:$S25),$P25:$S25,0))</f>
        <v>Đi học</v>
      </c>
      <c r="U25" s="21" t="s">
        <v>91</v>
      </c>
      <c r="V25" s="21" t="s">
        <v>92</v>
      </c>
    </row>
    <row r="26" spans="1:22" ht="15" customHeight="1" x14ac:dyDescent="0.35">
      <c r="A26" s="18" t="s">
        <v>178</v>
      </c>
      <c r="B26" s="18" t="s">
        <v>83</v>
      </c>
      <c r="C26" s="18" t="s">
        <v>179</v>
      </c>
      <c r="D26" s="18" t="s">
        <v>85</v>
      </c>
      <c r="E26" s="18" t="s">
        <v>180</v>
      </c>
      <c r="F26" s="18" t="s">
        <v>87</v>
      </c>
      <c r="G26" s="18" t="s">
        <v>127</v>
      </c>
      <c r="H26" s="19">
        <v>16</v>
      </c>
      <c r="I26" s="19">
        <v>31</v>
      </c>
      <c r="J26" s="18" t="s">
        <v>128</v>
      </c>
      <c r="K26" s="19">
        <v>2</v>
      </c>
      <c r="L26" s="19">
        <v>4</v>
      </c>
      <c r="M26" s="19">
        <v>3</v>
      </c>
      <c r="N26" s="19">
        <v>3</v>
      </c>
      <c r="O26" s="18" t="s">
        <v>110</v>
      </c>
      <c r="P26" s="20">
        <f>ROUND(CachTinhDiem!$B$23*ROUND(1+(SUMPRODUCT(INDEX(CachTinhDiem!$B$8:$E$11,1,0),$K26:$N26)-1)*9/4,1)+CachTinhDiem!$B$24*ROUND(1+(INDEX(CachTinhDiem!$B$15:$E$20,MATCH($O26,CachTinhDiem!$A$15:$A$20,0),1)-1)*9/4,1),1)</f>
        <v>6.5</v>
      </c>
      <c r="Q26" s="20">
        <f>ROUND(CachTinhDiem!$B$23*ROUND(1+(SUMPRODUCT(INDEX(CachTinhDiem!$B$8:$E$11,2,0),$K26:$N26)-1)*9/4,1)+CachTinhDiem!$B$24*ROUND(1+(INDEX(CachTinhDiem!$B$15:$E$20,MATCH($O26,CachTinhDiem!$A$15:$A$20,0),2)-1)*9/4,1),1)</f>
        <v>5.5</v>
      </c>
      <c r="R26" s="20">
        <f>ROUND(CachTinhDiem!$B$23*ROUND(1+(SUMPRODUCT(INDEX(CachTinhDiem!$B$8:$E$11,3,0),$K26:$N26)-1)*9/4,1)+CachTinhDiem!$B$24*ROUND(1+(INDEX(CachTinhDiem!$B$15:$E$20,MATCH($O26,CachTinhDiem!$A$15:$A$20,0),3)-1)*9/4,1),1)</f>
        <v>6</v>
      </c>
      <c r="S26" s="20">
        <f>ROUND(CachTinhDiem!$B$23*ROUND(1+(SUMPRODUCT(INDEX(CachTinhDiem!$B$8:$E$11,4,0),$K26:$N26)-1)*9/4,1)+CachTinhDiem!$B$24*ROUND(1+(INDEX(CachTinhDiem!$B$15:$E$20,MATCH($O26,CachTinhDiem!$A$15:$A$20,0),4)-1)*9/4,1),1)</f>
        <v>6.5</v>
      </c>
      <c r="T26" s="18" t="str">
        <f>INDEX(CachTinhDiem!$A$8:$A$11,MATCH(MAX($P26:$S26),$P26:$S26,0))</f>
        <v>Đi học</v>
      </c>
      <c r="U26" s="21" t="s">
        <v>91</v>
      </c>
      <c r="V26" s="21" t="s">
        <v>92</v>
      </c>
    </row>
    <row r="27" spans="1:22" ht="15" customHeight="1" x14ac:dyDescent="0.35">
      <c r="A27" s="18" t="s">
        <v>181</v>
      </c>
      <c r="B27" s="18" t="s">
        <v>83</v>
      </c>
      <c r="C27" s="18" t="s">
        <v>182</v>
      </c>
      <c r="D27" s="18" t="s">
        <v>85</v>
      </c>
      <c r="E27" s="18" t="s">
        <v>183</v>
      </c>
      <c r="F27" s="18" t="s">
        <v>87</v>
      </c>
      <c r="G27" s="18" t="s">
        <v>157</v>
      </c>
      <c r="H27" s="19">
        <v>6</v>
      </c>
      <c r="I27" s="19">
        <v>17</v>
      </c>
      <c r="J27" s="18" t="s">
        <v>120</v>
      </c>
      <c r="K27" s="19">
        <v>4</v>
      </c>
      <c r="L27" s="19">
        <v>2</v>
      </c>
      <c r="M27" s="19">
        <v>2</v>
      </c>
      <c r="N27" s="19">
        <v>3</v>
      </c>
      <c r="O27" s="18" t="s">
        <v>103</v>
      </c>
      <c r="P27" s="20">
        <f>ROUND(CachTinhDiem!$B$23*ROUND(1+(SUMPRODUCT(INDEX(CachTinhDiem!$B$8:$E$11,1,0),$K27:$N27)-1)*9/4,1)+CachTinhDiem!$B$24*ROUND(1+(INDEX(CachTinhDiem!$B$15:$E$20,MATCH($O27,CachTinhDiem!$A$15:$A$20,0),1)-1)*9/4,1),1)</f>
        <v>5.4</v>
      </c>
      <c r="Q27" s="20">
        <f>ROUND(CachTinhDiem!$B$23*ROUND(1+(SUMPRODUCT(INDEX(CachTinhDiem!$B$8:$E$11,2,0),$K27:$N27)-1)*9/4,1)+CachTinhDiem!$B$24*ROUND(1+(INDEX(CachTinhDiem!$B$15:$E$20,MATCH($O27,CachTinhDiem!$A$15:$A$20,0),2)-1)*9/4,1),1)</f>
        <v>4.0999999999999996</v>
      </c>
      <c r="R27" s="20">
        <f>ROUND(CachTinhDiem!$B$23*ROUND(1+(SUMPRODUCT(INDEX(CachTinhDiem!$B$8:$E$11,3,0),$K27:$N27)-1)*9/4,1)+CachTinhDiem!$B$24*ROUND(1+(INDEX(CachTinhDiem!$B$15:$E$20,MATCH($O27,CachTinhDiem!$A$15:$A$20,0),3)-1)*9/4,1),1)</f>
        <v>3.6</v>
      </c>
      <c r="S27" s="20">
        <f>ROUND(CachTinhDiem!$B$23*ROUND(1+(SUMPRODUCT(INDEX(CachTinhDiem!$B$8:$E$11,4,0),$K27:$N27)-1)*9/4,1)+CachTinhDiem!$B$24*ROUND(1+(INDEX(CachTinhDiem!$B$15:$E$20,MATCH($O27,CachTinhDiem!$A$15:$A$20,0),4)-1)*9/4,1),1)</f>
        <v>6.2</v>
      </c>
      <c r="T27" s="18" t="str">
        <f>INDEX(CachTinhDiem!$A$8:$A$11,MATCH(MAX($P27:$S27),$P27:$S27,0))</f>
        <v>Thuyết trình</v>
      </c>
      <c r="U27" s="21" t="s">
        <v>91</v>
      </c>
      <c r="V27" s="21" t="s">
        <v>92</v>
      </c>
    </row>
    <row r="28" spans="1:22" ht="15" customHeight="1" x14ac:dyDescent="0.35">
      <c r="A28" s="18" t="s">
        <v>184</v>
      </c>
      <c r="B28" s="18" t="s">
        <v>83</v>
      </c>
      <c r="C28" s="18" t="s">
        <v>185</v>
      </c>
      <c r="D28" s="18" t="s">
        <v>100</v>
      </c>
      <c r="E28" s="18" t="s">
        <v>186</v>
      </c>
      <c r="F28" s="18" t="s">
        <v>87</v>
      </c>
      <c r="G28" s="18" t="s">
        <v>187</v>
      </c>
      <c r="H28" s="19">
        <v>23</v>
      </c>
      <c r="I28" s="19">
        <v>36</v>
      </c>
      <c r="J28" s="18" t="s">
        <v>133</v>
      </c>
      <c r="K28" s="19">
        <v>1</v>
      </c>
      <c r="L28" s="19">
        <v>5</v>
      </c>
      <c r="M28" s="19">
        <v>2</v>
      </c>
      <c r="N28" s="19">
        <v>4</v>
      </c>
      <c r="O28" s="18" t="s">
        <v>150</v>
      </c>
      <c r="P28" s="20">
        <f>ROUND(CachTinhDiem!$B$23*ROUND(1+(SUMPRODUCT(INDEX(CachTinhDiem!$B$8:$E$11,1,0),$K28:$N28)-1)*9/4,1)+CachTinhDiem!$B$24*ROUND(1+(INDEX(CachTinhDiem!$B$15:$E$20,MATCH($O28,CachTinhDiem!$A$15:$A$20,0),1)-1)*9/4,1),1)</f>
        <v>6.8</v>
      </c>
      <c r="Q28" s="20">
        <f>ROUND(CachTinhDiem!$B$23*ROUND(1+(SUMPRODUCT(INDEX(CachTinhDiem!$B$8:$E$11,2,0),$K28:$N28)-1)*9/4,1)+CachTinhDiem!$B$24*ROUND(1+(INDEX(CachTinhDiem!$B$15:$E$20,MATCH($O28,CachTinhDiem!$A$15:$A$20,0),2)-1)*9/4,1),1)</f>
        <v>4.2</v>
      </c>
      <c r="R28" s="20">
        <f>ROUND(CachTinhDiem!$B$23*ROUND(1+(SUMPRODUCT(INDEX(CachTinhDiem!$B$8:$E$11,3,0),$K28:$N28)-1)*9/4,1)+CachTinhDiem!$B$24*ROUND(1+(INDEX(CachTinhDiem!$B$15:$E$20,MATCH($O28,CachTinhDiem!$A$15:$A$20,0),3)-1)*9/4,1),1)</f>
        <v>7.3</v>
      </c>
      <c r="S28" s="20">
        <f>ROUND(CachTinhDiem!$B$23*ROUND(1+(SUMPRODUCT(INDEX(CachTinhDiem!$B$8:$E$11,4,0),$K28:$N28)-1)*9/4,1)+CachTinhDiem!$B$24*ROUND(1+(INDEX(CachTinhDiem!$B$15:$E$20,MATCH($O28,CachTinhDiem!$A$15:$A$20,0),4)-1)*9/4,1),1)</f>
        <v>6.8</v>
      </c>
      <c r="T28" s="18" t="str">
        <f>INDEX(CachTinhDiem!$A$8:$A$11,MATCH(MAX($P28:$S28),$P28:$S28,0))</f>
        <v>Vẽ ngoại cảnh</v>
      </c>
      <c r="U28" s="21" t="s">
        <v>91</v>
      </c>
      <c r="V28" s="21" t="s">
        <v>92</v>
      </c>
    </row>
    <row r="29" spans="1:22" ht="15" customHeight="1" x14ac:dyDescent="0.35">
      <c r="A29" s="18" t="s">
        <v>188</v>
      </c>
      <c r="B29" s="18" t="s">
        <v>83</v>
      </c>
      <c r="C29" s="18" t="s">
        <v>189</v>
      </c>
      <c r="D29" s="18" t="s">
        <v>100</v>
      </c>
      <c r="E29" s="18" t="s">
        <v>190</v>
      </c>
      <c r="F29" s="18" t="s">
        <v>87</v>
      </c>
      <c r="G29" s="18" t="s">
        <v>191</v>
      </c>
      <c r="H29" s="19">
        <v>5</v>
      </c>
      <c r="I29" s="19">
        <v>12</v>
      </c>
      <c r="J29" s="18" t="s">
        <v>120</v>
      </c>
      <c r="K29" s="19">
        <v>4</v>
      </c>
      <c r="L29" s="19">
        <v>2</v>
      </c>
      <c r="M29" s="19">
        <v>3</v>
      </c>
      <c r="N29" s="19">
        <v>3</v>
      </c>
      <c r="O29" s="18" t="s">
        <v>110</v>
      </c>
      <c r="P29" s="20">
        <f>ROUND(CachTinhDiem!$B$23*ROUND(1+(SUMPRODUCT(INDEX(CachTinhDiem!$B$8:$E$11,1,0),$K29:$N29)-1)*9/4,1)+CachTinhDiem!$B$24*ROUND(1+(INDEX(CachTinhDiem!$B$15:$E$20,MATCH($O29,CachTinhDiem!$A$15:$A$20,0),1)-1)*9/4,1),1)</f>
        <v>5.9</v>
      </c>
      <c r="Q29" s="20">
        <f>ROUND(CachTinhDiem!$B$23*ROUND(1+(SUMPRODUCT(INDEX(CachTinhDiem!$B$8:$E$11,2,0),$K29:$N29)-1)*9/4,1)+CachTinhDiem!$B$24*ROUND(1+(INDEX(CachTinhDiem!$B$15:$E$20,MATCH($O29,CachTinhDiem!$A$15:$A$20,0),2)-1)*9/4,1),1)</f>
        <v>5.5</v>
      </c>
      <c r="R29" s="20">
        <f>ROUND(CachTinhDiem!$B$23*ROUND(1+(SUMPRODUCT(INDEX(CachTinhDiem!$B$8:$E$11,3,0),$K29:$N29)-1)*9/4,1)+CachTinhDiem!$B$24*ROUND(1+(INDEX(CachTinhDiem!$B$15:$E$20,MATCH($O29,CachTinhDiem!$A$15:$A$20,0),3)-1)*9/4,1),1)</f>
        <v>5</v>
      </c>
      <c r="S29" s="20">
        <f>ROUND(CachTinhDiem!$B$23*ROUND(1+(SUMPRODUCT(INDEX(CachTinhDiem!$B$8:$E$11,4,0),$K29:$N29)-1)*9/4,1)+CachTinhDiem!$B$24*ROUND(1+(INDEX(CachTinhDiem!$B$15:$E$20,MATCH($O29,CachTinhDiem!$A$15:$A$20,0),4)-1)*9/4,1),1)</f>
        <v>5.9</v>
      </c>
      <c r="T29" s="18" t="str">
        <f>INDEX(CachTinhDiem!$A$8:$A$11,MATCH(MAX($P29:$S29),$P29:$S29,0))</f>
        <v>Đi học</v>
      </c>
      <c r="U29" s="21" t="s">
        <v>91</v>
      </c>
      <c r="V29" s="21" t="s">
        <v>92</v>
      </c>
    </row>
    <row r="30" spans="1:22" ht="15" customHeight="1" x14ac:dyDescent="0.35">
      <c r="A30" s="18" t="s">
        <v>192</v>
      </c>
      <c r="B30" s="18" t="s">
        <v>83</v>
      </c>
      <c r="C30" s="18" t="s">
        <v>193</v>
      </c>
      <c r="D30" s="18" t="s">
        <v>100</v>
      </c>
      <c r="E30" s="18" t="s">
        <v>163</v>
      </c>
      <c r="F30" s="18" t="s">
        <v>87</v>
      </c>
      <c r="G30" s="18" t="s">
        <v>127</v>
      </c>
      <c r="H30" s="19">
        <v>16</v>
      </c>
      <c r="I30" s="19">
        <v>30</v>
      </c>
      <c r="J30" s="18" t="s">
        <v>128</v>
      </c>
      <c r="K30" s="19">
        <v>2</v>
      </c>
      <c r="L30" s="19">
        <v>4</v>
      </c>
      <c r="M30" s="19">
        <v>2</v>
      </c>
      <c r="N30" s="19">
        <v>3</v>
      </c>
      <c r="O30" s="18" t="s">
        <v>110</v>
      </c>
      <c r="P30" s="20">
        <f>ROUND(CachTinhDiem!$B$23*ROUND(1+(SUMPRODUCT(INDEX(CachTinhDiem!$B$8:$E$11,1,0),$K30:$N30)-1)*9/4,1)+CachTinhDiem!$B$24*ROUND(1+(INDEX(CachTinhDiem!$B$15:$E$20,MATCH($O30,CachTinhDiem!$A$15:$A$20,0),1)-1)*9/4,1),1)</f>
        <v>6.1</v>
      </c>
      <c r="Q30" s="20">
        <f>ROUND(CachTinhDiem!$B$23*ROUND(1+(SUMPRODUCT(INDEX(CachTinhDiem!$B$8:$E$11,2,0),$K30:$N30)-1)*9/4,1)+CachTinhDiem!$B$24*ROUND(1+(INDEX(CachTinhDiem!$B$15:$E$20,MATCH($O30,CachTinhDiem!$A$15:$A$20,0),2)-1)*9/4,1),1)</f>
        <v>4.7</v>
      </c>
      <c r="R30" s="20">
        <f>ROUND(CachTinhDiem!$B$23*ROUND(1+(SUMPRODUCT(INDEX(CachTinhDiem!$B$8:$E$11,3,0),$K30:$N30)-1)*9/4,1)+CachTinhDiem!$B$24*ROUND(1+(INDEX(CachTinhDiem!$B$15:$E$20,MATCH($O30,CachTinhDiem!$A$15:$A$20,0),3)-1)*9/4,1),1)</f>
        <v>5.2</v>
      </c>
      <c r="S30" s="20">
        <f>ROUND(CachTinhDiem!$B$23*ROUND(1+(SUMPRODUCT(INDEX(CachTinhDiem!$B$8:$E$11,4,0),$K30:$N30)-1)*9/4,1)+CachTinhDiem!$B$24*ROUND(1+(INDEX(CachTinhDiem!$B$15:$E$20,MATCH($O30,CachTinhDiem!$A$15:$A$20,0),4)-1)*9/4,1),1)</f>
        <v>6.2</v>
      </c>
      <c r="T30" s="18" t="str">
        <f>INDEX(CachTinhDiem!$A$8:$A$11,MATCH(MAX($P30:$S30),$P30:$S30,0))</f>
        <v>Thuyết trình</v>
      </c>
      <c r="U30" s="21" t="s">
        <v>91</v>
      </c>
      <c r="V30" s="21" t="s">
        <v>92</v>
      </c>
    </row>
    <row r="31" spans="1:22" ht="15" customHeight="1" x14ac:dyDescent="0.35">
      <c r="A31" s="18" t="s">
        <v>194</v>
      </c>
      <c r="B31" s="18" t="s">
        <v>83</v>
      </c>
      <c r="C31" s="18" t="s">
        <v>195</v>
      </c>
      <c r="D31" s="18" t="s">
        <v>136</v>
      </c>
      <c r="E31" s="18" t="s">
        <v>186</v>
      </c>
      <c r="F31" s="18" t="s">
        <v>87</v>
      </c>
      <c r="G31" s="18" t="s">
        <v>196</v>
      </c>
      <c r="H31" s="19">
        <v>5</v>
      </c>
      <c r="I31" s="19">
        <v>15</v>
      </c>
      <c r="J31" s="18" t="s">
        <v>120</v>
      </c>
      <c r="K31" s="19">
        <v>4</v>
      </c>
      <c r="L31" s="19">
        <v>1</v>
      </c>
      <c r="M31" s="19">
        <v>2</v>
      </c>
      <c r="N31" s="19">
        <v>4</v>
      </c>
      <c r="O31" s="18" t="s">
        <v>110</v>
      </c>
      <c r="P31" s="20">
        <f>ROUND(CachTinhDiem!$B$23*ROUND(1+(SUMPRODUCT(INDEX(CachTinhDiem!$B$8:$E$11,1,0),$K31:$N31)-1)*9/4,1)+CachTinhDiem!$B$24*ROUND(1+(INDEX(CachTinhDiem!$B$15:$E$20,MATCH($O31,CachTinhDiem!$A$15:$A$20,0),1)-1)*9/4,1),1)</f>
        <v>5.4</v>
      </c>
      <c r="Q31" s="20">
        <f>ROUND(CachTinhDiem!$B$23*ROUND(1+(SUMPRODUCT(INDEX(CachTinhDiem!$B$8:$E$11,2,0),$K31:$N31)-1)*9/4,1)+CachTinhDiem!$B$24*ROUND(1+(INDEX(CachTinhDiem!$B$15:$E$20,MATCH($O31,CachTinhDiem!$A$15:$A$20,0),2)-1)*9/4,1),1)</f>
        <v>4.5999999999999996</v>
      </c>
      <c r="R31" s="20">
        <f>ROUND(CachTinhDiem!$B$23*ROUND(1+(SUMPRODUCT(INDEX(CachTinhDiem!$B$8:$E$11,3,0),$K31:$N31)-1)*9/4,1)+CachTinhDiem!$B$24*ROUND(1+(INDEX(CachTinhDiem!$B$15:$E$20,MATCH($O31,CachTinhDiem!$A$15:$A$20,0),3)-1)*9/4,1),1)</f>
        <v>4.0999999999999996</v>
      </c>
      <c r="S31" s="20">
        <f>ROUND(CachTinhDiem!$B$23*ROUND(1+(SUMPRODUCT(INDEX(CachTinhDiem!$B$8:$E$11,4,0),$K31:$N31)-1)*9/4,1)+CachTinhDiem!$B$24*ROUND(1+(INDEX(CachTinhDiem!$B$15:$E$20,MATCH($O31,CachTinhDiem!$A$15:$A$20,0),4)-1)*9/4,1),1)</f>
        <v>6.2</v>
      </c>
      <c r="T31" s="18" t="str">
        <f>INDEX(CachTinhDiem!$A$8:$A$11,MATCH(MAX($P31:$S31),$P31:$S31,0))</f>
        <v>Thuyết trình</v>
      </c>
      <c r="U31" s="21" t="s">
        <v>91</v>
      </c>
      <c r="V31" s="21" t="s">
        <v>92</v>
      </c>
    </row>
    <row r="32" spans="1:22" ht="15" customHeight="1" x14ac:dyDescent="0.35">
      <c r="A32" s="18" t="s">
        <v>197</v>
      </c>
      <c r="B32" s="18" t="s">
        <v>83</v>
      </c>
      <c r="C32" s="18" t="s">
        <v>198</v>
      </c>
      <c r="D32" s="18" t="s">
        <v>85</v>
      </c>
      <c r="E32" s="18" t="s">
        <v>106</v>
      </c>
      <c r="F32" s="18" t="s">
        <v>87</v>
      </c>
      <c r="G32" s="18" t="s">
        <v>199</v>
      </c>
      <c r="H32" s="19">
        <v>11</v>
      </c>
      <c r="I32" s="19">
        <v>28</v>
      </c>
      <c r="J32" s="18" t="s">
        <v>200</v>
      </c>
      <c r="K32" s="19">
        <v>2</v>
      </c>
      <c r="L32" s="19">
        <v>3</v>
      </c>
      <c r="M32" s="19">
        <v>2</v>
      </c>
      <c r="N32" s="19">
        <v>5</v>
      </c>
      <c r="O32" s="18" t="s">
        <v>103</v>
      </c>
      <c r="P32" s="20">
        <f>ROUND(CachTinhDiem!$B$23*ROUND(1+(SUMPRODUCT(INDEX(CachTinhDiem!$B$8:$E$11,1,0),$K32:$N32)-1)*9/4,1)+CachTinhDiem!$B$24*ROUND(1+(INDEX(CachTinhDiem!$B$15:$E$20,MATCH($O32,CachTinhDiem!$A$15:$A$20,0),1)-1)*9/4,1),1)</f>
        <v>6.5</v>
      </c>
      <c r="Q32" s="20">
        <f>ROUND(CachTinhDiem!$B$23*ROUND(1+(SUMPRODUCT(INDEX(CachTinhDiem!$B$8:$E$11,2,0),$K32:$N32)-1)*9/4,1)+CachTinhDiem!$B$24*ROUND(1+(INDEX(CachTinhDiem!$B$15:$E$20,MATCH($O32,CachTinhDiem!$A$15:$A$20,0),2)-1)*9/4,1),1)</f>
        <v>4.0999999999999996</v>
      </c>
      <c r="R32" s="20">
        <f>ROUND(CachTinhDiem!$B$23*ROUND(1+(SUMPRODUCT(INDEX(CachTinhDiem!$B$8:$E$11,3,0),$K32:$N32)-1)*9/4,1)+CachTinhDiem!$B$24*ROUND(1+(INDEX(CachTinhDiem!$B$15:$E$20,MATCH($O32,CachTinhDiem!$A$15:$A$20,0),3)-1)*9/4,1),1)</f>
        <v>4.7</v>
      </c>
      <c r="S32" s="20">
        <f>ROUND(CachTinhDiem!$B$23*ROUND(1+(SUMPRODUCT(INDEX(CachTinhDiem!$B$8:$E$11,4,0),$K32:$N32)-1)*9/4,1)+CachTinhDiem!$B$24*ROUND(1+(INDEX(CachTinhDiem!$B$15:$E$20,MATCH($O32,CachTinhDiem!$A$15:$A$20,0),4)-1)*9/4,1),1)</f>
        <v>8.5</v>
      </c>
      <c r="T32" s="18" t="str">
        <f>INDEX(CachTinhDiem!$A$8:$A$11,MATCH(MAX($P32:$S32),$P32:$S32,0))</f>
        <v>Thuyết trình</v>
      </c>
      <c r="U32" s="21" t="s">
        <v>91</v>
      </c>
      <c r="V32" s="21" t="s">
        <v>92</v>
      </c>
    </row>
    <row r="33" spans="1:22" ht="15" customHeight="1" x14ac:dyDescent="0.35">
      <c r="A33" s="18" t="s">
        <v>201</v>
      </c>
      <c r="B33" s="18" t="s">
        <v>83</v>
      </c>
      <c r="C33" s="18" t="s">
        <v>202</v>
      </c>
      <c r="D33" s="18" t="s">
        <v>85</v>
      </c>
      <c r="E33" s="18" t="s">
        <v>180</v>
      </c>
      <c r="F33" s="18" t="s">
        <v>87</v>
      </c>
      <c r="G33" s="18" t="s">
        <v>123</v>
      </c>
      <c r="H33" s="19">
        <v>5</v>
      </c>
      <c r="I33" s="19">
        <v>15</v>
      </c>
      <c r="J33" s="18" t="s">
        <v>120</v>
      </c>
      <c r="K33" s="19">
        <v>4</v>
      </c>
      <c r="L33" s="19">
        <v>1</v>
      </c>
      <c r="M33" s="19">
        <v>2</v>
      </c>
      <c r="N33" s="19">
        <v>4</v>
      </c>
      <c r="O33" s="18" t="s">
        <v>110</v>
      </c>
      <c r="P33" s="20">
        <f>ROUND(CachTinhDiem!$B$23*ROUND(1+(SUMPRODUCT(INDEX(CachTinhDiem!$B$8:$E$11,1,0),$K33:$N33)-1)*9/4,1)+CachTinhDiem!$B$24*ROUND(1+(INDEX(CachTinhDiem!$B$15:$E$20,MATCH($O33,CachTinhDiem!$A$15:$A$20,0),1)-1)*9/4,1),1)</f>
        <v>5.4</v>
      </c>
      <c r="Q33" s="20">
        <f>ROUND(CachTinhDiem!$B$23*ROUND(1+(SUMPRODUCT(INDEX(CachTinhDiem!$B$8:$E$11,2,0),$K33:$N33)-1)*9/4,1)+CachTinhDiem!$B$24*ROUND(1+(INDEX(CachTinhDiem!$B$15:$E$20,MATCH($O33,CachTinhDiem!$A$15:$A$20,0),2)-1)*9/4,1),1)</f>
        <v>4.5999999999999996</v>
      </c>
      <c r="R33" s="20">
        <f>ROUND(CachTinhDiem!$B$23*ROUND(1+(SUMPRODUCT(INDEX(CachTinhDiem!$B$8:$E$11,3,0),$K33:$N33)-1)*9/4,1)+CachTinhDiem!$B$24*ROUND(1+(INDEX(CachTinhDiem!$B$15:$E$20,MATCH($O33,CachTinhDiem!$A$15:$A$20,0),3)-1)*9/4,1),1)</f>
        <v>4.0999999999999996</v>
      </c>
      <c r="S33" s="20">
        <f>ROUND(CachTinhDiem!$B$23*ROUND(1+(SUMPRODUCT(INDEX(CachTinhDiem!$B$8:$E$11,4,0),$K33:$N33)-1)*9/4,1)+CachTinhDiem!$B$24*ROUND(1+(INDEX(CachTinhDiem!$B$15:$E$20,MATCH($O33,CachTinhDiem!$A$15:$A$20,0),4)-1)*9/4,1),1)</f>
        <v>6.2</v>
      </c>
      <c r="T33" s="18" t="str">
        <f>INDEX(CachTinhDiem!$A$8:$A$11,MATCH(MAX($P33:$S33),$P33:$S33,0))</f>
        <v>Thuyết trình</v>
      </c>
      <c r="U33" s="21" t="s">
        <v>91</v>
      </c>
      <c r="V33" s="21" t="s">
        <v>92</v>
      </c>
    </row>
    <row r="34" spans="1:22" ht="15" customHeight="1" x14ac:dyDescent="0.35">
      <c r="A34" s="18" t="s">
        <v>203</v>
      </c>
      <c r="B34" s="18" t="s">
        <v>83</v>
      </c>
      <c r="C34" s="18" t="s">
        <v>204</v>
      </c>
      <c r="D34" s="18" t="s">
        <v>85</v>
      </c>
      <c r="E34" s="18" t="s">
        <v>131</v>
      </c>
      <c r="F34" s="18" t="s">
        <v>87</v>
      </c>
      <c r="G34" s="18" t="s">
        <v>132</v>
      </c>
      <c r="H34" s="19">
        <v>15</v>
      </c>
      <c r="I34" s="19">
        <v>29</v>
      </c>
      <c r="J34" s="18" t="s">
        <v>128</v>
      </c>
      <c r="K34" s="19">
        <v>2</v>
      </c>
      <c r="L34" s="19">
        <v>4</v>
      </c>
      <c r="M34" s="19">
        <v>3</v>
      </c>
      <c r="N34" s="19">
        <v>3</v>
      </c>
      <c r="O34" s="18" t="s">
        <v>110</v>
      </c>
      <c r="P34" s="20">
        <f>ROUND(CachTinhDiem!$B$23*ROUND(1+(SUMPRODUCT(INDEX(CachTinhDiem!$B$8:$E$11,1,0),$K34:$N34)-1)*9/4,1)+CachTinhDiem!$B$24*ROUND(1+(INDEX(CachTinhDiem!$B$15:$E$20,MATCH($O34,CachTinhDiem!$A$15:$A$20,0),1)-1)*9/4,1),1)</f>
        <v>6.5</v>
      </c>
      <c r="Q34" s="20">
        <f>ROUND(CachTinhDiem!$B$23*ROUND(1+(SUMPRODUCT(INDEX(CachTinhDiem!$B$8:$E$11,2,0),$K34:$N34)-1)*9/4,1)+CachTinhDiem!$B$24*ROUND(1+(INDEX(CachTinhDiem!$B$15:$E$20,MATCH($O34,CachTinhDiem!$A$15:$A$20,0),2)-1)*9/4,1),1)</f>
        <v>5.5</v>
      </c>
      <c r="R34" s="20">
        <f>ROUND(CachTinhDiem!$B$23*ROUND(1+(SUMPRODUCT(INDEX(CachTinhDiem!$B$8:$E$11,3,0),$K34:$N34)-1)*9/4,1)+CachTinhDiem!$B$24*ROUND(1+(INDEX(CachTinhDiem!$B$15:$E$20,MATCH($O34,CachTinhDiem!$A$15:$A$20,0),3)-1)*9/4,1),1)</f>
        <v>6</v>
      </c>
      <c r="S34" s="20">
        <f>ROUND(CachTinhDiem!$B$23*ROUND(1+(SUMPRODUCT(INDEX(CachTinhDiem!$B$8:$E$11,4,0),$K34:$N34)-1)*9/4,1)+CachTinhDiem!$B$24*ROUND(1+(INDEX(CachTinhDiem!$B$15:$E$20,MATCH($O34,CachTinhDiem!$A$15:$A$20,0),4)-1)*9/4,1),1)</f>
        <v>6.5</v>
      </c>
      <c r="T34" s="18" t="str">
        <f>INDEX(CachTinhDiem!$A$8:$A$11,MATCH(MAX($P34:$S34),$P34:$S34,0))</f>
        <v>Đi học</v>
      </c>
      <c r="U34" s="21" t="s">
        <v>91</v>
      </c>
      <c r="V34" s="21" t="s">
        <v>92</v>
      </c>
    </row>
    <row r="35" spans="1:22" ht="15" customHeight="1" x14ac:dyDescent="0.35">
      <c r="A35" s="18" t="s">
        <v>205</v>
      </c>
      <c r="B35" s="18" t="s">
        <v>83</v>
      </c>
      <c r="C35" s="18" t="s">
        <v>206</v>
      </c>
      <c r="D35" s="18" t="s">
        <v>85</v>
      </c>
      <c r="E35" s="18" t="s">
        <v>131</v>
      </c>
      <c r="F35" s="18" t="s">
        <v>87</v>
      </c>
      <c r="G35" s="18" t="s">
        <v>207</v>
      </c>
      <c r="H35" s="19">
        <v>20</v>
      </c>
      <c r="I35" s="19">
        <v>40</v>
      </c>
      <c r="J35" s="18" t="s">
        <v>89</v>
      </c>
      <c r="K35" s="19">
        <v>2</v>
      </c>
      <c r="L35" s="19">
        <v>5</v>
      </c>
      <c r="M35" s="19">
        <v>3</v>
      </c>
      <c r="N35" s="19">
        <v>1</v>
      </c>
      <c r="O35" s="18" t="s">
        <v>115</v>
      </c>
      <c r="P35" s="20">
        <f>ROUND(CachTinhDiem!$B$23*ROUND(1+(SUMPRODUCT(INDEX(CachTinhDiem!$B$8:$E$11,1,0),$K35:$N35)-1)*9/4,1)+CachTinhDiem!$B$24*ROUND(1+(INDEX(CachTinhDiem!$B$15:$E$20,MATCH($O35,CachTinhDiem!$A$15:$A$20,0),1)-1)*9/4,1),1)</f>
        <v>6.7</v>
      </c>
      <c r="Q35" s="20">
        <f>ROUND(CachTinhDiem!$B$23*ROUND(1+(SUMPRODUCT(INDEX(CachTinhDiem!$B$8:$E$11,2,0),$K35:$N35)-1)*9/4,1)+CachTinhDiem!$B$24*ROUND(1+(INDEX(CachTinhDiem!$B$15:$E$20,MATCH($O35,CachTinhDiem!$A$15:$A$20,0),2)-1)*9/4,1),1)</f>
        <v>6.2</v>
      </c>
      <c r="R35" s="20">
        <f>ROUND(CachTinhDiem!$B$23*ROUND(1+(SUMPRODUCT(INDEX(CachTinhDiem!$B$8:$E$11,3,0),$K35:$N35)-1)*9/4,1)+CachTinhDiem!$B$24*ROUND(1+(INDEX(CachTinhDiem!$B$15:$E$20,MATCH($O35,CachTinhDiem!$A$15:$A$20,0),3)-1)*9/4,1),1)</f>
        <v>7.2</v>
      </c>
      <c r="S35" s="20">
        <f>ROUND(CachTinhDiem!$B$23*ROUND(1+(SUMPRODUCT(INDEX(CachTinhDiem!$B$8:$E$11,4,0),$K35:$N35)-1)*9/4,1)+CachTinhDiem!$B$24*ROUND(1+(INDEX(CachTinhDiem!$B$15:$E$20,MATCH($O35,CachTinhDiem!$A$15:$A$20,0),4)-1)*9/4,1),1)</f>
        <v>4.2</v>
      </c>
      <c r="T35" s="18" t="str">
        <f>INDEX(CachTinhDiem!$A$8:$A$11,MATCH(MAX($P35:$S35),$P35:$S35,0))</f>
        <v>Vẽ ngoại cảnh</v>
      </c>
      <c r="U35" s="21" t="s">
        <v>91</v>
      </c>
      <c r="V35" s="21" t="s">
        <v>92</v>
      </c>
    </row>
    <row r="36" spans="1:22" ht="15" customHeight="1" x14ac:dyDescent="0.35">
      <c r="A36" s="18" t="s">
        <v>208</v>
      </c>
      <c r="B36" s="18" t="s">
        <v>83</v>
      </c>
      <c r="C36" s="18" t="s">
        <v>209</v>
      </c>
      <c r="D36" s="18" t="s">
        <v>136</v>
      </c>
      <c r="E36" s="18" t="s">
        <v>95</v>
      </c>
      <c r="F36" s="18" t="s">
        <v>87</v>
      </c>
      <c r="G36" s="18" t="s">
        <v>210</v>
      </c>
      <c r="H36" s="19">
        <v>23</v>
      </c>
      <c r="I36" s="19">
        <v>40</v>
      </c>
      <c r="J36" s="18" t="s">
        <v>133</v>
      </c>
      <c r="K36" s="19">
        <v>1</v>
      </c>
      <c r="L36" s="19">
        <v>5</v>
      </c>
      <c r="M36" s="19">
        <v>5</v>
      </c>
      <c r="N36" s="19">
        <v>2</v>
      </c>
      <c r="O36" s="18" t="s">
        <v>138</v>
      </c>
      <c r="P36" s="20">
        <f>ROUND(CachTinhDiem!$B$23*ROUND(1+(SUMPRODUCT(INDEX(CachTinhDiem!$B$8:$E$11,1,0),$K36:$N36)-1)*9/4,1)+CachTinhDiem!$B$24*ROUND(1+(INDEX(CachTinhDiem!$B$15:$E$20,MATCH($O36,CachTinhDiem!$A$15:$A$20,0),1)-1)*9/4,1),1)</f>
        <v>7.3</v>
      </c>
      <c r="Q36" s="20">
        <f>ROUND(CachTinhDiem!$B$23*ROUND(1+(SUMPRODUCT(INDEX(CachTinhDiem!$B$8:$E$11,2,0),$K36:$N36)-1)*9/4,1)+CachTinhDiem!$B$24*ROUND(1+(INDEX(CachTinhDiem!$B$15:$E$20,MATCH($O36,CachTinhDiem!$A$15:$A$20,0),2)-1)*9/4,1),1)</f>
        <v>8.3000000000000007</v>
      </c>
      <c r="R36" s="20">
        <f>ROUND(CachTinhDiem!$B$23*ROUND(1+(SUMPRODUCT(INDEX(CachTinhDiem!$B$8:$E$11,3,0),$K36:$N36)-1)*9/4,1)+CachTinhDiem!$B$24*ROUND(1+(INDEX(CachTinhDiem!$B$15:$E$20,MATCH($O36,CachTinhDiem!$A$15:$A$20,0),3)-1)*9/4,1),1)</f>
        <v>8.4</v>
      </c>
      <c r="S36" s="20">
        <f>ROUND(CachTinhDiem!$B$23*ROUND(1+(SUMPRODUCT(INDEX(CachTinhDiem!$B$8:$E$11,4,0),$K36:$N36)-1)*9/4,1)+CachTinhDiem!$B$24*ROUND(1+(INDEX(CachTinhDiem!$B$15:$E$20,MATCH($O36,CachTinhDiem!$A$15:$A$20,0),4)-1)*9/4,1),1)</f>
        <v>4.5</v>
      </c>
      <c r="T36" s="18" t="str">
        <f>INDEX(CachTinhDiem!$A$8:$A$11,MATCH(MAX($P36:$S36),$P36:$S36,0))</f>
        <v>Vẽ ngoại cảnh</v>
      </c>
      <c r="U36" s="21" t="s">
        <v>91</v>
      </c>
      <c r="V36" s="21" t="s">
        <v>92</v>
      </c>
    </row>
    <row r="37" spans="1:22" ht="15" customHeight="1" x14ac:dyDescent="0.35">
      <c r="A37" s="18" t="s">
        <v>211</v>
      </c>
      <c r="B37" s="18" t="s">
        <v>83</v>
      </c>
      <c r="C37" s="18" t="s">
        <v>212</v>
      </c>
      <c r="D37" s="18" t="s">
        <v>100</v>
      </c>
      <c r="E37" s="18" t="s">
        <v>95</v>
      </c>
      <c r="F37" s="18" t="s">
        <v>87</v>
      </c>
      <c r="G37" s="18" t="s">
        <v>123</v>
      </c>
      <c r="H37" s="19">
        <v>5</v>
      </c>
      <c r="I37" s="19">
        <v>15</v>
      </c>
      <c r="J37" s="18" t="s">
        <v>120</v>
      </c>
      <c r="K37" s="19">
        <v>4</v>
      </c>
      <c r="L37" s="19">
        <v>1</v>
      </c>
      <c r="M37" s="19">
        <v>1</v>
      </c>
      <c r="N37" s="19">
        <v>4</v>
      </c>
      <c r="O37" s="18" t="s">
        <v>110</v>
      </c>
      <c r="P37" s="20">
        <f>ROUND(CachTinhDiem!$B$23*ROUND(1+(SUMPRODUCT(INDEX(CachTinhDiem!$B$8:$E$11,1,0),$K37:$N37)-1)*9/4,1)+CachTinhDiem!$B$24*ROUND(1+(INDEX(CachTinhDiem!$B$15:$E$20,MATCH($O37,CachTinhDiem!$A$15:$A$20,0),1)-1)*9/4,1),1)</f>
        <v>4.9000000000000004</v>
      </c>
      <c r="Q37" s="20">
        <f>ROUND(CachTinhDiem!$B$23*ROUND(1+(SUMPRODUCT(INDEX(CachTinhDiem!$B$8:$E$11,2,0),$K37:$N37)-1)*9/4,1)+CachTinhDiem!$B$24*ROUND(1+(INDEX(CachTinhDiem!$B$15:$E$20,MATCH($O37,CachTinhDiem!$A$15:$A$20,0),2)-1)*9/4,1),1)</f>
        <v>3.8</v>
      </c>
      <c r="R37" s="20">
        <f>ROUND(CachTinhDiem!$B$23*ROUND(1+(SUMPRODUCT(INDEX(CachTinhDiem!$B$8:$E$11,3,0),$K37:$N37)-1)*9/4,1)+CachTinhDiem!$B$24*ROUND(1+(INDEX(CachTinhDiem!$B$15:$E$20,MATCH($O37,CachTinhDiem!$A$15:$A$20,0),3)-1)*9/4,1),1)</f>
        <v>3.3</v>
      </c>
      <c r="S37" s="20">
        <f>ROUND(CachTinhDiem!$B$23*ROUND(1+(SUMPRODUCT(INDEX(CachTinhDiem!$B$8:$E$11,4,0),$K37:$N37)-1)*9/4,1)+CachTinhDiem!$B$24*ROUND(1+(INDEX(CachTinhDiem!$B$15:$E$20,MATCH($O37,CachTinhDiem!$A$15:$A$20,0),4)-1)*9/4,1),1)</f>
        <v>5.9</v>
      </c>
      <c r="T37" s="18" t="str">
        <f>INDEX(CachTinhDiem!$A$8:$A$11,MATCH(MAX($P37:$S37),$P37:$S37,0))</f>
        <v>Thuyết trình</v>
      </c>
      <c r="U37" s="21" t="s">
        <v>91</v>
      </c>
      <c r="V37" s="21" t="s">
        <v>92</v>
      </c>
    </row>
    <row r="38" spans="1:22" ht="15" customHeight="1" x14ac:dyDescent="0.35">
      <c r="A38" s="18" t="s">
        <v>213</v>
      </c>
      <c r="B38" s="18" t="s">
        <v>83</v>
      </c>
      <c r="C38" s="18" t="s">
        <v>214</v>
      </c>
      <c r="D38" s="18" t="s">
        <v>100</v>
      </c>
      <c r="E38" s="18" t="s">
        <v>163</v>
      </c>
      <c r="F38" s="18" t="s">
        <v>87</v>
      </c>
      <c r="G38" s="18" t="s">
        <v>215</v>
      </c>
      <c r="H38" s="19">
        <v>20</v>
      </c>
      <c r="I38" s="19">
        <v>37</v>
      </c>
      <c r="J38" s="18" t="s">
        <v>89</v>
      </c>
      <c r="K38" s="19">
        <v>2</v>
      </c>
      <c r="L38" s="19">
        <v>4</v>
      </c>
      <c r="M38" s="19">
        <v>4</v>
      </c>
      <c r="N38" s="19">
        <v>5</v>
      </c>
      <c r="O38" s="18" t="s">
        <v>115</v>
      </c>
      <c r="P38" s="20">
        <f>ROUND(CachTinhDiem!$B$23*ROUND(1+(SUMPRODUCT(INDEX(CachTinhDiem!$B$8:$E$11,1,0),$K38:$N38)-1)*9/4,1)+CachTinhDiem!$B$24*ROUND(1+(INDEX(CachTinhDiem!$B$15:$E$20,MATCH($O38,CachTinhDiem!$A$15:$A$20,0),1)-1)*9/4,1),1)</f>
        <v>8.6</v>
      </c>
      <c r="Q38" s="20">
        <f>ROUND(CachTinhDiem!$B$23*ROUND(1+(SUMPRODUCT(INDEX(CachTinhDiem!$B$8:$E$11,2,0),$K38:$N38)-1)*9/4,1)+CachTinhDiem!$B$24*ROUND(1+(INDEX(CachTinhDiem!$B$15:$E$20,MATCH($O38,CachTinhDiem!$A$15:$A$20,0),2)-1)*9/4,1),1)</f>
        <v>7.3</v>
      </c>
      <c r="R38" s="20">
        <f>ROUND(CachTinhDiem!$B$23*ROUND(1+(SUMPRODUCT(INDEX(CachTinhDiem!$B$8:$E$11,3,0),$K38:$N38)-1)*9/4,1)+CachTinhDiem!$B$24*ROUND(1+(INDEX(CachTinhDiem!$B$15:$E$20,MATCH($O38,CachTinhDiem!$A$15:$A$20,0),3)-1)*9/4,1),1)</f>
        <v>8.6999999999999993</v>
      </c>
      <c r="S38" s="20">
        <f>ROUND(CachTinhDiem!$B$23*ROUND(1+(SUMPRODUCT(INDEX(CachTinhDiem!$B$8:$E$11,4,0),$K38:$N38)-1)*9/4,1)+CachTinhDiem!$B$24*ROUND(1+(INDEX(CachTinhDiem!$B$15:$E$20,MATCH($O38,CachTinhDiem!$A$15:$A$20,0),4)-1)*9/4,1),1)</f>
        <v>8</v>
      </c>
      <c r="T38" s="18" t="str">
        <f>INDEX(CachTinhDiem!$A$8:$A$11,MATCH(MAX($P38:$S38),$P38:$S38,0))</f>
        <v>Vẽ ngoại cảnh</v>
      </c>
      <c r="U38" s="21" t="s">
        <v>91</v>
      </c>
      <c r="V38" s="21" t="s">
        <v>92</v>
      </c>
    </row>
    <row r="39" spans="1:22" ht="15" customHeight="1" x14ac:dyDescent="0.35">
      <c r="A39" s="18" t="s">
        <v>216</v>
      </c>
      <c r="B39" s="18" t="s">
        <v>83</v>
      </c>
      <c r="C39" s="18" t="s">
        <v>217</v>
      </c>
      <c r="D39" s="18" t="s">
        <v>85</v>
      </c>
      <c r="E39" s="18" t="s">
        <v>183</v>
      </c>
      <c r="F39" s="18" t="s">
        <v>87</v>
      </c>
      <c r="G39" s="18" t="s">
        <v>218</v>
      </c>
      <c r="H39" s="19">
        <v>24</v>
      </c>
      <c r="I39" s="19">
        <v>40</v>
      </c>
      <c r="J39" s="18" t="s">
        <v>133</v>
      </c>
      <c r="K39" s="19">
        <v>1</v>
      </c>
      <c r="L39" s="19">
        <v>5</v>
      </c>
      <c r="M39" s="19">
        <v>2</v>
      </c>
      <c r="N39" s="19">
        <v>3</v>
      </c>
      <c r="O39" s="18" t="s">
        <v>103</v>
      </c>
      <c r="P39" s="20">
        <f>ROUND(CachTinhDiem!$B$23*ROUND(1+(SUMPRODUCT(INDEX(CachTinhDiem!$B$8:$E$11,1,0),$K39:$N39)-1)*9/4,1)+CachTinhDiem!$B$24*ROUND(1+(INDEX(CachTinhDiem!$B$15:$E$20,MATCH($O39,CachTinhDiem!$A$15:$A$20,0),1)-1)*9/4,1),1)</f>
        <v>6.3</v>
      </c>
      <c r="Q39" s="20">
        <f>ROUND(CachTinhDiem!$B$23*ROUND(1+(SUMPRODUCT(INDEX(CachTinhDiem!$B$8:$E$11,2,0),$K39:$N39)-1)*9/4,1)+CachTinhDiem!$B$24*ROUND(1+(INDEX(CachTinhDiem!$B$15:$E$20,MATCH($O39,CachTinhDiem!$A$15:$A$20,0),2)-1)*9/4,1),1)</f>
        <v>4.0999999999999996</v>
      </c>
      <c r="R39" s="20">
        <f>ROUND(CachTinhDiem!$B$23*ROUND(1+(SUMPRODUCT(INDEX(CachTinhDiem!$B$8:$E$11,3,0),$K39:$N39)-1)*9/4,1)+CachTinhDiem!$B$24*ROUND(1+(INDEX(CachTinhDiem!$B$15:$E$20,MATCH($O39,CachTinhDiem!$A$15:$A$20,0),3)-1)*9/4,1),1)</f>
        <v>5</v>
      </c>
      <c r="S39" s="20">
        <f>ROUND(CachTinhDiem!$B$23*ROUND(1+(SUMPRODUCT(INDEX(CachTinhDiem!$B$8:$E$11,4,0),$K39:$N39)-1)*9/4,1)+CachTinhDiem!$B$24*ROUND(1+(INDEX(CachTinhDiem!$B$15:$E$20,MATCH($O39,CachTinhDiem!$A$15:$A$20,0),4)-1)*9/4,1),1)</f>
        <v>7.2</v>
      </c>
      <c r="T39" s="18" t="str">
        <f>INDEX(CachTinhDiem!$A$8:$A$11,MATCH(MAX($P39:$S39),$P39:$S39,0))</f>
        <v>Thuyết trình</v>
      </c>
      <c r="U39" s="21" t="s">
        <v>91</v>
      </c>
      <c r="V39" s="21" t="s">
        <v>92</v>
      </c>
    </row>
    <row r="40" spans="1:22" ht="15" customHeight="1" x14ac:dyDescent="0.35">
      <c r="A40" s="18" t="s">
        <v>219</v>
      </c>
      <c r="B40" s="18" t="s">
        <v>83</v>
      </c>
      <c r="C40" s="18" t="s">
        <v>220</v>
      </c>
      <c r="D40" s="18" t="s">
        <v>100</v>
      </c>
      <c r="E40" s="18" t="s">
        <v>190</v>
      </c>
      <c r="F40" s="18" t="s">
        <v>87</v>
      </c>
      <c r="G40" s="18" t="s">
        <v>132</v>
      </c>
      <c r="H40" s="19">
        <v>24</v>
      </c>
      <c r="I40" s="19">
        <v>40</v>
      </c>
      <c r="J40" s="18" t="s">
        <v>133</v>
      </c>
      <c r="K40" s="19">
        <v>2</v>
      </c>
      <c r="L40" s="19">
        <v>5</v>
      </c>
      <c r="M40" s="19">
        <v>2</v>
      </c>
      <c r="N40" s="19">
        <v>4</v>
      </c>
      <c r="O40" s="18" t="s">
        <v>115</v>
      </c>
      <c r="P40" s="20">
        <f>ROUND(CachTinhDiem!$B$23*ROUND(1+(SUMPRODUCT(INDEX(CachTinhDiem!$B$8:$E$11,1,0),$K40:$N40)-1)*9/4,1)+CachTinhDiem!$B$24*ROUND(1+(INDEX(CachTinhDiem!$B$15:$E$20,MATCH($O40,CachTinhDiem!$A$15:$A$20,0),1)-1)*9/4,1),1)</f>
        <v>7.6</v>
      </c>
      <c r="Q40" s="20">
        <f>ROUND(CachTinhDiem!$B$23*ROUND(1+(SUMPRODUCT(INDEX(CachTinhDiem!$B$8:$E$11,2,0),$K40:$N40)-1)*9/4,1)+CachTinhDiem!$B$24*ROUND(1+(INDEX(CachTinhDiem!$B$15:$E$20,MATCH($O40,CachTinhDiem!$A$15:$A$20,0),2)-1)*9/4,1),1)</f>
        <v>5.9</v>
      </c>
      <c r="R40" s="20">
        <f>ROUND(CachTinhDiem!$B$23*ROUND(1+(SUMPRODUCT(INDEX(CachTinhDiem!$B$8:$E$11,3,0),$K40:$N40)-1)*9/4,1)+CachTinhDiem!$B$24*ROUND(1+(INDEX(CachTinhDiem!$B$15:$E$20,MATCH($O40,CachTinhDiem!$A$15:$A$20,0),3)-1)*9/4,1),1)</f>
        <v>7.3</v>
      </c>
      <c r="S40" s="20">
        <f>ROUND(CachTinhDiem!$B$23*ROUND(1+(SUMPRODUCT(INDEX(CachTinhDiem!$B$8:$E$11,4,0),$K40:$N40)-1)*9/4,1)+CachTinhDiem!$B$24*ROUND(1+(INDEX(CachTinhDiem!$B$15:$E$20,MATCH($O40,CachTinhDiem!$A$15:$A$20,0),4)-1)*9/4,1),1)</f>
        <v>6.8</v>
      </c>
      <c r="T40" s="18" t="str">
        <f>INDEX(CachTinhDiem!$A$8:$A$11,MATCH(MAX($P40:$S40),$P40:$S40,0))</f>
        <v>Đi học</v>
      </c>
      <c r="U40" s="21" t="s">
        <v>91</v>
      </c>
      <c r="V40" s="21" t="s">
        <v>92</v>
      </c>
    </row>
    <row r="41" spans="1:22" ht="15" customHeight="1" x14ac:dyDescent="0.35">
      <c r="A41" s="18" t="s">
        <v>221</v>
      </c>
      <c r="B41" s="18" t="s">
        <v>83</v>
      </c>
      <c r="C41" s="18" t="s">
        <v>222</v>
      </c>
      <c r="D41" s="18" t="s">
        <v>85</v>
      </c>
      <c r="E41" s="18" t="s">
        <v>95</v>
      </c>
      <c r="F41" s="18" t="s">
        <v>87</v>
      </c>
      <c r="G41" s="18" t="s">
        <v>123</v>
      </c>
      <c r="H41" s="19">
        <v>5</v>
      </c>
      <c r="I41" s="19">
        <v>19</v>
      </c>
      <c r="J41" s="18" t="s">
        <v>120</v>
      </c>
      <c r="K41" s="19">
        <v>4</v>
      </c>
      <c r="L41" s="19">
        <v>1</v>
      </c>
      <c r="M41" s="19">
        <v>2</v>
      </c>
      <c r="N41" s="19">
        <v>3</v>
      </c>
      <c r="O41" s="18" t="s">
        <v>150</v>
      </c>
      <c r="P41" s="20">
        <f>ROUND(CachTinhDiem!$B$23*ROUND(1+(SUMPRODUCT(INDEX(CachTinhDiem!$B$8:$E$11,1,0),$K41:$N41)-1)*9/4,1)+CachTinhDiem!$B$24*ROUND(1+(INDEX(CachTinhDiem!$B$15:$E$20,MATCH($O41,CachTinhDiem!$A$15:$A$20,0),1)-1)*9/4,1),1)</f>
        <v>4.9000000000000004</v>
      </c>
      <c r="Q41" s="20">
        <f>ROUND(CachTinhDiem!$B$23*ROUND(1+(SUMPRODUCT(INDEX(CachTinhDiem!$B$8:$E$11,2,0),$K41:$N41)-1)*9/4,1)+CachTinhDiem!$B$24*ROUND(1+(INDEX(CachTinhDiem!$B$15:$E$20,MATCH($O41,CachTinhDiem!$A$15:$A$20,0),2)-1)*9/4,1),1)</f>
        <v>3.7</v>
      </c>
      <c r="R41" s="20">
        <f>ROUND(CachTinhDiem!$B$23*ROUND(1+(SUMPRODUCT(INDEX(CachTinhDiem!$B$8:$E$11,3,0),$K41:$N41)-1)*9/4,1)+CachTinhDiem!$B$24*ROUND(1+(INDEX(CachTinhDiem!$B$15:$E$20,MATCH($O41,CachTinhDiem!$A$15:$A$20,0),3)-1)*9/4,1),1)</f>
        <v>5.0999999999999996</v>
      </c>
      <c r="S41" s="20">
        <f>ROUND(CachTinhDiem!$B$23*ROUND(1+(SUMPRODUCT(INDEX(CachTinhDiem!$B$8:$E$11,4,0),$K41:$N41)-1)*9/4,1)+CachTinhDiem!$B$24*ROUND(1+(INDEX(CachTinhDiem!$B$15:$E$20,MATCH($O41,CachTinhDiem!$A$15:$A$20,0),4)-1)*9/4,1),1)</f>
        <v>4.5999999999999996</v>
      </c>
      <c r="T41" s="18" t="str">
        <f>INDEX(CachTinhDiem!$A$8:$A$11,MATCH(MAX($P41:$S41),$P41:$S41,0))</f>
        <v>Vẽ ngoại cảnh</v>
      </c>
      <c r="U41" s="21" t="s">
        <v>91</v>
      </c>
      <c r="V41" s="21" t="s">
        <v>92</v>
      </c>
    </row>
    <row r="42" spans="1:22" ht="15" customHeight="1" x14ac:dyDescent="0.35">
      <c r="A42" s="18" t="s">
        <v>223</v>
      </c>
      <c r="B42" s="18" t="s">
        <v>83</v>
      </c>
      <c r="C42" s="18" t="s">
        <v>224</v>
      </c>
      <c r="D42" s="18" t="s">
        <v>85</v>
      </c>
      <c r="E42" s="18" t="s">
        <v>225</v>
      </c>
      <c r="F42" s="18" t="s">
        <v>87</v>
      </c>
      <c r="G42" s="18" t="s">
        <v>226</v>
      </c>
      <c r="H42" s="19">
        <v>5</v>
      </c>
      <c r="I42" s="19">
        <v>12</v>
      </c>
      <c r="J42" s="18" t="s">
        <v>120</v>
      </c>
      <c r="K42" s="19">
        <v>5</v>
      </c>
      <c r="L42" s="19">
        <v>1</v>
      </c>
      <c r="M42" s="19">
        <v>2</v>
      </c>
      <c r="N42" s="19">
        <v>4</v>
      </c>
      <c r="O42" s="18" t="s">
        <v>110</v>
      </c>
      <c r="P42" s="20">
        <f>ROUND(CachTinhDiem!$B$23*ROUND(1+(SUMPRODUCT(INDEX(CachTinhDiem!$B$8:$E$11,1,0),$K42:$N42)-1)*9/4,1)+CachTinhDiem!$B$24*ROUND(1+(INDEX(CachTinhDiem!$B$15:$E$20,MATCH($O42,CachTinhDiem!$A$15:$A$20,0),1)-1)*9/4,1),1)</f>
        <v>5.6</v>
      </c>
      <c r="Q42" s="20">
        <f>ROUND(CachTinhDiem!$B$23*ROUND(1+(SUMPRODUCT(INDEX(CachTinhDiem!$B$8:$E$11,2,0),$K42:$N42)-1)*9/4,1)+CachTinhDiem!$B$24*ROUND(1+(INDEX(CachTinhDiem!$B$15:$E$20,MATCH($O42,CachTinhDiem!$A$15:$A$20,0),2)-1)*9/4,1),1)</f>
        <v>4.9000000000000004</v>
      </c>
      <c r="R42" s="20">
        <f>ROUND(CachTinhDiem!$B$23*ROUND(1+(SUMPRODUCT(INDEX(CachTinhDiem!$B$8:$E$11,3,0),$K42:$N42)-1)*9/4,1)+CachTinhDiem!$B$24*ROUND(1+(INDEX(CachTinhDiem!$B$15:$E$20,MATCH($O42,CachTinhDiem!$A$15:$A$20,0),3)-1)*9/4,1),1)</f>
        <v>4.0999999999999996</v>
      </c>
      <c r="S42" s="20">
        <f>ROUND(CachTinhDiem!$B$23*ROUND(1+(SUMPRODUCT(INDEX(CachTinhDiem!$B$8:$E$11,4,0),$K42:$N42)-1)*9/4,1)+CachTinhDiem!$B$24*ROUND(1+(INDEX(CachTinhDiem!$B$15:$E$20,MATCH($O42,CachTinhDiem!$A$15:$A$20,0),4)-1)*9/4,1),1)</f>
        <v>6.2</v>
      </c>
      <c r="T42" s="18" t="str">
        <f>INDEX(CachTinhDiem!$A$8:$A$11,MATCH(MAX($P42:$S42),$P42:$S42,0))</f>
        <v>Thuyết trình</v>
      </c>
      <c r="U42" s="21" t="s">
        <v>91</v>
      </c>
      <c r="V42" s="21" t="s">
        <v>92</v>
      </c>
    </row>
    <row r="43" spans="1:22" ht="15" customHeight="1" x14ac:dyDescent="0.35">
      <c r="A43" s="18" t="s">
        <v>227</v>
      </c>
      <c r="B43" s="18" t="s">
        <v>83</v>
      </c>
      <c r="C43" s="18" t="s">
        <v>228</v>
      </c>
      <c r="D43" s="18" t="s">
        <v>85</v>
      </c>
      <c r="E43" s="18" t="s">
        <v>229</v>
      </c>
      <c r="F43" s="18" t="s">
        <v>87</v>
      </c>
      <c r="G43" s="18" t="s">
        <v>96</v>
      </c>
      <c r="H43" s="19">
        <v>9</v>
      </c>
      <c r="I43" s="19">
        <v>23</v>
      </c>
      <c r="J43" s="18" t="s">
        <v>97</v>
      </c>
      <c r="K43" s="19">
        <v>4</v>
      </c>
      <c r="L43" s="19">
        <v>2</v>
      </c>
      <c r="M43" s="19">
        <v>3</v>
      </c>
      <c r="N43" s="19">
        <v>3</v>
      </c>
      <c r="O43" s="18" t="s">
        <v>115</v>
      </c>
      <c r="P43" s="20">
        <f>ROUND(CachTinhDiem!$B$23*ROUND(1+(SUMPRODUCT(INDEX(CachTinhDiem!$B$8:$E$11,1,0),$K43:$N43)-1)*9/4,1)+CachTinhDiem!$B$24*ROUND(1+(INDEX(CachTinhDiem!$B$15:$E$20,MATCH($O43,CachTinhDiem!$A$15:$A$20,0),1)-1)*9/4,1),1)</f>
        <v>6.6</v>
      </c>
      <c r="Q43" s="20">
        <f>ROUND(CachTinhDiem!$B$23*ROUND(1+(SUMPRODUCT(INDEX(CachTinhDiem!$B$8:$E$11,2,0),$K43:$N43)-1)*9/4,1)+CachTinhDiem!$B$24*ROUND(1+(INDEX(CachTinhDiem!$B$15:$E$20,MATCH($O43,CachTinhDiem!$A$15:$A$20,0),2)-1)*9/4,1),1)</f>
        <v>6.2</v>
      </c>
      <c r="R43" s="20">
        <f>ROUND(CachTinhDiem!$B$23*ROUND(1+(SUMPRODUCT(INDEX(CachTinhDiem!$B$8:$E$11,3,0),$K43:$N43)-1)*9/4,1)+CachTinhDiem!$B$24*ROUND(1+(INDEX(CachTinhDiem!$B$15:$E$20,MATCH($O43,CachTinhDiem!$A$15:$A$20,0),3)-1)*9/4,1),1)</f>
        <v>6.4</v>
      </c>
      <c r="S43" s="20">
        <f>ROUND(CachTinhDiem!$B$23*ROUND(1+(SUMPRODUCT(INDEX(CachTinhDiem!$B$8:$E$11,4,0),$K43:$N43)-1)*9/4,1)+CachTinhDiem!$B$24*ROUND(1+(INDEX(CachTinhDiem!$B$15:$E$20,MATCH($O43,CachTinhDiem!$A$15:$A$20,0),4)-1)*9/4,1),1)</f>
        <v>5.2</v>
      </c>
      <c r="T43" s="18" t="str">
        <f>INDEX(CachTinhDiem!$A$8:$A$11,MATCH(MAX($P43:$S43),$P43:$S43,0))</f>
        <v>Đi học</v>
      </c>
      <c r="U43" s="21" t="s">
        <v>91</v>
      </c>
      <c r="V43" s="21" t="s">
        <v>92</v>
      </c>
    </row>
    <row r="44" spans="1:22" ht="15" customHeight="1" x14ac:dyDescent="0.35">
      <c r="A44" s="18" t="s">
        <v>230</v>
      </c>
      <c r="B44" s="18" t="s">
        <v>83</v>
      </c>
      <c r="C44" s="18" t="s">
        <v>231</v>
      </c>
      <c r="D44" s="18" t="s">
        <v>85</v>
      </c>
      <c r="E44" s="18" t="s">
        <v>147</v>
      </c>
      <c r="F44" s="18" t="s">
        <v>87</v>
      </c>
      <c r="G44" s="18" t="s">
        <v>132</v>
      </c>
      <c r="H44" s="19">
        <v>20</v>
      </c>
      <c r="I44" s="19">
        <v>38</v>
      </c>
      <c r="J44" s="18" t="s">
        <v>89</v>
      </c>
      <c r="K44" s="19">
        <v>2</v>
      </c>
      <c r="L44" s="19">
        <v>5</v>
      </c>
      <c r="M44" s="19">
        <v>2</v>
      </c>
      <c r="N44" s="19">
        <v>2</v>
      </c>
      <c r="O44" s="18" t="s">
        <v>115</v>
      </c>
      <c r="P44" s="20">
        <f>ROUND(CachTinhDiem!$B$23*ROUND(1+(SUMPRODUCT(INDEX(CachTinhDiem!$B$8:$E$11,1,0),$K44:$N44)-1)*9/4,1)+CachTinhDiem!$B$24*ROUND(1+(INDEX(CachTinhDiem!$B$15:$E$20,MATCH($O44,CachTinhDiem!$A$15:$A$20,0),1)-1)*9/4,1),1)</f>
        <v>6.7</v>
      </c>
      <c r="Q44" s="20">
        <f>ROUND(CachTinhDiem!$B$23*ROUND(1+(SUMPRODUCT(INDEX(CachTinhDiem!$B$8:$E$11,2,0),$K44:$N44)-1)*9/4,1)+CachTinhDiem!$B$24*ROUND(1+(INDEX(CachTinhDiem!$B$15:$E$20,MATCH($O44,CachTinhDiem!$A$15:$A$20,0),2)-1)*9/4,1),1)</f>
        <v>5.6</v>
      </c>
      <c r="R44" s="20">
        <f>ROUND(CachTinhDiem!$B$23*ROUND(1+(SUMPRODUCT(INDEX(CachTinhDiem!$B$8:$E$11,3,0),$K44:$N44)-1)*9/4,1)+CachTinhDiem!$B$24*ROUND(1+(INDEX(CachTinhDiem!$B$15:$E$20,MATCH($O44,CachTinhDiem!$A$15:$A$20,0),3)-1)*9/4,1),1)</f>
        <v>6.7</v>
      </c>
      <c r="S44" s="20">
        <f>ROUND(CachTinhDiem!$B$23*ROUND(1+(SUMPRODUCT(INDEX(CachTinhDiem!$B$8:$E$11,4,0),$K44:$N44)-1)*9/4,1)+CachTinhDiem!$B$24*ROUND(1+(INDEX(CachTinhDiem!$B$15:$E$20,MATCH($O44,CachTinhDiem!$A$15:$A$20,0),4)-1)*9/4,1),1)</f>
        <v>4.9000000000000004</v>
      </c>
      <c r="T44" s="18" t="str">
        <f>INDEX(CachTinhDiem!$A$8:$A$11,MATCH(MAX($P44:$S44),$P44:$S44,0))</f>
        <v>Đi học</v>
      </c>
      <c r="U44" s="21" t="s">
        <v>91</v>
      </c>
      <c r="V44" s="21" t="s">
        <v>92</v>
      </c>
    </row>
    <row r="45" spans="1:22" ht="15" customHeight="1" x14ac:dyDescent="0.35">
      <c r="A45" s="18" t="s">
        <v>232</v>
      </c>
      <c r="B45" s="18" t="s">
        <v>83</v>
      </c>
      <c r="C45" s="18" t="s">
        <v>233</v>
      </c>
      <c r="D45" s="18" t="s">
        <v>85</v>
      </c>
      <c r="E45" s="18" t="s">
        <v>113</v>
      </c>
      <c r="F45" s="18" t="s">
        <v>87</v>
      </c>
      <c r="G45" s="18" t="s">
        <v>132</v>
      </c>
      <c r="H45" s="19">
        <v>16</v>
      </c>
      <c r="I45" s="19">
        <v>30</v>
      </c>
      <c r="J45" s="18" t="s">
        <v>128</v>
      </c>
      <c r="K45" s="19">
        <v>2</v>
      </c>
      <c r="L45" s="19">
        <v>4</v>
      </c>
      <c r="M45" s="19">
        <v>3</v>
      </c>
      <c r="N45" s="19">
        <v>3</v>
      </c>
      <c r="O45" s="18" t="s">
        <v>110</v>
      </c>
      <c r="P45" s="20">
        <f>ROUND(CachTinhDiem!$B$23*ROUND(1+(SUMPRODUCT(INDEX(CachTinhDiem!$B$8:$E$11,1,0),$K45:$N45)-1)*9/4,1)+CachTinhDiem!$B$24*ROUND(1+(INDEX(CachTinhDiem!$B$15:$E$20,MATCH($O45,CachTinhDiem!$A$15:$A$20,0),1)-1)*9/4,1),1)</f>
        <v>6.5</v>
      </c>
      <c r="Q45" s="20">
        <f>ROUND(CachTinhDiem!$B$23*ROUND(1+(SUMPRODUCT(INDEX(CachTinhDiem!$B$8:$E$11,2,0),$K45:$N45)-1)*9/4,1)+CachTinhDiem!$B$24*ROUND(1+(INDEX(CachTinhDiem!$B$15:$E$20,MATCH($O45,CachTinhDiem!$A$15:$A$20,0),2)-1)*9/4,1),1)</f>
        <v>5.5</v>
      </c>
      <c r="R45" s="20">
        <f>ROUND(CachTinhDiem!$B$23*ROUND(1+(SUMPRODUCT(INDEX(CachTinhDiem!$B$8:$E$11,3,0),$K45:$N45)-1)*9/4,1)+CachTinhDiem!$B$24*ROUND(1+(INDEX(CachTinhDiem!$B$15:$E$20,MATCH($O45,CachTinhDiem!$A$15:$A$20,0),3)-1)*9/4,1),1)</f>
        <v>6</v>
      </c>
      <c r="S45" s="20">
        <f>ROUND(CachTinhDiem!$B$23*ROUND(1+(SUMPRODUCT(INDEX(CachTinhDiem!$B$8:$E$11,4,0),$K45:$N45)-1)*9/4,1)+CachTinhDiem!$B$24*ROUND(1+(INDEX(CachTinhDiem!$B$15:$E$20,MATCH($O45,CachTinhDiem!$A$15:$A$20,0),4)-1)*9/4,1),1)</f>
        <v>6.5</v>
      </c>
      <c r="T45" s="18" t="str">
        <f>INDEX(CachTinhDiem!$A$8:$A$11,MATCH(MAX($P45:$S45),$P45:$S45,0))</f>
        <v>Đi học</v>
      </c>
      <c r="U45" s="21" t="s">
        <v>91</v>
      </c>
      <c r="V45" s="21" t="s">
        <v>92</v>
      </c>
    </row>
    <row r="46" spans="1:22" ht="15" customHeight="1" x14ac:dyDescent="0.35">
      <c r="A46" s="18" t="s">
        <v>234</v>
      </c>
      <c r="B46" s="18" t="s">
        <v>83</v>
      </c>
      <c r="C46" s="18" t="s">
        <v>235</v>
      </c>
      <c r="D46" s="18" t="s">
        <v>136</v>
      </c>
      <c r="E46" s="18" t="s">
        <v>24</v>
      </c>
      <c r="F46" s="18" t="s">
        <v>87</v>
      </c>
      <c r="G46" s="18" t="s">
        <v>207</v>
      </c>
      <c r="H46" s="19">
        <v>23</v>
      </c>
      <c r="I46" s="19">
        <v>40</v>
      </c>
      <c r="J46" s="18" t="s">
        <v>133</v>
      </c>
      <c r="K46" s="19">
        <v>1</v>
      </c>
      <c r="L46" s="19">
        <v>5</v>
      </c>
      <c r="M46" s="19">
        <v>4</v>
      </c>
      <c r="N46" s="19">
        <v>2</v>
      </c>
      <c r="O46" s="18" t="s">
        <v>138</v>
      </c>
      <c r="P46" s="20">
        <f>ROUND(CachTinhDiem!$B$23*ROUND(1+(SUMPRODUCT(INDEX(CachTinhDiem!$B$8:$E$11,1,0),$K46:$N46)-1)*9/4,1)+CachTinhDiem!$B$24*ROUND(1+(INDEX(CachTinhDiem!$B$15:$E$20,MATCH($O46,CachTinhDiem!$A$15:$A$20,0),1)-1)*9/4,1),1)</f>
        <v>6.8</v>
      </c>
      <c r="Q46" s="20">
        <f>ROUND(CachTinhDiem!$B$23*ROUND(1+(SUMPRODUCT(INDEX(CachTinhDiem!$B$8:$E$11,2,0),$K46:$N46)-1)*9/4,1)+CachTinhDiem!$B$24*ROUND(1+(INDEX(CachTinhDiem!$B$15:$E$20,MATCH($O46,CachTinhDiem!$A$15:$A$20,0),2)-1)*9/4,1),1)</f>
        <v>7.5</v>
      </c>
      <c r="R46" s="20">
        <f>ROUND(CachTinhDiem!$B$23*ROUND(1+(SUMPRODUCT(INDEX(CachTinhDiem!$B$8:$E$11,3,0),$K46:$N46)-1)*9/4,1)+CachTinhDiem!$B$24*ROUND(1+(INDEX(CachTinhDiem!$B$15:$E$20,MATCH($O46,CachTinhDiem!$A$15:$A$20,0),3)-1)*9/4,1),1)</f>
        <v>7.6</v>
      </c>
      <c r="S46" s="20">
        <f>ROUND(CachTinhDiem!$B$23*ROUND(1+(SUMPRODUCT(INDEX(CachTinhDiem!$B$8:$E$11,4,0),$K46:$N46)-1)*9/4,1)+CachTinhDiem!$B$24*ROUND(1+(INDEX(CachTinhDiem!$B$15:$E$20,MATCH($O46,CachTinhDiem!$A$15:$A$20,0),4)-1)*9/4,1),1)</f>
        <v>4.2</v>
      </c>
      <c r="T46" s="18" t="str">
        <f>INDEX(CachTinhDiem!$A$8:$A$11,MATCH(MAX($P46:$S46),$P46:$S46,0))</f>
        <v>Vẽ ngoại cảnh</v>
      </c>
      <c r="U46" s="21" t="s">
        <v>91</v>
      </c>
      <c r="V46" s="21" t="s">
        <v>92</v>
      </c>
    </row>
    <row r="47" spans="1:22" ht="15" customHeight="1" x14ac:dyDescent="0.35">
      <c r="A47" s="18" t="s">
        <v>236</v>
      </c>
      <c r="B47" s="18" t="s">
        <v>83</v>
      </c>
      <c r="C47" s="18" t="s">
        <v>237</v>
      </c>
      <c r="D47" s="18" t="s">
        <v>85</v>
      </c>
      <c r="E47" s="18" t="s">
        <v>106</v>
      </c>
      <c r="F47" s="18" t="s">
        <v>87</v>
      </c>
      <c r="G47" s="18" t="s">
        <v>238</v>
      </c>
      <c r="H47" s="19">
        <v>13</v>
      </c>
      <c r="I47" s="19">
        <v>29</v>
      </c>
      <c r="J47" s="18" t="s">
        <v>128</v>
      </c>
      <c r="K47" s="19">
        <v>3</v>
      </c>
      <c r="L47" s="19">
        <v>2</v>
      </c>
      <c r="M47" s="19">
        <v>3</v>
      </c>
      <c r="N47" s="19">
        <v>3</v>
      </c>
      <c r="O47" s="18" t="s">
        <v>115</v>
      </c>
      <c r="P47" s="20">
        <f>ROUND(CachTinhDiem!$B$23*ROUND(1+(SUMPRODUCT(INDEX(CachTinhDiem!$B$8:$E$11,1,0),$K47:$N47)-1)*9/4,1)+CachTinhDiem!$B$24*ROUND(1+(INDEX(CachTinhDiem!$B$15:$E$20,MATCH($O47,CachTinhDiem!$A$15:$A$20,0),1)-1)*9/4,1),1)</f>
        <v>6.4</v>
      </c>
      <c r="Q47" s="20">
        <f>ROUND(CachTinhDiem!$B$23*ROUND(1+(SUMPRODUCT(INDEX(CachTinhDiem!$B$8:$E$11,2,0),$K47:$N47)-1)*9/4,1)+CachTinhDiem!$B$24*ROUND(1+(INDEX(CachTinhDiem!$B$15:$E$20,MATCH($O47,CachTinhDiem!$A$15:$A$20,0),2)-1)*9/4,1),1)</f>
        <v>5.9</v>
      </c>
      <c r="R47" s="20">
        <f>ROUND(CachTinhDiem!$B$23*ROUND(1+(SUMPRODUCT(INDEX(CachTinhDiem!$B$8:$E$11,3,0),$K47:$N47)-1)*9/4,1)+CachTinhDiem!$B$24*ROUND(1+(INDEX(CachTinhDiem!$B$15:$E$20,MATCH($O47,CachTinhDiem!$A$15:$A$20,0),3)-1)*9/4,1),1)</f>
        <v>6.4</v>
      </c>
      <c r="S47" s="20">
        <f>ROUND(CachTinhDiem!$B$23*ROUND(1+(SUMPRODUCT(INDEX(CachTinhDiem!$B$8:$E$11,4,0),$K47:$N47)-1)*9/4,1)+CachTinhDiem!$B$24*ROUND(1+(INDEX(CachTinhDiem!$B$15:$E$20,MATCH($O47,CachTinhDiem!$A$15:$A$20,0),4)-1)*9/4,1),1)</f>
        <v>5.2</v>
      </c>
      <c r="T47" s="18" t="str">
        <f>INDEX(CachTinhDiem!$A$8:$A$11,MATCH(MAX($P47:$S47),$P47:$S47,0))</f>
        <v>Đi học</v>
      </c>
      <c r="U47" s="21" t="s">
        <v>91</v>
      </c>
      <c r="V47" s="21" t="s">
        <v>92</v>
      </c>
    </row>
    <row r="48" spans="1:22" ht="15" customHeight="1" x14ac:dyDescent="0.35">
      <c r="A48" s="18" t="s">
        <v>239</v>
      </c>
      <c r="B48" s="18" t="s">
        <v>83</v>
      </c>
      <c r="C48" s="18" t="s">
        <v>240</v>
      </c>
      <c r="D48" s="18" t="s">
        <v>100</v>
      </c>
      <c r="E48" s="18" t="s">
        <v>225</v>
      </c>
      <c r="F48" s="18" t="s">
        <v>87</v>
      </c>
      <c r="G48" s="18" t="s">
        <v>157</v>
      </c>
      <c r="H48" s="19">
        <v>7</v>
      </c>
      <c r="I48" s="19">
        <v>18</v>
      </c>
      <c r="J48" s="18" t="s">
        <v>120</v>
      </c>
      <c r="K48" s="19">
        <v>4</v>
      </c>
      <c r="L48" s="19">
        <v>2</v>
      </c>
      <c r="M48" s="19">
        <v>2</v>
      </c>
      <c r="N48" s="19">
        <v>3</v>
      </c>
      <c r="O48" s="18" t="s">
        <v>103</v>
      </c>
      <c r="P48" s="20">
        <f>ROUND(CachTinhDiem!$B$23*ROUND(1+(SUMPRODUCT(INDEX(CachTinhDiem!$B$8:$E$11,1,0),$K48:$N48)-1)*9/4,1)+CachTinhDiem!$B$24*ROUND(1+(INDEX(CachTinhDiem!$B$15:$E$20,MATCH($O48,CachTinhDiem!$A$15:$A$20,0),1)-1)*9/4,1),1)</f>
        <v>5.4</v>
      </c>
      <c r="Q48" s="20">
        <f>ROUND(CachTinhDiem!$B$23*ROUND(1+(SUMPRODUCT(INDEX(CachTinhDiem!$B$8:$E$11,2,0),$K48:$N48)-1)*9/4,1)+CachTinhDiem!$B$24*ROUND(1+(INDEX(CachTinhDiem!$B$15:$E$20,MATCH($O48,CachTinhDiem!$A$15:$A$20,0),2)-1)*9/4,1),1)</f>
        <v>4.0999999999999996</v>
      </c>
      <c r="R48" s="20">
        <f>ROUND(CachTinhDiem!$B$23*ROUND(1+(SUMPRODUCT(INDEX(CachTinhDiem!$B$8:$E$11,3,0),$K48:$N48)-1)*9/4,1)+CachTinhDiem!$B$24*ROUND(1+(INDEX(CachTinhDiem!$B$15:$E$20,MATCH($O48,CachTinhDiem!$A$15:$A$20,0),3)-1)*9/4,1),1)</f>
        <v>3.6</v>
      </c>
      <c r="S48" s="20">
        <f>ROUND(CachTinhDiem!$B$23*ROUND(1+(SUMPRODUCT(INDEX(CachTinhDiem!$B$8:$E$11,4,0),$K48:$N48)-1)*9/4,1)+CachTinhDiem!$B$24*ROUND(1+(INDEX(CachTinhDiem!$B$15:$E$20,MATCH($O48,CachTinhDiem!$A$15:$A$20,0),4)-1)*9/4,1),1)</f>
        <v>6.2</v>
      </c>
      <c r="T48" s="18" t="str">
        <f>INDEX(CachTinhDiem!$A$8:$A$11,MATCH(MAX($P48:$S48),$P48:$S48,0))</f>
        <v>Thuyết trình</v>
      </c>
      <c r="U48" s="21" t="s">
        <v>91</v>
      </c>
      <c r="V48" s="21" t="s">
        <v>92</v>
      </c>
    </row>
    <row r="49" spans="1:22" ht="15" customHeight="1" x14ac:dyDescent="0.35">
      <c r="A49" s="18" t="s">
        <v>241</v>
      </c>
      <c r="B49" s="18" t="s">
        <v>83</v>
      </c>
      <c r="C49" s="18" t="s">
        <v>242</v>
      </c>
      <c r="D49" s="18" t="s">
        <v>136</v>
      </c>
      <c r="E49" s="18" t="s">
        <v>170</v>
      </c>
      <c r="F49" s="18" t="s">
        <v>87</v>
      </c>
      <c r="G49" s="18" t="s">
        <v>243</v>
      </c>
      <c r="H49" s="19">
        <v>5</v>
      </c>
      <c r="I49" s="19">
        <v>12</v>
      </c>
      <c r="J49" s="18" t="s">
        <v>120</v>
      </c>
      <c r="K49" s="19">
        <v>4</v>
      </c>
      <c r="L49" s="19">
        <v>1</v>
      </c>
      <c r="M49" s="19">
        <v>3</v>
      </c>
      <c r="N49" s="19">
        <v>4</v>
      </c>
      <c r="O49" s="18" t="s">
        <v>115</v>
      </c>
      <c r="P49" s="20">
        <f>ROUND(CachTinhDiem!$B$23*ROUND(1+(SUMPRODUCT(INDEX(CachTinhDiem!$B$8:$E$11,1,0),$K49:$N49)-1)*9/4,1)+CachTinhDiem!$B$24*ROUND(1+(INDEX(CachTinhDiem!$B$15:$E$20,MATCH($O49,CachTinhDiem!$A$15:$A$20,0),1)-1)*9/4,1),1)</f>
        <v>6.6</v>
      </c>
      <c r="Q49" s="20">
        <f>ROUND(CachTinhDiem!$B$23*ROUND(1+(SUMPRODUCT(INDEX(CachTinhDiem!$B$8:$E$11,2,0),$K49:$N49)-1)*9/4,1)+CachTinhDiem!$B$24*ROUND(1+(INDEX(CachTinhDiem!$B$15:$E$20,MATCH($O49,CachTinhDiem!$A$15:$A$20,0),2)-1)*9/4,1),1)</f>
        <v>6.1</v>
      </c>
      <c r="R49" s="20">
        <f>ROUND(CachTinhDiem!$B$23*ROUND(1+(SUMPRODUCT(INDEX(CachTinhDiem!$B$8:$E$11,3,0),$K49:$N49)-1)*9/4,1)+CachTinhDiem!$B$24*ROUND(1+(INDEX(CachTinhDiem!$B$15:$E$20,MATCH($O49,CachTinhDiem!$A$15:$A$20,0),3)-1)*9/4,1),1)</f>
        <v>6.2</v>
      </c>
      <c r="S49" s="20">
        <f>ROUND(CachTinhDiem!$B$23*ROUND(1+(SUMPRODUCT(INDEX(CachTinhDiem!$B$8:$E$11,4,0),$K49:$N49)-1)*9/4,1)+CachTinhDiem!$B$24*ROUND(1+(INDEX(CachTinhDiem!$B$15:$E$20,MATCH($O49,CachTinhDiem!$A$15:$A$20,0),4)-1)*9/4,1),1)</f>
        <v>5.9</v>
      </c>
      <c r="T49" s="18" t="str">
        <f>INDEX(CachTinhDiem!$A$8:$A$11,MATCH(MAX($P49:$S49),$P49:$S49,0))</f>
        <v>Đi học</v>
      </c>
      <c r="U49" s="21" t="s">
        <v>91</v>
      </c>
      <c r="V49" s="21" t="s">
        <v>92</v>
      </c>
    </row>
    <row r="50" spans="1:22" ht="15" customHeight="1" x14ac:dyDescent="0.35">
      <c r="A50" s="18" t="s">
        <v>244</v>
      </c>
      <c r="B50" s="18" t="s">
        <v>83</v>
      </c>
      <c r="C50" s="18" t="s">
        <v>245</v>
      </c>
      <c r="D50" s="18" t="s">
        <v>136</v>
      </c>
      <c r="E50" s="18" t="s">
        <v>106</v>
      </c>
      <c r="F50" s="18" t="s">
        <v>87</v>
      </c>
      <c r="G50" s="18" t="s">
        <v>164</v>
      </c>
      <c r="H50" s="19">
        <v>21</v>
      </c>
      <c r="I50" s="19">
        <v>37</v>
      </c>
      <c r="J50" s="18" t="s">
        <v>89</v>
      </c>
      <c r="K50" s="19">
        <v>2</v>
      </c>
      <c r="L50" s="19">
        <v>5</v>
      </c>
      <c r="M50" s="19">
        <v>3</v>
      </c>
      <c r="N50" s="19">
        <v>4</v>
      </c>
      <c r="O50" s="18" t="s">
        <v>103</v>
      </c>
      <c r="P50" s="20">
        <f>ROUND(CachTinhDiem!$B$23*ROUND(1+(SUMPRODUCT(INDEX(CachTinhDiem!$B$8:$E$11,1,0),$K50:$N50)-1)*9/4,1)+CachTinhDiem!$B$24*ROUND(1+(INDEX(CachTinhDiem!$B$15:$E$20,MATCH($O50,CachTinhDiem!$A$15:$A$20,0),1)-1)*9/4,1),1)</f>
        <v>7.5</v>
      </c>
      <c r="Q50" s="20">
        <f>ROUND(CachTinhDiem!$B$23*ROUND(1+(SUMPRODUCT(INDEX(CachTinhDiem!$B$8:$E$11,2,0),$K50:$N50)-1)*9/4,1)+CachTinhDiem!$B$24*ROUND(1+(INDEX(CachTinhDiem!$B$15:$E$20,MATCH($O50,CachTinhDiem!$A$15:$A$20,0),2)-1)*9/4,1),1)</f>
        <v>5.3</v>
      </c>
      <c r="R50" s="20">
        <f>ROUND(CachTinhDiem!$B$23*ROUND(1+(SUMPRODUCT(INDEX(CachTinhDiem!$B$8:$E$11,3,0),$K50:$N50)-1)*9/4,1)+CachTinhDiem!$B$24*ROUND(1+(INDEX(CachTinhDiem!$B$15:$E$20,MATCH($O50,CachTinhDiem!$A$15:$A$20,0),3)-1)*9/4,1),1)</f>
        <v>6.1</v>
      </c>
      <c r="S50" s="20">
        <f>ROUND(CachTinhDiem!$B$23*ROUND(1+(SUMPRODUCT(INDEX(CachTinhDiem!$B$8:$E$11,4,0),$K50:$N50)-1)*9/4,1)+CachTinhDiem!$B$24*ROUND(1+(INDEX(CachTinhDiem!$B$15:$E$20,MATCH($O50,CachTinhDiem!$A$15:$A$20,0),4)-1)*9/4,1),1)</f>
        <v>8.5</v>
      </c>
      <c r="T50" s="18" t="str">
        <f>INDEX(CachTinhDiem!$A$8:$A$11,MATCH(MAX($P50:$S50),$P50:$S50,0))</f>
        <v>Thuyết trình</v>
      </c>
      <c r="U50" s="21" t="s">
        <v>91</v>
      </c>
      <c r="V50" s="21" t="s">
        <v>92</v>
      </c>
    </row>
    <row r="51" spans="1:22" ht="15" customHeight="1" x14ac:dyDescent="0.35">
      <c r="A51" s="18" t="s">
        <v>246</v>
      </c>
      <c r="B51" s="18" t="s">
        <v>83</v>
      </c>
      <c r="C51" s="18" t="s">
        <v>247</v>
      </c>
      <c r="D51" s="18" t="s">
        <v>85</v>
      </c>
      <c r="E51" s="18" t="s">
        <v>24</v>
      </c>
      <c r="F51" s="18" t="s">
        <v>87</v>
      </c>
      <c r="G51" s="18" t="s">
        <v>207</v>
      </c>
      <c r="H51" s="19">
        <v>21</v>
      </c>
      <c r="I51" s="19">
        <v>39</v>
      </c>
      <c r="J51" s="18" t="s">
        <v>89</v>
      </c>
      <c r="K51" s="19">
        <v>1</v>
      </c>
      <c r="L51" s="19">
        <v>5</v>
      </c>
      <c r="M51" s="19">
        <v>3</v>
      </c>
      <c r="N51" s="19">
        <v>2</v>
      </c>
      <c r="O51" s="18" t="s">
        <v>115</v>
      </c>
      <c r="P51" s="20">
        <f>ROUND(CachTinhDiem!$B$23*ROUND(1+(SUMPRODUCT(INDEX(CachTinhDiem!$B$8:$E$11,1,0),$K51:$N51)-1)*9/4,1)+CachTinhDiem!$B$24*ROUND(1+(INDEX(CachTinhDiem!$B$15:$E$20,MATCH($O51,CachTinhDiem!$A$15:$A$20,0),1)-1)*9/4,1),1)</f>
        <v>7</v>
      </c>
      <c r="Q51" s="20">
        <f>ROUND(CachTinhDiem!$B$23*ROUND(1+(SUMPRODUCT(INDEX(CachTinhDiem!$B$8:$E$11,2,0),$K51:$N51)-1)*9/4,1)+CachTinhDiem!$B$24*ROUND(1+(INDEX(CachTinhDiem!$B$15:$E$20,MATCH($O51,CachTinhDiem!$A$15:$A$20,0),2)-1)*9/4,1),1)</f>
        <v>6.1</v>
      </c>
      <c r="R51" s="20">
        <f>ROUND(CachTinhDiem!$B$23*ROUND(1+(SUMPRODUCT(INDEX(CachTinhDiem!$B$8:$E$11,3,0),$K51:$N51)-1)*9/4,1)+CachTinhDiem!$B$24*ROUND(1+(INDEX(CachTinhDiem!$B$15:$E$20,MATCH($O51,CachTinhDiem!$A$15:$A$20,0),3)-1)*9/4,1),1)</f>
        <v>7.5</v>
      </c>
      <c r="S51" s="20">
        <f>ROUND(CachTinhDiem!$B$23*ROUND(1+(SUMPRODUCT(INDEX(CachTinhDiem!$B$8:$E$11,4,0),$K51:$N51)-1)*9/4,1)+CachTinhDiem!$B$24*ROUND(1+(INDEX(CachTinhDiem!$B$15:$E$20,MATCH($O51,CachTinhDiem!$A$15:$A$20,0),4)-1)*9/4,1),1)</f>
        <v>5.2</v>
      </c>
      <c r="T51" s="18" t="str">
        <f>INDEX(CachTinhDiem!$A$8:$A$11,MATCH(MAX($P51:$S51),$P51:$S51,0))</f>
        <v>Vẽ ngoại cảnh</v>
      </c>
      <c r="U51" s="21" t="s">
        <v>91</v>
      </c>
      <c r="V51" s="21" t="s">
        <v>92</v>
      </c>
    </row>
    <row r="52" spans="1:22" ht="15" customHeight="1" x14ac:dyDescent="0.35">
      <c r="A52" s="18" t="s">
        <v>248</v>
      </c>
      <c r="B52" s="18" t="s">
        <v>83</v>
      </c>
      <c r="C52" s="18" t="s">
        <v>249</v>
      </c>
      <c r="D52" s="18" t="s">
        <v>85</v>
      </c>
      <c r="E52" s="18" t="s">
        <v>186</v>
      </c>
      <c r="F52" s="18" t="s">
        <v>87</v>
      </c>
      <c r="G52" s="18" t="s">
        <v>123</v>
      </c>
      <c r="H52" s="19">
        <v>5</v>
      </c>
      <c r="I52" s="19">
        <v>16</v>
      </c>
      <c r="J52" s="18" t="s">
        <v>120</v>
      </c>
      <c r="K52" s="19">
        <v>4</v>
      </c>
      <c r="L52" s="19">
        <v>1</v>
      </c>
      <c r="M52" s="19">
        <v>2</v>
      </c>
      <c r="N52" s="19">
        <v>4</v>
      </c>
      <c r="O52" s="18" t="s">
        <v>110</v>
      </c>
      <c r="P52" s="20">
        <f>ROUND(CachTinhDiem!$B$23*ROUND(1+(SUMPRODUCT(INDEX(CachTinhDiem!$B$8:$E$11,1,0),$K52:$N52)-1)*9/4,1)+CachTinhDiem!$B$24*ROUND(1+(INDEX(CachTinhDiem!$B$15:$E$20,MATCH($O52,CachTinhDiem!$A$15:$A$20,0),1)-1)*9/4,1),1)</f>
        <v>5.4</v>
      </c>
      <c r="Q52" s="20">
        <f>ROUND(CachTinhDiem!$B$23*ROUND(1+(SUMPRODUCT(INDEX(CachTinhDiem!$B$8:$E$11,2,0),$K52:$N52)-1)*9/4,1)+CachTinhDiem!$B$24*ROUND(1+(INDEX(CachTinhDiem!$B$15:$E$20,MATCH($O52,CachTinhDiem!$A$15:$A$20,0),2)-1)*9/4,1),1)</f>
        <v>4.5999999999999996</v>
      </c>
      <c r="R52" s="20">
        <f>ROUND(CachTinhDiem!$B$23*ROUND(1+(SUMPRODUCT(INDEX(CachTinhDiem!$B$8:$E$11,3,0),$K52:$N52)-1)*9/4,1)+CachTinhDiem!$B$24*ROUND(1+(INDEX(CachTinhDiem!$B$15:$E$20,MATCH($O52,CachTinhDiem!$A$15:$A$20,0),3)-1)*9/4,1),1)</f>
        <v>4.0999999999999996</v>
      </c>
      <c r="S52" s="20">
        <f>ROUND(CachTinhDiem!$B$23*ROUND(1+(SUMPRODUCT(INDEX(CachTinhDiem!$B$8:$E$11,4,0),$K52:$N52)-1)*9/4,1)+CachTinhDiem!$B$24*ROUND(1+(INDEX(CachTinhDiem!$B$15:$E$20,MATCH($O52,CachTinhDiem!$A$15:$A$20,0),4)-1)*9/4,1),1)</f>
        <v>6.2</v>
      </c>
      <c r="T52" s="18" t="str">
        <f>INDEX(CachTinhDiem!$A$8:$A$11,MATCH(MAX($P52:$S52),$P52:$S52,0))</f>
        <v>Thuyết trình</v>
      </c>
      <c r="U52" s="21" t="s">
        <v>91</v>
      </c>
      <c r="V52" s="21" t="s">
        <v>92</v>
      </c>
    </row>
    <row r="53" spans="1:22" ht="15" customHeight="1" x14ac:dyDescent="0.35">
      <c r="A53" s="18" t="s">
        <v>250</v>
      </c>
      <c r="B53" s="18" t="s">
        <v>83</v>
      </c>
      <c r="C53" s="18" t="s">
        <v>251</v>
      </c>
      <c r="D53" s="18" t="s">
        <v>85</v>
      </c>
      <c r="E53" s="18" t="s">
        <v>95</v>
      </c>
      <c r="F53" s="18" t="s">
        <v>87</v>
      </c>
      <c r="G53" s="18" t="s">
        <v>109</v>
      </c>
      <c r="H53" s="19">
        <v>21</v>
      </c>
      <c r="I53" s="19">
        <v>36</v>
      </c>
      <c r="J53" s="18" t="s">
        <v>89</v>
      </c>
      <c r="K53" s="19">
        <v>2</v>
      </c>
      <c r="L53" s="19">
        <v>4</v>
      </c>
      <c r="M53" s="19">
        <v>3</v>
      </c>
      <c r="N53" s="19">
        <v>2</v>
      </c>
      <c r="O53" s="18" t="s">
        <v>90</v>
      </c>
      <c r="P53" s="20">
        <f>ROUND(CachTinhDiem!$B$23*ROUND(1+(SUMPRODUCT(INDEX(CachTinhDiem!$B$8:$E$11,1,0),$K53:$N53)-1)*9/4,1)+CachTinhDiem!$B$24*ROUND(1+(INDEX(CachTinhDiem!$B$15:$E$20,MATCH($O53,CachTinhDiem!$A$15:$A$20,0),1)-1)*9/4,1),1)</f>
        <v>6.1</v>
      </c>
      <c r="Q53" s="20">
        <f>ROUND(CachTinhDiem!$B$23*ROUND(1+(SUMPRODUCT(INDEX(CachTinhDiem!$B$8:$E$11,2,0),$K53:$N53)-1)*9/4,1)+CachTinhDiem!$B$24*ROUND(1+(INDEX(CachTinhDiem!$B$15:$E$20,MATCH($O53,CachTinhDiem!$A$15:$A$20,0),2)-1)*9/4,1),1)</f>
        <v>5.4</v>
      </c>
      <c r="R53" s="20">
        <f>ROUND(CachTinhDiem!$B$23*ROUND(1+(SUMPRODUCT(INDEX(CachTinhDiem!$B$8:$E$11,3,0),$K53:$N53)-1)*9/4,1)+CachTinhDiem!$B$24*ROUND(1+(INDEX(CachTinhDiem!$B$15:$E$20,MATCH($O53,CachTinhDiem!$A$15:$A$20,0),3)-1)*9/4,1),1)</f>
        <v>6.3</v>
      </c>
      <c r="S53" s="20">
        <f>ROUND(CachTinhDiem!$B$23*ROUND(1+(SUMPRODUCT(INDEX(CachTinhDiem!$B$8:$E$11,4,0),$K53:$N53)-1)*9/4,1)+CachTinhDiem!$B$24*ROUND(1+(INDEX(CachTinhDiem!$B$15:$E$20,MATCH($O53,CachTinhDiem!$A$15:$A$20,0),4)-1)*9/4,1),1)</f>
        <v>4.2</v>
      </c>
      <c r="T53" s="18" t="str">
        <f>INDEX(CachTinhDiem!$A$8:$A$11,MATCH(MAX($P53:$S53),$P53:$S53,0))</f>
        <v>Vẽ ngoại cảnh</v>
      </c>
      <c r="U53" s="21" t="s">
        <v>91</v>
      </c>
      <c r="V53" s="21" t="s">
        <v>92</v>
      </c>
    </row>
    <row r="54" spans="1:22" ht="15" customHeight="1" x14ac:dyDescent="0.35">
      <c r="A54" s="18" t="s">
        <v>252</v>
      </c>
      <c r="B54" s="18" t="s">
        <v>83</v>
      </c>
      <c r="C54" s="18" t="s">
        <v>253</v>
      </c>
      <c r="D54" s="18" t="s">
        <v>100</v>
      </c>
      <c r="E54" s="18" t="s">
        <v>254</v>
      </c>
      <c r="F54" s="18" t="s">
        <v>87</v>
      </c>
      <c r="G54" s="18" t="s">
        <v>191</v>
      </c>
      <c r="H54" s="19">
        <v>5</v>
      </c>
      <c r="I54" s="19">
        <v>11</v>
      </c>
      <c r="J54" s="18" t="s">
        <v>120</v>
      </c>
      <c r="K54" s="19">
        <v>4</v>
      </c>
      <c r="L54" s="19">
        <v>2</v>
      </c>
      <c r="M54" s="19">
        <v>3</v>
      </c>
      <c r="N54" s="19">
        <v>2</v>
      </c>
      <c r="O54" s="18" t="s">
        <v>110</v>
      </c>
      <c r="P54" s="20">
        <f>ROUND(CachTinhDiem!$B$23*ROUND(1+(SUMPRODUCT(INDEX(CachTinhDiem!$B$8:$E$11,1,0),$K54:$N54)-1)*9/4,1)+CachTinhDiem!$B$24*ROUND(1+(INDEX(CachTinhDiem!$B$15:$E$20,MATCH($O54,CachTinhDiem!$A$15:$A$20,0),1)-1)*9/4,1),1)</f>
        <v>5.4</v>
      </c>
      <c r="Q54" s="20">
        <f>ROUND(CachTinhDiem!$B$23*ROUND(1+(SUMPRODUCT(INDEX(CachTinhDiem!$B$8:$E$11,2,0),$K54:$N54)-1)*9/4,1)+CachTinhDiem!$B$24*ROUND(1+(INDEX(CachTinhDiem!$B$15:$E$20,MATCH($O54,CachTinhDiem!$A$15:$A$20,0),2)-1)*9/4,1),1)</f>
        <v>5.4</v>
      </c>
      <c r="R54" s="20">
        <f>ROUND(CachTinhDiem!$B$23*ROUND(1+(SUMPRODUCT(INDEX(CachTinhDiem!$B$8:$E$11,3,0),$K54:$N54)-1)*9/4,1)+CachTinhDiem!$B$24*ROUND(1+(INDEX(CachTinhDiem!$B$15:$E$20,MATCH($O54,CachTinhDiem!$A$15:$A$20,0),3)-1)*9/4,1),1)</f>
        <v>4.7</v>
      </c>
      <c r="S54" s="20">
        <f>ROUND(CachTinhDiem!$B$23*ROUND(1+(SUMPRODUCT(INDEX(CachTinhDiem!$B$8:$E$11,4,0),$K54:$N54)-1)*9/4,1)+CachTinhDiem!$B$24*ROUND(1+(INDEX(CachTinhDiem!$B$15:$E$20,MATCH($O54,CachTinhDiem!$A$15:$A$20,0),4)-1)*9/4,1),1)</f>
        <v>4.9000000000000004</v>
      </c>
      <c r="T54" s="18" t="str">
        <f>INDEX(CachTinhDiem!$A$8:$A$11,MATCH(MAX($P54:$S54),$P54:$S54,0))</f>
        <v>Đi học</v>
      </c>
      <c r="U54" s="21" t="s">
        <v>91</v>
      </c>
      <c r="V54" s="21" t="s">
        <v>92</v>
      </c>
    </row>
    <row r="55" spans="1:22" ht="15" customHeight="1" x14ac:dyDescent="0.35">
      <c r="A55" s="18" t="s">
        <v>255</v>
      </c>
      <c r="B55" s="18" t="s">
        <v>83</v>
      </c>
      <c r="C55" s="18" t="s">
        <v>256</v>
      </c>
      <c r="D55" s="18" t="s">
        <v>136</v>
      </c>
      <c r="E55" s="18" t="s">
        <v>113</v>
      </c>
      <c r="F55" s="18" t="s">
        <v>87</v>
      </c>
      <c r="G55" s="18" t="s">
        <v>164</v>
      </c>
      <c r="H55" s="19">
        <v>20</v>
      </c>
      <c r="I55" s="19">
        <v>38</v>
      </c>
      <c r="J55" s="18" t="s">
        <v>89</v>
      </c>
      <c r="K55" s="19">
        <v>2</v>
      </c>
      <c r="L55" s="19">
        <v>5</v>
      </c>
      <c r="M55" s="19">
        <v>3</v>
      </c>
      <c r="N55" s="19">
        <v>5</v>
      </c>
      <c r="O55" s="18" t="s">
        <v>115</v>
      </c>
      <c r="P55" s="20">
        <f>ROUND(CachTinhDiem!$B$23*ROUND(1+(SUMPRODUCT(INDEX(CachTinhDiem!$B$8:$E$11,1,0),$K55:$N55)-1)*9/4,1)+CachTinhDiem!$B$24*ROUND(1+(INDEX(CachTinhDiem!$B$15:$E$20,MATCH($O55,CachTinhDiem!$A$15:$A$20,0),1)-1)*9/4,1),1)</f>
        <v>8.6</v>
      </c>
      <c r="Q55" s="20">
        <f>ROUND(CachTinhDiem!$B$23*ROUND(1+(SUMPRODUCT(INDEX(CachTinhDiem!$B$8:$E$11,2,0),$K55:$N55)-1)*9/4,1)+CachTinhDiem!$B$24*ROUND(1+(INDEX(CachTinhDiem!$B$15:$E$20,MATCH($O55,CachTinhDiem!$A$15:$A$20,0),2)-1)*9/4,1),1)</f>
        <v>6.8</v>
      </c>
      <c r="R55" s="20">
        <f>ROUND(CachTinhDiem!$B$23*ROUND(1+(SUMPRODUCT(INDEX(CachTinhDiem!$B$8:$E$11,3,0),$K55:$N55)-1)*9/4,1)+CachTinhDiem!$B$24*ROUND(1+(INDEX(CachTinhDiem!$B$15:$E$20,MATCH($O55,CachTinhDiem!$A$15:$A$20,0),3)-1)*9/4,1),1)</f>
        <v>8.5</v>
      </c>
      <c r="S55" s="20">
        <f>ROUND(CachTinhDiem!$B$23*ROUND(1+(SUMPRODUCT(INDEX(CachTinhDiem!$B$8:$E$11,4,0),$K55:$N55)-1)*9/4,1)+CachTinhDiem!$B$24*ROUND(1+(INDEX(CachTinhDiem!$B$15:$E$20,MATCH($O55,CachTinhDiem!$A$15:$A$20,0),4)-1)*9/4,1),1)</f>
        <v>8</v>
      </c>
      <c r="T55" s="18" t="str">
        <f>INDEX(CachTinhDiem!$A$8:$A$11,MATCH(MAX($P55:$S55),$P55:$S55,0))</f>
        <v>Đi học</v>
      </c>
      <c r="U55" s="21" t="s">
        <v>91</v>
      </c>
      <c r="V55" s="21" t="s">
        <v>92</v>
      </c>
    </row>
    <row r="56" spans="1:22" ht="15" customHeight="1" x14ac:dyDescent="0.35">
      <c r="A56" s="18" t="s">
        <v>257</v>
      </c>
      <c r="B56" s="18" t="s">
        <v>83</v>
      </c>
      <c r="C56" s="18" t="s">
        <v>258</v>
      </c>
      <c r="D56" s="18" t="s">
        <v>85</v>
      </c>
      <c r="E56" s="18" t="s">
        <v>225</v>
      </c>
      <c r="F56" s="18" t="s">
        <v>87</v>
      </c>
      <c r="G56" s="18" t="s">
        <v>259</v>
      </c>
      <c r="H56" s="19">
        <v>9</v>
      </c>
      <c r="I56" s="19">
        <v>23</v>
      </c>
      <c r="J56" s="18" t="s">
        <v>97</v>
      </c>
      <c r="K56" s="19">
        <v>3</v>
      </c>
      <c r="L56" s="19">
        <v>3</v>
      </c>
      <c r="M56" s="19">
        <v>3</v>
      </c>
      <c r="N56" s="19">
        <v>2</v>
      </c>
      <c r="O56" s="18" t="s">
        <v>90</v>
      </c>
      <c r="P56" s="20">
        <f>ROUND(CachTinhDiem!$B$23*ROUND(1+(SUMPRODUCT(INDEX(CachTinhDiem!$B$8:$E$11,1,0),$K56:$N56)-1)*9/4,1)+CachTinhDiem!$B$24*ROUND(1+(INDEX(CachTinhDiem!$B$15:$E$20,MATCH($O56,CachTinhDiem!$A$15:$A$20,0),1)-1)*9/4,1),1)</f>
        <v>5.7</v>
      </c>
      <c r="Q56" s="20">
        <f>ROUND(CachTinhDiem!$B$23*ROUND(1+(SUMPRODUCT(INDEX(CachTinhDiem!$B$8:$E$11,2,0),$K56:$N56)-1)*9/4,1)+CachTinhDiem!$B$24*ROUND(1+(INDEX(CachTinhDiem!$B$15:$E$20,MATCH($O56,CachTinhDiem!$A$15:$A$20,0),2)-1)*9/4,1),1)</f>
        <v>5.4</v>
      </c>
      <c r="R56" s="20">
        <f>ROUND(CachTinhDiem!$B$23*ROUND(1+(SUMPRODUCT(INDEX(CachTinhDiem!$B$8:$E$11,3,0),$K56:$N56)-1)*9/4,1)+CachTinhDiem!$B$24*ROUND(1+(INDEX(CachTinhDiem!$B$15:$E$20,MATCH($O56,CachTinhDiem!$A$15:$A$20,0),3)-1)*9/4,1),1)</f>
        <v>5.9</v>
      </c>
      <c r="S56" s="20">
        <f>ROUND(CachTinhDiem!$B$23*ROUND(1+(SUMPRODUCT(INDEX(CachTinhDiem!$B$8:$E$11,4,0),$K56:$N56)-1)*9/4,1)+CachTinhDiem!$B$24*ROUND(1+(INDEX(CachTinhDiem!$B$15:$E$20,MATCH($O56,CachTinhDiem!$A$15:$A$20,0),4)-1)*9/4,1),1)</f>
        <v>3.9</v>
      </c>
      <c r="T56" s="18" t="str">
        <f>INDEX(CachTinhDiem!$A$8:$A$11,MATCH(MAX($P56:$S56),$P56:$S56,0))</f>
        <v>Vẽ ngoại cảnh</v>
      </c>
      <c r="U56" s="21" t="s">
        <v>91</v>
      </c>
      <c r="V56" s="21" t="s">
        <v>92</v>
      </c>
    </row>
    <row r="57" spans="1:22" ht="15" customHeight="1" x14ac:dyDescent="0.35">
      <c r="A57" s="18" t="s">
        <v>260</v>
      </c>
      <c r="B57" s="18" t="s">
        <v>83</v>
      </c>
      <c r="C57" s="18" t="s">
        <v>261</v>
      </c>
      <c r="D57" s="18" t="s">
        <v>85</v>
      </c>
      <c r="E57" s="18" t="s">
        <v>113</v>
      </c>
      <c r="F57" s="18" t="s">
        <v>87</v>
      </c>
      <c r="G57" s="18" t="s">
        <v>262</v>
      </c>
      <c r="H57" s="19">
        <v>6</v>
      </c>
      <c r="I57" s="19">
        <v>20</v>
      </c>
      <c r="J57" s="18" t="s">
        <v>120</v>
      </c>
      <c r="K57" s="19">
        <v>4</v>
      </c>
      <c r="L57" s="19">
        <v>2</v>
      </c>
      <c r="M57" s="19">
        <v>3</v>
      </c>
      <c r="N57" s="19">
        <v>2</v>
      </c>
      <c r="O57" s="18" t="s">
        <v>138</v>
      </c>
      <c r="P57" s="20">
        <f>ROUND(CachTinhDiem!$B$23*ROUND(1+(SUMPRODUCT(INDEX(CachTinhDiem!$B$8:$E$11,1,0),$K57:$N57)-1)*9/4,1)+CachTinhDiem!$B$24*ROUND(1+(INDEX(CachTinhDiem!$B$15:$E$20,MATCH($O57,CachTinhDiem!$A$15:$A$20,0),1)-1)*9/4,1),1)</f>
        <v>5.4</v>
      </c>
      <c r="Q57" s="20">
        <f>ROUND(CachTinhDiem!$B$23*ROUND(1+(SUMPRODUCT(INDEX(CachTinhDiem!$B$8:$E$11,2,0),$K57:$N57)-1)*9/4,1)+CachTinhDiem!$B$24*ROUND(1+(INDEX(CachTinhDiem!$B$15:$E$20,MATCH($O57,CachTinhDiem!$A$15:$A$20,0),2)-1)*9/4,1),1)</f>
        <v>6.7</v>
      </c>
      <c r="R57" s="20">
        <f>ROUND(CachTinhDiem!$B$23*ROUND(1+(SUMPRODUCT(INDEX(CachTinhDiem!$B$8:$E$11,3,0),$K57:$N57)-1)*9/4,1)+CachTinhDiem!$B$24*ROUND(1+(INDEX(CachTinhDiem!$B$15:$E$20,MATCH($O57,CachTinhDiem!$A$15:$A$20,0),3)-1)*9/4,1),1)</f>
        <v>5.4</v>
      </c>
      <c r="S57" s="20">
        <f>ROUND(CachTinhDiem!$B$23*ROUND(1+(SUMPRODUCT(INDEX(CachTinhDiem!$B$8:$E$11,4,0),$K57:$N57)-1)*9/4,1)+CachTinhDiem!$B$24*ROUND(1+(INDEX(CachTinhDiem!$B$15:$E$20,MATCH($O57,CachTinhDiem!$A$15:$A$20,0),4)-1)*9/4,1),1)</f>
        <v>2.9</v>
      </c>
      <c r="T57" s="18" t="str">
        <f>INDEX(CachTinhDiem!$A$8:$A$11,MATCH(MAX($P57:$S57),$P57:$S57,0))</f>
        <v>Xưởng/Công trình</v>
      </c>
      <c r="U57" s="21" t="s">
        <v>91</v>
      </c>
      <c r="V57" s="21" t="s">
        <v>92</v>
      </c>
    </row>
    <row r="58" spans="1:22" ht="15" customHeight="1" x14ac:dyDescent="0.35">
      <c r="A58" s="18" t="s">
        <v>263</v>
      </c>
      <c r="B58" s="18" t="s">
        <v>83</v>
      </c>
      <c r="C58" s="18" t="s">
        <v>264</v>
      </c>
      <c r="D58" s="18" t="s">
        <v>100</v>
      </c>
      <c r="E58" s="18" t="s">
        <v>265</v>
      </c>
      <c r="F58" s="18" t="s">
        <v>266</v>
      </c>
      <c r="G58" s="18" t="s">
        <v>119</v>
      </c>
      <c r="H58" s="19">
        <v>6</v>
      </c>
      <c r="I58" s="19">
        <v>17</v>
      </c>
      <c r="J58" s="18" t="s">
        <v>120</v>
      </c>
      <c r="K58" s="19">
        <v>4</v>
      </c>
      <c r="L58" s="19">
        <v>3</v>
      </c>
      <c r="M58" s="19">
        <v>2</v>
      </c>
      <c r="N58" s="19">
        <v>4</v>
      </c>
      <c r="O58" s="18" t="s">
        <v>90</v>
      </c>
      <c r="P58" s="20">
        <f>ROUND(CachTinhDiem!$B$23*ROUND(1+(SUMPRODUCT(INDEX(CachTinhDiem!$B$8:$E$11,1,0),$K58:$N58)-1)*9/4,1)+CachTinhDiem!$B$24*ROUND(1+(INDEX(CachTinhDiem!$B$15:$E$20,MATCH($O58,CachTinhDiem!$A$15:$A$20,0),1)-1)*9/4,1),1)</f>
        <v>6.3</v>
      </c>
      <c r="Q58" s="20">
        <f>ROUND(CachTinhDiem!$B$23*ROUND(1+(SUMPRODUCT(INDEX(CachTinhDiem!$B$8:$E$11,2,0),$K58:$N58)-1)*9/4,1)+CachTinhDiem!$B$24*ROUND(1+(INDEX(CachTinhDiem!$B$15:$E$20,MATCH($O58,CachTinhDiem!$A$15:$A$20,0),2)-1)*9/4,1),1)</f>
        <v>5.2</v>
      </c>
      <c r="R58" s="20">
        <f>ROUND(CachTinhDiem!$B$23*ROUND(1+(SUMPRODUCT(INDEX(CachTinhDiem!$B$8:$E$11,3,0),$K58:$N58)-1)*9/4,1)+CachTinhDiem!$B$24*ROUND(1+(INDEX(CachTinhDiem!$B$15:$E$20,MATCH($O58,CachTinhDiem!$A$15:$A$20,0),3)-1)*9/4,1),1)</f>
        <v>5.7</v>
      </c>
      <c r="S58" s="20">
        <f>ROUND(CachTinhDiem!$B$23*ROUND(1+(SUMPRODUCT(INDEX(CachTinhDiem!$B$8:$E$11,4,0),$K58:$N58)-1)*9/4,1)+CachTinhDiem!$B$24*ROUND(1+(INDEX(CachTinhDiem!$B$15:$E$20,MATCH($O58,CachTinhDiem!$A$15:$A$20,0),4)-1)*9/4,1),1)</f>
        <v>5.5</v>
      </c>
      <c r="T58" s="18" t="str">
        <f>INDEX(CachTinhDiem!$A$8:$A$11,MATCH(MAX($P58:$S58),$P58:$S58,0))</f>
        <v>Đi học</v>
      </c>
      <c r="U58" s="21" t="s">
        <v>91</v>
      </c>
      <c r="V58" s="21" t="s">
        <v>92</v>
      </c>
    </row>
    <row r="59" spans="1:22" ht="15" customHeight="1" x14ac:dyDescent="0.35">
      <c r="A59" s="18" t="s">
        <v>267</v>
      </c>
      <c r="B59" s="18" t="s">
        <v>83</v>
      </c>
      <c r="C59" s="18" t="s">
        <v>268</v>
      </c>
      <c r="D59" s="18" t="s">
        <v>85</v>
      </c>
      <c r="E59" s="18" t="s">
        <v>225</v>
      </c>
      <c r="F59" s="18" t="s">
        <v>87</v>
      </c>
      <c r="G59" s="18" t="s">
        <v>207</v>
      </c>
      <c r="H59" s="19">
        <v>16</v>
      </c>
      <c r="I59" s="19">
        <v>31</v>
      </c>
      <c r="J59" s="18" t="s">
        <v>128</v>
      </c>
      <c r="K59" s="19">
        <v>2</v>
      </c>
      <c r="L59" s="19">
        <v>5</v>
      </c>
      <c r="M59" s="19">
        <v>4</v>
      </c>
      <c r="N59" s="19">
        <v>3</v>
      </c>
      <c r="O59" s="18" t="s">
        <v>110</v>
      </c>
      <c r="P59" s="20">
        <f>ROUND(CachTinhDiem!$B$23*ROUND(1+(SUMPRODUCT(INDEX(CachTinhDiem!$B$8:$E$11,1,0),$K59:$N59)-1)*9/4,1)+CachTinhDiem!$B$24*ROUND(1+(INDEX(CachTinhDiem!$B$15:$E$20,MATCH($O59,CachTinhDiem!$A$15:$A$20,0),1)-1)*9/4,1),1)</f>
        <v>7.5</v>
      </c>
      <c r="Q59" s="20">
        <f>ROUND(CachTinhDiem!$B$23*ROUND(1+(SUMPRODUCT(INDEX(CachTinhDiem!$B$8:$E$11,2,0),$K59:$N59)-1)*9/4,1)+CachTinhDiem!$B$24*ROUND(1+(INDEX(CachTinhDiem!$B$15:$E$20,MATCH($O59,CachTinhDiem!$A$15:$A$20,0),2)-1)*9/4,1),1)</f>
        <v>6.6</v>
      </c>
      <c r="R59" s="20">
        <f>ROUND(CachTinhDiem!$B$23*ROUND(1+(SUMPRODUCT(INDEX(CachTinhDiem!$B$8:$E$11,3,0),$K59:$N59)-1)*9/4,1)+CachTinhDiem!$B$24*ROUND(1+(INDEX(CachTinhDiem!$B$15:$E$20,MATCH($O59,CachTinhDiem!$A$15:$A$20,0),3)-1)*9/4,1),1)</f>
        <v>7.3</v>
      </c>
      <c r="S59" s="20">
        <f>ROUND(CachTinhDiem!$B$23*ROUND(1+(SUMPRODUCT(INDEX(CachTinhDiem!$B$8:$E$11,4,0),$K59:$N59)-1)*9/4,1)+CachTinhDiem!$B$24*ROUND(1+(INDEX(CachTinhDiem!$B$15:$E$20,MATCH($O59,CachTinhDiem!$A$15:$A$20,0),4)-1)*9/4,1),1)</f>
        <v>7.2</v>
      </c>
      <c r="T59" s="18" t="str">
        <f>INDEX(CachTinhDiem!$A$8:$A$11,MATCH(MAX($P59:$S59),$P59:$S59,0))</f>
        <v>Đi học</v>
      </c>
      <c r="U59" s="21" t="s">
        <v>91</v>
      </c>
      <c r="V59" s="21" t="s">
        <v>92</v>
      </c>
    </row>
    <row r="60" spans="1:22" ht="15" customHeight="1" x14ac:dyDescent="0.35">
      <c r="A60" s="18" t="s">
        <v>269</v>
      </c>
      <c r="B60" s="18" t="s">
        <v>83</v>
      </c>
      <c r="C60" s="18" t="s">
        <v>270</v>
      </c>
      <c r="D60" s="18" t="s">
        <v>136</v>
      </c>
      <c r="E60" s="18" t="s">
        <v>95</v>
      </c>
      <c r="F60" s="18" t="s">
        <v>87</v>
      </c>
      <c r="G60" s="18" t="s">
        <v>226</v>
      </c>
      <c r="H60" s="19">
        <v>5</v>
      </c>
      <c r="I60" s="19">
        <v>13</v>
      </c>
      <c r="J60" s="18" t="s">
        <v>120</v>
      </c>
      <c r="K60" s="19">
        <v>5</v>
      </c>
      <c r="L60" s="19">
        <v>1</v>
      </c>
      <c r="M60" s="19">
        <v>2</v>
      </c>
      <c r="N60" s="19">
        <v>4</v>
      </c>
      <c r="O60" s="18" t="s">
        <v>110</v>
      </c>
      <c r="P60" s="20">
        <f>ROUND(CachTinhDiem!$B$23*ROUND(1+(SUMPRODUCT(INDEX(CachTinhDiem!$B$8:$E$11,1,0),$K60:$N60)-1)*9/4,1)+CachTinhDiem!$B$24*ROUND(1+(INDEX(CachTinhDiem!$B$15:$E$20,MATCH($O60,CachTinhDiem!$A$15:$A$20,0),1)-1)*9/4,1),1)</f>
        <v>5.6</v>
      </c>
      <c r="Q60" s="20">
        <f>ROUND(CachTinhDiem!$B$23*ROUND(1+(SUMPRODUCT(INDEX(CachTinhDiem!$B$8:$E$11,2,0),$K60:$N60)-1)*9/4,1)+CachTinhDiem!$B$24*ROUND(1+(INDEX(CachTinhDiem!$B$15:$E$20,MATCH($O60,CachTinhDiem!$A$15:$A$20,0),2)-1)*9/4,1),1)</f>
        <v>4.9000000000000004</v>
      </c>
      <c r="R60" s="20">
        <f>ROUND(CachTinhDiem!$B$23*ROUND(1+(SUMPRODUCT(INDEX(CachTinhDiem!$B$8:$E$11,3,0),$K60:$N60)-1)*9/4,1)+CachTinhDiem!$B$24*ROUND(1+(INDEX(CachTinhDiem!$B$15:$E$20,MATCH($O60,CachTinhDiem!$A$15:$A$20,0),3)-1)*9/4,1),1)</f>
        <v>4.0999999999999996</v>
      </c>
      <c r="S60" s="20">
        <f>ROUND(CachTinhDiem!$B$23*ROUND(1+(SUMPRODUCT(INDEX(CachTinhDiem!$B$8:$E$11,4,0),$K60:$N60)-1)*9/4,1)+CachTinhDiem!$B$24*ROUND(1+(INDEX(CachTinhDiem!$B$15:$E$20,MATCH($O60,CachTinhDiem!$A$15:$A$20,0),4)-1)*9/4,1),1)</f>
        <v>6.2</v>
      </c>
      <c r="T60" s="18" t="str">
        <f>INDEX(CachTinhDiem!$A$8:$A$11,MATCH(MAX($P60:$S60),$P60:$S60,0))</f>
        <v>Thuyết trình</v>
      </c>
      <c r="U60" s="21" t="s">
        <v>91</v>
      </c>
      <c r="V60" s="21" t="s">
        <v>92</v>
      </c>
    </row>
    <row r="61" spans="1:22" ht="15" customHeight="1" x14ac:dyDescent="0.35">
      <c r="A61" s="18" t="s">
        <v>271</v>
      </c>
      <c r="B61" s="18" t="s">
        <v>83</v>
      </c>
      <c r="C61" s="18" t="s">
        <v>272</v>
      </c>
      <c r="D61" s="18" t="s">
        <v>85</v>
      </c>
      <c r="E61" s="18" t="s">
        <v>160</v>
      </c>
      <c r="F61" s="18" t="s">
        <v>87</v>
      </c>
      <c r="G61" s="18" t="s">
        <v>132</v>
      </c>
      <c r="H61" s="19">
        <v>19</v>
      </c>
      <c r="I61" s="19">
        <v>33</v>
      </c>
      <c r="J61" s="18" t="s">
        <v>89</v>
      </c>
      <c r="K61" s="19">
        <v>2</v>
      </c>
      <c r="L61" s="19">
        <v>4</v>
      </c>
      <c r="M61" s="19">
        <v>2</v>
      </c>
      <c r="N61" s="19">
        <v>3</v>
      </c>
      <c r="O61" s="18" t="s">
        <v>115</v>
      </c>
      <c r="P61" s="20">
        <f>ROUND(CachTinhDiem!$B$23*ROUND(1+(SUMPRODUCT(INDEX(CachTinhDiem!$B$8:$E$11,1,0),$K61:$N61)-1)*9/4,1)+CachTinhDiem!$B$24*ROUND(1+(INDEX(CachTinhDiem!$B$15:$E$20,MATCH($O61,CachTinhDiem!$A$15:$A$20,0),1)-1)*9/4,1),1)</f>
        <v>6.7</v>
      </c>
      <c r="Q61" s="20">
        <f>ROUND(CachTinhDiem!$B$23*ROUND(1+(SUMPRODUCT(INDEX(CachTinhDiem!$B$8:$E$11,2,0),$K61:$N61)-1)*9/4,1)+CachTinhDiem!$B$24*ROUND(1+(INDEX(CachTinhDiem!$B$15:$E$20,MATCH($O61,CachTinhDiem!$A$15:$A$20,0),2)-1)*9/4,1),1)</f>
        <v>5.4</v>
      </c>
      <c r="R61" s="20">
        <f>ROUND(CachTinhDiem!$B$23*ROUND(1+(SUMPRODUCT(INDEX(CachTinhDiem!$B$8:$E$11,3,0),$K61:$N61)-1)*9/4,1)+CachTinhDiem!$B$24*ROUND(1+(INDEX(CachTinhDiem!$B$15:$E$20,MATCH($O61,CachTinhDiem!$A$15:$A$20,0),3)-1)*9/4,1),1)</f>
        <v>6.6</v>
      </c>
      <c r="S61" s="20">
        <f>ROUND(CachTinhDiem!$B$23*ROUND(1+(SUMPRODUCT(INDEX(CachTinhDiem!$B$8:$E$11,4,0),$K61:$N61)-1)*9/4,1)+CachTinhDiem!$B$24*ROUND(1+(INDEX(CachTinhDiem!$B$15:$E$20,MATCH($O61,CachTinhDiem!$A$15:$A$20,0),4)-1)*9/4,1),1)</f>
        <v>5.5</v>
      </c>
      <c r="T61" s="18" t="str">
        <f>INDEX(CachTinhDiem!$A$8:$A$11,MATCH(MAX($P61:$S61),$P61:$S61,0))</f>
        <v>Đi học</v>
      </c>
      <c r="U61" s="21" t="s">
        <v>91</v>
      </c>
      <c r="V61" s="21" t="s">
        <v>92</v>
      </c>
    </row>
    <row r="62" spans="1:22" ht="15" customHeight="1" x14ac:dyDescent="0.35">
      <c r="A62" s="18" t="s">
        <v>273</v>
      </c>
      <c r="B62" s="18" t="s">
        <v>83</v>
      </c>
      <c r="C62" s="18" t="s">
        <v>274</v>
      </c>
      <c r="D62" s="18" t="s">
        <v>85</v>
      </c>
      <c r="E62" s="18" t="s">
        <v>225</v>
      </c>
      <c r="F62" s="18" t="s">
        <v>87</v>
      </c>
      <c r="G62" s="18" t="s">
        <v>173</v>
      </c>
      <c r="H62" s="19">
        <v>5</v>
      </c>
      <c r="I62" s="19">
        <v>11</v>
      </c>
      <c r="J62" s="18" t="s">
        <v>120</v>
      </c>
      <c r="K62" s="19">
        <v>5</v>
      </c>
      <c r="L62" s="19">
        <v>2</v>
      </c>
      <c r="M62" s="19">
        <v>3</v>
      </c>
      <c r="N62" s="19">
        <v>3</v>
      </c>
      <c r="O62" s="18" t="s">
        <v>138</v>
      </c>
      <c r="P62" s="20">
        <f>ROUND(CachTinhDiem!$B$23*ROUND(1+(SUMPRODUCT(INDEX(CachTinhDiem!$B$8:$E$11,1,0),$K62:$N62)-1)*9/4,1)+CachTinhDiem!$B$24*ROUND(1+(INDEX(CachTinhDiem!$B$15:$E$20,MATCH($O62,CachTinhDiem!$A$15:$A$20,0),1)-1)*9/4,1),1)</f>
        <v>6.1</v>
      </c>
      <c r="Q62" s="20">
        <f>ROUND(CachTinhDiem!$B$23*ROUND(1+(SUMPRODUCT(INDEX(CachTinhDiem!$B$8:$E$11,2,0),$K62:$N62)-1)*9/4,1)+CachTinhDiem!$B$24*ROUND(1+(INDEX(CachTinhDiem!$B$15:$E$20,MATCH($O62,CachTinhDiem!$A$15:$A$20,0),2)-1)*9/4,1),1)</f>
        <v>7.2</v>
      </c>
      <c r="R62" s="20">
        <f>ROUND(CachTinhDiem!$B$23*ROUND(1+(SUMPRODUCT(INDEX(CachTinhDiem!$B$8:$E$11,3,0),$K62:$N62)-1)*9/4,1)+CachTinhDiem!$B$24*ROUND(1+(INDEX(CachTinhDiem!$B$15:$E$20,MATCH($O62,CachTinhDiem!$A$15:$A$20,0),3)-1)*9/4,1),1)</f>
        <v>5.7</v>
      </c>
      <c r="S62" s="20">
        <f>ROUND(CachTinhDiem!$B$23*ROUND(1+(SUMPRODUCT(INDEX(CachTinhDiem!$B$8:$E$11,4,0),$K62:$N62)-1)*9/4,1)+CachTinhDiem!$B$24*ROUND(1+(INDEX(CachTinhDiem!$B$15:$E$20,MATCH($O62,CachTinhDiem!$A$15:$A$20,0),4)-1)*9/4,1),1)</f>
        <v>3.9</v>
      </c>
      <c r="T62" s="18" t="str">
        <f>INDEX(CachTinhDiem!$A$8:$A$11,MATCH(MAX($P62:$S62),$P62:$S62,0))</f>
        <v>Xưởng/Công trình</v>
      </c>
      <c r="U62" s="21" t="s">
        <v>91</v>
      </c>
      <c r="V62" s="21" t="s">
        <v>92</v>
      </c>
    </row>
    <row r="63" spans="1:22" ht="15" customHeight="1" x14ac:dyDescent="0.35">
      <c r="A63" s="18" t="s">
        <v>275</v>
      </c>
      <c r="B63" s="18" t="s">
        <v>83</v>
      </c>
      <c r="C63" s="18" t="s">
        <v>276</v>
      </c>
      <c r="D63" s="18" t="s">
        <v>100</v>
      </c>
      <c r="E63" s="18" t="s">
        <v>277</v>
      </c>
      <c r="F63" s="18" t="s">
        <v>87</v>
      </c>
      <c r="G63" s="18" t="s">
        <v>278</v>
      </c>
      <c r="H63" s="19">
        <v>18</v>
      </c>
      <c r="I63" s="19">
        <v>36</v>
      </c>
      <c r="J63" s="18" t="s">
        <v>89</v>
      </c>
      <c r="K63" s="19">
        <v>2</v>
      </c>
      <c r="L63" s="19">
        <v>5</v>
      </c>
      <c r="M63" s="19">
        <v>2</v>
      </c>
      <c r="N63" s="19">
        <v>4</v>
      </c>
      <c r="O63" s="18" t="s">
        <v>110</v>
      </c>
      <c r="P63" s="20">
        <f>ROUND(CachTinhDiem!$B$23*ROUND(1+(SUMPRODUCT(INDEX(CachTinhDiem!$B$8:$E$11,1,0),$K63:$N63)-1)*9/4,1)+CachTinhDiem!$B$24*ROUND(1+(INDEX(CachTinhDiem!$B$15:$E$20,MATCH($O63,CachTinhDiem!$A$15:$A$20,0),1)-1)*9/4,1),1)</f>
        <v>7</v>
      </c>
      <c r="Q63" s="20">
        <f>ROUND(CachTinhDiem!$B$23*ROUND(1+(SUMPRODUCT(INDEX(CachTinhDiem!$B$8:$E$11,2,0),$K63:$N63)-1)*9/4,1)+CachTinhDiem!$B$24*ROUND(1+(INDEX(CachTinhDiem!$B$15:$E$20,MATCH($O63,CachTinhDiem!$A$15:$A$20,0),2)-1)*9/4,1),1)</f>
        <v>5.2</v>
      </c>
      <c r="R63" s="20">
        <f>ROUND(CachTinhDiem!$B$23*ROUND(1+(SUMPRODUCT(INDEX(CachTinhDiem!$B$8:$E$11,3,0),$K63:$N63)-1)*9/4,1)+CachTinhDiem!$B$24*ROUND(1+(INDEX(CachTinhDiem!$B$15:$E$20,MATCH($O63,CachTinhDiem!$A$15:$A$20,0),3)-1)*9/4,1),1)</f>
        <v>6</v>
      </c>
      <c r="S63" s="20">
        <f>ROUND(CachTinhDiem!$B$23*ROUND(1+(SUMPRODUCT(INDEX(CachTinhDiem!$B$8:$E$11,4,0),$K63:$N63)-1)*9/4,1)+CachTinhDiem!$B$24*ROUND(1+(INDEX(CachTinhDiem!$B$15:$E$20,MATCH($O63,CachTinhDiem!$A$15:$A$20,0),4)-1)*9/4,1),1)</f>
        <v>7.5</v>
      </c>
      <c r="T63" s="18" t="str">
        <f>INDEX(CachTinhDiem!$A$8:$A$11,MATCH(MAX($P63:$S63),$P63:$S63,0))</f>
        <v>Thuyết trình</v>
      </c>
      <c r="U63" s="21" t="s">
        <v>91</v>
      </c>
      <c r="V63" s="21" t="s">
        <v>92</v>
      </c>
    </row>
    <row r="64" spans="1:22" ht="15" customHeight="1" x14ac:dyDescent="0.35">
      <c r="A64" s="18" t="s">
        <v>279</v>
      </c>
      <c r="B64" s="18" t="s">
        <v>83</v>
      </c>
      <c r="C64" s="18" t="s">
        <v>280</v>
      </c>
      <c r="D64" s="18" t="s">
        <v>85</v>
      </c>
      <c r="E64" s="18" t="s">
        <v>113</v>
      </c>
      <c r="F64" s="18" t="s">
        <v>87</v>
      </c>
      <c r="G64" s="18" t="s">
        <v>281</v>
      </c>
      <c r="H64" s="19">
        <v>6</v>
      </c>
      <c r="I64" s="19">
        <v>19</v>
      </c>
      <c r="J64" s="18" t="s">
        <v>120</v>
      </c>
      <c r="K64" s="19">
        <v>4</v>
      </c>
      <c r="L64" s="19">
        <v>2</v>
      </c>
      <c r="M64" s="19">
        <v>2</v>
      </c>
      <c r="N64" s="19">
        <v>4</v>
      </c>
      <c r="O64" s="18" t="s">
        <v>115</v>
      </c>
      <c r="P64" s="20">
        <f>ROUND(CachTinhDiem!$B$23*ROUND(1+(SUMPRODUCT(INDEX(CachTinhDiem!$B$8:$E$11,1,0),$K64:$N64)-1)*9/4,1)+CachTinhDiem!$B$24*ROUND(1+(INDEX(CachTinhDiem!$B$15:$E$20,MATCH($O64,CachTinhDiem!$A$15:$A$20,0),1)-1)*9/4,1),1)</f>
        <v>6.6</v>
      </c>
      <c r="Q64" s="20">
        <f>ROUND(CachTinhDiem!$B$23*ROUND(1+(SUMPRODUCT(INDEX(CachTinhDiem!$B$8:$E$11,2,0),$K64:$N64)-1)*9/4,1)+CachTinhDiem!$B$24*ROUND(1+(INDEX(CachTinhDiem!$B$15:$E$20,MATCH($O64,CachTinhDiem!$A$15:$A$20,0),2)-1)*9/4,1),1)</f>
        <v>5.6</v>
      </c>
      <c r="R64" s="20">
        <f>ROUND(CachTinhDiem!$B$23*ROUND(1+(SUMPRODUCT(INDEX(CachTinhDiem!$B$8:$E$11,3,0),$K64:$N64)-1)*9/4,1)+CachTinhDiem!$B$24*ROUND(1+(INDEX(CachTinhDiem!$B$15:$E$20,MATCH($O64,CachTinhDiem!$A$15:$A$20,0),3)-1)*9/4,1),1)</f>
        <v>5.9</v>
      </c>
      <c r="S64" s="20">
        <f>ROUND(CachTinhDiem!$B$23*ROUND(1+(SUMPRODUCT(INDEX(CachTinhDiem!$B$8:$E$11,4,0),$K64:$N64)-1)*9/4,1)+CachTinhDiem!$B$24*ROUND(1+(INDEX(CachTinhDiem!$B$15:$E$20,MATCH($O64,CachTinhDiem!$A$15:$A$20,0),4)-1)*9/4,1),1)</f>
        <v>5.9</v>
      </c>
      <c r="T64" s="18" t="str">
        <f>INDEX(CachTinhDiem!$A$8:$A$11,MATCH(MAX($P64:$S64),$P64:$S64,0))</f>
        <v>Đi học</v>
      </c>
      <c r="U64" s="21" t="s">
        <v>91</v>
      </c>
      <c r="V64" s="21" t="s">
        <v>92</v>
      </c>
    </row>
    <row r="65" spans="1:22" ht="15" customHeight="1" x14ac:dyDescent="0.35">
      <c r="A65" s="18" t="s">
        <v>282</v>
      </c>
      <c r="B65" s="18" t="s">
        <v>83</v>
      </c>
      <c r="C65" s="18" t="s">
        <v>283</v>
      </c>
      <c r="D65" s="18" t="s">
        <v>136</v>
      </c>
      <c r="E65" s="18" t="s">
        <v>284</v>
      </c>
      <c r="F65" s="18" t="s">
        <v>87</v>
      </c>
      <c r="G65" s="18" t="s">
        <v>132</v>
      </c>
      <c r="H65" s="19">
        <v>18</v>
      </c>
      <c r="I65" s="19">
        <v>35</v>
      </c>
      <c r="J65" s="18" t="s">
        <v>89</v>
      </c>
      <c r="K65" s="19">
        <v>2</v>
      </c>
      <c r="L65" s="19">
        <v>4</v>
      </c>
      <c r="M65" s="19">
        <v>3</v>
      </c>
      <c r="N65" s="19">
        <v>4</v>
      </c>
      <c r="O65" s="18" t="s">
        <v>103</v>
      </c>
      <c r="P65" s="20">
        <f>ROUND(CachTinhDiem!$B$23*ROUND(1+(SUMPRODUCT(INDEX(CachTinhDiem!$B$8:$E$11,1,0),$K65:$N65)-1)*9/4,1)+CachTinhDiem!$B$24*ROUND(1+(INDEX(CachTinhDiem!$B$15:$E$20,MATCH($O65,CachTinhDiem!$A$15:$A$20,0),1)-1)*9/4,1),1)</f>
        <v>7</v>
      </c>
      <c r="Q65" s="20">
        <f>ROUND(CachTinhDiem!$B$23*ROUND(1+(SUMPRODUCT(INDEX(CachTinhDiem!$B$8:$E$11,2,0),$K65:$N65)-1)*9/4,1)+CachTinhDiem!$B$24*ROUND(1+(INDEX(CachTinhDiem!$B$15:$E$20,MATCH($O65,CachTinhDiem!$A$15:$A$20,0),2)-1)*9/4,1),1)</f>
        <v>5</v>
      </c>
      <c r="R65" s="20">
        <f>ROUND(CachTinhDiem!$B$23*ROUND(1+(SUMPRODUCT(INDEX(CachTinhDiem!$B$8:$E$11,3,0),$K65:$N65)-1)*9/4,1)+CachTinhDiem!$B$24*ROUND(1+(INDEX(CachTinhDiem!$B$15:$E$20,MATCH($O65,CachTinhDiem!$A$15:$A$20,0),3)-1)*9/4,1),1)</f>
        <v>5.6</v>
      </c>
      <c r="S65" s="20">
        <f>ROUND(CachTinhDiem!$B$23*ROUND(1+(SUMPRODUCT(INDEX(CachTinhDiem!$B$8:$E$11,4,0),$K65:$N65)-1)*9/4,1)+CachTinhDiem!$B$24*ROUND(1+(INDEX(CachTinhDiem!$B$15:$E$20,MATCH($O65,CachTinhDiem!$A$15:$A$20,0),4)-1)*9/4,1),1)</f>
        <v>8.1</v>
      </c>
      <c r="T65" s="18" t="str">
        <f>INDEX(CachTinhDiem!$A$8:$A$11,MATCH(MAX($P65:$S65),$P65:$S65,0))</f>
        <v>Thuyết trình</v>
      </c>
      <c r="U65" s="21" t="s">
        <v>91</v>
      </c>
      <c r="V65" s="21" t="s">
        <v>92</v>
      </c>
    </row>
    <row r="66" spans="1:22" ht="15" customHeight="1" x14ac:dyDescent="0.35">
      <c r="A66" s="18" t="s">
        <v>285</v>
      </c>
      <c r="B66" s="18" t="s">
        <v>83</v>
      </c>
      <c r="C66" s="18" t="s">
        <v>286</v>
      </c>
      <c r="D66" s="18" t="s">
        <v>136</v>
      </c>
      <c r="E66" s="18" t="s">
        <v>170</v>
      </c>
      <c r="F66" s="18" t="s">
        <v>87</v>
      </c>
      <c r="G66" s="18" t="s">
        <v>262</v>
      </c>
      <c r="H66" s="19">
        <v>9</v>
      </c>
      <c r="I66" s="19">
        <v>22</v>
      </c>
      <c r="J66" s="18" t="s">
        <v>97</v>
      </c>
      <c r="K66" s="19">
        <v>4</v>
      </c>
      <c r="L66" s="19">
        <v>2</v>
      </c>
      <c r="M66" s="19">
        <v>3</v>
      </c>
      <c r="N66" s="19">
        <v>2</v>
      </c>
      <c r="O66" s="18" t="s">
        <v>90</v>
      </c>
      <c r="P66" s="20">
        <f>ROUND(CachTinhDiem!$B$23*ROUND(1+(SUMPRODUCT(INDEX(CachTinhDiem!$B$8:$E$11,1,0),$K66:$N66)-1)*9/4,1)+CachTinhDiem!$B$24*ROUND(1+(INDEX(CachTinhDiem!$B$15:$E$20,MATCH($O66,CachTinhDiem!$A$15:$A$20,0),1)-1)*9/4,1),1)</f>
        <v>5.4</v>
      </c>
      <c r="Q66" s="20">
        <f>ROUND(CachTinhDiem!$B$23*ROUND(1+(SUMPRODUCT(INDEX(CachTinhDiem!$B$8:$E$11,2,0),$K66:$N66)-1)*9/4,1)+CachTinhDiem!$B$24*ROUND(1+(INDEX(CachTinhDiem!$B$15:$E$20,MATCH($O66,CachTinhDiem!$A$15:$A$20,0),2)-1)*9/4,1),1)</f>
        <v>5.4</v>
      </c>
      <c r="R66" s="20">
        <f>ROUND(CachTinhDiem!$B$23*ROUND(1+(SUMPRODUCT(INDEX(CachTinhDiem!$B$8:$E$11,3,0),$K66:$N66)-1)*9/4,1)+CachTinhDiem!$B$24*ROUND(1+(INDEX(CachTinhDiem!$B$15:$E$20,MATCH($O66,CachTinhDiem!$A$15:$A$20,0),3)-1)*9/4,1),1)</f>
        <v>5.4</v>
      </c>
      <c r="S66" s="20">
        <f>ROUND(CachTinhDiem!$B$23*ROUND(1+(SUMPRODUCT(INDEX(CachTinhDiem!$B$8:$E$11,4,0),$K66:$N66)-1)*9/4,1)+CachTinhDiem!$B$24*ROUND(1+(INDEX(CachTinhDiem!$B$15:$E$20,MATCH($O66,CachTinhDiem!$A$15:$A$20,0),4)-1)*9/4,1),1)</f>
        <v>3.6</v>
      </c>
      <c r="T66" s="18" t="str">
        <f>INDEX(CachTinhDiem!$A$8:$A$11,MATCH(MAX($P66:$S66),$P66:$S66,0))</f>
        <v>Đi học</v>
      </c>
      <c r="U66" s="21" t="s">
        <v>91</v>
      </c>
      <c r="V66" s="21" t="s">
        <v>92</v>
      </c>
    </row>
    <row r="67" spans="1:22" ht="15" customHeight="1" x14ac:dyDescent="0.35">
      <c r="A67" s="18" t="s">
        <v>287</v>
      </c>
      <c r="B67" s="18" t="s">
        <v>83</v>
      </c>
      <c r="C67" s="18" t="s">
        <v>288</v>
      </c>
      <c r="D67" s="18" t="s">
        <v>85</v>
      </c>
      <c r="E67" s="18" t="s">
        <v>24</v>
      </c>
      <c r="F67" s="18" t="s">
        <v>87</v>
      </c>
      <c r="G67" s="18" t="s">
        <v>96</v>
      </c>
      <c r="H67" s="19">
        <v>6</v>
      </c>
      <c r="I67" s="19">
        <v>19</v>
      </c>
      <c r="J67" s="18" t="s">
        <v>120</v>
      </c>
      <c r="K67" s="19">
        <v>4</v>
      </c>
      <c r="L67" s="19">
        <v>2</v>
      </c>
      <c r="M67" s="19">
        <v>3</v>
      </c>
      <c r="N67" s="19">
        <v>2</v>
      </c>
      <c r="O67" s="18" t="s">
        <v>90</v>
      </c>
      <c r="P67" s="20">
        <f>ROUND(CachTinhDiem!$B$23*ROUND(1+(SUMPRODUCT(INDEX(CachTinhDiem!$B$8:$E$11,1,0),$K67:$N67)-1)*9/4,1)+CachTinhDiem!$B$24*ROUND(1+(INDEX(CachTinhDiem!$B$15:$E$20,MATCH($O67,CachTinhDiem!$A$15:$A$20,0),1)-1)*9/4,1),1)</f>
        <v>5.4</v>
      </c>
      <c r="Q67" s="20">
        <f>ROUND(CachTinhDiem!$B$23*ROUND(1+(SUMPRODUCT(INDEX(CachTinhDiem!$B$8:$E$11,2,0),$K67:$N67)-1)*9/4,1)+CachTinhDiem!$B$24*ROUND(1+(INDEX(CachTinhDiem!$B$15:$E$20,MATCH($O67,CachTinhDiem!$A$15:$A$20,0),2)-1)*9/4,1),1)</f>
        <v>5.4</v>
      </c>
      <c r="R67" s="20">
        <f>ROUND(CachTinhDiem!$B$23*ROUND(1+(SUMPRODUCT(INDEX(CachTinhDiem!$B$8:$E$11,3,0),$K67:$N67)-1)*9/4,1)+CachTinhDiem!$B$24*ROUND(1+(INDEX(CachTinhDiem!$B$15:$E$20,MATCH($O67,CachTinhDiem!$A$15:$A$20,0),3)-1)*9/4,1),1)</f>
        <v>5.4</v>
      </c>
      <c r="S67" s="20">
        <f>ROUND(CachTinhDiem!$B$23*ROUND(1+(SUMPRODUCT(INDEX(CachTinhDiem!$B$8:$E$11,4,0),$K67:$N67)-1)*9/4,1)+CachTinhDiem!$B$24*ROUND(1+(INDEX(CachTinhDiem!$B$15:$E$20,MATCH($O67,CachTinhDiem!$A$15:$A$20,0),4)-1)*9/4,1),1)</f>
        <v>3.6</v>
      </c>
      <c r="T67" s="18" t="str">
        <f>INDEX(CachTinhDiem!$A$8:$A$11,MATCH(MAX($P67:$S67),$P67:$S67,0))</f>
        <v>Đi học</v>
      </c>
      <c r="U67" s="21" t="s">
        <v>91</v>
      </c>
      <c r="V67" s="21" t="s">
        <v>92</v>
      </c>
    </row>
    <row r="68" spans="1:22" ht="15" customHeight="1" x14ac:dyDescent="0.35">
      <c r="A68" s="18" t="s">
        <v>289</v>
      </c>
      <c r="B68" s="18" t="s">
        <v>83</v>
      </c>
      <c r="C68" s="18" t="s">
        <v>290</v>
      </c>
      <c r="D68" s="18" t="s">
        <v>85</v>
      </c>
      <c r="E68" s="18" t="s">
        <v>160</v>
      </c>
      <c r="F68" s="18" t="s">
        <v>87</v>
      </c>
      <c r="G68" s="18" t="s">
        <v>278</v>
      </c>
      <c r="H68" s="19">
        <v>12</v>
      </c>
      <c r="I68" s="19">
        <v>29</v>
      </c>
      <c r="J68" s="18" t="s">
        <v>128</v>
      </c>
      <c r="K68" s="19">
        <v>2</v>
      </c>
      <c r="L68" s="19">
        <v>5</v>
      </c>
      <c r="M68" s="19">
        <v>2</v>
      </c>
      <c r="N68" s="19">
        <v>4</v>
      </c>
      <c r="O68" s="18" t="s">
        <v>103</v>
      </c>
      <c r="P68" s="20">
        <f>ROUND(CachTinhDiem!$B$23*ROUND(1+(SUMPRODUCT(INDEX(CachTinhDiem!$B$8:$E$11,1,0),$K68:$N68)-1)*9/4,1)+CachTinhDiem!$B$24*ROUND(1+(INDEX(CachTinhDiem!$B$15:$E$20,MATCH($O68,CachTinhDiem!$A$15:$A$20,0),1)-1)*9/4,1),1)</f>
        <v>7</v>
      </c>
      <c r="Q68" s="20">
        <f>ROUND(CachTinhDiem!$B$23*ROUND(1+(SUMPRODUCT(INDEX(CachTinhDiem!$B$8:$E$11,2,0),$K68:$N68)-1)*9/4,1)+CachTinhDiem!$B$24*ROUND(1+(INDEX(CachTinhDiem!$B$15:$E$20,MATCH($O68,CachTinhDiem!$A$15:$A$20,0),2)-1)*9/4,1),1)</f>
        <v>4.5999999999999996</v>
      </c>
      <c r="R68" s="20">
        <f>ROUND(CachTinhDiem!$B$23*ROUND(1+(SUMPRODUCT(INDEX(CachTinhDiem!$B$8:$E$11,3,0),$K68:$N68)-1)*9/4,1)+CachTinhDiem!$B$24*ROUND(1+(INDEX(CachTinhDiem!$B$15:$E$20,MATCH($O68,CachTinhDiem!$A$15:$A$20,0),3)-1)*9/4,1),1)</f>
        <v>5.3</v>
      </c>
      <c r="S68" s="20">
        <f>ROUND(CachTinhDiem!$B$23*ROUND(1+(SUMPRODUCT(INDEX(CachTinhDiem!$B$8:$E$11,4,0),$K68:$N68)-1)*9/4,1)+CachTinhDiem!$B$24*ROUND(1+(INDEX(CachTinhDiem!$B$15:$E$20,MATCH($O68,CachTinhDiem!$A$15:$A$20,0),4)-1)*9/4,1),1)</f>
        <v>8.1</v>
      </c>
      <c r="T68" s="18" t="str">
        <f>INDEX(CachTinhDiem!$A$8:$A$11,MATCH(MAX($P68:$S68),$P68:$S68,0))</f>
        <v>Thuyết trình</v>
      </c>
      <c r="U68" s="21" t="s">
        <v>91</v>
      </c>
      <c r="V68" s="21" t="s">
        <v>92</v>
      </c>
    </row>
    <row r="69" spans="1:22" ht="15" customHeight="1" x14ac:dyDescent="0.35">
      <c r="A69" s="18" t="s">
        <v>291</v>
      </c>
      <c r="B69" s="18" t="s">
        <v>83</v>
      </c>
      <c r="C69" s="18" t="s">
        <v>292</v>
      </c>
      <c r="D69" s="18" t="s">
        <v>100</v>
      </c>
      <c r="E69" s="18" t="s">
        <v>95</v>
      </c>
      <c r="F69" s="18" t="s">
        <v>87</v>
      </c>
      <c r="G69" s="18" t="s">
        <v>262</v>
      </c>
      <c r="H69" s="19">
        <v>6</v>
      </c>
      <c r="I69" s="19">
        <v>20</v>
      </c>
      <c r="J69" s="18" t="s">
        <v>120</v>
      </c>
      <c r="K69" s="19">
        <v>4</v>
      </c>
      <c r="L69" s="19">
        <v>2</v>
      </c>
      <c r="M69" s="19">
        <v>3</v>
      </c>
      <c r="N69" s="19">
        <v>2</v>
      </c>
      <c r="O69" s="18" t="s">
        <v>90</v>
      </c>
      <c r="P69" s="20">
        <f>ROUND(CachTinhDiem!$B$23*ROUND(1+(SUMPRODUCT(INDEX(CachTinhDiem!$B$8:$E$11,1,0),$K69:$N69)-1)*9/4,1)+CachTinhDiem!$B$24*ROUND(1+(INDEX(CachTinhDiem!$B$15:$E$20,MATCH($O69,CachTinhDiem!$A$15:$A$20,0),1)-1)*9/4,1),1)</f>
        <v>5.4</v>
      </c>
      <c r="Q69" s="20">
        <f>ROUND(CachTinhDiem!$B$23*ROUND(1+(SUMPRODUCT(INDEX(CachTinhDiem!$B$8:$E$11,2,0),$K69:$N69)-1)*9/4,1)+CachTinhDiem!$B$24*ROUND(1+(INDEX(CachTinhDiem!$B$15:$E$20,MATCH($O69,CachTinhDiem!$A$15:$A$20,0),2)-1)*9/4,1),1)</f>
        <v>5.4</v>
      </c>
      <c r="R69" s="20">
        <f>ROUND(CachTinhDiem!$B$23*ROUND(1+(SUMPRODUCT(INDEX(CachTinhDiem!$B$8:$E$11,3,0),$K69:$N69)-1)*9/4,1)+CachTinhDiem!$B$24*ROUND(1+(INDEX(CachTinhDiem!$B$15:$E$20,MATCH($O69,CachTinhDiem!$A$15:$A$20,0),3)-1)*9/4,1),1)</f>
        <v>5.4</v>
      </c>
      <c r="S69" s="20">
        <f>ROUND(CachTinhDiem!$B$23*ROUND(1+(SUMPRODUCT(INDEX(CachTinhDiem!$B$8:$E$11,4,0),$K69:$N69)-1)*9/4,1)+CachTinhDiem!$B$24*ROUND(1+(INDEX(CachTinhDiem!$B$15:$E$20,MATCH($O69,CachTinhDiem!$A$15:$A$20,0),4)-1)*9/4,1),1)</f>
        <v>3.6</v>
      </c>
      <c r="T69" s="18" t="str">
        <f>INDEX(CachTinhDiem!$A$8:$A$11,MATCH(MAX($P69:$S69),$P69:$S69,0))</f>
        <v>Đi học</v>
      </c>
      <c r="U69" s="21" t="s">
        <v>91</v>
      </c>
      <c r="V69" s="21" t="s">
        <v>92</v>
      </c>
    </row>
    <row r="70" spans="1:22" ht="15" customHeight="1" x14ac:dyDescent="0.35">
      <c r="A70" s="18" t="s">
        <v>293</v>
      </c>
      <c r="B70" s="18" t="s">
        <v>83</v>
      </c>
      <c r="C70" s="18" t="s">
        <v>294</v>
      </c>
      <c r="D70" s="18" t="s">
        <v>85</v>
      </c>
      <c r="E70" s="18" t="s">
        <v>180</v>
      </c>
      <c r="F70" s="18" t="s">
        <v>87</v>
      </c>
      <c r="G70" s="18" t="s">
        <v>127</v>
      </c>
      <c r="H70" s="19">
        <v>21</v>
      </c>
      <c r="I70" s="19">
        <v>38</v>
      </c>
      <c r="J70" s="18" t="s">
        <v>89</v>
      </c>
      <c r="K70" s="19">
        <v>2</v>
      </c>
      <c r="L70" s="19">
        <v>5</v>
      </c>
      <c r="M70" s="19">
        <v>3</v>
      </c>
      <c r="N70" s="19">
        <v>2</v>
      </c>
      <c r="O70" s="18" t="s">
        <v>110</v>
      </c>
      <c r="P70" s="20">
        <f>ROUND(CachTinhDiem!$B$23*ROUND(1+(SUMPRODUCT(INDEX(CachTinhDiem!$B$8:$E$11,1,0),$K70:$N70)-1)*9/4,1)+CachTinhDiem!$B$24*ROUND(1+(INDEX(CachTinhDiem!$B$15:$E$20,MATCH($O70,CachTinhDiem!$A$15:$A$20,0),1)-1)*9/4,1),1)</f>
        <v>6.5</v>
      </c>
      <c r="Q70" s="20">
        <f>ROUND(CachTinhDiem!$B$23*ROUND(1+(SUMPRODUCT(INDEX(CachTinhDiem!$B$8:$E$11,2,0),$K70:$N70)-1)*9/4,1)+CachTinhDiem!$B$24*ROUND(1+(INDEX(CachTinhDiem!$B$15:$E$20,MATCH($O70,CachTinhDiem!$A$15:$A$20,0),2)-1)*9/4,1),1)</f>
        <v>5.6</v>
      </c>
      <c r="R70" s="20">
        <f>ROUND(CachTinhDiem!$B$23*ROUND(1+(SUMPRODUCT(INDEX(CachTinhDiem!$B$8:$E$11,3,0),$K70:$N70)-1)*9/4,1)+CachTinhDiem!$B$24*ROUND(1+(INDEX(CachTinhDiem!$B$15:$E$20,MATCH($O70,CachTinhDiem!$A$15:$A$20,0),3)-1)*9/4,1),1)</f>
        <v>6.1</v>
      </c>
      <c r="S70" s="20">
        <f>ROUND(CachTinhDiem!$B$23*ROUND(1+(SUMPRODUCT(INDEX(CachTinhDiem!$B$8:$E$11,4,0),$K70:$N70)-1)*9/4,1)+CachTinhDiem!$B$24*ROUND(1+(INDEX(CachTinhDiem!$B$15:$E$20,MATCH($O70,CachTinhDiem!$A$15:$A$20,0),4)-1)*9/4,1),1)</f>
        <v>5.9</v>
      </c>
      <c r="T70" s="18" t="str">
        <f>INDEX(CachTinhDiem!$A$8:$A$11,MATCH(MAX($P70:$S70),$P70:$S70,0))</f>
        <v>Đi học</v>
      </c>
      <c r="U70" s="21" t="s">
        <v>91</v>
      </c>
      <c r="V70" s="21" t="s">
        <v>92</v>
      </c>
    </row>
    <row r="71" spans="1:22" ht="15" customHeight="1" x14ac:dyDescent="0.35">
      <c r="A71" s="18" t="s">
        <v>295</v>
      </c>
      <c r="B71" s="18" t="s">
        <v>83</v>
      </c>
      <c r="C71" s="18" t="s">
        <v>296</v>
      </c>
      <c r="D71" s="18" t="s">
        <v>136</v>
      </c>
      <c r="E71" s="18" t="s">
        <v>24</v>
      </c>
      <c r="F71" s="18" t="s">
        <v>87</v>
      </c>
      <c r="G71" s="18" t="s">
        <v>132</v>
      </c>
      <c r="H71" s="19">
        <v>20</v>
      </c>
      <c r="I71" s="19">
        <v>39</v>
      </c>
      <c r="J71" s="18" t="s">
        <v>89</v>
      </c>
      <c r="K71" s="19">
        <v>2</v>
      </c>
      <c r="L71" s="19">
        <v>5</v>
      </c>
      <c r="M71" s="19">
        <v>3</v>
      </c>
      <c r="N71" s="19">
        <v>2</v>
      </c>
      <c r="O71" s="18" t="s">
        <v>115</v>
      </c>
      <c r="P71" s="20">
        <f>ROUND(CachTinhDiem!$B$23*ROUND(1+(SUMPRODUCT(INDEX(CachTinhDiem!$B$8:$E$11,1,0),$K71:$N71)-1)*9/4,1)+CachTinhDiem!$B$24*ROUND(1+(INDEX(CachTinhDiem!$B$15:$E$20,MATCH($O71,CachTinhDiem!$A$15:$A$20,0),1)-1)*9/4,1),1)</f>
        <v>7.2</v>
      </c>
      <c r="Q71" s="20">
        <f>ROUND(CachTinhDiem!$B$23*ROUND(1+(SUMPRODUCT(INDEX(CachTinhDiem!$B$8:$E$11,2,0),$K71:$N71)-1)*9/4,1)+CachTinhDiem!$B$24*ROUND(1+(INDEX(CachTinhDiem!$B$15:$E$20,MATCH($O71,CachTinhDiem!$A$15:$A$20,0),2)-1)*9/4,1),1)</f>
        <v>6.3</v>
      </c>
      <c r="R71" s="20">
        <f>ROUND(CachTinhDiem!$B$23*ROUND(1+(SUMPRODUCT(INDEX(CachTinhDiem!$B$8:$E$11,3,0),$K71:$N71)-1)*9/4,1)+CachTinhDiem!$B$24*ROUND(1+(INDEX(CachTinhDiem!$B$15:$E$20,MATCH($O71,CachTinhDiem!$A$15:$A$20,0),3)-1)*9/4,1),1)</f>
        <v>7.5</v>
      </c>
      <c r="S71" s="20">
        <f>ROUND(CachTinhDiem!$B$23*ROUND(1+(SUMPRODUCT(INDEX(CachTinhDiem!$B$8:$E$11,4,0),$K71:$N71)-1)*9/4,1)+CachTinhDiem!$B$24*ROUND(1+(INDEX(CachTinhDiem!$B$15:$E$20,MATCH($O71,CachTinhDiem!$A$15:$A$20,0),4)-1)*9/4,1),1)</f>
        <v>5.2</v>
      </c>
      <c r="T71" s="18" t="str">
        <f>INDEX(CachTinhDiem!$A$8:$A$11,MATCH(MAX($P71:$S71),$P71:$S71,0))</f>
        <v>Vẽ ngoại cảnh</v>
      </c>
      <c r="U71" s="21" t="s">
        <v>91</v>
      </c>
      <c r="V71" s="21" t="s">
        <v>92</v>
      </c>
    </row>
    <row r="72" spans="1:22" ht="15" customHeight="1" x14ac:dyDescent="0.35">
      <c r="A72" s="18" t="s">
        <v>297</v>
      </c>
      <c r="B72" s="18" t="s">
        <v>83</v>
      </c>
      <c r="C72" s="18" t="s">
        <v>298</v>
      </c>
      <c r="D72" s="18" t="s">
        <v>85</v>
      </c>
      <c r="E72" s="18" t="s">
        <v>106</v>
      </c>
      <c r="F72" s="18" t="s">
        <v>87</v>
      </c>
      <c r="G72" s="18" t="s">
        <v>243</v>
      </c>
      <c r="H72" s="19">
        <v>5</v>
      </c>
      <c r="I72" s="19">
        <v>11</v>
      </c>
      <c r="J72" s="18" t="s">
        <v>120</v>
      </c>
      <c r="K72" s="19">
        <v>4</v>
      </c>
      <c r="L72" s="19">
        <v>1</v>
      </c>
      <c r="M72" s="19">
        <v>3</v>
      </c>
      <c r="N72" s="19">
        <v>4</v>
      </c>
      <c r="O72" s="18" t="s">
        <v>115</v>
      </c>
      <c r="P72" s="20">
        <f>ROUND(CachTinhDiem!$B$23*ROUND(1+(SUMPRODUCT(INDEX(CachTinhDiem!$B$8:$E$11,1,0),$K72:$N72)-1)*9/4,1)+CachTinhDiem!$B$24*ROUND(1+(INDEX(CachTinhDiem!$B$15:$E$20,MATCH($O72,CachTinhDiem!$A$15:$A$20,0),1)-1)*9/4,1),1)</f>
        <v>6.6</v>
      </c>
      <c r="Q72" s="20">
        <f>ROUND(CachTinhDiem!$B$23*ROUND(1+(SUMPRODUCT(INDEX(CachTinhDiem!$B$8:$E$11,2,0),$K72:$N72)-1)*9/4,1)+CachTinhDiem!$B$24*ROUND(1+(INDEX(CachTinhDiem!$B$15:$E$20,MATCH($O72,CachTinhDiem!$A$15:$A$20,0),2)-1)*9/4,1),1)</f>
        <v>6.1</v>
      </c>
      <c r="R72" s="20">
        <f>ROUND(CachTinhDiem!$B$23*ROUND(1+(SUMPRODUCT(INDEX(CachTinhDiem!$B$8:$E$11,3,0),$K72:$N72)-1)*9/4,1)+CachTinhDiem!$B$24*ROUND(1+(INDEX(CachTinhDiem!$B$15:$E$20,MATCH($O72,CachTinhDiem!$A$15:$A$20,0),3)-1)*9/4,1),1)</f>
        <v>6.2</v>
      </c>
      <c r="S72" s="20">
        <f>ROUND(CachTinhDiem!$B$23*ROUND(1+(SUMPRODUCT(INDEX(CachTinhDiem!$B$8:$E$11,4,0),$K72:$N72)-1)*9/4,1)+CachTinhDiem!$B$24*ROUND(1+(INDEX(CachTinhDiem!$B$15:$E$20,MATCH($O72,CachTinhDiem!$A$15:$A$20,0),4)-1)*9/4,1),1)</f>
        <v>5.9</v>
      </c>
      <c r="T72" s="18" t="str">
        <f>INDEX(CachTinhDiem!$A$8:$A$11,MATCH(MAX($P72:$S72),$P72:$S72,0))</f>
        <v>Đi học</v>
      </c>
      <c r="U72" s="21" t="s">
        <v>91</v>
      </c>
      <c r="V72" s="21" t="s">
        <v>92</v>
      </c>
    </row>
    <row r="73" spans="1:22" ht="15" customHeight="1" x14ac:dyDescent="0.35">
      <c r="A73" s="18" t="s">
        <v>299</v>
      </c>
      <c r="B73" s="18" t="s">
        <v>83</v>
      </c>
      <c r="C73" s="18" t="s">
        <v>300</v>
      </c>
      <c r="D73" s="18" t="s">
        <v>100</v>
      </c>
      <c r="E73" s="18" t="s">
        <v>183</v>
      </c>
      <c r="F73" s="18" t="s">
        <v>87</v>
      </c>
      <c r="G73" s="18" t="s">
        <v>96</v>
      </c>
      <c r="H73" s="19">
        <v>7</v>
      </c>
      <c r="I73" s="19">
        <v>23</v>
      </c>
      <c r="J73" s="18" t="s">
        <v>97</v>
      </c>
      <c r="K73" s="19">
        <v>4</v>
      </c>
      <c r="L73" s="19">
        <v>2</v>
      </c>
      <c r="M73" s="19">
        <v>4</v>
      </c>
      <c r="N73" s="19">
        <v>2</v>
      </c>
      <c r="O73" s="18" t="s">
        <v>115</v>
      </c>
      <c r="P73" s="20">
        <f>ROUND(CachTinhDiem!$B$23*ROUND(1+(SUMPRODUCT(INDEX(CachTinhDiem!$B$8:$E$11,1,0),$K73:$N73)-1)*9/4,1)+CachTinhDiem!$B$24*ROUND(1+(INDEX(CachTinhDiem!$B$15:$E$20,MATCH($O73,CachTinhDiem!$A$15:$A$20,0),1)-1)*9/4,1),1)</f>
        <v>6.6</v>
      </c>
      <c r="Q73" s="20">
        <f>ROUND(CachTinhDiem!$B$23*ROUND(1+(SUMPRODUCT(INDEX(CachTinhDiem!$B$8:$E$11,2,0),$K73:$N73)-1)*9/4,1)+CachTinhDiem!$B$24*ROUND(1+(INDEX(CachTinhDiem!$B$15:$E$20,MATCH($O73,CachTinhDiem!$A$15:$A$20,0),2)-1)*9/4,1),1)</f>
        <v>6.8</v>
      </c>
      <c r="R73" s="20">
        <f>ROUND(CachTinhDiem!$B$23*ROUND(1+(SUMPRODUCT(INDEX(CachTinhDiem!$B$8:$E$11,3,0),$K73:$N73)-1)*9/4,1)+CachTinhDiem!$B$24*ROUND(1+(INDEX(CachTinhDiem!$B$15:$E$20,MATCH($O73,CachTinhDiem!$A$15:$A$20,0),3)-1)*9/4,1),1)</f>
        <v>6.9</v>
      </c>
      <c r="S73" s="20">
        <f>ROUND(CachTinhDiem!$B$23*ROUND(1+(SUMPRODUCT(INDEX(CachTinhDiem!$B$8:$E$11,4,0),$K73:$N73)-1)*9/4,1)+CachTinhDiem!$B$24*ROUND(1+(INDEX(CachTinhDiem!$B$15:$E$20,MATCH($O73,CachTinhDiem!$A$15:$A$20,0),4)-1)*9/4,1),1)</f>
        <v>4.5999999999999996</v>
      </c>
      <c r="T73" s="18" t="str">
        <f>INDEX(CachTinhDiem!$A$8:$A$11,MATCH(MAX($P73:$S73),$P73:$S73,0))</f>
        <v>Vẽ ngoại cảnh</v>
      </c>
      <c r="U73" s="21" t="s">
        <v>91</v>
      </c>
      <c r="V73" s="21" t="s">
        <v>92</v>
      </c>
    </row>
    <row r="74" spans="1:22" ht="15" customHeight="1" x14ac:dyDescent="0.35">
      <c r="A74" s="18" t="s">
        <v>301</v>
      </c>
      <c r="B74" s="18" t="s">
        <v>83</v>
      </c>
      <c r="C74" s="18" t="s">
        <v>302</v>
      </c>
      <c r="D74" s="18" t="s">
        <v>85</v>
      </c>
      <c r="E74" s="18" t="s">
        <v>18</v>
      </c>
      <c r="F74" s="18" t="s">
        <v>87</v>
      </c>
      <c r="G74" s="18" t="s">
        <v>215</v>
      </c>
      <c r="H74" s="19">
        <v>21</v>
      </c>
      <c r="I74" s="19">
        <v>39</v>
      </c>
      <c r="J74" s="18" t="s">
        <v>89</v>
      </c>
      <c r="K74" s="19">
        <v>2</v>
      </c>
      <c r="L74" s="19">
        <v>4</v>
      </c>
      <c r="M74" s="19">
        <v>2</v>
      </c>
      <c r="N74" s="19">
        <v>4</v>
      </c>
      <c r="O74" s="18" t="s">
        <v>115</v>
      </c>
      <c r="P74" s="20">
        <f>ROUND(CachTinhDiem!$B$23*ROUND(1+(SUMPRODUCT(INDEX(CachTinhDiem!$B$8:$E$11,1,0),$K74:$N74)-1)*9/4,1)+CachTinhDiem!$B$24*ROUND(1+(INDEX(CachTinhDiem!$B$15:$E$20,MATCH($O74,CachTinhDiem!$A$15:$A$20,0),1)-1)*9/4,1),1)</f>
        <v>7.2</v>
      </c>
      <c r="Q74" s="20">
        <f>ROUND(CachTinhDiem!$B$23*ROUND(1+(SUMPRODUCT(INDEX(CachTinhDiem!$B$8:$E$11,2,0),$K74:$N74)-1)*9/4,1)+CachTinhDiem!$B$24*ROUND(1+(INDEX(CachTinhDiem!$B$15:$E$20,MATCH($O74,CachTinhDiem!$A$15:$A$20,0),2)-1)*9/4,1),1)</f>
        <v>5.6</v>
      </c>
      <c r="R74" s="20">
        <f>ROUND(CachTinhDiem!$B$23*ROUND(1+(SUMPRODUCT(INDEX(CachTinhDiem!$B$8:$E$11,3,0),$K74:$N74)-1)*9/4,1)+CachTinhDiem!$B$24*ROUND(1+(INDEX(CachTinhDiem!$B$15:$E$20,MATCH($O74,CachTinhDiem!$A$15:$A$20,0),3)-1)*9/4,1),1)</f>
        <v>6.9</v>
      </c>
      <c r="S74" s="20">
        <f>ROUND(CachTinhDiem!$B$23*ROUND(1+(SUMPRODUCT(INDEX(CachTinhDiem!$B$8:$E$11,4,0),$K74:$N74)-1)*9/4,1)+CachTinhDiem!$B$24*ROUND(1+(INDEX(CachTinhDiem!$B$15:$E$20,MATCH($O74,CachTinhDiem!$A$15:$A$20,0),4)-1)*9/4,1),1)</f>
        <v>6.5</v>
      </c>
      <c r="T74" s="18" t="str">
        <f>INDEX(CachTinhDiem!$A$8:$A$11,MATCH(MAX($P74:$S74),$P74:$S74,0))</f>
        <v>Đi học</v>
      </c>
      <c r="U74" s="21" t="s">
        <v>91</v>
      </c>
      <c r="V74" s="21" t="s">
        <v>92</v>
      </c>
    </row>
    <row r="75" spans="1:22" ht="15" customHeight="1" x14ac:dyDescent="0.35">
      <c r="A75" s="18" t="s">
        <v>303</v>
      </c>
      <c r="B75" s="18" t="s">
        <v>83</v>
      </c>
      <c r="C75" s="18" t="s">
        <v>304</v>
      </c>
      <c r="D75" s="18" t="s">
        <v>85</v>
      </c>
      <c r="E75" s="18" t="s">
        <v>170</v>
      </c>
      <c r="F75" s="18" t="s">
        <v>87</v>
      </c>
      <c r="G75" s="18" t="s">
        <v>305</v>
      </c>
      <c r="H75" s="19">
        <v>17</v>
      </c>
      <c r="I75" s="19">
        <v>33</v>
      </c>
      <c r="J75" s="18" t="s">
        <v>89</v>
      </c>
      <c r="K75" s="19">
        <v>2</v>
      </c>
      <c r="L75" s="19">
        <v>4</v>
      </c>
      <c r="M75" s="19">
        <v>3</v>
      </c>
      <c r="N75" s="19">
        <v>4</v>
      </c>
      <c r="O75" s="18" t="s">
        <v>115</v>
      </c>
      <c r="P75" s="20">
        <f>ROUND(CachTinhDiem!$B$23*ROUND(1+(SUMPRODUCT(INDEX(CachTinhDiem!$B$8:$E$11,1,0),$K75:$N75)-1)*9/4,1)+CachTinhDiem!$B$24*ROUND(1+(INDEX(CachTinhDiem!$B$15:$E$20,MATCH($O75,CachTinhDiem!$A$15:$A$20,0),1)-1)*9/4,1),1)</f>
        <v>7.6</v>
      </c>
      <c r="Q75" s="20">
        <f>ROUND(CachTinhDiem!$B$23*ROUND(1+(SUMPRODUCT(INDEX(CachTinhDiem!$B$8:$E$11,2,0),$K75:$N75)-1)*9/4,1)+CachTinhDiem!$B$24*ROUND(1+(INDEX(CachTinhDiem!$B$15:$E$20,MATCH($O75,CachTinhDiem!$A$15:$A$20,0),2)-1)*9/4,1),1)</f>
        <v>6.3</v>
      </c>
      <c r="R75" s="20">
        <f>ROUND(CachTinhDiem!$B$23*ROUND(1+(SUMPRODUCT(INDEX(CachTinhDiem!$B$8:$E$11,3,0),$K75:$N75)-1)*9/4,1)+CachTinhDiem!$B$24*ROUND(1+(INDEX(CachTinhDiem!$B$15:$E$20,MATCH($O75,CachTinhDiem!$A$15:$A$20,0),3)-1)*9/4,1),1)</f>
        <v>7.6</v>
      </c>
      <c r="S75" s="20">
        <f>ROUND(CachTinhDiem!$B$23*ROUND(1+(SUMPRODUCT(INDEX(CachTinhDiem!$B$8:$E$11,4,0),$K75:$N75)-1)*9/4,1)+CachTinhDiem!$B$24*ROUND(1+(INDEX(CachTinhDiem!$B$15:$E$20,MATCH($O75,CachTinhDiem!$A$15:$A$20,0),4)-1)*9/4,1),1)</f>
        <v>6.8</v>
      </c>
      <c r="T75" s="18" t="str">
        <f>INDEX(CachTinhDiem!$A$8:$A$11,MATCH(MAX($P75:$S75),$P75:$S75,0))</f>
        <v>Đi học</v>
      </c>
      <c r="U75" s="21" t="s">
        <v>91</v>
      </c>
      <c r="V75" s="21" t="s">
        <v>92</v>
      </c>
    </row>
    <row r="76" spans="1:22" ht="15" customHeight="1" x14ac:dyDescent="0.35">
      <c r="A76" s="18" t="s">
        <v>306</v>
      </c>
      <c r="B76" s="18" t="s">
        <v>83</v>
      </c>
      <c r="C76" s="18" t="s">
        <v>307</v>
      </c>
      <c r="D76" s="18" t="s">
        <v>85</v>
      </c>
      <c r="E76" s="18" t="s">
        <v>106</v>
      </c>
      <c r="F76" s="18" t="s">
        <v>87</v>
      </c>
      <c r="G76" s="18" t="s">
        <v>191</v>
      </c>
      <c r="H76" s="19">
        <v>5</v>
      </c>
      <c r="I76" s="19">
        <v>13</v>
      </c>
      <c r="J76" s="18" t="s">
        <v>120</v>
      </c>
      <c r="K76" s="19">
        <v>4</v>
      </c>
      <c r="L76" s="19">
        <v>2</v>
      </c>
      <c r="M76" s="19">
        <v>3</v>
      </c>
      <c r="N76" s="19">
        <v>4</v>
      </c>
      <c r="O76" s="18" t="s">
        <v>115</v>
      </c>
      <c r="P76" s="20">
        <f>ROUND(CachTinhDiem!$B$23*ROUND(1+(SUMPRODUCT(INDEX(CachTinhDiem!$B$8:$E$11,1,0),$K76:$N76)-1)*9/4,1)+CachTinhDiem!$B$24*ROUND(1+(INDEX(CachTinhDiem!$B$15:$E$20,MATCH($O76,CachTinhDiem!$A$15:$A$20,0),1)-1)*9/4,1),1)</f>
        <v>7</v>
      </c>
      <c r="Q76" s="20">
        <f>ROUND(CachTinhDiem!$B$23*ROUND(1+(SUMPRODUCT(INDEX(CachTinhDiem!$B$8:$E$11,2,0),$K76:$N76)-1)*9/4,1)+CachTinhDiem!$B$24*ROUND(1+(INDEX(CachTinhDiem!$B$15:$E$20,MATCH($O76,CachTinhDiem!$A$15:$A$20,0),2)-1)*9/4,1),1)</f>
        <v>6.3</v>
      </c>
      <c r="R76" s="20">
        <f>ROUND(CachTinhDiem!$B$23*ROUND(1+(SUMPRODUCT(INDEX(CachTinhDiem!$B$8:$E$11,3,0),$K76:$N76)-1)*9/4,1)+CachTinhDiem!$B$24*ROUND(1+(INDEX(CachTinhDiem!$B$15:$E$20,MATCH($O76,CachTinhDiem!$A$15:$A$20,0),3)-1)*9/4,1),1)</f>
        <v>6.7</v>
      </c>
      <c r="S76" s="20">
        <f>ROUND(CachTinhDiem!$B$23*ROUND(1+(SUMPRODUCT(INDEX(CachTinhDiem!$B$8:$E$11,4,0),$K76:$N76)-1)*9/4,1)+CachTinhDiem!$B$24*ROUND(1+(INDEX(CachTinhDiem!$B$15:$E$20,MATCH($O76,CachTinhDiem!$A$15:$A$20,0),4)-1)*9/4,1),1)</f>
        <v>6.1</v>
      </c>
      <c r="T76" s="18" t="str">
        <f>INDEX(CachTinhDiem!$A$8:$A$11,MATCH(MAX($P76:$S76),$P76:$S76,0))</f>
        <v>Đi học</v>
      </c>
      <c r="U76" s="21" t="s">
        <v>91</v>
      </c>
      <c r="V76" s="21" t="s">
        <v>92</v>
      </c>
    </row>
    <row r="77" spans="1:22" ht="15" customHeight="1" x14ac:dyDescent="0.35">
      <c r="A77" s="18" t="s">
        <v>308</v>
      </c>
      <c r="B77" s="18" t="s">
        <v>83</v>
      </c>
      <c r="C77" s="18" t="s">
        <v>309</v>
      </c>
      <c r="D77" s="18" t="s">
        <v>136</v>
      </c>
      <c r="E77" s="18" t="s">
        <v>183</v>
      </c>
      <c r="F77" s="18" t="s">
        <v>87</v>
      </c>
      <c r="G77" s="18" t="s">
        <v>278</v>
      </c>
      <c r="H77" s="19">
        <v>12</v>
      </c>
      <c r="I77" s="19">
        <v>28</v>
      </c>
      <c r="J77" s="18" t="s">
        <v>128</v>
      </c>
      <c r="K77" s="19">
        <v>2</v>
      </c>
      <c r="L77" s="19">
        <v>5</v>
      </c>
      <c r="M77" s="19">
        <v>2</v>
      </c>
      <c r="N77" s="19">
        <v>4</v>
      </c>
      <c r="O77" s="18" t="s">
        <v>103</v>
      </c>
      <c r="P77" s="20">
        <f>ROUND(CachTinhDiem!$B$23*ROUND(1+(SUMPRODUCT(INDEX(CachTinhDiem!$B$8:$E$11,1,0),$K77:$N77)-1)*9/4,1)+CachTinhDiem!$B$24*ROUND(1+(INDEX(CachTinhDiem!$B$15:$E$20,MATCH($O77,CachTinhDiem!$A$15:$A$20,0),1)-1)*9/4,1),1)</f>
        <v>7</v>
      </c>
      <c r="Q77" s="20">
        <f>ROUND(CachTinhDiem!$B$23*ROUND(1+(SUMPRODUCT(INDEX(CachTinhDiem!$B$8:$E$11,2,0),$K77:$N77)-1)*9/4,1)+CachTinhDiem!$B$24*ROUND(1+(INDEX(CachTinhDiem!$B$15:$E$20,MATCH($O77,CachTinhDiem!$A$15:$A$20,0),2)-1)*9/4,1),1)</f>
        <v>4.5999999999999996</v>
      </c>
      <c r="R77" s="20">
        <f>ROUND(CachTinhDiem!$B$23*ROUND(1+(SUMPRODUCT(INDEX(CachTinhDiem!$B$8:$E$11,3,0),$K77:$N77)-1)*9/4,1)+CachTinhDiem!$B$24*ROUND(1+(INDEX(CachTinhDiem!$B$15:$E$20,MATCH($O77,CachTinhDiem!$A$15:$A$20,0),3)-1)*9/4,1),1)</f>
        <v>5.3</v>
      </c>
      <c r="S77" s="20">
        <f>ROUND(CachTinhDiem!$B$23*ROUND(1+(SUMPRODUCT(INDEX(CachTinhDiem!$B$8:$E$11,4,0),$K77:$N77)-1)*9/4,1)+CachTinhDiem!$B$24*ROUND(1+(INDEX(CachTinhDiem!$B$15:$E$20,MATCH($O77,CachTinhDiem!$A$15:$A$20,0),4)-1)*9/4,1),1)</f>
        <v>8.1</v>
      </c>
      <c r="T77" s="18" t="str">
        <f>INDEX(CachTinhDiem!$A$8:$A$11,MATCH(MAX($P77:$S77),$P77:$S77,0))</f>
        <v>Thuyết trình</v>
      </c>
      <c r="U77" s="21" t="s">
        <v>91</v>
      </c>
      <c r="V77" s="21" t="s">
        <v>92</v>
      </c>
    </row>
    <row r="78" spans="1:22" ht="15" customHeight="1" x14ac:dyDescent="0.35">
      <c r="A78" s="18" t="s">
        <v>310</v>
      </c>
      <c r="B78" s="18" t="s">
        <v>83</v>
      </c>
      <c r="C78" s="18" t="s">
        <v>311</v>
      </c>
      <c r="D78" s="18" t="s">
        <v>136</v>
      </c>
      <c r="E78" s="18" t="s">
        <v>277</v>
      </c>
      <c r="F78" s="18" t="s">
        <v>87</v>
      </c>
      <c r="G78" s="18" t="s">
        <v>123</v>
      </c>
      <c r="H78" s="19">
        <v>5</v>
      </c>
      <c r="I78" s="19">
        <v>16</v>
      </c>
      <c r="J78" s="18" t="s">
        <v>120</v>
      </c>
      <c r="K78" s="19">
        <v>4</v>
      </c>
      <c r="L78" s="19">
        <v>1</v>
      </c>
      <c r="M78" s="19">
        <v>1</v>
      </c>
      <c r="N78" s="19">
        <v>4</v>
      </c>
      <c r="O78" s="18" t="s">
        <v>103</v>
      </c>
      <c r="P78" s="20">
        <f>ROUND(CachTinhDiem!$B$23*ROUND(1+(SUMPRODUCT(INDEX(CachTinhDiem!$B$8:$E$11,1,0),$K78:$N78)-1)*9/4,1)+CachTinhDiem!$B$24*ROUND(1+(INDEX(CachTinhDiem!$B$15:$E$20,MATCH($O78,CachTinhDiem!$A$15:$A$20,0),1)-1)*9/4,1),1)</f>
        <v>4.9000000000000004</v>
      </c>
      <c r="Q78" s="20">
        <f>ROUND(CachTinhDiem!$B$23*ROUND(1+(SUMPRODUCT(INDEX(CachTinhDiem!$B$8:$E$11,2,0),$K78:$N78)-1)*9/4,1)+CachTinhDiem!$B$24*ROUND(1+(INDEX(CachTinhDiem!$B$15:$E$20,MATCH($O78,CachTinhDiem!$A$15:$A$20,0),2)-1)*9/4,1),1)</f>
        <v>3.1</v>
      </c>
      <c r="R78" s="20">
        <f>ROUND(CachTinhDiem!$B$23*ROUND(1+(SUMPRODUCT(INDEX(CachTinhDiem!$B$8:$E$11,3,0),$K78:$N78)-1)*9/4,1)+CachTinhDiem!$B$24*ROUND(1+(INDEX(CachTinhDiem!$B$15:$E$20,MATCH($O78,CachTinhDiem!$A$15:$A$20,0),3)-1)*9/4,1),1)</f>
        <v>2.7</v>
      </c>
      <c r="S78" s="20">
        <f>ROUND(CachTinhDiem!$B$23*ROUND(1+(SUMPRODUCT(INDEX(CachTinhDiem!$B$8:$E$11,4,0),$K78:$N78)-1)*9/4,1)+CachTinhDiem!$B$24*ROUND(1+(INDEX(CachTinhDiem!$B$15:$E$20,MATCH($O78,CachTinhDiem!$A$15:$A$20,0),4)-1)*9/4,1),1)</f>
        <v>6.6</v>
      </c>
      <c r="T78" s="18" t="str">
        <f>INDEX(CachTinhDiem!$A$8:$A$11,MATCH(MAX($P78:$S78),$P78:$S78,0))</f>
        <v>Thuyết trình</v>
      </c>
      <c r="U78" s="21" t="s">
        <v>91</v>
      </c>
      <c r="V78" s="21" t="s">
        <v>92</v>
      </c>
    </row>
    <row r="79" spans="1:22" ht="15" customHeight="1" x14ac:dyDescent="0.35">
      <c r="A79" s="18" t="s">
        <v>312</v>
      </c>
      <c r="B79" s="18" t="s">
        <v>83</v>
      </c>
      <c r="C79" s="18" t="s">
        <v>313</v>
      </c>
      <c r="D79" s="18" t="s">
        <v>85</v>
      </c>
      <c r="E79" s="18" t="s">
        <v>163</v>
      </c>
      <c r="F79" s="18" t="s">
        <v>87</v>
      </c>
      <c r="G79" s="18" t="s">
        <v>191</v>
      </c>
      <c r="H79" s="19">
        <v>5</v>
      </c>
      <c r="I79" s="19">
        <v>11</v>
      </c>
      <c r="J79" s="18" t="s">
        <v>120</v>
      </c>
      <c r="K79" s="19">
        <v>4</v>
      </c>
      <c r="L79" s="19">
        <v>2</v>
      </c>
      <c r="M79" s="19">
        <v>3</v>
      </c>
      <c r="N79" s="19">
        <v>3</v>
      </c>
      <c r="O79" s="18" t="s">
        <v>110</v>
      </c>
      <c r="P79" s="20">
        <f>ROUND(CachTinhDiem!$B$23*ROUND(1+(SUMPRODUCT(INDEX(CachTinhDiem!$B$8:$E$11,1,0),$K79:$N79)-1)*9/4,1)+CachTinhDiem!$B$24*ROUND(1+(INDEX(CachTinhDiem!$B$15:$E$20,MATCH($O79,CachTinhDiem!$A$15:$A$20,0),1)-1)*9/4,1),1)</f>
        <v>5.9</v>
      </c>
      <c r="Q79" s="20">
        <f>ROUND(CachTinhDiem!$B$23*ROUND(1+(SUMPRODUCT(INDEX(CachTinhDiem!$B$8:$E$11,2,0),$K79:$N79)-1)*9/4,1)+CachTinhDiem!$B$24*ROUND(1+(INDEX(CachTinhDiem!$B$15:$E$20,MATCH($O79,CachTinhDiem!$A$15:$A$20,0),2)-1)*9/4,1),1)</f>
        <v>5.5</v>
      </c>
      <c r="R79" s="20">
        <f>ROUND(CachTinhDiem!$B$23*ROUND(1+(SUMPRODUCT(INDEX(CachTinhDiem!$B$8:$E$11,3,0),$K79:$N79)-1)*9/4,1)+CachTinhDiem!$B$24*ROUND(1+(INDEX(CachTinhDiem!$B$15:$E$20,MATCH($O79,CachTinhDiem!$A$15:$A$20,0),3)-1)*9/4,1),1)</f>
        <v>5</v>
      </c>
      <c r="S79" s="20">
        <f>ROUND(CachTinhDiem!$B$23*ROUND(1+(SUMPRODUCT(INDEX(CachTinhDiem!$B$8:$E$11,4,0),$K79:$N79)-1)*9/4,1)+CachTinhDiem!$B$24*ROUND(1+(INDEX(CachTinhDiem!$B$15:$E$20,MATCH($O79,CachTinhDiem!$A$15:$A$20,0),4)-1)*9/4,1),1)</f>
        <v>5.9</v>
      </c>
      <c r="T79" s="18" t="str">
        <f>INDEX(CachTinhDiem!$A$8:$A$11,MATCH(MAX($P79:$S79),$P79:$S79,0))</f>
        <v>Đi học</v>
      </c>
      <c r="U79" s="21" t="s">
        <v>91</v>
      </c>
      <c r="V79" s="21" t="s">
        <v>92</v>
      </c>
    </row>
    <row r="80" spans="1:22" ht="15" customHeight="1" x14ac:dyDescent="0.35">
      <c r="A80" s="18" t="s">
        <v>314</v>
      </c>
      <c r="B80" s="18" t="s">
        <v>83</v>
      </c>
      <c r="C80" s="18" t="s">
        <v>315</v>
      </c>
      <c r="D80" s="18" t="s">
        <v>100</v>
      </c>
      <c r="E80" s="18" t="s">
        <v>126</v>
      </c>
      <c r="F80" s="18" t="s">
        <v>87</v>
      </c>
      <c r="G80" s="18" t="s">
        <v>259</v>
      </c>
      <c r="H80" s="19">
        <v>8</v>
      </c>
      <c r="I80" s="19">
        <v>22</v>
      </c>
      <c r="J80" s="18" t="s">
        <v>97</v>
      </c>
      <c r="K80" s="19">
        <v>4</v>
      </c>
      <c r="L80" s="19">
        <v>3</v>
      </c>
      <c r="M80" s="19">
        <v>3</v>
      </c>
      <c r="N80" s="19">
        <v>2</v>
      </c>
      <c r="O80" s="18" t="s">
        <v>90</v>
      </c>
      <c r="P80" s="20">
        <f>ROUND(CachTinhDiem!$B$23*ROUND(1+(SUMPRODUCT(INDEX(CachTinhDiem!$B$8:$E$11,1,0),$K80:$N80)-1)*9/4,1)+CachTinhDiem!$B$24*ROUND(1+(INDEX(CachTinhDiem!$B$15:$E$20,MATCH($O80,CachTinhDiem!$A$15:$A$20,0),1)-1)*9/4,1),1)</f>
        <v>5.9</v>
      </c>
      <c r="Q80" s="20">
        <f>ROUND(CachTinhDiem!$B$23*ROUND(1+(SUMPRODUCT(INDEX(CachTinhDiem!$B$8:$E$11,2,0),$K80:$N80)-1)*9/4,1)+CachTinhDiem!$B$24*ROUND(1+(INDEX(CachTinhDiem!$B$15:$E$20,MATCH($O80,CachTinhDiem!$A$15:$A$20,0),2)-1)*9/4,1),1)</f>
        <v>5.6</v>
      </c>
      <c r="R80" s="20">
        <f>ROUND(CachTinhDiem!$B$23*ROUND(1+(SUMPRODUCT(INDEX(CachTinhDiem!$B$8:$E$11,3,0),$K80:$N80)-1)*9/4,1)+CachTinhDiem!$B$24*ROUND(1+(INDEX(CachTinhDiem!$B$15:$E$20,MATCH($O80,CachTinhDiem!$A$15:$A$20,0),3)-1)*9/4,1),1)</f>
        <v>5.9</v>
      </c>
      <c r="S80" s="20">
        <f>ROUND(CachTinhDiem!$B$23*ROUND(1+(SUMPRODUCT(INDEX(CachTinhDiem!$B$8:$E$11,4,0),$K80:$N80)-1)*9/4,1)+CachTinhDiem!$B$24*ROUND(1+(INDEX(CachTinhDiem!$B$15:$E$20,MATCH($O80,CachTinhDiem!$A$15:$A$20,0),4)-1)*9/4,1),1)</f>
        <v>3.9</v>
      </c>
      <c r="T80" s="18" t="str">
        <f>INDEX(CachTinhDiem!$A$8:$A$11,MATCH(MAX($P80:$S80),$P80:$S80,0))</f>
        <v>Đi học</v>
      </c>
      <c r="U80" s="21" t="s">
        <v>91</v>
      </c>
      <c r="V80" s="21" t="s">
        <v>92</v>
      </c>
    </row>
    <row r="81" spans="1:22" ht="15" customHeight="1" x14ac:dyDescent="0.35">
      <c r="A81" s="18" t="s">
        <v>316</v>
      </c>
      <c r="B81" s="18" t="s">
        <v>83</v>
      </c>
      <c r="C81" s="18" t="s">
        <v>317</v>
      </c>
      <c r="D81" s="18" t="s">
        <v>85</v>
      </c>
      <c r="E81" s="18" t="s">
        <v>318</v>
      </c>
      <c r="F81" s="18" t="s">
        <v>87</v>
      </c>
      <c r="G81" s="18" t="s">
        <v>207</v>
      </c>
      <c r="H81" s="19">
        <v>17</v>
      </c>
      <c r="I81" s="19">
        <v>32</v>
      </c>
      <c r="J81" s="18" t="s">
        <v>89</v>
      </c>
      <c r="K81" s="19">
        <v>2</v>
      </c>
      <c r="L81" s="19">
        <v>5</v>
      </c>
      <c r="M81" s="19">
        <v>3</v>
      </c>
      <c r="N81" s="19">
        <v>3</v>
      </c>
      <c r="O81" s="18" t="s">
        <v>110</v>
      </c>
      <c r="P81" s="20">
        <f>ROUND(CachTinhDiem!$B$23*ROUND(1+(SUMPRODUCT(INDEX(CachTinhDiem!$B$8:$E$11,1,0),$K81:$N81)-1)*9/4,1)+CachTinhDiem!$B$24*ROUND(1+(INDEX(CachTinhDiem!$B$15:$E$20,MATCH($O81,CachTinhDiem!$A$15:$A$20,0),1)-1)*9/4,1),1)</f>
        <v>7</v>
      </c>
      <c r="Q81" s="20">
        <f>ROUND(CachTinhDiem!$B$23*ROUND(1+(SUMPRODUCT(INDEX(CachTinhDiem!$B$8:$E$11,2,0),$K81:$N81)-1)*9/4,1)+CachTinhDiem!$B$24*ROUND(1+(INDEX(CachTinhDiem!$B$15:$E$20,MATCH($O81,CachTinhDiem!$A$15:$A$20,0),2)-1)*9/4,1),1)</f>
        <v>5.9</v>
      </c>
      <c r="R81" s="20">
        <f>ROUND(CachTinhDiem!$B$23*ROUND(1+(SUMPRODUCT(INDEX(CachTinhDiem!$B$8:$E$11,3,0),$K81:$N81)-1)*9/4,1)+CachTinhDiem!$B$24*ROUND(1+(INDEX(CachTinhDiem!$B$15:$E$20,MATCH($O81,CachTinhDiem!$A$15:$A$20,0),3)-1)*9/4,1),1)</f>
        <v>6.5</v>
      </c>
      <c r="S81" s="20">
        <f>ROUND(CachTinhDiem!$B$23*ROUND(1+(SUMPRODUCT(INDEX(CachTinhDiem!$B$8:$E$11,4,0),$K81:$N81)-1)*9/4,1)+CachTinhDiem!$B$24*ROUND(1+(INDEX(CachTinhDiem!$B$15:$E$20,MATCH($O81,CachTinhDiem!$A$15:$A$20,0),4)-1)*9/4,1),1)</f>
        <v>6.8</v>
      </c>
      <c r="T81" s="18" t="str">
        <f>INDEX(CachTinhDiem!$A$8:$A$11,MATCH(MAX($P81:$S81),$P81:$S81,0))</f>
        <v>Đi học</v>
      </c>
      <c r="U81" s="21" t="s">
        <v>91</v>
      </c>
      <c r="V81" s="21" t="s">
        <v>92</v>
      </c>
    </row>
    <row r="82" spans="1:22" ht="15" customHeight="1" x14ac:dyDescent="0.35">
      <c r="A82" s="18" t="s">
        <v>319</v>
      </c>
      <c r="B82" s="18" t="s">
        <v>83</v>
      </c>
      <c r="C82" s="18" t="s">
        <v>320</v>
      </c>
      <c r="D82" s="18" t="s">
        <v>100</v>
      </c>
      <c r="E82" s="18" t="s">
        <v>106</v>
      </c>
      <c r="F82" s="18" t="s">
        <v>87</v>
      </c>
      <c r="G82" s="18" t="s">
        <v>305</v>
      </c>
      <c r="H82" s="19">
        <v>18</v>
      </c>
      <c r="I82" s="19">
        <v>34</v>
      </c>
      <c r="J82" s="18" t="s">
        <v>89</v>
      </c>
      <c r="K82" s="19">
        <v>2</v>
      </c>
      <c r="L82" s="19">
        <v>4</v>
      </c>
      <c r="M82" s="19">
        <v>3</v>
      </c>
      <c r="N82" s="19">
        <v>3</v>
      </c>
      <c r="O82" s="18" t="s">
        <v>115</v>
      </c>
      <c r="P82" s="20">
        <f>ROUND(CachTinhDiem!$B$23*ROUND(1+(SUMPRODUCT(INDEX(CachTinhDiem!$B$8:$E$11,1,0),$K82:$N82)-1)*9/4,1)+CachTinhDiem!$B$24*ROUND(1+(INDEX(CachTinhDiem!$B$15:$E$20,MATCH($O82,CachTinhDiem!$A$15:$A$20,0),1)-1)*9/4,1),1)</f>
        <v>7.2</v>
      </c>
      <c r="Q82" s="20">
        <f>ROUND(CachTinhDiem!$B$23*ROUND(1+(SUMPRODUCT(INDEX(CachTinhDiem!$B$8:$E$11,2,0),$K82:$N82)-1)*9/4,1)+CachTinhDiem!$B$24*ROUND(1+(INDEX(CachTinhDiem!$B$15:$E$20,MATCH($O82,CachTinhDiem!$A$15:$A$20,0),2)-1)*9/4,1),1)</f>
        <v>6.2</v>
      </c>
      <c r="R82" s="20">
        <f>ROUND(CachTinhDiem!$B$23*ROUND(1+(SUMPRODUCT(INDEX(CachTinhDiem!$B$8:$E$11,3,0),$K82:$N82)-1)*9/4,1)+CachTinhDiem!$B$24*ROUND(1+(INDEX(CachTinhDiem!$B$15:$E$20,MATCH($O82,CachTinhDiem!$A$15:$A$20,0),3)-1)*9/4,1),1)</f>
        <v>7.3</v>
      </c>
      <c r="S82" s="20">
        <f>ROUND(CachTinhDiem!$B$23*ROUND(1+(SUMPRODUCT(INDEX(CachTinhDiem!$B$8:$E$11,4,0),$K82:$N82)-1)*9/4,1)+CachTinhDiem!$B$24*ROUND(1+(INDEX(CachTinhDiem!$B$15:$E$20,MATCH($O82,CachTinhDiem!$A$15:$A$20,0),4)-1)*9/4,1),1)</f>
        <v>5.9</v>
      </c>
      <c r="T82" s="18" t="str">
        <f>INDEX(CachTinhDiem!$A$8:$A$11,MATCH(MAX($P82:$S82),$P82:$S82,0))</f>
        <v>Vẽ ngoại cảnh</v>
      </c>
      <c r="U82" s="21" t="s">
        <v>91</v>
      </c>
      <c r="V82" s="21" t="s">
        <v>92</v>
      </c>
    </row>
    <row r="83" spans="1:22" ht="15" customHeight="1" x14ac:dyDescent="0.35">
      <c r="A83" s="18" t="s">
        <v>321</v>
      </c>
      <c r="B83" s="18" t="s">
        <v>83</v>
      </c>
      <c r="C83" s="18" t="s">
        <v>322</v>
      </c>
      <c r="D83" s="18" t="s">
        <v>100</v>
      </c>
      <c r="E83" s="18" t="s">
        <v>170</v>
      </c>
      <c r="F83" s="18" t="s">
        <v>87</v>
      </c>
      <c r="G83" s="18" t="s">
        <v>207</v>
      </c>
      <c r="H83" s="19">
        <v>21</v>
      </c>
      <c r="I83" s="19">
        <v>39</v>
      </c>
      <c r="J83" s="18" t="s">
        <v>89</v>
      </c>
      <c r="K83" s="19">
        <v>1</v>
      </c>
      <c r="L83" s="19">
        <v>5</v>
      </c>
      <c r="M83" s="19">
        <v>3</v>
      </c>
      <c r="N83" s="19">
        <v>2</v>
      </c>
      <c r="O83" s="18" t="s">
        <v>115</v>
      </c>
      <c r="P83" s="20">
        <f>ROUND(CachTinhDiem!$B$23*ROUND(1+(SUMPRODUCT(INDEX(CachTinhDiem!$B$8:$E$11,1,0),$K83:$N83)-1)*9/4,1)+CachTinhDiem!$B$24*ROUND(1+(INDEX(CachTinhDiem!$B$15:$E$20,MATCH($O83,CachTinhDiem!$A$15:$A$20,0),1)-1)*9/4,1),1)</f>
        <v>7</v>
      </c>
      <c r="Q83" s="20">
        <f>ROUND(CachTinhDiem!$B$23*ROUND(1+(SUMPRODUCT(INDEX(CachTinhDiem!$B$8:$E$11,2,0),$K83:$N83)-1)*9/4,1)+CachTinhDiem!$B$24*ROUND(1+(INDEX(CachTinhDiem!$B$15:$E$20,MATCH($O83,CachTinhDiem!$A$15:$A$20,0),2)-1)*9/4,1),1)</f>
        <v>6.1</v>
      </c>
      <c r="R83" s="20">
        <f>ROUND(CachTinhDiem!$B$23*ROUND(1+(SUMPRODUCT(INDEX(CachTinhDiem!$B$8:$E$11,3,0),$K83:$N83)-1)*9/4,1)+CachTinhDiem!$B$24*ROUND(1+(INDEX(CachTinhDiem!$B$15:$E$20,MATCH($O83,CachTinhDiem!$A$15:$A$20,0),3)-1)*9/4,1),1)</f>
        <v>7.5</v>
      </c>
      <c r="S83" s="20">
        <f>ROUND(CachTinhDiem!$B$23*ROUND(1+(SUMPRODUCT(INDEX(CachTinhDiem!$B$8:$E$11,4,0),$K83:$N83)-1)*9/4,1)+CachTinhDiem!$B$24*ROUND(1+(INDEX(CachTinhDiem!$B$15:$E$20,MATCH($O83,CachTinhDiem!$A$15:$A$20,0),4)-1)*9/4,1),1)</f>
        <v>5.2</v>
      </c>
      <c r="T83" s="18" t="str">
        <f>INDEX(CachTinhDiem!$A$8:$A$11,MATCH(MAX($P83:$S83),$P83:$S83,0))</f>
        <v>Vẽ ngoại cảnh</v>
      </c>
      <c r="U83" s="21" t="s">
        <v>91</v>
      </c>
      <c r="V83" s="21" t="s">
        <v>92</v>
      </c>
    </row>
    <row r="84" spans="1:22" ht="15" customHeight="1" x14ac:dyDescent="0.35">
      <c r="A84" s="18" t="s">
        <v>323</v>
      </c>
      <c r="B84" s="18" t="s">
        <v>83</v>
      </c>
      <c r="C84" s="18" t="s">
        <v>324</v>
      </c>
      <c r="D84" s="18" t="s">
        <v>100</v>
      </c>
      <c r="E84" s="18" t="s">
        <v>18</v>
      </c>
      <c r="F84" s="18" t="s">
        <v>87</v>
      </c>
      <c r="G84" s="18" t="s">
        <v>281</v>
      </c>
      <c r="H84" s="19">
        <v>6</v>
      </c>
      <c r="I84" s="19">
        <v>19</v>
      </c>
      <c r="J84" s="18" t="s">
        <v>120</v>
      </c>
      <c r="K84" s="19">
        <v>4</v>
      </c>
      <c r="L84" s="19">
        <v>2</v>
      </c>
      <c r="M84" s="19">
        <v>2</v>
      </c>
      <c r="N84" s="19">
        <v>4</v>
      </c>
      <c r="O84" s="18" t="s">
        <v>103</v>
      </c>
      <c r="P84" s="20">
        <f>ROUND(CachTinhDiem!$B$23*ROUND(1+(SUMPRODUCT(INDEX(CachTinhDiem!$B$8:$E$11,1,0),$K84:$N84)-1)*9/4,1)+CachTinhDiem!$B$24*ROUND(1+(INDEX(CachTinhDiem!$B$15:$E$20,MATCH($O84,CachTinhDiem!$A$15:$A$20,0),1)-1)*9/4,1),1)</f>
        <v>5.9</v>
      </c>
      <c r="Q84" s="20">
        <f>ROUND(CachTinhDiem!$B$23*ROUND(1+(SUMPRODUCT(INDEX(CachTinhDiem!$B$8:$E$11,2,0),$K84:$N84)-1)*9/4,1)+CachTinhDiem!$B$24*ROUND(1+(INDEX(CachTinhDiem!$B$15:$E$20,MATCH($O84,CachTinhDiem!$A$15:$A$20,0),2)-1)*9/4,1),1)</f>
        <v>4.2</v>
      </c>
      <c r="R84" s="20">
        <f>ROUND(CachTinhDiem!$B$23*ROUND(1+(SUMPRODUCT(INDEX(CachTinhDiem!$B$8:$E$11,3,0),$K84:$N84)-1)*9/4,1)+CachTinhDiem!$B$24*ROUND(1+(INDEX(CachTinhDiem!$B$15:$E$20,MATCH($O84,CachTinhDiem!$A$15:$A$20,0),3)-1)*9/4,1),1)</f>
        <v>3.9</v>
      </c>
      <c r="S84" s="20">
        <f>ROUND(CachTinhDiem!$B$23*ROUND(1+(SUMPRODUCT(INDEX(CachTinhDiem!$B$8:$E$11,4,0),$K84:$N84)-1)*9/4,1)+CachTinhDiem!$B$24*ROUND(1+(INDEX(CachTinhDiem!$B$15:$E$20,MATCH($O84,CachTinhDiem!$A$15:$A$20,0),4)-1)*9/4,1),1)</f>
        <v>7.2</v>
      </c>
      <c r="T84" s="18" t="str">
        <f>INDEX(CachTinhDiem!$A$8:$A$11,MATCH(MAX($P84:$S84),$P84:$S84,0))</f>
        <v>Thuyết trình</v>
      </c>
      <c r="U84" s="21" t="s">
        <v>91</v>
      </c>
      <c r="V84" s="21" t="s">
        <v>92</v>
      </c>
    </row>
    <row r="85" spans="1:22" ht="15" customHeight="1" x14ac:dyDescent="0.35">
      <c r="A85" s="18" t="s">
        <v>325</v>
      </c>
      <c r="B85" s="18" t="s">
        <v>83</v>
      </c>
      <c r="C85" s="18" t="s">
        <v>326</v>
      </c>
      <c r="D85" s="18" t="s">
        <v>100</v>
      </c>
      <c r="E85" s="18" t="s">
        <v>190</v>
      </c>
      <c r="F85" s="18" t="s">
        <v>87</v>
      </c>
      <c r="G85" s="18" t="s">
        <v>305</v>
      </c>
      <c r="H85" s="19">
        <v>18</v>
      </c>
      <c r="I85" s="19">
        <v>33</v>
      </c>
      <c r="J85" s="18" t="s">
        <v>89</v>
      </c>
      <c r="K85" s="19">
        <v>2</v>
      </c>
      <c r="L85" s="19">
        <v>4</v>
      </c>
      <c r="M85" s="19">
        <v>3</v>
      </c>
      <c r="N85" s="19">
        <v>3</v>
      </c>
      <c r="O85" s="18" t="s">
        <v>115</v>
      </c>
      <c r="P85" s="20">
        <f>ROUND(CachTinhDiem!$B$23*ROUND(1+(SUMPRODUCT(INDEX(CachTinhDiem!$B$8:$E$11,1,0),$K85:$N85)-1)*9/4,1)+CachTinhDiem!$B$24*ROUND(1+(INDEX(CachTinhDiem!$B$15:$E$20,MATCH($O85,CachTinhDiem!$A$15:$A$20,0),1)-1)*9/4,1),1)</f>
        <v>7.2</v>
      </c>
      <c r="Q85" s="20">
        <f>ROUND(CachTinhDiem!$B$23*ROUND(1+(SUMPRODUCT(INDEX(CachTinhDiem!$B$8:$E$11,2,0),$K85:$N85)-1)*9/4,1)+CachTinhDiem!$B$24*ROUND(1+(INDEX(CachTinhDiem!$B$15:$E$20,MATCH($O85,CachTinhDiem!$A$15:$A$20,0),2)-1)*9/4,1),1)</f>
        <v>6.2</v>
      </c>
      <c r="R85" s="20">
        <f>ROUND(CachTinhDiem!$B$23*ROUND(1+(SUMPRODUCT(INDEX(CachTinhDiem!$B$8:$E$11,3,0),$K85:$N85)-1)*9/4,1)+CachTinhDiem!$B$24*ROUND(1+(INDEX(CachTinhDiem!$B$15:$E$20,MATCH($O85,CachTinhDiem!$A$15:$A$20,0),3)-1)*9/4,1),1)</f>
        <v>7.3</v>
      </c>
      <c r="S85" s="20">
        <f>ROUND(CachTinhDiem!$B$23*ROUND(1+(SUMPRODUCT(INDEX(CachTinhDiem!$B$8:$E$11,4,0),$K85:$N85)-1)*9/4,1)+CachTinhDiem!$B$24*ROUND(1+(INDEX(CachTinhDiem!$B$15:$E$20,MATCH($O85,CachTinhDiem!$A$15:$A$20,0),4)-1)*9/4,1),1)</f>
        <v>5.9</v>
      </c>
      <c r="T85" s="18" t="str">
        <f>INDEX(CachTinhDiem!$A$8:$A$11,MATCH(MAX($P85:$S85),$P85:$S85,0))</f>
        <v>Vẽ ngoại cảnh</v>
      </c>
      <c r="U85" s="21" t="s">
        <v>91</v>
      </c>
      <c r="V85" s="21" t="s">
        <v>92</v>
      </c>
    </row>
    <row r="86" spans="1:22" ht="15" customHeight="1" x14ac:dyDescent="0.35">
      <c r="A86" s="18" t="s">
        <v>327</v>
      </c>
      <c r="B86" s="18" t="s">
        <v>83</v>
      </c>
      <c r="C86" s="18" t="s">
        <v>328</v>
      </c>
      <c r="D86" s="18" t="s">
        <v>100</v>
      </c>
      <c r="E86" s="18" t="s">
        <v>183</v>
      </c>
      <c r="F86" s="18" t="s">
        <v>87</v>
      </c>
      <c r="G86" s="18" t="s">
        <v>191</v>
      </c>
      <c r="H86" s="19">
        <v>5</v>
      </c>
      <c r="I86" s="19">
        <v>11</v>
      </c>
      <c r="J86" s="18" t="s">
        <v>120</v>
      </c>
      <c r="K86" s="19">
        <v>4</v>
      </c>
      <c r="L86" s="19">
        <v>2</v>
      </c>
      <c r="M86" s="19">
        <v>3</v>
      </c>
      <c r="N86" s="19">
        <v>3</v>
      </c>
      <c r="O86" s="18" t="s">
        <v>138</v>
      </c>
      <c r="P86" s="20">
        <f>ROUND(CachTinhDiem!$B$23*ROUND(1+(SUMPRODUCT(INDEX(CachTinhDiem!$B$8:$E$11,1,0),$K86:$N86)-1)*9/4,1)+CachTinhDiem!$B$24*ROUND(1+(INDEX(CachTinhDiem!$B$15:$E$20,MATCH($O86,CachTinhDiem!$A$15:$A$20,0),1)-1)*9/4,1),1)</f>
        <v>5.9</v>
      </c>
      <c r="Q86" s="20">
        <f>ROUND(CachTinhDiem!$B$23*ROUND(1+(SUMPRODUCT(INDEX(CachTinhDiem!$B$8:$E$11,2,0),$K86:$N86)-1)*9/4,1)+CachTinhDiem!$B$24*ROUND(1+(INDEX(CachTinhDiem!$B$15:$E$20,MATCH($O86,CachTinhDiem!$A$15:$A$20,0),2)-1)*9/4,1),1)</f>
        <v>6.9</v>
      </c>
      <c r="R86" s="20">
        <f>ROUND(CachTinhDiem!$B$23*ROUND(1+(SUMPRODUCT(INDEX(CachTinhDiem!$B$8:$E$11,3,0),$K86:$N86)-1)*9/4,1)+CachTinhDiem!$B$24*ROUND(1+(INDEX(CachTinhDiem!$B$15:$E$20,MATCH($O86,CachTinhDiem!$A$15:$A$20,0),3)-1)*9/4,1),1)</f>
        <v>5.7</v>
      </c>
      <c r="S86" s="20">
        <f>ROUND(CachTinhDiem!$B$23*ROUND(1+(SUMPRODUCT(INDEX(CachTinhDiem!$B$8:$E$11,4,0),$K86:$N86)-1)*9/4,1)+CachTinhDiem!$B$24*ROUND(1+(INDEX(CachTinhDiem!$B$15:$E$20,MATCH($O86,CachTinhDiem!$A$15:$A$20,0),4)-1)*9/4,1),1)</f>
        <v>3.9</v>
      </c>
      <c r="T86" s="18" t="str">
        <f>INDEX(CachTinhDiem!$A$8:$A$11,MATCH(MAX($P86:$S86),$P86:$S86,0))</f>
        <v>Xưởng/Công trình</v>
      </c>
      <c r="U86" s="21" t="s">
        <v>91</v>
      </c>
      <c r="V86" s="21" t="s">
        <v>92</v>
      </c>
    </row>
    <row r="87" spans="1:22" ht="15" customHeight="1" x14ac:dyDescent="0.35">
      <c r="A87" s="18" t="s">
        <v>329</v>
      </c>
      <c r="B87" s="18" t="s">
        <v>83</v>
      </c>
      <c r="C87" s="18" t="s">
        <v>330</v>
      </c>
      <c r="D87" s="18" t="s">
        <v>85</v>
      </c>
      <c r="E87" s="18" t="s">
        <v>147</v>
      </c>
      <c r="F87" s="18" t="s">
        <v>87</v>
      </c>
      <c r="G87" s="18" t="s">
        <v>331</v>
      </c>
      <c r="H87" s="19">
        <v>18</v>
      </c>
      <c r="I87" s="19">
        <v>33</v>
      </c>
      <c r="J87" s="18" t="s">
        <v>89</v>
      </c>
      <c r="K87" s="19">
        <v>2</v>
      </c>
      <c r="L87" s="19">
        <v>3</v>
      </c>
      <c r="M87" s="19">
        <v>1</v>
      </c>
      <c r="N87" s="19">
        <v>4</v>
      </c>
      <c r="O87" s="18" t="s">
        <v>103</v>
      </c>
      <c r="P87" s="20">
        <f>ROUND(CachTinhDiem!$B$23*ROUND(1+(SUMPRODUCT(INDEX(CachTinhDiem!$B$8:$E$11,1,0),$K87:$N87)-1)*9/4,1)+CachTinhDiem!$B$24*ROUND(1+(INDEX(CachTinhDiem!$B$15:$E$20,MATCH($O87,CachTinhDiem!$A$15:$A$20,0),1)-1)*9/4,1),1)</f>
        <v>5.6</v>
      </c>
      <c r="Q87" s="20">
        <f>ROUND(CachTinhDiem!$B$23*ROUND(1+(SUMPRODUCT(INDEX(CachTinhDiem!$B$8:$E$11,2,0),$K87:$N87)-1)*9/4,1)+CachTinhDiem!$B$24*ROUND(1+(INDEX(CachTinhDiem!$B$15:$E$20,MATCH($O87,CachTinhDiem!$A$15:$A$20,0),2)-1)*9/4,1),1)</f>
        <v>3.1</v>
      </c>
      <c r="R87" s="20">
        <f>ROUND(CachTinhDiem!$B$23*ROUND(1+(SUMPRODUCT(INDEX(CachTinhDiem!$B$8:$E$11,3,0),$K87:$N87)-1)*9/4,1)+CachTinhDiem!$B$24*ROUND(1+(INDEX(CachTinhDiem!$B$15:$E$20,MATCH($O87,CachTinhDiem!$A$15:$A$20,0),3)-1)*9/4,1),1)</f>
        <v>3.6</v>
      </c>
      <c r="S87" s="20">
        <f>ROUND(CachTinhDiem!$B$23*ROUND(1+(SUMPRODUCT(INDEX(CachTinhDiem!$B$8:$E$11,4,0),$K87:$N87)-1)*9/4,1)+CachTinhDiem!$B$24*ROUND(1+(INDEX(CachTinhDiem!$B$15:$E$20,MATCH($O87,CachTinhDiem!$A$15:$A$20,0),4)-1)*9/4,1),1)</f>
        <v>7.2</v>
      </c>
      <c r="T87" s="18" t="str">
        <f>INDEX(CachTinhDiem!$A$8:$A$11,MATCH(MAX($P87:$S87),$P87:$S87,0))</f>
        <v>Thuyết trình</v>
      </c>
      <c r="U87" s="21" t="s">
        <v>91</v>
      </c>
      <c r="V87" s="21" t="s">
        <v>92</v>
      </c>
    </row>
    <row r="88" spans="1:22" ht="15" customHeight="1" x14ac:dyDescent="0.35">
      <c r="A88" s="18" t="s">
        <v>332</v>
      </c>
      <c r="B88" s="18" t="s">
        <v>83</v>
      </c>
      <c r="C88" s="18" t="s">
        <v>333</v>
      </c>
      <c r="D88" s="18" t="s">
        <v>85</v>
      </c>
      <c r="E88" s="18" t="s">
        <v>180</v>
      </c>
      <c r="F88" s="18" t="s">
        <v>87</v>
      </c>
      <c r="G88" s="18" t="s">
        <v>259</v>
      </c>
      <c r="H88" s="19">
        <v>7</v>
      </c>
      <c r="I88" s="19">
        <v>21</v>
      </c>
      <c r="J88" s="18" t="s">
        <v>97</v>
      </c>
      <c r="K88" s="19">
        <v>4</v>
      </c>
      <c r="L88" s="19">
        <v>3</v>
      </c>
      <c r="M88" s="19">
        <v>3</v>
      </c>
      <c r="N88" s="19">
        <v>3</v>
      </c>
      <c r="O88" s="18" t="s">
        <v>90</v>
      </c>
      <c r="P88" s="20">
        <f>ROUND(CachTinhDiem!$B$23*ROUND(1+(SUMPRODUCT(INDEX(CachTinhDiem!$B$8:$E$11,1,0),$K88:$N88)-1)*9/4,1)+CachTinhDiem!$B$24*ROUND(1+(INDEX(CachTinhDiem!$B$15:$E$20,MATCH($O88,CachTinhDiem!$A$15:$A$20,0),1)-1)*9/4,1),1)</f>
        <v>6.3</v>
      </c>
      <c r="Q88" s="20">
        <f>ROUND(CachTinhDiem!$B$23*ROUND(1+(SUMPRODUCT(INDEX(CachTinhDiem!$B$8:$E$11,2,0),$K88:$N88)-1)*9/4,1)+CachTinhDiem!$B$24*ROUND(1+(INDEX(CachTinhDiem!$B$15:$E$20,MATCH($O88,CachTinhDiem!$A$15:$A$20,0),2)-1)*9/4,1),1)</f>
        <v>5.9</v>
      </c>
      <c r="R88" s="20">
        <f>ROUND(CachTinhDiem!$B$23*ROUND(1+(SUMPRODUCT(INDEX(CachTinhDiem!$B$8:$E$11,3,0),$K88:$N88)-1)*9/4,1)+CachTinhDiem!$B$24*ROUND(1+(INDEX(CachTinhDiem!$B$15:$E$20,MATCH($O88,CachTinhDiem!$A$15:$A$20,0),3)-1)*9/4,1),1)</f>
        <v>6.2</v>
      </c>
      <c r="S88" s="20">
        <f>ROUND(CachTinhDiem!$B$23*ROUND(1+(SUMPRODUCT(INDEX(CachTinhDiem!$B$8:$E$11,4,0),$K88:$N88)-1)*9/4,1)+CachTinhDiem!$B$24*ROUND(1+(INDEX(CachTinhDiem!$B$15:$E$20,MATCH($O88,CachTinhDiem!$A$15:$A$20,0),4)-1)*9/4,1),1)</f>
        <v>4.8</v>
      </c>
      <c r="T88" s="18" t="str">
        <f>INDEX(CachTinhDiem!$A$8:$A$11,MATCH(MAX($P88:$S88),$P88:$S88,0))</f>
        <v>Đi học</v>
      </c>
      <c r="U88" s="21" t="s">
        <v>91</v>
      </c>
      <c r="V88" s="21" t="s">
        <v>92</v>
      </c>
    </row>
    <row r="89" spans="1:22" ht="15" customHeight="1" x14ac:dyDescent="0.35">
      <c r="A89" s="18" t="s">
        <v>334</v>
      </c>
      <c r="B89" s="18" t="s">
        <v>83</v>
      </c>
      <c r="C89" s="18" t="s">
        <v>335</v>
      </c>
      <c r="D89" s="18" t="s">
        <v>85</v>
      </c>
      <c r="E89" s="18" t="s">
        <v>229</v>
      </c>
      <c r="F89" s="18" t="s">
        <v>87</v>
      </c>
      <c r="G89" s="18" t="s">
        <v>132</v>
      </c>
      <c r="H89" s="19">
        <v>17</v>
      </c>
      <c r="I89" s="19">
        <v>35</v>
      </c>
      <c r="J89" s="18" t="s">
        <v>89</v>
      </c>
      <c r="K89" s="19">
        <v>2</v>
      </c>
      <c r="L89" s="19">
        <v>4</v>
      </c>
      <c r="M89" s="19">
        <v>3</v>
      </c>
      <c r="N89" s="19">
        <v>5</v>
      </c>
      <c r="O89" s="18" t="s">
        <v>110</v>
      </c>
      <c r="P89" s="20">
        <f>ROUND(CachTinhDiem!$B$23*ROUND(1+(SUMPRODUCT(INDEX(CachTinhDiem!$B$8:$E$11,1,0),$K89:$N89)-1)*9/4,1)+CachTinhDiem!$B$24*ROUND(1+(INDEX(CachTinhDiem!$B$15:$E$20,MATCH($O89,CachTinhDiem!$A$15:$A$20,0),1)-1)*9/4,1),1)</f>
        <v>7.5</v>
      </c>
      <c r="Q89" s="20">
        <f>ROUND(CachTinhDiem!$B$23*ROUND(1+(SUMPRODUCT(INDEX(CachTinhDiem!$B$8:$E$11,2,0),$K89:$N89)-1)*9/4,1)+CachTinhDiem!$B$24*ROUND(1+(INDEX(CachTinhDiem!$B$15:$E$20,MATCH($O89,CachTinhDiem!$A$15:$A$20,0),2)-1)*9/4,1),1)</f>
        <v>5.9</v>
      </c>
      <c r="R89" s="20">
        <f>ROUND(CachTinhDiem!$B$23*ROUND(1+(SUMPRODUCT(INDEX(CachTinhDiem!$B$8:$E$11,3,0),$K89:$N89)-1)*9/4,1)+CachTinhDiem!$B$24*ROUND(1+(INDEX(CachTinhDiem!$B$15:$E$20,MATCH($O89,CachTinhDiem!$A$15:$A$20,0),3)-1)*9/4,1),1)</f>
        <v>6.6</v>
      </c>
      <c r="S89" s="20">
        <f>ROUND(CachTinhDiem!$B$23*ROUND(1+(SUMPRODUCT(INDEX(CachTinhDiem!$B$8:$E$11,4,0),$K89:$N89)-1)*9/4,1)+CachTinhDiem!$B$24*ROUND(1+(INDEX(CachTinhDiem!$B$15:$E$20,MATCH($O89,CachTinhDiem!$A$15:$A$20,0),4)-1)*9/4,1),1)</f>
        <v>8.4</v>
      </c>
      <c r="T89" s="18" t="str">
        <f>INDEX(CachTinhDiem!$A$8:$A$11,MATCH(MAX($P89:$S89),$P89:$S89,0))</f>
        <v>Thuyết trình</v>
      </c>
      <c r="U89" s="21" t="s">
        <v>91</v>
      </c>
      <c r="V89" s="21" t="s">
        <v>92</v>
      </c>
    </row>
    <row r="90" spans="1:22" ht="15" customHeight="1" x14ac:dyDescent="0.35">
      <c r="A90" s="18" t="s">
        <v>336</v>
      </c>
      <c r="B90" s="18" t="s">
        <v>83</v>
      </c>
      <c r="C90" s="18" t="s">
        <v>337</v>
      </c>
      <c r="D90" s="18" t="s">
        <v>100</v>
      </c>
      <c r="E90" s="18" t="s">
        <v>190</v>
      </c>
      <c r="F90" s="18" t="s">
        <v>87</v>
      </c>
      <c r="G90" s="18" t="s">
        <v>96</v>
      </c>
      <c r="H90" s="19">
        <v>7</v>
      </c>
      <c r="I90" s="19">
        <v>20</v>
      </c>
      <c r="J90" s="18" t="s">
        <v>120</v>
      </c>
      <c r="K90" s="19">
        <v>4</v>
      </c>
      <c r="L90" s="19">
        <v>2</v>
      </c>
      <c r="M90" s="19">
        <v>3</v>
      </c>
      <c r="N90" s="19">
        <v>2</v>
      </c>
      <c r="O90" s="18" t="s">
        <v>90</v>
      </c>
      <c r="P90" s="20">
        <f>ROUND(CachTinhDiem!$B$23*ROUND(1+(SUMPRODUCT(INDEX(CachTinhDiem!$B$8:$E$11,1,0),$K90:$N90)-1)*9/4,1)+CachTinhDiem!$B$24*ROUND(1+(INDEX(CachTinhDiem!$B$15:$E$20,MATCH($O90,CachTinhDiem!$A$15:$A$20,0),1)-1)*9/4,1),1)</f>
        <v>5.4</v>
      </c>
      <c r="Q90" s="20">
        <f>ROUND(CachTinhDiem!$B$23*ROUND(1+(SUMPRODUCT(INDEX(CachTinhDiem!$B$8:$E$11,2,0),$K90:$N90)-1)*9/4,1)+CachTinhDiem!$B$24*ROUND(1+(INDEX(CachTinhDiem!$B$15:$E$20,MATCH($O90,CachTinhDiem!$A$15:$A$20,0),2)-1)*9/4,1),1)</f>
        <v>5.4</v>
      </c>
      <c r="R90" s="20">
        <f>ROUND(CachTinhDiem!$B$23*ROUND(1+(SUMPRODUCT(INDEX(CachTinhDiem!$B$8:$E$11,3,0),$K90:$N90)-1)*9/4,1)+CachTinhDiem!$B$24*ROUND(1+(INDEX(CachTinhDiem!$B$15:$E$20,MATCH($O90,CachTinhDiem!$A$15:$A$20,0),3)-1)*9/4,1),1)</f>
        <v>5.4</v>
      </c>
      <c r="S90" s="20">
        <f>ROUND(CachTinhDiem!$B$23*ROUND(1+(SUMPRODUCT(INDEX(CachTinhDiem!$B$8:$E$11,4,0),$K90:$N90)-1)*9/4,1)+CachTinhDiem!$B$24*ROUND(1+(INDEX(CachTinhDiem!$B$15:$E$20,MATCH($O90,CachTinhDiem!$A$15:$A$20,0),4)-1)*9/4,1),1)</f>
        <v>3.6</v>
      </c>
      <c r="T90" s="18" t="str">
        <f>INDEX(CachTinhDiem!$A$8:$A$11,MATCH(MAX($P90:$S90),$P90:$S90,0))</f>
        <v>Đi học</v>
      </c>
      <c r="U90" s="21" t="s">
        <v>91</v>
      </c>
      <c r="V90" s="21" t="s">
        <v>92</v>
      </c>
    </row>
    <row r="91" spans="1:22" ht="15" customHeight="1" x14ac:dyDescent="0.35">
      <c r="A91" s="18" t="s">
        <v>338</v>
      </c>
      <c r="B91" s="18" t="s">
        <v>83</v>
      </c>
      <c r="C91" s="18" t="s">
        <v>339</v>
      </c>
      <c r="D91" s="18" t="s">
        <v>85</v>
      </c>
      <c r="E91" s="18" t="s">
        <v>160</v>
      </c>
      <c r="F91" s="18" t="s">
        <v>87</v>
      </c>
      <c r="G91" s="18" t="s">
        <v>123</v>
      </c>
      <c r="H91" s="19">
        <v>5</v>
      </c>
      <c r="I91" s="19">
        <v>15</v>
      </c>
      <c r="J91" s="18" t="s">
        <v>120</v>
      </c>
      <c r="K91" s="19">
        <v>4</v>
      </c>
      <c r="L91" s="19">
        <v>1</v>
      </c>
      <c r="M91" s="19">
        <v>2</v>
      </c>
      <c r="N91" s="19">
        <v>4</v>
      </c>
      <c r="O91" s="18" t="s">
        <v>103</v>
      </c>
      <c r="P91" s="20">
        <f>ROUND(CachTinhDiem!$B$23*ROUND(1+(SUMPRODUCT(INDEX(CachTinhDiem!$B$8:$E$11,1,0),$K91:$N91)-1)*9/4,1)+CachTinhDiem!$B$24*ROUND(1+(INDEX(CachTinhDiem!$B$15:$E$20,MATCH($O91,CachTinhDiem!$A$15:$A$20,0),1)-1)*9/4,1),1)</f>
        <v>5.4</v>
      </c>
      <c r="Q91" s="20">
        <f>ROUND(CachTinhDiem!$B$23*ROUND(1+(SUMPRODUCT(INDEX(CachTinhDiem!$B$8:$E$11,2,0),$K91:$N91)-1)*9/4,1)+CachTinhDiem!$B$24*ROUND(1+(INDEX(CachTinhDiem!$B$15:$E$20,MATCH($O91,CachTinhDiem!$A$15:$A$20,0),2)-1)*9/4,1),1)</f>
        <v>3.9</v>
      </c>
      <c r="R91" s="20">
        <f>ROUND(CachTinhDiem!$B$23*ROUND(1+(SUMPRODUCT(INDEX(CachTinhDiem!$B$8:$E$11,3,0),$K91:$N91)-1)*9/4,1)+CachTinhDiem!$B$24*ROUND(1+(INDEX(CachTinhDiem!$B$15:$E$20,MATCH($O91,CachTinhDiem!$A$15:$A$20,0),3)-1)*9/4,1),1)</f>
        <v>3.4</v>
      </c>
      <c r="S91" s="20">
        <f>ROUND(CachTinhDiem!$B$23*ROUND(1+(SUMPRODUCT(INDEX(CachTinhDiem!$B$8:$E$11,4,0),$K91:$N91)-1)*9/4,1)+CachTinhDiem!$B$24*ROUND(1+(INDEX(CachTinhDiem!$B$15:$E$20,MATCH($O91,CachTinhDiem!$A$15:$A$20,0),4)-1)*9/4,1),1)</f>
        <v>6.9</v>
      </c>
      <c r="T91" s="18" t="str">
        <f>INDEX(CachTinhDiem!$A$8:$A$11,MATCH(MAX($P91:$S91),$P91:$S91,0))</f>
        <v>Thuyết trình</v>
      </c>
      <c r="U91" s="21" t="s">
        <v>91</v>
      </c>
      <c r="V91" s="21" t="s">
        <v>92</v>
      </c>
    </row>
    <row r="92" spans="1:22" ht="15" customHeight="1" x14ac:dyDescent="0.35">
      <c r="A92" s="18" t="s">
        <v>340</v>
      </c>
      <c r="B92" s="18" t="s">
        <v>83</v>
      </c>
      <c r="C92" s="18" t="s">
        <v>341</v>
      </c>
      <c r="D92" s="18" t="s">
        <v>85</v>
      </c>
      <c r="E92" s="18" t="s">
        <v>141</v>
      </c>
      <c r="F92" s="18" t="s">
        <v>87</v>
      </c>
      <c r="G92" s="18" t="s">
        <v>132</v>
      </c>
      <c r="H92" s="19">
        <v>24</v>
      </c>
      <c r="I92" s="19">
        <v>40</v>
      </c>
      <c r="J92" s="18" t="s">
        <v>133</v>
      </c>
      <c r="K92" s="19">
        <v>2</v>
      </c>
      <c r="L92" s="19">
        <v>5</v>
      </c>
      <c r="M92" s="19">
        <v>3</v>
      </c>
      <c r="N92" s="19">
        <v>4</v>
      </c>
      <c r="O92" s="18" t="s">
        <v>115</v>
      </c>
      <c r="P92" s="20">
        <f>ROUND(CachTinhDiem!$B$23*ROUND(1+(SUMPRODUCT(INDEX(CachTinhDiem!$B$8:$E$11,1,0),$K92:$N92)-1)*9/4,1)+CachTinhDiem!$B$24*ROUND(1+(INDEX(CachTinhDiem!$B$15:$E$20,MATCH($O92,CachTinhDiem!$A$15:$A$20,0),1)-1)*9/4,1),1)</f>
        <v>8.1</v>
      </c>
      <c r="Q92" s="20">
        <f>ROUND(CachTinhDiem!$B$23*ROUND(1+(SUMPRODUCT(INDEX(CachTinhDiem!$B$8:$E$11,2,0),$K92:$N92)-1)*9/4,1)+CachTinhDiem!$B$24*ROUND(1+(INDEX(CachTinhDiem!$B$15:$E$20,MATCH($O92,CachTinhDiem!$A$15:$A$20,0),2)-1)*9/4,1),1)</f>
        <v>6.7</v>
      </c>
      <c r="R92" s="20">
        <f>ROUND(CachTinhDiem!$B$23*ROUND(1+(SUMPRODUCT(INDEX(CachTinhDiem!$B$8:$E$11,3,0),$K92:$N92)-1)*9/4,1)+CachTinhDiem!$B$24*ROUND(1+(INDEX(CachTinhDiem!$B$15:$E$20,MATCH($O92,CachTinhDiem!$A$15:$A$20,0),3)-1)*9/4,1),1)</f>
        <v>8.1</v>
      </c>
      <c r="S92" s="20">
        <f>ROUND(CachTinhDiem!$B$23*ROUND(1+(SUMPRODUCT(INDEX(CachTinhDiem!$B$8:$E$11,4,0),$K92:$N92)-1)*9/4,1)+CachTinhDiem!$B$24*ROUND(1+(INDEX(CachTinhDiem!$B$15:$E$20,MATCH($O92,CachTinhDiem!$A$15:$A$20,0),4)-1)*9/4,1),1)</f>
        <v>7.1</v>
      </c>
      <c r="T92" s="18" t="str">
        <f>INDEX(CachTinhDiem!$A$8:$A$11,MATCH(MAX($P92:$S92),$P92:$S92,0))</f>
        <v>Đi học</v>
      </c>
      <c r="U92" s="21" t="s">
        <v>91</v>
      </c>
      <c r="V92" s="21" t="s">
        <v>92</v>
      </c>
    </row>
    <row r="93" spans="1:22" ht="15" customHeight="1" x14ac:dyDescent="0.35">
      <c r="A93" s="18" t="s">
        <v>342</v>
      </c>
      <c r="B93" s="18" t="s">
        <v>83</v>
      </c>
      <c r="C93" s="18" t="s">
        <v>343</v>
      </c>
      <c r="D93" s="18" t="s">
        <v>85</v>
      </c>
      <c r="E93" s="18" t="s">
        <v>344</v>
      </c>
      <c r="F93" s="18" t="s">
        <v>87</v>
      </c>
      <c r="G93" s="18" t="s">
        <v>177</v>
      </c>
      <c r="H93" s="19">
        <v>12</v>
      </c>
      <c r="I93" s="19">
        <v>27</v>
      </c>
      <c r="J93" s="18" t="s">
        <v>128</v>
      </c>
      <c r="K93" s="19">
        <v>3</v>
      </c>
      <c r="L93" s="19">
        <v>2</v>
      </c>
      <c r="M93" s="19">
        <v>3</v>
      </c>
      <c r="N93" s="19">
        <v>4</v>
      </c>
      <c r="O93" s="18" t="s">
        <v>115</v>
      </c>
      <c r="P93" s="20">
        <f>ROUND(CachTinhDiem!$B$23*ROUND(1+(SUMPRODUCT(INDEX(CachTinhDiem!$B$8:$E$11,1,0),$K93:$N93)-1)*9/4,1)+CachTinhDiem!$B$24*ROUND(1+(INDEX(CachTinhDiem!$B$15:$E$20,MATCH($O93,CachTinhDiem!$A$15:$A$20,0),1)-1)*9/4,1),1)</f>
        <v>6.9</v>
      </c>
      <c r="Q93" s="20">
        <f>ROUND(CachTinhDiem!$B$23*ROUND(1+(SUMPRODUCT(INDEX(CachTinhDiem!$B$8:$E$11,2,0),$K93:$N93)-1)*9/4,1)+CachTinhDiem!$B$24*ROUND(1+(INDEX(CachTinhDiem!$B$15:$E$20,MATCH($O93,CachTinhDiem!$A$15:$A$20,0),2)-1)*9/4,1),1)</f>
        <v>6.1</v>
      </c>
      <c r="R93" s="20">
        <f>ROUND(CachTinhDiem!$B$23*ROUND(1+(SUMPRODUCT(INDEX(CachTinhDiem!$B$8:$E$11,3,0),$K93:$N93)-1)*9/4,1)+CachTinhDiem!$B$24*ROUND(1+(INDEX(CachTinhDiem!$B$15:$E$20,MATCH($O93,CachTinhDiem!$A$15:$A$20,0),3)-1)*9/4,1),1)</f>
        <v>6.7</v>
      </c>
      <c r="S93" s="20">
        <f>ROUND(CachTinhDiem!$B$23*ROUND(1+(SUMPRODUCT(INDEX(CachTinhDiem!$B$8:$E$11,4,0),$K93:$N93)-1)*9/4,1)+CachTinhDiem!$B$24*ROUND(1+(INDEX(CachTinhDiem!$B$15:$E$20,MATCH($O93,CachTinhDiem!$A$15:$A$20,0),4)-1)*9/4,1),1)</f>
        <v>6.1</v>
      </c>
      <c r="T93" s="18" t="str">
        <f>INDEX(CachTinhDiem!$A$8:$A$11,MATCH(MAX($P93:$S93),$P93:$S93,0))</f>
        <v>Đi học</v>
      </c>
      <c r="U93" s="21" t="s">
        <v>91</v>
      </c>
      <c r="V93" s="21" t="s">
        <v>92</v>
      </c>
    </row>
    <row r="94" spans="1:22" ht="15" customHeight="1" x14ac:dyDescent="0.35">
      <c r="A94" s="18" t="s">
        <v>345</v>
      </c>
      <c r="B94" s="18" t="s">
        <v>83</v>
      </c>
      <c r="C94" s="18" t="s">
        <v>346</v>
      </c>
      <c r="D94" s="18" t="s">
        <v>100</v>
      </c>
      <c r="E94" s="18" t="s">
        <v>95</v>
      </c>
      <c r="F94" s="18" t="s">
        <v>87</v>
      </c>
      <c r="G94" s="18" t="s">
        <v>173</v>
      </c>
      <c r="H94" s="19">
        <v>5</v>
      </c>
      <c r="I94" s="19">
        <v>13</v>
      </c>
      <c r="J94" s="18" t="s">
        <v>120</v>
      </c>
      <c r="K94" s="19">
        <v>5</v>
      </c>
      <c r="L94" s="19">
        <v>2</v>
      </c>
      <c r="M94" s="19">
        <v>2</v>
      </c>
      <c r="N94" s="19">
        <v>3</v>
      </c>
      <c r="O94" s="18" t="s">
        <v>110</v>
      </c>
      <c r="P94" s="20">
        <f>ROUND(CachTinhDiem!$B$23*ROUND(1+(SUMPRODUCT(INDEX(CachTinhDiem!$B$8:$E$11,1,0),$K94:$N94)-1)*9/4,1)+CachTinhDiem!$B$24*ROUND(1+(INDEX(CachTinhDiem!$B$15:$E$20,MATCH($O94,CachTinhDiem!$A$15:$A$20,0),1)-1)*9/4,1),1)</f>
        <v>5.6</v>
      </c>
      <c r="Q94" s="20">
        <f>ROUND(CachTinhDiem!$B$23*ROUND(1+(SUMPRODUCT(INDEX(CachTinhDiem!$B$8:$E$11,2,0),$K94:$N94)-1)*9/4,1)+CachTinhDiem!$B$24*ROUND(1+(INDEX(CachTinhDiem!$B$15:$E$20,MATCH($O94,CachTinhDiem!$A$15:$A$20,0),2)-1)*9/4,1),1)</f>
        <v>5</v>
      </c>
      <c r="R94" s="20">
        <f>ROUND(CachTinhDiem!$B$23*ROUND(1+(SUMPRODUCT(INDEX(CachTinhDiem!$B$8:$E$11,3,0),$K94:$N94)-1)*9/4,1)+CachTinhDiem!$B$24*ROUND(1+(INDEX(CachTinhDiem!$B$15:$E$20,MATCH($O94,CachTinhDiem!$A$15:$A$20,0),3)-1)*9/4,1),1)</f>
        <v>4.2</v>
      </c>
      <c r="S94" s="20">
        <f>ROUND(CachTinhDiem!$B$23*ROUND(1+(SUMPRODUCT(INDEX(CachTinhDiem!$B$8:$E$11,4,0),$K94:$N94)-1)*9/4,1)+CachTinhDiem!$B$24*ROUND(1+(INDEX(CachTinhDiem!$B$15:$E$20,MATCH($O94,CachTinhDiem!$A$15:$A$20,0),4)-1)*9/4,1),1)</f>
        <v>5.6</v>
      </c>
      <c r="T94" s="18" t="str">
        <f>INDEX(CachTinhDiem!$A$8:$A$11,MATCH(MAX($P94:$S94),$P94:$S94,0))</f>
        <v>Đi học</v>
      </c>
      <c r="U94" s="21" t="s">
        <v>91</v>
      </c>
      <c r="V94" s="21" t="s">
        <v>92</v>
      </c>
    </row>
    <row r="95" spans="1:22" ht="15" customHeight="1" x14ac:dyDescent="0.35">
      <c r="A95" s="18" t="s">
        <v>347</v>
      </c>
      <c r="B95" s="18" t="s">
        <v>83</v>
      </c>
      <c r="C95" s="18" t="s">
        <v>348</v>
      </c>
      <c r="D95" s="18" t="s">
        <v>85</v>
      </c>
      <c r="E95" s="18" t="s">
        <v>106</v>
      </c>
      <c r="F95" s="18" t="s">
        <v>87</v>
      </c>
      <c r="G95" s="18" t="s">
        <v>123</v>
      </c>
      <c r="H95" s="19">
        <v>5</v>
      </c>
      <c r="I95" s="19">
        <v>17</v>
      </c>
      <c r="J95" s="18" t="s">
        <v>120</v>
      </c>
      <c r="K95" s="19">
        <v>4</v>
      </c>
      <c r="L95" s="19">
        <v>1</v>
      </c>
      <c r="M95" s="19">
        <v>2</v>
      </c>
      <c r="N95" s="19">
        <v>3</v>
      </c>
      <c r="O95" s="18" t="s">
        <v>150</v>
      </c>
      <c r="P95" s="20">
        <f>ROUND(CachTinhDiem!$B$23*ROUND(1+(SUMPRODUCT(INDEX(CachTinhDiem!$B$8:$E$11,1,0),$K95:$N95)-1)*9/4,1)+CachTinhDiem!$B$24*ROUND(1+(INDEX(CachTinhDiem!$B$15:$E$20,MATCH($O95,CachTinhDiem!$A$15:$A$20,0),1)-1)*9/4,1),1)</f>
        <v>4.9000000000000004</v>
      </c>
      <c r="Q95" s="20">
        <f>ROUND(CachTinhDiem!$B$23*ROUND(1+(SUMPRODUCT(INDEX(CachTinhDiem!$B$8:$E$11,2,0),$K95:$N95)-1)*9/4,1)+CachTinhDiem!$B$24*ROUND(1+(INDEX(CachTinhDiem!$B$15:$E$20,MATCH($O95,CachTinhDiem!$A$15:$A$20,0),2)-1)*9/4,1),1)</f>
        <v>3.7</v>
      </c>
      <c r="R95" s="20">
        <f>ROUND(CachTinhDiem!$B$23*ROUND(1+(SUMPRODUCT(INDEX(CachTinhDiem!$B$8:$E$11,3,0),$K95:$N95)-1)*9/4,1)+CachTinhDiem!$B$24*ROUND(1+(INDEX(CachTinhDiem!$B$15:$E$20,MATCH($O95,CachTinhDiem!$A$15:$A$20,0),3)-1)*9/4,1),1)</f>
        <v>5.0999999999999996</v>
      </c>
      <c r="S95" s="20">
        <f>ROUND(CachTinhDiem!$B$23*ROUND(1+(SUMPRODUCT(INDEX(CachTinhDiem!$B$8:$E$11,4,0),$K95:$N95)-1)*9/4,1)+CachTinhDiem!$B$24*ROUND(1+(INDEX(CachTinhDiem!$B$15:$E$20,MATCH($O95,CachTinhDiem!$A$15:$A$20,0),4)-1)*9/4,1),1)</f>
        <v>4.5999999999999996</v>
      </c>
      <c r="T95" s="18" t="str">
        <f>INDEX(CachTinhDiem!$A$8:$A$11,MATCH(MAX($P95:$S95),$P95:$S95,0))</f>
        <v>Vẽ ngoại cảnh</v>
      </c>
      <c r="U95" s="21" t="s">
        <v>91</v>
      </c>
      <c r="V95" s="21" t="s">
        <v>92</v>
      </c>
    </row>
    <row r="96" spans="1:22" ht="15" customHeight="1" x14ac:dyDescent="0.35">
      <c r="A96" s="18" t="s">
        <v>349</v>
      </c>
      <c r="B96" s="18" t="s">
        <v>83</v>
      </c>
      <c r="C96" s="18" t="s">
        <v>350</v>
      </c>
      <c r="D96" s="18" t="s">
        <v>100</v>
      </c>
      <c r="E96" s="18" t="s">
        <v>170</v>
      </c>
      <c r="F96" s="18" t="s">
        <v>87</v>
      </c>
      <c r="G96" s="18" t="s">
        <v>351</v>
      </c>
      <c r="H96" s="19">
        <v>24</v>
      </c>
      <c r="I96" s="19">
        <v>37</v>
      </c>
      <c r="J96" s="18" t="s">
        <v>133</v>
      </c>
      <c r="K96" s="19">
        <v>1</v>
      </c>
      <c r="L96" s="19">
        <v>5</v>
      </c>
      <c r="M96" s="19">
        <v>1</v>
      </c>
      <c r="N96" s="19">
        <v>5</v>
      </c>
      <c r="O96" s="18" t="s">
        <v>103</v>
      </c>
      <c r="P96" s="20">
        <f>ROUND(CachTinhDiem!$B$23*ROUND(1+(SUMPRODUCT(INDEX(CachTinhDiem!$B$8:$E$11,1,0),$K96:$N96)-1)*9/4,1)+CachTinhDiem!$B$24*ROUND(1+(INDEX(CachTinhDiem!$B$15:$E$20,MATCH($O96,CachTinhDiem!$A$15:$A$20,0),1)-1)*9/4,1),1)</f>
        <v>6.8</v>
      </c>
      <c r="Q96" s="20">
        <f>ROUND(CachTinhDiem!$B$23*ROUND(1+(SUMPRODUCT(INDEX(CachTinhDiem!$B$8:$E$11,2,0),$K96:$N96)-1)*9/4,1)+CachTinhDiem!$B$24*ROUND(1+(INDEX(CachTinhDiem!$B$15:$E$20,MATCH($O96,CachTinhDiem!$A$15:$A$20,0),2)-1)*9/4,1),1)</f>
        <v>3.6</v>
      </c>
      <c r="R96" s="20">
        <f>ROUND(CachTinhDiem!$B$23*ROUND(1+(SUMPRODUCT(INDEX(CachTinhDiem!$B$8:$E$11,3,0),$K96:$N96)-1)*9/4,1)+CachTinhDiem!$B$24*ROUND(1+(INDEX(CachTinhDiem!$B$15:$E$20,MATCH($O96,CachTinhDiem!$A$15:$A$20,0),3)-1)*9/4,1),1)</f>
        <v>4.8</v>
      </c>
      <c r="S96" s="20">
        <f>ROUND(CachTinhDiem!$B$23*ROUND(1+(SUMPRODUCT(INDEX(CachTinhDiem!$B$8:$E$11,4,0),$K96:$N96)-1)*9/4,1)+CachTinhDiem!$B$24*ROUND(1+(INDEX(CachTinhDiem!$B$15:$E$20,MATCH($O96,CachTinhDiem!$A$15:$A$20,0),4)-1)*9/4,1),1)</f>
        <v>8.6999999999999993</v>
      </c>
      <c r="T96" s="18" t="str">
        <f>INDEX(CachTinhDiem!$A$8:$A$11,MATCH(MAX($P96:$S96),$P96:$S96,0))</f>
        <v>Thuyết trình</v>
      </c>
      <c r="U96" s="21" t="s">
        <v>91</v>
      </c>
      <c r="V96" s="21" t="s">
        <v>92</v>
      </c>
    </row>
    <row r="97" spans="1:22" ht="15" customHeight="1" x14ac:dyDescent="0.35">
      <c r="A97" s="18" t="s">
        <v>352</v>
      </c>
      <c r="B97" s="18" t="s">
        <v>83</v>
      </c>
      <c r="C97" s="18" t="s">
        <v>353</v>
      </c>
      <c r="D97" s="18" t="s">
        <v>136</v>
      </c>
      <c r="E97" s="18" t="s">
        <v>229</v>
      </c>
      <c r="F97" s="18" t="s">
        <v>87</v>
      </c>
      <c r="G97" s="18" t="s">
        <v>218</v>
      </c>
      <c r="H97" s="19">
        <v>24</v>
      </c>
      <c r="I97" s="19">
        <v>40</v>
      </c>
      <c r="J97" s="18" t="s">
        <v>133</v>
      </c>
      <c r="K97" s="19">
        <v>1</v>
      </c>
      <c r="L97" s="19">
        <v>5</v>
      </c>
      <c r="M97" s="19">
        <v>2</v>
      </c>
      <c r="N97" s="19">
        <v>4</v>
      </c>
      <c r="O97" s="18" t="s">
        <v>103</v>
      </c>
      <c r="P97" s="20">
        <f>ROUND(CachTinhDiem!$B$23*ROUND(1+(SUMPRODUCT(INDEX(CachTinhDiem!$B$8:$E$11,1,0),$K97:$N97)-1)*9/4,1)+CachTinhDiem!$B$24*ROUND(1+(INDEX(CachTinhDiem!$B$15:$E$20,MATCH($O97,CachTinhDiem!$A$15:$A$20,0),1)-1)*9/4,1),1)</f>
        <v>6.8</v>
      </c>
      <c r="Q97" s="20">
        <f>ROUND(CachTinhDiem!$B$23*ROUND(1+(SUMPRODUCT(INDEX(CachTinhDiem!$B$8:$E$11,2,0),$K97:$N97)-1)*9/4,1)+CachTinhDiem!$B$24*ROUND(1+(INDEX(CachTinhDiem!$B$15:$E$20,MATCH($O97,CachTinhDiem!$A$15:$A$20,0),2)-1)*9/4,1),1)</f>
        <v>4.2</v>
      </c>
      <c r="R97" s="20">
        <f>ROUND(CachTinhDiem!$B$23*ROUND(1+(SUMPRODUCT(INDEX(CachTinhDiem!$B$8:$E$11,3,0),$K97:$N97)-1)*9/4,1)+CachTinhDiem!$B$24*ROUND(1+(INDEX(CachTinhDiem!$B$15:$E$20,MATCH($O97,CachTinhDiem!$A$15:$A$20,0),3)-1)*9/4,1),1)</f>
        <v>5.3</v>
      </c>
      <c r="S97" s="20">
        <f>ROUND(CachTinhDiem!$B$23*ROUND(1+(SUMPRODUCT(INDEX(CachTinhDiem!$B$8:$E$11,4,0),$K97:$N97)-1)*9/4,1)+CachTinhDiem!$B$24*ROUND(1+(INDEX(CachTinhDiem!$B$15:$E$20,MATCH($O97,CachTinhDiem!$A$15:$A$20,0),4)-1)*9/4,1),1)</f>
        <v>8.1</v>
      </c>
      <c r="T97" s="18" t="str">
        <f>INDEX(CachTinhDiem!$A$8:$A$11,MATCH(MAX($P97:$S97),$P97:$S97,0))</f>
        <v>Thuyết trình</v>
      </c>
      <c r="U97" s="21" t="s">
        <v>91</v>
      </c>
      <c r="V97" s="21" t="s">
        <v>92</v>
      </c>
    </row>
    <row r="98" spans="1:22" ht="15" customHeight="1" x14ac:dyDescent="0.35">
      <c r="A98" s="18" t="s">
        <v>354</v>
      </c>
      <c r="B98" s="18" t="s">
        <v>83</v>
      </c>
      <c r="C98" s="18" t="s">
        <v>355</v>
      </c>
      <c r="D98" s="18" t="s">
        <v>100</v>
      </c>
      <c r="E98" s="18" t="s">
        <v>147</v>
      </c>
      <c r="F98" s="18" t="s">
        <v>87</v>
      </c>
      <c r="G98" s="18" t="s">
        <v>218</v>
      </c>
      <c r="H98" s="19">
        <v>22</v>
      </c>
      <c r="I98" s="19">
        <v>37</v>
      </c>
      <c r="J98" s="18" t="s">
        <v>133</v>
      </c>
      <c r="K98" s="19">
        <v>1</v>
      </c>
      <c r="L98" s="19">
        <v>5</v>
      </c>
      <c r="M98" s="19">
        <v>2</v>
      </c>
      <c r="N98" s="19">
        <v>3</v>
      </c>
      <c r="O98" s="18" t="s">
        <v>110</v>
      </c>
      <c r="P98" s="20">
        <f>ROUND(CachTinhDiem!$B$23*ROUND(1+(SUMPRODUCT(INDEX(CachTinhDiem!$B$8:$E$11,1,0),$K98:$N98)-1)*9/4,1)+CachTinhDiem!$B$24*ROUND(1+(INDEX(CachTinhDiem!$B$15:$E$20,MATCH($O98,CachTinhDiem!$A$15:$A$20,0),1)-1)*9/4,1),1)</f>
        <v>6.3</v>
      </c>
      <c r="Q98" s="20">
        <f>ROUND(CachTinhDiem!$B$23*ROUND(1+(SUMPRODUCT(INDEX(CachTinhDiem!$B$8:$E$11,2,0),$K98:$N98)-1)*9/4,1)+CachTinhDiem!$B$24*ROUND(1+(INDEX(CachTinhDiem!$B$15:$E$20,MATCH($O98,CachTinhDiem!$A$15:$A$20,0),2)-1)*9/4,1),1)</f>
        <v>4.7</v>
      </c>
      <c r="R98" s="20">
        <f>ROUND(CachTinhDiem!$B$23*ROUND(1+(SUMPRODUCT(INDEX(CachTinhDiem!$B$8:$E$11,3,0),$K98:$N98)-1)*9/4,1)+CachTinhDiem!$B$24*ROUND(1+(INDEX(CachTinhDiem!$B$15:$E$20,MATCH($O98,CachTinhDiem!$A$15:$A$20,0),3)-1)*9/4,1),1)</f>
        <v>5.6</v>
      </c>
      <c r="S98" s="20">
        <f>ROUND(CachTinhDiem!$B$23*ROUND(1+(SUMPRODUCT(INDEX(CachTinhDiem!$B$8:$E$11,4,0),$K98:$N98)-1)*9/4,1)+CachTinhDiem!$B$24*ROUND(1+(INDEX(CachTinhDiem!$B$15:$E$20,MATCH($O98,CachTinhDiem!$A$15:$A$20,0),4)-1)*9/4,1),1)</f>
        <v>6.5</v>
      </c>
      <c r="T98" s="18" t="str">
        <f>INDEX(CachTinhDiem!$A$8:$A$11,MATCH(MAX($P98:$S98),$P98:$S98,0))</f>
        <v>Thuyết trình</v>
      </c>
      <c r="U98" s="21" t="s">
        <v>91</v>
      </c>
      <c r="V98" s="21" t="s">
        <v>92</v>
      </c>
    </row>
    <row r="99" spans="1:22" ht="15" customHeight="1" x14ac:dyDescent="0.35">
      <c r="A99" s="18" t="s">
        <v>356</v>
      </c>
      <c r="B99" s="18" t="s">
        <v>83</v>
      </c>
      <c r="C99" s="18" t="s">
        <v>357</v>
      </c>
      <c r="D99" s="18" t="s">
        <v>136</v>
      </c>
      <c r="E99" s="18" t="s">
        <v>254</v>
      </c>
      <c r="F99" s="18" t="s">
        <v>87</v>
      </c>
      <c r="G99" s="18" t="s">
        <v>305</v>
      </c>
      <c r="H99" s="19">
        <v>18</v>
      </c>
      <c r="I99" s="19">
        <v>33</v>
      </c>
      <c r="J99" s="18" t="s">
        <v>89</v>
      </c>
      <c r="K99" s="19">
        <v>2</v>
      </c>
      <c r="L99" s="19">
        <v>4</v>
      </c>
      <c r="M99" s="19">
        <v>3</v>
      </c>
      <c r="N99" s="19">
        <v>3</v>
      </c>
      <c r="O99" s="18" t="s">
        <v>115</v>
      </c>
      <c r="P99" s="20">
        <f>ROUND(CachTinhDiem!$B$23*ROUND(1+(SUMPRODUCT(INDEX(CachTinhDiem!$B$8:$E$11,1,0),$K99:$N99)-1)*9/4,1)+CachTinhDiem!$B$24*ROUND(1+(INDEX(CachTinhDiem!$B$15:$E$20,MATCH($O99,CachTinhDiem!$A$15:$A$20,0),1)-1)*9/4,1),1)</f>
        <v>7.2</v>
      </c>
      <c r="Q99" s="20">
        <f>ROUND(CachTinhDiem!$B$23*ROUND(1+(SUMPRODUCT(INDEX(CachTinhDiem!$B$8:$E$11,2,0),$K99:$N99)-1)*9/4,1)+CachTinhDiem!$B$24*ROUND(1+(INDEX(CachTinhDiem!$B$15:$E$20,MATCH($O99,CachTinhDiem!$A$15:$A$20,0),2)-1)*9/4,1),1)</f>
        <v>6.2</v>
      </c>
      <c r="R99" s="20">
        <f>ROUND(CachTinhDiem!$B$23*ROUND(1+(SUMPRODUCT(INDEX(CachTinhDiem!$B$8:$E$11,3,0),$K99:$N99)-1)*9/4,1)+CachTinhDiem!$B$24*ROUND(1+(INDEX(CachTinhDiem!$B$15:$E$20,MATCH($O99,CachTinhDiem!$A$15:$A$20,0),3)-1)*9/4,1),1)</f>
        <v>7.3</v>
      </c>
      <c r="S99" s="20">
        <f>ROUND(CachTinhDiem!$B$23*ROUND(1+(SUMPRODUCT(INDEX(CachTinhDiem!$B$8:$E$11,4,0),$K99:$N99)-1)*9/4,1)+CachTinhDiem!$B$24*ROUND(1+(INDEX(CachTinhDiem!$B$15:$E$20,MATCH($O99,CachTinhDiem!$A$15:$A$20,0),4)-1)*9/4,1),1)</f>
        <v>5.9</v>
      </c>
      <c r="T99" s="18" t="str">
        <f>INDEX(CachTinhDiem!$A$8:$A$11,MATCH(MAX($P99:$S99),$P99:$S99,0))</f>
        <v>Vẽ ngoại cảnh</v>
      </c>
      <c r="U99" s="21" t="s">
        <v>91</v>
      </c>
      <c r="V99" s="21" t="s">
        <v>92</v>
      </c>
    </row>
    <row r="100" spans="1:22" ht="15" customHeight="1" x14ac:dyDescent="0.35">
      <c r="A100" s="18" t="s">
        <v>358</v>
      </c>
      <c r="B100" s="18" t="s">
        <v>83</v>
      </c>
      <c r="C100" s="18" t="s">
        <v>3332</v>
      </c>
      <c r="D100" s="18" t="s">
        <v>85</v>
      </c>
      <c r="E100" s="18" t="s">
        <v>225</v>
      </c>
      <c r="F100" s="18" t="s">
        <v>87</v>
      </c>
      <c r="G100" s="18" t="s">
        <v>238</v>
      </c>
      <c r="H100" s="19">
        <v>11</v>
      </c>
      <c r="I100" s="19">
        <v>27</v>
      </c>
      <c r="J100" s="18" t="s">
        <v>200</v>
      </c>
      <c r="K100" s="19">
        <v>3</v>
      </c>
      <c r="L100" s="19">
        <v>2</v>
      </c>
      <c r="M100" s="19">
        <v>3</v>
      </c>
      <c r="N100" s="19">
        <v>4</v>
      </c>
      <c r="O100" s="18" t="s">
        <v>115</v>
      </c>
      <c r="P100" s="20">
        <f>ROUND(CachTinhDiem!$B$23*ROUND(1+(SUMPRODUCT(INDEX(CachTinhDiem!$B$8:$E$11,1,0),$K100:$N100)-1)*9/4,1)+CachTinhDiem!$B$24*ROUND(1+(INDEX(CachTinhDiem!$B$15:$E$20,MATCH($O100,CachTinhDiem!$A$15:$A$20,0),1)-1)*9/4,1),1)</f>
        <v>6.9</v>
      </c>
      <c r="Q100" s="20">
        <f>ROUND(CachTinhDiem!$B$23*ROUND(1+(SUMPRODUCT(INDEX(CachTinhDiem!$B$8:$E$11,2,0),$K100:$N100)-1)*9/4,1)+CachTinhDiem!$B$24*ROUND(1+(INDEX(CachTinhDiem!$B$15:$E$20,MATCH($O100,CachTinhDiem!$A$15:$A$20,0),2)-1)*9/4,1),1)</f>
        <v>6.1</v>
      </c>
      <c r="R100" s="20">
        <f>ROUND(CachTinhDiem!$B$23*ROUND(1+(SUMPRODUCT(INDEX(CachTinhDiem!$B$8:$E$11,3,0),$K100:$N100)-1)*9/4,1)+CachTinhDiem!$B$24*ROUND(1+(INDEX(CachTinhDiem!$B$15:$E$20,MATCH($O100,CachTinhDiem!$A$15:$A$20,0),3)-1)*9/4,1),1)</f>
        <v>6.7</v>
      </c>
      <c r="S100" s="20">
        <f>ROUND(CachTinhDiem!$B$23*ROUND(1+(SUMPRODUCT(INDEX(CachTinhDiem!$B$8:$E$11,4,0),$K100:$N100)-1)*9/4,1)+CachTinhDiem!$B$24*ROUND(1+(INDEX(CachTinhDiem!$B$15:$E$20,MATCH($O100,CachTinhDiem!$A$15:$A$20,0),4)-1)*9/4,1),1)</f>
        <v>6.1</v>
      </c>
      <c r="T100" s="18" t="str">
        <f>INDEX(CachTinhDiem!$A$8:$A$11,MATCH(MAX($P100:$S100),$P100:$S100,0))</f>
        <v>Đi học</v>
      </c>
      <c r="U100" s="21" t="s">
        <v>91</v>
      </c>
      <c r="V100" s="21" t="s">
        <v>92</v>
      </c>
    </row>
    <row r="101" spans="1:22" ht="15" customHeight="1" x14ac:dyDescent="0.35">
      <c r="A101" s="18" t="s">
        <v>359</v>
      </c>
      <c r="B101" s="18" t="s">
        <v>83</v>
      </c>
      <c r="C101" s="18" t="s">
        <v>360</v>
      </c>
      <c r="D101" s="18" t="s">
        <v>136</v>
      </c>
      <c r="E101" s="18" t="s">
        <v>95</v>
      </c>
      <c r="F101" s="18" t="s">
        <v>87</v>
      </c>
      <c r="G101" s="18" t="s">
        <v>281</v>
      </c>
      <c r="H101" s="19">
        <v>6</v>
      </c>
      <c r="I101" s="19">
        <v>18</v>
      </c>
      <c r="J101" s="18" t="s">
        <v>120</v>
      </c>
      <c r="K101" s="19">
        <v>4</v>
      </c>
      <c r="L101" s="19">
        <v>2</v>
      </c>
      <c r="M101" s="19">
        <v>2</v>
      </c>
      <c r="N101" s="19">
        <v>4</v>
      </c>
      <c r="O101" s="18" t="s">
        <v>115</v>
      </c>
      <c r="P101" s="20">
        <f>ROUND(CachTinhDiem!$B$23*ROUND(1+(SUMPRODUCT(INDEX(CachTinhDiem!$B$8:$E$11,1,0),$K101:$N101)-1)*9/4,1)+CachTinhDiem!$B$24*ROUND(1+(INDEX(CachTinhDiem!$B$15:$E$20,MATCH($O101,CachTinhDiem!$A$15:$A$20,0),1)-1)*9/4,1),1)</f>
        <v>6.6</v>
      </c>
      <c r="Q101" s="20">
        <f>ROUND(CachTinhDiem!$B$23*ROUND(1+(SUMPRODUCT(INDEX(CachTinhDiem!$B$8:$E$11,2,0),$K101:$N101)-1)*9/4,1)+CachTinhDiem!$B$24*ROUND(1+(INDEX(CachTinhDiem!$B$15:$E$20,MATCH($O101,CachTinhDiem!$A$15:$A$20,0),2)-1)*9/4,1),1)</f>
        <v>5.6</v>
      </c>
      <c r="R101" s="20">
        <f>ROUND(CachTinhDiem!$B$23*ROUND(1+(SUMPRODUCT(INDEX(CachTinhDiem!$B$8:$E$11,3,0),$K101:$N101)-1)*9/4,1)+CachTinhDiem!$B$24*ROUND(1+(INDEX(CachTinhDiem!$B$15:$E$20,MATCH($O101,CachTinhDiem!$A$15:$A$20,0),3)-1)*9/4,1),1)</f>
        <v>5.9</v>
      </c>
      <c r="S101" s="20">
        <f>ROUND(CachTinhDiem!$B$23*ROUND(1+(SUMPRODUCT(INDEX(CachTinhDiem!$B$8:$E$11,4,0),$K101:$N101)-1)*9/4,1)+CachTinhDiem!$B$24*ROUND(1+(INDEX(CachTinhDiem!$B$15:$E$20,MATCH($O101,CachTinhDiem!$A$15:$A$20,0),4)-1)*9/4,1),1)</f>
        <v>5.9</v>
      </c>
      <c r="T101" s="18" t="str">
        <f>INDEX(CachTinhDiem!$A$8:$A$11,MATCH(MAX($P101:$S101),$P101:$S101,0))</f>
        <v>Đi học</v>
      </c>
      <c r="U101" s="21" t="s">
        <v>91</v>
      </c>
      <c r="V101" s="21" t="s">
        <v>92</v>
      </c>
    </row>
    <row r="102" spans="1:22" ht="15" customHeight="1" x14ac:dyDescent="0.35">
      <c r="A102" s="18" t="s">
        <v>361</v>
      </c>
      <c r="B102" s="18" t="s">
        <v>83</v>
      </c>
      <c r="C102" s="18" t="s">
        <v>362</v>
      </c>
      <c r="D102" s="18" t="s">
        <v>85</v>
      </c>
      <c r="E102" s="18" t="s">
        <v>170</v>
      </c>
      <c r="F102" s="18" t="s">
        <v>87</v>
      </c>
      <c r="G102" s="18" t="s">
        <v>259</v>
      </c>
      <c r="H102" s="19">
        <v>9</v>
      </c>
      <c r="I102" s="19">
        <v>23</v>
      </c>
      <c r="J102" s="18" t="s">
        <v>97</v>
      </c>
      <c r="K102" s="19">
        <v>3</v>
      </c>
      <c r="L102" s="19">
        <v>3</v>
      </c>
      <c r="M102" s="19">
        <v>3</v>
      </c>
      <c r="N102" s="19">
        <v>3</v>
      </c>
      <c r="O102" s="18" t="s">
        <v>90</v>
      </c>
      <c r="P102" s="20">
        <f>ROUND(CachTinhDiem!$B$23*ROUND(1+(SUMPRODUCT(INDEX(CachTinhDiem!$B$8:$E$11,1,0),$K102:$N102)-1)*9/4,1)+CachTinhDiem!$B$24*ROUND(1+(INDEX(CachTinhDiem!$B$15:$E$20,MATCH($O102,CachTinhDiem!$A$15:$A$20,0),1)-1)*9/4,1),1)</f>
        <v>6.2</v>
      </c>
      <c r="Q102" s="20">
        <f>ROUND(CachTinhDiem!$B$23*ROUND(1+(SUMPRODUCT(INDEX(CachTinhDiem!$B$8:$E$11,2,0),$K102:$N102)-1)*9/4,1)+CachTinhDiem!$B$24*ROUND(1+(INDEX(CachTinhDiem!$B$15:$E$20,MATCH($O102,CachTinhDiem!$A$15:$A$20,0),2)-1)*9/4,1),1)</f>
        <v>5.5</v>
      </c>
      <c r="R102" s="20">
        <f>ROUND(CachTinhDiem!$B$23*ROUND(1+(SUMPRODUCT(INDEX(CachTinhDiem!$B$8:$E$11,3,0),$K102:$N102)-1)*9/4,1)+CachTinhDiem!$B$24*ROUND(1+(INDEX(CachTinhDiem!$B$15:$E$20,MATCH($O102,CachTinhDiem!$A$15:$A$20,0),3)-1)*9/4,1),1)</f>
        <v>6.2</v>
      </c>
      <c r="S102" s="20">
        <f>ROUND(CachTinhDiem!$B$23*ROUND(1+(SUMPRODUCT(INDEX(CachTinhDiem!$B$8:$E$11,4,0),$K102:$N102)-1)*9/4,1)+CachTinhDiem!$B$24*ROUND(1+(INDEX(CachTinhDiem!$B$15:$E$20,MATCH($O102,CachTinhDiem!$A$15:$A$20,0),4)-1)*9/4,1),1)</f>
        <v>4.8</v>
      </c>
      <c r="T102" s="18" t="str">
        <f>INDEX(CachTinhDiem!$A$8:$A$11,MATCH(MAX($P102:$S102),$P102:$S102,0))</f>
        <v>Đi học</v>
      </c>
      <c r="U102" s="21" t="s">
        <v>91</v>
      </c>
      <c r="V102" s="21" t="s">
        <v>92</v>
      </c>
    </row>
    <row r="103" spans="1:22" ht="15" customHeight="1" x14ac:dyDescent="0.35">
      <c r="A103" s="18" t="s">
        <v>363</v>
      </c>
      <c r="B103" s="18" t="s">
        <v>83</v>
      </c>
      <c r="C103" s="18" t="s">
        <v>364</v>
      </c>
      <c r="D103" s="18" t="s">
        <v>136</v>
      </c>
      <c r="E103" s="18" t="s">
        <v>229</v>
      </c>
      <c r="F103" s="18" t="s">
        <v>87</v>
      </c>
      <c r="G103" s="18" t="s">
        <v>196</v>
      </c>
      <c r="H103" s="19">
        <v>5</v>
      </c>
      <c r="I103" s="19">
        <v>14</v>
      </c>
      <c r="J103" s="18" t="s">
        <v>120</v>
      </c>
      <c r="K103" s="19">
        <v>4</v>
      </c>
      <c r="L103" s="19">
        <v>1</v>
      </c>
      <c r="M103" s="19">
        <v>2</v>
      </c>
      <c r="N103" s="19">
        <v>4</v>
      </c>
      <c r="O103" s="18" t="s">
        <v>115</v>
      </c>
      <c r="P103" s="20">
        <f>ROUND(CachTinhDiem!$B$23*ROUND(1+(SUMPRODUCT(INDEX(CachTinhDiem!$B$8:$E$11,1,0),$K103:$N103)-1)*9/4,1)+CachTinhDiem!$B$24*ROUND(1+(INDEX(CachTinhDiem!$B$15:$E$20,MATCH($O103,CachTinhDiem!$A$15:$A$20,0),1)-1)*9/4,1),1)</f>
        <v>6.1</v>
      </c>
      <c r="Q103" s="20">
        <f>ROUND(CachTinhDiem!$B$23*ROUND(1+(SUMPRODUCT(INDEX(CachTinhDiem!$B$8:$E$11,2,0),$K103:$N103)-1)*9/4,1)+CachTinhDiem!$B$24*ROUND(1+(INDEX(CachTinhDiem!$B$15:$E$20,MATCH($O103,CachTinhDiem!$A$15:$A$20,0),2)-1)*9/4,1),1)</f>
        <v>5.3</v>
      </c>
      <c r="R103" s="20">
        <f>ROUND(CachTinhDiem!$B$23*ROUND(1+(SUMPRODUCT(INDEX(CachTinhDiem!$B$8:$E$11,3,0),$K103:$N103)-1)*9/4,1)+CachTinhDiem!$B$24*ROUND(1+(INDEX(CachTinhDiem!$B$15:$E$20,MATCH($O103,CachTinhDiem!$A$15:$A$20,0),3)-1)*9/4,1),1)</f>
        <v>5.5</v>
      </c>
      <c r="S103" s="20">
        <f>ROUND(CachTinhDiem!$B$23*ROUND(1+(SUMPRODUCT(INDEX(CachTinhDiem!$B$8:$E$11,4,0),$K103:$N103)-1)*9/4,1)+CachTinhDiem!$B$24*ROUND(1+(INDEX(CachTinhDiem!$B$15:$E$20,MATCH($O103,CachTinhDiem!$A$15:$A$20,0),4)-1)*9/4,1),1)</f>
        <v>5.5</v>
      </c>
      <c r="T103" s="18" t="str">
        <f>INDEX(CachTinhDiem!$A$8:$A$11,MATCH(MAX($P103:$S103),$P103:$S103,0))</f>
        <v>Đi học</v>
      </c>
      <c r="U103" s="21" t="s">
        <v>91</v>
      </c>
      <c r="V103" s="21" t="s">
        <v>92</v>
      </c>
    </row>
    <row r="104" spans="1:22" ht="15" customHeight="1" x14ac:dyDescent="0.35">
      <c r="A104" s="18" t="s">
        <v>365</v>
      </c>
      <c r="B104" s="18" t="s">
        <v>83</v>
      </c>
      <c r="C104" s="18" t="s">
        <v>366</v>
      </c>
      <c r="D104" s="18" t="s">
        <v>136</v>
      </c>
      <c r="E104" s="18" t="s">
        <v>106</v>
      </c>
      <c r="F104" s="18" t="s">
        <v>87</v>
      </c>
      <c r="G104" s="18" t="s">
        <v>109</v>
      </c>
      <c r="H104" s="19">
        <v>21</v>
      </c>
      <c r="I104" s="19">
        <v>38</v>
      </c>
      <c r="J104" s="18" t="s">
        <v>89</v>
      </c>
      <c r="K104" s="19">
        <v>2</v>
      </c>
      <c r="L104" s="19">
        <v>4</v>
      </c>
      <c r="M104" s="19">
        <v>4</v>
      </c>
      <c r="N104" s="19">
        <v>2</v>
      </c>
      <c r="O104" s="18" t="s">
        <v>90</v>
      </c>
      <c r="P104" s="20">
        <f>ROUND(CachTinhDiem!$B$23*ROUND(1+(SUMPRODUCT(INDEX(CachTinhDiem!$B$8:$E$11,1,0),$K104:$N104)-1)*9/4,1)+CachTinhDiem!$B$24*ROUND(1+(INDEX(CachTinhDiem!$B$15:$E$20,MATCH($O104,CachTinhDiem!$A$15:$A$20,0),1)-1)*9/4,1),1)</f>
        <v>6.5</v>
      </c>
      <c r="Q104" s="20">
        <f>ROUND(CachTinhDiem!$B$23*ROUND(1+(SUMPRODUCT(INDEX(CachTinhDiem!$B$8:$E$11,2,0),$K104:$N104)-1)*9/4,1)+CachTinhDiem!$B$24*ROUND(1+(INDEX(CachTinhDiem!$B$15:$E$20,MATCH($O104,CachTinhDiem!$A$15:$A$20,0),2)-1)*9/4,1),1)</f>
        <v>6.1</v>
      </c>
      <c r="R104" s="20">
        <f>ROUND(CachTinhDiem!$B$23*ROUND(1+(SUMPRODUCT(INDEX(CachTinhDiem!$B$8:$E$11,3,0),$K104:$N104)-1)*9/4,1)+CachTinhDiem!$B$24*ROUND(1+(INDEX(CachTinhDiem!$B$15:$E$20,MATCH($O104,CachTinhDiem!$A$15:$A$20,0),3)-1)*9/4,1),1)</f>
        <v>7.2</v>
      </c>
      <c r="S104" s="20">
        <f>ROUND(CachTinhDiem!$B$23*ROUND(1+(SUMPRODUCT(INDEX(CachTinhDiem!$B$8:$E$11,4,0),$K104:$N104)-1)*9/4,1)+CachTinhDiem!$B$24*ROUND(1+(INDEX(CachTinhDiem!$B$15:$E$20,MATCH($O104,CachTinhDiem!$A$15:$A$20,0),4)-1)*9/4,1),1)</f>
        <v>4.5999999999999996</v>
      </c>
      <c r="T104" s="18" t="str">
        <f>INDEX(CachTinhDiem!$A$8:$A$11,MATCH(MAX($P104:$S104),$P104:$S104,0))</f>
        <v>Vẽ ngoại cảnh</v>
      </c>
      <c r="U104" s="21" t="s">
        <v>91</v>
      </c>
      <c r="V104" s="21" t="s">
        <v>92</v>
      </c>
    </row>
    <row r="105" spans="1:22" ht="15" customHeight="1" x14ac:dyDescent="0.35">
      <c r="A105" s="18" t="s">
        <v>367</v>
      </c>
      <c r="B105" s="18" t="s">
        <v>83</v>
      </c>
      <c r="C105" s="18" t="s">
        <v>368</v>
      </c>
      <c r="D105" s="18" t="s">
        <v>100</v>
      </c>
      <c r="E105" s="18" t="s">
        <v>254</v>
      </c>
      <c r="F105" s="18" t="s">
        <v>87</v>
      </c>
      <c r="G105" s="18" t="s">
        <v>177</v>
      </c>
      <c r="H105" s="19">
        <v>13</v>
      </c>
      <c r="I105" s="19">
        <v>27</v>
      </c>
      <c r="J105" s="18" t="s">
        <v>128</v>
      </c>
      <c r="K105" s="19">
        <v>3</v>
      </c>
      <c r="L105" s="19">
        <v>2</v>
      </c>
      <c r="M105" s="19">
        <v>4</v>
      </c>
      <c r="N105" s="19">
        <v>3</v>
      </c>
      <c r="O105" s="18" t="s">
        <v>115</v>
      </c>
      <c r="P105" s="20">
        <f>ROUND(CachTinhDiem!$B$23*ROUND(1+(SUMPRODUCT(INDEX(CachTinhDiem!$B$8:$E$11,1,0),$K105:$N105)-1)*9/4,1)+CachTinhDiem!$B$24*ROUND(1+(INDEX(CachTinhDiem!$B$15:$E$20,MATCH($O105,CachTinhDiem!$A$15:$A$20,0),1)-1)*9/4,1),1)</f>
        <v>6.9</v>
      </c>
      <c r="Q105" s="20">
        <f>ROUND(CachTinhDiem!$B$23*ROUND(1+(SUMPRODUCT(INDEX(CachTinhDiem!$B$8:$E$11,2,0),$K105:$N105)-1)*9/4,1)+CachTinhDiem!$B$24*ROUND(1+(INDEX(CachTinhDiem!$B$15:$E$20,MATCH($O105,CachTinhDiem!$A$15:$A$20,0),2)-1)*9/4,1),1)</f>
        <v>6.7</v>
      </c>
      <c r="R105" s="20">
        <f>ROUND(CachTinhDiem!$B$23*ROUND(1+(SUMPRODUCT(INDEX(CachTinhDiem!$B$8:$E$11,3,0),$K105:$N105)-1)*9/4,1)+CachTinhDiem!$B$24*ROUND(1+(INDEX(CachTinhDiem!$B$15:$E$20,MATCH($O105,CachTinhDiem!$A$15:$A$20,0),3)-1)*9/4,1),1)</f>
        <v>7.2</v>
      </c>
      <c r="S105" s="20">
        <f>ROUND(CachTinhDiem!$B$23*ROUND(1+(SUMPRODUCT(INDEX(CachTinhDiem!$B$8:$E$11,4,0),$K105:$N105)-1)*9/4,1)+CachTinhDiem!$B$24*ROUND(1+(INDEX(CachTinhDiem!$B$15:$E$20,MATCH($O105,CachTinhDiem!$A$15:$A$20,0),4)-1)*9/4,1),1)</f>
        <v>5.5</v>
      </c>
      <c r="T105" s="18" t="str">
        <f>INDEX(CachTinhDiem!$A$8:$A$11,MATCH(MAX($P105:$S105),$P105:$S105,0))</f>
        <v>Vẽ ngoại cảnh</v>
      </c>
      <c r="U105" s="21" t="s">
        <v>91</v>
      </c>
      <c r="V105" s="21" t="s">
        <v>92</v>
      </c>
    </row>
    <row r="106" spans="1:22" ht="15" customHeight="1" x14ac:dyDescent="0.35">
      <c r="A106" s="18" t="s">
        <v>369</v>
      </c>
      <c r="B106" s="18" t="s">
        <v>83</v>
      </c>
      <c r="C106" s="18" t="s">
        <v>370</v>
      </c>
      <c r="D106" s="18" t="s">
        <v>85</v>
      </c>
      <c r="E106" s="18" t="s">
        <v>147</v>
      </c>
      <c r="F106" s="18" t="s">
        <v>87</v>
      </c>
      <c r="G106" s="18" t="s">
        <v>173</v>
      </c>
      <c r="H106" s="19">
        <v>5</v>
      </c>
      <c r="I106" s="19">
        <v>12</v>
      </c>
      <c r="J106" s="18" t="s">
        <v>120</v>
      </c>
      <c r="K106" s="19">
        <v>5</v>
      </c>
      <c r="L106" s="19">
        <v>2</v>
      </c>
      <c r="M106" s="19">
        <v>4</v>
      </c>
      <c r="N106" s="19">
        <v>3</v>
      </c>
      <c r="O106" s="18" t="s">
        <v>138</v>
      </c>
      <c r="P106" s="20">
        <f>ROUND(CachTinhDiem!$B$23*ROUND(1+(SUMPRODUCT(INDEX(CachTinhDiem!$B$8:$E$11,1,0),$K106:$N106)-1)*9/4,1)+CachTinhDiem!$B$24*ROUND(1+(INDEX(CachTinhDiem!$B$15:$E$20,MATCH($O106,CachTinhDiem!$A$15:$A$20,0),1)-1)*9/4,1),1)</f>
        <v>6.5</v>
      </c>
      <c r="Q106" s="20">
        <f>ROUND(CachTinhDiem!$B$23*ROUND(1+(SUMPRODUCT(INDEX(CachTinhDiem!$B$8:$E$11,2,0),$K106:$N106)-1)*9/4,1)+CachTinhDiem!$B$24*ROUND(1+(INDEX(CachTinhDiem!$B$15:$E$20,MATCH($O106,CachTinhDiem!$A$15:$A$20,0),2)-1)*9/4,1),1)</f>
        <v>8</v>
      </c>
      <c r="R106" s="20">
        <f>ROUND(CachTinhDiem!$B$23*ROUND(1+(SUMPRODUCT(INDEX(CachTinhDiem!$B$8:$E$11,3,0),$K106:$N106)-1)*9/4,1)+CachTinhDiem!$B$24*ROUND(1+(INDEX(CachTinhDiem!$B$15:$E$20,MATCH($O106,CachTinhDiem!$A$15:$A$20,0),3)-1)*9/4,1),1)</f>
        <v>6.5</v>
      </c>
      <c r="S106" s="20">
        <f>ROUND(CachTinhDiem!$B$23*ROUND(1+(SUMPRODUCT(INDEX(CachTinhDiem!$B$8:$E$11,4,0),$K106:$N106)-1)*9/4,1)+CachTinhDiem!$B$24*ROUND(1+(INDEX(CachTinhDiem!$B$15:$E$20,MATCH($O106,CachTinhDiem!$A$15:$A$20,0),4)-1)*9/4,1),1)</f>
        <v>4.2</v>
      </c>
      <c r="T106" s="18" t="str">
        <f>INDEX(CachTinhDiem!$A$8:$A$11,MATCH(MAX($P106:$S106),$P106:$S106,0))</f>
        <v>Xưởng/Công trình</v>
      </c>
      <c r="U106" s="21" t="s">
        <v>91</v>
      </c>
      <c r="V106" s="21" t="s">
        <v>92</v>
      </c>
    </row>
    <row r="107" spans="1:22" ht="15" customHeight="1" x14ac:dyDescent="0.35">
      <c r="A107" s="18" t="s">
        <v>371</v>
      </c>
      <c r="B107" s="18" t="s">
        <v>83</v>
      </c>
      <c r="C107" s="18" t="s">
        <v>372</v>
      </c>
      <c r="D107" s="18" t="s">
        <v>136</v>
      </c>
      <c r="E107" s="18" t="s">
        <v>141</v>
      </c>
      <c r="F107" s="18" t="s">
        <v>87</v>
      </c>
      <c r="G107" s="18" t="s">
        <v>305</v>
      </c>
      <c r="H107" s="19">
        <v>18</v>
      </c>
      <c r="I107" s="19">
        <v>34</v>
      </c>
      <c r="J107" s="18" t="s">
        <v>89</v>
      </c>
      <c r="K107" s="19">
        <v>2</v>
      </c>
      <c r="L107" s="19">
        <v>4</v>
      </c>
      <c r="M107" s="19">
        <v>3</v>
      </c>
      <c r="N107" s="19">
        <v>3</v>
      </c>
      <c r="O107" s="18" t="s">
        <v>115</v>
      </c>
      <c r="P107" s="20">
        <f>ROUND(CachTinhDiem!$B$23*ROUND(1+(SUMPRODUCT(INDEX(CachTinhDiem!$B$8:$E$11,1,0),$K107:$N107)-1)*9/4,1)+CachTinhDiem!$B$24*ROUND(1+(INDEX(CachTinhDiem!$B$15:$E$20,MATCH($O107,CachTinhDiem!$A$15:$A$20,0),1)-1)*9/4,1),1)</f>
        <v>7.2</v>
      </c>
      <c r="Q107" s="20">
        <f>ROUND(CachTinhDiem!$B$23*ROUND(1+(SUMPRODUCT(INDEX(CachTinhDiem!$B$8:$E$11,2,0),$K107:$N107)-1)*9/4,1)+CachTinhDiem!$B$24*ROUND(1+(INDEX(CachTinhDiem!$B$15:$E$20,MATCH($O107,CachTinhDiem!$A$15:$A$20,0),2)-1)*9/4,1),1)</f>
        <v>6.2</v>
      </c>
      <c r="R107" s="20">
        <f>ROUND(CachTinhDiem!$B$23*ROUND(1+(SUMPRODUCT(INDEX(CachTinhDiem!$B$8:$E$11,3,0),$K107:$N107)-1)*9/4,1)+CachTinhDiem!$B$24*ROUND(1+(INDEX(CachTinhDiem!$B$15:$E$20,MATCH($O107,CachTinhDiem!$A$15:$A$20,0),3)-1)*9/4,1),1)</f>
        <v>7.3</v>
      </c>
      <c r="S107" s="20">
        <f>ROUND(CachTinhDiem!$B$23*ROUND(1+(SUMPRODUCT(INDEX(CachTinhDiem!$B$8:$E$11,4,0),$K107:$N107)-1)*9/4,1)+CachTinhDiem!$B$24*ROUND(1+(INDEX(CachTinhDiem!$B$15:$E$20,MATCH($O107,CachTinhDiem!$A$15:$A$20,0),4)-1)*9/4,1),1)</f>
        <v>5.9</v>
      </c>
      <c r="T107" s="18" t="str">
        <f>INDEX(CachTinhDiem!$A$8:$A$11,MATCH(MAX($P107:$S107),$P107:$S107,0))</f>
        <v>Vẽ ngoại cảnh</v>
      </c>
      <c r="U107" s="21" t="s">
        <v>91</v>
      </c>
      <c r="V107" s="21" t="s">
        <v>92</v>
      </c>
    </row>
    <row r="108" spans="1:22" ht="15" customHeight="1" x14ac:dyDescent="0.35">
      <c r="A108" s="18" t="s">
        <v>373</v>
      </c>
      <c r="B108" s="18" t="s">
        <v>83</v>
      </c>
      <c r="C108" s="18" t="s">
        <v>374</v>
      </c>
      <c r="D108" s="18" t="s">
        <v>100</v>
      </c>
      <c r="E108" s="18" t="s">
        <v>106</v>
      </c>
      <c r="F108" s="18" t="s">
        <v>87</v>
      </c>
      <c r="G108" s="18" t="s">
        <v>215</v>
      </c>
      <c r="H108" s="19">
        <v>20</v>
      </c>
      <c r="I108" s="19">
        <v>38</v>
      </c>
      <c r="J108" s="18" t="s">
        <v>89</v>
      </c>
      <c r="K108" s="19">
        <v>2</v>
      </c>
      <c r="L108" s="19">
        <v>4</v>
      </c>
      <c r="M108" s="19">
        <v>3</v>
      </c>
      <c r="N108" s="19">
        <v>4</v>
      </c>
      <c r="O108" s="18" t="s">
        <v>103</v>
      </c>
      <c r="P108" s="20">
        <f>ROUND(CachTinhDiem!$B$23*ROUND(1+(SUMPRODUCT(INDEX(CachTinhDiem!$B$8:$E$11,1,0),$K108:$N108)-1)*9/4,1)+CachTinhDiem!$B$24*ROUND(1+(INDEX(CachTinhDiem!$B$15:$E$20,MATCH($O108,CachTinhDiem!$A$15:$A$20,0),1)-1)*9/4,1),1)</f>
        <v>7</v>
      </c>
      <c r="Q108" s="20">
        <f>ROUND(CachTinhDiem!$B$23*ROUND(1+(SUMPRODUCT(INDEX(CachTinhDiem!$B$8:$E$11,2,0),$K108:$N108)-1)*9/4,1)+CachTinhDiem!$B$24*ROUND(1+(INDEX(CachTinhDiem!$B$15:$E$20,MATCH($O108,CachTinhDiem!$A$15:$A$20,0),2)-1)*9/4,1),1)</f>
        <v>5</v>
      </c>
      <c r="R108" s="20">
        <f>ROUND(CachTinhDiem!$B$23*ROUND(1+(SUMPRODUCT(INDEX(CachTinhDiem!$B$8:$E$11,3,0),$K108:$N108)-1)*9/4,1)+CachTinhDiem!$B$24*ROUND(1+(INDEX(CachTinhDiem!$B$15:$E$20,MATCH($O108,CachTinhDiem!$A$15:$A$20,0),3)-1)*9/4,1),1)</f>
        <v>5.6</v>
      </c>
      <c r="S108" s="20">
        <f>ROUND(CachTinhDiem!$B$23*ROUND(1+(SUMPRODUCT(INDEX(CachTinhDiem!$B$8:$E$11,4,0),$K108:$N108)-1)*9/4,1)+CachTinhDiem!$B$24*ROUND(1+(INDEX(CachTinhDiem!$B$15:$E$20,MATCH($O108,CachTinhDiem!$A$15:$A$20,0),4)-1)*9/4,1),1)</f>
        <v>8.1</v>
      </c>
      <c r="T108" s="18" t="str">
        <f>INDEX(CachTinhDiem!$A$8:$A$11,MATCH(MAX($P108:$S108),$P108:$S108,0))</f>
        <v>Thuyết trình</v>
      </c>
      <c r="U108" s="21" t="s">
        <v>91</v>
      </c>
      <c r="V108" s="21" t="s">
        <v>92</v>
      </c>
    </row>
    <row r="109" spans="1:22" ht="15" customHeight="1" x14ac:dyDescent="0.35">
      <c r="A109" s="18" t="s">
        <v>375</v>
      </c>
      <c r="B109" s="18" t="s">
        <v>83</v>
      </c>
      <c r="C109" s="18" t="s">
        <v>376</v>
      </c>
      <c r="D109" s="18" t="s">
        <v>85</v>
      </c>
      <c r="E109" s="18" t="s">
        <v>163</v>
      </c>
      <c r="F109" s="18" t="s">
        <v>87</v>
      </c>
      <c r="G109" s="18" t="s">
        <v>196</v>
      </c>
      <c r="H109" s="19">
        <v>5</v>
      </c>
      <c r="I109" s="19">
        <v>15</v>
      </c>
      <c r="J109" s="18" t="s">
        <v>120</v>
      </c>
      <c r="K109" s="19">
        <v>4</v>
      </c>
      <c r="L109" s="19">
        <v>1</v>
      </c>
      <c r="M109" s="19">
        <v>2</v>
      </c>
      <c r="N109" s="19">
        <v>4</v>
      </c>
      <c r="O109" s="18" t="s">
        <v>110</v>
      </c>
      <c r="P109" s="20">
        <f>ROUND(CachTinhDiem!$B$23*ROUND(1+(SUMPRODUCT(INDEX(CachTinhDiem!$B$8:$E$11,1,0),$K109:$N109)-1)*9/4,1)+CachTinhDiem!$B$24*ROUND(1+(INDEX(CachTinhDiem!$B$15:$E$20,MATCH($O109,CachTinhDiem!$A$15:$A$20,0),1)-1)*9/4,1),1)</f>
        <v>5.4</v>
      </c>
      <c r="Q109" s="20">
        <f>ROUND(CachTinhDiem!$B$23*ROUND(1+(SUMPRODUCT(INDEX(CachTinhDiem!$B$8:$E$11,2,0),$K109:$N109)-1)*9/4,1)+CachTinhDiem!$B$24*ROUND(1+(INDEX(CachTinhDiem!$B$15:$E$20,MATCH($O109,CachTinhDiem!$A$15:$A$20,0),2)-1)*9/4,1),1)</f>
        <v>4.5999999999999996</v>
      </c>
      <c r="R109" s="20">
        <f>ROUND(CachTinhDiem!$B$23*ROUND(1+(SUMPRODUCT(INDEX(CachTinhDiem!$B$8:$E$11,3,0),$K109:$N109)-1)*9/4,1)+CachTinhDiem!$B$24*ROUND(1+(INDEX(CachTinhDiem!$B$15:$E$20,MATCH($O109,CachTinhDiem!$A$15:$A$20,0),3)-1)*9/4,1),1)</f>
        <v>4.0999999999999996</v>
      </c>
      <c r="S109" s="20">
        <f>ROUND(CachTinhDiem!$B$23*ROUND(1+(SUMPRODUCT(INDEX(CachTinhDiem!$B$8:$E$11,4,0),$K109:$N109)-1)*9/4,1)+CachTinhDiem!$B$24*ROUND(1+(INDEX(CachTinhDiem!$B$15:$E$20,MATCH($O109,CachTinhDiem!$A$15:$A$20,0),4)-1)*9/4,1),1)</f>
        <v>6.2</v>
      </c>
      <c r="T109" s="18" t="str">
        <f>INDEX(CachTinhDiem!$A$8:$A$11,MATCH(MAX($P109:$S109),$P109:$S109,0))</f>
        <v>Thuyết trình</v>
      </c>
      <c r="U109" s="21" t="s">
        <v>91</v>
      </c>
      <c r="V109" s="21" t="s">
        <v>92</v>
      </c>
    </row>
    <row r="110" spans="1:22" ht="15" customHeight="1" x14ac:dyDescent="0.35">
      <c r="A110" s="18" t="s">
        <v>377</v>
      </c>
      <c r="B110" s="18" t="s">
        <v>83</v>
      </c>
      <c r="C110" s="18" t="s">
        <v>378</v>
      </c>
      <c r="D110" s="18" t="s">
        <v>100</v>
      </c>
      <c r="E110" s="18" t="s">
        <v>131</v>
      </c>
      <c r="F110" s="18" t="s">
        <v>87</v>
      </c>
      <c r="G110" s="18" t="s">
        <v>157</v>
      </c>
      <c r="H110" s="19">
        <v>6</v>
      </c>
      <c r="I110" s="19">
        <v>19</v>
      </c>
      <c r="J110" s="18" t="s">
        <v>120</v>
      </c>
      <c r="K110" s="19">
        <v>4</v>
      </c>
      <c r="L110" s="19">
        <v>2</v>
      </c>
      <c r="M110" s="19">
        <v>3</v>
      </c>
      <c r="N110" s="19">
        <v>2</v>
      </c>
      <c r="O110" s="18" t="s">
        <v>150</v>
      </c>
      <c r="P110" s="20">
        <f>ROUND(CachTinhDiem!$B$23*ROUND(1+(SUMPRODUCT(INDEX(CachTinhDiem!$B$8:$E$11,1,0),$K110:$N110)-1)*9/4,1)+CachTinhDiem!$B$24*ROUND(1+(INDEX(CachTinhDiem!$B$15:$E$20,MATCH($O110,CachTinhDiem!$A$15:$A$20,0),1)-1)*9/4,1),1)</f>
        <v>5.4</v>
      </c>
      <c r="Q110" s="20">
        <f>ROUND(CachTinhDiem!$B$23*ROUND(1+(SUMPRODUCT(INDEX(CachTinhDiem!$B$8:$E$11,2,0),$K110:$N110)-1)*9/4,1)+CachTinhDiem!$B$24*ROUND(1+(INDEX(CachTinhDiem!$B$15:$E$20,MATCH($O110,CachTinhDiem!$A$15:$A$20,0),2)-1)*9/4,1),1)</f>
        <v>4.7</v>
      </c>
      <c r="R110" s="20">
        <f>ROUND(CachTinhDiem!$B$23*ROUND(1+(SUMPRODUCT(INDEX(CachTinhDiem!$B$8:$E$11,3,0),$K110:$N110)-1)*9/4,1)+CachTinhDiem!$B$24*ROUND(1+(INDEX(CachTinhDiem!$B$15:$E$20,MATCH($O110,CachTinhDiem!$A$15:$A$20,0),3)-1)*9/4,1),1)</f>
        <v>6.1</v>
      </c>
      <c r="S110" s="20">
        <f>ROUND(CachTinhDiem!$B$23*ROUND(1+(SUMPRODUCT(INDEX(CachTinhDiem!$B$8:$E$11,4,0),$K110:$N110)-1)*9/4,1)+CachTinhDiem!$B$24*ROUND(1+(INDEX(CachTinhDiem!$B$15:$E$20,MATCH($O110,CachTinhDiem!$A$15:$A$20,0),4)-1)*9/4,1),1)</f>
        <v>4.2</v>
      </c>
      <c r="T110" s="18" t="str">
        <f>INDEX(CachTinhDiem!$A$8:$A$11,MATCH(MAX($P110:$S110),$P110:$S110,0))</f>
        <v>Vẽ ngoại cảnh</v>
      </c>
      <c r="U110" s="21" t="s">
        <v>91</v>
      </c>
      <c r="V110" s="21" t="s">
        <v>92</v>
      </c>
    </row>
    <row r="111" spans="1:22" ht="15" customHeight="1" x14ac:dyDescent="0.35">
      <c r="A111" s="18" t="s">
        <v>379</v>
      </c>
      <c r="B111" s="18" t="s">
        <v>83</v>
      </c>
      <c r="C111" s="18" t="s">
        <v>380</v>
      </c>
      <c r="D111" s="18" t="s">
        <v>100</v>
      </c>
      <c r="E111" s="18" t="s">
        <v>167</v>
      </c>
      <c r="F111" s="18" t="s">
        <v>118</v>
      </c>
      <c r="G111" s="18" t="s">
        <v>102</v>
      </c>
      <c r="H111" s="19">
        <v>23</v>
      </c>
      <c r="I111" s="19">
        <v>37</v>
      </c>
      <c r="J111" s="18" t="s">
        <v>133</v>
      </c>
      <c r="K111" s="19">
        <v>1</v>
      </c>
      <c r="L111" s="19">
        <v>4</v>
      </c>
      <c r="M111" s="19">
        <v>2</v>
      </c>
      <c r="N111" s="19">
        <v>5</v>
      </c>
      <c r="O111" s="18" t="s">
        <v>150</v>
      </c>
      <c r="P111" s="20">
        <f>ROUND(CachTinhDiem!$B$23*ROUND(1+(SUMPRODUCT(INDEX(CachTinhDiem!$B$8:$E$11,1,0),$K111:$N111)-1)*9/4,1)+CachTinhDiem!$B$24*ROUND(1+(INDEX(CachTinhDiem!$B$15:$E$20,MATCH($O111,CachTinhDiem!$A$15:$A$20,0),1)-1)*9/4,1),1)</f>
        <v>6.8</v>
      </c>
      <c r="Q111" s="20">
        <f>ROUND(CachTinhDiem!$B$23*ROUND(1+(SUMPRODUCT(INDEX(CachTinhDiem!$B$8:$E$11,2,0),$K111:$N111)-1)*9/4,1)+CachTinhDiem!$B$24*ROUND(1+(INDEX(CachTinhDiem!$B$15:$E$20,MATCH($O111,CachTinhDiem!$A$15:$A$20,0),2)-1)*9/4,1),1)</f>
        <v>4.0999999999999996</v>
      </c>
      <c r="R111" s="20">
        <f>ROUND(CachTinhDiem!$B$23*ROUND(1+(SUMPRODUCT(INDEX(CachTinhDiem!$B$8:$E$11,3,0),$K111:$N111)-1)*9/4,1)+CachTinhDiem!$B$24*ROUND(1+(INDEX(CachTinhDiem!$B$15:$E$20,MATCH($O111,CachTinhDiem!$A$15:$A$20,0),3)-1)*9/4,1),1)</f>
        <v>7.2</v>
      </c>
      <c r="S111" s="20">
        <f>ROUND(CachTinhDiem!$B$23*ROUND(1+(SUMPRODUCT(INDEX(CachTinhDiem!$B$8:$E$11,4,0),$K111:$N111)-1)*9/4,1)+CachTinhDiem!$B$24*ROUND(1+(INDEX(CachTinhDiem!$B$15:$E$20,MATCH($O111,CachTinhDiem!$A$15:$A$20,0),4)-1)*9/4,1),1)</f>
        <v>7.4</v>
      </c>
      <c r="T111" s="18" t="str">
        <f>INDEX(CachTinhDiem!$A$8:$A$11,MATCH(MAX($P111:$S111),$P111:$S111,0))</f>
        <v>Thuyết trình</v>
      </c>
      <c r="U111" s="21" t="s">
        <v>91</v>
      </c>
      <c r="V111" s="21" t="s">
        <v>92</v>
      </c>
    </row>
    <row r="112" spans="1:22" ht="15" customHeight="1" x14ac:dyDescent="0.35">
      <c r="A112" s="18" t="s">
        <v>381</v>
      </c>
      <c r="B112" s="18" t="s">
        <v>83</v>
      </c>
      <c r="C112" s="18" t="s">
        <v>382</v>
      </c>
      <c r="D112" s="18" t="s">
        <v>100</v>
      </c>
      <c r="E112" s="18" t="s">
        <v>106</v>
      </c>
      <c r="F112" s="18" t="s">
        <v>87</v>
      </c>
      <c r="G112" s="18" t="s">
        <v>102</v>
      </c>
      <c r="H112" s="19">
        <v>22</v>
      </c>
      <c r="I112" s="19">
        <v>37</v>
      </c>
      <c r="J112" s="18" t="s">
        <v>133</v>
      </c>
      <c r="K112" s="19">
        <v>1</v>
      </c>
      <c r="L112" s="19">
        <v>4</v>
      </c>
      <c r="M112" s="19">
        <v>2</v>
      </c>
      <c r="N112" s="19">
        <v>5</v>
      </c>
      <c r="O112" s="18" t="s">
        <v>103</v>
      </c>
      <c r="P112" s="20">
        <f>ROUND(CachTinhDiem!$B$23*ROUND(1+(SUMPRODUCT(INDEX(CachTinhDiem!$B$8:$E$11,1,0),$K112:$N112)-1)*9/4,1)+CachTinhDiem!$B$24*ROUND(1+(INDEX(CachTinhDiem!$B$15:$E$20,MATCH($O112,CachTinhDiem!$A$15:$A$20,0),1)-1)*9/4,1),1)</f>
        <v>6.8</v>
      </c>
      <c r="Q112" s="20">
        <f>ROUND(CachTinhDiem!$B$23*ROUND(1+(SUMPRODUCT(INDEX(CachTinhDiem!$B$8:$E$11,2,0),$K112:$N112)-1)*9/4,1)+CachTinhDiem!$B$24*ROUND(1+(INDEX(CachTinhDiem!$B$15:$E$20,MATCH($O112,CachTinhDiem!$A$15:$A$20,0),2)-1)*9/4,1),1)</f>
        <v>4.0999999999999996</v>
      </c>
      <c r="R112" s="20">
        <f>ROUND(CachTinhDiem!$B$23*ROUND(1+(SUMPRODUCT(INDEX(CachTinhDiem!$B$8:$E$11,3,0),$K112:$N112)-1)*9/4,1)+CachTinhDiem!$B$24*ROUND(1+(INDEX(CachTinhDiem!$B$15:$E$20,MATCH($O112,CachTinhDiem!$A$15:$A$20,0),3)-1)*9/4,1),1)</f>
        <v>5.2</v>
      </c>
      <c r="S112" s="20">
        <f>ROUND(CachTinhDiem!$B$23*ROUND(1+(SUMPRODUCT(INDEX(CachTinhDiem!$B$8:$E$11,4,0),$K112:$N112)-1)*9/4,1)+CachTinhDiem!$B$24*ROUND(1+(INDEX(CachTinhDiem!$B$15:$E$20,MATCH($O112,CachTinhDiem!$A$15:$A$20,0),4)-1)*9/4,1),1)</f>
        <v>8.6999999999999993</v>
      </c>
      <c r="T112" s="18" t="str">
        <f>INDEX(CachTinhDiem!$A$8:$A$11,MATCH(MAX($P112:$S112),$P112:$S112,0))</f>
        <v>Thuyết trình</v>
      </c>
      <c r="U112" s="21" t="s">
        <v>91</v>
      </c>
      <c r="V112" s="21" t="s">
        <v>92</v>
      </c>
    </row>
    <row r="113" spans="1:22" ht="15" customHeight="1" x14ac:dyDescent="0.35">
      <c r="A113" s="18" t="s">
        <v>383</v>
      </c>
      <c r="B113" s="18" t="s">
        <v>83</v>
      </c>
      <c r="C113" s="18" t="s">
        <v>384</v>
      </c>
      <c r="D113" s="18" t="s">
        <v>85</v>
      </c>
      <c r="E113" s="18" t="s">
        <v>225</v>
      </c>
      <c r="F113" s="18" t="s">
        <v>87</v>
      </c>
      <c r="G113" s="18" t="s">
        <v>132</v>
      </c>
      <c r="H113" s="19">
        <v>19</v>
      </c>
      <c r="I113" s="19">
        <v>37</v>
      </c>
      <c r="J113" s="18" t="s">
        <v>89</v>
      </c>
      <c r="K113" s="19">
        <v>2</v>
      </c>
      <c r="L113" s="19">
        <v>5</v>
      </c>
      <c r="M113" s="19">
        <v>3</v>
      </c>
      <c r="N113" s="19">
        <v>2</v>
      </c>
      <c r="O113" s="18" t="s">
        <v>115</v>
      </c>
      <c r="P113" s="20">
        <f>ROUND(CachTinhDiem!$B$23*ROUND(1+(SUMPRODUCT(INDEX(CachTinhDiem!$B$8:$E$11,1,0),$K113:$N113)-1)*9/4,1)+CachTinhDiem!$B$24*ROUND(1+(INDEX(CachTinhDiem!$B$15:$E$20,MATCH($O113,CachTinhDiem!$A$15:$A$20,0),1)-1)*9/4,1),1)</f>
        <v>7.2</v>
      </c>
      <c r="Q113" s="20">
        <f>ROUND(CachTinhDiem!$B$23*ROUND(1+(SUMPRODUCT(INDEX(CachTinhDiem!$B$8:$E$11,2,0),$K113:$N113)-1)*9/4,1)+CachTinhDiem!$B$24*ROUND(1+(INDEX(CachTinhDiem!$B$15:$E$20,MATCH($O113,CachTinhDiem!$A$15:$A$20,0),2)-1)*9/4,1),1)</f>
        <v>6.3</v>
      </c>
      <c r="R113" s="20">
        <f>ROUND(CachTinhDiem!$B$23*ROUND(1+(SUMPRODUCT(INDEX(CachTinhDiem!$B$8:$E$11,3,0),$K113:$N113)-1)*9/4,1)+CachTinhDiem!$B$24*ROUND(1+(INDEX(CachTinhDiem!$B$15:$E$20,MATCH($O113,CachTinhDiem!$A$15:$A$20,0),3)-1)*9/4,1),1)</f>
        <v>7.5</v>
      </c>
      <c r="S113" s="20">
        <f>ROUND(CachTinhDiem!$B$23*ROUND(1+(SUMPRODUCT(INDEX(CachTinhDiem!$B$8:$E$11,4,0),$K113:$N113)-1)*9/4,1)+CachTinhDiem!$B$24*ROUND(1+(INDEX(CachTinhDiem!$B$15:$E$20,MATCH($O113,CachTinhDiem!$A$15:$A$20,0),4)-1)*9/4,1),1)</f>
        <v>5.2</v>
      </c>
      <c r="T113" s="18" t="str">
        <f>INDEX(CachTinhDiem!$A$8:$A$11,MATCH(MAX($P113:$S113),$P113:$S113,0))</f>
        <v>Vẽ ngoại cảnh</v>
      </c>
      <c r="U113" s="21" t="s">
        <v>91</v>
      </c>
      <c r="V113" s="21" t="s">
        <v>92</v>
      </c>
    </row>
    <row r="114" spans="1:22" ht="15" customHeight="1" x14ac:dyDescent="0.35">
      <c r="A114" s="18" t="s">
        <v>385</v>
      </c>
      <c r="B114" s="18" t="s">
        <v>83</v>
      </c>
      <c r="C114" s="18" t="s">
        <v>386</v>
      </c>
      <c r="D114" s="18" t="s">
        <v>85</v>
      </c>
      <c r="E114" s="18" t="s">
        <v>225</v>
      </c>
      <c r="F114" s="18" t="s">
        <v>87</v>
      </c>
      <c r="G114" s="18" t="s">
        <v>127</v>
      </c>
      <c r="H114" s="19">
        <v>19</v>
      </c>
      <c r="I114" s="19">
        <v>37</v>
      </c>
      <c r="J114" s="18" t="s">
        <v>89</v>
      </c>
      <c r="K114" s="19">
        <v>2</v>
      </c>
      <c r="L114" s="19">
        <v>5</v>
      </c>
      <c r="M114" s="19">
        <v>3</v>
      </c>
      <c r="N114" s="19">
        <v>1</v>
      </c>
      <c r="O114" s="18" t="s">
        <v>90</v>
      </c>
      <c r="P114" s="20">
        <f>ROUND(CachTinhDiem!$B$23*ROUND(1+(SUMPRODUCT(INDEX(CachTinhDiem!$B$8:$E$11,1,0),$K114:$N114)-1)*9/4,1)+CachTinhDiem!$B$24*ROUND(1+(INDEX(CachTinhDiem!$B$15:$E$20,MATCH($O114,CachTinhDiem!$A$15:$A$20,0),1)-1)*9/4,1),1)</f>
        <v>6.1</v>
      </c>
      <c r="Q114" s="20">
        <f>ROUND(CachTinhDiem!$B$23*ROUND(1+(SUMPRODUCT(INDEX(CachTinhDiem!$B$8:$E$11,2,0),$K114:$N114)-1)*9/4,1)+CachTinhDiem!$B$24*ROUND(1+(INDEX(CachTinhDiem!$B$15:$E$20,MATCH($O114,CachTinhDiem!$A$15:$A$20,0),2)-1)*9/4,1),1)</f>
        <v>5.5</v>
      </c>
      <c r="R114" s="20">
        <f>ROUND(CachTinhDiem!$B$23*ROUND(1+(SUMPRODUCT(INDEX(CachTinhDiem!$B$8:$E$11,3,0),$K114:$N114)-1)*9/4,1)+CachTinhDiem!$B$24*ROUND(1+(INDEX(CachTinhDiem!$B$15:$E$20,MATCH($O114,CachTinhDiem!$A$15:$A$20,0),3)-1)*9/4,1),1)</f>
        <v>6.5</v>
      </c>
      <c r="S114" s="20">
        <f>ROUND(CachTinhDiem!$B$23*ROUND(1+(SUMPRODUCT(INDEX(CachTinhDiem!$B$8:$E$11,4,0),$K114:$N114)-1)*9/4,1)+CachTinhDiem!$B$24*ROUND(1+(INDEX(CachTinhDiem!$B$15:$E$20,MATCH($O114,CachTinhDiem!$A$15:$A$20,0),4)-1)*9/4,1),1)</f>
        <v>3.6</v>
      </c>
      <c r="T114" s="18" t="str">
        <f>INDEX(CachTinhDiem!$A$8:$A$11,MATCH(MAX($P114:$S114),$P114:$S114,0))</f>
        <v>Vẽ ngoại cảnh</v>
      </c>
      <c r="U114" s="21" t="s">
        <v>91</v>
      </c>
      <c r="V114" s="21" t="s">
        <v>92</v>
      </c>
    </row>
    <row r="115" spans="1:22" ht="15" customHeight="1" x14ac:dyDescent="0.35">
      <c r="A115" s="18" t="s">
        <v>387</v>
      </c>
      <c r="B115" s="18" t="s">
        <v>83</v>
      </c>
      <c r="C115" s="18" t="s">
        <v>388</v>
      </c>
      <c r="D115" s="18" t="s">
        <v>136</v>
      </c>
      <c r="E115" s="18" t="s">
        <v>183</v>
      </c>
      <c r="F115" s="18" t="s">
        <v>87</v>
      </c>
      <c r="G115" s="18" t="s">
        <v>215</v>
      </c>
      <c r="H115" s="19">
        <v>21</v>
      </c>
      <c r="I115" s="19">
        <v>40</v>
      </c>
      <c r="J115" s="18" t="s">
        <v>89</v>
      </c>
      <c r="K115" s="19">
        <v>2</v>
      </c>
      <c r="L115" s="19">
        <v>4</v>
      </c>
      <c r="M115" s="19">
        <v>5</v>
      </c>
      <c r="N115" s="19">
        <v>2</v>
      </c>
      <c r="O115" s="18" t="s">
        <v>138</v>
      </c>
      <c r="P115" s="20">
        <f>ROUND(CachTinhDiem!$B$23*ROUND(1+(SUMPRODUCT(INDEX(CachTinhDiem!$B$8:$E$11,1,0),$K115:$N115)-1)*9/4,1)+CachTinhDiem!$B$24*ROUND(1+(INDEX(CachTinhDiem!$B$15:$E$20,MATCH($O115,CachTinhDiem!$A$15:$A$20,0),1)-1)*9/4,1),1)</f>
        <v>7</v>
      </c>
      <c r="Q115" s="20">
        <f>ROUND(CachTinhDiem!$B$23*ROUND(1+(SUMPRODUCT(INDEX(CachTinhDiem!$B$8:$E$11,2,0),$K115:$N115)-1)*9/4,1)+CachTinhDiem!$B$24*ROUND(1+(INDEX(CachTinhDiem!$B$15:$E$20,MATCH($O115,CachTinhDiem!$A$15:$A$20,0),2)-1)*9/4,1),1)</f>
        <v>8.3000000000000007</v>
      </c>
      <c r="R115" s="20">
        <f>ROUND(CachTinhDiem!$B$23*ROUND(1+(SUMPRODUCT(INDEX(CachTinhDiem!$B$8:$E$11,3,0),$K115:$N115)-1)*9/4,1)+CachTinhDiem!$B$24*ROUND(1+(INDEX(CachTinhDiem!$B$15:$E$20,MATCH($O115,CachTinhDiem!$A$15:$A$20,0),3)-1)*9/4,1),1)</f>
        <v>7.9</v>
      </c>
      <c r="S115" s="20">
        <f>ROUND(CachTinhDiem!$B$23*ROUND(1+(SUMPRODUCT(INDEX(CachTinhDiem!$B$8:$E$11,4,0),$K115:$N115)-1)*9/4,1)+CachTinhDiem!$B$24*ROUND(1+(INDEX(CachTinhDiem!$B$15:$E$20,MATCH($O115,CachTinhDiem!$A$15:$A$20,0),4)-1)*9/4,1),1)</f>
        <v>4.2</v>
      </c>
      <c r="T115" s="18" t="str">
        <f>INDEX(CachTinhDiem!$A$8:$A$11,MATCH(MAX($P115:$S115),$P115:$S115,0))</f>
        <v>Xưởng/Công trình</v>
      </c>
      <c r="U115" s="21" t="s">
        <v>91</v>
      </c>
      <c r="V115" s="21" t="s">
        <v>92</v>
      </c>
    </row>
    <row r="116" spans="1:22" ht="15" customHeight="1" x14ac:dyDescent="0.35">
      <c r="A116" s="18" t="s">
        <v>389</v>
      </c>
      <c r="B116" s="18" t="s">
        <v>83</v>
      </c>
      <c r="C116" s="18" t="s">
        <v>390</v>
      </c>
      <c r="D116" s="18" t="s">
        <v>136</v>
      </c>
      <c r="E116" s="18" t="s">
        <v>147</v>
      </c>
      <c r="F116" s="18" t="s">
        <v>87</v>
      </c>
      <c r="G116" s="18" t="s">
        <v>243</v>
      </c>
      <c r="H116" s="19">
        <v>5</v>
      </c>
      <c r="I116" s="19">
        <v>11</v>
      </c>
      <c r="J116" s="18" t="s">
        <v>120</v>
      </c>
      <c r="K116" s="19">
        <v>4</v>
      </c>
      <c r="L116" s="19">
        <v>1</v>
      </c>
      <c r="M116" s="19">
        <v>3</v>
      </c>
      <c r="N116" s="19">
        <v>2</v>
      </c>
      <c r="O116" s="18" t="s">
        <v>115</v>
      </c>
      <c r="P116" s="20">
        <f>ROUND(CachTinhDiem!$B$23*ROUND(1+(SUMPRODUCT(INDEX(CachTinhDiem!$B$8:$E$11,1,0),$K116:$N116)-1)*9/4,1)+CachTinhDiem!$B$24*ROUND(1+(INDEX(CachTinhDiem!$B$15:$E$20,MATCH($O116,CachTinhDiem!$A$15:$A$20,0),1)-1)*9/4,1),1)</f>
        <v>5.6</v>
      </c>
      <c r="Q116" s="20">
        <f>ROUND(CachTinhDiem!$B$23*ROUND(1+(SUMPRODUCT(INDEX(CachTinhDiem!$B$8:$E$11,2,0),$K116:$N116)-1)*9/4,1)+CachTinhDiem!$B$24*ROUND(1+(INDEX(CachTinhDiem!$B$15:$E$20,MATCH($O116,CachTinhDiem!$A$15:$A$20,0),2)-1)*9/4,1),1)</f>
        <v>5.7</v>
      </c>
      <c r="R116" s="20">
        <f>ROUND(CachTinhDiem!$B$23*ROUND(1+(SUMPRODUCT(INDEX(CachTinhDiem!$B$8:$E$11,3,0),$K116:$N116)-1)*9/4,1)+CachTinhDiem!$B$24*ROUND(1+(INDEX(CachTinhDiem!$B$15:$E$20,MATCH($O116,CachTinhDiem!$A$15:$A$20,0),3)-1)*9/4,1),1)</f>
        <v>5.6</v>
      </c>
      <c r="S116" s="20">
        <f>ROUND(CachTinhDiem!$B$23*ROUND(1+(SUMPRODUCT(INDEX(CachTinhDiem!$B$8:$E$11,4,0),$K116:$N116)-1)*9/4,1)+CachTinhDiem!$B$24*ROUND(1+(INDEX(CachTinhDiem!$B$15:$E$20,MATCH($O116,CachTinhDiem!$A$15:$A$20,0),4)-1)*9/4,1),1)</f>
        <v>4</v>
      </c>
      <c r="T116" s="18" t="str">
        <f>INDEX(CachTinhDiem!$A$8:$A$11,MATCH(MAX($P116:$S116),$P116:$S116,0))</f>
        <v>Xưởng/Công trình</v>
      </c>
      <c r="U116" s="21" t="s">
        <v>91</v>
      </c>
      <c r="V116" s="21" t="s">
        <v>92</v>
      </c>
    </row>
    <row r="117" spans="1:22" ht="15" customHeight="1" x14ac:dyDescent="0.35">
      <c r="A117" s="18" t="s">
        <v>391</v>
      </c>
      <c r="B117" s="18" t="s">
        <v>83</v>
      </c>
      <c r="C117" s="18" t="s">
        <v>392</v>
      </c>
      <c r="D117" s="18" t="s">
        <v>85</v>
      </c>
      <c r="E117" s="18" t="s">
        <v>225</v>
      </c>
      <c r="F117" s="18" t="s">
        <v>87</v>
      </c>
      <c r="G117" s="18" t="s">
        <v>207</v>
      </c>
      <c r="H117" s="19">
        <v>21</v>
      </c>
      <c r="I117" s="19">
        <v>38</v>
      </c>
      <c r="J117" s="18" t="s">
        <v>89</v>
      </c>
      <c r="K117" s="19">
        <v>1</v>
      </c>
      <c r="L117" s="19">
        <v>5</v>
      </c>
      <c r="M117" s="19">
        <v>4</v>
      </c>
      <c r="N117" s="19">
        <v>1</v>
      </c>
      <c r="O117" s="18" t="s">
        <v>115</v>
      </c>
      <c r="P117" s="20">
        <f>ROUND(CachTinhDiem!$B$23*ROUND(1+(SUMPRODUCT(INDEX(CachTinhDiem!$B$8:$E$11,1,0),$K117:$N117)-1)*9/4,1)+CachTinhDiem!$B$24*ROUND(1+(INDEX(CachTinhDiem!$B$15:$E$20,MATCH($O117,CachTinhDiem!$A$15:$A$20,0),1)-1)*9/4,1),1)</f>
        <v>7</v>
      </c>
      <c r="Q117" s="20">
        <f>ROUND(CachTinhDiem!$B$23*ROUND(1+(SUMPRODUCT(INDEX(CachTinhDiem!$B$8:$E$11,2,0),$K117:$N117)-1)*9/4,1)+CachTinhDiem!$B$24*ROUND(1+(INDEX(CachTinhDiem!$B$15:$E$20,MATCH($O117,CachTinhDiem!$A$15:$A$20,0),2)-1)*9/4,1),1)</f>
        <v>6.7</v>
      </c>
      <c r="R117" s="20">
        <f>ROUND(CachTinhDiem!$B$23*ROUND(1+(SUMPRODUCT(INDEX(CachTinhDiem!$B$8:$E$11,3,0),$K117:$N117)-1)*9/4,1)+CachTinhDiem!$B$24*ROUND(1+(INDEX(CachTinhDiem!$B$15:$E$20,MATCH($O117,CachTinhDiem!$A$15:$A$20,0),3)-1)*9/4,1),1)</f>
        <v>8</v>
      </c>
      <c r="S117" s="20">
        <f>ROUND(CachTinhDiem!$B$23*ROUND(1+(SUMPRODUCT(INDEX(CachTinhDiem!$B$8:$E$11,4,0),$K117:$N117)-1)*9/4,1)+CachTinhDiem!$B$24*ROUND(1+(INDEX(CachTinhDiem!$B$15:$E$20,MATCH($O117,CachTinhDiem!$A$15:$A$20,0),4)-1)*9/4,1),1)</f>
        <v>4.5999999999999996</v>
      </c>
      <c r="T117" s="18" t="str">
        <f>INDEX(CachTinhDiem!$A$8:$A$11,MATCH(MAX($P117:$S117),$P117:$S117,0))</f>
        <v>Vẽ ngoại cảnh</v>
      </c>
      <c r="U117" s="21" t="s">
        <v>91</v>
      </c>
      <c r="V117" s="21" t="s">
        <v>92</v>
      </c>
    </row>
    <row r="118" spans="1:22" ht="15" customHeight="1" x14ac:dyDescent="0.35">
      <c r="A118" s="18" t="s">
        <v>393</v>
      </c>
      <c r="B118" s="18" t="s">
        <v>83</v>
      </c>
      <c r="C118" s="18" t="s">
        <v>394</v>
      </c>
      <c r="D118" s="18" t="s">
        <v>100</v>
      </c>
      <c r="E118" s="18" t="s">
        <v>106</v>
      </c>
      <c r="F118" s="18" t="s">
        <v>87</v>
      </c>
      <c r="G118" s="18" t="s">
        <v>215</v>
      </c>
      <c r="H118" s="19">
        <v>20</v>
      </c>
      <c r="I118" s="19">
        <v>39</v>
      </c>
      <c r="J118" s="18" t="s">
        <v>89</v>
      </c>
      <c r="K118" s="19">
        <v>2</v>
      </c>
      <c r="L118" s="19">
        <v>4</v>
      </c>
      <c r="M118" s="19">
        <v>3</v>
      </c>
      <c r="N118" s="19">
        <v>2</v>
      </c>
      <c r="O118" s="18" t="s">
        <v>90</v>
      </c>
      <c r="P118" s="20">
        <f>ROUND(CachTinhDiem!$B$23*ROUND(1+(SUMPRODUCT(INDEX(CachTinhDiem!$B$8:$E$11,1,0),$K118:$N118)-1)*9/4,1)+CachTinhDiem!$B$24*ROUND(1+(INDEX(CachTinhDiem!$B$15:$E$20,MATCH($O118,CachTinhDiem!$A$15:$A$20,0),1)-1)*9/4,1),1)</f>
        <v>6.1</v>
      </c>
      <c r="Q118" s="20">
        <f>ROUND(CachTinhDiem!$B$23*ROUND(1+(SUMPRODUCT(INDEX(CachTinhDiem!$B$8:$E$11,2,0),$K118:$N118)-1)*9/4,1)+CachTinhDiem!$B$24*ROUND(1+(INDEX(CachTinhDiem!$B$15:$E$20,MATCH($O118,CachTinhDiem!$A$15:$A$20,0),2)-1)*9/4,1),1)</f>
        <v>5.4</v>
      </c>
      <c r="R118" s="20">
        <f>ROUND(CachTinhDiem!$B$23*ROUND(1+(SUMPRODUCT(INDEX(CachTinhDiem!$B$8:$E$11,3,0),$K118:$N118)-1)*9/4,1)+CachTinhDiem!$B$24*ROUND(1+(INDEX(CachTinhDiem!$B$15:$E$20,MATCH($O118,CachTinhDiem!$A$15:$A$20,0),3)-1)*9/4,1),1)</f>
        <v>6.3</v>
      </c>
      <c r="S118" s="20">
        <f>ROUND(CachTinhDiem!$B$23*ROUND(1+(SUMPRODUCT(INDEX(CachTinhDiem!$B$8:$E$11,4,0),$K118:$N118)-1)*9/4,1)+CachTinhDiem!$B$24*ROUND(1+(INDEX(CachTinhDiem!$B$15:$E$20,MATCH($O118,CachTinhDiem!$A$15:$A$20,0),4)-1)*9/4,1),1)</f>
        <v>4.2</v>
      </c>
      <c r="T118" s="18" t="str">
        <f>INDEX(CachTinhDiem!$A$8:$A$11,MATCH(MAX($P118:$S118),$P118:$S118,0))</f>
        <v>Vẽ ngoại cảnh</v>
      </c>
      <c r="U118" s="21" t="s">
        <v>91</v>
      </c>
      <c r="V118" s="21" t="s">
        <v>92</v>
      </c>
    </row>
    <row r="119" spans="1:22" ht="15" customHeight="1" x14ac:dyDescent="0.35">
      <c r="A119" s="18" t="s">
        <v>395</v>
      </c>
      <c r="B119" s="18" t="s">
        <v>83</v>
      </c>
      <c r="C119" s="18" t="s">
        <v>396</v>
      </c>
      <c r="D119" s="18" t="s">
        <v>85</v>
      </c>
      <c r="E119" s="18" t="s">
        <v>225</v>
      </c>
      <c r="F119" s="18" t="s">
        <v>87</v>
      </c>
      <c r="G119" s="18" t="s">
        <v>215</v>
      </c>
      <c r="H119" s="19">
        <v>22</v>
      </c>
      <c r="I119" s="19">
        <v>40</v>
      </c>
      <c r="J119" s="18" t="s">
        <v>133</v>
      </c>
      <c r="K119" s="19">
        <v>2</v>
      </c>
      <c r="L119" s="19">
        <v>4</v>
      </c>
      <c r="M119" s="19">
        <v>5</v>
      </c>
      <c r="N119" s="19">
        <v>2</v>
      </c>
      <c r="O119" s="18" t="s">
        <v>138</v>
      </c>
      <c r="P119" s="20">
        <f>ROUND(CachTinhDiem!$B$23*ROUND(1+(SUMPRODUCT(INDEX(CachTinhDiem!$B$8:$E$11,1,0),$K119:$N119)-1)*9/4,1)+CachTinhDiem!$B$24*ROUND(1+(INDEX(CachTinhDiem!$B$15:$E$20,MATCH($O119,CachTinhDiem!$A$15:$A$20,0),1)-1)*9/4,1),1)</f>
        <v>7</v>
      </c>
      <c r="Q119" s="20">
        <f>ROUND(CachTinhDiem!$B$23*ROUND(1+(SUMPRODUCT(INDEX(CachTinhDiem!$B$8:$E$11,2,0),$K119:$N119)-1)*9/4,1)+CachTinhDiem!$B$24*ROUND(1+(INDEX(CachTinhDiem!$B$15:$E$20,MATCH($O119,CachTinhDiem!$A$15:$A$20,0),2)-1)*9/4,1),1)</f>
        <v>8.3000000000000007</v>
      </c>
      <c r="R119" s="20">
        <f>ROUND(CachTinhDiem!$B$23*ROUND(1+(SUMPRODUCT(INDEX(CachTinhDiem!$B$8:$E$11,3,0),$K119:$N119)-1)*9/4,1)+CachTinhDiem!$B$24*ROUND(1+(INDEX(CachTinhDiem!$B$15:$E$20,MATCH($O119,CachTinhDiem!$A$15:$A$20,0),3)-1)*9/4,1),1)</f>
        <v>7.9</v>
      </c>
      <c r="S119" s="20">
        <f>ROUND(CachTinhDiem!$B$23*ROUND(1+(SUMPRODUCT(INDEX(CachTinhDiem!$B$8:$E$11,4,0),$K119:$N119)-1)*9/4,1)+CachTinhDiem!$B$24*ROUND(1+(INDEX(CachTinhDiem!$B$15:$E$20,MATCH($O119,CachTinhDiem!$A$15:$A$20,0),4)-1)*9/4,1),1)</f>
        <v>4.2</v>
      </c>
      <c r="T119" s="18" t="str">
        <f>INDEX(CachTinhDiem!$A$8:$A$11,MATCH(MAX($P119:$S119),$P119:$S119,0))</f>
        <v>Xưởng/Công trình</v>
      </c>
      <c r="U119" s="21" t="s">
        <v>91</v>
      </c>
      <c r="V119" s="21" t="s">
        <v>92</v>
      </c>
    </row>
    <row r="120" spans="1:22" ht="15" customHeight="1" x14ac:dyDescent="0.35">
      <c r="A120" s="18" t="s">
        <v>397</v>
      </c>
      <c r="B120" s="18" t="s">
        <v>83</v>
      </c>
      <c r="C120" s="18" t="s">
        <v>398</v>
      </c>
      <c r="D120" s="18" t="s">
        <v>136</v>
      </c>
      <c r="E120" s="18" t="s">
        <v>126</v>
      </c>
      <c r="F120" s="18" t="s">
        <v>87</v>
      </c>
      <c r="G120" s="18" t="s">
        <v>399</v>
      </c>
      <c r="H120" s="19">
        <v>25</v>
      </c>
      <c r="I120" s="19">
        <v>40</v>
      </c>
      <c r="J120" s="18" t="s">
        <v>133</v>
      </c>
      <c r="K120" s="19">
        <v>2</v>
      </c>
      <c r="L120" s="19">
        <v>5</v>
      </c>
      <c r="M120" s="19">
        <v>2</v>
      </c>
      <c r="N120" s="19">
        <v>4</v>
      </c>
      <c r="O120" s="18" t="s">
        <v>115</v>
      </c>
      <c r="P120" s="20">
        <f>ROUND(CachTinhDiem!$B$23*ROUND(1+(SUMPRODUCT(INDEX(CachTinhDiem!$B$8:$E$11,1,0),$K120:$N120)-1)*9/4,1)+CachTinhDiem!$B$24*ROUND(1+(INDEX(CachTinhDiem!$B$15:$E$20,MATCH($O120,CachTinhDiem!$A$15:$A$20,0),1)-1)*9/4,1),1)</f>
        <v>7.6</v>
      </c>
      <c r="Q120" s="20">
        <f>ROUND(CachTinhDiem!$B$23*ROUND(1+(SUMPRODUCT(INDEX(CachTinhDiem!$B$8:$E$11,2,0),$K120:$N120)-1)*9/4,1)+CachTinhDiem!$B$24*ROUND(1+(INDEX(CachTinhDiem!$B$15:$E$20,MATCH($O120,CachTinhDiem!$A$15:$A$20,0),2)-1)*9/4,1),1)</f>
        <v>5.9</v>
      </c>
      <c r="R120" s="20">
        <f>ROUND(CachTinhDiem!$B$23*ROUND(1+(SUMPRODUCT(INDEX(CachTinhDiem!$B$8:$E$11,3,0),$K120:$N120)-1)*9/4,1)+CachTinhDiem!$B$24*ROUND(1+(INDEX(CachTinhDiem!$B$15:$E$20,MATCH($O120,CachTinhDiem!$A$15:$A$20,0),3)-1)*9/4,1),1)</f>
        <v>7.3</v>
      </c>
      <c r="S120" s="20">
        <f>ROUND(CachTinhDiem!$B$23*ROUND(1+(SUMPRODUCT(INDEX(CachTinhDiem!$B$8:$E$11,4,0),$K120:$N120)-1)*9/4,1)+CachTinhDiem!$B$24*ROUND(1+(INDEX(CachTinhDiem!$B$15:$E$20,MATCH($O120,CachTinhDiem!$A$15:$A$20,0),4)-1)*9/4,1),1)</f>
        <v>6.8</v>
      </c>
      <c r="T120" s="18" t="str">
        <f>INDEX(CachTinhDiem!$A$8:$A$11,MATCH(MAX($P120:$S120),$P120:$S120,0))</f>
        <v>Đi học</v>
      </c>
      <c r="U120" s="21" t="s">
        <v>91</v>
      </c>
      <c r="V120" s="21" t="s">
        <v>92</v>
      </c>
    </row>
    <row r="121" spans="1:22" ht="15" customHeight="1" x14ac:dyDescent="0.35">
      <c r="A121" s="18" t="s">
        <v>400</v>
      </c>
      <c r="B121" s="18" t="s">
        <v>83</v>
      </c>
      <c r="C121" s="18" t="s">
        <v>401</v>
      </c>
      <c r="D121" s="18" t="s">
        <v>100</v>
      </c>
      <c r="E121" s="18" t="s">
        <v>225</v>
      </c>
      <c r="F121" s="18" t="s">
        <v>87</v>
      </c>
      <c r="G121" s="18" t="s">
        <v>127</v>
      </c>
      <c r="H121" s="19">
        <v>16</v>
      </c>
      <c r="I121" s="19">
        <v>30</v>
      </c>
      <c r="J121" s="18" t="s">
        <v>128</v>
      </c>
      <c r="K121" s="19">
        <v>2</v>
      </c>
      <c r="L121" s="19">
        <v>4</v>
      </c>
      <c r="M121" s="19">
        <v>3</v>
      </c>
      <c r="N121" s="19">
        <v>3</v>
      </c>
      <c r="O121" s="18" t="s">
        <v>110</v>
      </c>
      <c r="P121" s="20">
        <f>ROUND(CachTinhDiem!$B$23*ROUND(1+(SUMPRODUCT(INDEX(CachTinhDiem!$B$8:$E$11,1,0),$K121:$N121)-1)*9/4,1)+CachTinhDiem!$B$24*ROUND(1+(INDEX(CachTinhDiem!$B$15:$E$20,MATCH($O121,CachTinhDiem!$A$15:$A$20,0),1)-1)*9/4,1),1)</f>
        <v>6.5</v>
      </c>
      <c r="Q121" s="20">
        <f>ROUND(CachTinhDiem!$B$23*ROUND(1+(SUMPRODUCT(INDEX(CachTinhDiem!$B$8:$E$11,2,0),$K121:$N121)-1)*9/4,1)+CachTinhDiem!$B$24*ROUND(1+(INDEX(CachTinhDiem!$B$15:$E$20,MATCH($O121,CachTinhDiem!$A$15:$A$20,0),2)-1)*9/4,1),1)</f>
        <v>5.5</v>
      </c>
      <c r="R121" s="20">
        <f>ROUND(CachTinhDiem!$B$23*ROUND(1+(SUMPRODUCT(INDEX(CachTinhDiem!$B$8:$E$11,3,0),$K121:$N121)-1)*9/4,1)+CachTinhDiem!$B$24*ROUND(1+(INDEX(CachTinhDiem!$B$15:$E$20,MATCH($O121,CachTinhDiem!$A$15:$A$20,0),3)-1)*9/4,1),1)</f>
        <v>6</v>
      </c>
      <c r="S121" s="20">
        <f>ROUND(CachTinhDiem!$B$23*ROUND(1+(SUMPRODUCT(INDEX(CachTinhDiem!$B$8:$E$11,4,0),$K121:$N121)-1)*9/4,1)+CachTinhDiem!$B$24*ROUND(1+(INDEX(CachTinhDiem!$B$15:$E$20,MATCH($O121,CachTinhDiem!$A$15:$A$20,0),4)-1)*9/4,1),1)</f>
        <v>6.5</v>
      </c>
      <c r="T121" s="18" t="str">
        <f>INDEX(CachTinhDiem!$A$8:$A$11,MATCH(MAX($P121:$S121),$P121:$S121,0))</f>
        <v>Đi học</v>
      </c>
      <c r="U121" s="21" t="s">
        <v>91</v>
      </c>
      <c r="V121" s="21" t="s">
        <v>92</v>
      </c>
    </row>
    <row r="122" spans="1:22" ht="15" customHeight="1" x14ac:dyDescent="0.35">
      <c r="A122" s="18" t="s">
        <v>402</v>
      </c>
      <c r="B122" s="18" t="s">
        <v>83</v>
      </c>
      <c r="C122" s="18" t="s">
        <v>403</v>
      </c>
      <c r="D122" s="18" t="s">
        <v>85</v>
      </c>
      <c r="E122" s="18" t="s">
        <v>106</v>
      </c>
      <c r="F122" s="18" t="s">
        <v>87</v>
      </c>
      <c r="G122" s="18" t="s">
        <v>207</v>
      </c>
      <c r="H122" s="19">
        <v>16</v>
      </c>
      <c r="I122" s="19">
        <v>31</v>
      </c>
      <c r="J122" s="18" t="s">
        <v>128</v>
      </c>
      <c r="K122" s="19">
        <v>2</v>
      </c>
      <c r="L122" s="19">
        <v>5</v>
      </c>
      <c r="M122" s="19">
        <v>3</v>
      </c>
      <c r="N122" s="19">
        <v>3</v>
      </c>
      <c r="O122" s="18" t="s">
        <v>110</v>
      </c>
      <c r="P122" s="20">
        <f>ROUND(CachTinhDiem!$B$23*ROUND(1+(SUMPRODUCT(INDEX(CachTinhDiem!$B$8:$E$11,1,0),$K122:$N122)-1)*9/4,1)+CachTinhDiem!$B$24*ROUND(1+(INDEX(CachTinhDiem!$B$15:$E$20,MATCH($O122,CachTinhDiem!$A$15:$A$20,0),1)-1)*9/4,1),1)</f>
        <v>7</v>
      </c>
      <c r="Q122" s="20">
        <f>ROUND(CachTinhDiem!$B$23*ROUND(1+(SUMPRODUCT(INDEX(CachTinhDiem!$B$8:$E$11,2,0),$K122:$N122)-1)*9/4,1)+CachTinhDiem!$B$24*ROUND(1+(INDEX(CachTinhDiem!$B$15:$E$20,MATCH($O122,CachTinhDiem!$A$15:$A$20,0),2)-1)*9/4,1),1)</f>
        <v>5.9</v>
      </c>
      <c r="R122" s="20">
        <f>ROUND(CachTinhDiem!$B$23*ROUND(1+(SUMPRODUCT(INDEX(CachTinhDiem!$B$8:$E$11,3,0),$K122:$N122)-1)*9/4,1)+CachTinhDiem!$B$24*ROUND(1+(INDEX(CachTinhDiem!$B$15:$E$20,MATCH($O122,CachTinhDiem!$A$15:$A$20,0),3)-1)*9/4,1),1)</f>
        <v>6.5</v>
      </c>
      <c r="S122" s="20">
        <f>ROUND(CachTinhDiem!$B$23*ROUND(1+(SUMPRODUCT(INDEX(CachTinhDiem!$B$8:$E$11,4,0),$K122:$N122)-1)*9/4,1)+CachTinhDiem!$B$24*ROUND(1+(INDEX(CachTinhDiem!$B$15:$E$20,MATCH($O122,CachTinhDiem!$A$15:$A$20,0),4)-1)*9/4,1),1)</f>
        <v>6.8</v>
      </c>
      <c r="T122" s="18" t="str">
        <f>INDEX(CachTinhDiem!$A$8:$A$11,MATCH(MAX($P122:$S122),$P122:$S122,0))</f>
        <v>Đi học</v>
      </c>
      <c r="U122" s="21" t="s">
        <v>91</v>
      </c>
      <c r="V122" s="21" t="s">
        <v>92</v>
      </c>
    </row>
    <row r="123" spans="1:22" ht="15" customHeight="1" x14ac:dyDescent="0.35">
      <c r="A123" s="18" t="s">
        <v>404</v>
      </c>
      <c r="B123" s="18" t="s">
        <v>83</v>
      </c>
      <c r="C123" s="18" t="s">
        <v>405</v>
      </c>
      <c r="D123" s="18" t="s">
        <v>100</v>
      </c>
      <c r="E123" s="18" t="s">
        <v>101</v>
      </c>
      <c r="F123" s="18" t="s">
        <v>87</v>
      </c>
      <c r="G123" s="18" t="s">
        <v>132</v>
      </c>
      <c r="H123" s="19">
        <v>23</v>
      </c>
      <c r="I123" s="19">
        <v>36</v>
      </c>
      <c r="J123" s="18" t="s">
        <v>133</v>
      </c>
      <c r="K123" s="19">
        <v>2</v>
      </c>
      <c r="L123" s="19">
        <v>5</v>
      </c>
      <c r="M123" s="19">
        <v>2</v>
      </c>
      <c r="N123" s="19">
        <v>4</v>
      </c>
      <c r="O123" s="18" t="s">
        <v>110</v>
      </c>
      <c r="P123" s="20">
        <f>ROUND(CachTinhDiem!$B$23*ROUND(1+(SUMPRODUCT(INDEX(CachTinhDiem!$B$8:$E$11,1,0),$K123:$N123)-1)*9/4,1)+CachTinhDiem!$B$24*ROUND(1+(INDEX(CachTinhDiem!$B$15:$E$20,MATCH($O123,CachTinhDiem!$A$15:$A$20,0),1)-1)*9/4,1),1)</f>
        <v>7</v>
      </c>
      <c r="Q123" s="20">
        <f>ROUND(CachTinhDiem!$B$23*ROUND(1+(SUMPRODUCT(INDEX(CachTinhDiem!$B$8:$E$11,2,0),$K123:$N123)-1)*9/4,1)+CachTinhDiem!$B$24*ROUND(1+(INDEX(CachTinhDiem!$B$15:$E$20,MATCH($O123,CachTinhDiem!$A$15:$A$20,0),2)-1)*9/4,1),1)</f>
        <v>5.2</v>
      </c>
      <c r="R123" s="20">
        <f>ROUND(CachTinhDiem!$B$23*ROUND(1+(SUMPRODUCT(INDEX(CachTinhDiem!$B$8:$E$11,3,0),$K123:$N123)-1)*9/4,1)+CachTinhDiem!$B$24*ROUND(1+(INDEX(CachTinhDiem!$B$15:$E$20,MATCH($O123,CachTinhDiem!$A$15:$A$20,0),3)-1)*9/4,1),1)</f>
        <v>6</v>
      </c>
      <c r="S123" s="20">
        <f>ROUND(CachTinhDiem!$B$23*ROUND(1+(SUMPRODUCT(INDEX(CachTinhDiem!$B$8:$E$11,4,0),$K123:$N123)-1)*9/4,1)+CachTinhDiem!$B$24*ROUND(1+(INDEX(CachTinhDiem!$B$15:$E$20,MATCH($O123,CachTinhDiem!$A$15:$A$20,0),4)-1)*9/4,1),1)</f>
        <v>7.5</v>
      </c>
      <c r="T123" s="18" t="str">
        <f>INDEX(CachTinhDiem!$A$8:$A$11,MATCH(MAX($P123:$S123),$P123:$S123,0))</f>
        <v>Thuyết trình</v>
      </c>
      <c r="U123" s="21" t="s">
        <v>91</v>
      </c>
      <c r="V123" s="21" t="s">
        <v>92</v>
      </c>
    </row>
    <row r="124" spans="1:22" ht="15" customHeight="1" x14ac:dyDescent="0.35">
      <c r="A124" s="18" t="s">
        <v>406</v>
      </c>
      <c r="B124" s="18" t="s">
        <v>83</v>
      </c>
      <c r="C124" s="18" t="s">
        <v>407</v>
      </c>
      <c r="D124" s="18" t="s">
        <v>136</v>
      </c>
      <c r="E124" s="18" t="s">
        <v>95</v>
      </c>
      <c r="F124" s="18" t="s">
        <v>87</v>
      </c>
      <c r="G124" s="18" t="s">
        <v>173</v>
      </c>
      <c r="H124" s="19">
        <v>5</v>
      </c>
      <c r="I124" s="19">
        <v>11</v>
      </c>
      <c r="J124" s="18" t="s">
        <v>120</v>
      </c>
      <c r="K124" s="19">
        <v>5</v>
      </c>
      <c r="L124" s="19">
        <v>2</v>
      </c>
      <c r="M124" s="19">
        <v>4</v>
      </c>
      <c r="N124" s="19">
        <v>3</v>
      </c>
      <c r="O124" s="18" t="s">
        <v>110</v>
      </c>
      <c r="P124" s="20">
        <f>ROUND(CachTinhDiem!$B$23*ROUND(1+(SUMPRODUCT(INDEX(CachTinhDiem!$B$8:$E$11,1,0),$K124:$N124)-1)*9/4,1)+CachTinhDiem!$B$24*ROUND(1+(INDEX(CachTinhDiem!$B$15:$E$20,MATCH($O124,CachTinhDiem!$A$15:$A$20,0),1)-1)*9/4,1),1)</f>
        <v>6.5</v>
      </c>
      <c r="Q124" s="20">
        <f>ROUND(CachTinhDiem!$B$23*ROUND(1+(SUMPRODUCT(INDEX(CachTinhDiem!$B$8:$E$11,2,0),$K124:$N124)-1)*9/4,1)+CachTinhDiem!$B$24*ROUND(1+(INDEX(CachTinhDiem!$B$15:$E$20,MATCH($O124,CachTinhDiem!$A$15:$A$20,0),2)-1)*9/4,1),1)</f>
        <v>6.6</v>
      </c>
      <c r="R124" s="20">
        <f>ROUND(CachTinhDiem!$B$23*ROUND(1+(SUMPRODUCT(INDEX(CachTinhDiem!$B$8:$E$11,3,0),$K124:$N124)-1)*9/4,1)+CachTinhDiem!$B$24*ROUND(1+(INDEX(CachTinhDiem!$B$15:$E$20,MATCH($O124,CachTinhDiem!$A$15:$A$20,0),3)-1)*9/4,1),1)</f>
        <v>5.9</v>
      </c>
      <c r="S124" s="20">
        <f>ROUND(CachTinhDiem!$B$23*ROUND(1+(SUMPRODUCT(INDEX(CachTinhDiem!$B$8:$E$11,4,0),$K124:$N124)-1)*9/4,1)+CachTinhDiem!$B$24*ROUND(1+(INDEX(CachTinhDiem!$B$15:$E$20,MATCH($O124,CachTinhDiem!$A$15:$A$20,0),4)-1)*9/4,1),1)</f>
        <v>6.2</v>
      </c>
      <c r="T124" s="18" t="str">
        <f>INDEX(CachTinhDiem!$A$8:$A$11,MATCH(MAX($P124:$S124),$P124:$S124,0))</f>
        <v>Xưởng/Công trình</v>
      </c>
      <c r="U124" s="21" t="s">
        <v>91</v>
      </c>
      <c r="V124" s="21" t="s">
        <v>92</v>
      </c>
    </row>
    <row r="125" spans="1:22" ht="15" customHeight="1" x14ac:dyDescent="0.35">
      <c r="A125" s="18" t="s">
        <v>408</v>
      </c>
      <c r="B125" s="18" t="s">
        <v>83</v>
      </c>
      <c r="C125" s="18" t="s">
        <v>409</v>
      </c>
      <c r="D125" s="18" t="s">
        <v>85</v>
      </c>
      <c r="E125" s="18" t="s">
        <v>318</v>
      </c>
      <c r="F125" s="18" t="s">
        <v>87</v>
      </c>
      <c r="G125" s="18" t="s">
        <v>199</v>
      </c>
      <c r="H125" s="19">
        <v>11</v>
      </c>
      <c r="I125" s="19">
        <v>28</v>
      </c>
      <c r="J125" s="18" t="s">
        <v>200</v>
      </c>
      <c r="K125" s="19">
        <v>2</v>
      </c>
      <c r="L125" s="19">
        <v>3</v>
      </c>
      <c r="M125" s="19">
        <v>2</v>
      </c>
      <c r="N125" s="19">
        <v>5</v>
      </c>
      <c r="O125" s="18" t="s">
        <v>103</v>
      </c>
      <c r="P125" s="20">
        <f>ROUND(CachTinhDiem!$B$23*ROUND(1+(SUMPRODUCT(INDEX(CachTinhDiem!$B$8:$E$11,1,0),$K125:$N125)-1)*9/4,1)+CachTinhDiem!$B$24*ROUND(1+(INDEX(CachTinhDiem!$B$15:$E$20,MATCH($O125,CachTinhDiem!$A$15:$A$20,0),1)-1)*9/4,1),1)</f>
        <v>6.5</v>
      </c>
      <c r="Q125" s="20">
        <f>ROUND(CachTinhDiem!$B$23*ROUND(1+(SUMPRODUCT(INDEX(CachTinhDiem!$B$8:$E$11,2,0),$K125:$N125)-1)*9/4,1)+CachTinhDiem!$B$24*ROUND(1+(INDEX(CachTinhDiem!$B$15:$E$20,MATCH($O125,CachTinhDiem!$A$15:$A$20,0),2)-1)*9/4,1),1)</f>
        <v>4.0999999999999996</v>
      </c>
      <c r="R125" s="20">
        <f>ROUND(CachTinhDiem!$B$23*ROUND(1+(SUMPRODUCT(INDEX(CachTinhDiem!$B$8:$E$11,3,0),$K125:$N125)-1)*9/4,1)+CachTinhDiem!$B$24*ROUND(1+(INDEX(CachTinhDiem!$B$15:$E$20,MATCH($O125,CachTinhDiem!$A$15:$A$20,0),3)-1)*9/4,1),1)</f>
        <v>4.7</v>
      </c>
      <c r="S125" s="20">
        <f>ROUND(CachTinhDiem!$B$23*ROUND(1+(SUMPRODUCT(INDEX(CachTinhDiem!$B$8:$E$11,4,0),$K125:$N125)-1)*9/4,1)+CachTinhDiem!$B$24*ROUND(1+(INDEX(CachTinhDiem!$B$15:$E$20,MATCH($O125,CachTinhDiem!$A$15:$A$20,0),4)-1)*9/4,1),1)</f>
        <v>8.5</v>
      </c>
      <c r="T125" s="18" t="str">
        <f>INDEX(CachTinhDiem!$A$8:$A$11,MATCH(MAX($P125:$S125),$P125:$S125,0))</f>
        <v>Thuyết trình</v>
      </c>
      <c r="U125" s="21" t="s">
        <v>91</v>
      </c>
      <c r="V125" s="21" t="s">
        <v>92</v>
      </c>
    </row>
    <row r="126" spans="1:22" ht="15" customHeight="1" x14ac:dyDescent="0.35">
      <c r="A126" s="18" t="s">
        <v>410</v>
      </c>
      <c r="B126" s="18" t="s">
        <v>83</v>
      </c>
      <c r="C126" s="18" t="s">
        <v>411</v>
      </c>
      <c r="D126" s="18" t="s">
        <v>100</v>
      </c>
      <c r="E126" s="18" t="s">
        <v>24</v>
      </c>
      <c r="F126" s="18" t="s">
        <v>87</v>
      </c>
      <c r="G126" s="18" t="s">
        <v>123</v>
      </c>
      <c r="H126" s="19">
        <v>7</v>
      </c>
      <c r="I126" s="19">
        <v>19</v>
      </c>
      <c r="J126" s="18" t="s">
        <v>120</v>
      </c>
      <c r="K126" s="19">
        <v>4</v>
      </c>
      <c r="L126" s="19">
        <v>2</v>
      </c>
      <c r="M126" s="19">
        <v>2</v>
      </c>
      <c r="N126" s="19">
        <v>3</v>
      </c>
      <c r="O126" s="18" t="s">
        <v>103</v>
      </c>
      <c r="P126" s="20">
        <f>ROUND(CachTinhDiem!$B$23*ROUND(1+(SUMPRODUCT(INDEX(CachTinhDiem!$B$8:$E$11,1,0),$K126:$N126)-1)*9/4,1)+CachTinhDiem!$B$24*ROUND(1+(INDEX(CachTinhDiem!$B$15:$E$20,MATCH($O126,CachTinhDiem!$A$15:$A$20,0),1)-1)*9/4,1),1)</f>
        <v>5.4</v>
      </c>
      <c r="Q126" s="20">
        <f>ROUND(CachTinhDiem!$B$23*ROUND(1+(SUMPRODUCT(INDEX(CachTinhDiem!$B$8:$E$11,2,0),$K126:$N126)-1)*9/4,1)+CachTinhDiem!$B$24*ROUND(1+(INDEX(CachTinhDiem!$B$15:$E$20,MATCH($O126,CachTinhDiem!$A$15:$A$20,0),2)-1)*9/4,1),1)</f>
        <v>4.0999999999999996</v>
      </c>
      <c r="R126" s="20">
        <f>ROUND(CachTinhDiem!$B$23*ROUND(1+(SUMPRODUCT(INDEX(CachTinhDiem!$B$8:$E$11,3,0),$K126:$N126)-1)*9/4,1)+CachTinhDiem!$B$24*ROUND(1+(INDEX(CachTinhDiem!$B$15:$E$20,MATCH($O126,CachTinhDiem!$A$15:$A$20,0),3)-1)*9/4,1),1)</f>
        <v>3.6</v>
      </c>
      <c r="S126" s="20">
        <f>ROUND(CachTinhDiem!$B$23*ROUND(1+(SUMPRODUCT(INDEX(CachTinhDiem!$B$8:$E$11,4,0),$K126:$N126)-1)*9/4,1)+CachTinhDiem!$B$24*ROUND(1+(INDEX(CachTinhDiem!$B$15:$E$20,MATCH($O126,CachTinhDiem!$A$15:$A$20,0),4)-1)*9/4,1),1)</f>
        <v>6.2</v>
      </c>
      <c r="T126" s="18" t="str">
        <f>INDEX(CachTinhDiem!$A$8:$A$11,MATCH(MAX($P126:$S126),$P126:$S126,0))</f>
        <v>Thuyết trình</v>
      </c>
      <c r="U126" s="21" t="s">
        <v>91</v>
      </c>
      <c r="V126" s="21" t="s">
        <v>92</v>
      </c>
    </row>
    <row r="127" spans="1:22" ht="15" customHeight="1" x14ac:dyDescent="0.35">
      <c r="A127" s="18" t="s">
        <v>412</v>
      </c>
      <c r="B127" s="18" t="s">
        <v>83</v>
      </c>
      <c r="C127" s="18" t="s">
        <v>413</v>
      </c>
      <c r="D127" s="18" t="s">
        <v>85</v>
      </c>
      <c r="E127" s="18" t="s">
        <v>229</v>
      </c>
      <c r="F127" s="18" t="s">
        <v>87</v>
      </c>
      <c r="G127" s="18" t="s">
        <v>109</v>
      </c>
      <c r="H127" s="19">
        <v>20</v>
      </c>
      <c r="I127" s="19">
        <v>37</v>
      </c>
      <c r="J127" s="18" t="s">
        <v>89</v>
      </c>
      <c r="K127" s="19">
        <v>2</v>
      </c>
      <c r="L127" s="19">
        <v>4</v>
      </c>
      <c r="M127" s="19">
        <v>3</v>
      </c>
      <c r="N127" s="19">
        <v>2</v>
      </c>
      <c r="O127" s="18" t="s">
        <v>115</v>
      </c>
      <c r="P127" s="20">
        <f>ROUND(CachTinhDiem!$B$23*ROUND(1+(SUMPRODUCT(INDEX(CachTinhDiem!$B$8:$E$11,1,0),$K127:$N127)-1)*9/4,1)+CachTinhDiem!$B$24*ROUND(1+(INDEX(CachTinhDiem!$B$15:$E$20,MATCH($O127,CachTinhDiem!$A$15:$A$20,0),1)-1)*9/4,1),1)</f>
        <v>6.7</v>
      </c>
      <c r="Q127" s="20">
        <f>ROUND(CachTinhDiem!$B$23*ROUND(1+(SUMPRODUCT(INDEX(CachTinhDiem!$B$8:$E$11,2,0),$K127:$N127)-1)*9/4,1)+CachTinhDiem!$B$24*ROUND(1+(INDEX(CachTinhDiem!$B$15:$E$20,MATCH($O127,CachTinhDiem!$A$15:$A$20,0),2)-1)*9/4,1),1)</f>
        <v>6.1</v>
      </c>
      <c r="R127" s="20">
        <f>ROUND(CachTinhDiem!$B$23*ROUND(1+(SUMPRODUCT(INDEX(CachTinhDiem!$B$8:$E$11,3,0),$K127:$N127)-1)*9/4,1)+CachTinhDiem!$B$24*ROUND(1+(INDEX(CachTinhDiem!$B$15:$E$20,MATCH($O127,CachTinhDiem!$A$15:$A$20,0),3)-1)*9/4,1),1)</f>
        <v>7</v>
      </c>
      <c r="S127" s="20">
        <f>ROUND(CachTinhDiem!$B$23*ROUND(1+(SUMPRODUCT(INDEX(CachTinhDiem!$B$8:$E$11,4,0),$K127:$N127)-1)*9/4,1)+CachTinhDiem!$B$24*ROUND(1+(INDEX(CachTinhDiem!$B$15:$E$20,MATCH($O127,CachTinhDiem!$A$15:$A$20,0),4)-1)*9/4,1),1)</f>
        <v>4.9000000000000004</v>
      </c>
      <c r="T127" s="18" t="str">
        <f>INDEX(CachTinhDiem!$A$8:$A$11,MATCH(MAX($P127:$S127),$P127:$S127,0))</f>
        <v>Vẽ ngoại cảnh</v>
      </c>
      <c r="U127" s="21" t="s">
        <v>91</v>
      </c>
      <c r="V127" s="21" t="s">
        <v>92</v>
      </c>
    </row>
    <row r="128" spans="1:22" ht="15" customHeight="1" x14ac:dyDescent="0.35">
      <c r="A128" s="18" t="s">
        <v>414</v>
      </c>
      <c r="B128" s="18" t="s">
        <v>83</v>
      </c>
      <c r="C128" s="18" t="s">
        <v>415</v>
      </c>
      <c r="D128" s="18" t="s">
        <v>85</v>
      </c>
      <c r="E128" s="18" t="s">
        <v>160</v>
      </c>
      <c r="F128" s="18" t="s">
        <v>87</v>
      </c>
      <c r="G128" s="18" t="s">
        <v>123</v>
      </c>
      <c r="H128" s="19">
        <v>5</v>
      </c>
      <c r="I128" s="19">
        <v>14</v>
      </c>
      <c r="J128" s="18" t="s">
        <v>120</v>
      </c>
      <c r="K128" s="19">
        <v>4</v>
      </c>
      <c r="L128" s="19">
        <v>1</v>
      </c>
      <c r="M128" s="19">
        <v>1</v>
      </c>
      <c r="N128" s="19">
        <v>4</v>
      </c>
      <c r="O128" s="18" t="s">
        <v>110</v>
      </c>
      <c r="P128" s="20">
        <f>ROUND(CachTinhDiem!$B$23*ROUND(1+(SUMPRODUCT(INDEX(CachTinhDiem!$B$8:$E$11,1,0),$K128:$N128)-1)*9/4,1)+CachTinhDiem!$B$24*ROUND(1+(INDEX(CachTinhDiem!$B$15:$E$20,MATCH($O128,CachTinhDiem!$A$15:$A$20,0),1)-1)*9/4,1),1)</f>
        <v>4.9000000000000004</v>
      </c>
      <c r="Q128" s="20">
        <f>ROUND(CachTinhDiem!$B$23*ROUND(1+(SUMPRODUCT(INDEX(CachTinhDiem!$B$8:$E$11,2,0),$K128:$N128)-1)*9/4,1)+CachTinhDiem!$B$24*ROUND(1+(INDEX(CachTinhDiem!$B$15:$E$20,MATCH($O128,CachTinhDiem!$A$15:$A$20,0),2)-1)*9/4,1),1)</f>
        <v>3.8</v>
      </c>
      <c r="R128" s="20">
        <f>ROUND(CachTinhDiem!$B$23*ROUND(1+(SUMPRODUCT(INDEX(CachTinhDiem!$B$8:$E$11,3,0),$K128:$N128)-1)*9/4,1)+CachTinhDiem!$B$24*ROUND(1+(INDEX(CachTinhDiem!$B$15:$E$20,MATCH($O128,CachTinhDiem!$A$15:$A$20,0),3)-1)*9/4,1),1)</f>
        <v>3.3</v>
      </c>
      <c r="S128" s="20">
        <f>ROUND(CachTinhDiem!$B$23*ROUND(1+(SUMPRODUCT(INDEX(CachTinhDiem!$B$8:$E$11,4,0),$K128:$N128)-1)*9/4,1)+CachTinhDiem!$B$24*ROUND(1+(INDEX(CachTinhDiem!$B$15:$E$20,MATCH($O128,CachTinhDiem!$A$15:$A$20,0),4)-1)*9/4,1),1)</f>
        <v>5.9</v>
      </c>
      <c r="T128" s="18" t="str">
        <f>INDEX(CachTinhDiem!$A$8:$A$11,MATCH(MAX($P128:$S128),$P128:$S128,0))</f>
        <v>Thuyết trình</v>
      </c>
      <c r="U128" s="21" t="s">
        <v>91</v>
      </c>
      <c r="V128" s="21" t="s">
        <v>92</v>
      </c>
    </row>
    <row r="129" spans="1:22" ht="15" customHeight="1" x14ac:dyDescent="0.35">
      <c r="A129" s="18" t="s">
        <v>416</v>
      </c>
      <c r="B129" s="18" t="s">
        <v>83</v>
      </c>
      <c r="C129" s="18" t="s">
        <v>417</v>
      </c>
      <c r="D129" s="18" t="s">
        <v>85</v>
      </c>
      <c r="E129" s="18" t="s">
        <v>147</v>
      </c>
      <c r="F129" s="18" t="s">
        <v>87</v>
      </c>
      <c r="G129" s="18" t="s">
        <v>262</v>
      </c>
      <c r="H129" s="19">
        <v>5</v>
      </c>
      <c r="I129" s="19">
        <v>21</v>
      </c>
      <c r="J129" s="18" t="s">
        <v>97</v>
      </c>
      <c r="K129" s="19">
        <v>4</v>
      </c>
      <c r="L129" s="19">
        <v>1</v>
      </c>
      <c r="M129" s="19">
        <v>2</v>
      </c>
      <c r="N129" s="19">
        <v>2</v>
      </c>
      <c r="O129" s="18" t="s">
        <v>90</v>
      </c>
      <c r="P129" s="20">
        <f>ROUND(CachTinhDiem!$B$23*ROUND(1+(SUMPRODUCT(INDEX(CachTinhDiem!$B$8:$E$11,1,0),$K129:$N129)-1)*9/4,1)+CachTinhDiem!$B$24*ROUND(1+(INDEX(CachTinhDiem!$B$15:$E$20,MATCH($O129,CachTinhDiem!$A$15:$A$20,0),1)-1)*9/4,1),1)</f>
        <v>4.4000000000000004</v>
      </c>
      <c r="Q129" s="20">
        <f>ROUND(CachTinhDiem!$B$23*ROUND(1+(SUMPRODUCT(INDEX(CachTinhDiem!$B$8:$E$11,2,0),$K129:$N129)-1)*9/4,1)+CachTinhDiem!$B$24*ROUND(1+(INDEX(CachTinhDiem!$B$15:$E$20,MATCH($O129,CachTinhDiem!$A$15:$A$20,0),2)-1)*9/4,1),1)</f>
        <v>4.2</v>
      </c>
      <c r="R129" s="20">
        <f>ROUND(CachTinhDiem!$B$23*ROUND(1+(SUMPRODUCT(INDEX(CachTinhDiem!$B$8:$E$11,3,0),$K129:$N129)-1)*9/4,1)+CachTinhDiem!$B$24*ROUND(1+(INDEX(CachTinhDiem!$B$15:$E$20,MATCH($O129,CachTinhDiem!$A$15:$A$20,0),3)-1)*9/4,1),1)</f>
        <v>4.2</v>
      </c>
      <c r="S129" s="20">
        <f>ROUND(CachTinhDiem!$B$23*ROUND(1+(SUMPRODUCT(INDEX(CachTinhDiem!$B$8:$E$11,4,0),$K129:$N129)-1)*9/4,1)+CachTinhDiem!$B$24*ROUND(1+(INDEX(CachTinhDiem!$B$15:$E$20,MATCH($O129,CachTinhDiem!$A$15:$A$20,0),4)-1)*9/4,1),1)</f>
        <v>3</v>
      </c>
      <c r="T129" s="18" t="str">
        <f>INDEX(CachTinhDiem!$A$8:$A$11,MATCH(MAX($P129:$S129),$P129:$S129,0))</f>
        <v>Đi học</v>
      </c>
      <c r="U129" s="21" t="s">
        <v>91</v>
      </c>
      <c r="V129" s="21" t="s">
        <v>92</v>
      </c>
    </row>
    <row r="130" spans="1:22" ht="15" customHeight="1" x14ac:dyDescent="0.35">
      <c r="A130" s="18" t="s">
        <v>418</v>
      </c>
      <c r="B130" s="18" t="s">
        <v>83</v>
      </c>
      <c r="C130" s="18" t="s">
        <v>419</v>
      </c>
      <c r="D130" s="18" t="s">
        <v>85</v>
      </c>
      <c r="E130" s="18" t="s">
        <v>160</v>
      </c>
      <c r="F130" s="18" t="s">
        <v>87</v>
      </c>
      <c r="G130" s="18" t="s">
        <v>278</v>
      </c>
      <c r="H130" s="19">
        <v>19</v>
      </c>
      <c r="I130" s="19">
        <v>35</v>
      </c>
      <c r="J130" s="18" t="s">
        <v>89</v>
      </c>
      <c r="K130" s="19">
        <v>2</v>
      </c>
      <c r="L130" s="19">
        <v>5</v>
      </c>
      <c r="M130" s="19">
        <v>2</v>
      </c>
      <c r="N130" s="19">
        <v>4</v>
      </c>
      <c r="O130" s="18" t="s">
        <v>110</v>
      </c>
      <c r="P130" s="20">
        <f>ROUND(CachTinhDiem!$B$23*ROUND(1+(SUMPRODUCT(INDEX(CachTinhDiem!$B$8:$E$11,1,0),$K130:$N130)-1)*9/4,1)+CachTinhDiem!$B$24*ROUND(1+(INDEX(CachTinhDiem!$B$15:$E$20,MATCH($O130,CachTinhDiem!$A$15:$A$20,0),1)-1)*9/4,1),1)</f>
        <v>7</v>
      </c>
      <c r="Q130" s="20">
        <f>ROUND(CachTinhDiem!$B$23*ROUND(1+(SUMPRODUCT(INDEX(CachTinhDiem!$B$8:$E$11,2,0),$K130:$N130)-1)*9/4,1)+CachTinhDiem!$B$24*ROUND(1+(INDEX(CachTinhDiem!$B$15:$E$20,MATCH($O130,CachTinhDiem!$A$15:$A$20,0),2)-1)*9/4,1),1)</f>
        <v>5.2</v>
      </c>
      <c r="R130" s="20">
        <f>ROUND(CachTinhDiem!$B$23*ROUND(1+(SUMPRODUCT(INDEX(CachTinhDiem!$B$8:$E$11,3,0),$K130:$N130)-1)*9/4,1)+CachTinhDiem!$B$24*ROUND(1+(INDEX(CachTinhDiem!$B$15:$E$20,MATCH($O130,CachTinhDiem!$A$15:$A$20,0),3)-1)*9/4,1),1)</f>
        <v>6</v>
      </c>
      <c r="S130" s="20">
        <f>ROUND(CachTinhDiem!$B$23*ROUND(1+(SUMPRODUCT(INDEX(CachTinhDiem!$B$8:$E$11,4,0),$K130:$N130)-1)*9/4,1)+CachTinhDiem!$B$24*ROUND(1+(INDEX(CachTinhDiem!$B$15:$E$20,MATCH($O130,CachTinhDiem!$A$15:$A$20,0),4)-1)*9/4,1),1)</f>
        <v>7.5</v>
      </c>
      <c r="T130" s="18" t="str">
        <f>INDEX(CachTinhDiem!$A$8:$A$11,MATCH(MAX($P130:$S130),$P130:$S130,0))</f>
        <v>Thuyết trình</v>
      </c>
      <c r="U130" s="21" t="s">
        <v>91</v>
      </c>
      <c r="V130" s="21" t="s">
        <v>92</v>
      </c>
    </row>
    <row r="131" spans="1:22" ht="15" customHeight="1" x14ac:dyDescent="0.35">
      <c r="A131" s="18" t="s">
        <v>420</v>
      </c>
      <c r="B131" s="18" t="s">
        <v>83</v>
      </c>
      <c r="C131" s="18" t="s">
        <v>421</v>
      </c>
      <c r="D131" s="18" t="s">
        <v>85</v>
      </c>
      <c r="E131" s="18" t="s">
        <v>137</v>
      </c>
      <c r="F131" s="18" t="s">
        <v>87</v>
      </c>
      <c r="G131" s="18" t="s">
        <v>132</v>
      </c>
      <c r="H131" s="19">
        <v>19</v>
      </c>
      <c r="I131" s="19">
        <v>33</v>
      </c>
      <c r="J131" s="18" t="s">
        <v>89</v>
      </c>
      <c r="K131" s="19">
        <v>2</v>
      </c>
      <c r="L131" s="19">
        <v>4</v>
      </c>
      <c r="M131" s="19">
        <v>3</v>
      </c>
      <c r="N131" s="19">
        <v>4</v>
      </c>
      <c r="O131" s="18" t="s">
        <v>115</v>
      </c>
      <c r="P131" s="20">
        <f>ROUND(CachTinhDiem!$B$23*ROUND(1+(SUMPRODUCT(INDEX(CachTinhDiem!$B$8:$E$11,1,0),$K131:$N131)-1)*9/4,1)+CachTinhDiem!$B$24*ROUND(1+(INDEX(CachTinhDiem!$B$15:$E$20,MATCH($O131,CachTinhDiem!$A$15:$A$20,0),1)-1)*9/4,1),1)</f>
        <v>7.6</v>
      </c>
      <c r="Q131" s="20">
        <f>ROUND(CachTinhDiem!$B$23*ROUND(1+(SUMPRODUCT(INDEX(CachTinhDiem!$B$8:$E$11,2,0),$K131:$N131)-1)*9/4,1)+CachTinhDiem!$B$24*ROUND(1+(INDEX(CachTinhDiem!$B$15:$E$20,MATCH($O131,CachTinhDiem!$A$15:$A$20,0),2)-1)*9/4,1),1)</f>
        <v>6.3</v>
      </c>
      <c r="R131" s="20">
        <f>ROUND(CachTinhDiem!$B$23*ROUND(1+(SUMPRODUCT(INDEX(CachTinhDiem!$B$8:$E$11,3,0),$K131:$N131)-1)*9/4,1)+CachTinhDiem!$B$24*ROUND(1+(INDEX(CachTinhDiem!$B$15:$E$20,MATCH($O131,CachTinhDiem!$A$15:$A$20,0),3)-1)*9/4,1),1)</f>
        <v>7.6</v>
      </c>
      <c r="S131" s="20">
        <f>ROUND(CachTinhDiem!$B$23*ROUND(1+(SUMPRODUCT(INDEX(CachTinhDiem!$B$8:$E$11,4,0),$K131:$N131)-1)*9/4,1)+CachTinhDiem!$B$24*ROUND(1+(INDEX(CachTinhDiem!$B$15:$E$20,MATCH($O131,CachTinhDiem!$A$15:$A$20,0),4)-1)*9/4,1),1)</f>
        <v>6.8</v>
      </c>
      <c r="T131" s="18" t="str">
        <f>INDEX(CachTinhDiem!$A$8:$A$11,MATCH(MAX($P131:$S131),$P131:$S131,0))</f>
        <v>Đi học</v>
      </c>
      <c r="U131" s="21" t="s">
        <v>91</v>
      </c>
      <c r="V131" s="21" t="s">
        <v>92</v>
      </c>
    </row>
    <row r="132" spans="1:22" ht="15" customHeight="1" x14ac:dyDescent="0.35">
      <c r="A132" s="18" t="s">
        <v>422</v>
      </c>
      <c r="B132" s="18" t="s">
        <v>83</v>
      </c>
      <c r="C132" s="18" t="s">
        <v>423</v>
      </c>
      <c r="D132" s="18" t="s">
        <v>136</v>
      </c>
      <c r="E132" s="18" t="s">
        <v>225</v>
      </c>
      <c r="F132" s="18" t="s">
        <v>87</v>
      </c>
      <c r="G132" s="18" t="s">
        <v>96</v>
      </c>
      <c r="H132" s="19">
        <v>5</v>
      </c>
      <c r="I132" s="19">
        <v>19</v>
      </c>
      <c r="J132" s="18" t="s">
        <v>120</v>
      </c>
      <c r="K132" s="19">
        <v>4</v>
      </c>
      <c r="L132" s="19">
        <v>1</v>
      </c>
      <c r="M132" s="19">
        <v>2</v>
      </c>
      <c r="N132" s="19">
        <v>2</v>
      </c>
      <c r="O132" s="18" t="s">
        <v>138</v>
      </c>
      <c r="P132" s="20">
        <f>ROUND(CachTinhDiem!$B$23*ROUND(1+(SUMPRODUCT(INDEX(CachTinhDiem!$B$8:$E$11,1,0),$K132:$N132)-1)*9/4,1)+CachTinhDiem!$B$24*ROUND(1+(INDEX(CachTinhDiem!$B$15:$E$20,MATCH($O132,CachTinhDiem!$A$15:$A$20,0),1)-1)*9/4,1),1)</f>
        <v>4.4000000000000004</v>
      </c>
      <c r="Q132" s="20">
        <f>ROUND(CachTinhDiem!$B$23*ROUND(1+(SUMPRODUCT(INDEX(CachTinhDiem!$B$8:$E$11,2,0),$K132:$N132)-1)*9/4,1)+CachTinhDiem!$B$24*ROUND(1+(INDEX(CachTinhDiem!$B$15:$E$20,MATCH($O132,CachTinhDiem!$A$15:$A$20,0),2)-1)*9/4,1),1)</f>
        <v>5.6</v>
      </c>
      <c r="R132" s="20">
        <f>ROUND(CachTinhDiem!$B$23*ROUND(1+(SUMPRODUCT(INDEX(CachTinhDiem!$B$8:$E$11,3,0),$K132:$N132)-1)*9/4,1)+CachTinhDiem!$B$24*ROUND(1+(INDEX(CachTinhDiem!$B$15:$E$20,MATCH($O132,CachTinhDiem!$A$15:$A$20,0),3)-1)*9/4,1),1)</f>
        <v>4.2</v>
      </c>
      <c r="S132" s="20">
        <f>ROUND(CachTinhDiem!$B$23*ROUND(1+(SUMPRODUCT(INDEX(CachTinhDiem!$B$8:$E$11,4,0),$K132:$N132)-1)*9/4,1)+CachTinhDiem!$B$24*ROUND(1+(INDEX(CachTinhDiem!$B$15:$E$20,MATCH($O132,CachTinhDiem!$A$15:$A$20,0),4)-1)*9/4,1),1)</f>
        <v>2.2999999999999998</v>
      </c>
      <c r="T132" s="18" t="str">
        <f>INDEX(CachTinhDiem!$A$8:$A$11,MATCH(MAX($P132:$S132),$P132:$S132,0))</f>
        <v>Xưởng/Công trình</v>
      </c>
      <c r="U132" s="21" t="s">
        <v>91</v>
      </c>
      <c r="V132" s="21" t="s">
        <v>92</v>
      </c>
    </row>
    <row r="133" spans="1:22" ht="15" customHeight="1" x14ac:dyDescent="0.35">
      <c r="A133" s="18" t="s">
        <v>424</v>
      </c>
      <c r="B133" s="18" t="s">
        <v>83</v>
      </c>
      <c r="C133" s="18" t="s">
        <v>425</v>
      </c>
      <c r="D133" s="18" t="s">
        <v>100</v>
      </c>
      <c r="E133" s="18" t="s">
        <v>141</v>
      </c>
      <c r="F133" s="18" t="s">
        <v>87</v>
      </c>
      <c r="G133" s="18" t="s">
        <v>173</v>
      </c>
      <c r="H133" s="19">
        <v>5</v>
      </c>
      <c r="I133" s="19">
        <v>11</v>
      </c>
      <c r="J133" s="18" t="s">
        <v>120</v>
      </c>
      <c r="K133" s="19">
        <v>5</v>
      </c>
      <c r="L133" s="19">
        <v>2</v>
      </c>
      <c r="M133" s="19">
        <v>2</v>
      </c>
      <c r="N133" s="19">
        <v>3</v>
      </c>
      <c r="O133" s="18" t="s">
        <v>110</v>
      </c>
      <c r="P133" s="20">
        <f>ROUND(CachTinhDiem!$B$23*ROUND(1+(SUMPRODUCT(INDEX(CachTinhDiem!$B$8:$E$11,1,0),$K133:$N133)-1)*9/4,1)+CachTinhDiem!$B$24*ROUND(1+(INDEX(CachTinhDiem!$B$15:$E$20,MATCH($O133,CachTinhDiem!$A$15:$A$20,0),1)-1)*9/4,1),1)</f>
        <v>5.6</v>
      </c>
      <c r="Q133" s="20">
        <f>ROUND(CachTinhDiem!$B$23*ROUND(1+(SUMPRODUCT(INDEX(CachTinhDiem!$B$8:$E$11,2,0),$K133:$N133)-1)*9/4,1)+CachTinhDiem!$B$24*ROUND(1+(INDEX(CachTinhDiem!$B$15:$E$20,MATCH($O133,CachTinhDiem!$A$15:$A$20,0),2)-1)*9/4,1),1)</f>
        <v>5</v>
      </c>
      <c r="R133" s="20">
        <f>ROUND(CachTinhDiem!$B$23*ROUND(1+(SUMPRODUCT(INDEX(CachTinhDiem!$B$8:$E$11,3,0),$K133:$N133)-1)*9/4,1)+CachTinhDiem!$B$24*ROUND(1+(INDEX(CachTinhDiem!$B$15:$E$20,MATCH($O133,CachTinhDiem!$A$15:$A$20,0),3)-1)*9/4,1),1)</f>
        <v>4.2</v>
      </c>
      <c r="S133" s="20">
        <f>ROUND(CachTinhDiem!$B$23*ROUND(1+(SUMPRODUCT(INDEX(CachTinhDiem!$B$8:$E$11,4,0),$K133:$N133)-1)*9/4,1)+CachTinhDiem!$B$24*ROUND(1+(INDEX(CachTinhDiem!$B$15:$E$20,MATCH($O133,CachTinhDiem!$A$15:$A$20,0),4)-1)*9/4,1),1)</f>
        <v>5.6</v>
      </c>
      <c r="T133" s="18" t="str">
        <f>INDEX(CachTinhDiem!$A$8:$A$11,MATCH(MAX($P133:$S133),$P133:$S133,0))</f>
        <v>Đi học</v>
      </c>
      <c r="U133" s="21" t="s">
        <v>91</v>
      </c>
      <c r="V133" s="21" t="s">
        <v>92</v>
      </c>
    </row>
    <row r="134" spans="1:22" ht="15" customHeight="1" x14ac:dyDescent="0.35">
      <c r="A134" s="18" t="s">
        <v>426</v>
      </c>
      <c r="B134" s="18" t="s">
        <v>83</v>
      </c>
      <c r="C134" s="18" t="s">
        <v>427</v>
      </c>
      <c r="D134" s="18" t="s">
        <v>136</v>
      </c>
      <c r="E134" s="18" t="s">
        <v>163</v>
      </c>
      <c r="F134" s="18" t="s">
        <v>87</v>
      </c>
      <c r="G134" s="18" t="s">
        <v>88</v>
      </c>
      <c r="H134" s="19">
        <v>19</v>
      </c>
      <c r="I134" s="19">
        <v>38</v>
      </c>
      <c r="J134" s="18" t="s">
        <v>89</v>
      </c>
      <c r="K134" s="19">
        <v>2</v>
      </c>
      <c r="L134" s="19">
        <v>5</v>
      </c>
      <c r="M134" s="19">
        <v>4</v>
      </c>
      <c r="N134" s="19">
        <v>2</v>
      </c>
      <c r="O134" s="18" t="s">
        <v>90</v>
      </c>
      <c r="P134" s="20">
        <f>ROUND(CachTinhDiem!$B$23*ROUND(1+(SUMPRODUCT(INDEX(CachTinhDiem!$B$8:$E$11,1,0),$K134:$N134)-1)*9/4,1)+CachTinhDiem!$B$24*ROUND(1+(INDEX(CachTinhDiem!$B$15:$E$20,MATCH($O134,CachTinhDiem!$A$15:$A$20,0),1)-1)*9/4,1),1)</f>
        <v>7</v>
      </c>
      <c r="Q134" s="20">
        <f>ROUND(CachTinhDiem!$B$23*ROUND(1+(SUMPRODUCT(INDEX(CachTinhDiem!$B$8:$E$11,2,0),$K134:$N134)-1)*9/4,1)+CachTinhDiem!$B$24*ROUND(1+(INDEX(CachTinhDiem!$B$15:$E$20,MATCH($O134,CachTinhDiem!$A$15:$A$20,0),2)-1)*9/4,1),1)</f>
        <v>6.5</v>
      </c>
      <c r="R134" s="20">
        <f>ROUND(CachTinhDiem!$B$23*ROUND(1+(SUMPRODUCT(INDEX(CachTinhDiem!$B$8:$E$11,3,0),$K134:$N134)-1)*9/4,1)+CachTinhDiem!$B$24*ROUND(1+(INDEX(CachTinhDiem!$B$15:$E$20,MATCH($O134,CachTinhDiem!$A$15:$A$20,0),3)-1)*9/4,1),1)</f>
        <v>7.6</v>
      </c>
      <c r="S134" s="20">
        <f>ROUND(CachTinhDiem!$B$23*ROUND(1+(SUMPRODUCT(INDEX(CachTinhDiem!$B$8:$E$11,4,0),$K134:$N134)-1)*9/4,1)+CachTinhDiem!$B$24*ROUND(1+(INDEX(CachTinhDiem!$B$15:$E$20,MATCH($O134,CachTinhDiem!$A$15:$A$20,0),4)-1)*9/4,1),1)</f>
        <v>4.8</v>
      </c>
      <c r="T134" s="18" t="str">
        <f>INDEX(CachTinhDiem!$A$8:$A$11,MATCH(MAX($P134:$S134),$P134:$S134,0))</f>
        <v>Vẽ ngoại cảnh</v>
      </c>
      <c r="U134" s="21" t="s">
        <v>91</v>
      </c>
      <c r="V134" s="21" t="s">
        <v>92</v>
      </c>
    </row>
    <row r="135" spans="1:22" ht="15" customHeight="1" x14ac:dyDescent="0.35">
      <c r="A135" s="18" t="s">
        <v>428</v>
      </c>
      <c r="B135" s="18" t="s">
        <v>83</v>
      </c>
      <c r="C135" s="18" t="s">
        <v>429</v>
      </c>
      <c r="D135" s="18" t="s">
        <v>100</v>
      </c>
      <c r="E135" s="18" t="s">
        <v>86</v>
      </c>
      <c r="F135" s="18" t="s">
        <v>87</v>
      </c>
      <c r="G135" s="18" t="s">
        <v>278</v>
      </c>
      <c r="H135" s="19">
        <v>19</v>
      </c>
      <c r="I135" s="19">
        <v>35</v>
      </c>
      <c r="J135" s="18" t="s">
        <v>89</v>
      </c>
      <c r="K135" s="19">
        <v>2</v>
      </c>
      <c r="L135" s="19">
        <v>5</v>
      </c>
      <c r="M135" s="19">
        <v>2</v>
      </c>
      <c r="N135" s="19">
        <v>4</v>
      </c>
      <c r="O135" s="18" t="s">
        <v>110</v>
      </c>
      <c r="P135" s="20">
        <f>ROUND(CachTinhDiem!$B$23*ROUND(1+(SUMPRODUCT(INDEX(CachTinhDiem!$B$8:$E$11,1,0),$K135:$N135)-1)*9/4,1)+CachTinhDiem!$B$24*ROUND(1+(INDEX(CachTinhDiem!$B$15:$E$20,MATCH($O135,CachTinhDiem!$A$15:$A$20,0),1)-1)*9/4,1),1)</f>
        <v>7</v>
      </c>
      <c r="Q135" s="20">
        <f>ROUND(CachTinhDiem!$B$23*ROUND(1+(SUMPRODUCT(INDEX(CachTinhDiem!$B$8:$E$11,2,0),$K135:$N135)-1)*9/4,1)+CachTinhDiem!$B$24*ROUND(1+(INDEX(CachTinhDiem!$B$15:$E$20,MATCH($O135,CachTinhDiem!$A$15:$A$20,0),2)-1)*9/4,1),1)</f>
        <v>5.2</v>
      </c>
      <c r="R135" s="20">
        <f>ROUND(CachTinhDiem!$B$23*ROUND(1+(SUMPRODUCT(INDEX(CachTinhDiem!$B$8:$E$11,3,0),$K135:$N135)-1)*9/4,1)+CachTinhDiem!$B$24*ROUND(1+(INDEX(CachTinhDiem!$B$15:$E$20,MATCH($O135,CachTinhDiem!$A$15:$A$20,0),3)-1)*9/4,1),1)</f>
        <v>6</v>
      </c>
      <c r="S135" s="20">
        <f>ROUND(CachTinhDiem!$B$23*ROUND(1+(SUMPRODUCT(INDEX(CachTinhDiem!$B$8:$E$11,4,0),$K135:$N135)-1)*9/4,1)+CachTinhDiem!$B$24*ROUND(1+(INDEX(CachTinhDiem!$B$15:$E$20,MATCH($O135,CachTinhDiem!$A$15:$A$20,0),4)-1)*9/4,1),1)</f>
        <v>7.5</v>
      </c>
      <c r="T135" s="18" t="str">
        <f>INDEX(CachTinhDiem!$A$8:$A$11,MATCH(MAX($P135:$S135),$P135:$S135,0))</f>
        <v>Thuyết trình</v>
      </c>
      <c r="U135" s="21" t="s">
        <v>91</v>
      </c>
      <c r="V135" s="21" t="s">
        <v>92</v>
      </c>
    </row>
    <row r="136" spans="1:22" ht="15" customHeight="1" x14ac:dyDescent="0.35">
      <c r="A136" s="18" t="s">
        <v>430</v>
      </c>
      <c r="B136" s="18" t="s">
        <v>83</v>
      </c>
      <c r="C136" s="18" t="s">
        <v>431</v>
      </c>
      <c r="D136" s="18" t="s">
        <v>85</v>
      </c>
      <c r="E136" s="18" t="s">
        <v>225</v>
      </c>
      <c r="F136" s="18" t="s">
        <v>87</v>
      </c>
      <c r="G136" s="18" t="s">
        <v>243</v>
      </c>
      <c r="H136" s="19">
        <v>5</v>
      </c>
      <c r="I136" s="19">
        <v>12</v>
      </c>
      <c r="J136" s="18" t="s">
        <v>120</v>
      </c>
      <c r="K136" s="19">
        <v>4</v>
      </c>
      <c r="L136" s="19">
        <v>1</v>
      </c>
      <c r="M136" s="19">
        <v>3</v>
      </c>
      <c r="N136" s="19">
        <v>2</v>
      </c>
      <c r="O136" s="18" t="s">
        <v>115</v>
      </c>
      <c r="P136" s="20">
        <f>ROUND(CachTinhDiem!$B$23*ROUND(1+(SUMPRODUCT(INDEX(CachTinhDiem!$B$8:$E$11,1,0),$K136:$N136)-1)*9/4,1)+CachTinhDiem!$B$24*ROUND(1+(INDEX(CachTinhDiem!$B$15:$E$20,MATCH($O136,CachTinhDiem!$A$15:$A$20,0),1)-1)*9/4,1),1)</f>
        <v>5.6</v>
      </c>
      <c r="Q136" s="20">
        <f>ROUND(CachTinhDiem!$B$23*ROUND(1+(SUMPRODUCT(INDEX(CachTinhDiem!$B$8:$E$11,2,0),$K136:$N136)-1)*9/4,1)+CachTinhDiem!$B$24*ROUND(1+(INDEX(CachTinhDiem!$B$15:$E$20,MATCH($O136,CachTinhDiem!$A$15:$A$20,0),2)-1)*9/4,1),1)</f>
        <v>5.7</v>
      </c>
      <c r="R136" s="20">
        <f>ROUND(CachTinhDiem!$B$23*ROUND(1+(SUMPRODUCT(INDEX(CachTinhDiem!$B$8:$E$11,3,0),$K136:$N136)-1)*9/4,1)+CachTinhDiem!$B$24*ROUND(1+(INDEX(CachTinhDiem!$B$15:$E$20,MATCH($O136,CachTinhDiem!$A$15:$A$20,0),3)-1)*9/4,1),1)</f>
        <v>5.6</v>
      </c>
      <c r="S136" s="20">
        <f>ROUND(CachTinhDiem!$B$23*ROUND(1+(SUMPRODUCT(INDEX(CachTinhDiem!$B$8:$E$11,4,0),$K136:$N136)-1)*9/4,1)+CachTinhDiem!$B$24*ROUND(1+(INDEX(CachTinhDiem!$B$15:$E$20,MATCH($O136,CachTinhDiem!$A$15:$A$20,0),4)-1)*9/4,1),1)</f>
        <v>4</v>
      </c>
      <c r="T136" s="18" t="str">
        <f>INDEX(CachTinhDiem!$A$8:$A$11,MATCH(MAX($P136:$S136),$P136:$S136,0))</f>
        <v>Xưởng/Công trình</v>
      </c>
      <c r="U136" s="21" t="s">
        <v>91</v>
      </c>
      <c r="V136" s="21" t="s">
        <v>92</v>
      </c>
    </row>
    <row r="137" spans="1:22" ht="15" customHeight="1" x14ac:dyDescent="0.35">
      <c r="A137" s="18" t="s">
        <v>432</v>
      </c>
      <c r="B137" s="18" t="s">
        <v>83</v>
      </c>
      <c r="C137" s="18" t="s">
        <v>433</v>
      </c>
      <c r="D137" s="18" t="s">
        <v>100</v>
      </c>
      <c r="E137" s="18" t="s">
        <v>344</v>
      </c>
      <c r="F137" s="18" t="s">
        <v>87</v>
      </c>
      <c r="G137" s="18" t="s">
        <v>238</v>
      </c>
      <c r="H137" s="19">
        <v>12</v>
      </c>
      <c r="I137" s="19">
        <v>27</v>
      </c>
      <c r="J137" s="18" t="s">
        <v>128</v>
      </c>
      <c r="K137" s="19">
        <v>3</v>
      </c>
      <c r="L137" s="19">
        <v>2</v>
      </c>
      <c r="M137" s="19">
        <v>4</v>
      </c>
      <c r="N137" s="19">
        <v>3</v>
      </c>
      <c r="O137" s="18" t="s">
        <v>115</v>
      </c>
      <c r="P137" s="20">
        <f>ROUND(CachTinhDiem!$B$23*ROUND(1+(SUMPRODUCT(INDEX(CachTinhDiem!$B$8:$E$11,1,0),$K137:$N137)-1)*9/4,1)+CachTinhDiem!$B$24*ROUND(1+(INDEX(CachTinhDiem!$B$15:$E$20,MATCH($O137,CachTinhDiem!$A$15:$A$20,0),1)-1)*9/4,1),1)</f>
        <v>6.9</v>
      </c>
      <c r="Q137" s="20">
        <f>ROUND(CachTinhDiem!$B$23*ROUND(1+(SUMPRODUCT(INDEX(CachTinhDiem!$B$8:$E$11,2,0),$K137:$N137)-1)*9/4,1)+CachTinhDiem!$B$24*ROUND(1+(INDEX(CachTinhDiem!$B$15:$E$20,MATCH($O137,CachTinhDiem!$A$15:$A$20,0),2)-1)*9/4,1),1)</f>
        <v>6.7</v>
      </c>
      <c r="R137" s="20">
        <f>ROUND(CachTinhDiem!$B$23*ROUND(1+(SUMPRODUCT(INDEX(CachTinhDiem!$B$8:$E$11,3,0),$K137:$N137)-1)*9/4,1)+CachTinhDiem!$B$24*ROUND(1+(INDEX(CachTinhDiem!$B$15:$E$20,MATCH($O137,CachTinhDiem!$A$15:$A$20,0),3)-1)*9/4,1),1)</f>
        <v>7.2</v>
      </c>
      <c r="S137" s="20">
        <f>ROUND(CachTinhDiem!$B$23*ROUND(1+(SUMPRODUCT(INDEX(CachTinhDiem!$B$8:$E$11,4,0),$K137:$N137)-1)*9/4,1)+CachTinhDiem!$B$24*ROUND(1+(INDEX(CachTinhDiem!$B$15:$E$20,MATCH($O137,CachTinhDiem!$A$15:$A$20,0),4)-1)*9/4,1),1)</f>
        <v>5.5</v>
      </c>
      <c r="T137" s="18" t="str">
        <f>INDEX(CachTinhDiem!$A$8:$A$11,MATCH(MAX($P137:$S137),$P137:$S137,0))</f>
        <v>Vẽ ngoại cảnh</v>
      </c>
      <c r="U137" s="21" t="s">
        <v>91</v>
      </c>
      <c r="V137" s="21" t="s">
        <v>92</v>
      </c>
    </row>
    <row r="138" spans="1:22" ht="15" customHeight="1" x14ac:dyDescent="0.35">
      <c r="A138" s="18" t="s">
        <v>434</v>
      </c>
      <c r="B138" s="18" t="s">
        <v>83</v>
      </c>
      <c r="C138" s="18" t="s">
        <v>435</v>
      </c>
      <c r="D138" s="18" t="s">
        <v>85</v>
      </c>
      <c r="E138" s="18" t="s">
        <v>106</v>
      </c>
      <c r="F138" s="18" t="s">
        <v>87</v>
      </c>
      <c r="G138" s="18" t="s">
        <v>259</v>
      </c>
      <c r="H138" s="19">
        <v>8</v>
      </c>
      <c r="I138" s="19">
        <v>22</v>
      </c>
      <c r="J138" s="18" t="s">
        <v>97</v>
      </c>
      <c r="K138" s="19">
        <v>4</v>
      </c>
      <c r="L138" s="19">
        <v>3</v>
      </c>
      <c r="M138" s="19">
        <v>3</v>
      </c>
      <c r="N138" s="19">
        <v>2</v>
      </c>
      <c r="O138" s="18" t="s">
        <v>90</v>
      </c>
      <c r="P138" s="20">
        <f>ROUND(CachTinhDiem!$B$23*ROUND(1+(SUMPRODUCT(INDEX(CachTinhDiem!$B$8:$E$11,1,0),$K138:$N138)-1)*9/4,1)+CachTinhDiem!$B$24*ROUND(1+(INDEX(CachTinhDiem!$B$15:$E$20,MATCH($O138,CachTinhDiem!$A$15:$A$20,0),1)-1)*9/4,1),1)</f>
        <v>5.9</v>
      </c>
      <c r="Q138" s="20">
        <f>ROUND(CachTinhDiem!$B$23*ROUND(1+(SUMPRODUCT(INDEX(CachTinhDiem!$B$8:$E$11,2,0),$K138:$N138)-1)*9/4,1)+CachTinhDiem!$B$24*ROUND(1+(INDEX(CachTinhDiem!$B$15:$E$20,MATCH($O138,CachTinhDiem!$A$15:$A$20,0),2)-1)*9/4,1),1)</f>
        <v>5.6</v>
      </c>
      <c r="R138" s="20">
        <f>ROUND(CachTinhDiem!$B$23*ROUND(1+(SUMPRODUCT(INDEX(CachTinhDiem!$B$8:$E$11,3,0),$K138:$N138)-1)*9/4,1)+CachTinhDiem!$B$24*ROUND(1+(INDEX(CachTinhDiem!$B$15:$E$20,MATCH($O138,CachTinhDiem!$A$15:$A$20,0),3)-1)*9/4,1),1)</f>
        <v>5.9</v>
      </c>
      <c r="S138" s="20">
        <f>ROUND(CachTinhDiem!$B$23*ROUND(1+(SUMPRODUCT(INDEX(CachTinhDiem!$B$8:$E$11,4,0),$K138:$N138)-1)*9/4,1)+CachTinhDiem!$B$24*ROUND(1+(INDEX(CachTinhDiem!$B$15:$E$20,MATCH($O138,CachTinhDiem!$A$15:$A$20,0),4)-1)*9/4,1),1)</f>
        <v>3.9</v>
      </c>
      <c r="T138" s="18" t="str">
        <f>INDEX(CachTinhDiem!$A$8:$A$11,MATCH(MAX($P138:$S138),$P138:$S138,0))</f>
        <v>Đi học</v>
      </c>
      <c r="U138" s="21" t="s">
        <v>91</v>
      </c>
      <c r="V138" s="21" t="s">
        <v>92</v>
      </c>
    </row>
    <row r="139" spans="1:22" ht="15" customHeight="1" x14ac:dyDescent="0.35">
      <c r="A139" s="18" t="s">
        <v>436</v>
      </c>
      <c r="B139" s="18" t="s">
        <v>83</v>
      </c>
      <c r="C139" s="18" t="s">
        <v>437</v>
      </c>
      <c r="D139" s="18" t="s">
        <v>85</v>
      </c>
      <c r="E139" s="18" t="s">
        <v>254</v>
      </c>
      <c r="F139" s="18" t="s">
        <v>87</v>
      </c>
      <c r="G139" s="18" t="s">
        <v>132</v>
      </c>
      <c r="H139" s="19">
        <v>15</v>
      </c>
      <c r="I139" s="19">
        <v>30</v>
      </c>
      <c r="J139" s="18" t="s">
        <v>128</v>
      </c>
      <c r="K139" s="19">
        <v>2</v>
      </c>
      <c r="L139" s="19">
        <v>4</v>
      </c>
      <c r="M139" s="19">
        <v>3</v>
      </c>
      <c r="N139" s="19">
        <v>3</v>
      </c>
      <c r="O139" s="18" t="s">
        <v>110</v>
      </c>
      <c r="P139" s="20">
        <f>ROUND(CachTinhDiem!$B$23*ROUND(1+(SUMPRODUCT(INDEX(CachTinhDiem!$B$8:$E$11,1,0),$K139:$N139)-1)*9/4,1)+CachTinhDiem!$B$24*ROUND(1+(INDEX(CachTinhDiem!$B$15:$E$20,MATCH($O139,CachTinhDiem!$A$15:$A$20,0),1)-1)*9/4,1),1)</f>
        <v>6.5</v>
      </c>
      <c r="Q139" s="20">
        <f>ROUND(CachTinhDiem!$B$23*ROUND(1+(SUMPRODUCT(INDEX(CachTinhDiem!$B$8:$E$11,2,0),$K139:$N139)-1)*9/4,1)+CachTinhDiem!$B$24*ROUND(1+(INDEX(CachTinhDiem!$B$15:$E$20,MATCH($O139,CachTinhDiem!$A$15:$A$20,0),2)-1)*9/4,1),1)</f>
        <v>5.5</v>
      </c>
      <c r="R139" s="20">
        <f>ROUND(CachTinhDiem!$B$23*ROUND(1+(SUMPRODUCT(INDEX(CachTinhDiem!$B$8:$E$11,3,0),$K139:$N139)-1)*9/4,1)+CachTinhDiem!$B$24*ROUND(1+(INDEX(CachTinhDiem!$B$15:$E$20,MATCH($O139,CachTinhDiem!$A$15:$A$20,0),3)-1)*9/4,1),1)</f>
        <v>6</v>
      </c>
      <c r="S139" s="20">
        <f>ROUND(CachTinhDiem!$B$23*ROUND(1+(SUMPRODUCT(INDEX(CachTinhDiem!$B$8:$E$11,4,0),$K139:$N139)-1)*9/4,1)+CachTinhDiem!$B$24*ROUND(1+(INDEX(CachTinhDiem!$B$15:$E$20,MATCH($O139,CachTinhDiem!$A$15:$A$20,0),4)-1)*9/4,1),1)</f>
        <v>6.5</v>
      </c>
      <c r="T139" s="18" t="str">
        <f>INDEX(CachTinhDiem!$A$8:$A$11,MATCH(MAX($P139:$S139),$P139:$S139,0))</f>
        <v>Đi học</v>
      </c>
      <c r="U139" s="21" t="s">
        <v>91</v>
      </c>
      <c r="V139" s="21" t="s">
        <v>92</v>
      </c>
    </row>
    <row r="140" spans="1:22" ht="15" customHeight="1" x14ac:dyDescent="0.35">
      <c r="A140" s="18" t="s">
        <v>438</v>
      </c>
      <c r="B140" s="18" t="s">
        <v>83</v>
      </c>
      <c r="C140" s="18" t="s">
        <v>439</v>
      </c>
      <c r="D140" s="18" t="s">
        <v>85</v>
      </c>
      <c r="E140" s="18" t="s">
        <v>229</v>
      </c>
      <c r="F140" s="18" t="s">
        <v>87</v>
      </c>
      <c r="G140" s="18" t="s">
        <v>207</v>
      </c>
      <c r="H140" s="19">
        <v>22</v>
      </c>
      <c r="I140" s="19">
        <v>40</v>
      </c>
      <c r="J140" s="18" t="s">
        <v>133</v>
      </c>
      <c r="K140" s="19">
        <v>1</v>
      </c>
      <c r="L140" s="19">
        <v>5</v>
      </c>
      <c r="M140" s="19">
        <v>4</v>
      </c>
      <c r="N140" s="19">
        <v>2</v>
      </c>
      <c r="O140" s="18" t="s">
        <v>138</v>
      </c>
      <c r="P140" s="20">
        <f>ROUND(CachTinhDiem!$B$23*ROUND(1+(SUMPRODUCT(INDEX(CachTinhDiem!$B$8:$E$11,1,0),$K140:$N140)-1)*9/4,1)+CachTinhDiem!$B$24*ROUND(1+(INDEX(CachTinhDiem!$B$15:$E$20,MATCH($O140,CachTinhDiem!$A$15:$A$20,0),1)-1)*9/4,1),1)</f>
        <v>6.8</v>
      </c>
      <c r="Q140" s="20">
        <f>ROUND(CachTinhDiem!$B$23*ROUND(1+(SUMPRODUCT(INDEX(CachTinhDiem!$B$8:$E$11,2,0),$K140:$N140)-1)*9/4,1)+CachTinhDiem!$B$24*ROUND(1+(INDEX(CachTinhDiem!$B$15:$E$20,MATCH($O140,CachTinhDiem!$A$15:$A$20,0),2)-1)*9/4,1),1)</f>
        <v>7.5</v>
      </c>
      <c r="R140" s="20">
        <f>ROUND(CachTinhDiem!$B$23*ROUND(1+(SUMPRODUCT(INDEX(CachTinhDiem!$B$8:$E$11,3,0),$K140:$N140)-1)*9/4,1)+CachTinhDiem!$B$24*ROUND(1+(INDEX(CachTinhDiem!$B$15:$E$20,MATCH($O140,CachTinhDiem!$A$15:$A$20,0),3)-1)*9/4,1),1)</f>
        <v>7.6</v>
      </c>
      <c r="S140" s="20">
        <f>ROUND(CachTinhDiem!$B$23*ROUND(1+(SUMPRODUCT(INDEX(CachTinhDiem!$B$8:$E$11,4,0),$K140:$N140)-1)*9/4,1)+CachTinhDiem!$B$24*ROUND(1+(INDEX(CachTinhDiem!$B$15:$E$20,MATCH($O140,CachTinhDiem!$A$15:$A$20,0),4)-1)*9/4,1),1)</f>
        <v>4.2</v>
      </c>
      <c r="T140" s="18" t="str">
        <f>INDEX(CachTinhDiem!$A$8:$A$11,MATCH(MAX($P140:$S140),$P140:$S140,0))</f>
        <v>Vẽ ngoại cảnh</v>
      </c>
      <c r="U140" s="21" t="s">
        <v>91</v>
      </c>
      <c r="V140" s="21" t="s">
        <v>92</v>
      </c>
    </row>
    <row r="141" spans="1:22" ht="15" customHeight="1" x14ac:dyDescent="0.35">
      <c r="A141" s="18" t="s">
        <v>440</v>
      </c>
      <c r="B141" s="18" t="s">
        <v>83</v>
      </c>
      <c r="C141" s="18" t="s">
        <v>441</v>
      </c>
      <c r="D141" s="18" t="s">
        <v>100</v>
      </c>
      <c r="E141" s="18" t="s">
        <v>24</v>
      </c>
      <c r="F141" s="18" t="s">
        <v>87</v>
      </c>
      <c r="G141" s="18" t="s">
        <v>177</v>
      </c>
      <c r="H141" s="19">
        <v>13</v>
      </c>
      <c r="I141" s="19">
        <v>29</v>
      </c>
      <c r="J141" s="18" t="s">
        <v>128</v>
      </c>
      <c r="K141" s="19">
        <v>3</v>
      </c>
      <c r="L141" s="19">
        <v>2</v>
      </c>
      <c r="M141" s="19">
        <v>3</v>
      </c>
      <c r="N141" s="19">
        <v>3</v>
      </c>
      <c r="O141" s="18" t="s">
        <v>115</v>
      </c>
      <c r="P141" s="20">
        <f>ROUND(CachTinhDiem!$B$23*ROUND(1+(SUMPRODUCT(INDEX(CachTinhDiem!$B$8:$E$11,1,0),$K141:$N141)-1)*9/4,1)+CachTinhDiem!$B$24*ROUND(1+(INDEX(CachTinhDiem!$B$15:$E$20,MATCH($O141,CachTinhDiem!$A$15:$A$20,0),1)-1)*9/4,1),1)</f>
        <v>6.4</v>
      </c>
      <c r="Q141" s="20">
        <f>ROUND(CachTinhDiem!$B$23*ROUND(1+(SUMPRODUCT(INDEX(CachTinhDiem!$B$8:$E$11,2,0),$K141:$N141)-1)*9/4,1)+CachTinhDiem!$B$24*ROUND(1+(INDEX(CachTinhDiem!$B$15:$E$20,MATCH($O141,CachTinhDiem!$A$15:$A$20,0),2)-1)*9/4,1),1)</f>
        <v>5.9</v>
      </c>
      <c r="R141" s="20">
        <f>ROUND(CachTinhDiem!$B$23*ROUND(1+(SUMPRODUCT(INDEX(CachTinhDiem!$B$8:$E$11,3,0),$K141:$N141)-1)*9/4,1)+CachTinhDiem!$B$24*ROUND(1+(INDEX(CachTinhDiem!$B$15:$E$20,MATCH($O141,CachTinhDiem!$A$15:$A$20,0),3)-1)*9/4,1),1)</f>
        <v>6.4</v>
      </c>
      <c r="S141" s="20">
        <f>ROUND(CachTinhDiem!$B$23*ROUND(1+(SUMPRODUCT(INDEX(CachTinhDiem!$B$8:$E$11,4,0),$K141:$N141)-1)*9/4,1)+CachTinhDiem!$B$24*ROUND(1+(INDEX(CachTinhDiem!$B$15:$E$20,MATCH($O141,CachTinhDiem!$A$15:$A$20,0),4)-1)*9/4,1),1)</f>
        <v>5.2</v>
      </c>
      <c r="T141" s="18" t="str">
        <f>INDEX(CachTinhDiem!$A$8:$A$11,MATCH(MAX($P141:$S141),$P141:$S141,0))</f>
        <v>Đi học</v>
      </c>
      <c r="U141" s="21" t="s">
        <v>91</v>
      </c>
      <c r="V141" s="21" t="s">
        <v>92</v>
      </c>
    </row>
    <row r="142" spans="1:22" ht="15" customHeight="1" x14ac:dyDescent="0.35">
      <c r="A142" s="18" t="s">
        <v>442</v>
      </c>
      <c r="B142" s="18" t="s">
        <v>83</v>
      </c>
      <c r="C142" s="18" t="s">
        <v>443</v>
      </c>
      <c r="D142" s="18" t="s">
        <v>85</v>
      </c>
      <c r="E142" s="18" t="s">
        <v>180</v>
      </c>
      <c r="F142" s="18" t="s">
        <v>87</v>
      </c>
      <c r="G142" s="18" t="s">
        <v>173</v>
      </c>
      <c r="H142" s="19">
        <v>5</v>
      </c>
      <c r="I142" s="19">
        <v>13</v>
      </c>
      <c r="J142" s="18" t="s">
        <v>120</v>
      </c>
      <c r="K142" s="19">
        <v>5</v>
      </c>
      <c r="L142" s="19">
        <v>2</v>
      </c>
      <c r="M142" s="19">
        <v>2</v>
      </c>
      <c r="N142" s="19">
        <v>4</v>
      </c>
      <c r="O142" s="18" t="s">
        <v>110</v>
      </c>
      <c r="P142" s="20">
        <f>ROUND(CachTinhDiem!$B$23*ROUND(1+(SUMPRODUCT(INDEX(CachTinhDiem!$B$8:$E$11,1,0),$K142:$N142)-1)*9/4,1)+CachTinhDiem!$B$24*ROUND(1+(INDEX(CachTinhDiem!$B$15:$E$20,MATCH($O142,CachTinhDiem!$A$15:$A$20,0),1)-1)*9/4,1),1)</f>
        <v>6.1</v>
      </c>
      <c r="Q142" s="20">
        <f>ROUND(CachTinhDiem!$B$23*ROUND(1+(SUMPRODUCT(INDEX(CachTinhDiem!$B$8:$E$11,2,0),$K142:$N142)-1)*9/4,1)+CachTinhDiem!$B$24*ROUND(1+(INDEX(CachTinhDiem!$B$15:$E$20,MATCH($O142,CachTinhDiem!$A$15:$A$20,0),2)-1)*9/4,1),1)</f>
        <v>5.2</v>
      </c>
      <c r="R142" s="20">
        <f>ROUND(CachTinhDiem!$B$23*ROUND(1+(SUMPRODUCT(INDEX(CachTinhDiem!$B$8:$E$11,3,0),$K142:$N142)-1)*9/4,1)+CachTinhDiem!$B$24*ROUND(1+(INDEX(CachTinhDiem!$B$15:$E$20,MATCH($O142,CachTinhDiem!$A$15:$A$20,0),3)-1)*9/4,1),1)</f>
        <v>4.5999999999999996</v>
      </c>
      <c r="S142" s="20">
        <f>ROUND(CachTinhDiem!$B$23*ROUND(1+(SUMPRODUCT(INDEX(CachTinhDiem!$B$8:$E$11,4,0),$K142:$N142)-1)*9/4,1)+CachTinhDiem!$B$24*ROUND(1+(INDEX(CachTinhDiem!$B$15:$E$20,MATCH($O142,CachTinhDiem!$A$15:$A$20,0),4)-1)*9/4,1),1)</f>
        <v>6.5</v>
      </c>
      <c r="T142" s="18" t="str">
        <f>INDEX(CachTinhDiem!$A$8:$A$11,MATCH(MAX($P142:$S142),$P142:$S142,0))</f>
        <v>Thuyết trình</v>
      </c>
      <c r="U142" s="21" t="s">
        <v>91</v>
      </c>
      <c r="V142" s="21" t="s">
        <v>92</v>
      </c>
    </row>
    <row r="143" spans="1:22" ht="15" customHeight="1" x14ac:dyDescent="0.35">
      <c r="A143" s="18" t="s">
        <v>444</v>
      </c>
      <c r="B143" s="18" t="s">
        <v>83</v>
      </c>
      <c r="C143" s="18" t="s">
        <v>445</v>
      </c>
      <c r="D143" s="18" t="s">
        <v>85</v>
      </c>
      <c r="E143" s="18" t="s">
        <v>160</v>
      </c>
      <c r="F143" s="18" t="s">
        <v>87</v>
      </c>
      <c r="G143" s="18" t="s">
        <v>226</v>
      </c>
      <c r="H143" s="19">
        <v>5</v>
      </c>
      <c r="I143" s="19">
        <v>16</v>
      </c>
      <c r="J143" s="18" t="s">
        <v>120</v>
      </c>
      <c r="K143" s="19">
        <v>4</v>
      </c>
      <c r="L143" s="19">
        <v>1</v>
      </c>
      <c r="M143" s="19">
        <v>2</v>
      </c>
      <c r="N143" s="19">
        <v>4</v>
      </c>
      <c r="O143" s="18" t="s">
        <v>103</v>
      </c>
      <c r="P143" s="20">
        <f>ROUND(CachTinhDiem!$B$23*ROUND(1+(SUMPRODUCT(INDEX(CachTinhDiem!$B$8:$E$11,1,0),$K143:$N143)-1)*9/4,1)+CachTinhDiem!$B$24*ROUND(1+(INDEX(CachTinhDiem!$B$15:$E$20,MATCH($O143,CachTinhDiem!$A$15:$A$20,0),1)-1)*9/4,1),1)</f>
        <v>5.4</v>
      </c>
      <c r="Q143" s="20">
        <f>ROUND(CachTinhDiem!$B$23*ROUND(1+(SUMPRODUCT(INDEX(CachTinhDiem!$B$8:$E$11,2,0),$K143:$N143)-1)*9/4,1)+CachTinhDiem!$B$24*ROUND(1+(INDEX(CachTinhDiem!$B$15:$E$20,MATCH($O143,CachTinhDiem!$A$15:$A$20,0),2)-1)*9/4,1),1)</f>
        <v>3.9</v>
      </c>
      <c r="R143" s="20">
        <f>ROUND(CachTinhDiem!$B$23*ROUND(1+(SUMPRODUCT(INDEX(CachTinhDiem!$B$8:$E$11,3,0),$K143:$N143)-1)*9/4,1)+CachTinhDiem!$B$24*ROUND(1+(INDEX(CachTinhDiem!$B$15:$E$20,MATCH($O143,CachTinhDiem!$A$15:$A$20,0),3)-1)*9/4,1),1)</f>
        <v>3.4</v>
      </c>
      <c r="S143" s="20">
        <f>ROUND(CachTinhDiem!$B$23*ROUND(1+(SUMPRODUCT(INDEX(CachTinhDiem!$B$8:$E$11,4,0),$K143:$N143)-1)*9/4,1)+CachTinhDiem!$B$24*ROUND(1+(INDEX(CachTinhDiem!$B$15:$E$20,MATCH($O143,CachTinhDiem!$A$15:$A$20,0),4)-1)*9/4,1),1)</f>
        <v>6.9</v>
      </c>
      <c r="T143" s="18" t="str">
        <f>INDEX(CachTinhDiem!$A$8:$A$11,MATCH(MAX($P143:$S143),$P143:$S143,0))</f>
        <v>Thuyết trình</v>
      </c>
      <c r="U143" s="21" t="s">
        <v>91</v>
      </c>
      <c r="V143" s="21" t="s">
        <v>92</v>
      </c>
    </row>
    <row r="144" spans="1:22" ht="15" customHeight="1" x14ac:dyDescent="0.35">
      <c r="A144" s="18" t="s">
        <v>446</v>
      </c>
      <c r="B144" s="18" t="s">
        <v>83</v>
      </c>
      <c r="C144" s="18" t="s">
        <v>447</v>
      </c>
      <c r="D144" s="18" t="s">
        <v>85</v>
      </c>
      <c r="E144" s="18" t="s">
        <v>318</v>
      </c>
      <c r="F144" s="18" t="s">
        <v>87</v>
      </c>
      <c r="G144" s="18" t="s">
        <v>262</v>
      </c>
      <c r="H144" s="19">
        <v>9</v>
      </c>
      <c r="I144" s="19">
        <v>21</v>
      </c>
      <c r="J144" s="18" t="s">
        <v>97</v>
      </c>
      <c r="K144" s="19">
        <v>4</v>
      </c>
      <c r="L144" s="19">
        <v>2</v>
      </c>
      <c r="M144" s="19">
        <v>2</v>
      </c>
      <c r="N144" s="19">
        <v>2</v>
      </c>
      <c r="O144" s="18" t="s">
        <v>115</v>
      </c>
      <c r="P144" s="20">
        <f>ROUND(CachTinhDiem!$B$23*ROUND(1+(SUMPRODUCT(INDEX(CachTinhDiem!$B$8:$E$11,1,0),$K144:$N144)-1)*9/4,1)+CachTinhDiem!$B$24*ROUND(1+(INDEX(CachTinhDiem!$B$15:$E$20,MATCH($O144,CachTinhDiem!$A$15:$A$20,0),1)-1)*9/4,1),1)</f>
        <v>5.6</v>
      </c>
      <c r="Q144" s="20">
        <f>ROUND(CachTinhDiem!$B$23*ROUND(1+(SUMPRODUCT(INDEX(CachTinhDiem!$B$8:$E$11,2,0),$K144:$N144)-1)*9/4,1)+CachTinhDiem!$B$24*ROUND(1+(INDEX(CachTinhDiem!$B$15:$E$20,MATCH($O144,CachTinhDiem!$A$15:$A$20,0),2)-1)*9/4,1),1)</f>
        <v>5.3</v>
      </c>
      <c r="R144" s="20">
        <f>ROUND(CachTinhDiem!$B$23*ROUND(1+(SUMPRODUCT(INDEX(CachTinhDiem!$B$8:$E$11,3,0),$K144:$N144)-1)*9/4,1)+CachTinhDiem!$B$24*ROUND(1+(INDEX(CachTinhDiem!$B$15:$E$20,MATCH($O144,CachTinhDiem!$A$15:$A$20,0),3)-1)*9/4,1),1)</f>
        <v>5.3</v>
      </c>
      <c r="S144" s="20">
        <f>ROUND(CachTinhDiem!$B$23*ROUND(1+(SUMPRODUCT(INDEX(CachTinhDiem!$B$8:$E$11,4,0),$K144:$N144)-1)*9/4,1)+CachTinhDiem!$B$24*ROUND(1+(INDEX(CachTinhDiem!$B$15:$E$20,MATCH($O144,CachTinhDiem!$A$15:$A$20,0),4)-1)*9/4,1),1)</f>
        <v>4</v>
      </c>
      <c r="T144" s="18" t="str">
        <f>INDEX(CachTinhDiem!$A$8:$A$11,MATCH(MAX($P144:$S144),$P144:$S144,0))</f>
        <v>Đi học</v>
      </c>
      <c r="U144" s="21" t="s">
        <v>91</v>
      </c>
      <c r="V144" s="21" t="s">
        <v>92</v>
      </c>
    </row>
    <row r="145" spans="1:22" ht="15" customHeight="1" x14ac:dyDescent="0.35">
      <c r="A145" s="18" t="s">
        <v>448</v>
      </c>
      <c r="B145" s="18" t="s">
        <v>83</v>
      </c>
      <c r="C145" s="18" t="s">
        <v>449</v>
      </c>
      <c r="D145" s="18" t="s">
        <v>136</v>
      </c>
      <c r="E145" s="18" t="s">
        <v>186</v>
      </c>
      <c r="F145" s="18" t="s">
        <v>87</v>
      </c>
      <c r="G145" s="18" t="s">
        <v>259</v>
      </c>
      <c r="H145" s="19">
        <v>9</v>
      </c>
      <c r="I145" s="19">
        <v>25</v>
      </c>
      <c r="J145" s="18" t="s">
        <v>200</v>
      </c>
      <c r="K145" s="19">
        <v>3</v>
      </c>
      <c r="L145" s="19">
        <v>3</v>
      </c>
      <c r="M145" s="19">
        <v>4</v>
      </c>
      <c r="N145" s="19">
        <v>2</v>
      </c>
      <c r="O145" s="18" t="s">
        <v>115</v>
      </c>
      <c r="P145" s="20">
        <f>ROUND(CachTinhDiem!$B$23*ROUND(1+(SUMPRODUCT(INDEX(CachTinhDiem!$B$8:$E$11,1,0),$K145:$N145)-1)*9/4,1)+CachTinhDiem!$B$24*ROUND(1+(INDEX(CachTinhDiem!$B$15:$E$20,MATCH($O145,CachTinhDiem!$A$15:$A$20,0),1)-1)*9/4,1),1)</f>
        <v>6.9</v>
      </c>
      <c r="Q145" s="20">
        <f>ROUND(CachTinhDiem!$B$23*ROUND(1+(SUMPRODUCT(INDEX(CachTinhDiem!$B$8:$E$11,2,0),$K145:$N145)-1)*9/4,1)+CachTinhDiem!$B$24*ROUND(1+(INDEX(CachTinhDiem!$B$15:$E$20,MATCH($O145,CachTinhDiem!$A$15:$A$20,0),2)-1)*9/4,1),1)</f>
        <v>6.8</v>
      </c>
      <c r="R145" s="20">
        <f>ROUND(CachTinhDiem!$B$23*ROUND(1+(SUMPRODUCT(INDEX(CachTinhDiem!$B$8:$E$11,3,0),$K145:$N145)-1)*9/4,1)+CachTinhDiem!$B$24*ROUND(1+(INDEX(CachTinhDiem!$B$15:$E$20,MATCH($O145,CachTinhDiem!$A$15:$A$20,0),3)-1)*9/4,1),1)</f>
        <v>7.3</v>
      </c>
      <c r="S145" s="20">
        <f>ROUND(CachTinhDiem!$B$23*ROUND(1+(SUMPRODUCT(INDEX(CachTinhDiem!$B$8:$E$11,4,0),$K145:$N145)-1)*9/4,1)+CachTinhDiem!$B$24*ROUND(1+(INDEX(CachTinhDiem!$B$15:$E$20,MATCH($O145,CachTinhDiem!$A$15:$A$20,0),4)-1)*9/4,1),1)</f>
        <v>4.9000000000000004</v>
      </c>
      <c r="T145" s="18" t="str">
        <f>INDEX(CachTinhDiem!$A$8:$A$11,MATCH(MAX($P145:$S145),$P145:$S145,0))</f>
        <v>Vẽ ngoại cảnh</v>
      </c>
      <c r="U145" s="21" t="s">
        <v>91</v>
      </c>
      <c r="V145" s="21" t="s">
        <v>92</v>
      </c>
    </row>
    <row r="146" spans="1:22" ht="15" customHeight="1" x14ac:dyDescent="0.35">
      <c r="A146" s="18" t="s">
        <v>450</v>
      </c>
      <c r="B146" s="18" t="s">
        <v>83</v>
      </c>
      <c r="C146" s="18" t="s">
        <v>451</v>
      </c>
      <c r="D146" s="18" t="s">
        <v>85</v>
      </c>
      <c r="E146" s="18" t="s">
        <v>131</v>
      </c>
      <c r="F146" s="18" t="s">
        <v>87</v>
      </c>
      <c r="G146" s="18" t="s">
        <v>215</v>
      </c>
      <c r="H146" s="19">
        <v>22</v>
      </c>
      <c r="I146" s="19">
        <v>40</v>
      </c>
      <c r="J146" s="18" t="s">
        <v>133</v>
      </c>
      <c r="K146" s="19">
        <v>2</v>
      </c>
      <c r="L146" s="19">
        <v>4</v>
      </c>
      <c r="M146" s="19">
        <v>5</v>
      </c>
      <c r="N146" s="19">
        <v>2</v>
      </c>
      <c r="O146" s="18" t="s">
        <v>138</v>
      </c>
      <c r="P146" s="20">
        <f>ROUND(CachTinhDiem!$B$23*ROUND(1+(SUMPRODUCT(INDEX(CachTinhDiem!$B$8:$E$11,1,0),$K146:$N146)-1)*9/4,1)+CachTinhDiem!$B$24*ROUND(1+(INDEX(CachTinhDiem!$B$15:$E$20,MATCH($O146,CachTinhDiem!$A$15:$A$20,0),1)-1)*9/4,1),1)</f>
        <v>7</v>
      </c>
      <c r="Q146" s="20">
        <f>ROUND(CachTinhDiem!$B$23*ROUND(1+(SUMPRODUCT(INDEX(CachTinhDiem!$B$8:$E$11,2,0),$K146:$N146)-1)*9/4,1)+CachTinhDiem!$B$24*ROUND(1+(INDEX(CachTinhDiem!$B$15:$E$20,MATCH($O146,CachTinhDiem!$A$15:$A$20,0),2)-1)*9/4,1),1)</f>
        <v>8.3000000000000007</v>
      </c>
      <c r="R146" s="20">
        <f>ROUND(CachTinhDiem!$B$23*ROUND(1+(SUMPRODUCT(INDEX(CachTinhDiem!$B$8:$E$11,3,0),$K146:$N146)-1)*9/4,1)+CachTinhDiem!$B$24*ROUND(1+(INDEX(CachTinhDiem!$B$15:$E$20,MATCH($O146,CachTinhDiem!$A$15:$A$20,0),3)-1)*9/4,1),1)</f>
        <v>7.9</v>
      </c>
      <c r="S146" s="20">
        <f>ROUND(CachTinhDiem!$B$23*ROUND(1+(SUMPRODUCT(INDEX(CachTinhDiem!$B$8:$E$11,4,0),$K146:$N146)-1)*9/4,1)+CachTinhDiem!$B$24*ROUND(1+(INDEX(CachTinhDiem!$B$15:$E$20,MATCH($O146,CachTinhDiem!$A$15:$A$20,0),4)-1)*9/4,1),1)</f>
        <v>4.2</v>
      </c>
      <c r="T146" s="18" t="str">
        <f>INDEX(CachTinhDiem!$A$8:$A$11,MATCH(MAX($P146:$S146),$P146:$S146,0))</f>
        <v>Xưởng/Công trình</v>
      </c>
      <c r="U146" s="21" t="s">
        <v>91</v>
      </c>
      <c r="V146" s="21" t="s">
        <v>92</v>
      </c>
    </row>
    <row r="147" spans="1:22" ht="15" customHeight="1" x14ac:dyDescent="0.35">
      <c r="A147" s="18" t="s">
        <v>452</v>
      </c>
      <c r="B147" s="18" t="s">
        <v>83</v>
      </c>
      <c r="C147" s="18" t="s">
        <v>453</v>
      </c>
      <c r="D147" s="18" t="s">
        <v>100</v>
      </c>
      <c r="E147" s="18" t="s">
        <v>141</v>
      </c>
      <c r="F147" s="18" t="s">
        <v>87</v>
      </c>
      <c r="G147" s="18" t="s">
        <v>109</v>
      </c>
      <c r="H147" s="19">
        <v>21</v>
      </c>
      <c r="I147" s="19">
        <v>38</v>
      </c>
      <c r="J147" s="18" t="s">
        <v>89</v>
      </c>
      <c r="K147" s="19">
        <v>2</v>
      </c>
      <c r="L147" s="19">
        <v>4</v>
      </c>
      <c r="M147" s="19">
        <v>3</v>
      </c>
      <c r="N147" s="19">
        <v>2</v>
      </c>
      <c r="O147" s="18" t="s">
        <v>110</v>
      </c>
      <c r="P147" s="20">
        <f>ROUND(CachTinhDiem!$B$23*ROUND(1+(SUMPRODUCT(INDEX(CachTinhDiem!$B$8:$E$11,1,0),$K147:$N147)-1)*9/4,1)+CachTinhDiem!$B$24*ROUND(1+(INDEX(CachTinhDiem!$B$15:$E$20,MATCH($O147,CachTinhDiem!$A$15:$A$20,0),1)-1)*9/4,1),1)</f>
        <v>6.1</v>
      </c>
      <c r="Q147" s="20">
        <f>ROUND(CachTinhDiem!$B$23*ROUND(1+(SUMPRODUCT(INDEX(CachTinhDiem!$B$8:$E$11,2,0),$K147:$N147)-1)*9/4,1)+CachTinhDiem!$B$24*ROUND(1+(INDEX(CachTinhDiem!$B$15:$E$20,MATCH($O147,CachTinhDiem!$A$15:$A$20,0),2)-1)*9/4,1),1)</f>
        <v>5.4</v>
      </c>
      <c r="R147" s="20">
        <f>ROUND(CachTinhDiem!$B$23*ROUND(1+(SUMPRODUCT(INDEX(CachTinhDiem!$B$8:$E$11,3,0),$K147:$N147)-1)*9/4,1)+CachTinhDiem!$B$24*ROUND(1+(INDEX(CachTinhDiem!$B$15:$E$20,MATCH($O147,CachTinhDiem!$A$15:$A$20,0),3)-1)*9/4,1),1)</f>
        <v>5.6</v>
      </c>
      <c r="S147" s="20">
        <f>ROUND(CachTinhDiem!$B$23*ROUND(1+(SUMPRODUCT(INDEX(CachTinhDiem!$B$8:$E$11,4,0),$K147:$N147)-1)*9/4,1)+CachTinhDiem!$B$24*ROUND(1+(INDEX(CachTinhDiem!$B$15:$E$20,MATCH($O147,CachTinhDiem!$A$15:$A$20,0),4)-1)*9/4,1),1)</f>
        <v>5.6</v>
      </c>
      <c r="T147" s="18" t="str">
        <f>INDEX(CachTinhDiem!$A$8:$A$11,MATCH(MAX($P147:$S147),$P147:$S147,0))</f>
        <v>Đi học</v>
      </c>
      <c r="U147" s="21" t="s">
        <v>91</v>
      </c>
      <c r="V147" s="21" t="s">
        <v>92</v>
      </c>
    </row>
    <row r="148" spans="1:22" ht="15" customHeight="1" x14ac:dyDescent="0.35">
      <c r="A148" s="18" t="s">
        <v>454</v>
      </c>
      <c r="B148" s="18" t="s">
        <v>83</v>
      </c>
      <c r="C148" s="18" t="s">
        <v>455</v>
      </c>
      <c r="D148" s="18" t="s">
        <v>85</v>
      </c>
      <c r="E148" s="18" t="s">
        <v>106</v>
      </c>
      <c r="F148" s="18" t="s">
        <v>87</v>
      </c>
      <c r="G148" s="18" t="s">
        <v>207</v>
      </c>
      <c r="H148" s="19">
        <v>23</v>
      </c>
      <c r="I148" s="19">
        <v>40</v>
      </c>
      <c r="J148" s="18" t="s">
        <v>133</v>
      </c>
      <c r="K148" s="19">
        <v>1</v>
      </c>
      <c r="L148" s="19">
        <v>5</v>
      </c>
      <c r="M148" s="19">
        <v>5</v>
      </c>
      <c r="N148" s="19">
        <v>2</v>
      </c>
      <c r="O148" s="18" t="s">
        <v>138</v>
      </c>
      <c r="P148" s="20">
        <f>ROUND(CachTinhDiem!$B$23*ROUND(1+(SUMPRODUCT(INDEX(CachTinhDiem!$B$8:$E$11,1,0),$K148:$N148)-1)*9/4,1)+CachTinhDiem!$B$24*ROUND(1+(INDEX(CachTinhDiem!$B$15:$E$20,MATCH($O148,CachTinhDiem!$A$15:$A$20,0),1)-1)*9/4,1),1)</f>
        <v>7.3</v>
      </c>
      <c r="Q148" s="20">
        <f>ROUND(CachTinhDiem!$B$23*ROUND(1+(SUMPRODUCT(INDEX(CachTinhDiem!$B$8:$E$11,2,0),$K148:$N148)-1)*9/4,1)+CachTinhDiem!$B$24*ROUND(1+(INDEX(CachTinhDiem!$B$15:$E$20,MATCH($O148,CachTinhDiem!$A$15:$A$20,0),2)-1)*9/4,1),1)</f>
        <v>8.3000000000000007</v>
      </c>
      <c r="R148" s="20">
        <f>ROUND(CachTinhDiem!$B$23*ROUND(1+(SUMPRODUCT(INDEX(CachTinhDiem!$B$8:$E$11,3,0),$K148:$N148)-1)*9/4,1)+CachTinhDiem!$B$24*ROUND(1+(INDEX(CachTinhDiem!$B$15:$E$20,MATCH($O148,CachTinhDiem!$A$15:$A$20,0),3)-1)*9/4,1),1)</f>
        <v>8.4</v>
      </c>
      <c r="S148" s="20">
        <f>ROUND(CachTinhDiem!$B$23*ROUND(1+(SUMPRODUCT(INDEX(CachTinhDiem!$B$8:$E$11,4,0),$K148:$N148)-1)*9/4,1)+CachTinhDiem!$B$24*ROUND(1+(INDEX(CachTinhDiem!$B$15:$E$20,MATCH($O148,CachTinhDiem!$A$15:$A$20,0),4)-1)*9/4,1),1)</f>
        <v>4.5</v>
      </c>
      <c r="T148" s="18" t="str">
        <f>INDEX(CachTinhDiem!$A$8:$A$11,MATCH(MAX($P148:$S148),$P148:$S148,0))</f>
        <v>Vẽ ngoại cảnh</v>
      </c>
      <c r="U148" s="21" t="s">
        <v>91</v>
      </c>
      <c r="V148" s="21" t="s">
        <v>92</v>
      </c>
    </row>
    <row r="149" spans="1:22" ht="15" customHeight="1" x14ac:dyDescent="0.35">
      <c r="A149" s="18" t="s">
        <v>456</v>
      </c>
      <c r="B149" s="18" t="s">
        <v>83</v>
      </c>
      <c r="C149" s="18" t="s">
        <v>457</v>
      </c>
      <c r="D149" s="18" t="s">
        <v>136</v>
      </c>
      <c r="E149" s="18" t="s">
        <v>284</v>
      </c>
      <c r="F149" s="18" t="s">
        <v>87</v>
      </c>
      <c r="G149" s="18" t="s">
        <v>173</v>
      </c>
      <c r="H149" s="19">
        <v>5</v>
      </c>
      <c r="I149" s="19">
        <v>12</v>
      </c>
      <c r="J149" s="18" t="s">
        <v>120</v>
      </c>
      <c r="K149" s="19">
        <v>5</v>
      </c>
      <c r="L149" s="19">
        <v>2</v>
      </c>
      <c r="M149" s="19">
        <v>3</v>
      </c>
      <c r="N149" s="19">
        <v>3</v>
      </c>
      <c r="O149" s="18" t="s">
        <v>110</v>
      </c>
      <c r="P149" s="20">
        <f>ROUND(CachTinhDiem!$B$23*ROUND(1+(SUMPRODUCT(INDEX(CachTinhDiem!$B$8:$E$11,1,0),$K149:$N149)-1)*9/4,1)+CachTinhDiem!$B$24*ROUND(1+(INDEX(CachTinhDiem!$B$15:$E$20,MATCH($O149,CachTinhDiem!$A$15:$A$20,0),1)-1)*9/4,1),1)</f>
        <v>6.1</v>
      </c>
      <c r="Q149" s="20">
        <f>ROUND(CachTinhDiem!$B$23*ROUND(1+(SUMPRODUCT(INDEX(CachTinhDiem!$B$8:$E$11,2,0),$K149:$N149)-1)*9/4,1)+CachTinhDiem!$B$24*ROUND(1+(INDEX(CachTinhDiem!$B$15:$E$20,MATCH($O149,CachTinhDiem!$A$15:$A$20,0),2)-1)*9/4,1),1)</f>
        <v>5.9</v>
      </c>
      <c r="R149" s="20">
        <f>ROUND(CachTinhDiem!$B$23*ROUND(1+(SUMPRODUCT(INDEX(CachTinhDiem!$B$8:$E$11,3,0),$K149:$N149)-1)*9/4,1)+CachTinhDiem!$B$24*ROUND(1+(INDEX(CachTinhDiem!$B$15:$E$20,MATCH($O149,CachTinhDiem!$A$15:$A$20,0),3)-1)*9/4,1),1)</f>
        <v>5</v>
      </c>
      <c r="S149" s="20">
        <f>ROUND(CachTinhDiem!$B$23*ROUND(1+(SUMPRODUCT(INDEX(CachTinhDiem!$B$8:$E$11,4,0),$K149:$N149)-1)*9/4,1)+CachTinhDiem!$B$24*ROUND(1+(INDEX(CachTinhDiem!$B$15:$E$20,MATCH($O149,CachTinhDiem!$A$15:$A$20,0),4)-1)*9/4,1),1)</f>
        <v>5.9</v>
      </c>
      <c r="T149" s="18" t="str">
        <f>INDEX(CachTinhDiem!$A$8:$A$11,MATCH(MAX($P149:$S149),$P149:$S149,0))</f>
        <v>Đi học</v>
      </c>
      <c r="U149" s="21" t="s">
        <v>91</v>
      </c>
      <c r="V149" s="21" t="s">
        <v>92</v>
      </c>
    </row>
    <row r="150" spans="1:22" ht="15" customHeight="1" x14ac:dyDescent="0.35">
      <c r="A150" s="18" t="s">
        <v>458</v>
      </c>
      <c r="B150" s="18" t="s">
        <v>83</v>
      </c>
      <c r="C150" s="18" t="s">
        <v>459</v>
      </c>
      <c r="D150" s="18" t="s">
        <v>136</v>
      </c>
      <c r="E150" s="18" t="s">
        <v>113</v>
      </c>
      <c r="F150" s="18" t="s">
        <v>87</v>
      </c>
      <c r="G150" s="18" t="s">
        <v>215</v>
      </c>
      <c r="H150" s="19">
        <v>19</v>
      </c>
      <c r="I150" s="19">
        <v>39</v>
      </c>
      <c r="J150" s="18" t="s">
        <v>89</v>
      </c>
      <c r="K150" s="19">
        <v>2</v>
      </c>
      <c r="L150" s="19">
        <v>4</v>
      </c>
      <c r="M150" s="19">
        <v>3</v>
      </c>
      <c r="N150" s="19">
        <v>3</v>
      </c>
      <c r="O150" s="18" t="s">
        <v>103</v>
      </c>
      <c r="P150" s="20">
        <f>ROUND(CachTinhDiem!$B$23*ROUND(1+(SUMPRODUCT(INDEX(CachTinhDiem!$B$8:$E$11,1,0),$K150:$N150)-1)*9/4,1)+CachTinhDiem!$B$24*ROUND(1+(INDEX(CachTinhDiem!$B$15:$E$20,MATCH($O150,CachTinhDiem!$A$15:$A$20,0),1)-1)*9/4,1),1)</f>
        <v>6.5</v>
      </c>
      <c r="Q150" s="20">
        <f>ROUND(CachTinhDiem!$B$23*ROUND(1+(SUMPRODUCT(INDEX(CachTinhDiem!$B$8:$E$11,2,0),$K150:$N150)-1)*9/4,1)+CachTinhDiem!$B$24*ROUND(1+(INDEX(CachTinhDiem!$B$15:$E$20,MATCH($O150,CachTinhDiem!$A$15:$A$20,0),2)-1)*9/4,1),1)</f>
        <v>4.8</v>
      </c>
      <c r="R150" s="20">
        <f>ROUND(CachTinhDiem!$B$23*ROUND(1+(SUMPRODUCT(INDEX(CachTinhDiem!$B$8:$E$11,3,0),$K150:$N150)-1)*9/4,1)+CachTinhDiem!$B$24*ROUND(1+(INDEX(CachTinhDiem!$B$15:$E$20,MATCH($O150,CachTinhDiem!$A$15:$A$20,0),3)-1)*9/4,1),1)</f>
        <v>5.3</v>
      </c>
      <c r="S150" s="20">
        <f>ROUND(CachTinhDiem!$B$23*ROUND(1+(SUMPRODUCT(INDEX(CachTinhDiem!$B$8:$E$11,4,0),$K150:$N150)-1)*9/4,1)+CachTinhDiem!$B$24*ROUND(1+(INDEX(CachTinhDiem!$B$15:$E$20,MATCH($O150,CachTinhDiem!$A$15:$A$20,0),4)-1)*9/4,1),1)</f>
        <v>7.2</v>
      </c>
      <c r="T150" s="18" t="str">
        <f>INDEX(CachTinhDiem!$A$8:$A$11,MATCH(MAX($P150:$S150),$P150:$S150,0))</f>
        <v>Thuyết trình</v>
      </c>
      <c r="U150" s="21" t="s">
        <v>91</v>
      </c>
      <c r="V150" s="21" t="s">
        <v>92</v>
      </c>
    </row>
    <row r="151" spans="1:22" ht="15" customHeight="1" x14ac:dyDescent="0.35">
      <c r="A151" s="18" t="s">
        <v>460</v>
      </c>
      <c r="B151" s="18" t="s">
        <v>83</v>
      </c>
      <c r="C151" s="18" t="s">
        <v>461</v>
      </c>
      <c r="D151" s="18" t="s">
        <v>100</v>
      </c>
      <c r="E151" s="18" t="s">
        <v>254</v>
      </c>
      <c r="F151" s="18" t="s">
        <v>87</v>
      </c>
      <c r="G151" s="18" t="s">
        <v>102</v>
      </c>
      <c r="H151" s="19">
        <v>22</v>
      </c>
      <c r="I151" s="19">
        <v>34</v>
      </c>
      <c r="J151" s="18" t="s">
        <v>133</v>
      </c>
      <c r="K151" s="19">
        <v>1</v>
      </c>
      <c r="L151" s="19">
        <v>3</v>
      </c>
      <c r="M151" s="19">
        <v>1</v>
      </c>
      <c r="N151" s="19">
        <v>5</v>
      </c>
      <c r="O151" s="18" t="s">
        <v>103</v>
      </c>
      <c r="P151" s="20">
        <f>ROUND(CachTinhDiem!$B$23*ROUND(1+(SUMPRODUCT(INDEX(CachTinhDiem!$B$8:$E$11,1,0),$K151:$N151)-1)*9/4,1)+CachTinhDiem!$B$24*ROUND(1+(INDEX(CachTinhDiem!$B$15:$E$20,MATCH($O151,CachTinhDiem!$A$15:$A$20,0),1)-1)*9/4,1),1)</f>
        <v>5.9</v>
      </c>
      <c r="Q151" s="20">
        <f>ROUND(CachTinhDiem!$B$23*ROUND(1+(SUMPRODUCT(INDEX(CachTinhDiem!$B$8:$E$11,2,0),$K151:$N151)-1)*9/4,1)+CachTinhDiem!$B$24*ROUND(1+(INDEX(CachTinhDiem!$B$15:$E$20,MATCH($O151,CachTinhDiem!$A$15:$A$20,0),2)-1)*9/4,1),1)</f>
        <v>3</v>
      </c>
      <c r="R151" s="20">
        <f>ROUND(CachTinhDiem!$B$23*ROUND(1+(SUMPRODUCT(INDEX(CachTinhDiem!$B$8:$E$11,3,0),$K151:$N151)-1)*9/4,1)+CachTinhDiem!$B$24*ROUND(1+(INDEX(CachTinhDiem!$B$15:$E$20,MATCH($O151,CachTinhDiem!$A$15:$A$20,0),3)-1)*9/4,1),1)</f>
        <v>3.9</v>
      </c>
      <c r="S151" s="20">
        <f>ROUND(CachTinhDiem!$B$23*ROUND(1+(SUMPRODUCT(INDEX(CachTinhDiem!$B$8:$E$11,4,0),$K151:$N151)-1)*9/4,1)+CachTinhDiem!$B$24*ROUND(1+(INDEX(CachTinhDiem!$B$15:$E$20,MATCH($O151,CachTinhDiem!$A$15:$A$20,0),4)-1)*9/4,1),1)</f>
        <v>8.1</v>
      </c>
      <c r="T151" s="18" t="str">
        <f>INDEX(CachTinhDiem!$A$8:$A$11,MATCH(MAX($P151:$S151),$P151:$S151,0))</f>
        <v>Thuyết trình</v>
      </c>
      <c r="U151" s="21" t="s">
        <v>91</v>
      </c>
      <c r="V151" s="21" t="s">
        <v>92</v>
      </c>
    </row>
    <row r="152" spans="1:22" ht="15" customHeight="1" x14ac:dyDescent="0.35">
      <c r="A152" s="18" t="s">
        <v>462</v>
      </c>
      <c r="B152" s="18" t="s">
        <v>83</v>
      </c>
      <c r="C152" s="18" t="s">
        <v>463</v>
      </c>
      <c r="D152" s="18" t="s">
        <v>100</v>
      </c>
      <c r="E152" s="18" t="s">
        <v>106</v>
      </c>
      <c r="F152" s="18" t="s">
        <v>87</v>
      </c>
      <c r="G152" s="18" t="s">
        <v>132</v>
      </c>
      <c r="H152" s="19">
        <v>20</v>
      </c>
      <c r="I152" s="19">
        <v>38</v>
      </c>
      <c r="J152" s="18" t="s">
        <v>89</v>
      </c>
      <c r="K152" s="19">
        <v>2</v>
      </c>
      <c r="L152" s="19">
        <v>5</v>
      </c>
      <c r="M152" s="19">
        <v>3</v>
      </c>
      <c r="N152" s="19">
        <v>2</v>
      </c>
      <c r="O152" s="18" t="s">
        <v>115</v>
      </c>
      <c r="P152" s="20">
        <f>ROUND(CachTinhDiem!$B$23*ROUND(1+(SUMPRODUCT(INDEX(CachTinhDiem!$B$8:$E$11,1,0),$K152:$N152)-1)*9/4,1)+CachTinhDiem!$B$24*ROUND(1+(INDEX(CachTinhDiem!$B$15:$E$20,MATCH($O152,CachTinhDiem!$A$15:$A$20,0),1)-1)*9/4,1),1)</f>
        <v>7.2</v>
      </c>
      <c r="Q152" s="20">
        <f>ROUND(CachTinhDiem!$B$23*ROUND(1+(SUMPRODUCT(INDEX(CachTinhDiem!$B$8:$E$11,2,0),$K152:$N152)-1)*9/4,1)+CachTinhDiem!$B$24*ROUND(1+(INDEX(CachTinhDiem!$B$15:$E$20,MATCH($O152,CachTinhDiem!$A$15:$A$20,0),2)-1)*9/4,1),1)</f>
        <v>6.3</v>
      </c>
      <c r="R152" s="20">
        <f>ROUND(CachTinhDiem!$B$23*ROUND(1+(SUMPRODUCT(INDEX(CachTinhDiem!$B$8:$E$11,3,0),$K152:$N152)-1)*9/4,1)+CachTinhDiem!$B$24*ROUND(1+(INDEX(CachTinhDiem!$B$15:$E$20,MATCH($O152,CachTinhDiem!$A$15:$A$20,0),3)-1)*9/4,1),1)</f>
        <v>7.5</v>
      </c>
      <c r="S152" s="20">
        <f>ROUND(CachTinhDiem!$B$23*ROUND(1+(SUMPRODUCT(INDEX(CachTinhDiem!$B$8:$E$11,4,0),$K152:$N152)-1)*9/4,1)+CachTinhDiem!$B$24*ROUND(1+(INDEX(CachTinhDiem!$B$15:$E$20,MATCH($O152,CachTinhDiem!$A$15:$A$20,0),4)-1)*9/4,1),1)</f>
        <v>5.2</v>
      </c>
      <c r="T152" s="18" t="str">
        <f>INDEX(CachTinhDiem!$A$8:$A$11,MATCH(MAX($P152:$S152),$P152:$S152,0))</f>
        <v>Vẽ ngoại cảnh</v>
      </c>
      <c r="U152" s="21" t="s">
        <v>91</v>
      </c>
      <c r="V152" s="21" t="s">
        <v>92</v>
      </c>
    </row>
    <row r="153" spans="1:22" ht="15" customHeight="1" x14ac:dyDescent="0.35">
      <c r="A153" s="18" t="s">
        <v>464</v>
      </c>
      <c r="B153" s="18" t="s">
        <v>83</v>
      </c>
      <c r="C153" s="18" t="s">
        <v>465</v>
      </c>
      <c r="D153" s="18" t="s">
        <v>85</v>
      </c>
      <c r="E153" s="18" t="s">
        <v>137</v>
      </c>
      <c r="F153" s="18" t="s">
        <v>87</v>
      </c>
      <c r="G153" s="18" t="s">
        <v>164</v>
      </c>
      <c r="H153" s="19">
        <v>21</v>
      </c>
      <c r="I153" s="19">
        <v>38</v>
      </c>
      <c r="J153" s="18" t="s">
        <v>89</v>
      </c>
      <c r="K153" s="19">
        <v>2</v>
      </c>
      <c r="L153" s="19">
        <v>5</v>
      </c>
      <c r="M153" s="19">
        <v>3</v>
      </c>
      <c r="N153" s="19">
        <v>4</v>
      </c>
      <c r="O153" s="18" t="s">
        <v>103</v>
      </c>
      <c r="P153" s="20">
        <f>ROUND(CachTinhDiem!$B$23*ROUND(1+(SUMPRODUCT(INDEX(CachTinhDiem!$B$8:$E$11,1,0),$K153:$N153)-1)*9/4,1)+CachTinhDiem!$B$24*ROUND(1+(INDEX(CachTinhDiem!$B$15:$E$20,MATCH($O153,CachTinhDiem!$A$15:$A$20,0),1)-1)*9/4,1),1)</f>
        <v>7.5</v>
      </c>
      <c r="Q153" s="20">
        <f>ROUND(CachTinhDiem!$B$23*ROUND(1+(SUMPRODUCT(INDEX(CachTinhDiem!$B$8:$E$11,2,0),$K153:$N153)-1)*9/4,1)+CachTinhDiem!$B$24*ROUND(1+(INDEX(CachTinhDiem!$B$15:$E$20,MATCH($O153,CachTinhDiem!$A$15:$A$20,0),2)-1)*9/4,1),1)</f>
        <v>5.3</v>
      </c>
      <c r="R153" s="20">
        <f>ROUND(CachTinhDiem!$B$23*ROUND(1+(SUMPRODUCT(INDEX(CachTinhDiem!$B$8:$E$11,3,0),$K153:$N153)-1)*9/4,1)+CachTinhDiem!$B$24*ROUND(1+(INDEX(CachTinhDiem!$B$15:$E$20,MATCH($O153,CachTinhDiem!$A$15:$A$20,0),3)-1)*9/4,1),1)</f>
        <v>6.1</v>
      </c>
      <c r="S153" s="20">
        <f>ROUND(CachTinhDiem!$B$23*ROUND(1+(SUMPRODUCT(INDEX(CachTinhDiem!$B$8:$E$11,4,0),$K153:$N153)-1)*9/4,1)+CachTinhDiem!$B$24*ROUND(1+(INDEX(CachTinhDiem!$B$15:$E$20,MATCH($O153,CachTinhDiem!$A$15:$A$20,0),4)-1)*9/4,1),1)</f>
        <v>8.5</v>
      </c>
      <c r="T153" s="18" t="str">
        <f>INDEX(CachTinhDiem!$A$8:$A$11,MATCH(MAX($P153:$S153),$P153:$S153,0))</f>
        <v>Thuyết trình</v>
      </c>
      <c r="U153" s="21" t="s">
        <v>91</v>
      </c>
      <c r="V153" s="21" t="s">
        <v>92</v>
      </c>
    </row>
    <row r="154" spans="1:22" ht="15" customHeight="1" x14ac:dyDescent="0.35">
      <c r="A154" s="18" t="s">
        <v>466</v>
      </c>
      <c r="B154" s="18" t="s">
        <v>83</v>
      </c>
      <c r="C154" s="18" t="s">
        <v>467</v>
      </c>
      <c r="D154" s="18" t="s">
        <v>85</v>
      </c>
      <c r="E154" s="18" t="s">
        <v>225</v>
      </c>
      <c r="F154" s="18" t="s">
        <v>87</v>
      </c>
      <c r="G154" s="18" t="s">
        <v>132</v>
      </c>
      <c r="H154" s="19">
        <v>19</v>
      </c>
      <c r="I154" s="19">
        <v>34</v>
      </c>
      <c r="J154" s="18" t="s">
        <v>89</v>
      </c>
      <c r="K154" s="19">
        <v>2</v>
      </c>
      <c r="L154" s="19">
        <v>4</v>
      </c>
      <c r="M154" s="19">
        <v>3</v>
      </c>
      <c r="N154" s="19">
        <v>3</v>
      </c>
      <c r="O154" s="18" t="s">
        <v>115</v>
      </c>
      <c r="P154" s="20">
        <f>ROUND(CachTinhDiem!$B$23*ROUND(1+(SUMPRODUCT(INDEX(CachTinhDiem!$B$8:$E$11,1,0),$K154:$N154)-1)*9/4,1)+CachTinhDiem!$B$24*ROUND(1+(INDEX(CachTinhDiem!$B$15:$E$20,MATCH($O154,CachTinhDiem!$A$15:$A$20,0),1)-1)*9/4,1),1)</f>
        <v>7.2</v>
      </c>
      <c r="Q154" s="20">
        <f>ROUND(CachTinhDiem!$B$23*ROUND(1+(SUMPRODUCT(INDEX(CachTinhDiem!$B$8:$E$11,2,0),$K154:$N154)-1)*9/4,1)+CachTinhDiem!$B$24*ROUND(1+(INDEX(CachTinhDiem!$B$15:$E$20,MATCH($O154,CachTinhDiem!$A$15:$A$20,0),2)-1)*9/4,1),1)</f>
        <v>6.2</v>
      </c>
      <c r="R154" s="20">
        <f>ROUND(CachTinhDiem!$B$23*ROUND(1+(SUMPRODUCT(INDEX(CachTinhDiem!$B$8:$E$11,3,0),$K154:$N154)-1)*9/4,1)+CachTinhDiem!$B$24*ROUND(1+(INDEX(CachTinhDiem!$B$15:$E$20,MATCH($O154,CachTinhDiem!$A$15:$A$20,0),3)-1)*9/4,1),1)</f>
        <v>7.3</v>
      </c>
      <c r="S154" s="20">
        <f>ROUND(CachTinhDiem!$B$23*ROUND(1+(SUMPRODUCT(INDEX(CachTinhDiem!$B$8:$E$11,4,0),$K154:$N154)-1)*9/4,1)+CachTinhDiem!$B$24*ROUND(1+(INDEX(CachTinhDiem!$B$15:$E$20,MATCH($O154,CachTinhDiem!$A$15:$A$20,0),4)-1)*9/4,1),1)</f>
        <v>5.9</v>
      </c>
      <c r="T154" s="18" t="str">
        <f>INDEX(CachTinhDiem!$A$8:$A$11,MATCH(MAX($P154:$S154),$P154:$S154,0))</f>
        <v>Vẽ ngoại cảnh</v>
      </c>
      <c r="U154" s="21" t="s">
        <v>91</v>
      </c>
      <c r="V154" s="21" t="s">
        <v>92</v>
      </c>
    </row>
    <row r="155" spans="1:22" ht="15" customHeight="1" x14ac:dyDescent="0.35">
      <c r="A155" s="18" t="s">
        <v>468</v>
      </c>
      <c r="B155" s="18" t="s">
        <v>83</v>
      </c>
      <c r="C155" s="18" t="s">
        <v>469</v>
      </c>
      <c r="D155" s="18" t="s">
        <v>85</v>
      </c>
      <c r="E155" s="18" t="s">
        <v>318</v>
      </c>
      <c r="F155" s="18" t="s">
        <v>87</v>
      </c>
      <c r="G155" s="18" t="s">
        <v>278</v>
      </c>
      <c r="H155" s="19">
        <v>14</v>
      </c>
      <c r="I155" s="19">
        <v>29</v>
      </c>
      <c r="J155" s="18" t="s">
        <v>128</v>
      </c>
      <c r="K155" s="19">
        <v>2</v>
      </c>
      <c r="L155" s="19">
        <v>5</v>
      </c>
      <c r="M155" s="19">
        <v>1</v>
      </c>
      <c r="N155" s="19">
        <v>4</v>
      </c>
      <c r="O155" s="18" t="s">
        <v>103</v>
      </c>
      <c r="P155" s="20">
        <f>ROUND(CachTinhDiem!$B$23*ROUND(1+(SUMPRODUCT(INDEX(CachTinhDiem!$B$8:$E$11,1,0),$K155:$N155)-1)*9/4,1)+CachTinhDiem!$B$24*ROUND(1+(INDEX(CachTinhDiem!$B$15:$E$20,MATCH($O155,CachTinhDiem!$A$15:$A$20,0),1)-1)*9/4,1),1)</f>
        <v>6.5</v>
      </c>
      <c r="Q155" s="20">
        <f>ROUND(CachTinhDiem!$B$23*ROUND(1+(SUMPRODUCT(INDEX(CachTinhDiem!$B$8:$E$11,2,0),$K155:$N155)-1)*9/4,1)+CachTinhDiem!$B$24*ROUND(1+(INDEX(CachTinhDiem!$B$15:$E$20,MATCH($O155,CachTinhDiem!$A$15:$A$20,0),2)-1)*9/4,1),1)</f>
        <v>3.7</v>
      </c>
      <c r="R155" s="20">
        <f>ROUND(CachTinhDiem!$B$23*ROUND(1+(SUMPRODUCT(INDEX(CachTinhDiem!$B$8:$E$11,3,0),$K155:$N155)-1)*9/4,1)+CachTinhDiem!$B$24*ROUND(1+(INDEX(CachTinhDiem!$B$15:$E$20,MATCH($O155,CachTinhDiem!$A$15:$A$20,0),3)-1)*9/4,1),1)</f>
        <v>4.5999999999999996</v>
      </c>
      <c r="S155" s="20">
        <f>ROUND(CachTinhDiem!$B$23*ROUND(1+(SUMPRODUCT(INDEX(CachTinhDiem!$B$8:$E$11,4,0),$K155:$N155)-1)*9/4,1)+CachTinhDiem!$B$24*ROUND(1+(INDEX(CachTinhDiem!$B$15:$E$20,MATCH($O155,CachTinhDiem!$A$15:$A$20,0),4)-1)*9/4,1),1)</f>
        <v>7.8</v>
      </c>
      <c r="T155" s="18" t="str">
        <f>INDEX(CachTinhDiem!$A$8:$A$11,MATCH(MAX($P155:$S155),$P155:$S155,0))</f>
        <v>Thuyết trình</v>
      </c>
      <c r="U155" s="21" t="s">
        <v>91</v>
      </c>
      <c r="V155" s="21" t="s">
        <v>92</v>
      </c>
    </row>
    <row r="156" spans="1:22" ht="15" customHeight="1" x14ac:dyDescent="0.35">
      <c r="A156" s="18" t="s">
        <v>470</v>
      </c>
      <c r="B156" s="18" t="s">
        <v>83</v>
      </c>
      <c r="C156" s="18" t="s">
        <v>471</v>
      </c>
      <c r="D156" s="18" t="s">
        <v>85</v>
      </c>
      <c r="E156" s="18" t="s">
        <v>86</v>
      </c>
      <c r="F156" s="18" t="s">
        <v>87</v>
      </c>
      <c r="G156" s="18" t="s">
        <v>262</v>
      </c>
      <c r="H156" s="19">
        <v>6</v>
      </c>
      <c r="I156" s="19">
        <v>20</v>
      </c>
      <c r="J156" s="18" t="s">
        <v>120</v>
      </c>
      <c r="K156" s="19">
        <v>4</v>
      </c>
      <c r="L156" s="19">
        <v>2</v>
      </c>
      <c r="M156" s="19">
        <v>3</v>
      </c>
      <c r="N156" s="19">
        <v>2</v>
      </c>
      <c r="O156" s="18" t="s">
        <v>138</v>
      </c>
      <c r="P156" s="20">
        <f>ROUND(CachTinhDiem!$B$23*ROUND(1+(SUMPRODUCT(INDEX(CachTinhDiem!$B$8:$E$11,1,0),$K156:$N156)-1)*9/4,1)+CachTinhDiem!$B$24*ROUND(1+(INDEX(CachTinhDiem!$B$15:$E$20,MATCH($O156,CachTinhDiem!$A$15:$A$20,0),1)-1)*9/4,1),1)</f>
        <v>5.4</v>
      </c>
      <c r="Q156" s="20">
        <f>ROUND(CachTinhDiem!$B$23*ROUND(1+(SUMPRODUCT(INDEX(CachTinhDiem!$B$8:$E$11,2,0),$K156:$N156)-1)*9/4,1)+CachTinhDiem!$B$24*ROUND(1+(INDEX(CachTinhDiem!$B$15:$E$20,MATCH($O156,CachTinhDiem!$A$15:$A$20,0),2)-1)*9/4,1),1)</f>
        <v>6.7</v>
      </c>
      <c r="R156" s="20">
        <f>ROUND(CachTinhDiem!$B$23*ROUND(1+(SUMPRODUCT(INDEX(CachTinhDiem!$B$8:$E$11,3,0),$K156:$N156)-1)*9/4,1)+CachTinhDiem!$B$24*ROUND(1+(INDEX(CachTinhDiem!$B$15:$E$20,MATCH($O156,CachTinhDiem!$A$15:$A$20,0),3)-1)*9/4,1),1)</f>
        <v>5.4</v>
      </c>
      <c r="S156" s="20">
        <f>ROUND(CachTinhDiem!$B$23*ROUND(1+(SUMPRODUCT(INDEX(CachTinhDiem!$B$8:$E$11,4,0),$K156:$N156)-1)*9/4,1)+CachTinhDiem!$B$24*ROUND(1+(INDEX(CachTinhDiem!$B$15:$E$20,MATCH($O156,CachTinhDiem!$A$15:$A$20,0),4)-1)*9/4,1),1)</f>
        <v>2.9</v>
      </c>
      <c r="T156" s="18" t="str">
        <f>INDEX(CachTinhDiem!$A$8:$A$11,MATCH(MAX($P156:$S156),$P156:$S156,0))</f>
        <v>Xưởng/Công trình</v>
      </c>
      <c r="U156" s="21" t="s">
        <v>91</v>
      </c>
      <c r="V156" s="21" t="s">
        <v>92</v>
      </c>
    </row>
    <row r="157" spans="1:22" ht="15" customHeight="1" x14ac:dyDescent="0.35">
      <c r="A157" s="18" t="s">
        <v>472</v>
      </c>
      <c r="B157" s="18" t="s">
        <v>83</v>
      </c>
      <c r="C157" s="18" t="s">
        <v>473</v>
      </c>
      <c r="D157" s="18" t="s">
        <v>100</v>
      </c>
      <c r="E157" s="18" t="s">
        <v>225</v>
      </c>
      <c r="F157" s="18" t="s">
        <v>87</v>
      </c>
      <c r="G157" s="18" t="s">
        <v>218</v>
      </c>
      <c r="H157" s="19">
        <v>24</v>
      </c>
      <c r="I157" s="19">
        <v>40</v>
      </c>
      <c r="J157" s="18" t="s">
        <v>133</v>
      </c>
      <c r="K157" s="19">
        <v>1</v>
      </c>
      <c r="L157" s="19">
        <v>5</v>
      </c>
      <c r="M157" s="19">
        <v>1</v>
      </c>
      <c r="N157" s="19">
        <v>4</v>
      </c>
      <c r="O157" s="18" t="s">
        <v>103</v>
      </c>
      <c r="P157" s="20">
        <f>ROUND(CachTinhDiem!$B$23*ROUND(1+(SUMPRODUCT(INDEX(CachTinhDiem!$B$8:$E$11,1,0),$K157:$N157)-1)*9/4,1)+CachTinhDiem!$B$24*ROUND(1+(INDEX(CachTinhDiem!$B$15:$E$20,MATCH($O157,CachTinhDiem!$A$15:$A$20,0),1)-1)*9/4,1),1)</f>
        <v>6.3</v>
      </c>
      <c r="Q157" s="20">
        <f>ROUND(CachTinhDiem!$B$23*ROUND(1+(SUMPRODUCT(INDEX(CachTinhDiem!$B$8:$E$11,2,0),$K157:$N157)-1)*9/4,1)+CachTinhDiem!$B$24*ROUND(1+(INDEX(CachTinhDiem!$B$15:$E$20,MATCH($O157,CachTinhDiem!$A$15:$A$20,0),2)-1)*9/4,1),1)</f>
        <v>3.4</v>
      </c>
      <c r="R157" s="20">
        <f>ROUND(CachTinhDiem!$B$23*ROUND(1+(SUMPRODUCT(INDEX(CachTinhDiem!$B$8:$E$11,3,0),$K157:$N157)-1)*9/4,1)+CachTinhDiem!$B$24*ROUND(1+(INDEX(CachTinhDiem!$B$15:$E$20,MATCH($O157,CachTinhDiem!$A$15:$A$20,0),3)-1)*9/4,1),1)</f>
        <v>4.5999999999999996</v>
      </c>
      <c r="S157" s="20">
        <f>ROUND(CachTinhDiem!$B$23*ROUND(1+(SUMPRODUCT(INDEX(CachTinhDiem!$B$8:$E$11,4,0),$K157:$N157)-1)*9/4,1)+CachTinhDiem!$B$24*ROUND(1+(INDEX(CachTinhDiem!$B$15:$E$20,MATCH($O157,CachTinhDiem!$A$15:$A$20,0),4)-1)*9/4,1),1)</f>
        <v>7.8</v>
      </c>
      <c r="T157" s="18" t="str">
        <f>INDEX(CachTinhDiem!$A$8:$A$11,MATCH(MAX($P157:$S157),$P157:$S157,0))</f>
        <v>Thuyết trình</v>
      </c>
      <c r="U157" s="21" t="s">
        <v>91</v>
      </c>
      <c r="V157" s="21" t="s">
        <v>92</v>
      </c>
    </row>
    <row r="158" spans="1:22" ht="15" customHeight="1" x14ac:dyDescent="0.35">
      <c r="A158" s="18" t="s">
        <v>474</v>
      </c>
      <c r="B158" s="18" t="s">
        <v>83</v>
      </c>
      <c r="C158" s="18" t="s">
        <v>475</v>
      </c>
      <c r="D158" s="18" t="s">
        <v>100</v>
      </c>
      <c r="E158" s="18" t="s">
        <v>95</v>
      </c>
      <c r="F158" s="18" t="s">
        <v>87</v>
      </c>
      <c r="G158" s="18" t="s">
        <v>132</v>
      </c>
      <c r="H158" s="19">
        <v>18</v>
      </c>
      <c r="I158" s="19">
        <v>35</v>
      </c>
      <c r="J158" s="18" t="s">
        <v>89</v>
      </c>
      <c r="K158" s="19">
        <v>2</v>
      </c>
      <c r="L158" s="19">
        <v>4</v>
      </c>
      <c r="M158" s="19">
        <v>3</v>
      </c>
      <c r="N158" s="19">
        <v>2</v>
      </c>
      <c r="O158" s="18" t="s">
        <v>115</v>
      </c>
      <c r="P158" s="20">
        <f>ROUND(CachTinhDiem!$B$23*ROUND(1+(SUMPRODUCT(INDEX(CachTinhDiem!$B$8:$E$11,1,0),$K158:$N158)-1)*9/4,1)+CachTinhDiem!$B$24*ROUND(1+(INDEX(CachTinhDiem!$B$15:$E$20,MATCH($O158,CachTinhDiem!$A$15:$A$20,0),1)-1)*9/4,1),1)</f>
        <v>6.7</v>
      </c>
      <c r="Q158" s="20">
        <f>ROUND(CachTinhDiem!$B$23*ROUND(1+(SUMPRODUCT(INDEX(CachTinhDiem!$B$8:$E$11,2,0),$K158:$N158)-1)*9/4,1)+CachTinhDiem!$B$24*ROUND(1+(INDEX(CachTinhDiem!$B$15:$E$20,MATCH($O158,CachTinhDiem!$A$15:$A$20,0),2)-1)*9/4,1),1)</f>
        <v>6.1</v>
      </c>
      <c r="R158" s="20">
        <f>ROUND(CachTinhDiem!$B$23*ROUND(1+(SUMPRODUCT(INDEX(CachTinhDiem!$B$8:$E$11,3,0),$K158:$N158)-1)*9/4,1)+CachTinhDiem!$B$24*ROUND(1+(INDEX(CachTinhDiem!$B$15:$E$20,MATCH($O158,CachTinhDiem!$A$15:$A$20,0),3)-1)*9/4,1),1)</f>
        <v>7</v>
      </c>
      <c r="S158" s="20">
        <f>ROUND(CachTinhDiem!$B$23*ROUND(1+(SUMPRODUCT(INDEX(CachTinhDiem!$B$8:$E$11,4,0),$K158:$N158)-1)*9/4,1)+CachTinhDiem!$B$24*ROUND(1+(INDEX(CachTinhDiem!$B$15:$E$20,MATCH($O158,CachTinhDiem!$A$15:$A$20,0),4)-1)*9/4,1),1)</f>
        <v>4.9000000000000004</v>
      </c>
      <c r="T158" s="18" t="str">
        <f>INDEX(CachTinhDiem!$A$8:$A$11,MATCH(MAX($P158:$S158),$P158:$S158,0))</f>
        <v>Vẽ ngoại cảnh</v>
      </c>
      <c r="U158" s="21" t="s">
        <v>91</v>
      </c>
      <c r="V158" s="21" t="s">
        <v>92</v>
      </c>
    </row>
    <row r="159" spans="1:22" ht="15" customHeight="1" x14ac:dyDescent="0.35">
      <c r="A159" s="18" t="s">
        <v>476</v>
      </c>
      <c r="B159" s="18" t="s">
        <v>83</v>
      </c>
      <c r="C159" s="18" t="s">
        <v>477</v>
      </c>
      <c r="D159" s="18" t="s">
        <v>85</v>
      </c>
      <c r="E159" s="18" t="s">
        <v>131</v>
      </c>
      <c r="F159" s="18" t="s">
        <v>118</v>
      </c>
      <c r="G159" s="18" t="s">
        <v>119</v>
      </c>
      <c r="H159" s="19">
        <v>7</v>
      </c>
      <c r="I159" s="19">
        <v>17</v>
      </c>
      <c r="J159" s="18" t="s">
        <v>120</v>
      </c>
      <c r="K159" s="19">
        <v>4</v>
      </c>
      <c r="L159" s="19">
        <v>3</v>
      </c>
      <c r="M159" s="19">
        <v>2</v>
      </c>
      <c r="N159" s="19">
        <v>2</v>
      </c>
      <c r="O159" s="18" t="s">
        <v>90</v>
      </c>
      <c r="P159" s="20">
        <f>ROUND(CachTinhDiem!$B$23*ROUND(1+(SUMPRODUCT(INDEX(CachTinhDiem!$B$8:$E$11,1,0),$K159:$N159)-1)*9/4,1)+CachTinhDiem!$B$24*ROUND(1+(INDEX(CachTinhDiem!$B$15:$E$20,MATCH($O159,CachTinhDiem!$A$15:$A$20,0),1)-1)*9/4,1),1)</f>
        <v>5.4</v>
      </c>
      <c r="Q159" s="20">
        <f>ROUND(CachTinhDiem!$B$23*ROUND(1+(SUMPRODUCT(INDEX(CachTinhDiem!$B$8:$E$11,2,0),$K159:$N159)-1)*9/4,1)+CachTinhDiem!$B$24*ROUND(1+(INDEX(CachTinhDiem!$B$15:$E$20,MATCH($O159,CachTinhDiem!$A$15:$A$20,0),2)-1)*9/4,1),1)</f>
        <v>4.9000000000000004</v>
      </c>
      <c r="R159" s="20">
        <f>ROUND(CachTinhDiem!$B$23*ROUND(1+(SUMPRODUCT(INDEX(CachTinhDiem!$B$8:$E$11,3,0),$K159:$N159)-1)*9/4,1)+CachTinhDiem!$B$24*ROUND(1+(INDEX(CachTinhDiem!$B$15:$E$20,MATCH($O159,CachTinhDiem!$A$15:$A$20,0),3)-1)*9/4,1),1)</f>
        <v>5.0999999999999996</v>
      </c>
      <c r="S159" s="20">
        <f>ROUND(CachTinhDiem!$B$23*ROUND(1+(SUMPRODUCT(INDEX(CachTinhDiem!$B$8:$E$11,4,0),$K159:$N159)-1)*9/4,1)+CachTinhDiem!$B$24*ROUND(1+(INDEX(CachTinhDiem!$B$15:$E$20,MATCH($O159,CachTinhDiem!$A$15:$A$20,0),4)-1)*9/4,1),1)</f>
        <v>3.6</v>
      </c>
      <c r="T159" s="18" t="str">
        <f>INDEX(CachTinhDiem!$A$8:$A$11,MATCH(MAX($P159:$S159),$P159:$S159,0))</f>
        <v>Đi học</v>
      </c>
      <c r="U159" s="21" t="s">
        <v>91</v>
      </c>
      <c r="V159" s="21" t="s">
        <v>92</v>
      </c>
    </row>
    <row r="160" spans="1:22" ht="15" customHeight="1" x14ac:dyDescent="0.35">
      <c r="A160" s="18" t="s">
        <v>478</v>
      </c>
      <c r="B160" s="18" t="s">
        <v>83</v>
      </c>
      <c r="C160" s="18" t="s">
        <v>479</v>
      </c>
      <c r="D160" s="18" t="s">
        <v>85</v>
      </c>
      <c r="E160" s="18" t="s">
        <v>190</v>
      </c>
      <c r="F160" s="18" t="s">
        <v>87</v>
      </c>
      <c r="G160" s="18" t="s">
        <v>123</v>
      </c>
      <c r="H160" s="19">
        <v>6</v>
      </c>
      <c r="I160" s="19">
        <v>19</v>
      </c>
      <c r="J160" s="18" t="s">
        <v>120</v>
      </c>
      <c r="K160" s="19">
        <v>4</v>
      </c>
      <c r="L160" s="19">
        <v>2</v>
      </c>
      <c r="M160" s="19">
        <v>3</v>
      </c>
      <c r="N160" s="19">
        <v>4</v>
      </c>
      <c r="O160" s="18" t="s">
        <v>103</v>
      </c>
      <c r="P160" s="20">
        <f>ROUND(CachTinhDiem!$B$23*ROUND(1+(SUMPRODUCT(INDEX(CachTinhDiem!$B$8:$E$11,1,0),$K160:$N160)-1)*9/4,1)+CachTinhDiem!$B$24*ROUND(1+(INDEX(CachTinhDiem!$B$15:$E$20,MATCH($O160,CachTinhDiem!$A$15:$A$20,0),1)-1)*9/4,1),1)</f>
        <v>6.3</v>
      </c>
      <c r="Q160" s="20">
        <f>ROUND(CachTinhDiem!$B$23*ROUND(1+(SUMPRODUCT(INDEX(CachTinhDiem!$B$8:$E$11,2,0),$K160:$N160)-1)*9/4,1)+CachTinhDiem!$B$24*ROUND(1+(INDEX(CachTinhDiem!$B$15:$E$20,MATCH($O160,CachTinhDiem!$A$15:$A$20,0),2)-1)*9/4,1),1)</f>
        <v>5</v>
      </c>
      <c r="R160" s="20">
        <f>ROUND(CachTinhDiem!$B$23*ROUND(1+(SUMPRODUCT(INDEX(CachTinhDiem!$B$8:$E$11,3,0),$K160:$N160)-1)*9/4,1)+CachTinhDiem!$B$24*ROUND(1+(INDEX(CachTinhDiem!$B$15:$E$20,MATCH($O160,CachTinhDiem!$A$15:$A$20,0),3)-1)*9/4,1),1)</f>
        <v>4.7</v>
      </c>
      <c r="S160" s="20">
        <f>ROUND(CachTinhDiem!$B$23*ROUND(1+(SUMPRODUCT(INDEX(CachTinhDiem!$B$8:$E$11,4,0),$K160:$N160)-1)*9/4,1)+CachTinhDiem!$B$24*ROUND(1+(INDEX(CachTinhDiem!$B$15:$E$20,MATCH($O160,CachTinhDiem!$A$15:$A$20,0),4)-1)*9/4,1),1)</f>
        <v>7.5</v>
      </c>
      <c r="T160" s="18" t="str">
        <f>INDEX(CachTinhDiem!$A$8:$A$11,MATCH(MAX($P160:$S160),$P160:$S160,0))</f>
        <v>Thuyết trình</v>
      </c>
      <c r="U160" s="21" t="s">
        <v>91</v>
      </c>
      <c r="V160" s="21" t="s">
        <v>92</v>
      </c>
    </row>
    <row r="161" spans="1:22" ht="15" customHeight="1" x14ac:dyDescent="0.35">
      <c r="A161" s="18" t="s">
        <v>480</v>
      </c>
      <c r="B161" s="18" t="s">
        <v>83</v>
      </c>
      <c r="C161" s="18" t="s">
        <v>481</v>
      </c>
      <c r="D161" s="18" t="s">
        <v>85</v>
      </c>
      <c r="E161" s="18" t="s">
        <v>225</v>
      </c>
      <c r="F161" s="18" t="s">
        <v>87</v>
      </c>
      <c r="G161" s="18" t="s">
        <v>196</v>
      </c>
      <c r="H161" s="19">
        <v>5</v>
      </c>
      <c r="I161" s="19">
        <v>14</v>
      </c>
      <c r="J161" s="18" t="s">
        <v>120</v>
      </c>
      <c r="K161" s="19">
        <v>4</v>
      </c>
      <c r="L161" s="19">
        <v>1</v>
      </c>
      <c r="M161" s="19">
        <v>2</v>
      </c>
      <c r="N161" s="19">
        <v>4</v>
      </c>
      <c r="O161" s="18" t="s">
        <v>103</v>
      </c>
      <c r="P161" s="20">
        <f>ROUND(CachTinhDiem!$B$23*ROUND(1+(SUMPRODUCT(INDEX(CachTinhDiem!$B$8:$E$11,1,0),$K161:$N161)-1)*9/4,1)+CachTinhDiem!$B$24*ROUND(1+(INDEX(CachTinhDiem!$B$15:$E$20,MATCH($O161,CachTinhDiem!$A$15:$A$20,0),1)-1)*9/4,1),1)</f>
        <v>5.4</v>
      </c>
      <c r="Q161" s="20">
        <f>ROUND(CachTinhDiem!$B$23*ROUND(1+(SUMPRODUCT(INDEX(CachTinhDiem!$B$8:$E$11,2,0),$K161:$N161)-1)*9/4,1)+CachTinhDiem!$B$24*ROUND(1+(INDEX(CachTinhDiem!$B$15:$E$20,MATCH($O161,CachTinhDiem!$A$15:$A$20,0),2)-1)*9/4,1),1)</f>
        <v>3.9</v>
      </c>
      <c r="R161" s="20">
        <f>ROUND(CachTinhDiem!$B$23*ROUND(1+(SUMPRODUCT(INDEX(CachTinhDiem!$B$8:$E$11,3,0),$K161:$N161)-1)*9/4,1)+CachTinhDiem!$B$24*ROUND(1+(INDEX(CachTinhDiem!$B$15:$E$20,MATCH($O161,CachTinhDiem!$A$15:$A$20,0),3)-1)*9/4,1),1)</f>
        <v>3.4</v>
      </c>
      <c r="S161" s="20">
        <f>ROUND(CachTinhDiem!$B$23*ROUND(1+(SUMPRODUCT(INDEX(CachTinhDiem!$B$8:$E$11,4,0),$K161:$N161)-1)*9/4,1)+CachTinhDiem!$B$24*ROUND(1+(INDEX(CachTinhDiem!$B$15:$E$20,MATCH($O161,CachTinhDiem!$A$15:$A$20,0),4)-1)*9/4,1),1)</f>
        <v>6.9</v>
      </c>
      <c r="T161" s="18" t="str">
        <f>INDEX(CachTinhDiem!$A$8:$A$11,MATCH(MAX($P161:$S161),$P161:$S161,0))</f>
        <v>Thuyết trình</v>
      </c>
      <c r="U161" s="21" t="s">
        <v>91</v>
      </c>
      <c r="V161" s="21" t="s">
        <v>92</v>
      </c>
    </row>
    <row r="162" spans="1:22" ht="15" customHeight="1" x14ac:dyDescent="0.35">
      <c r="A162" s="18" t="s">
        <v>482</v>
      </c>
      <c r="B162" s="18" t="s">
        <v>83</v>
      </c>
      <c r="C162" s="18" t="s">
        <v>483</v>
      </c>
      <c r="D162" s="18" t="s">
        <v>85</v>
      </c>
      <c r="E162" s="18" t="s">
        <v>277</v>
      </c>
      <c r="F162" s="18" t="s">
        <v>87</v>
      </c>
      <c r="G162" s="18" t="s">
        <v>88</v>
      </c>
      <c r="H162" s="19">
        <v>20</v>
      </c>
      <c r="I162" s="19">
        <v>37</v>
      </c>
      <c r="J162" s="18" t="s">
        <v>89</v>
      </c>
      <c r="K162" s="19">
        <v>2</v>
      </c>
      <c r="L162" s="19">
        <v>5</v>
      </c>
      <c r="M162" s="19">
        <v>3</v>
      </c>
      <c r="N162" s="19">
        <v>2</v>
      </c>
      <c r="O162" s="18" t="s">
        <v>90</v>
      </c>
      <c r="P162" s="20">
        <f>ROUND(CachTinhDiem!$B$23*ROUND(1+(SUMPRODUCT(INDEX(CachTinhDiem!$B$8:$E$11,1,0),$K162:$N162)-1)*9/4,1)+CachTinhDiem!$B$24*ROUND(1+(INDEX(CachTinhDiem!$B$15:$E$20,MATCH($O162,CachTinhDiem!$A$15:$A$20,0),1)-1)*9/4,1),1)</f>
        <v>6.5</v>
      </c>
      <c r="Q162" s="20">
        <f>ROUND(CachTinhDiem!$B$23*ROUND(1+(SUMPRODUCT(INDEX(CachTinhDiem!$B$8:$E$11,2,0),$K162:$N162)-1)*9/4,1)+CachTinhDiem!$B$24*ROUND(1+(INDEX(CachTinhDiem!$B$15:$E$20,MATCH($O162,CachTinhDiem!$A$15:$A$20,0),2)-1)*9/4,1),1)</f>
        <v>5.6</v>
      </c>
      <c r="R162" s="20">
        <f>ROUND(CachTinhDiem!$B$23*ROUND(1+(SUMPRODUCT(INDEX(CachTinhDiem!$B$8:$E$11,3,0),$K162:$N162)-1)*9/4,1)+CachTinhDiem!$B$24*ROUND(1+(INDEX(CachTinhDiem!$B$15:$E$20,MATCH($O162,CachTinhDiem!$A$15:$A$20,0),3)-1)*9/4,1),1)</f>
        <v>6.8</v>
      </c>
      <c r="S162" s="20">
        <f>ROUND(CachTinhDiem!$B$23*ROUND(1+(SUMPRODUCT(INDEX(CachTinhDiem!$B$8:$E$11,4,0),$K162:$N162)-1)*9/4,1)+CachTinhDiem!$B$24*ROUND(1+(INDEX(CachTinhDiem!$B$15:$E$20,MATCH($O162,CachTinhDiem!$A$15:$A$20,0),4)-1)*9/4,1),1)</f>
        <v>4.5999999999999996</v>
      </c>
      <c r="T162" s="18" t="str">
        <f>INDEX(CachTinhDiem!$A$8:$A$11,MATCH(MAX($P162:$S162),$P162:$S162,0))</f>
        <v>Vẽ ngoại cảnh</v>
      </c>
      <c r="U162" s="21" t="s">
        <v>91</v>
      </c>
      <c r="V162" s="21" t="s">
        <v>92</v>
      </c>
    </row>
    <row r="163" spans="1:22" ht="15" customHeight="1" x14ac:dyDescent="0.35">
      <c r="A163" s="18" t="s">
        <v>484</v>
      </c>
      <c r="B163" s="18" t="s">
        <v>83</v>
      </c>
      <c r="C163" s="18" t="s">
        <v>485</v>
      </c>
      <c r="D163" s="18" t="s">
        <v>85</v>
      </c>
      <c r="E163" s="18" t="s">
        <v>160</v>
      </c>
      <c r="F163" s="18" t="s">
        <v>87</v>
      </c>
      <c r="G163" s="18" t="s">
        <v>127</v>
      </c>
      <c r="H163" s="19">
        <v>20</v>
      </c>
      <c r="I163" s="19">
        <v>37</v>
      </c>
      <c r="J163" s="18" t="s">
        <v>89</v>
      </c>
      <c r="K163" s="19">
        <v>2</v>
      </c>
      <c r="L163" s="19">
        <v>5</v>
      </c>
      <c r="M163" s="19">
        <v>3</v>
      </c>
      <c r="N163" s="19">
        <v>2</v>
      </c>
      <c r="O163" s="18" t="s">
        <v>115</v>
      </c>
      <c r="P163" s="20">
        <f>ROUND(CachTinhDiem!$B$23*ROUND(1+(SUMPRODUCT(INDEX(CachTinhDiem!$B$8:$E$11,1,0),$K163:$N163)-1)*9/4,1)+CachTinhDiem!$B$24*ROUND(1+(INDEX(CachTinhDiem!$B$15:$E$20,MATCH($O163,CachTinhDiem!$A$15:$A$20,0),1)-1)*9/4,1),1)</f>
        <v>7.2</v>
      </c>
      <c r="Q163" s="20">
        <f>ROUND(CachTinhDiem!$B$23*ROUND(1+(SUMPRODUCT(INDEX(CachTinhDiem!$B$8:$E$11,2,0),$K163:$N163)-1)*9/4,1)+CachTinhDiem!$B$24*ROUND(1+(INDEX(CachTinhDiem!$B$15:$E$20,MATCH($O163,CachTinhDiem!$A$15:$A$20,0),2)-1)*9/4,1),1)</f>
        <v>6.3</v>
      </c>
      <c r="R163" s="20">
        <f>ROUND(CachTinhDiem!$B$23*ROUND(1+(SUMPRODUCT(INDEX(CachTinhDiem!$B$8:$E$11,3,0),$K163:$N163)-1)*9/4,1)+CachTinhDiem!$B$24*ROUND(1+(INDEX(CachTinhDiem!$B$15:$E$20,MATCH($O163,CachTinhDiem!$A$15:$A$20,0),3)-1)*9/4,1),1)</f>
        <v>7.5</v>
      </c>
      <c r="S163" s="20">
        <f>ROUND(CachTinhDiem!$B$23*ROUND(1+(SUMPRODUCT(INDEX(CachTinhDiem!$B$8:$E$11,4,0),$K163:$N163)-1)*9/4,1)+CachTinhDiem!$B$24*ROUND(1+(INDEX(CachTinhDiem!$B$15:$E$20,MATCH($O163,CachTinhDiem!$A$15:$A$20,0),4)-1)*9/4,1),1)</f>
        <v>5.2</v>
      </c>
      <c r="T163" s="18" t="str">
        <f>INDEX(CachTinhDiem!$A$8:$A$11,MATCH(MAX($P163:$S163),$P163:$S163,0))</f>
        <v>Vẽ ngoại cảnh</v>
      </c>
      <c r="U163" s="21" t="s">
        <v>91</v>
      </c>
      <c r="V163" s="21" t="s">
        <v>92</v>
      </c>
    </row>
    <row r="164" spans="1:22" ht="15" customHeight="1" x14ac:dyDescent="0.35">
      <c r="A164" s="18" t="s">
        <v>486</v>
      </c>
      <c r="B164" s="18" t="s">
        <v>83</v>
      </c>
      <c r="C164" s="18" t="s">
        <v>487</v>
      </c>
      <c r="D164" s="18" t="s">
        <v>85</v>
      </c>
      <c r="E164" s="18" t="s">
        <v>225</v>
      </c>
      <c r="F164" s="18" t="s">
        <v>87</v>
      </c>
      <c r="G164" s="18" t="s">
        <v>278</v>
      </c>
      <c r="H164" s="19">
        <v>19</v>
      </c>
      <c r="I164" s="19">
        <v>36</v>
      </c>
      <c r="J164" s="18" t="s">
        <v>89</v>
      </c>
      <c r="K164" s="19">
        <v>2</v>
      </c>
      <c r="L164" s="19">
        <v>5</v>
      </c>
      <c r="M164" s="19">
        <v>1</v>
      </c>
      <c r="N164" s="19">
        <v>4</v>
      </c>
      <c r="O164" s="18" t="s">
        <v>103</v>
      </c>
      <c r="P164" s="20">
        <f>ROUND(CachTinhDiem!$B$23*ROUND(1+(SUMPRODUCT(INDEX(CachTinhDiem!$B$8:$E$11,1,0),$K164:$N164)-1)*9/4,1)+CachTinhDiem!$B$24*ROUND(1+(INDEX(CachTinhDiem!$B$15:$E$20,MATCH($O164,CachTinhDiem!$A$15:$A$20,0),1)-1)*9/4,1),1)</f>
        <v>6.5</v>
      </c>
      <c r="Q164" s="20">
        <f>ROUND(CachTinhDiem!$B$23*ROUND(1+(SUMPRODUCT(INDEX(CachTinhDiem!$B$8:$E$11,2,0),$K164:$N164)-1)*9/4,1)+CachTinhDiem!$B$24*ROUND(1+(INDEX(CachTinhDiem!$B$15:$E$20,MATCH($O164,CachTinhDiem!$A$15:$A$20,0),2)-1)*9/4,1),1)</f>
        <v>3.7</v>
      </c>
      <c r="R164" s="20">
        <f>ROUND(CachTinhDiem!$B$23*ROUND(1+(SUMPRODUCT(INDEX(CachTinhDiem!$B$8:$E$11,3,0),$K164:$N164)-1)*9/4,1)+CachTinhDiem!$B$24*ROUND(1+(INDEX(CachTinhDiem!$B$15:$E$20,MATCH($O164,CachTinhDiem!$A$15:$A$20,0),3)-1)*9/4,1),1)</f>
        <v>4.5999999999999996</v>
      </c>
      <c r="S164" s="20">
        <f>ROUND(CachTinhDiem!$B$23*ROUND(1+(SUMPRODUCT(INDEX(CachTinhDiem!$B$8:$E$11,4,0),$K164:$N164)-1)*9/4,1)+CachTinhDiem!$B$24*ROUND(1+(INDEX(CachTinhDiem!$B$15:$E$20,MATCH($O164,CachTinhDiem!$A$15:$A$20,0),4)-1)*9/4,1),1)</f>
        <v>7.8</v>
      </c>
      <c r="T164" s="18" t="str">
        <f>INDEX(CachTinhDiem!$A$8:$A$11,MATCH(MAX($P164:$S164),$P164:$S164,0))</f>
        <v>Thuyết trình</v>
      </c>
      <c r="U164" s="21" t="s">
        <v>91</v>
      </c>
      <c r="V164" s="21" t="s">
        <v>92</v>
      </c>
    </row>
    <row r="165" spans="1:22" ht="15" customHeight="1" x14ac:dyDescent="0.35">
      <c r="A165" s="18" t="s">
        <v>488</v>
      </c>
      <c r="B165" s="18" t="s">
        <v>83</v>
      </c>
      <c r="C165" s="18" t="s">
        <v>489</v>
      </c>
      <c r="D165" s="18" t="s">
        <v>85</v>
      </c>
      <c r="E165" s="18" t="s">
        <v>160</v>
      </c>
      <c r="F165" s="18" t="s">
        <v>87</v>
      </c>
      <c r="G165" s="18" t="s">
        <v>490</v>
      </c>
      <c r="H165" s="19">
        <v>9</v>
      </c>
      <c r="I165" s="19">
        <v>23</v>
      </c>
      <c r="J165" s="18" t="s">
        <v>97</v>
      </c>
      <c r="K165" s="19">
        <v>4</v>
      </c>
      <c r="L165" s="19">
        <v>2</v>
      </c>
      <c r="M165" s="19">
        <v>2</v>
      </c>
      <c r="N165" s="19">
        <v>4</v>
      </c>
      <c r="O165" s="18" t="s">
        <v>103</v>
      </c>
      <c r="P165" s="20">
        <f>ROUND(CachTinhDiem!$B$23*ROUND(1+(SUMPRODUCT(INDEX(CachTinhDiem!$B$8:$E$11,1,0),$K165:$N165)-1)*9/4,1)+CachTinhDiem!$B$24*ROUND(1+(INDEX(CachTinhDiem!$B$15:$E$20,MATCH($O165,CachTinhDiem!$A$15:$A$20,0),1)-1)*9/4,1),1)</f>
        <v>5.9</v>
      </c>
      <c r="Q165" s="20">
        <f>ROUND(CachTinhDiem!$B$23*ROUND(1+(SUMPRODUCT(INDEX(CachTinhDiem!$B$8:$E$11,2,0),$K165:$N165)-1)*9/4,1)+CachTinhDiem!$B$24*ROUND(1+(INDEX(CachTinhDiem!$B$15:$E$20,MATCH($O165,CachTinhDiem!$A$15:$A$20,0),2)-1)*9/4,1),1)</f>
        <v>4.2</v>
      </c>
      <c r="R165" s="20">
        <f>ROUND(CachTinhDiem!$B$23*ROUND(1+(SUMPRODUCT(INDEX(CachTinhDiem!$B$8:$E$11,3,0),$K165:$N165)-1)*9/4,1)+CachTinhDiem!$B$24*ROUND(1+(INDEX(CachTinhDiem!$B$15:$E$20,MATCH($O165,CachTinhDiem!$A$15:$A$20,0),3)-1)*9/4,1),1)</f>
        <v>3.9</v>
      </c>
      <c r="S165" s="20">
        <f>ROUND(CachTinhDiem!$B$23*ROUND(1+(SUMPRODUCT(INDEX(CachTinhDiem!$B$8:$E$11,4,0),$K165:$N165)-1)*9/4,1)+CachTinhDiem!$B$24*ROUND(1+(INDEX(CachTinhDiem!$B$15:$E$20,MATCH($O165,CachTinhDiem!$A$15:$A$20,0),4)-1)*9/4,1),1)</f>
        <v>7.2</v>
      </c>
      <c r="T165" s="18" t="str">
        <f>INDEX(CachTinhDiem!$A$8:$A$11,MATCH(MAX($P165:$S165),$P165:$S165,0))</f>
        <v>Thuyết trình</v>
      </c>
      <c r="U165" s="21" t="s">
        <v>91</v>
      </c>
      <c r="V165" s="21" t="s">
        <v>92</v>
      </c>
    </row>
    <row r="166" spans="1:22" ht="15" customHeight="1" x14ac:dyDescent="0.35">
      <c r="A166" s="18" t="s">
        <v>491</v>
      </c>
      <c r="B166" s="18" t="s">
        <v>83</v>
      </c>
      <c r="C166" s="18" t="s">
        <v>492</v>
      </c>
      <c r="D166" s="18" t="s">
        <v>136</v>
      </c>
      <c r="E166" s="18" t="s">
        <v>137</v>
      </c>
      <c r="F166" s="18" t="s">
        <v>87</v>
      </c>
      <c r="G166" s="18" t="s">
        <v>157</v>
      </c>
      <c r="H166" s="19">
        <v>6</v>
      </c>
      <c r="I166" s="19">
        <v>18</v>
      </c>
      <c r="J166" s="18" t="s">
        <v>120</v>
      </c>
      <c r="K166" s="19">
        <v>4</v>
      </c>
      <c r="L166" s="19">
        <v>2</v>
      </c>
      <c r="M166" s="19">
        <v>2</v>
      </c>
      <c r="N166" s="19">
        <v>2</v>
      </c>
      <c r="O166" s="18" t="s">
        <v>103</v>
      </c>
      <c r="P166" s="20">
        <f>ROUND(CachTinhDiem!$B$23*ROUND(1+(SUMPRODUCT(INDEX(CachTinhDiem!$B$8:$E$11,1,0),$K166:$N166)-1)*9/4,1)+CachTinhDiem!$B$24*ROUND(1+(INDEX(CachTinhDiem!$B$15:$E$20,MATCH($O166,CachTinhDiem!$A$15:$A$20,0),1)-1)*9/4,1),1)</f>
        <v>4.9000000000000004</v>
      </c>
      <c r="Q166" s="20">
        <f>ROUND(CachTinhDiem!$B$23*ROUND(1+(SUMPRODUCT(INDEX(CachTinhDiem!$B$8:$E$11,2,0),$K166:$N166)-1)*9/4,1)+CachTinhDiem!$B$24*ROUND(1+(INDEX(CachTinhDiem!$B$15:$E$20,MATCH($O166,CachTinhDiem!$A$15:$A$20,0),2)-1)*9/4,1),1)</f>
        <v>3.9</v>
      </c>
      <c r="R166" s="20">
        <f>ROUND(CachTinhDiem!$B$23*ROUND(1+(SUMPRODUCT(INDEX(CachTinhDiem!$B$8:$E$11,3,0),$K166:$N166)-1)*9/4,1)+CachTinhDiem!$B$24*ROUND(1+(INDEX(CachTinhDiem!$B$15:$E$20,MATCH($O166,CachTinhDiem!$A$15:$A$20,0),3)-1)*9/4,1),1)</f>
        <v>3.3</v>
      </c>
      <c r="S166" s="20">
        <f>ROUND(CachTinhDiem!$B$23*ROUND(1+(SUMPRODUCT(INDEX(CachTinhDiem!$B$8:$E$11,4,0),$K166:$N166)-1)*9/4,1)+CachTinhDiem!$B$24*ROUND(1+(INDEX(CachTinhDiem!$B$15:$E$20,MATCH($O166,CachTinhDiem!$A$15:$A$20,0),4)-1)*9/4,1),1)</f>
        <v>5.3</v>
      </c>
      <c r="T166" s="18" t="str">
        <f>INDEX(CachTinhDiem!$A$8:$A$11,MATCH(MAX($P166:$S166),$P166:$S166,0))</f>
        <v>Thuyết trình</v>
      </c>
      <c r="U166" s="21" t="s">
        <v>91</v>
      </c>
      <c r="V166" s="21" t="s">
        <v>92</v>
      </c>
    </row>
    <row r="167" spans="1:22" ht="15" customHeight="1" x14ac:dyDescent="0.35">
      <c r="A167" s="18" t="s">
        <v>493</v>
      </c>
      <c r="B167" s="18" t="s">
        <v>83</v>
      </c>
      <c r="C167" s="18" t="s">
        <v>494</v>
      </c>
      <c r="D167" s="18" t="s">
        <v>100</v>
      </c>
      <c r="E167" s="18" t="s">
        <v>265</v>
      </c>
      <c r="F167" s="18" t="s">
        <v>266</v>
      </c>
      <c r="G167" s="18" t="s">
        <v>132</v>
      </c>
      <c r="H167" s="19">
        <v>24</v>
      </c>
      <c r="I167" s="19">
        <v>39</v>
      </c>
      <c r="J167" s="18" t="s">
        <v>133</v>
      </c>
      <c r="K167" s="19">
        <v>2</v>
      </c>
      <c r="L167" s="19">
        <v>5</v>
      </c>
      <c r="M167" s="19">
        <v>2</v>
      </c>
      <c r="N167" s="19">
        <v>4</v>
      </c>
      <c r="O167" s="18" t="s">
        <v>115</v>
      </c>
      <c r="P167" s="20">
        <f>ROUND(CachTinhDiem!$B$23*ROUND(1+(SUMPRODUCT(INDEX(CachTinhDiem!$B$8:$E$11,1,0),$K167:$N167)-1)*9/4,1)+CachTinhDiem!$B$24*ROUND(1+(INDEX(CachTinhDiem!$B$15:$E$20,MATCH($O167,CachTinhDiem!$A$15:$A$20,0),1)-1)*9/4,1),1)</f>
        <v>7.6</v>
      </c>
      <c r="Q167" s="20">
        <f>ROUND(CachTinhDiem!$B$23*ROUND(1+(SUMPRODUCT(INDEX(CachTinhDiem!$B$8:$E$11,2,0),$K167:$N167)-1)*9/4,1)+CachTinhDiem!$B$24*ROUND(1+(INDEX(CachTinhDiem!$B$15:$E$20,MATCH($O167,CachTinhDiem!$A$15:$A$20,0),2)-1)*9/4,1),1)</f>
        <v>5.9</v>
      </c>
      <c r="R167" s="20">
        <f>ROUND(CachTinhDiem!$B$23*ROUND(1+(SUMPRODUCT(INDEX(CachTinhDiem!$B$8:$E$11,3,0),$K167:$N167)-1)*9/4,1)+CachTinhDiem!$B$24*ROUND(1+(INDEX(CachTinhDiem!$B$15:$E$20,MATCH($O167,CachTinhDiem!$A$15:$A$20,0),3)-1)*9/4,1),1)</f>
        <v>7.3</v>
      </c>
      <c r="S167" s="20">
        <f>ROUND(CachTinhDiem!$B$23*ROUND(1+(SUMPRODUCT(INDEX(CachTinhDiem!$B$8:$E$11,4,0),$K167:$N167)-1)*9/4,1)+CachTinhDiem!$B$24*ROUND(1+(INDEX(CachTinhDiem!$B$15:$E$20,MATCH($O167,CachTinhDiem!$A$15:$A$20,0),4)-1)*9/4,1),1)</f>
        <v>6.8</v>
      </c>
      <c r="T167" s="18" t="str">
        <f>INDEX(CachTinhDiem!$A$8:$A$11,MATCH(MAX($P167:$S167),$P167:$S167,0))</f>
        <v>Đi học</v>
      </c>
      <c r="U167" s="21" t="s">
        <v>91</v>
      </c>
      <c r="V167" s="21" t="s">
        <v>92</v>
      </c>
    </row>
    <row r="168" spans="1:22" ht="15" customHeight="1" x14ac:dyDescent="0.35">
      <c r="A168" s="18" t="s">
        <v>495</v>
      </c>
      <c r="B168" s="18" t="s">
        <v>83</v>
      </c>
      <c r="C168" s="18" t="s">
        <v>496</v>
      </c>
      <c r="D168" s="18" t="s">
        <v>136</v>
      </c>
      <c r="E168" s="18" t="s">
        <v>18</v>
      </c>
      <c r="F168" s="18" t="s">
        <v>87</v>
      </c>
      <c r="G168" s="18" t="s">
        <v>164</v>
      </c>
      <c r="H168" s="19">
        <v>19</v>
      </c>
      <c r="I168" s="19">
        <v>38</v>
      </c>
      <c r="J168" s="18" t="s">
        <v>89</v>
      </c>
      <c r="K168" s="19">
        <v>2</v>
      </c>
      <c r="L168" s="19">
        <v>5</v>
      </c>
      <c r="M168" s="19">
        <v>3</v>
      </c>
      <c r="N168" s="19">
        <v>4</v>
      </c>
      <c r="O168" s="18" t="s">
        <v>115</v>
      </c>
      <c r="P168" s="20">
        <f>ROUND(CachTinhDiem!$B$23*ROUND(1+(SUMPRODUCT(INDEX(CachTinhDiem!$B$8:$E$11,1,0),$K168:$N168)-1)*9/4,1)+CachTinhDiem!$B$24*ROUND(1+(INDEX(CachTinhDiem!$B$15:$E$20,MATCH($O168,CachTinhDiem!$A$15:$A$20,0),1)-1)*9/4,1),1)</f>
        <v>8.1</v>
      </c>
      <c r="Q168" s="20">
        <f>ROUND(CachTinhDiem!$B$23*ROUND(1+(SUMPRODUCT(INDEX(CachTinhDiem!$B$8:$E$11,2,0),$K168:$N168)-1)*9/4,1)+CachTinhDiem!$B$24*ROUND(1+(INDEX(CachTinhDiem!$B$15:$E$20,MATCH($O168,CachTinhDiem!$A$15:$A$20,0),2)-1)*9/4,1),1)</f>
        <v>6.7</v>
      </c>
      <c r="R168" s="20">
        <f>ROUND(CachTinhDiem!$B$23*ROUND(1+(SUMPRODUCT(INDEX(CachTinhDiem!$B$8:$E$11,3,0),$K168:$N168)-1)*9/4,1)+CachTinhDiem!$B$24*ROUND(1+(INDEX(CachTinhDiem!$B$15:$E$20,MATCH($O168,CachTinhDiem!$A$15:$A$20,0),3)-1)*9/4,1),1)</f>
        <v>8.1</v>
      </c>
      <c r="S168" s="20">
        <f>ROUND(CachTinhDiem!$B$23*ROUND(1+(SUMPRODUCT(INDEX(CachTinhDiem!$B$8:$E$11,4,0),$K168:$N168)-1)*9/4,1)+CachTinhDiem!$B$24*ROUND(1+(INDEX(CachTinhDiem!$B$15:$E$20,MATCH($O168,CachTinhDiem!$A$15:$A$20,0),4)-1)*9/4,1),1)</f>
        <v>7.1</v>
      </c>
      <c r="T168" s="18" t="str">
        <f>INDEX(CachTinhDiem!$A$8:$A$11,MATCH(MAX($P168:$S168),$P168:$S168,0))</f>
        <v>Đi học</v>
      </c>
      <c r="U168" s="21" t="s">
        <v>91</v>
      </c>
      <c r="V168" s="21" t="s">
        <v>92</v>
      </c>
    </row>
    <row r="169" spans="1:22" ht="15" customHeight="1" x14ac:dyDescent="0.35">
      <c r="A169" s="18" t="s">
        <v>497</v>
      </c>
      <c r="B169" s="18" t="s">
        <v>83</v>
      </c>
      <c r="C169" s="18" t="s">
        <v>498</v>
      </c>
      <c r="D169" s="18" t="s">
        <v>100</v>
      </c>
      <c r="E169" s="18" t="s">
        <v>160</v>
      </c>
      <c r="F169" s="18" t="s">
        <v>87</v>
      </c>
      <c r="G169" s="18" t="s">
        <v>218</v>
      </c>
      <c r="H169" s="19">
        <v>23</v>
      </c>
      <c r="I169" s="19">
        <v>38</v>
      </c>
      <c r="J169" s="18" t="s">
        <v>133</v>
      </c>
      <c r="K169" s="19">
        <v>1</v>
      </c>
      <c r="L169" s="19">
        <v>5</v>
      </c>
      <c r="M169" s="19">
        <v>2</v>
      </c>
      <c r="N169" s="19">
        <v>3</v>
      </c>
      <c r="O169" s="18" t="s">
        <v>110</v>
      </c>
      <c r="P169" s="20">
        <f>ROUND(CachTinhDiem!$B$23*ROUND(1+(SUMPRODUCT(INDEX(CachTinhDiem!$B$8:$E$11,1,0),$K169:$N169)-1)*9/4,1)+CachTinhDiem!$B$24*ROUND(1+(INDEX(CachTinhDiem!$B$15:$E$20,MATCH($O169,CachTinhDiem!$A$15:$A$20,0),1)-1)*9/4,1),1)</f>
        <v>6.3</v>
      </c>
      <c r="Q169" s="20">
        <f>ROUND(CachTinhDiem!$B$23*ROUND(1+(SUMPRODUCT(INDEX(CachTinhDiem!$B$8:$E$11,2,0),$K169:$N169)-1)*9/4,1)+CachTinhDiem!$B$24*ROUND(1+(INDEX(CachTinhDiem!$B$15:$E$20,MATCH($O169,CachTinhDiem!$A$15:$A$20,0),2)-1)*9/4,1),1)</f>
        <v>4.7</v>
      </c>
      <c r="R169" s="20">
        <f>ROUND(CachTinhDiem!$B$23*ROUND(1+(SUMPRODUCT(INDEX(CachTinhDiem!$B$8:$E$11,3,0),$K169:$N169)-1)*9/4,1)+CachTinhDiem!$B$24*ROUND(1+(INDEX(CachTinhDiem!$B$15:$E$20,MATCH($O169,CachTinhDiem!$A$15:$A$20,0),3)-1)*9/4,1),1)</f>
        <v>5.6</v>
      </c>
      <c r="S169" s="20">
        <f>ROUND(CachTinhDiem!$B$23*ROUND(1+(SUMPRODUCT(INDEX(CachTinhDiem!$B$8:$E$11,4,0),$K169:$N169)-1)*9/4,1)+CachTinhDiem!$B$24*ROUND(1+(INDEX(CachTinhDiem!$B$15:$E$20,MATCH($O169,CachTinhDiem!$A$15:$A$20,0),4)-1)*9/4,1),1)</f>
        <v>6.5</v>
      </c>
      <c r="T169" s="18" t="str">
        <f>INDEX(CachTinhDiem!$A$8:$A$11,MATCH(MAX($P169:$S169),$P169:$S169,0))</f>
        <v>Thuyết trình</v>
      </c>
      <c r="U169" s="21" t="s">
        <v>91</v>
      </c>
      <c r="V169" s="21" t="s">
        <v>92</v>
      </c>
    </row>
    <row r="170" spans="1:22" ht="15" customHeight="1" x14ac:dyDescent="0.35">
      <c r="A170" s="18" t="s">
        <v>499</v>
      </c>
      <c r="B170" s="18" t="s">
        <v>83</v>
      </c>
      <c r="C170" s="18" t="s">
        <v>500</v>
      </c>
      <c r="D170" s="18" t="s">
        <v>136</v>
      </c>
      <c r="E170" s="18" t="s">
        <v>254</v>
      </c>
      <c r="F170" s="18" t="s">
        <v>87</v>
      </c>
      <c r="G170" s="18" t="s">
        <v>243</v>
      </c>
      <c r="H170" s="19">
        <v>5</v>
      </c>
      <c r="I170" s="19">
        <v>12</v>
      </c>
      <c r="J170" s="18" t="s">
        <v>120</v>
      </c>
      <c r="K170" s="19">
        <v>4</v>
      </c>
      <c r="L170" s="19">
        <v>1</v>
      </c>
      <c r="M170" s="19">
        <v>3</v>
      </c>
      <c r="N170" s="19">
        <v>3</v>
      </c>
      <c r="O170" s="18" t="s">
        <v>110</v>
      </c>
      <c r="P170" s="20">
        <f>ROUND(CachTinhDiem!$B$23*ROUND(1+(SUMPRODUCT(INDEX(CachTinhDiem!$B$8:$E$11,1,0),$K170:$N170)-1)*9/4,1)+CachTinhDiem!$B$24*ROUND(1+(INDEX(CachTinhDiem!$B$15:$E$20,MATCH($O170,CachTinhDiem!$A$15:$A$20,0),1)-1)*9/4,1),1)</f>
        <v>5.4</v>
      </c>
      <c r="Q170" s="20">
        <f>ROUND(CachTinhDiem!$B$23*ROUND(1+(SUMPRODUCT(INDEX(CachTinhDiem!$B$8:$E$11,2,0),$K170:$N170)-1)*9/4,1)+CachTinhDiem!$B$24*ROUND(1+(INDEX(CachTinhDiem!$B$15:$E$20,MATCH($O170,CachTinhDiem!$A$15:$A$20,0),2)-1)*9/4,1),1)</f>
        <v>5.2</v>
      </c>
      <c r="R170" s="20">
        <f>ROUND(CachTinhDiem!$B$23*ROUND(1+(SUMPRODUCT(INDEX(CachTinhDiem!$B$8:$E$11,3,0),$K170:$N170)-1)*9/4,1)+CachTinhDiem!$B$24*ROUND(1+(INDEX(CachTinhDiem!$B$15:$E$20,MATCH($O170,CachTinhDiem!$A$15:$A$20,0),3)-1)*9/4,1),1)</f>
        <v>4.5999999999999996</v>
      </c>
      <c r="S170" s="20">
        <f>ROUND(CachTinhDiem!$B$23*ROUND(1+(SUMPRODUCT(INDEX(CachTinhDiem!$B$8:$E$11,4,0),$K170:$N170)-1)*9/4,1)+CachTinhDiem!$B$24*ROUND(1+(INDEX(CachTinhDiem!$B$15:$E$20,MATCH($O170,CachTinhDiem!$A$15:$A$20,0),4)-1)*9/4,1),1)</f>
        <v>5.6</v>
      </c>
      <c r="T170" s="18" t="str">
        <f>INDEX(CachTinhDiem!$A$8:$A$11,MATCH(MAX($P170:$S170),$P170:$S170,0))</f>
        <v>Thuyết trình</v>
      </c>
      <c r="U170" s="21" t="s">
        <v>91</v>
      </c>
      <c r="V170" s="21" t="s">
        <v>92</v>
      </c>
    </row>
    <row r="171" spans="1:22" ht="15" customHeight="1" x14ac:dyDescent="0.35">
      <c r="A171" s="18" t="s">
        <v>501</v>
      </c>
      <c r="B171" s="18" t="s">
        <v>83</v>
      </c>
      <c r="C171" s="18" t="s">
        <v>502</v>
      </c>
      <c r="D171" s="18" t="s">
        <v>85</v>
      </c>
      <c r="E171" s="18" t="s">
        <v>113</v>
      </c>
      <c r="F171" s="18" t="s">
        <v>87</v>
      </c>
      <c r="G171" s="18" t="s">
        <v>226</v>
      </c>
      <c r="H171" s="19">
        <v>5</v>
      </c>
      <c r="I171" s="19">
        <v>15</v>
      </c>
      <c r="J171" s="18" t="s">
        <v>120</v>
      </c>
      <c r="K171" s="19">
        <v>4</v>
      </c>
      <c r="L171" s="19">
        <v>1</v>
      </c>
      <c r="M171" s="19">
        <v>2</v>
      </c>
      <c r="N171" s="19">
        <v>4</v>
      </c>
      <c r="O171" s="18" t="s">
        <v>110</v>
      </c>
      <c r="P171" s="20">
        <f>ROUND(CachTinhDiem!$B$23*ROUND(1+(SUMPRODUCT(INDEX(CachTinhDiem!$B$8:$E$11,1,0),$K171:$N171)-1)*9/4,1)+CachTinhDiem!$B$24*ROUND(1+(INDEX(CachTinhDiem!$B$15:$E$20,MATCH($O171,CachTinhDiem!$A$15:$A$20,0),1)-1)*9/4,1),1)</f>
        <v>5.4</v>
      </c>
      <c r="Q171" s="20">
        <f>ROUND(CachTinhDiem!$B$23*ROUND(1+(SUMPRODUCT(INDEX(CachTinhDiem!$B$8:$E$11,2,0),$K171:$N171)-1)*9/4,1)+CachTinhDiem!$B$24*ROUND(1+(INDEX(CachTinhDiem!$B$15:$E$20,MATCH($O171,CachTinhDiem!$A$15:$A$20,0),2)-1)*9/4,1),1)</f>
        <v>4.5999999999999996</v>
      </c>
      <c r="R171" s="20">
        <f>ROUND(CachTinhDiem!$B$23*ROUND(1+(SUMPRODUCT(INDEX(CachTinhDiem!$B$8:$E$11,3,0),$K171:$N171)-1)*9/4,1)+CachTinhDiem!$B$24*ROUND(1+(INDEX(CachTinhDiem!$B$15:$E$20,MATCH($O171,CachTinhDiem!$A$15:$A$20,0),3)-1)*9/4,1),1)</f>
        <v>4.0999999999999996</v>
      </c>
      <c r="S171" s="20">
        <f>ROUND(CachTinhDiem!$B$23*ROUND(1+(SUMPRODUCT(INDEX(CachTinhDiem!$B$8:$E$11,4,0),$K171:$N171)-1)*9/4,1)+CachTinhDiem!$B$24*ROUND(1+(INDEX(CachTinhDiem!$B$15:$E$20,MATCH($O171,CachTinhDiem!$A$15:$A$20,0),4)-1)*9/4,1),1)</f>
        <v>6.2</v>
      </c>
      <c r="T171" s="18" t="str">
        <f>INDEX(CachTinhDiem!$A$8:$A$11,MATCH(MAX($P171:$S171),$P171:$S171,0))</f>
        <v>Thuyết trình</v>
      </c>
      <c r="U171" s="21" t="s">
        <v>91</v>
      </c>
      <c r="V171" s="21" t="s">
        <v>92</v>
      </c>
    </row>
    <row r="172" spans="1:22" ht="15" customHeight="1" x14ac:dyDescent="0.35">
      <c r="A172" s="18" t="s">
        <v>503</v>
      </c>
      <c r="B172" s="18" t="s">
        <v>83</v>
      </c>
      <c r="C172" s="18" t="s">
        <v>504</v>
      </c>
      <c r="D172" s="18" t="s">
        <v>85</v>
      </c>
      <c r="E172" s="18" t="s">
        <v>180</v>
      </c>
      <c r="F172" s="18" t="s">
        <v>87</v>
      </c>
      <c r="G172" s="18" t="s">
        <v>226</v>
      </c>
      <c r="H172" s="19">
        <v>5</v>
      </c>
      <c r="I172" s="19">
        <v>18</v>
      </c>
      <c r="J172" s="18" t="s">
        <v>120</v>
      </c>
      <c r="K172" s="19">
        <v>4</v>
      </c>
      <c r="L172" s="19">
        <v>1</v>
      </c>
      <c r="M172" s="19">
        <v>3</v>
      </c>
      <c r="N172" s="19">
        <v>3</v>
      </c>
      <c r="O172" s="18" t="s">
        <v>150</v>
      </c>
      <c r="P172" s="20">
        <f>ROUND(CachTinhDiem!$B$23*ROUND(1+(SUMPRODUCT(INDEX(CachTinhDiem!$B$8:$E$11,1,0),$K172:$N172)-1)*9/4,1)+CachTinhDiem!$B$24*ROUND(1+(INDEX(CachTinhDiem!$B$15:$E$20,MATCH($O172,CachTinhDiem!$A$15:$A$20,0),1)-1)*9/4,1),1)</f>
        <v>5.4</v>
      </c>
      <c r="Q172" s="20">
        <f>ROUND(CachTinhDiem!$B$23*ROUND(1+(SUMPRODUCT(INDEX(CachTinhDiem!$B$8:$E$11,2,0),$K172:$N172)-1)*9/4,1)+CachTinhDiem!$B$24*ROUND(1+(INDEX(CachTinhDiem!$B$15:$E$20,MATCH($O172,CachTinhDiem!$A$15:$A$20,0),2)-1)*9/4,1),1)</f>
        <v>4.5999999999999996</v>
      </c>
      <c r="R172" s="20">
        <f>ROUND(CachTinhDiem!$B$23*ROUND(1+(SUMPRODUCT(INDEX(CachTinhDiem!$B$8:$E$11,3,0),$K172:$N172)-1)*9/4,1)+CachTinhDiem!$B$24*ROUND(1+(INDEX(CachTinhDiem!$B$15:$E$20,MATCH($O172,CachTinhDiem!$A$15:$A$20,0),3)-1)*9/4,1),1)</f>
        <v>5.9</v>
      </c>
      <c r="S172" s="20">
        <f>ROUND(CachTinhDiem!$B$23*ROUND(1+(SUMPRODUCT(INDEX(CachTinhDiem!$B$8:$E$11,4,0),$K172:$N172)-1)*9/4,1)+CachTinhDiem!$B$24*ROUND(1+(INDEX(CachTinhDiem!$B$15:$E$20,MATCH($O172,CachTinhDiem!$A$15:$A$20,0),4)-1)*9/4,1),1)</f>
        <v>4.9000000000000004</v>
      </c>
      <c r="T172" s="18" t="str">
        <f>INDEX(CachTinhDiem!$A$8:$A$11,MATCH(MAX($P172:$S172),$P172:$S172,0))</f>
        <v>Vẽ ngoại cảnh</v>
      </c>
      <c r="U172" s="21" t="s">
        <v>91</v>
      </c>
      <c r="V172" s="21" t="s">
        <v>92</v>
      </c>
    </row>
    <row r="173" spans="1:22" ht="15" customHeight="1" x14ac:dyDescent="0.35">
      <c r="A173" s="18" t="s">
        <v>505</v>
      </c>
      <c r="B173" s="18" t="s">
        <v>83</v>
      </c>
      <c r="C173" s="18" t="s">
        <v>506</v>
      </c>
      <c r="D173" s="18" t="s">
        <v>100</v>
      </c>
      <c r="E173" s="18" t="s">
        <v>225</v>
      </c>
      <c r="F173" s="18" t="s">
        <v>87</v>
      </c>
      <c r="G173" s="18" t="s">
        <v>173</v>
      </c>
      <c r="H173" s="19">
        <v>5</v>
      </c>
      <c r="I173" s="19">
        <v>14</v>
      </c>
      <c r="J173" s="18" t="s">
        <v>120</v>
      </c>
      <c r="K173" s="19">
        <v>5</v>
      </c>
      <c r="L173" s="19">
        <v>2</v>
      </c>
      <c r="M173" s="19">
        <v>2</v>
      </c>
      <c r="N173" s="19">
        <v>5</v>
      </c>
      <c r="O173" s="18" t="s">
        <v>110</v>
      </c>
      <c r="P173" s="20">
        <f>ROUND(CachTinhDiem!$B$23*ROUND(1+(SUMPRODUCT(INDEX(CachTinhDiem!$B$8:$E$11,1,0),$K173:$N173)-1)*9/4,1)+CachTinhDiem!$B$24*ROUND(1+(INDEX(CachTinhDiem!$B$15:$E$20,MATCH($O173,CachTinhDiem!$A$15:$A$20,0),1)-1)*9/4,1),1)</f>
        <v>6.5</v>
      </c>
      <c r="Q173" s="20">
        <f>ROUND(CachTinhDiem!$B$23*ROUND(1+(SUMPRODUCT(INDEX(CachTinhDiem!$B$8:$E$11,2,0),$K173:$N173)-1)*9/4,1)+CachTinhDiem!$B$24*ROUND(1+(INDEX(CachTinhDiem!$B$15:$E$20,MATCH($O173,CachTinhDiem!$A$15:$A$20,0),2)-1)*9/4,1),1)</f>
        <v>5.4</v>
      </c>
      <c r="R173" s="20">
        <f>ROUND(CachTinhDiem!$B$23*ROUND(1+(SUMPRODUCT(INDEX(CachTinhDiem!$B$8:$E$11,3,0),$K173:$N173)-1)*9/4,1)+CachTinhDiem!$B$24*ROUND(1+(INDEX(CachTinhDiem!$B$15:$E$20,MATCH($O173,CachTinhDiem!$A$15:$A$20,0),3)-1)*9/4,1),1)</f>
        <v>4.9000000000000004</v>
      </c>
      <c r="S173" s="20">
        <f>ROUND(CachTinhDiem!$B$23*ROUND(1+(SUMPRODUCT(INDEX(CachTinhDiem!$B$8:$E$11,4,0),$K173:$N173)-1)*9/4,1)+CachTinhDiem!$B$24*ROUND(1+(INDEX(CachTinhDiem!$B$15:$E$20,MATCH($O173,CachTinhDiem!$A$15:$A$20,0),4)-1)*9/4,1),1)</f>
        <v>7.5</v>
      </c>
      <c r="T173" s="18" t="str">
        <f>INDEX(CachTinhDiem!$A$8:$A$11,MATCH(MAX($P173:$S173),$P173:$S173,0))</f>
        <v>Thuyết trình</v>
      </c>
      <c r="U173" s="21" t="s">
        <v>91</v>
      </c>
      <c r="V173" s="21" t="s">
        <v>92</v>
      </c>
    </row>
    <row r="174" spans="1:22" ht="15" customHeight="1" x14ac:dyDescent="0.35">
      <c r="A174" s="18" t="s">
        <v>507</v>
      </c>
      <c r="B174" s="18" t="s">
        <v>83</v>
      </c>
      <c r="C174" s="18" t="s">
        <v>508</v>
      </c>
      <c r="D174" s="18" t="s">
        <v>85</v>
      </c>
      <c r="E174" s="18" t="s">
        <v>318</v>
      </c>
      <c r="F174" s="18" t="s">
        <v>87</v>
      </c>
      <c r="G174" s="18" t="s">
        <v>331</v>
      </c>
      <c r="H174" s="19">
        <v>19</v>
      </c>
      <c r="I174" s="19">
        <v>33</v>
      </c>
      <c r="J174" s="18" t="s">
        <v>89</v>
      </c>
      <c r="K174" s="19">
        <v>2</v>
      </c>
      <c r="L174" s="19">
        <v>3</v>
      </c>
      <c r="M174" s="19">
        <v>2</v>
      </c>
      <c r="N174" s="19">
        <v>4</v>
      </c>
      <c r="O174" s="18" t="s">
        <v>110</v>
      </c>
      <c r="P174" s="20">
        <f>ROUND(CachTinhDiem!$B$23*ROUND(1+(SUMPRODUCT(INDEX(CachTinhDiem!$B$8:$E$11,1,0),$K174:$N174)-1)*9/4,1)+CachTinhDiem!$B$24*ROUND(1+(INDEX(CachTinhDiem!$B$15:$E$20,MATCH($O174,CachTinhDiem!$A$15:$A$20,0),1)-1)*9/4,1),1)</f>
        <v>6.1</v>
      </c>
      <c r="Q174" s="20">
        <f>ROUND(CachTinhDiem!$B$23*ROUND(1+(SUMPRODUCT(INDEX(CachTinhDiem!$B$8:$E$11,2,0),$K174:$N174)-1)*9/4,1)+CachTinhDiem!$B$24*ROUND(1+(INDEX(CachTinhDiem!$B$15:$E$20,MATCH($O174,CachTinhDiem!$A$15:$A$20,0),2)-1)*9/4,1),1)</f>
        <v>4.5999999999999996</v>
      </c>
      <c r="R174" s="20">
        <f>ROUND(CachTinhDiem!$B$23*ROUND(1+(SUMPRODUCT(INDEX(CachTinhDiem!$B$8:$E$11,3,0),$K174:$N174)-1)*9/4,1)+CachTinhDiem!$B$24*ROUND(1+(INDEX(CachTinhDiem!$B$15:$E$20,MATCH($O174,CachTinhDiem!$A$15:$A$20,0),3)-1)*9/4,1),1)</f>
        <v>5</v>
      </c>
      <c r="S174" s="20">
        <f>ROUND(CachTinhDiem!$B$23*ROUND(1+(SUMPRODUCT(INDEX(CachTinhDiem!$B$8:$E$11,4,0),$K174:$N174)-1)*9/4,1)+CachTinhDiem!$B$24*ROUND(1+(INDEX(CachTinhDiem!$B$15:$E$20,MATCH($O174,CachTinhDiem!$A$15:$A$20,0),4)-1)*9/4,1),1)</f>
        <v>6.8</v>
      </c>
      <c r="T174" s="18" t="str">
        <f>INDEX(CachTinhDiem!$A$8:$A$11,MATCH(MAX($P174:$S174),$P174:$S174,0))</f>
        <v>Thuyết trình</v>
      </c>
      <c r="U174" s="21" t="s">
        <v>91</v>
      </c>
      <c r="V174" s="21" t="s">
        <v>92</v>
      </c>
    </row>
    <row r="175" spans="1:22" ht="15" customHeight="1" x14ac:dyDescent="0.35">
      <c r="A175" s="18" t="s">
        <v>509</v>
      </c>
      <c r="B175" s="18" t="s">
        <v>83</v>
      </c>
      <c r="C175" s="18" t="s">
        <v>510</v>
      </c>
      <c r="D175" s="18" t="s">
        <v>100</v>
      </c>
      <c r="E175" s="18" t="s">
        <v>277</v>
      </c>
      <c r="F175" s="18" t="s">
        <v>87</v>
      </c>
      <c r="G175" s="18" t="s">
        <v>259</v>
      </c>
      <c r="H175" s="19">
        <v>10</v>
      </c>
      <c r="I175" s="19">
        <v>25</v>
      </c>
      <c r="J175" s="18" t="s">
        <v>200</v>
      </c>
      <c r="K175" s="19">
        <v>3</v>
      </c>
      <c r="L175" s="19">
        <v>3</v>
      </c>
      <c r="M175" s="19">
        <v>3</v>
      </c>
      <c r="N175" s="19">
        <v>1</v>
      </c>
      <c r="O175" s="18" t="s">
        <v>90</v>
      </c>
      <c r="P175" s="20">
        <f>ROUND(CachTinhDiem!$B$23*ROUND(1+(SUMPRODUCT(INDEX(CachTinhDiem!$B$8:$E$11,1,0),$K175:$N175)-1)*9/4,1)+CachTinhDiem!$B$24*ROUND(1+(INDEX(CachTinhDiem!$B$15:$E$20,MATCH($O175,CachTinhDiem!$A$15:$A$20,0),1)-1)*9/4,1),1)</f>
        <v>5.3</v>
      </c>
      <c r="Q175" s="20">
        <f>ROUND(CachTinhDiem!$B$23*ROUND(1+(SUMPRODUCT(INDEX(CachTinhDiem!$B$8:$E$11,2,0),$K175:$N175)-1)*9/4,1)+CachTinhDiem!$B$24*ROUND(1+(INDEX(CachTinhDiem!$B$15:$E$20,MATCH($O175,CachTinhDiem!$A$15:$A$20,0),2)-1)*9/4,1),1)</f>
        <v>5.2</v>
      </c>
      <c r="R175" s="20">
        <f>ROUND(CachTinhDiem!$B$23*ROUND(1+(SUMPRODUCT(INDEX(CachTinhDiem!$B$8:$E$11,3,0),$K175:$N175)-1)*9/4,1)+CachTinhDiem!$B$24*ROUND(1+(INDEX(CachTinhDiem!$B$15:$E$20,MATCH($O175,CachTinhDiem!$A$15:$A$20,0),3)-1)*9/4,1),1)</f>
        <v>5.6</v>
      </c>
      <c r="S175" s="20">
        <f>ROUND(CachTinhDiem!$B$23*ROUND(1+(SUMPRODUCT(INDEX(CachTinhDiem!$B$8:$E$11,4,0),$K175:$N175)-1)*9/4,1)+CachTinhDiem!$B$24*ROUND(1+(INDEX(CachTinhDiem!$B$15:$E$20,MATCH($O175,CachTinhDiem!$A$15:$A$20,0),4)-1)*9/4,1),1)</f>
        <v>3</v>
      </c>
      <c r="T175" s="18" t="str">
        <f>INDEX(CachTinhDiem!$A$8:$A$11,MATCH(MAX($P175:$S175),$P175:$S175,0))</f>
        <v>Vẽ ngoại cảnh</v>
      </c>
      <c r="U175" s="21" t="s">
        <v>91</v>
      </c>
      <c r="V175" s="21" t="s">
        <v>92</v>
      </c>
    </row>
    <row r="176" spans="1:22" ht="15" customHeight="1" x14ac:dyDescent="0.35">
      <c r="A176" s="18" t="s">
        <v>511</v>
      </c>
      <c r="B176" s="18" t="s">
        <v>83</v>
      </c>
      <c r="C176" s="18" t="s">
        <v>512</v>
      </c>
      <c r="D176" s="18" t="s">
        <v>136</v>
      </c>
      <c r="E176" s="18" t="s">
        <v>277</v>
      </c>
      <c r="F176" s="18" t="s">
        <v>87</v>
      </c>
      <c r="G176" s="18" t="s">
        <v>164</v>
      </c>
      <c r="H176" s="19">
        <v>19</v>
      </c>
      <c r="I176" s="19">
        <v>38</v>
      </c>
      <c r="J176" s="18" t="s">
        <v>89</v>
      </c>
      <c r="K176" s="19">
        <v>2</v>
      </c>
      <c r="L176" s="19">
        <v>5</v>
      </c>
      <c r="M176" s="19">
        <v>3</v>
      </c>
      <c r="N176" s="19">
        <v>4</v>
      </c>
      <c r="O176" s="18" t="s">
        <v>115</v>
      </c>
      <c r="P176" s="20">
        <f>ROUND(CachTinhDiem!$B$23*ROUND(1+(SUMPRODUCT(INDEX(CachTinhDiem!$B$8:$E$11,1,0),$K176:$N176)-1)*9/4,1)+CachTinhDiem!$B$24*ROUND(1+(INDEX(CachTinhDiem!$B$15:$E$20,MATCH($O176,CachTinhDiem!$A$15:$A$20,0),1)-1)*9/4,1),1)</f>
        <v>8.1</v>
      </c>
      <c r="Q176" s="20">
        <f>ROUND(CachTinhDiem!$B$23*ROUND(1+(SUMPRODUCT(INDEX(CachTinhDiem!$B$8:$E$11,2,0),$K176:$N176)-1)*9/4,1)+CachTinhDiem!$B$24*ROUND(1+(INDEX(CachTinhDiem!$B$15:$E$20,MATCH($O176,CachTinhDiem!$A$15:$A$20,0),2)-1)*9/4,1),1)</f>
        <v>6.7</v>
      </c>
      <c r="R176" s="20">
        <f>ROUND(CachTinhDiem!$B$23*ROUND(1+(SUMPRODUCT(INDEX(CachTinhDiem!$B$8:$E$11,3,0),$K176:$N176)-1)*9/4,1)+CachTinhDiem!$B$24*ROUND(1+(INDEX(CachTinhDiem!$B$15:$E$20,MATCH($O176,CachTinhDiem!$A$15:$A$20,0),3)-1)*9/4,1),1)</f>
        <v>8.1</v>
      </c>
      <c r="S176" s="20">
        <f>ROUND(CachTinhDiem!$B$23*ROUND(1+(SUMPRODUCT(INDEX(CachTinhDiem!$B$8:$E$11,4,0),$K176:$N176)-1)*9/4,1)+CachTinhDiem!$B$24*ROUND(1+(INDEX(CachTinhDiem!$B$15:$E$20,MATCH($O176,CachTinhDiem!$A$15:$A$20,0),4)-1)*9/4,1),1)</f>
        <v>7.1</v>
      </c>
      <c r="T176" s="18" t="str">
        <f>INDEX(CachTinhDiem!$A$8:$A$11,MATCH(MAX($P176:$S176),$P176:$S176,0))</f>
        <v>Đi học</v>
      </c>
      <c r="U176" s="21" t="s">
        <v>91</v>
      </c>
      <c r="V176" s="21" t="s">
        <v>92</v>
      </c>
    </row>
    <row r="177" spans="1:22" ht="15" customHeight="1" x14ac:dyDescent="0.35">
      <c r="A177" s="18" t="s">
        <v>513</v>
      </c>
      <c r="B177" s="18" t="s">
        <v>83</v>
      </c>
      <c r="C177" s="18" t="s">
        <v>514</v>
      </c>
      <c r="D177" s="18" t="s">
        <v>100</v>
      </c>
      <c r="E177" s="18" t="s">
        <v>160</v>
      </c>
      <c r="F177" s="18" t="s">
        <v>87</v>
      </c>
      <c r="G177" s="18" t="s">
        <v>259</v>
      </c>
      <c r="H177" s="19">
        <v>9</v>
      </c>
      <c r="I177" s="19">
        <v>22</v>
      </c>
      <c r="J177" s="18" t="s">
        <v>97</v>
      </c>
      <c r="K177" s="19">
        <v>3</v>
      </c>
      <c r="L177" s="19">
        <v>3</v>
      </c>
      <c r="M177" s="19">
        <v>4</v>
      </c>
      <c r="N177" s="19">
        <v>3</v>
      </c>
      <c r="O177" s="18" t="s">
        <v>138</v>
      </c>
      <c r="P177" s="20">
        <f>ROUND(CachTinhDiem!$B$23*ROUND(1+(SUMPRODUCT(INDEX(CachTinhDiem!$B$8:$E$11,1,0),$K177:$N177)-1)*9/4,1)+CachTinhDiem!$B$24*ROUND(1+(INDEX(CachTinhDiem!$B$15:$E$20,MATCH($O177,CachTinhDiem!$A$15:$A$20,0),1)-1)*9/4,1),1)</f>
        <v>6.7</v>
      </c>
      <c r="Q177" s="20">
        <f>ROUND(CachTinhDiem!$B$23*ROUND(1+(SUMPRODUCT(INDEX(CachTinhDiem!$B$8:$E$11,2,0),$K177:$N177)-1)*9/4,1)+CachTinhDiem!$B$24*ROUND(1+(INDEX(CachTinhDiem!$B$15:$E$20,MATCH($O177,CachTinhDiem!$A$15:$A$20,0),2)-1)*9/4,1),1)</f>
        <v>7.6</v>
      </c>
      <c r="R177" s="20">
        <f>ROUND(CachTinhDiem!$B$23*ROUND(1+(SUMPRODUCT(INDEX(CachTinhDiem!$B$8:$E$11,3,0),$K177:$N177)-1)*9/4,1)+CachTinhDiem!$B$24*ROUND(1+(INDEX(CachTinhDiem!$B$15:$E$20,MATCH($O177,CachTinhDiem!$A$15:$A$20,0),3)-1)*9/4,1),1)</f>
        <v>7</v>
      </c>
      <c r="S177" s="20">
        <f>ROUND(CachTinhDiem!$B$23*ROUND(1+(SUMPRODUCT(INDEX(CachTinhDiem!$B$8:$E$11,4,0),$K177:$N177)-1)*9/4,1)+CachTinhDiem!$B$24*ROUND(1+(INDEX(CachTinhDiem!$B$15:$E$20,MATCH($O177,CachTinhDiem!$A$15:$A$20,0),4)-1)*9/4,1),1)</f>
        <v>4.5</v>
      </c>
      <c r="T177" s="18" t="str">
        <f>INDEX(CachTinhDiem!$A$8:$A$11,MATCH(MAX($P177:$S177),$P177:$S177,0))</f>
        <v>Xưởng/Công trình</v>
      </c>
      <c r="U177" s="21" t="s">
        <v>91</v>
      </c>
      <c r="V177" s="21" t="s">
        <v>92</v>
      </c>
    </row>
    <row r="178" spans="1:22" ht="15" customHeight="1" x14ac:dyDescent="0.35">
      <c r="A178" s="18" t="s">
        <v>515</v>
      </c>
      <c r="B178" s="18" t="s">
        <v>83</v>
      </c>
      <c r="C178" s="18" t="s">
        <v>516</v>
      </c>
      <c r="D178" s="18" t="s">
        <v>85</v>
      </c>
      <c r="E178" s="18" t="s">
        <v>186</v>
      </c>
      <c r="F178" s="18" t="s">
        <v>87</v>
      </c>
      <c r="G178" s="18" t="s">
        <v>132</v>
      </c>
      <c r="H178" s="19">
        <v>18</v>
      </c>
      <c r="I178" s="19">
        <v>35</v>
      </c>
      <c r="J178" s="18" t="s">
        <v>89</v>
      </c>
      <c r="K178" s="19">
        <v>2</v>
      </c>
      <c r="L178" s="19">
        <v>4</v>
      </c>
      <c r="M178" s="19">
        <v>2</v>
      </c>
      <c r="N178" s="19">
        <v>5</v>
      </c>
      <c r="O178" s="18" t="s">
        <v>103</v>
      </c>
      <c r="P178" s="20">
        <f>ROUND(CachTinhDiem!$B$23*ROUND(1+(SUMPRODUCT(INDEX(CachTinhDiem!$B$8:$E$11,1,0),$K178:$N178)-1)*9/4,1)+CachTinhDiem!$B$24*ROUND(1+(INDEX(CachTinhDiem!$B$15:$E$20,MATCH($O178,CachTinhDiem!$A$15:$A$20,0),1)-1)*9/4,1),1)</f>
        <v>7</v>
      </c>
      <c r="Q178" s="20">
        <f>ROUND(CachTinhDiem!$B$23*ROUND(1+(SUMPRODUCT(INDEX(CachTinhDiem!$B$8:$E$11,2,0),$K178:$N178)-1)*9/4,1)+CachTinhDiem!$B$24*ROUND(1+(INDEX(CachTinhDiem!$B$15:$E$20,MATCH($O178,CachTinhDiem!$A$15:$A$20,0),2)-1)*9/4,1),1)</f>
        <v>4.4000000000000004</v>
      </c>
      <c r="R178" s="20">
        <f>ROUND(CachTinhDiem!$B$23*ROUND(1+(SUMPRODUCT(INDEX(CachTinhDiem!$B$8:$E$11,3,0),$K178:$N178)-1)*9/4,1)+CachTinhDiem!$B$24*ROUND(1+(INDEX(CachTinhDiem!$B$15:$E$20,MATCH($O178,CachTinhDiem!$A$15:$A$20,0),3)-1)*9/4,1),1)</f>
        <v>5.2</v>
      </c>
      <c r="S178" s="20">
        <f>ROUND(CachTinhDiem!$B$23*ROUND(1+(SUMPRODUCT(INDEX(CachTinhDiem!$B$8:$E$11,4,0),$K178:$N178)-1)*9/4,1)+CachTinhDiem!$B$24*ROUND(1+(INDEX(CachTinhDiem!$B$15:$E$20,MATCH($O178,CachTinhDiem!$A$15:$A$20,0),4)-1)*9/4,1),1)</f>
        <v>8.6999999999999993</v>
      </c>
      <c r="T178" s="18" t="str">
        <f>INDEX(CachTinhDiem!$A$8:$A$11,MATCH(MAX($P178:$S178),$P178:$S178,0))</f>
        <v>Thuyết trình</v>
      </c>
      <c r="U178" s="21" t="s">
        <v>91</v>
      </c>
      <c r="V178" s="21" t="s">
        <v>92</v>
      </c>
    </row>
    <row r="179" spans="1:22" ht="15" customHeight="1" x14ac:dyDescent="0.35">
      <c r="A179" s="18" t="s">
        <v>517</v>
      </c>
      <c r="B179" s="18" t="s">
        <v>83</v>
      </c>
      <c r="C179" s="18" t="s">
        <v>518</v>
      </c>
      <c r="D179" s="18" t="s">
        <v>85</v>
      </c>
      <c r="E179" s="18" t="s">
        <v>147</v>
      </c>
      <c r="F179" s="18" t="s">
        <v>87</v>
      </c>
      <c r="G179" s="18" t="s">
        <v>281</v>
      </c>
      <c r="H179" s="19">
        <v>5</v>
      </c>
      <c r="I179" s="19">
        <v>18</v>
      </c>
      <c r="J179" s="18" t="s">
        <v>120</v>
      </c>
      <c r="K179" s="19">
        <v>4</v>
      </c>
      <c r="L179" s="19">
        <v>1</v>
      </c>
      <c r="M179" s="19">
        <v>2</v>
      </c>
      <c r="N179" s="19">
        <v>4</v>
      </c>
      <c r="O179" s="18" t="s">
        <v>115</v>
      </c>
      <c r="P179" s="20">
        <f>ROUND(CachTinhDiem!$B$23*ROUND(1+(SUMPRODUCT(INDEX(CachTinhDiem!$B$8:$E$11,1,0),$K179:$N179)-1)*9/4,1)+CachTinhDiem!$B$24*ROUND(1+(INDEX(CachTinhDiem!$B$15:$E$20,MATCH($O179,CachTinhDiem!$A$15:$A$20,0),1)-1)*9/4,1),1)</f>
        <v>6.1</v>
      </c>
      <c r="Q179" s="20">
        <f>ROUND(CachTinhDiem!$B$23*ROUND(1+(SUMPRODUCT(INDEX(CachTinhDiem!$B$8:$E$11,2,0),$K179:$N179)-1)*9/4,1)+CachTinhDiem!$B$24*ROUND(1+(INDEX(CachTinhDiem!$B$15:$E$20,MATCH($O179,CachTinhDiem!$A$15:$A$20,0),2)-1)*9/4,1),1)</f>
        <v>5.3</v>
      </c>
      <c r="R179" s="20">
        <f>ROUND(CachTinhDiem!$B$23*ROUND(1+(SUMPRODUCT(INDEX(CachTinhDiem!$B$8:$E$11,3,0),$K179:$N179)-1)*9/4,1)+CachTinhDiem!$B$24*ROUND(1+(INDEX(CachTinhDiem!$B$15:$E$20,MATCH($O179,CachTinhDiem!$A$15:$A$20,0),3)-1)*9/4,1),1)</f>
        <v>5.5</v>
      </c>
      <c r="S179" s="20">
        <f>ROUND(CachTinhDiem!$B$23*ROUND(1+(SUMPRODUCT(INDEX(CachTinhDiem!$B$8:$E$11,4,0),$K179:$N179)-1)*9/4,1)+CachTinhDiem!$B$24*ROUND(1+(INDEX(CachTinhDiem!$B$15:$E$20,MATCH($O179,CachTinhDiem!$A$15:$A$20,0),4)-1)*9/4,1),1)</f>
        <v>5.5</v>
      </c>
      <c r="T179" s="18" t="str">
        <f>INDEX(CachTinhDiem!$A$8:$A$11,MATCH(MAX($P179:$S179),$P179:$S179,0))</f>
        <v>Đi học</v>
      </c>
      <c r="U179" s="21" t="s">
        <v>91</v>
      </c>
      <c r="V179" s="21" t="s">
        <v>92</v>
      </c>
    </row>
    <row r="180" spans="1:22" ht="15" customHeight="1" x14ac:dyDescent="0.35">
      <c r="A180" s="18" t="s">
        <v>519</v>
      </c>
      <c r="B180" s="18" t="s">
        <v>83</v>
      </c>
      <c r="C180" s="18" t="s">
        <v>520</v>
      </c>
      <c r="D180" s="18" t="s">
        <v>85</v>
      </c>
      <c r="E180" s="18" t="s">
        <v>180</v>
      </c>
      <c r="F180" s="18" t="s">
        <v>87</v>
      </c>
      <c r="G180" s="18" t="s">
        <v>278</v>
      </c>
      <c r="H180" s="19">
        <v>14</v>
      </c>
      <c r="I180" s="19">
        <v>30</v>
      </c>
      <c r="J180" s="18" t="s">
        <v>128</v>
      </c>
      <c r="K180" s="19">
        <v>2</v>
      </c>
      <c r="L180" s="19">
        <v>5</v>
      </c>
      <c r="M180" s="19">
        <v>2</v>
      </c>
      <c r="N180" s="19">
        <v>4</v>
      </c>
      <c r="O180" s="18" t="s">
        <v>103</v>
      </c>
      <c r="P180" s="20">
        <f>ROUND(CachTinhDiem!$B$23*ROUND(1+(SUMPRODUCT(INDEX(CachTinhDiem!$B$8:$E$11,1,0),$K180:$N180)-1)*9/4,1)+CachTinhDiem!$B$24*ROUND(1+(INDEX(CachTinhDiem!$B$15:$E$20,MATCH($O180,CachTinhDiem!$A$15:$A$20,0),1)-1)*9/4,1),1)</f>
        <v>7</v>
      </c>
      <c r="Q180" s="20">
        <f>ROUND(CachTinhDiem!$B$23*ROUND(1+(SUMPRODUCT(INDEX(CachTinhDiem!$B$8:$E$11,2,0),$K180:$N180)-1)*9/4,1)+CachTinhDiem!$B$24*ROUND(1+(INDEX(CachTinhDiem!$B$15:$E$20,MATCH($O180,CachTinhDiem!$A$15:$A$20,0),2)-1)*9/4,1),1)</f>
        <v>4.5999999999999996</v>
      </c>
      <c r="R180" s="20">
        <f>ROUND(CachTinhDiem!$B$23*ROUND(1+(SUMPRODUCT(INDEX(CachTinhDiem!$B$8:$E$11,3,0),$K180:$N180)-1)*9/4,1)+CachTinhDiem!$B$24*ROUND(1+(INDEX(CachTinhDiem!$B$15:$E$20,MATCH($O180,CachTinhDiem!$A$15:$A$20,0),3)-1)*9/4,1),1)</f>
        <v>5.3</v>
      </c>
      <c r="S180" s="20">
        <f>ROUND(CachTinhDiem!$B$23*ROUND(1+(SUMPRODUCT(INDEX(CachTinhDiem!$B$8:$E$11,4,0),$K180:$N180)-1)*9/4,1)+CachTinhDiem!$B$24*ROUND(1+(INDEX(CachTinhDiem!$B$15:$E$20,MATCH($O180,CachTinhDiem!$A$15:$A$20,0),4)-1)*9/4,1),1)</f>
        <v>8.1</v>
      </c>
      <c r="T180" s="18" t="str">
        <f>INDEX(CachTinhDiem!$A$8:$A$11,MATCH(MAX($P180:$S180),$P180:$S180,0))</f>
        <v>Thuyết trình</v>
      </c>
      <c r="U180" s="21" t="s">
        <v>91</v>
      </c>
      <c r="V180" s="21" t="s">
        <v>92</v>
      </c>
    </row>
    <row r="181" spans="1:22" ht="15" customHeight="1" x14ac:dyDescent="0.35">
      <c r="A181" s="18" t="s">
        <v>521</v>
      </c>
      <c r="B181" s="18" t="s">
        <v>83</v>
      </c>
      <c r="C181" s="18" t="s">
        <v>522</v>
      </c>
      <c r="D181" s="18" t="s">
        <v>85</v>
      </c>
      <c r="E181" s="18" t="s">
        <v>180</v>
      </c>
      <c r="F181" s="18" t="s">
        <v>87</v>
      </c>
      <c r="G181" s="18" t="s">
        <v>399</v>
      </c>
      <c r="H181" s="19">
        <v>18</v>
      </c>
      <c r="I181" s="19">
        <v>34</v>
      </c>
      <c r="J181" s="18" t="s">
        <v>89</v>
      </c>
      <c r="K181" s="19">
        <v>2</v>
      </c>
      <c r="L181" s="19">
        <v>4</v>
      </c>
      <c r="M181" s="19">
        <v>2</v>
      </c>
      <c r="N181" s="19">
        <v>5</v>
      </c>
      <c r="O181" s="18" t="s">
        <v>103</v>
      </c>
      <c r="P181" s="20">
        <f>ROUND(CachTinhDiem!$B$23*ROUND(1+(SUMPRODUCT(INDEX(CachTinhDiem!$B$8:$E$11,1,0),$K181:$N181)-1)*9/4,1)+CachTinhDiem!$B$24*ROUND(1+(INDEX(CachTinhDiem!$B$15:$E$20,MATCH($O181,CachTinhDiem!$A$15:$A$20,0),1)-1)*9/4,1),1)</f>
        <v>7</v>
      </c>
      <c r="Q181" s="20">
        <f>ROUND(CachTinhDiem!$B$23*ROUND(1+(SUMPRODUCT(INDEX(CachTinhDiem!$B$8:$E$11,2,0),$K181:$N181)-1)*9/4,1)+CachTinhDiem!$B$24*ROUND(1+(INDEX(CachTinhDiem!$B$15:$E$20,MATCH($O181,CachTinhDiem!$A$15:$A$20,0),2)-1)*9/4,1),1)</f>
        <v>4.4000000000000004</v>
      </c>
      <c r="R181" s="20">
        <f>ROUND(CachTinhDiem!$B$23*ROUND(1+(SUMPRODUCT(INDEX(CachTinhDiem!$B$8:$E$11,3,0),$K181:$N181)-1)*9/4,1)+CachTinhDiem!$B$24*ROUND(1+(INDEX(CachTinhDiem!$B$15:$E$20,MATCH($O181,CachTinhDiem!$A$15:$A$20,0),3)-1)*9/4,1),1)</f>
        <v>5.2</v>
      </c>
      <c r="S181" s="20">
        <f>ROUND(CachTinhDiem!$B$23*ROUND(1+(SUMPRODUCT(INDEX(CachTinhDiem!$B$8:$E$11,4,0),$K181:$N181)-1)*9/4,1)+CachTinhDiem!$B$24*ROUND(1+(INDEX(CachTinhDiem!$B$15:$E$20,MATCH($O181,CachTinhDiem!$A$15:$A$20,0),4)-1)*9/4,1),1)</f>
        <v>8.6999999999999993</v>
      </c>
      <c r="T181" s="18" t="str">
        <f>INDEX(CachTinhDiem!$A$8:$A$11,MATCH(MAX($P181:$S181),$P181:$S181,0))</f>
        <v>Thuyết trình</v>
      </c>
      <c r="U181" s="21" t="s">
        <v>91</v>
      </c>
      <c r="V181" s="21" t="s">
        <v>92</v>
      </c>
    </row>
    <row r="182" spans="1:22" ht="15" customHeight="1" x14ac:dyDescent="0.35">
      <c r="A182" s="18" t="s">
        <v>523</v>
      </c>
      <c r="B182" s="18" t="s">
        <v>83</v>
      </c>
      <c r="C182" s="18" t="s">
        <v>524</v>
      </c>
      <c r="D182" s="18" t="s">
        <v>85</v>
      </c>
      <c r="E182" s="18" t="s">
        <v>95</v>
      </c>
      <c r="F182" s="18" t="s">
        <v>87</v>
      </c>
      <c r="G182" s="18" t="s">
        <v>96</v>
      </c>
      <c r="H182" s="19">
        <v>6</v>
      </c>
      <c r="I182" s="19">
        <v>20</v>
      </c>
      <c r="J182" s="18" t="s">
        <v>120</v>
      </c>
      <c r="K182" s="19">
        <v>4</v>
      </c>
      <c r="L182" s="19">
        <v>2</v>
      </c>
      <c r="M182" s="19">
        <v>3</v>
      </c>
      <c r="N182" s="19">
        <v>2</v>
      </c>
      <c r="O182" s="18" t="s">
        <v>138</v>
      </c>
      <c r="P182" s="20">
        <f>ROUND(CachTinhDiem!$B$23*ROUND(1+(SUMPRODUCT(INDEX(CachTinhDiem!$B$8:$E$11,1,0),$K182:$N182)-1)*9/4,1)+CachTinhDiem!$B$24*ROUND(1+(INDEX(CachTinhDiem!$B$15:$E$20,MATCH($O182,CachTinhDiem!$A$15:$A$20,0),1)-1)*9/4,1),1)</f>
        <v>5.4</v>
      </c>
      <c r="Q182" s="20">
        <f>ROUND(CachTinhDiem!$B$23*ROUND(1+(SUMPRODUCT(INDEX(CachTinhDiem!$B$8:$E$11,2,0),$K182:$N182)-1)*9/4,1)+CachTinhDiem!$B$24*ROUND(1+(INDEX(CachTinhDiem!$B$15:$E$20,MATCH($O182,CachTinhDiem!$A$15:$A$20,0),2)-1)*9/4,1),1)</f>
        <v>6.7</v>
      </c>
      <c r="R182" s="20">
        <f>ROUND(CachTinhDiem!$B$23*ROUND(1+(SUMPRODUCT(INDEX(CachTinhDiem!$B$8:$E$11,3,0),$K182:$N182)-1)*9/4,1)+CachTinhDiem!$B$24*ROUND(1+(INDEX(CachTinhDiem!$B$15:$E$20,MATCH($O182,CachTinhDiem!$A$15:$A$20,0),3)-1)*9/4,1),1)</f>
        <v>5.4</v>
      </c>
      <c r="S182" s="20">
        <f>ROUND(CachTinhDiem!$B$23*ROUND(1+(SUMPRODUCT(INDEX(CachTinhDiem!$B$8:$E$11,4,0),$K182:$N182)-1)*9/4,1)+CachTinhDiem!$B$24*ROUND(1+(INDEX(CachTinhDiem!$B$15:$E$20,MATCH($O182,CachTinhDiem!$A$15:$A$20,0),4)-1)*9/4,1),1)</f>
        <v>2.9</v>
      </c>
      <c r="T182" s="18" t="str">
        <f>INDEX(CachTinhDiem!$A$8:$A$11,MATCH(MAX($P182:$S182),$P182:$S182,0))</f>
        <v>Xưởng/Công trình</v>
      </c>
      <c r="U182" s="21" t="s">
        <v>91</v>
      </c>
      <c r="V182" s="21" t="s">
        <v>92</v>
      </c>
    </row>
    <row r="183" spans="1:22" ht="15" customHeight="1" x14ac:dyDescent="0.35">
      <c r="A183" s="18" t="s">
        <v>525</v>
      </c>
      <c r="B183" s="18" t="s">
        <v>83</v>
      </c>
      <c r="C183" s="18" t="s">
        <v>526</v>
      </c>
      <c r="D183" s="18" t="s">
        <v>100</v>
      </c>
      <c r="E183" s="18" t="s">
        <v>180</v>
      </c>
      <c r="F183" s="18" t="s">
        <v>87</v>
      </c>
      <c r="G183" s="18" t="s">
        <v>88</v>
      </c>
      <c r="H183" s="19">
        <v>21</v>
      </c>
      <c r="I183" s="19">
        <v>37</v>
      </c>
      <c r="J183" s="18" t="s">
        <v>89</v>
      </c>
      <c r="K183" s="19">
        <v>2</v>
      </c>
      <c r="L183" s="19">
        <v>5</v>
      </c>
      <c r="M183" s="19">
        <v>4</v>
      </c>
      <c r="N183" s="19">
        <v>2</v>
      </c>
      <c r="O183" s="18" t="s">
        <v>90</v>
      </c>
      <c r="P183" s="20">
        <f>ROUND(CachTinhDiem!$B$23*ROUND(1+(SUMPRODUCT(INDEX(CachTinhDiem!$B$8:$E$11,1,0),$K183:$N183)-1)*9/4,1)+CachTinhDiem!$B$24*ROUND(1+(INDEX(CachTinhDiem!$B$15:$E$20,MATCH($O183,CachTinhDiem!$A$15:$A$20,0),1)-1)*9/4,1),1)</f>
        <v>7</v>
      </c>
      <c r="Q183" s="20">
        <f>ROUND(CachTinhDiem!$B$23*ROUND(1+(SUMPRODUCT(INDEX(CachTinhDiem!$B$8:$E$11,2,0),$K183:$N183)-1)*9/4,1)+CachTinhDiem!$B$24*ROUND(1+(INDEX(CachTinhDiem!$B$15:$E$20,MATCH($O183,CachTinhDiem!$A$15:$A$20,0),2)-1)*9/4,1),1)</f>
        <v>6.5</v>
      </c>
      <c r="R183" s="20">
        <f>ROUND(CachTinhDiem!$B$23*ROUND(1+(SUMPRODUCT(INDEX(CachTinhDiem!$B$8:$E$11,3,0),$K183:$N183)-1)*9/4,1)+CachTinhDiem!$B$24*ROUND(1+(INDEX(CachTinhDiem!$B$15:$E$20,MATCH($O183,CachTinhDiem!$A$15:$A$20,0),3)-1)*9/4,1),1)</f>
        <v>7.6</v>
      </c>
      <c r="S183" s="20">
        <f>ROUND(CachTinhDiem!$B$23*ROUND(1+(SUMPRODUCT(INDEX(CachTinhDiem!$B$8:$E$11,4,0),$K183:$N183)-1)*9/4,1)+CachTinhDiem!$B$24*ROUND(1+(INDEX(CachTinhDiem!$B$15:$E$20,MATCH($O183,CachTinhDiem!$A$15:$A$20,0),4)-1)*9/4,1),1)</f>
        <v>4.8</v>
      </c>
      <c r="T183" s="18" t="str">
        <f>INDEX(CachTinhDiem!$A$8:$A$11,MATCH(MAX($P183:$S183),$P183:$S183,0))</f>
        <v>Vẽ ngoại cảnh</v>
      </c>
      <c r="U183" s="21" t="s">
        <v>91</v>
      </c>
      <c r="V183" s="21" t="s">
        <v>92</v>
      </c>
    </row>
    <row r="184" spans="1:22" ht="15" customHeight="1" x14ac:dyDescent="0.35">
      <c r="A184" s="18" t="s">
        <v>527</v>
      </c>
      <c r="B184" s="18" t="s">
        <v>83</v>
      </c>
      <c r="C184" s="18" t="s">
        <v>528</v>
      </c>
      <c r="D184" s="18" t="s">
        <v>85</v>
      </c>
      <c r="E184" s="18" t="s">
        <v>180</v>
      </c>
      <c r="F184" s="18" t="s">
        <v>87</v>
      </c>
      <c r="G184" s="18" t="s">
        <v>226</v>
      </c>
      <c r="H184" s="19">
        <v>7</v>
      </c>
      <c r="I184" s="19">
        <v>24</v>
      </c>
      <c r="J184" s="18" t="s">
        <v>97</v>
      </c>
      <c r="K184" s="19">
        <v>4</v>
      </c>
      <c r="L184" s="19">
        <v>2</v>
      </c>
      <c r="M184" s="19">
        <v>2</v>
      </c>
      <c r="N184" s="19">
        <v>4</v>
      </c>
      <c r="O184" s="18" t="s">
        <v>103</v>
      </c>
      <c r="P184" s="20">
        <f>ROUND(CachTinhDiem!$B$23*ROUND(1+(SUMPRODUCT(INDEX(CachTinhDiem!$B$8:$E$11,1,0),$K184:$N184)-1)*9/4,1)+CachTinhDiem!$B$24*ROUND(1+(INDEX(CachTinhDiem!$B$15:$E$20,MATCH($O184,CachTinhDiem!$A$15:$A$20,0),1)-1)*9/4,1),1)</f>
        <v>5.9</v>
      </c>
      <c r="Q184" s="20">
        <f>ROUND(CachTinhDiem!$B$23*ROUND(1+(SUMPRODUCT(INDEX(CachTinhDiem!$B$8:$E$11,2,0),$K184:$N184)-1)*9/4,1)+CachTinhDiem!$B$24*ROUND(1+(INDEX(CachTinhDiem!$B$15:$E$20,MATCH($O184,CachTinhDiem!$A$15:$A$20,0),2)-1)*9/4,1),1)</f>
        <v>4.2</v>
      </c>
      <c r="R184" s="20">
        <f>ROUND(CachTinhDiem!$B$23*ROUND(1+(SUMPRODUCT(INDEX(CachTinhDiem!$B$8:$E$11,3,0),$K184:$N184)-1)*9/4,1)+CachTinhDiem!$B$24*ROUND(1+(INDEX(CachTinhDiem!$B$15:$E$20,MATCH($O184,CachTinhDiem!$A$15:$A$20,0),3)-1)*9/4,1),1)</f>
        <v>3.9</v>
      </c>
      <c r="S184" s="20">
        <f>ROUND(CachTinhDiem!$B$23*ROUND(1+(SUMPRODUCT(INDEX(CachTinhDiem!$B$8:$E$11,4,0),$K184:$N184)-1)*9/4,1)+CachTinhDiem!$B$24*ROUND(1+(INDEX(CachTinhDiem!$B$15:$E$20,MATCH($O184,CachTinhDiem!$A$15:$A$20,0),4)-1)*9/4,1),1)</f>
        <v>7.2</v>
      </c>
      <c r="T184" s="18" t="str">
        <f>INDEX(CachTinhDiem!$A$8:$A$11,MATCH(MAX($P184:$S184),$P184:$S184,0))</f>
        <v>Thuyết trình</v>
      </c>
      <c r="U184" s="21" t="s">
        <v>91</v>
      </c>
      <c r="V184" s="21" t="s">
        <v>92</v>
      </c>
    </row>
    <row r="185" spans="1:22" ht="15" customHeight="1" x14ac:dyDescent="0.35">
      <c r="A185" s="18" t="s">
        <v>529</v>
      </c>
      <c r="B185" s="18" t="s">
        <v>83</v>
      </c>
      <c r="C185" s="18" t="s">
        <v>530</v>
      </c>
      <c r="D185" s="18" t="s">
        <v>100</v>
      </c>
      <c r="E185" s="18" t="s">
        <v>190</v>
      </c>
      <c r="F185" s="18" t="s">
        <v>87</v>
      </c>
      <c r="G185" s="18" t="s">
        <v>132</v>
      </c>
      <c r="H185" s="19">
        <v>21</v>
      </c>
      <c r="I185" s="19">
        <v>38</v>
      </c>
      <c r="J185" s="18" t="s">
        <v>89</v>
      </c>
      <c r="K185" s="19">
        <v>2</v>
      </c>
      <c r="L185" s="19">
        <v>5</v>
      </c>
      <c r="M185" s="19">
        <v>3</v>
      </c>
      <c r="N185" s="19">
        <v>2</v>
      </c>
      <c r="O185" s="18" t="s">
        <v>115</v>
      </c>
      <c r="P185" s="20">
        <f>ROUND(CachTinhDiem!$B$23*ROUND(1+(SUMPRODUCT(INDEX(CachTinhDiem!$B$8:$E$11,1,0),$K185:$N185)-1)*9/4,1)+CachTinhDiem!$B$24*ROUND(1+(INDEX(CachTinhDiem!$B$15:$E$20,MATCH($O185,CachTinhDiem!$A$15:$A$20,0),1)-1)*9/4,1),1)</f>
        <v>7.2</v>
      </c>
      <c r="Q185" s="20">
        <f>ROUND(CachTinhDiem!$B$23*ROUND(1+(SUMPRODUCT(INDEX(CachTinhDiem!$B$8:$E$11,2,0),$K185:$N185)-1)*9/4,1)+CachTinhDiem!$B$24*ROUND(1+(INDEX(CachTinhDiem!$B$15:$E$20,MATCH($O185,CachTinhDiem!$A$15:$A$20,0),2)-1)*9/4,1),1)</f>
        <v>6.3</v>
      </c>
      <c r="R185" s="20">
        <f>ROUND(CachTinhDiem!$B$23*ROUND(1+(SUMPRODUCT(INDEX(CachTinhDiem!$B$8:$E$11,3,0),$K185:$N185)-1)*9/4,1)+CachTinhDiem!$B$24*ROUND(1+(INDEX(CachTinhDiem!$B$15:$E$20,MATCH($O185,CachTinhDiem!$A$15:$A$20,0),3)-1)*9/4,1),1)</f>
        <v>7.5</v>
      </c>
      <c r="S185" s="20">
        <f>ROUND(CachTinhDiem!$B$23*ROUND(1+(SUMPRODUCT(INDEX(CachTinhDiem!$B$8:$E$11,4,0),$K185:$N185)-1)*9/4,1)+CachTinhDiem!$B$24*ROUND(1+(INDEX(CachTinhDiem!$B$15:$E$20,MATCH($O185,CachTinhDiem!$A$15:$A$20,0),4)-1)*9/4,1),1)</f>
        <v>5.2</v>
      </c>
      <c r="T185" s="18" t="str">
        <f>INDEX(CachTinhDiem!$A$8:$A$11,MATCH(MAX($P185:$S185),$P185:$S185,0))</f>
        <v>Vẽ ngoại cảnh</v>
      </c>
      <c r="U185" s="21" t="s">
        <v>91</v>
      </c>
      <c r="V185" s="21" t="s">
        <v>92</v>
      </c>
    </row>
    <row r="186" spans="1:22" ht="15" customHeight="1" x14ac:dyDescent="0.35">
      <c r="A186" s="18" t="s">
        <v>531</v>
      </c>
      <c r="B186" s="18" t="s">
        <v>83</v>
      </c>
      <c r="C186" s="18" t="s">
        <v>532</v>
      </c>
      <c r="D186" s="18" t="s">
        <v>136</v>
      </c>
      <c r="E186" s="18" t="s">
        <v>183</v>
      </c>
      <c r="F186" s="18" t="s">
        <v>87</v>
      </c>
      <c r="G186" s="18" t="s">
        <v>123</v>
      </c>
      <c r="H186" s="19">
        <v>6</v>
      </c>
      <c r="I186" s="19">
        <v>17</v>
      </c>
      <c r="J186" s="18" t="s">
        <v>120</v>
      </c>
      <c r="K186" s="19">
        <v>4</v>
      </c>
      <c r="L186" s="19">
        <v>2</v>
      </c>
      <c r="M186" s="19">
        <v>2</v>
      </c>
      <c r="N186" s="19">
        <v>3</v>
      </c>
      <c r="O186" s="18" t="s">
        <v>150</v>
      </c>
      <c r="P186" s="20">
        <f>ROUND(CachTinhDiem!$B$23*ROUND(1+(SUMPRODUCT(INDEX(CachTinhDiem!$B$8:$E$11,1,0),$K186:$N186)-1)*9/4,1)+CachTinhDiem!$B$24*ROUND(1+(INDEX(CachTinhDiem!$B$15:$E$20,MATCH($O186,CachTinhDiem!$A$15:$A$20,0),1)-1)*9/4,1),1)</f>
        <v>5.4</v>
      </c>
      <c r="Q186" s="20">
        <f>ROUND(CachTinhDiem!$B$23*ROUND(1+(SUMPRODUCT(INDEX(CachTinhDiem!$B$8:$E$11,2,0),$K186:$N186)-1)*9/4,1)+CachTinhDiem!$B$24*ROUND(1+(INDEX(CachTinhDiem!$B$15:$E$20,MATCH($O186,CachTinhDiem!$A$15:$A$20,0),2)-1)*9/4,1),1)</f>
        <v>4.0999999999999996</v>
      </c>
      <c r="R186" s="20">
        <f>ROUND(CachTinhDiem!$B$23*ROUND(1+(SUMPRODUCT(INDEX(CachTinhDiem!$B$8:$E$11,3,0),$K186:$N186)-1)*9/4,1)+CachTinhDiem!$B$24*ROUND(1+(INDEX(CachTinhDiem!$B$15:$E$20,MATCH($O186,CachTinhDiem!$A$15:$A$20,0),3)-1)*9/4,1),1)</f>
        <v>5.6</v>
      </c>
      <c r="S186" s="20">
        <f>ROUND(CachTinhDiem!$B$23*ROUND(1+(SUMPRODUCT(INDEX(CachTinhDiem!$B$8:$E$11,4,0),$K186:$N186)-1)*9/4,1)+CachTinhDiem!$B$24*ROUND(1+(INDEX(CachTinhDiem!$B$15:$E$20,MATCH($O186,CachTinhDiem!$A$15:$A$20,0),4)-1)*9/4,1),1)</f>
        <v>4.9000000000000004</v>
      </c>
      <c r="T186" s="18" t="str">
        <f>INDEX(CachTinhDiem!$A$8:$A$11,MATCH(MAX($P186:$S186),$P186:$S186,0))</f>
        <v>Vẽ ngoại cảnh</v>
      </c>
      <c r="U186" s="21" t="s">
        <v>91</v>
      </c>
      <c r="V186" s="21" t="s">
        <v>92</v>
      </c>
    </row>
    <row r="187" spans="1:22" ht="15" customHeight="1" x14ac:dyDescent="0.35">
      <c r="A187" s="18" t="s">
        <v>533</v>
      </c>
      <c r="B187" s="18" t="s">
        <v>83</v>
      </c>
      <c r="C187" s="18" t="s">
        <v>534</v>
      </c>
      <c r="D187" s="18" t="s">
        <v>100</v>
      </c>
      <c r="E187" s="18" t="s">
        <v>170</v>
      </c>
      <c r="F187" s="18" t="s">
        <v>87</v>
      </c>
      <c r="G187" s="18" t="s">
        <v>173</v>
      </c>
      <c r="H187" s="19">
        <v>5</v>
      </c>
      <c r="I187" s="19">
        <v>12</v>
      </c>
      <c r="J187" s="18" t="s">
        <v>120</v>
      </c>
      <c r="K187" s="19">
        <v>5</v>
      </c>
      <c r="L187" s="19">
        <v>2</v>
      </c>
      <c r="M187" s="19">
        <v>2</v>
      </c>
      <c r="N187" s="19">
        <v>4</v>
      </c>
      <c r="O187" s="18" t="s">
        <v>110</v>
      </c>
      <c r="P187" s="20">
        <f>ROUND(CachTinhDiem!$B$23*ROUND(1+(SUMPRODUCT(INDEX(CachTinhDiem!$B$8:$E$11,1,0),$K187:$N187)-1)*9/4,1)+CachTinhDiem!$B$24*ROUND(1+(INDEX(CachTinhDiem!$B$15:$E$20,MATCH($O187,CachTinhDiem!$A$15:$A$20,0),1)-1)*9/4,1),1)</f>
        <v>6.1</v>
      </c>
      <c r="Q187" s="20">
        <f>ROUND(CachTinhDiem!$B$23*ROUND(1+(SUMPRODUCT(INDEX(CachTinhDiem!$B$8:$E$11,2,0),$K187:$N187)-1)*9/4,1)+CachTinhDiem!$B$24*ROUND(1+(INDEX(CachTinhDiem!$B$15:$E$20,MATCH($O187,CachTinhDiem!$A$15:$A$20,0),2)-1)*9/4,1),1)</f>
        <v>5.2</v>
      </c>
      <c r="R187" s="20">
        <f>ROUND(CachTinhDiem!$B$23*ROUND(1+(SUMPRODUCT(INDEX(CachTinhDiem!$B$8:$E$11,3,0),$K187:$N187)-1)*9/4,1)+CachTinhDiem!$B$24*ROUND(1+(INDEX(CachTinhDiem!$B$15:$E$20,MATCH($O187,CachTinhDiem!$A$15:$A$20,0),3)-1)*9/4,1),1)</f>
        <v>4.5999999999999996</v>
      </c>
      <c r="S187" s="20">
        <f>ROUND(CachTinhDiem!$B$23*ROUND(1+(SUMPRODUCT(INDEX(CachTinhDiem!$B$8:$E$11,4,0),$K187:$N187)-1)*9/4,1)+CachTinhDiem!$B$24*ROUND(1+(INDEX(CachTinhDiem!$B$15:$E$20,MATCH($O187,CachTinhDiem!$A$15:$A$20,0),4)-1)*9/4,1),1)</f>
        <v>6.5</v>
      </c>
      <c r="T187" s="18" t="str">
        <f>INDEX(CachTinhDiem!$A$8:$A$11,MATCH(MAX($P187:$S187),$P187:$S187,0))</f>
        <v>Thuyết trình</v>
      </c>
      <c r="U187" s="21" t="s">
        <v>91</v>
      </c>
      <c r="V187" s="21" t="s">
        <v>92</v>
      </c>
    </row>
    <row r="188" spans="1:22" ht="15" customHeight="1" x14ac:dyDescent="0.35">
      <c r="A188" s="18" t="s">
        <v>535</v>
      </c>
      <c r="B188" s="18" t="s">
        <v>83</v>
      </c>
      <c r="C188" s="18" t="s">
        <v>536</v>
      </c>
      <c r="D188" s="18" t="s">
        <v>85</v>
      </c>
      <c r="E188" s="18" t="s">
        <v>106</v>
      </c>
      <c r="F188" s="18" t="s">
        <v>87</v>
      </c>
      <c r="G188" s="18" t="s">
        <v>132</v>
      </c>
      <c r="H188" s="19">
        <v>15</v>
      </c>
      <c r="I188" s="19">
        <v>31</v>
      </c>
      <c r="J188" s="18" t="s">
        <v>128</v>
      </c>
      <c r="K188" s="19">
        <v>2</v>
      </c>
      <c r="L188" s="19">
        <v>4</v>
      </c>
      <c r="M188" s="19">
        <v>3</v>
      </c>
      <c r="N188" s="19">
        <v>3</v>
      </c>
      <c r="O188" s="18" t="s">
        <v>110</v>
      </c>
      <c r="P188" s="20">
        <f>ROUND(CachTinhDiem!$B$23*ROUND(1+(SUMPRODUCT(INDEX(CachTinhDiem!$B$8:$E$11,1,0),$K188:$N188)-1)*9/4,1)+CachTinhDiem!$B$24*ROUND(1+(INDEX(CachTinhDiem!$B$15:$E$20,MATCH($O188,CachTinhDiem!$A$15:$A$20,0),1)-1)*9/4,1),1)</f>
        <v>6.5</v>
      </c>
      <c r="Q188" s="20">
        <f>ROUND(CachTinhDiem!$B$23*ROUND(1+(SUMPRODUCT(INDEX(CachTinhDiem!$B$8:$E$11,2,0),$K188:$N188)-1)*9/4,1)+CachTinhDiem!$B$24*ROUND(1+(INDEX(CachTinhDiem!$B$15:$E$20,MATCH($O188,CachTinhDiem!$A$15:$A$20,0),2)-1)*9/4,1),1)</f>
        <v>5.5</v>
      </c>
      <c r="R188" s="20">
        <f>ROUND(CachTinhDiem!$B$23*ROUND(1+(SUMPRODUCT(INDEX(CachTinhDiem!$B$8:$E$11,3,0),$K188:$N188)-1)*9/4,1)+CachTinhDiem!$B$24*ROUND(1+(INDEX(CachTinhDiem!$B$15:$E$20,MATCH($O188,CachTinhDiem!$A$15:$A$20,0),3)-1)*9/4,1),1)</f>
        <v>6</v>
      </c>
      <c r="S188" s="20">
        <f>ROUND(CachTinhDiem!$B$23*ROUND(1+(SUMPRODUCT(INDEX(CachTinhDiem!$B$8:$E$11,4,0),$K188:$N188)-1)*9/4,1)+CachTinhDiem!$B$24*ROUND(1+(INDEX(CachTinhDiem!$B$15:$E$20,MATCH($O188,CachTinhDiem!$A$15:$A$20,0),4)-1)*9/4,1),1)</f>
        <v>6.5</v>
      </c>
      <c r="T188" s="18" t="str">
        <f>INDEX(CachTinhDiem!$A$8:$A$11,MATCH(MAX($P188:$S188),$P188:$S188,0))</f>
        <v>Đi học</v>
      </c>
      <c r="U188" s="21" t="s">
        <v>91</v>
      </c>
      <c r="V188" s="21" t="s">
        <v>92</v>
      </c>
    </row>
    <row r="189" spans="1:22" ht="15" customHeight="1" x14ac:dyDescent="0.35">
      <c r="A189" s="18" t="s">
        <v>537</v>
      </c>
      <c r="B189" s="18" t="s">
        <v>83</v>
      </c>
      <c r="C189" s="18" t="s">
        <v>538</v>
      </c>
      <c r="D189" s="18" t="s">
        <v>100</v>
      </c>
      <c r="E189" s="18" t="s">
        <v>106</v>
      </c>
      <c r="F189" s="18" t="s">
        <v>87</v>
      </c>
      <c r="G189" s="18" t="s">
        <v>539</v>
      </c>
      <c r="H189" s="19">
        <v>23</v>
      </c>
      <c r="I189" s="19">
        <v>37</v>
      </c>
      <c r="J189" s="18" t="s">
        <v>133</v>
      </c>
      <c r="K189" s="19">
        <v>1</v>
      </c>
      <c r="L189" s="19">
        <v>5</v>
      </c>
      <c r="M189" s="19">
        <v>2</v>
      </c>
      <c r="N189" s="19">
        <v>5</v>
      </c>
      <c r="O189" s="18" t="s">
        <v>103</v>
      </c>
      <c r="P189" s="20">
        <f>ROUND(CachTinhDiem!$B$23*ROUND(1+(SUMPRODUCT(INDEX(CachTinhDiem!$B$8:$E$11,1,0),$K189:$N189)-1)*9/4,1)+CachTinhDiem!$B$24*ROUND(1+(INDEX(CachTinhDiem!$B$15:$E$20,MATCH($O189,CachTinhDiem!$A$15:$A$20,0),1)-1)*9/4,1),1)</f>
        <v>7.3</v>
      </c>
      <c r="Q189" s="20">
        <f>ROUND(CachTinhDiem!$B$23*ROUND(1+(SUMPRODUCT(INDEX(CachTinhDiem!$B$8:$E$11,2,0),$K189:$N189)-1)*9/4,1)+CachTinhDiem!$B$24*ROUND(1+(INDEX(CachTinhDiem!$B$15:$E$20,MATCH($O189,CachTinhDiem!$A$15:$A$20,0),2)-1)*9/4,1),1)</f>
        <v>4.4000000000000004</v>
      </c>
      <c r="R189" s="20">
        <f>ROUND(CachTinhDiem!$B$23*ROUND(1+(SUMPRODUCT(INDEX(CachTinhDiem!$B$8:$E$11,3,0),$K189:$N189)-1)*9/4,1)+CachTinhDiem!$B$24*ROUND(1+(INDEX(CachTinhDiem!$B$15:$E$20,MATCH($O189,CachTinhDiem!$A$15:$A$20,0),3)-1)*9/4,1),1)</f>
        <v>5.6</v>
      </c>
      <c r="S189" s="20">
        <f>ROUND(CachTinhDiem!$B$23*ROUND(1+(SUMPRODUCT(INDEX(CachTinhDiem!$B$8:$E$11,4,0),$K189:$N189)-1)*9/4,1)+CachTinhDiem!$B$24*ROUND(1+(INDEX(CachTinhDiem!$B$15:$E$20,MATCH($O189,CachTinhDiem!$A$15:$A$20,0),4)-1)*9/4,1),1)</f>
        <v>9.1</v>
      </c>
      <c r="T189" s="18" t="str">
        <f>INDEX(CachTinhDiem!$A$8:$A$11,MATCH(MAX($P189:$S189),$P189:$S189,0))</f>
        <v>Thuyết trình</v>
      </c>
      <c r="U189" s="21" t="s">
        <v>91</v>
      </c>
      <c r="V189" s="21" t="s">
        <v>92</v>
      </c>
    </row>
    <row r="190" spans="1:22" ht="15" customHeight="1" x14ac:dyDescent="0.35">
      <c r="A190" s="18" t="s">
        <v>540</v>
      </c>
      <c r="B190" s="18" t="s">
        <v>83</v>
      </c>
      <c r="C190" s="18" t="s">
        <v>541</v>
      </c>
      <c r="D190" s="18" t="s">
        <v>85</v>
      </c>
      <c r="E190" s="18" t="s">
        <v>131</v>
      </c>
      <c r="F190" s="18" t="s">
        <v>87</v>
      </c>
      <c r="G190" s="18" t="s">
        <v>259</v>
      </c>
      <c r="H190" s="19">
        <v>10</v>
      </c>
      <c r="I190" s="19">
        <v>25</v>
      </c>
      <c r="J190" s="18" t="s">
        <v>200</v>
      </c>
      <c r="K190" s="19">
        <v>3</v>
      </c>
      <c r="L190" s="19">
        <v>3</v>
      </c>
      <c r="M190" s="19">
        <v>4</v>
      </c>
      <c r="N190" s="19">
        <v>1</v>
      </c>
      <c r="O190" s="18" t="s">
        <v>115</v>
      </c>
      <c r="P190" s="20">
        <f>ROUND(CachTinhDiem!$B$23*ROUND(1+(SUMPRODUCT(INDEX(CachTinhDiem!$B$8:$E$11,1,0),$K190:$N190)-1)*9/4,1)+CachTinhDiem!$B$24*ROUND(1+(INDEX(CachTinhDiem!$B$15:$E$20,MATCH($O190,CachTinhDiem!$A$15:$A$20,0),1)-1)*9/4,1),1)</f>
        <v>6.4</v>
      </c>
      <c r="Q190" s="20">
        <f>ROUND(CachTinhDiem!$B$23*ROUND(1+(SUMPRODUCT(INDEX(CachTinhDiem!$B$8:$E$11,2,0),$K190:$N190)-1)*9/4,1)+CachTinhDiem!$B$24*ROUND(1+(INDEX(CachTinhDiem!$B$15:$E$20,MATCH($O190,CachTinhDiem!$A$15:$A$20,0),2)-1)*9/4,1),1)</f>
        <v>6.7</v>
      </c>
      <c r="R190" s="20">
        <f>ROUND(CachTinhDiem!$B$23*ROUND(1+(SUMPRODUCT(INDEX(CachTinhDiem!$B$8:$E$11,3,0),$K190:$N190)-1)*9/4,1)+CachTinhDiem!$B$24*ROUND(1+(INDEX(CachTinhDiem!$B$15:$E$20,MATCH($O190,CachTinhDiem!$A$15:$A$20,0),3)-1)*9/4,1),1)</f>
        <v>7</v>
      </c>
      <c r="S190" s="20">
        <f>ROUND(CachTinhDiem!$B$23*ROUND(1+(SUMPRODUCT(INDEX(CachTinhDiem!$B$8:$E$11,4,0),$K190:$N190)-1)*9/4,1)+CachTinhDiem!$B$24*ROUND(1+(INDEX(CachTinhDiem!$B$15:$E$20,MATCH($O190,CachTinhDiem!$A$15:$A$20,0),4)-1)*9/4,1),1)</f>
        <v>4</v>
      </c>
      <c r="T190" s="18" t="str">
        <f>INDEX(CachTinhDiem!$A$8:$A$11,MATCH(MAX($P190:$S190),$P190:$S190,0))</f>
        <v>Vẽ ngoại cảnh</v>
      </c>
      <c r="U190" s="21" t="s">
        <v>91</v>
      </c>
      <c r="V190" s="21" t="s">
        <v>92</v>
      </c>
    </row>
    <row r="191" spans="1:22" ht="15" customHeight="1" x14ac:dyDescent="0.35">
      <c r="A191" s="18" t="s">
        <v>542</v>
      </c>
      <c r="B191" s="18" t="s">
        <v>83</v>
      </c>
      <c r="C191" s="18" t="s">
        <v>543</v>
      </c>
      <c r="D191" s="18" t="s">
        <v>136</v>
      </c>
      <c r="E191" s="18" t="s">
        <v>24</v>
      </c>
      <c r="F191" s="18" t="s">
        <v>87</v>
      </c>
      <c r="G191" s="18" t="s">
        <v>215</v>
      </c>
      <c r="H191" s="19">
        <v>19</v>
      </c>
      <c r="I191" s="19">
        <v>39</v>
      </c>
      <c r="J191" s="18" t="s">
        <v>89</v>
      </c>
      <c r="K191" s="19">
        <v>2</v>
      </c>
      <c r="L191" s="19">
        <v>4</v>
      </c>
      <c r="M191" s="19">
        <v>3</v>
      </c>
      <c r="N191" s="19">
        <v>2</v>
      </c>
      <c r="O191" s="18" t="s">
        <v>90</v>
      </c>
      <c r="P191" s="20">
        <f>ROUND(CachTinhDiem!$B$23*ROUND(1+(SUMPRODUCT(INDEX(CachTinhDiem!$B$8:$E$11,1,0),$K191:$N191)-1)*9/4,1)+CachTinhDiem!$B$24*ROUND(1+(INDEX(CachTinhDiem!$B$15:$E$20,MATCH($O191,CachTinhDiem!$A$15:$A$20,0),1)-1)*9/4,1),1)</f>
        <v>6.1</v>
      </c>
      <c r="Q191" s="20">
        <f>ROUND(CachTinhDiem!$B$23*ROUND(1+(SUMPRODUCT(INDEX(CachTinhDiem!$B$8:$E$11,2,0),$K191:$N191)-1)*9/4,1)+CachTinhDiem!$B$24*ROUND(1+(INDEX(CachTinhDiem!$B$15:$E$20,MATCH($O191,CachTinhDiem!$A$15:$A$20,0),2)-1)*9/4,1),1)</f>
        <v>5.4</v>
      </c>
      <c r="R191" s="20">
        <f>ROUND(CachTinhDiem!$B$23*ROUND(1+(SUMPRODUCT(INDEX(CachTinhDiem!$B$8:$E$11,3,0),$K191:$N191)-1)*9/4,1)+CachTinhDiem!$B$24*ROUND(1+(INDEX(CachTinhDiem!$B$15:$E$20,MATCH($O191,CachTinhDiem!$A$15:$A$20,0),3)-1)*9/4,1),1)</f>
        <v>6.3</v>
      </c>
      <c r="S191" s="20">
        <f>ROUND(CachTinhDiem!$B$23*ROUND(1+(SUMPRODUCT(INDEX(CachTinhDiem!$B$8:$E$11,4,0),$K191:$N191)-1)*9/4,1)+CachTinhDiem!$B$24*ROUND(1+(INDEX(CachTinhDiem!$B$15:$E$20,MATCH($O191,CachTinhDiem!$A$15:$A$20,0),4)-1)*9/4,1),1)</f>
        <v>4.2</v>
      </c>
      <c r="T191" s="18" t="str">
        <f>INDEX(CachTinhDiem!$A$8:$A$11,MATCH(MAX($P191:$S191),$P191:$S191,0))</f>
        <v>Vẽ ngoại cảnh</v>
      </c>
      <c r="U191" s="21" t="s">
        <v>91</v>
      </c>
      <c r="V191" s="21" t="s">
        <v>92</v>
      </c>
    </row>
    <row r="192" spans="1:22" ht="15" customHeight="1" x14ac:dyDescent="0.35">
      <c r="A192" s="18" t="s">
        <v>544</v>
      </c>
      <c r="B192" s="18" t="s">
        <v>83</v>
      </c>
      <c r="C192" s="18" t="s">
        <v>545</v>
      </c>
      <c r="D192" s="18" t="s">
        <v>85</v>
      </c>
      <c r="E192" s="18" t="s">
        <v>24</v>
      </c>
      <c r="F192" s="18" t="s">
        <v>87</v>
      </c>
      <c r="G192" s="18" t="s">
        <v>331</v>
      </c>
      <c r="H192" s="19">
        <v>17</v>
      </c>
      <c r="I192" s="19">
        <v>34</v>
      </c>
      <c r="J192" s="18" t="s">
        <v>89</v>
      </c>
      <c r="K192" s="19">
        <v>2</v>
      </c>
      <c r="L192" s="19">
        <v>3</v>
      </c>
      <c r="M192" s="19">
        <v>2</v>
      </c>
      <c r="N192" s="19">
        <v>5</v>
      </c>
      <c r="O192" s="18" t="s">
        <v>110</v>
      </c>
      <c r="P192" s="20">
        <f>ROUND(CachTinhDiem!$B$23*ROUND(1+(SUMPRODUCT(INDEX(CachTinhDiem!$B$8:$E$11,1,0),$K192:$N192)-1)*9/4,1)+CachTinhDiem!$B$24*ROUND(1+(INDEX(CachTinhDiem!$B$15:$E$20,MATCH($O192,CachTinhDiem!$A$15:$A$20,0),1)-1)*9/4,1),1)</f>
        <v>6.5</v>
      </c>
      <c r="Q192" s="20">
        <f>ROUND(CachTinhDiem!$B$23*ROUND(1+(SUMPRODUCT(INDEX(CachTinhDiem!$B$8:$E$11,2,0),$K192:$N192)-1)*9/4,1)+CachTinhDiem!$B$24*ROUND(1+(INDEX(CachTinhDiem!$B$15:$E$20,MATCH($O192,CachTinhDiem!$A$15:$A$20,0),2)-1)*9/4,1),1)</f>
        <v>4.7</v>
      </c>
      <c r="R192" s="20">
        <f>ROUND(CachTinhDiem!$B$23*ROUND(1+(SUMPRODUCT(INDEX(CachTinhDiem!$B$8:$E$11,3,0),$K192:$N192)-1)*9/4,1)+CachTinhDiem!$B$24*ROUND(1+(INDEX(CachTinhDiem!$B$15:$E$20,MATCH($O192,CachTinhDiem!$A$15:$A$20,0),3)-1)*9/4,1),1)</f>
        <v>5.4</v>
      </c>
      <c r="S192" s="20">
        <f>ROUND(CachTinhDiem!$B$23*ROUND(1+(SUMPRODUCT(INDEX(CachTinhDiem!$B$8:$E$11,4,0),$K192:$N192)-1)*9/4,1)+CachTinhDiem!$B$24*ROUND(1+(INDEX(CachTinhDiem!$B$15:$E$20,MATCH($O192,CachTinhDiem!$A$15:$A$20,0),4)-1)*9/4,1),1)</f>
        <v>7.8</v>
      </c>
      <c r="T192" s="18" t="str">
        <f>INDEX(CachTinhDiem!$A$8:$A$11,MATCH(MAX($P192:$S192),$P192:$S192,0))</f>
        <v>Thuyết trình</v>
      </c>
      <c r="U192" s="21" t="s">
        <v>91</v>
      </c>
      <c r="V192" s="21" t="s">
        <v>92</v>
      </c>
    </row>
    <row r="193" spans="1:22" ht="15" customHeight="1" x14ac:dyDescent="0.35">
      <c r="A193" s="18" t="s">
        <v>546</v>
      </c>
      <c r="B193" s="18" t="s">
        <v>83</v>
      </c>
      <c r="C193" s="18" t="s">
        <v>547</v>
      </c>
      <c r="D193" s="18" t="s">
        <v>85</v>
      </c>
      <c r="E193" s="18" t="s">
        <v>225</v>
      </c>
      <c r="F193" s="18" t="s">
        <v>87</v>
      </c>
      <c r="G193" s="18" t="s">
        <v>548</v>
      </c>
      <c r="H193" s="19">
        <v>5</v>
      </c>
      <c r="I193" s="19">
        <v>17</v>
      </c>
      <c r="J193" s="18" t="s">
        <v>120</v>
      </c>
      <c r="K193" s="19">
        <v>4</v>
      </c>
      <c r="L193" s="19">
        <v>2</v>
      </c>
      <c r="M193" s="19">
        <v>2</v>
      </c>
      <c r="N193" s="19">
        <v>4</v>
      </c>
      <c r="O193" s="18" t="s">
        <v>110</v>
      </c>
      <c r="P193" s="20">
        <f>ROUND(CachTinhDiem!$B$23*ROUND(1+(SUMPRODUCT(INDEX(CachTinhDiem!$B$8:$E$11,1,0),$K193:$N193)-1)*9/4,1)+CachTinhDiem!$B$24*ROUND(1+(INDEX(CachTinhDiem!$B$15:$E$20,MATCH($O193,CachTinhDiem!$A$15:$A$20,0),1)-1)*9/4,1),1)</f>
        <v>5.9</v>
      </c>
      <c r="Q193" s="20">
        <f>ROUND(CachTinhDiem!$B$23*ROUND(1+(SUMPRODUCT(INDEX(CachTinhDiem!$B$8:$E$11,2,0),$K193:$N193)-1)*9/4,1)+CachTinhDiem!$B$24*ROUND(1+(INDEX(CachTinhDiem!$B$15:$E$20,MATCH($O193,CachTinhDiem!$A$15:$A$20,0),2)-1)*9/4,1),1)</f>
        <v>4.9000000000000004</v>
      </c>
      <c r="R193" s="20">
        <f>ROUND(CachTinhDiem!$B$23*ROUND(1+(SUMPRODUCT(INDEX(CachTinhDiem!$B$8:$E$11,3,0),$K193:$N193)-1)*9/4,1)+CachTinhDiem!$B$24*ROUND(1+(INDEX(CachTinhDiem!$B$15:$E$20,MATCH($O193,CachTinhDiem!$A$15:$A$20,0),3)-1)*9/4,1),1)</f>
        <v>4.5999999999999996</v>
      </c>
      <c r="S193" s="20">
        <f>ROUND(CachTinhDiem!$B$23*ROUND(1+(SUMPRODUCT(INDEX(CachTinhDiem!$B$8:$E$11,4,0),$K193:$N193)-1)*9/4,1)+CachTinhDiem!$B$24*ROUND(1+(INDEX(CachTinhDiem!$B$15:$E$20,MATCH($O193,CachTinhDiem!$A$15:$A$20,0),4)-1)*9/4,1),1)</f>
        <v>6.5</v>
      </c>
      <c r="T193" s="18" t="str">
        <f>INDEX(CachTinhDiem!$A$8:$A$11,MATCH(MAX($P193:$S193),$P193:$S193,0))</f>
        <v>Thuyết trình</v>
      </c>
      <c r="U193" s="21" t="s">
        <v>91</v>
      </c>
      <c r="V193" s="21" t="s">
        <v>92</v>
      </c>
    </row>
    <row r="194" spans="1:22" ht="15" customHeight="1" x14ac:dyDescent="0.35">
      <c r="A194" s="18" t="s">
        <v>549</v>
      </c>
      <c r="B194" s="18" t="s">
        <v>83</v>
      </c>
      <c r="C194" s="18" t="s">
        <v>550</v>
      </c>
      <c r="D194" s="18" t="s">
        <v>100</v>
      </c>
      <c r="E194" s="18" t="s">
        <v>106</v>
      </c>
      <c r="F194" s="18" t="s">
        <v>87</v>
      </c>
      <c r="G194" s="18" t="s">
        <v>218</v>
      </c>
      <c r="H194" s="19">
        <v>25</v>
      </c>
      <c r="I194" s="19">
        <v>40</v>
      </c>
      <c r="J194" s="18" t="s">
        <v>133</v>
      </c>
      <c r="K194" s="19">
        <v>1</v>
      </c>
      <c r="L194" s="19">
        <v>5</v>
      </c>
      <c r="M194" s="19">
        <v>2</v>
      </c>
      <c r="N194" s="19">
        <v>3</v>
      </c>
      <c r="O194" s="18" t="s">
        <v>115</v>
      </c>
      <c r="P194" s="20">
        <f>ROUND(CachTinhDiem!$B$23*ROUND(1+(SUMPRODUCT(INDEX(CachTinhDiem!$B$8:$E$11,1,0),$K194:$N194)-1)*9/4,1)+CachTinhDiem!$B$24*ROUND(1+(INDEX(CachTinhDiem!$B$15:$E$20,MATCH($O194,CachTinhDiem!$A$15:$A$20,0),1)-1)*9/4,1),1)</f>
        <v>7</v>
      </c>
      <c r="Q194" s="20">
        <f>ROUND(CachTinhDiem!$B$23*ROUND(1+(SUMPRODUCT(INDEX(CachTinhDiem!$B$8:$E$11,2,0),$K194:$N194)-1)*9/4,1)+CachTinhDiem!$B$24*ROUND(1+(INDEX(CachTinhDiem!$B$15:$E$20,MATCH($O194,CachTinhDiem!$A$15:$A$20,0),2)-1)*9/4,1),1)</f>
        <v>5.4</v>
      </c>
      <c r="R194" s="20">
        <f>ROUND(CachTinhDiem!$B$23*ROUND(1+(SUMPRODUCT(INDEX(CachTinhDiem!$B$8:$E$11,3,0),$K194:$N194)-1)*9/4,1)+CachTinhDiem!$B$24*ROUND(1+(INDEX(CachTinhDiem!$B$15:$E$20,MATCH($O194,CachTinhDiem!$A$15:$A$20,0),3)-1)*9/4,1),1)</f>
        <v>7</v>
      </c>
      <c r="S194" s="20">
        <f>ROUND(CachTinhDiem!$B$23*ROUND(1+(SUMPRODUCT(INDEX(CachTinhDiem!$B$8:$E$11,4,0),$K194:$N194)-1)*9/4,1)+CachTinhDiem!$B$24*ROUND(1+(INDEX(CachTinhDiem!$B$15:$E$20,MATCH($O194,CachTinhDiem!$A$15:$A$20,0),4)-1)*9/4,1),1)</f>
        <v>5.9</v>
      </c>
      <c r="T194" s="18" t="str">
        <f>INDEX(CachTinhDiem!$A$8:$A$11,MATCH(MAX($P194:$S194),$P194:$S194,0))</f>
        <v>Đi học</v>
      </c>
      <c r="U194" s="21" t="s">
        <v>91</v>
      </c>
      <c r="V194" s="21" t="s">
        <v>92</v>
      </c>
    </row>
    <row r="195" spans="1:22" ht="15" customHeight="1" x14ac:dyDescent="0.35">
      <c r="A195" s="18" t="s">
        <v>551</v>
      </c>
      <c r="B195" s="18" t="s">
        <v>83</v>
      </c>
      <c r="C195" s="18" t="s">
        <v>552</v>
      </c>
      <c r="D195" s="18" t="s">
        <v>85</v>
      </c>
      <c r="E195" s="18" t="s">
        <v>147</v>
      </c>
      <c r="F195" s="18" t="s">
        <v>87</v>
      </c>
      <c r="G195" s="18" t="s">
        <v>262</v>
      </c>
      <c r="H195" s="19">
        <v>8</v>
      </c>
      <c r="I195" s="19">
        <v>22</v>
      </c>
      <c r="J195" s="18" t="s">
        <v>97</v>
      </c>
      <c r="K195" s="19">
        <v>4</v>
      </c>
      <c r="L195" s="19">
        <v>2</v>
      </c>
      <c r="M195" s="19">
        <v>3</v>
      </c>
      <c r="N195" s="19">
        <v>2</v>
      </c>
      <c r="O195" s="18" t="s">
        <v>115</v>
      </c>
      <c r="P195" s="20">
        <f>ROUND(CachTinhDiem!$B$23*ROUND(1+(SUMPRODUCT(INDEX(CachTinhDiem!$B$8:$E$11,1,0),$K195:$N195)-1)*9/4,1)+CachTinhDiem!$B$24*ROUND(1+(INDEX(CachTinhDiem!$B$15:$E$20,MATCH($O195,CachTinhDiem!$A$15:$A$20,0),1)-1)*9/4,1),1)</f>
        <v>6.1</v>
      </c>
      <c r="Q195" s="20">
        <f>ROUND(CachTinhDiem!$B$23*ROUND(1+(SUMPRODUCT(INDEX(CachTinhDiem!$B$8:$E$11,2,0),$K195:$N195)-1)*9/4,1)+CachTinhDiem!$B$24*ROUND(1+(INDEX(CachTinhDiem!$B$15:$E$20,MATCH($O195,CachTinhDiem!$A$15:$A$20,0),2)-1)*9/4,1),1)</f>
        <v>6.1</v>
      </c>
      <c r="R195" s="20">
        <f>ROUND(CachTinhDiem!$B$23*ROUND(1+(SUMPRODUCT(INDEX(CachTinhDiem!$B$8:$E$11,3,0),$K195:$N195)-1)*9/4,1)+CachTinhDiem!$B$24*ROUND(1+(INDEX(CachTinhDiem!$B$15:$E$20,MATCH($O195,CachTinhDiem!$A$15:$A$20,0),3)-1)*9/4,1),1)</f>
        <v>6.1</v>
      </c>
      <c r="S195" s="20">
        <f>ROUND(CachTinhDiem!$B$23*ROUND(1+(SUMPRODUCT(INDEX(CachTinhDiem!$B$8:$E$11,4,0),$K195:$N195)-1)*9/4,1)+CachTinhDiem!$B$24*ROUND(1+(INDEX(CachTinhDiem!$B$15:$E$20,MATCH($O195,CachTinhDiem!$A$15:$A$20,0),4)-1)*9/4,1),1)</f>
        <v>4.2</v>
      </c>
      <c r="T195" s="18" t="str">
        <f>INDEX(CachTinhDiem!$A$8:$A$11,MATCH(MAX($P195:$S195),$P195:$S195,0))</f>
        <v>Đi học</v>
      </c>
      <c r="U195" s="21" t="s">
        <v>91</v>
      </c>
      <c r="V195" s="21" t="s">
        <v>92</v>
      </c>
    </row>
    <row r="196" spans="1:22" ht="15" customHeight="1" x14ac:dyDescent="0.35">
      <c r="A196" s="18" t="s">
        <v>553</v>
      </c>
      <c r="B196" s="18" t="s">
        <v>83</v>
      </c>
      <c r="C196" s="18" t="s">
        <v>554</v>
      </c>
      <c r="D196" s="18" t="s">
        <v>100</v>
      </c>
      <c r="E196" s="18" t="s">
        <v>183</v>
      </c>
      <c r="F196" s="18" t="s">
        <v>87</v>
      </c>
      <c r="G196" s="18" t="s">
        <v>88</v>
      </c>
      <c r="H196" s="19">
        <v>21</v>
      </c>
      <c r="I196" s="19">
        <v>37</v>
      </c>
      <c r="J196" s="18" t="s">
        <v>89</v>
      </c>
      <c r="K196" s="19">
        <v>2</v>
      </c>
      <c r="L196" s="19">
        <v>5</v>
      </c>
      <c r="M196" s="19">
        <v>3</v>
      </c>
      <c r="N196" s="19">
        <v>2</v>
      </c>
      <c r="O196" s="18" t="s">
        <v>90</v>
      </c>
      <c r="P196" s="20">
        <f>ROUND(CachTinhDiem!$B$23*ROUND(1+(SUMPRODUCT(INDEX(CachTinhDiem!$B$8:$E$11,1,0),$K196:$N196)-1)*9/4,1)+CachTinhDiem!$B$24*ROUND(1+(INDEX(CachTinhDiem!$B$15:$E$20,MATCH($O196,CachTinhDiem!$A$15:$A$20,0),1)-1)*9/4,1),1)</f>
        <v>6.5</v>
      </c>
      <c r="Q196" s="20">
        <f>ROUND(CachTinhDiem!$B$23*ROUND(1+(SUMPRODUCT(INDEX(CachTinhDiem!$B$8:$E$11,2,0),$K196:$N196)-1)*9/4,1)+CachTinhDiem!$B$24*ROUND(1+(INDEX(CachTinhDiem!$B$15:$E$20,MATCH($O196,CachTinhDiem!$A$15:$A$20,0),2)-1)*9/4,1),1)</f>
        <v>5.6</v>
      </c>
      <c r="R196" s="20">
        <f>ROUND(CachTinhDiem!$B$23*ROUND(1+(SUMPRODUCT(INDEX(CachTinhDiem!$B$8:$E$11,3,0),$K196:$N196)-1)*9/4,1)+CachTinhDiem!$B$24*ROUND(1+(INDEX(CachTinhDiem!$B$15:$E$20,MATCH($O196,CachTinhDiem!$A$15:$A$20,0),3)-1)*9/4,1),1)</f>
        <v>6.8</v>
      </c>
      <c r="S196" s="20">
        <f>ROUND(CachTinhDiem!$B$23*ROUND(1+(SUMPRODUCT(INDEX(CachTinhDiem!$B$8:$E$11,4,0),$K196:$N196)-1)*9/4,1)+CachTinhDiem!$B$24*ROUND(1+(INDEX(CachTinhDiem!$B$15:$E$20,MATCH($O196,CachTinhDiem!$A$15:$A$20,0),4)-1)*9/4,1),1)</f>
        <v>4.5999999999999996</v>
      </c>
      <c r="T196" s="18" t="str">
        <f>INDEX(CachTinhDiem!$A$8:$A$11,MATCH(MAX($P196:$S196),$P196:$S196,0))</f>
        <v>Vẽ ngoại cảnh</v>
      </c>
      <c r="U196" s="21" t="s">
        <v>91</v>
      </c>
      <c r="V196" s="21" t="s">
        <v>92</v>
      </c>
    </row>
    <row r="197" spans="1:22" ht="15" customHeight="1" x14ac:dyDescent="0.35">
      <c r="A197" s="18" t="s">
        <v>555</v>
      </c>
      <c r="B197" s="18" t="s">
        <v>83</v>
      </c>
      <c r="C197" s="18" t="s">
        <v>556</v>
      </c>
      <c r="D197" s="18" t="s">
        <v>136</v>
      </c>
      <c r="E197" s="18" t="s">
        <v>225</v>
      </c>
      <c r="F197" s="18" t="s">
        <v>87</v>
      </c>
      <c r="G197" s="18" t="s">
        <v>132</v>
      </c>
      <c r="H197" s="19">
        <v>15</v>
      </c>
      <c r="I197" s="19">
        <v>31</v>
      </c>
      <c r="J197" s="18" t="s">
        <v>128</v>
      </c>
      <c r="K197" s="19">
        <v>2</v>
      </c>
      <c r="L197" s="19">
        <v>4</v>
      </c>
      <c r="M197" s="19">
        <v>4</v>
      </c>
      <c r="N197" s="19">
        <v>3</v>
      </c>
      <c r="O197" s="18" t="s">
        <v>110</v>
      </c>
      <c r="P197" s="20">
        <f>ROUND(CachTinhDiem!$B$23*ROUND(1+(SUMPRODUCT(INDEX(CachTinhDiem!$B$8:$E$11,1,0),$K197:$N197)-1)*9/4,1)+CachTinhDiem!$B$24*ROUND(1+(INDEX(CachTinhDiem!$B$15:$E$20,MATCH($O197,CachTinhDiem!$A$15:$A$20,0),1)-1)*9/4,1),1)</f>
        <v>7</v>
      </c>
      <c r="Q197" s="20">
        <f>ROUND(CachTinhDiem!$B$23*ROUND(1+(SUMPRODUCT(INDEX(CachTinhDiem!$B$8:$E$11,2,0),$K197:$N197)-1)*9/4,1)+CachTinhDiem!$B$24*ROUND(1+(INDEX(CachTinhDiem!$B$15:$E$20,MATCH($O197,CachTinhDiem!$A$15:$A$20,0),2)-1)*9/4,1),1)</f>
        <v>6.3</v>
      </c>
      <c r="R197" s="20">
        <f>ROUND(CachTinhDiem!$B$23*ROUND(1+(SUMPRODUCT(INDEX(CachTinhDiem!$B$8:$E$11,3,0),$K197:$N197)-1)*9/4,1)+CachTinhDiem!$B$24*ROUND(1+(INDEX(CachTinhDiem!$B$15:$E$20,MATCH($O197,CachTinhDiem!$A$15:$A$20,0),3)-1)*9/4,1),1)</f>
        <v>6.8</v>
      </c>
      <c r="S197" s="20">
        <f>ROUND(CachTinhDiem!$B$23*ROUND(1+(SUMPRODUCT(INDEX(CachTinhDiem!$B$8:$E$11,4,0),$K197:$N197)-1)*9/4,1)+CachTinhDiem!$B$24*ROUND(1+(INDEX(CachTinhDiem!$B$15:$E$20,MATCH($O197,CachTinhDiem!$A$15:$A$20,0),4)-1)*9/4,1),1)</f>
        <v>6.8</v>
      </c>
      <c r="T197" s="18" t="str">
        <f>INDEX(CachTinhDiem!$A$8:$A$11,MATCH(MAX($P197:$S197),$P197:$S197,0))</f>
        <v>Đi học</v>
      </c>
      <c r="U197" s="21" t="s">
        <v>91</v>
      </c>
      <c r="V197" s="21" t="s">
        <v>92</v>
      </c>
    </row>
    <row r="198" spans="1:22" ht="15" customHeight="1" x14ac:dyDescent="0.35">
      <c r="A198" s="18" t="s">
        <v>557</v>
      </c>
      <c r="B198" s="18" t="s">
        <v>83</v>
      </c>
      <c r="C198" s="18" t="s">
        <v>558</v>
      </c>
      <c r="D198" s="18" t="s">
        <v>136</v>
      </c>
      <c r="E198" s="18" t="s">
        <v>163</v>
      </c>
      <c r="F198" s="18" t="s">
        <v>87</v>
      </c>
      <c r="G198" s="18" t="s">
        <v>199</v>
      </c>
      <c r="H198" s="19">
        <v>12</v>
      </c>
      <c r="I198" s="19">
        <v>28</v>
      </c>
      <c r="J198" s="18" t="s">
        <v>128</v>
      </c>
      <c r="K198" s="19">
        <v>2</v>
      </c>
      <c r="L198" s="19">
        <v>3</v>
      </c>
      <c r="M198" s="19">
        <v>2</v>
      </c>
      <c r="N198" s="19">
        <v>5</v>
      </c>
      <c r="O198" s="18" t="s">
        <v>103</v>
      </c>
      <c r="P198" s="20">
        <f>ROUND(CachTinhDiem!$B$23*ROUND(1+(SUMPRODUCT(INDEX(CachTinhDiem!$B$8:$E$11,1,0),$K198:$N198)-1)*9/4,1)+CachTinhDiem!$B$24*ROUND(1+(INDEX(CachTinhDiem!$B$15:$E$20,MATCH($O198,CachTinhDiem!$A$15:$A$20,0),1)-1)*9/4,1),1)</f>
        <v>6.5</v>
      </c>
      <c r="Q198" s="20">
        <f>ROUND(CachTinhDiem!$B$23*ROUND(1+(SUMPRODUCT(INDEX(CachTinhDiem!$B$8:$E$11,2,0),$K198:$N198)-1)*9/4,1)+CachTinhDiem!$B$24*ROUND(1+(INDEX(CachTinhDiem!$B$15:$E$20,MATCH($O198,CachTinhDiem!$A$15:$A$20,0),2)-1)*9/4,1),1)</f>
        <v>4.0999999999999996</v>
      </c>
      <c r="R198" s="20">
        <f>ROUND(CachTinhDiem!$B$23*ROUND(1+(SUMPRODUCT(INDEX(CachTinhDiem!$B$8:$E$11,3,0),$K198:$N198)-1)*9/4,1)+CachTinhDiem!$B$24*ROUND(1+(INDEX(CachTinhDiem!$B$15:$E$20,MATCH($O198,CachTinhDiem!$A$15:$A$20,0),3)-1)*9/4,1),1)</f>
        <v>4.7</v>
      </c>
      <c r="S198" s="20">
        <f>ROUND(CachTinhDiem!$B$23*ROUND(1+(SUMPRODUCT(INDEX(CachTinhDiem!$B$8:$E$11,4,0),$K198:$N198)-1)*9/4,1)+CachTinhDiem!$B$24*ROUND(1+(INDEX(CachTinhDiem!$B$15:$E$20,MATCH($O198,CachTinhDiem!$A$15:$A$20,0),4)-1)*9/4,1),1)</f>
        <v>8.5</v>
      </c>
      <c r="T198" s="18" t="str">
        <f>INDEX(CachTinhDiem!$A$8:$A$11,MATCH(MAX($P198:$S198),$P198:$S198,0))</f>
        <v>Thuyết trình</v>
      </c>
      <c r="U198" s="21" t="s">
        <v>91</v>
      </c>
      <c r="V198" s="21" t="s">
        <v>92</v>
      </c>
    </row>
    <row r="199" spans="1:22" ht="15" customHeight="1" x14ac:dyDescent="0.35">
      <c r="A199" s="18" t="s">
        <v>559</v>
      </c>
      <c r="B199" s="18" t="s">
        <v>83</v>
      </c>
      <c r="C199" s="18" t="s">
        <v>560</v>
      </c>
      <c r="D199" s="18" t="s">
        <v>85</v>
      </c>
      <c r="E199" s="18" t="s">
        <v>106</v>
      </c>
      <c r="F199" s="18" t="s">
        <v>87</v>
      </c>
      <c r="G199" s="18" t="s">
        <v>132</v>
      </c>
      <c r="H199" s="19">
        <v>20</v>
      </c>
      <c r="I199" s="19">
        <v>37</v>
      </c>
      <c r="J199" s="18" t="s">
        <v>89</v>
      </c>
      <c r="K199" s="19">
        <v>2</v>
      </c>
      <c r="L199" s="19">
        <v>5</v>
      </c>
      <c r="M199" s="19">
        <v>3</v>
      </c>
      <c r="N199" s="19">
        <v>1</v>
      </c>
      <c r="O199" s="18" t="s">
        <v>90</v>
      </c>
      <c r="P199" s="20">
        <f>ROUND(CachTinhDiem!$B$23*ROUND(1+(SUMPRODUCT(INDEX(CachTinhDiem!$B$8:$E$11,1,0),$K199:$N199)-1)*9/4,1)+CachTinhDiem!$B$24*ROUND(1+(INDEX(CachTinhDiem!$B$15:$E$20,MATCH($O199,CachTinhDiem!$A$15:$A$20,0),1)-1)*9/4,1),1)</f>
        <v>6.1</v>
      </c>
      <c r="Q199" s="20">
        <f>ROUND(CachTinhDiem!$B$23*ROUND(1+(SUMPRODUCT(INDEX(CachTinhDiem!$B$8:$E$11,2,0),$K199:$N199)-1)*9/4,1)+CachTinhDiem!$B$24*ROUND(1+(INDEX(CachTinhDiem!$B$15:$E$20,MATCH($O199,CachTinhDiem!$A$15:$A$20,0),2)-1)*9/4,1),1)</f>
        <v>5.5</v>
      </c>
      <c r="R199" s="20">
        <f>ROUND(CachTinhDiem!$B$23*ROUND(1+(SUMPRODUCT(INDEX(CachTinhDiem!$B$8:$E$11,3,0),$K199:$N199)-1)*9/4,1)+CachTinhDiem!$B$24*ROUND(1+(INDEX(CachTinhDiem!$B$15:$E$20,MATCH($O199,CachTinhDiem!$A$15:$A$20,0),3)-1)*9/4,1),1)</f>
        <v>6.5</v>
      </c>
      <c r="S199" s="20">
        <f>ROUND(CachTinhDiem!$B$23*ROUND(1+(SUMPRODUCT(INDEX(CachTinhDiem!$B$8:$E$11,4,0),$K199:$N199)-1)*9/4,1)+CachTinhDiem!$B$24*ROUND(1+(INDEX(CachTinhDiem!$B$15:$E$20,MATCH($O199,CachTinhDiem!$A$15:$A$20,0),4)-1)*9/4,1),1)</f>
        <v>3.6</v>
      </c>
      <c r="T199" s="18" t="str">
        <f>INDEX(CachTinhDiem!$A$8:$A$11,MATCH(MAX($P199:$S199),$P199:$S199,0))</f>
        <v>Vẽ ngoại cảnh</v>
      </c>
      <c r="U199" s="21" t="s">
        <v>91</v>
      </c>
      <c r="V199" s="21" t="s">
        <v>92</v>
      </c>
    </row>
    <row r="200" spans="1:22" ht="15" customHeight="1" x14ac:dyDescent="0.35">
      <c r="A200" s="18" t="s">
        <v>561</v>
      </c>
      <c r="B200" s="18" t="s">
        <v>83</v>
      </c>
      <c r="C200" s="18" t="s">
        <v>562</v>
      </c>
      <c r="D200" s="18" t="s">
        <v>85</v>
      </c>
      <c r="E200" s="18" t="s">
        <v>229</v>
      </c>
      <c r="F200" s="18" t="s">
        <v>87</v>
      </c>
      <c r="G200" s="18" t="s">
        <v>210</v>
      </c>
      <c r="H200" s="19">
        <v>23</v>
      </c>
      <c r="I200" s="19">
        <v>40</v>
      </c>
      <c r="J200" s="18" t="s">
        <v>133</v>
      </c>
      <c r="K200" s="19">
        <v>1</v>
      </c>
      <c r="L200" s="19">
        <v>5</v>
      </c>
      <c r="M200" s="19">
        <v>5</v>
      </c>
      <c r="N200" s="19">
        <v>2</v>
      </c>
      <c r="O200" s="18" t="s">
        <v>138</v>
      </c>
      <c r="P200" s="20">
        <f>ROUND(CachTinhDiem!$B$23*ROUND(1+(SUMPRODUCT(INDEX(CachTinhDiem!$B$8:$E$11,1,0),$K200:$N200)-1)*9/4,1)+CachTinhDiem!$B$24*ROUND(1+(INDEX(CachTinhDiem!$B$15:$E$20,MATCH($O200,CachTinhDiem!$A$15:$A$20,0),1)-1)*9/4,1),1)</f>
        <v>7.3</v>
      </c>
      <c r="Q200" s="20">
        <f>ROUND(CachTinhDiem!$B$23*ROUND(1+(SUMPRODUCT(INDEX(CachTinhDiem!$B$8:$E$11,2,0),$K200:$N200)-1)*9/4,1)+CachTinhDiem!$B$24*ROUND(1+(INDEX(CachTinhDiem!$B$15:$E$20,MATCH($O200,CachTinhDiem!$A$15:$A$20,0),2)-1)*9/4,1),1)</f>
        <v>8.3000000000000007</v>
      </c>
      <c r="R200" s="20">
        <f>ROUND(CachTinhDiem!$B$23*ROUND(1+(SUMPRODUCT(INDEX(CachTinhDiem!$B$8:$E$11,3,0),$K200:$N200)-1)*9/4,1)+CachTinhDiem!$B$24*ROUND(1+(INDEX(CachTinhDiem!$B$15:$E$20,MATCH($O200,CachTinhDiem!$A$15:$A$20,0),3)-1)*9/4,1),1)</f>
        <v>8.4</v>
      </c>
      <c r="S200" s="20">
        <f>ROUND(CachTinhDiem!$B$23*ROUND(1+(SUMPRODUCT(INDEX(CachTinhDiem!$B$8:$E$11,4,0),$K200:$N200)-1)*9/4,1)+CachTinhDiem!$B$24*ROUND(1+(INDEX(CachTinhDiem!$B$15:$E$20,MATCH($O200,CachTinhDiem!$A$15:$A$20,0),4)-1)*9/4,1),1)</f>
        <v>4.5</v>
      </c>
      <c r="T200" s="18" t="str">
        <f>INDEX(CachTinhDiem!$A$8:$A$11,MATCH(MAX($P200:$S200),$P200:$S200,0))</f>
        <v>Vẽ ngoại cảnh</v>
      </c>
      <c r="U200" s="21" t="s">
        <v>91</v>
      </c>
      <c r="V200" s="21" t="s">
        <v>92</v>
      </c>
    </row>
    <row r="201" spans="1:22" ht="15" customHeight="1" x14ac:dyDescent="0.35">
      <c r="A201" s="18" t="s">
        <v>563</v>
      </c>
      <c r="B201" s="18" t="s">
        <v>83</v>
      </c>
      <c r="C201" s="18" t="s">
        <v>564</v>
      </c>
      <c r="D201" s="18" t="s">
        <v>85</v>
      </c>
      <c r="E201" s="18" t="s">
        <v>137</v>
      </c>
      <c r="F201" s="18" t="s">
        <v>87</v>
      </c>
      <c r="G201" s="18" t="s">
        <v>191</v>
      </c>
      <c r="H201" s="19">
        <v>5</v>
      </c>
      <c r="I201" s="19">
        <v>12</v>
      </c>
      <c r="J201" s="18" t="s">
        <v>120</v>
      </c>
      <c r="K201" s="19">
        <v>4</v>
      </c>
      <c r="L201" s="19">
        <v>2</v>
      </c>
      <c r="M201" s="19">
        <v>3</v>
      </c>
      <c r="N201" s="19">
        <v>3</v>
      </c>
      <c r="O201" s="18" t="s">
        <v>115</v>
      </c>
      <c r="P201" s="20">
        <f>ROUND(CachTinhDiem!$B$23*ROUND(1+(SUMPRODUCT(INDEX(CachTinhDiem!$B$8:$E$11,1,0),$K201:$N201)-1)*9/4,1)+CachTinhDiem!$B$24*ROUND(1+(INDEX(CachTinhDiem!$B$15:$E$20,MATCH($O201,CachTinhDiem!$A$15:$A$20,0),1)-1)*9/4,1),1)</f>
        <v>6.6</v>
      </c>
      <c r="Q201" s="20">
        <f>ROUND(CachTinhDiem!$B$23*ROUND(1+(SUMPRODUCT(INDEX(CachTinhDiem!$B$8:$E$11,2,0),$K201:$N201)-1)*9/4,1)+CachTinhDiem!$B$24*ROUND(1+(INDEX(CachTinhDiem!$B$15:$E$20,MATCH($O201,CachTinhDiem!$A$15:$A$20,0),2)-1)*9/4,1),1)</f>
        <v>6.2</v>
      </c>
      <c r="R201" s="20">
        <f>ROUND(CachTinhDiem!$B$23*ROUND(1+(SUMPRODUCT(INDEX(CachTinhDiem!$B$8:$E$11,3,0),$K201:$N201)-1)*9/4,1)+CachTinhDiem!$B$24*ROUND(1+(INDEX(CachTinhDiem!$B$15:$E$20,MATCH($O201,CachTinhDiem!$A$15:$A$20,0),3)-1)*9/4,1),1)</f>
        <v>6.4</v>
      </c>
      <c r="S201" s="20">
        <f>ROUND(CachTinhDiem!$B$23*ROUND(1+(SUMPRODUCT(INDEX(CachTinhDiem!$B$8:$E$11,4,0),$K201:$N201)-1)*9/4,1)+CachTinhDiem!$B$24*ROUND(1+(INDEX(CachTinhDiem!$B$15:$E$20,MATCH($O201,CachTinhDiem!$A$15:$A$20,0),4)-1)*9/4,1),1)</f>
        <v>5.2</v>
      </c>
      <c r="T201" s="18" t="str">
        <f>INDEX(CachTinhDiem!$A$8:$A$11,MATCH(MAX($P201:$S201),$P201:$S201,0))</f>
        <v>Đi học</v>
      </c>
      <c r="U201" s="21" t="s">
        <v>91</v>
      </c>
      <c r="V201" s="21" t="s">
        <v>92</v>
      </c>
    </row>
    <row r="202" spans="1:22" ht="15" customHeight="1" x14ac:dyDescent="0.35">
      <c r="A202" s="18" t="s">
        <v>565</v>
      </c>
      <c r="B202" s="18" t="s">
        <v>83</v>
      </c>
      <c r="C202" s="18" t="s">
        <v>566</v>
      </c>
      <c r="D202" s="18" t="s">
        <v>85</v>
      </c>
      <c r="E202" s="18" t="s">
        <v>254</v>
      </c>
      <c r="F202" s="18" t="s">
        <v>87</v>
      </c>
      <c r="G202" s="18" t="s">
        <v>207</v>
      </c>
      <c r="H202" s="19">
        <v>23</v>
      </c>
      <c r="I202" s="19">
        <v>40</v>
      </c>
      <c r="J202" s="18" t="s">
        <v>133</v>
      </c>
      <c r="K202" s="19">
        <v>1</v>
      </c>
      <c r="L202" s="19">
        <v>5</v>
      </c>
      <c r="M202" s="19">
        <v>5</v>
      </c>
      <c r="N202" s="19">
        <v>3</v>
      </c>
      <c r="O202" s="18" t="s">
        <v>138</v>
      </c>
      <c r="P202" s="20">
        <f>ROUND(CachTinhDiem!$B$23*ROUND(1+(SUMPRODUCT(INDEX(CachTinhDiem!$B$8:$E$11,1,0),$K202:$N202)-1)*9/4,1)+CachTinhDiem!$B$24*ROUND(1+(INDEX(CachTinhDiem!$B$15:$E$20,MATCH($O202,CachTinhDiem!$A$15:$A$20,0),1)-1)*9/4,1),1)</f>
        <v>7.8</v>
      </c>
      <c r="Q202" s="20">
        <f>ROUND(CachTinhDiem!$B$23*ROUND(1+(SUMPRODUCT(INDEX(CachTinhDiem!$B$8:$E$11,2,0),$K202:$N202)-1)*9/4,1)+CachTinhDiem!$B$24*ROUND(1+(INDEX(CachTinhDiem!$B$15:$E$20,MATCH($O202,CachTinhDiem!$A$15:$A$20,0),2)-1)*9/4,1),1)</f>
        <v>8.5</v>
      </c>
      <c r="R202" s="20">
        <f>ROUND(CachTinhDiem!$B$23*ROUND(1+(SUMPRODUCT(INDEX(CachTinhDiem!$B$8:$E$11,3,0),$K202:$N202)-1)*9/4,1)+CachTinhDiem!$B$24*ROUND(1+(INDEX(CachTinhDiem!$B$15:$E$20,MATCH($O202,CachTinhDiem!$A$15:$A$20,0),3)-1)*9/4,1),1)</f>
        <v>8.6999999999999993</v>
      </c>
      <c r="S202" s="20">
        <f>ROUND(CachTinhDiem!$B$23*ROUND(1+(SUMPRODUCT(INDEX(CachTinhDiem!$B$8:$E$11,4,0),$K202:$N202)-1)*9/4,1)+CachTinhDiem!$B$24*ROUND(1+(INDEX(CachTinhDiem!$B$15:$E$20,MATCH($O202,CachTinhDiem!$A$15:$A$20,0),4)-1)*9/4,1),1)</f>
        <v>5.4</v>
      </c>
      <c r="T202" s="18" t="str">
        <f>INDEX(CachTinhDiem!$A$8:$A$11,MATCH(MAX($P202:$S202),$P202:$S202,0))</f>
        <v>Vẽ ngoại cảnh</v>
      </c>
      <c r="U202" s="21" t="s">
        <v>91</v>
      </c>
      <c r="V202" s="21" t="s">
        <v>92</v>
      </c>
    </row>
    <row r="203" spans="1:22" ht="15" customHeight="1" x14ac:dyDescent="0.35">
      <c r="A203" s="18" t="s">
        <v>567</v>
      </c>
      <c r="B203" s="18" t="s">
        <v>83</v>
      </c>
      <c r="C203" s="18" t="s">
        <v>568</v>
      </c>
      <c r="D203" s="18" t="s">
        <v>100</v>
      </c>
      <c r="E203" s="18" t="s">
        <v>24</v>
      </c>
      <c r="F203" s="18" t="s">
        <v>87</v>
      </c>
      <c r="G203" s="18" t="s">
        <v>127</v>
      </c>
      <c r="H203" s="19">
        <v>16</v>
      </c>
      <c r="I203" s="19">
        <v>29</v>
      </c>
      <c r="J203" s="18" t="s">
        <v>128</v>
      </c>
      <c r="K203" s="19">
        <v>2</v>
      </c>
      <c r="L203" s="19">
        <v>4</v>
      </c>
      <c r="M203" s="19">
        <v>3</v>
      </c>
      <c r="N203" s="19">
        <v>3</v>
      </c>
      <c r="O203" s="18" t="s">
        <v>110</v>
      </c>
      <c r="P203" s="20">
        <f>ROUND(CachTinhDiem!$B$23*ROUND(1+(SUMPRODUCT(INDEX(CachTinhDiem!$B$8:$E$11,1,0),$K203:$N203)-1)*9/4,1)+CachTinhDiem!$B$24*ROUND(1+(INDEX(CachTinhDiem!$B$15:$E$20,MATCH($O203,CachTinhDiem!$A$15:$A$20,0),1)-1)*9/4,1),1)</f>
        <v>6.5</v>
      </c>
      <c r="Q203" s="20">
        <f>ROUND(CachTinhDiem!$B$23*ROUND(1+(SUMPRODUCT(INDEX(CachTinhDiem!$B$8:$E$11,2,0),$K203:$N203)-1)*9/4,1)+CachTinhDiem!$B$24*ROUND(1+(INDEX(CachTinhDiem!$B$15:$E$20,MATCH($O203,CachTinhDiem!$A$15:$A$20,0),2)-1)*9/4,1),1)</f>
        <v>5.5</v>
      </c>
      <c r="R203" s="20">
        <f>ROUND(CachTinhDiem!$B$23*ROUND(1+(SUMPRODUCT(INDEX(CachTinhDiem!$B$8:$E$11,3,0),$K203:$N203)-1)*9/4,1)+CachTinhDiem!$B$24*ROUND(1+(INDEX(CachTinhDiem!$B$15:$E$20,MATCH($O203,CachTinhDiem!$A$15:$A$20,0),3)-1)*9/4,1),1)</f>
        <v>6</v>
      </c>
      <c r="S203" s="20">
        <f>ROUND(CachTinhDiem!$B$23*ROUND(1+(SUMPRODUCT(INDEX(CachTinhDiem!$B$8:$E$11,4,0),$K203:$N203)-1)*9/4,1)+CachTinhDiem!$B$24*ROUND(1+(INDEX(CachTinhDiem!$B$15:$E$20,MATCH($O203,CachTinhDiem!$A$15:$A$20,0),4)-1)*9/4,1),1)</f>
        <v>6.5</v>
      </c>
      <c r="T203" s="18" t="str">
        <f>INDEX(CachTinhDiem!$A$8:$A$11,MATCH(MAX($P203:$S203),$P203:$S203,0))</f>
        <v>Đi học</v>
      </c>
      <c r="U203" s="21" t="s">
        <v>91</v>
      </c>
      <c r="V203" s="21" t="s">
        <v>92</v>
      </c>
    </row>
    <row r="204" spans="1:22" ht="15" customHeight="1" x14ac:dyDescent="0.35">
      <c r="A204" s="18" t="s">
        <v>569</v>
      </c>
      <c r="B204" s="18" t="s">
        <v>83</v>
      </c>
      <c r="C204" s="18" t="s">
        <v>570</v>
      </c>
      <c r="D204" s="18" t="s">
        <v>100</v>
      </c>
      <c r="E204" s="18" t="s">
        <v>160</v>
      </c>
      <c r="F204" s="18" t="s">
        <v>87</v>
      </c>
      <c r="G204" s="18" t="s">
        <v>262</v>
      </c>
      <c r="H204" s="19">
        <v>7</v>
      </c>
      <c r="I204" s="19">
        <v>20</v>
      </c>
      <c r="J204" s="18" t="s">
        <v>120</v>
      </c>
      <c r="K204" s="19">
        <v>4</v>
      </c>
      <c r="L204" s="19">
        <v>2</v>
      </c>
      <c r="M204" s="19">
        <v>2</v>
      </c>
      <c r="N204" s="19">
        <v>2</v>
      </c>
      <c r="O204" s="18" t="s">
        <v>90</v>
      </c>
      <c r="P204" s="20">
        <f>ROUND(CachTinhDiem!$B$23*ROUND(1+(SUMPRODUCT(INDEX(CachTinhDiem!$B$8:$E$11,1,0),$K204:$N204)-1)*9/4,1)+CachTinhDiem!$B$24*ROUND(1+(INDEX(CachTinhDiem!$B$15:$E$20,MATCH($O204,CachTinhDiem!$A$15:$A$20,0),1)-1)*9/4,1),1)</f>
        <v>4.9000000000000004</v>
      </c>
      <c r="Q204" s="20">
        <f>ROUND(CachTinhDiem!$B$23*ROUND(1+(SUMPRODUCT(INDEX(CachTinhDiem!$B$8:$E$11,2,0),$K204:$N204)-1)*9/4,1)+CachTinhDiem!$B$24*ROUND(1+(INDEX(CachTinhDiem!$B$15:$E$20,MATCH($O204,CachTinhDiem!$A$15:$A$20,0),2)-1)*9/4,1),1)</f>
        <v>4.5999999999999996</v>
      </c>
      <c r="R204" s="20">
        <f>ROUND(CachTinhDiem!$B$23*ROUND(1+(SUMPRODUCT(INDEX(CachTinhDiem!$B$8:$E$11,3,0),$K204:$N204)-1)*9/4,1)+CachTinhDiem!$B$24*ROUND(1+(INDEX(CachTinhDiem!$B$15:$E$20,MATCH($O204,CachTinhDiem!$A$15:$A$20,0),3)-1)*9/4,1),1)</f>
        <v>4.7</v>
      </c>
      <c r="S204" s="20">
        <f>ROUND(CachTinhDiem!$B$23*ROUND(1+(SUMPRODUCT(INDEX(CachTinhDiem!$B$8:$E$11,4,0),$K204:$N204)-1)*9/4,1)+CachTinhDiem!$B$24*ROUND(1+(INDEX(CachTinhDiem!$B$15:$E$20,MATCH($O204,CachTinhDiem!$A$15:$A$20,0),4)-1)*9/4,1),1)</f>
        <v>3.3</v>
      </c>
      <c r="T204" s="18" t="str">
        <f>INDEX(CachTinhDiem!$A$8:$A$11,MATCH(MAX($P204:$S204),$P204:$S204,0))</f>
        <v>Đi học</v>
      </c>
      <c r="U204" s="21" t="s">
        <v>91</v>
      </c>
      <c r="V204" s="21" t="s">
        <v>92</v>
      </c>
    </row>
    <row r="205" spans="1:22" ht="15" customHeight="1" x14ac:dyDescent="0.35">
      <c r="A205" s="18" t="s">
        <v>571</v>
      </c>
      <c r="B205" s="18" t="s">
        <v>83</v>
      </c>
      <c r="C205" s="18" t="s">
        <v>572</v>
      </c>
      <c r="D205" s="18" t="s">
        <v>85</v>
      </c>
      <c r="E205" s="18" t="s">
        <v>225</v>
      </c>
      <c r="F205" s="18" t="s">
        <v>87</v>
      </c>
      <c r="G205" s="18" t="s">
        <v>305</v>
      </c>
      <c r="H205" s="19">
        <v>17</v>
      </c>
      <c r="I205" s="19">
        <v>34</v>
      </c>
      <c r="J205" s="18" t="s">
        <v>89</v>
      </c>
      <c r="K205" s="19">
        <v>2</v>
      </c>
      <c r="L205" s="19">
        <v>4</v>
      </c>
      <c r="M205" s="19">
        <v>3</v>
      </c>
      <c r="N205" s="19">
        <v>3</v>
      </c>
      <c r="O205" s="18" t="s">
        <v>115</v>
      </c>
      <c r="P205" s="20">
        <f>ROUND(CachTinhDiem!$B$23*ROUND(1+(SUMPRODUCT(INDEX(CachTinhDiem!$B$8:$E$11,1,0),$K205:$N205)-1)*9/4,1)+CachTinhDiem!$B$24*ROUND(1+(INDEX(CachTinhDiem!$B$15:$E$20,MATCH($O205,CachTinhDiem!$A$15:$A$20,0),1)-1)*9/4,1),1)</f>
        <v>7.2</v>
      </c>
      <c r="Q205" s="20">
        <f>ROUND(CachTinhDiem!$B$23*ROUND(1+(SUMPRODUCT(INDEX(CachTinhDiem!$B$8:$E$11,2,0),$K205:$N205)-1)*9/4,1)+CachTinhDiem!$B$24*ROUND(1+(INDEX(CachTinhDiem!$B$15:$E$20,MATCH($O205,CachTinhDiem!$A$15:$A$20,0),2)-1)*9/4,1),1)</f>
        <v>6.2</v>
      </c>
      <c r="R205" s="20">
        <f>ROUND(CachTinhDiem!$B$23*ROUND(1+(SUMPRODUCT(INDEX(CachTinhDiem!$B$8:$E$11,3,0),$K205:$N205)-1)*9/4,1)+CachTinhDiem!$B$24*ROUND(1+(INDEX(CachTinhDiem!$B$15:$E$20,MATCH($O205,CachTinhDiem!$A$15:$A$20,0),3)-1)*9/4,1),1)</f>
        <v>7.3</v>
      </c>
      <c r="S205" s="20">
        <f>ROUND(CachTinhDiem!$B$23*ROUND(1+(SUMPRODUCT(INDEX(CachTinhDiem!$B$8:$E$11,4,0),$K205:$N205)-1)*9/4,1)+CachTinhDiem!$B$24*ROUND(1+(INDEX(CachTinhDiem!$B$15:$E$20,MATCH($O205,CachTinhDiem!$A$15:$A$20,0),4)-1)*9/4,1),1)</f>
        <v>5.9</v>
      </c>
      <c r="T205" s="18" t="str">
        <f>INDEX(CachTinhDiem!$A$8:$A$11,MATCH(MAX($P205:$S205),$P205:$S205,0))</f>
        <v>Vẽ ngoại cảnh</v>
      </c>
      <c r="U205" s="21" t="s">
        <v>91</v>
      </c>
      <c r="V205" s="21" t="s">
        <v>92</v>
      </c>
    </row>
    <row r="206" spans="1:22" ht="15" customHeight="1" x14ac:dyDescent="0.35">
      <c r="A206" s="18" t="s">
        <v>573</v>
      </c>
      <c r="B206" s="18" t="s">
        <v>83</v>
      </c>
      <c r="C206" s="18" t="s">
        <v>574</v>
      </c>
      <c r="D206" s="18" t="s">
        <v>136</v>
      </c>
      <c r="E206" s="18" t="s">
        <v>170</v>
      </c>
      <c r="F206" s="18" t="s">
        <v>87</v>
      </c>
      <c r="G206" s="18" t="s">
        <v>278</v>
      </c>
      <c r="H206" s="19">
        <v>19</v>
      </c>
      <c r="I206" s="19">
        <v>35</v>
      </c>
      <c r="J206" s="18" t="s">
        <v>89</v>
      </c>
      <c r="K206" s="19">
        <v>2</v>
      </c>
      <c r="L206" s="19">
        <v>5</v>
      </c>
      <c r="M206" s="19">
        <v>2</v>
      </c>
      <c r="N206" s="19">
        <v>4</v>
      </c>
      <c r="O206" s="18" t="s">
        <v>103</v>
      </c>
      <c r="P206" s="20">
        <f>ROUND(CachTinhDiem!$B$23*ROUND(1+(SUMPRODUCT(INDEX(CachTinhDiem!$B$8:$E$11,1,0),$K206:$N206)-1)*9/4,1)+CachTinhDiem!$B$24*ROUND(1+(INDEX(CachTinhDiem!$B$15:$E$20,MATCH($O206,CachTinhDiem!$A$15:$A$20,0),1)-1)*9/4,1),1)</f>
        <v>7</v>
      </c>
      <c r="Q206" s="20">
        <f>ROUND(CachTinhDiem!$B$23*ROUND(1+(SUMPRODUCT(INDEX(CachTinhDiem!$B$8:$E$11,2,0),$K206:$N206)-1)*9/4,1)+CachTinhDiem!$B$24*ROUND(1+(INDEX(CachTinhDiem!$B$15:$E$20,MATCH($O206,CachTinhDiem!$A$15:$A$20,0),2)-1)*9/4,1),1)</f>
        <v>4.5999999999999996</v>
      </c>
      <c r="R206" s="20">
        <f>ROUND(CachTinhDiem!$B$23*ROUND(1+(SUMPRODUCT(INDEX(CachTinhDiem!$B$8:$E$11,3,0),$K206:$N206)-1)*9/4,1)+CachTinhDiem!$B$24*ROUND(1+(INDEX(CachTinhDiem!$B$15:$E$20,MATCH($O206,CachTinhDiem!$A$15:$A$20,0),3)-1)*9/4,1),1)</f>
        <v>5.3</v>
      </c>
      <c r="S206" s="20">
        <f>ROUND(CachTinhDiem!$B$23*ROUND(1+(SUMPRODUCT(INDEX(CachTinhDiem!$B$8:$E$11,4,0),$K206:$N206)-1)*9/4,1)+CachTinhDiem!$B$24*ROUND(1+(INDEX(CachTinhDiem!$B$15:$E$20,MATCH($O206,CachTinhDiem!$A$15:$A$20,0),4)-1)*9/4,1),1)</f>
        <v>8.1</v>
      </c>
      <c r="T206" s="18" t="str">
        <f>INDEX(CachTinhDiem!$A$8:$A$11,MATCH(MAX($P206:$S206),$P206:$S206,0))</f>
        <v>Thuyết trình</v>
      </c>
      <c r="U206" s="21" t="s">
        <v>91</v>
      </c>
      <c r="V206" s="21" t="s">
        <v>92</v>
      </c>
    </row>
    <row r="207" spans="1:22" ht="15" customHeight="1" x14ac:dyDescent="0.35">
      <c r="A207" s="18" t="s">
        <v>575</v>
      </c>
      <c r="B207" s="18" t="s">
        <v>83</v>
      </c>
      <c r="C207" s="18" t="s">
        <v>576</v>
      </c>
      <c r="D207" s="18" t="s">
        <v>85</v>
      </c>
      <c r="E207" s="18" t="s">
        <v>225</v>
      </c>
      <c r="F207" s="18" t="s">
        <v>87</v>
      </c>
      <c r="G207" s="18" t="s">
        <v>109</v>
      </c>
      <c r="H207" s="19">
        <v>21</v>
      </c>
      <c r="I207" s="19">
        <v>38</v>
      </c>
      <c r="J207" s="18" t="s">
        <v>89</v>
      </c>
      <c r="K207" s="19">
        <v>2</v>
      </c>
      <c r="L207" s="19">
        <v>4</v>
      </c>
      <c r="M207" s="19">
        <v>3</v>
      </c>
      <c r="N207" s="19">
        <v>3</v>
      </c>
      <c r="O207" s="18" t="s">
        <v>110</v>
      </c>
      <c r="P207" s="20">
        <f>ROUND(CachTinhDiem!$B$23*ROUND(1+(SUMPRODUCT(INDEX(CachTinhDiem!$B$8:$E$11,1,0),$K207:$N207)-1)*9/4,1)+CachTinhDiem!$B$24*ROUND(1+(INDEX(CachTinhDiem!$B$15:$E$20,MATCH($O207,CachTinhDiem!$A$15:$A$20,0),1)-1)*9/4,1),1)</f>
        <v>6.5</v>
      </c>
      <c r="Q207" s="20">
        <f>ROUND(CachTinhDiem!$B$23*ROUND(1+(SUMPRODUCT(INDEX(CachTinhDiem!$B$8:$E$11,2,0),$K207:$N207)-1)*9/4,1)+CachTinhDiem!$B$24*ROUND(1+(INDEX(CachTinhDiem!$B$15:$E$20,MATCH($O207,CachTinhDiem!$A$15:$A$20,0),2)-1)*9/4,1),1)</f>
        <v>5.5</v>
      </c>
      <c r="R207" s="20">
        <f>ROUND(CachTinhDiem!$B$23*ROUND(1+(SUMPRODUCT(INDEX(CachTinhDiem!$B$8:$E$11,3,0),$K207:$N207)-1)*9/4,1)+CachTinhDiem!$B$24*ROUND(1+(INDEX(CachTinhDiem!$B$15:$E$20,MATCH($O207,CachTinhDiem!$A$15:$A$20,0),3)-1)*9/4,1),1)</f>
        <v>6</v>
      </c>
      <c r="S207" s="20">
        <f>ROUND(CachTinhDiem!$B$23*ROUND(1+(SUMPRODUCT(INDEX(CachTinhDiem!$B$8:$E$11,4,0),$K207:$N207)-1)*9/4,1)+CachTinhDiem!$B$24*ROUND(1+(INDEX(CachTinhDiem!$B$15:$E$20,MATCH($O207,CachTinhDiem!$A$15:$A$20,0),4)-1)*9/4,1),1)</f>
        <v>6.5</v>
      </c>
      <c r="T207" s="18" t="str">
        <f>INDEX(CachTinhDiem!$A$8:$A$11,MATCH(MAX($P207:$S207),$P207:$S207,0))</f>
        <v>Đi học</v>
      </c>
      <c r="U207" s="21" t="s">
        <v>91</v>
      </c>
      <c r="V207" s="21" t="s">
        <v>92</v>
      </c>
    </row>
    <row r="208" spans="1:22" ht="15" customHeight="1" x14ac:dyDescent="0.35">
      <c r="A208" s="18" t="s">
        <v>577</v>
      </c>
      <c r="B208" s="18" t="s">
        <v>83</v>
      </c>
      <c r="C208" s="18" t="s">
        <v>578</v>
      </c>
      <c r="D208" s="18" t="s">
        <v>85</v>
      </c>
      <c r="E208" s="18" t="s">
        <v>131</v>
      </c>
      <c r="F208" s="18" t="s">
        <v>87</v>
      </c>
      <c r="G208" s="18" t="s">
        <v>226</v>
      </c>
      <c r="H208" s="19">
        <v>5</v>
      </c>
      <c r="I208" s="19">
        <v>18</v>
      </c>
      <c r="J208" s="18" t="s">
        <v>120</v>
      </c>
      <c r="K208" s="19">
        <v>4</v>
      </c>
      <c r="L208" s="19">
        <v>1</v>
      </c>
      <c r="M208" s="19">
        <v>2</v>
      </c>
      <c r="N208" s="19">
        <v>3</v>
      </c>
      <c r="O208" s="18" t="s">
        <v>150</v>
      </c>
      <c r="P208" s="20">
        <f>ROUND(CachTinhDiem!$B$23*ROUND(1+(SUMPRODUCT(INDEX(CachTinhDiem!$B$8:$E$11,1,0),$K208:$N208)-1)*9/4,1)+CachTinhDiem!$B$24*ROUND(1+(INDEX(CachTinhDiem!$B$15:$E$20,MATCH($O208,CachTinhDiem!$A$15:$A$20,0),1)-1)*9/4,1),1)</f>
        <v>4.9000000000000004</v>
      </c>
      <c r="Q208" s="20">
        <f>ROUND(CachTinhDiem!$B$23*ROUND(1+(SUMPRODUCT(INDEX(CachTinhDiem!$B$8:$E$11,2,0),$K208:$N208)-1)*9/4,1)+CachTinhDiem!$B$24*ROUND(1+(INDEX(CachTinhDiem!$B$15:$E$20,MATCH($O208,CachTinhDiem!$A$15:$A$20,0),2)-1)*9/4,1),1)</f>
        <v>3.7</v>
      </c>
      <c r="R208" s="20">
        <f>ROUND(CachTinhDiem!$B$23*ROUND(1+(SUMPRODUCT(INDEX(CachTinhDiem!$B$8:$E$11,3,0),$K208:$N208)-1)*9/4,1)+CachTinhDiem!$B$24*ROUND(1+(INDEX(CachTinhDiem!$B$15:$E$20,MATCH($O208,CachTinhDiem!$A$15:$A$20,0),3)-1)*9/4,1),1)</f>
        <v>5.0999999999999996</v>
      </c>
      <c r="S208" s="20">
        <f>ROUND(CachTinhDiem!$B$23*ROUND(1+(SUMPRODUCT(INDEX(CachTinhDiem!$B$8:$E$11,4,0),$K208:$N208)-1)*9/4,1)+CachTinhDiem!$B$24*ROUND(1+(INDEX(CachTinhDiem!$B$15:$E$20,MATCH($O208,CachTinhDiem!$A$15:$A$20,0),4)-1)*9/4,1),1)</f>
        <v>4.5999999999999996</v>
      </c>
      <c r="T208" s="18" t="str">
        <f>INDEX(CachTinhDiem!$A$8:$A$11,MATCH(MAX($P208:$S208),$P208:$S208,0))</f>
        <v>Vẽ ngoại cảnh</v>
      </c>
      <c r="U208" s="21" t="s">
        <v>91</v>
      </c>
      <c r="V208" s="21" t="s">
        <v>92</v>
      </c>
    </row>
    <row r="209" spans="1:22" ht="15" customHeight="1" x14ac:dyDescent="0.35">
      <c r="A209" s="18" t="s">
        <v>579</v>
      </c>
      <c r="B209" s="18" t="s">
        <v>83</v>
      </c>
      <c r="C209" s="18" t="s">
        <v>580</v>
      </c>
      <c r="D209" s="18" t="s">
        <v>136</v>
      </c>
      <c r="E209" s="18" t="s">
        <v>163</v>
      </c>
      <c r="F209" s="18" t="s">
        <v>87</v>
      </c>
      <c r="G209" s="18" t="s">
        <v>132</v>
      </c>
      <c r="H209" s="19">
        <v>19</v>
      </c>
      <c r="I209" s="19">
        <v>34</v>
      </c>
      <c r="J209" s="18" t="s">
        <v>89</v>
      </c>
      <c r="K209" s="19">
        <v>2</v>
      </c>
      <c r="L209" s="19">
        <v>4</v>
      </c>
      <c r="M209" s="19">
        <v>2</v>
      </c>
      <c r="N209" s="19">
        <v>5</v>
      </c>
      <c r="O209" s="18" t="s">
        <v>110</v>
      </c>
      <c r="P209" s="20">
        <f>ROUND(CachTinhDiem!$B$23*ROUND(1+(SUMPRODUCT(INDEX(CachTinhDiem!$B$8:$E$11,1,0),$K209:$N209)-1)*9/4,1)+CachTinhDiem!$B$24*ROUND(1+(INDEX(CachTinhDiem!$B$15:$E$20,MATCH($O209,CachTinhDiem!$A$15:$A$20,0),1)-1)*9/4,1),1)</f>
        <v>7</v>
      </c>
      <c r="Q209" s="20">
        <f>ROUND(CachTinhDiem!$B$23*ROUND(1+(SUMPRODUCT(INDEX(CachTinhDiem!$B$8:$E$11,2,0),$K209:$N209)-1)*9/4,1)+CachTinhDiem!$B$24*ROUND(1+(INDEX(CachTinhDiem!$B$15:$E$20,MATCH($O209,CachTinhDiem!$A$15:$A$20,0),2)-1)*9/4,1),1)</f>
        <v>5</v>
      </c>
      <c r="R209" s="20">
        <f>ROUND(CachTinhDiem!$B$23*ROUND(1+(SUMPRODUCT(INDEX(CachTinhDiem!$B$8:$E$11,3,0),$K209:$N209)-1)*9/4,1)+CachTinhDiem!$B$24*ROUND(1+(INDEX(CachTinhDiem!$B$15:$E$20,MATCH($O209,CachTinhDiem!$A$15:$A$20,0),3)-1)*9/4,1),1)</f>
        <v>5.9</v>
      </c>
      <c r="S209" s="20">
        <f>ROUND(CachTinhDiem!$B$23*ROUND(1+(SUMPRODUCT(INDEX(CachTinhDiem!$B$8:$E$11,4,0),$K209:$N209)-1)*9/4,1)+CachTinhDiem!$B$24*ROUND(1+(INDEX(CachTinhDiem!$B$15:$E$20,MATCH($O209,CachTinhDiem!$A$15:$A$20,0),4)-1)*9/4,1),1)</f>
        <v>8.1</v>
      </c>
      <c r="T209" s="18" t="str">
        <f>INDEX(CachTinhDiem!$A$8:$A$11,MATCH(MAX($P209:$S209),$P209:$S209,0))</f>
        <v>Thuyết trình</v>
      </c>
      <c r="U209" s="21" t="s">
        <v>91</v>
      </c>
      <c r="V209" s="21" t="s">
        <v>92</v>
      </c>
    </row>
    <row r="210" spans="1:22" ht="15" customHeight="1" x14ac:dyDescent="0.35">
      <c r="A210" s="18" t="s">
        <v>581</v>
      </c>
      <c r="B210" s="18" t="s">
        <v>83</v>
      </c>
      <c r="C210" s="18" t="s">
        <v>582</v>
      </c>
      <c r="D210" s="18" t="s">
        <v>100</v>
      </c>
      <c r="E210" s="18" t="s">
        <v>95</v>
      </c>
      <c r="F210" s="18" t="s">
        <v>87</v>
      </c>
      <c r="G210" s="18" t="s">
        <v>226</v>
      </c>
      <c r="H210" s="19">
        <v>5</v>
      </c>
      <c r="I210" s="19">
        <v>14</v>
      </c>
      <c r="J210" s="18" t="s">
        <v>120</v>
      </c>
      <c r="K210" s="19">
        <v>4</v>
      </c>
      <c r="L210" s="19">
        <v>1</v>
      </c>
      <c r="M210" s="19">
        <v>2</v>
      </c>
      <c r="N210" s="19">
        <v>4</v>
      </c>
      <c r="O210" s="18" t="s">
        <v>103</v>
      </c>
      <c r="P210" s="20">
        <f>ROUND(CachTinhDiem!$B$23*ROUND(1+(SUMPRODUCT(INDEX(CachTinhDiem!$B$8:$E$11,1,0),$K210:$N210)-1)*9/4,1)+CachTinhDiem!$B$24*ROUND(1+(INDEX(CachTinhDiem!$B$15:$E$20,MATCH($O210,CachTinhDiem!$A$15:$A$20,0),1)-1)*9/4,1),1)</f>
        <v>5.4</v>
      </c>
      <c r="Q210" s="20">
        <f>ROUND(CachTinhDiem!$B$23*ROUND(1+(SUMPRODUCT(INDEX(CachTinhDiem!$B$8:$E$11,2,0),$K210:$N210)-1)*9/4,1)+CachTinhDiem!$B$24*ROUND(1+(INDEX(CachTinhDiem!$B$15:$E$20,MATCH($O210,CachTinhDiem!$A$15:$A$20,0),2)-1)*9/4,1),1)</f>
        <v>3.9</v>
      </c>
      <c r="R210" s="20">
        <f>ROUND(CachTinhDiem!$B$23*ROUND(1+(SUMPRODUCT(INDEX(CachTinhDiem!$B$8:$E$11,3,0),$K210:$N210)-1)*9/4,1)+CachTinhDiem!$B$24*ROUND(1+(INDEX(CachTinhDiem!$B$15:$E$20,MATCH($O210,CachTinhDiem!$A$15:$A$20,0),3)-1)*9/4,1),1)</f>
        <v>3.4</v>
      </c>
      <c r="S210" s="20">
        <f>ROUND(CachTinhDiem!$B$23*ROUND(1+(SUMPRODUCT(INDEX(CachTinhDiem!$B$8:$E$11,4,0),$K210:$N210)-1)*9/4,1)+CachTinhDiem!$B$24*ROUND(1+(INDEX(CachTinhDiem!$B$15:$E$20,MATCH($O210,CachTinhDiem!$A$15:$A$20,0),4)-1)*9/4,1),1)</f>
        <v>6.9</v>
      </c>
      <c r="T210" s="18" t="str">
        <f>INDEX(CachTinhDiem!$A$8:$A$11,MATCH(MAX($P210:$S210),$P210:$S210,0))</f>
        <v>Thuyết trình</v>
      </c>
      <c r="U210" s="21" t="s">
        <v>91</v>
      </c>
      <c r="V210" s="21" t="s">
        <v>92</v>
      </c>
    </row>
    <row r="211" spans="1:22" ht="15" customHeight="1" x14ac:dyDescent="0.35">
      <c r="A211" s="18" t="s">
        <v>583</v>
      </c>
      <c r="B211" s="18" t="s">
        <v>83</v>
      </c>
      <c r="C211" s="18" t="s">
        <v>584</v>
      </c>
      <c r="D211" s="18" t="s">
        <v>85</v>
      </c>
      <c r="E211" s="18" t="s">
        <v>101</v>
      </c>
      <c r="F211" s="18" t="s">
        <v>87</v>
      </c>
      <c r="G211" s="18" t="s">
        <v>226</v>
      </c>
      <c r="H211" s="19">
        <v>7</v>
      </c>
      <c r="I211" s="19">
        <v>24</v>
      </c>
      <c r="J211" s="18" t="s">
        <v>97</v>
      </c>
      <c r="K211" s="19">
        <v>4</v>
      </c>
      <c r="L211" s="19">
        <v>2</v>
      </c>
      <c r="M211" s="19">
        <v>1</v>
      </c>
      <c r="N211" s="19">
        <v>5</v>
      </c>
      <c r="O211" s="18" t="s">
        <v>103</v>
      </c>
      <c r="P211" s="20">
        <f>ROUND(CachTinhDiem!$B$23*ROUND(1+(SUMPRODUCT(INDEX(CachTinhDiem!$B$8:$E$11,1,0),$K211:$N211)-1)*9/4,1)+CachTinhDiem!$B$24*ROUND(1+(INDEX(CachTinhDiem!$B$15:$E$20,MATCH($O211,CachTinhDiem!$A$15:$A$20,0),1)-1)*9/4,1),1)</f>
        <v>5.9</v>
      </c>
      <c r="Q211" s="20">
        <f>ROUND(CachTinhDiem!$B$23*ROUND(1+(SUMPRODUCT(INDEX(CachTinhDiem!$B$8:$E$11,2,0),$K211:$N211)-1)*9/4,1)+CachTinhDiem!$B$24*ROUND(1+(INDEX(CachTinhDiem!$B$15:$E$20,MATCH($O211,CachTinhDiem!$A$15:$A$20,0),2)-1)*9/4,1),1)</f>
        <v>3.6</v>
      </c>
      <c r="R211" s="20">
        <f>ROUND(CachTinhDiem!$B$23*ROUND(1+(SUMPRODUCT(INDEX(CachTinhDiem!$B$8:$E$11,3,0),$K211:$N211)-1)*9/4,1)+CachTinhDiem!$B$24*ROUND(1+(INDEX(CachTinhDiem!$B$15:$E$20,MATCH($O211,CachTinhDiem!$A$15:$A$20,0),3)-1)*9/4,1),1)</f>
        <v>3.4</v>
      </c>
      <c r="S211" s="20">
        <f>ROUND(CachTinhDiem!$B$23*ROUND(1+(SUMPRODUCT(INDEX(CachTinhDiem!$B$8:$E$11,4,0),$K211:$N211)-1)*9/4,1)+CachTinhDiem!$B$24*ROUND(1+(INDEX(CachTinhDiem!$B$15:$E$20,MATCH($O211,CachTinhDiem!$A$15:$A$20,0),4)-1)*9/4,1),1)</f>
        <v>7.8</v>
      </c>
      <c r="T211" s="18" t="str">
        <f>INDEX(CachTinhDiem!$A$8:$A$11,MATCH(MAX($P211:$S211),$P211:$S211,0))</f>
        <v>Thuyết trình</v>
      </c>
      <c r="U211" s="21" t="s">
        <v>91</v>
      </c>
      <c r="V211" s="21" t="s">
        <v>92</v>
      </c>
    </row>
    <row r="212" spans="1:22" ht="15" customHeight="1" x14ac:dyDescent="0.35">
      <c r="A212" s="18" t="s">
        <v>585</v>
      </c>
      <c r="B212" s="18" t="s">
        <v>83</v>
      </c>
      <c r="C212" s="18" t="s">
        <v>586</v>
      </c>
      <c r="D212" s="18" t="s">
        <v>100</v>
      </c>
      <c r="E212" s="18" t="s">
        <v>20</v>
      </c>
      <c r="F212" s="18" t="s">
        <v>87</v>
      </c>
      <c r="G212" s="18" t="s">
        <v>199</v>
      </c>
      <c r="H212" s="19">
        <v>11</v>
      </c>
      <c r="I212" s="19">
        <v>29</v>
      </c>
      <c r="J212" s="18" t="s">
        <v>200</v>
      </c>
      <c r="K212" s="19">
        <v>2</v>
      </c>
      <c r="L212" s="19">
        <v>3</v>
      </c>
      <c r="M212" s="19">
        <v>2</v>
      </c>
      <c r="N212" s="19">
        <v>5</v>
      </c>
      <c r="O212" s="18" t="s">
        <v>103</v>
      </c>
      <c r="P212" s="20">
        <f>ROUND(CachTinhDiem!$B$23*ROUND(1+(SUMPRODUCT(INDEX(CachTinhDiem!$B$8:$E$11,1,0),$K212:$N212)-1)*9/4,1)+CachTinhDiem!$B$24*ROUND(1+(INDEX(CachTinhDiem!$B$15:$E$20,MATCH($O212,CachTinhDiem!$A$15:$A$20,0),1)-1)*9/4,1),1)</f>
        <v>6.5</v>
      </c>
      <c r="Q212" s="20">
        <f>ROUND(CachTinhDiem!$B$23*ROUND(1+(SUMPRODUCT(INDEX(CachTinhDiem!$B$8:$E$11,2,0),$K212:$N212)-1)*9/4,1)+CachTinhDiem!$B$24*ROUND(1+(INDEX(CachTinhDiem!$B$15:$E$20,MATCH($O212,CachTinhDiem!$A$15:$A$20,0),2)-1)*9/4,1),1)</f>
        <v>4.0999999999999996</v>
      </c>
      <c r="R212" s="20">
        <f>ROUND(CachTinhDiem!$B$23*ROUND(1+(SUMPRODUCT(INDEX(CachTinhDiem!$B$8:$E$11,3,0),$K212:$N212)-1)*9/4,1)+CachTinhDiem!$B$24*ROUND(1+(INDEX(CachTinhDiem!$B$15:$E$20,MATCH($O212,CachTinhDiem!$A$15:$A$20,0),3)-1)*9/4,1),1)</f>
        <v>4.7</v>
      </c>
      <c r="S212" s="20">
        <f>ROUND(CachTinhDiem!$B$23*ROUND(1+(SUMPRODUCT(INDEX(CachTinhDiem!$B$8:$E$11,4,0),$K212:$N212)-1)*9/4,1)+CachTinhDiem!$B$24*ROUND(1+(INDEX(CachTinhDiem!$B$15:$E$20,MATCH($O212,CachTinhDiem!$A$15:$A$20,0),4)-1)*9/4,1),1)</f>
        <v>8.5</v>
      </c>
      <c r="T212" s="18" t="str">
        <f>INDEX(CachTinhDiem!$A$8:$A$11,MATCH(MAX($P212:$S212),$P212:$S212,0))</f>
        <v>Thuyết trình</v>
      </c>
      <c r="U212" s="21" t="s">
        <v>91</v>
      </c>
      <c r="V212" s="21" t="s">
        <v>92</v>
      </c>
    </row>
    <row r="213" spans="1:22" ht="15" customHeight="1" x14ac:dyDescent="0.35">
      <c r="A213" s="18" t="s">
        <v>587</v>
      </c>
      <c r="B213" s="18" t="s">
        <v>83</v>
      </c>
      <c r="C213" s="18" t="s">
        <v>588</v>
      </c>
      <c r="D213" s="18" t="s">
        <v>85</v>
      </c>
      <c r="E213" s="18" t="s">
        <v>183</v>
      </c>
      <c r="F213" s="18" t="s">
        <v>87</v>
      </c>
      <c r="G213" s="18" t="s">
        <v>215</v>
      </c>
      <c r="H213" s="19">
        <v>19</v>
      </c>
      <c r="I213" s="19">
        <v>39</v>
      </c>
      <c r="J213" s="18" t="s">
        <v>89</v>
      </c>
      <c r="K213" s="19">
        <v>2</v>
      </c>
      <c r="L213" s="19">
        <v>4</v>
      </c>
      <c r="M213" s="19">
        <v>4</v>
      </c>
      <c r="N213" s="19">
        <v>4</v>
      </c>
      <c r="O213" s="18" t="s">
        <v>103</v>
      </c>
      <c r="P213" s="20">
        <f>ROUND(CachTinhDiem!$B$23*ROUND(1+(SUMPRODUCT(INDEX(CachTinhDiem!$B$8:$E$11,1,0),$K213:$N213)-1)*9/4,1)+CachTinhDiem!$B$24*ROUND(1+(INDEX(CachTinhDiem!$B$15:$E$20,MATCH($O213,CachTinhDiem!$A$15:$A$20,0),1)-1)*9/4,1),1)</f>
        <v>7.5</v>
      </c>
      <c r="Q213" s="20">
        <f>ROUND(CachTinhDiem!$B$23*ROUND(1+(SUMPRODUCT(INDEX(CachTinhDiem!$B$8:$E$11,2,0),$K213:$N213)-1)*9/4,1)+CachTinhDiem!$B$24*ROUND(1+(INDEX(CachTinhDiem!$B$15:$E$20,MATCH($O213,CachTinhDiem!$A$15:$A$20,0),2)-1)*9/4,1),1)</f>
        <v>5.8</v>
      </c>
      <c r="R213" s="20">
        <f>ROUND(CachTinhDiem!$B$23*ROUND(1+(SUMPRODUCT(INDEX(CachTinhDiem!$B$8:$E$11,3,0),$K213:$N213)-1)*9/4,1)+CachTinhDiem!$B$24*ROUND(1+(INDEX(CachTinhDiem!$B$15:$E$20,MATCH($O213,CachTinhDiem!$A$15:$A$20,0),3)-1)*9/4,1),1)</f>
        <v>6.5</v>
      </c>
      <c r="S213" s="20">
        <f>ROUND(CachTinhDiem!$B$23*ROUND(1+(SUMPRODUCT(INDEX(CachTinhDiem!$B$8:$E$11,4,0),$K213:$N213)-1)*9/4,1)+CachTinhDiem!$B$24*ROUND(1+(INDEX(CachTinhDiem!$B$15:$E$20,MATCH($O213,CachTinhDiem!$A$15:$A$20,0),4)-1)*9/4,1),1)</f>
        <v>8.5</v>
      </c>
      <c r="T213" s="18" t="str">
        <f>INDEX(CachTinhDiem!$A$8:$A$11,MATCH(MAX($P213:$S213),$P213:$S213,0))</f>
        <v>Thuyết trình</v>
      </c>
      <c r="U213" s="21" t="s">
        <v>91</v>
      </c>
      <c r="V213" s="21" t="s">
        <v>92</v>
      </c>
    </row>
    <row r="214" spans="1:22" ht="15" customHeight="1" x14ac:dyDescent="0.35">
      <c r="A214" s="18" t="s">
        <v>589</v>
      </c>
      <c r="B214" s="18" t="s">
        <v>83</v>
      </c>
      <c r="C214" s="18" t="s">
        <v>590</v>
      </c>
      <c r="D214" s="18" t="s">
        <v>100</v>
      </c>
      <c r="E214" s="18" t="s">
        <v>170</v>
      </c>
      <c r="F214" s="18" t="s">
        <v>87</v>
      </c>
      <c r="G214" s="18" t="s">
        <v>278</v>
      </c>
      <c r="H214" s="19">
        <v>23</v>
      </c>
      <c r="I214" s="19">
        <v>38</v>
      </c>
      <c r="J214" s="18" t="s">
        <v>133</v>
      </c>
      <c r="K214" s="19">
        <v>1</v>
      </c>
      <c r="L214" s="19">
        <v>5</v>
      </c>
      <c r="M214" s="19">
        <v>2</v>
      </c>
      <c r="N214" s="19">
        <v>3</v>
      </c>
      <c r="O214" s="18" t="s">
        <v>103</v>
      </c>
      <c r="P214" s="20">
        <f>ROUND(CachTinhDiem!$B$23*ROUND(1+(SUMPRODUCT(INDEX(CachTinhDiem!$B$8:$E$11,1,0),$K214:$N214)-1)*9/4,1)+CachTinhDiem!$B$24*ROUND(1+(INDEX(CachTinhDiem!$B$15:$E$20,MATCH($O214,CachTinhDiem!$A$15:$A$20,0),1)-1)*9/4,1),1)</f>
        <v>6.3</v>
      </c>
      <c r="Q214" s="20">
        <f>ROUND(CachTinhDiem!$B$23*ROUND(1+(SUMPRODUCT(INDEX(CachTinhDiem!$B$8:$E$11,2,0),$K214:$N214)-1)*9/4,1)+CachTinhDiem!$B$24*ROUND(1+(INDEX(CachTinhDiem!$B$15:$E$20,MATCH($O214,CachTinhDiem!$A$15:$A$20,0),2)-1)*9/4,1),1)</f>
        <v>4.0999999999999996</v>
      </c>
      <c r="R214" s="20">
        <f>ROUND(CachTinhDiem!$B$23*ROUND(1+(SUMPRODUCT(INDEX(CachTinhDiem!$B$8:$E$11,3,0),$K214:$N214)-1)*9/4,1)+CachTinhDiem!$B$24*ROUND(1+(INDEX(CachTinhDiem!$B$15:$E$20,MATCH($O214,CachTinhDiem!$A$15:$A$20,0),3)-1)*9/4,1),1)</f>
        <v>5</v>
      </c>
      <c r="S214" s="20">
        <f>ROUND(CachTinhDiem!$B$23*ROUND(1+(SUMPRODUCT(INDEX(CachTinhDiem!$B$8:$E$11,4,0),$K214:$N214)-1)*9/4,1)+CachTinhDiem!$B$24*ROUND(1+(INDEX(CachTinhDiem!$B$15:$E$20,MATCH($O214,CachTinhDiem!$A$15:$A$20,0),4)-1)*9/4,1),1)</f>
        <v>7.2</v>
      </c>
      <c r="T214" s="18" t="str">
        <f>INDEX(CachTinhDiem!$A$8:$A$11,MATCH(MAX($P214:$S214),$P214:$S214,0))</f>
        <v>Thuyết trình</v>
      </c>
      <c r="U214" s="21" t="s">
        <v>91</v>
      </c>
      <c r="V214" s="21" t="s">
        <v>92</v>
      </c>
    </row>
    <row r="215" spans="1:22" ht="15" customHeight="1" x14ac:dyDescent="0.35">
      <c r="A215" s="18" t="s">
        <v>591</v>
      </c>
      <c r="B215" s="18" t="s">
        <v>83</v>
      </c>
      <c r="C215" s="18" t="s">
        <v>592</v>
      </c>
      <c r="D215" s="18" t="s">
        <v>85</v>
      </c>
      <c r="E215" s="18" t="s">
        <v>163</v>
      </c>
      <c r="F215" s="18" t="s">
        <v>87</v>
      </c>
      <c r="G215" s="18" t="s">
        <v>278</v>
      </c>
      <c r="H215" s="19">
        <v>12</v>
      </c>
      <c r="I215" s="19">
        <v>29</v>
      </c>
      <c r="J215" s="18" t="s">
        <v>128</v>
      </c>
      <c r="K215" s="19">
        <v>2</v>
      </c>
      <c r="L215" s="19">
        <v>5</v>
      </c>
      <c r="M215" s="19">
        <v>2</v>
      </c>
      <c r="N215" s="19">
        <v>4</v>
      </c>
      <c r="O215" s="18" t="s">
        <v>103</v>
      </c>
      <c r="P215" s="20">
        <f>ROUND(CachTinhDiem!$B$23*ROUND(1+(SUMPRODUCT(INDEX(CachTinhDiem!$B$8:$E$11,1,0),$K215:$N215)-1)*9/4,1)+CachTinhDiem!$B$24*ROUND(1+(INDEX(CachTinhDiem!$B$15:$E$20,MATCH($O215,CachTinhDiem!$A$15:$A$20,0),1)-1)*9/4,1),1)</f>
        <v>7</v>
      </c>
      <c r="Q215" s="20">
        <f>ROUND(CachTinhDiem!$B$23*ROUND(1+(SUMPRODUCT(INDEX(CachTinhDiem!$B$8:$E$11,2,0),$K215:$N215)-1)*9/4,1)+CachTinhDiem!$B$24*ROUND(1+(INDEX(CachTinhDiem!$B$15:$E$20,MATCH($O215,CachTinhDiem!$A$15:$A$20,0),2)-1)*9/4,1),1)</f>
        <v>4.5999999999999996</v>
      </c>
      <c r="R215" s="20">
        <f>ROUND(CachTinhDiem!$B$23*ROUND(1+(SUMPRODUCT(INDEX(CachTinhDiem!$B$8:$E$11,3,0),$K215:$N215)-1)*9/4,1)+CachTinhDiem!$B$24*ROUND(1+(INDEX(CachTinhDiem!$B$15:$E$20,MATCH($O215,CachTinhDiem!$A$15:$A$20,0),3)-1)*9/4,1),1)</f>
        <v>5.3</v>
      </c>
      <c r="S215" s="20">
        <f>ROUND(CachTinhDiem!$B$23*ROUND(1+(SUMPRODUCT(INDEX(CachTinhDiem!$B$8:$E$11,4,0),$K215:$N215)-1)*9/4,1)+CachTinhDiem!$B$24*ROUND(1+(INDEX(CachTinhDiem!$B$15:$E$20,MATCH($O215,CachTinhDiem!$A$15:$A$20,0),4)-1)*9/4,1),1)</f>
        <v>8.1</v>
      </c>
      <c r="T215" s="18" t="str">
        <f>INDEX(CachTinhDiem!$A$8:$A$11,MATCH(MAX($P215:$S215),$P215:$S215,0))</f>
        <v>Thuyết trình</v>
      </c>
      <c r="U215" s="21" t="s">
        <v>91</v>
      </c>
      <c r="V215" s="21" t="s">
        <v>92</v>
      </c>
    </row>
    <row r="216" spans="1:22" ht="15" customHeight="1" x14ac:dyDescent="0.35">
      <c r="A216" s="18" t="s">
        <v>593</v>
      </c>
      <c r="B216" s="18" t="s">
        <v>83</v>
      </c>
      <c r="C216" s="18" t="s">
        <v>594</v>
      </c>
      <c r="D216" s="18" t="s">
        <v>85</v>
      </c>
      <c r="E216" s="18" t="s">
        <v>95</v>
      </c>
      <c r="F216" s="18" t="s">
        <v>87</v>
      </c>
      <c r="G216" s="18" t="s">
        <v>259</v>
      </c>
      <c r="H216" s="19">
        <v>11</v>
      </c>
      <c r="I216" s="19">
        <v>25</v>
      </c>
      <c r="J216" s="18" t="s">
        <v>200</v>
      </c>
      <c r="K216" s="19">
        <v>3</v>
      </c>
      <c r="L216" s="19">
        <v>3</v>
      </c>
      <c r="M216" s="19">
        <v>4</v>
      </c>
      <c r="N216" s="19">
        <v>2</v>
      </c>
      <c r="O216" s="18" t="s">
        <v>115</v>
      </c>
      <c r="P216" s="20">
        <f>ROUND(CachTinhDiem!$B$23*ROUND(1+(SUMPRODUCT(INDEX(CachTinhDiem!$B$8:$E$11,1,0),$K216:$N216)-1)*9/4,1)+CachTinhDiem!$B$24*ROUND(1+(INDEX(CachTinhDiem!$B$15:$E$20,MATCH($O216,CachTinhDiem!$A$15:$A$20,0),1)-1)*9/4,1),1)</f>
        <v>6.9</v>
      </c>
      <c r="Q216" s="20">
        <f>ROUND(CachTinhDiem!$B$23*ROUND(1+(SUMPRODUCT(INDEX(CachTinhDiem!$B$8:$E$11,2,0),$K216:$N216)-1)*9/4,1)+CachTinhDiem!$B$24*ROUND(1+(INDEX(CachTinhDiem!$B$15:$E$20,MATCH($O216,CachTinhDiem!$A$15:$A$20,0),2)-1)*9/4,1),1)</f>
        <v>6.8</v>
      </c>
      <c r="R216" s="20">
        <f>ROUND(CachTinhDiem!$B$23*ROUND(1+(SUMPRODUCT(INDEX(CachTinhDiem!$B$8:$E$11,3,0),$K216:$N216)-1)*9/4,1)+CachTinhDiem!$B$24*ROUND(1+(INDEX(CachTinhDiem!$B$15:$E$20,MATCH($O216,CachTinhDiem!$A$15:$A$20,0),3)-1)*9/4,1),1)</f>
        <v>7.3</v>
      </c>
      <c r="S216" s="20">
        <f>ROUND(CachTinhDiem!$B$23*ROUND(1+(SUMPRODUCT(INDEX(CachTinhDiem!$B$8:$E$11,4,0),$K216:$N216)-1)*9/4,1)+CachTinhDiem!$B$24*ROUND(1+(INDEX(CachTinhDiem!$B$15:$E$20,MATCH($O216,CachTinhDiem!$A$15:$A$20,0),4)-1)*9/4,1),1)</f>
        <v>4.9000000000000004</v>
      </c>
      <c r="T216" s="18" t="str">
        <f>INDEX(CachTinhDiem!$A$8:$A$11,MATCH(MAX($P216:$S216),$P216:$S216,0))</f>
        <v>Vẽ ngoại cảnh</v>
      </c>
      <c r="U216" s="21" t="s">
        <v>91</v>
      </c>
      <c r="V216" s="21" t="s">
        <v>92</v>
      </c>
    </row>
    <row r="217" spans="1:22" ht="15" customHeight="1" x14ac:dyDescent="0.35">
      <c r="A217" s="18" t="s">
        <v>595</v>
      </c>
      <c r="B217" s="18" t="s">
        <v>83</v>
      </c>
      <c r="C217" s="18" t="s">
        <v>596</v>
      </c>
      <c r="D217" s="18" t="s">
        <v>100</v>
      </c>
      <c r="E217" s="18" t="s">
        <v>318</v>
      </c>
      <c r="F217" s="18" t="s">
        <v>87</v>
      </c>
      <c r="G217" s="18" t="s">
        <v>259</v>
      </c>
      <c r="H217" s="19">
        <v>11</v>
      </c>
      <c r="I217" s="19">
        <v>24</v>
      </c>
      <c r="J217" s="18" t="s">
        <v>97</v>
      </c>
      <c r="K217" s="19">
        <v>3</v>
      </c>
      <c r="L217" s="19">
        <v>3</v>
      </c>
      <c r="M217" s="19">
        <v>4</v>
      </c>
      <c r="N217" s="19">
        <v>2</v>
      </c>
      <c r="O217" s="18" t="s">
        <v>115</v>
      </c>
      <c r="P217" s="20">
        <f>ROUND(CachTinhDiem!$B$23*ROUND(1+(SUMPRODUCT(INDEX(CachTinhDiem!$B$8:$E$11,1,0),$K217:$N217)-1)*9/4,1)+CachTinhDiem!$B$24*ROUND(1+(INDEX(CachTinhDiem!$B$15:$E$20,MATCH($O217,CachTinhDiem!$A$15:$A$20,0),1)-1)*9/4,1),1)</f>
        <v>6.9</v>
      </c>
      <c r="Q217" s="20">
        <f>ROUND(CachTinhDiem!$B$23*ROUND(1+(SUMPRODUCT(INDEX(CachTinhDiem!$B$8:$E$11,2,0),$K217:$N217)-1)*9/4,1)+CachTinhDiem!$B$24*ROUND(1+(INDEX(CachTinhDiem!$B$15:$E$20,MATCH($O217,CachTinhDiem!$A$15:$A$20,0),2)-1)*9/4,1),1)</f>
        <v>6.8</v>
      </c>
      <c r="R217" s="20">
        <f>ROUND(CachTinhDiem!$B$23*ROUND(1+(SUMPRODUCT(INDEX(CachTinhDiem!$B$8:$E$11,3,0),$K217:$N217)-1)*9/4,1)+CachTinhDiem!$B$24*ROUND(1+(INDEX(CachTinhDiem!$B$15:$E$20,MATCH($O217,CachTinhDiem!$A$15:$A$20,0),3)-1)*9/4,1),1)</f>
        <v>7.3</v>
      </c>
      <c r="S217" s="20">
        <f>ROUND(CachTinhDiem!$B$23*ROUND(1+(SUMPRODUCT(INDEX(CachTinhDiem!$B$8:$E$11,4,0),$K217:$N217)-1)*9/4,1)+CachTinhDiem!$B$24*ROUND(1+(INDEX(CachTinhDiem!$B$15:$E$20,MATCH($O217,CachTinhDiem!$A$15:$A$20,0),4)-1)*9/4,1),1)</f>
        <v>4.9000000000000004</v>
      </c>
      <c r="T217" s="18" t="str">
        <f>INDEX(CachTinhDiem!$A$8:$A$11,MATCH(MAX($P217:$S217),$P217:$S217,0))</f>
        <v>Vẽ ngoại cảnh</v>
      </c>
      <c r="U217" s="21" t="s">
        <v>91</v>
      </c>
      <c r="V217" s="21" t="s">
        <v>92</v>
      </c>
    </row>
    <row r="218" spans="1:22" ht="15" customHeight="1" x14ac:dyDescent="0.35">
      <c r="A218" s="18" t="s">
        <v>597</v>
      </c>
      <c r="B218" s="18" t="s">
        <v>83</v>
      </c>
      <c r="C218" s="18" t="s">
        <v>598</v>
      </c>
      <c r="D218" s="18" t="s">
        <v>85</v>
      </c>
      <c r="E218" s="18" t="s">
        <v>176</v>
      </c>
      <c r="F218" s="18" t="s">
        <v>87</v>
      </c>
      <c r="G218" s="18" t="s">
        <v>238</v>
      </c>
      <c r="H218" s="19">
        <v>12</v>
      </c>
      <c r="I218" s="19">
        <v>29</v>
      </c>
      <c r="J218" s="18" t="s">
        <v>128</v>
      </c>
      <c r="K218" s="19">
        <v>3</v>
      </c>
      <c r="L218" s="19">
        <v>2</v>
      </c>
      <c r="M218" s="19">
        <v>3</v>
      </c>
      <c r="N218" s="19">
        <v>3</v>
      </c>
      <c r="O218" s="18" t="s">
        <v>115</v>
      </c>
      <c r="P218" s="20">
        <f>ROUND(CachTinhDiem!$B$23*ROUND(1+(SUMPRODUCT(INDEX(CachTinhDiem!$B$8:$E$11,1,0),$K218:$N218)-1)*9/4,1)+CachTinhDiem!$B$24*ROUND(1+(INDEX(CachTinhDiem!$B$15:$E$20,MATCH($O218,CachTinhDiem!$A$15:$A$20,0),1)-1)*9/4,1),1)</f>
        <v>6.4</v>
      </c>
      <c r="Q218" s="20">
        <f>ROUND(CachTinhDiem!$B$23*ROUND(1+(SUMPRODUCT(INDEX(CachTinhDiem!$B$8:$E$11,2,0),$K218:$N218)-1)*9/4,1)+CachTinhDiem!$B$24*ROUND(1+(INDEX(CachTinhDiem!$B$15:$E$20,MATCH($O218,CachTinhDiem!$A$15:$A$20,0),2)-1)*9/4,1),1)</f>
        <v>5.9</v>
      </c>
      <c r="R218" s="20">
        <f>ROUND(CachTinhDiem!$B$23*ROUND(1+(SUMPRODUCT(INDEX(CachTinhDiem!$B$8:$E$11,3,0),$K218:$N218)-1)*9/4,1)+CachTinhDiem!$B$24*ROUND(1+(INDEX(CachTinhDiem!$B$15:$E$20,MATCH($O218,CachTinhDiem!$A$15:$A$20,0),3)-1)*9/4,1),1)</f>
        <v>6.4</v>
      </c>
      <c r="S218" s="20">
        <f>ROUND(CachTinhDiem!$B$23*ROUND(1+(SUMPRODUCT(INDEX(CachTinhDiem!$B$8:$E$11,4,0),$K218:$N218)-1)*9/4,1)+CachTinhDiem!$B$24*ROUND(1+(INDEX(CachTinhDiem!$B$15:$E$20,MATCH($O218,CachTinhDiem!$A$15:$A$20,0),4)-1)*9/4,1),1)</f>
        <v>5.2</v>
      </c>
      <c r="T218" s="18" t="str">
        <f>INDEX(CachTinhDiem!$A$8:$A$11,MATCH(MAX($P218:$S218),$P218:$S218,0))</f>
        <v>Đi học</v>
      </c>
      <c r="U218" s="21" t="s">
        <v>91</v>
      </c>
      <c r="V218" s="21" t="s">
        <v>92</v>
      </c>
    </row>
    <row r="219" spans="1:22" ht="15" customHeight="1" x14ac:dyDescent="0.35">
      <c r="A219" s="18" t="s">
        <v>599</v>
      </c>
      <c r="B219" s="18" t="s">
        <v>83</v>
      </c>
      <c r="C219" s="18" t="s">
        <v>600</v>
      </c>
      <c r="D219" s="18" t="s">
        <v>100</v>
      </c>
      <c r="E219" s="18" t="s">
        <v>318</v>
      </c>
      <c r="F219" s="18" t="s">
        <v>87</v>
      </c>
      <c r="G219" s="18" t="s">
        <v>215</v>
      </c>
      <c r="H219" s="19">
        <v>19</v>
      </c>
      <c r="I219" s="19">
        <v>37</v>
      </c>
      <c r="J219" s="18" t="s">
        <v>89</v>
      </c>
      <c r="K219" s="19">
        <v>2</v>
      </c>
      <c r="L219" s="19">
        <v>4</v>
      </c>
      <c r="M219" s="19">
        <v>2</v>
      </c>
      <c r="N219" s="19">
        <v>3</v>
      </c>
      <c r="O219" s="18" t="s">
        <v>110</v>
      </c>
      <c r="P219" s="20">
        <f>ROUND(CachTinhDiem!$B$23*ROUND(1+(SUMPRODUCT(INDEX(CachTinhDiem!$B$8:$E$11,1,0),$K219:$N219)-1)*9/4,1)+CachTinhDiem!$B$24*ROUND(1+(INDEX(CachTinhDiem!$B$15:$E$20,MATCH($O219,CachTinhDiem!$A$15:$A$20,0),1)-1)*9/4,1),1)</f>
        <v>6.1</v>
      </c>
      <c r="Q219" s="20">
        <f>ROUND(CachTinhDiem!$B$23*ROUND(1+(SUMPRODUCT(INDEX(CachTinhDiem!$B$8:$E$11,2,0),$K219:$N219)-1)*9/4,1)+CachTinhDiem!$B$24*ROUND(1+(INDEX(CachTinhDiem!$B$15:$E$20,MATCH($O219,CachTinhDiem!$A$15:$A$20,0),2)-1)*9/4,1),1)</f>
        <v>4.7</v>
      </c>
      <c r="R219" s="20">
        <f>ROUND(CachTinhDiem!$B$23*ROUND(1+(SUMPRODUCT(INDEX(CachTinhDiem!$B$8:$E$11,3,0),$K219:$N219)-1)*9/4,1)+CachTinhDiem!$B$24*ROUND(1+(INDEX(CachTinhDiem!$B$15:$E$20,MATCH($O219,CachTinhDiem!$A$15:$A$20,0),3)-1)*9/4,1),1)</f>
        <v>5.2</v>
      </c>
      <c r="S219" s="20">
        <f>ROUND(CachTinhDiem!$B$23*ROUND(1+(SUMPRODUCT(INDEX(CachTinhDiem!$B$8:$E$11,4,0),$K219:$N219)-1)*9/4,1)+CachTinhDiem!$B$24*ROUND(1+(INDEX(CachTinhDiem!$B$15:$E$20,MATCH($O219,CachTinhDiem!$A$15:$A$20,0),4)-1)*9/4,1),1)</f>
        <v>6.2</v>
      </c>
      <c r="T219" s="18" t="str">
        <f>INDEX(CachTinhDiem!$A$8:$A$11,MATCH(MAX($P219:$S219),$P219:$S219,0))</f>
        <v>Thuyết trình</v>
      </c>
      <c r="U219" s="21" t="s">
        <v>91</v>
      </c>
      <c r="V219" s="21" t="s">
        <v>92</v>
      </c>
    </row>
    <row r="220" spans="1:22" ht="15" customHeight="1" x14ac:dyDescent="0.35">
      <c r="A220" s="18" t="s">
        <v>601</v>
      </c>
      <c r="B220" s="18" t="s">
        <v>83</v>
      </c>
      <c r="C220" s="18" t="s">
        <v>602</v>
      </c>
      <c r="D220" s="18" t="s">
        <v>85</v>
      </c>
      <c r="E220" s="18" t="s">
        <v>225</v>
      </c>
      <c r="F220" s="18" t="s">
        <v>87</v>
      </c>
      <c r="G220" s="18" t="s">
        <v>123</v>
      </c>
      <c r="H220" s="19">
        <v>6</v>
      </c>
      <c r="I220" s="19">
        <v>17</v>
      </c>
      <c r="J220" s="18" t="s">
        <v>120</v>
      </c>
      <c r="K220" s="19">
        <v>4</v>
      </c>
      <c r="L220" s="19">
        <v>2</v>
      </c>
      <c r="M220" s="19">
        <v>2</v>
      </c>
      <c r="N220" s="19">
        <v>4</v>
      </c>
      <c r="O220" s="18" t="s">
        <v>150</v>
      </c>
      <c r="P220" s="20">
        <f>ROUND(CachTinhDiem!$B$23*ROUND(1+(SUMPRODUCT(INDEX(CachTinhDiem!$B$8:$E$11,1,0),$K220:$N220)-1)*9/4,1)+CachTinhDiem!$B$24*ROUND(1+(INDEX(CachTinhDiem!$B$15:$E$20,MATCH($O220,CachTinhDiem!$A$15:$A$20,0),1)-1)*9/4,1),1)</f>
        <v>5.9</v>
      </c>
      <c r="Q220" s="20">
        <f>ROUND(CachTinhDiem!$B$23*ROUND(1+(SUMPRODUCT(INDEX(CachTinhDiem!$B$8:$E$11,2,0),$K220:$N220)-1)*9/4,1)+CachTinhDiem!$B$24*ROUND(1+(INDEX(CachTinhDiem!$B$15:$E$20,MATCH($O220,CachTinhDiem!$A$15:$A$20,0),2)-1)*9/4,1),1)</f>
        <v>4.2</v>
      </c>
      <c r="R220" s="20">
        <f>ROUND(CachTinhDiem!$B$23*ROUND(1+(SUMPRODUCT(INDEX(CachTinhDiem!$B$8:$E$11,3,0),$K220:$N220)-1)*9/4,1)+CachTinhDiem!$B$24*ROUND(1+(INDEX(CachTinhDiem!$B$15:$E$20,MATCH($O220,CachTinhDiem!$A$15:$A$20,0),3)-1)*9/4,1),1)</f>
        <v>5.9</v>
      </c>
      <c r="S220" s="20">
        <f>ROUND(CachTinhDiem!$B$23*ROUND(1+(SUMPRODUCT(INDEX(CachTinhDiem!$B$8:$E$11,4,0),$K220:$N220)-1)*9/4,1)+CachTinhDiem!$B$24*ROUND(1+(INDEX(CachTinhDiem!$B$15:$E$20,MATCH($O220,CachTinhDiem!$A$15:$A$20,0),4)-1)*9/4,1),1)</f>
        <v>5.9</v>
      </c>
      <c r="T220" s="18" t="str">
        <f>INDEX(CachTinhDiem!$A$8:$A$11,MATCH(MAX($P220:$S220),$P220:$S220,0))</f>
        <v>Đi học</v>
      </c>
      <c r="U220" s="21" t="s">
        <v>91</v>
      </c>
      <c r="V220" s="21" t="s">
        <v>92</v>
      </c>
    </row>
    <row r="221" spans="1:22" ht="15" customHeight="1" x14ac:dyDescent="0.35">
      <c r="A221" s="18" t="s">
        <v>603</v>
      </c>
      <c r="B221" s="18" t="s">
        <v>83</v>
      </c>
      <c r="C221" s="18" t="s">
        <v>604</v>
      </c>
      <c r="D221" s="18" t="s">
        <v>85</v>
      </c>
      <c r="E221" s="18" t="s">
        <v>318</v>
      </c>
      <c r="F221" s="18" t="s">
        <v>87</v>
      </c>
      <c r="G221" s="18" t="s">
        <v>226</v>
      </c>
      <c r="H221" s="19">
        <v>7</v>
      </c>
      <c r="I221" s="19">
        <v>22</v>
      </c>
      <c r="J221" s="18" t="s">
        <v>97</v>
      </c>
      <c r="K221" s="19">
        <v>4</v>
      </c>
      <c r="L221" s="19">
        <v>2</v>
      </c>
      <c r="M221" s="19">
        <v>2</v>
      </c>
      <c r="N221" s="19">
        <v>5</v>
      </c>
      <c r="O221" s="18" t="s">
        <v>103</v>
      </c>
      <c r="P221" s="20">
        <f>ROUND(CachTinhDiem!$B$23*ROUND(1+(SUMPRODUCT(INDEX(CachTinhDiem!$B$8:$E$11,1,0),$K221:$N221)-1)*9/4,1)+CachTinhDiem!$B$24*ROUND(1+(INDEX(CachTinhDiem!$B$15:$E$20,MATCH($O221,CachTinhDiem!$A$15:$A$20,0),1)-1)*9/4,1),1)</f>
        <v>6.3</v>
      </c>
      <c r="Q221" s="20">
        <f>ROUND(CachTinhDiem!$B$23*ROUND(1+(SUMPRODUCT(INDEX(CachTinhDiem!$B$8:$E$11,2,0),$K221:$N221)-1)*9/4,1)+CachTinhDiem!$B$24*ROUND(1+(INDEX(CachTinhDiem!$B$15:$E$20,MATCH($O221,CachTinhDiem!$A$15:$A$20,0),2)-1)*9/4,1),1)</f>
        <v>4.4000000000000004</v>
      </c>
      <c r="R221" s="20">
        <f>ROUND(CachTinhDiem!$B$23*ROUND(1+(SUMPRODUCT(INDEX(CachTinhDiem!$B$8:$E$11,3,0),$K221:$N221)-1)*9/4,1)+CachTinhDiem!$B$24*ROUND(1+(INDEX(CachTinhDiem!$B$15:$E$20,MATCH($O221,CachTinhDiem!$A$15:$A$20,0),3)-1)*9/4,1),1)</f>
        <v>4.2</v>
      </c>
      <c r="S221" s="20">
        <f>ROUND(CachTinhDiem!$B$23*ROUND(1+(SUMPRODUCT(INDEX(CachTinhDiem!$B$8:$E$11,4,0),$K221:$N221)-1)*9/4,1)+CachTinhDiem!$B$24*ROUND(1+(INDEX(CachTinhDiem!$B$15:$E$20,MATCH($O221,CachTinhDiem!$A$15:$A$20,0),4)-1)*9/4,1),1)</f>
        <v>8.1</v>
      </c>
      <c r="T221" s="18" t="str">
        <f>INDEX(CachTinhDiem!$A$8:$A$11,MATCH(MAX($P221:$S221),$P221:$S221,0))</f>
        <v>Thuyết trình</v>
      </c>
      <c r="U221" s="21" t="s">
        <v>91</v>
      </c>
      <c r="V221" s="21" t="s">
        <v>92</v>
      </c>
    </row>
    <row r="222" spans="1:22" ht="15" customHeight="1" x14ac:dyDescent="0.35">
      <c r="A222" s="18" t="s">
        <v>605</v>
      </c>
      <c r="B222" s="18" t="s">
        <v>83</v>
      </c>
      <c r="C222" s="18" t="s">
        <v>606</v>
      </c>
      <c r="D222" s="18" t="s">
        <v>85</v>
      </c>
      <c r="E222" s="18" t="s">
        <v>144</v>
      </c>
      <c r="F222" s="18" t="s">
        <v>87</v>
      </c>
      <c r="G222" s="18" t="s">
        <v>114</v>
      </c>
      <c r="H222" s="19">
        <v>21</v>
      </c>
      <c r="I222" s="19">
        <v>38</v>
      </c>
      <c r="J222" s="18" t="s">
        <v>89</v>
      </c>
      <c r="K222" s="19">
        <v>2</v>
      </c>
      <c r="L222" s="19">
        <v>5</v>
      </c>
      <c r="M222" s="19">
        <v>3</v>
      </c>
      <c r="N222" s="19">
        <v>4</v>
      </c>
      <c r="O222" s="18" t="s">
        <v>103</v>
      </c>
      <c r="P222" s="20">
        <f>ROUND(CachTinhDiem!$B$23*ROUND(1+(SUMPRODUCT(INDEX(CachTinhDiem!$B$8:$E$11,1,0),$K222:$N222)-1)*9/4,1)+CachTinhDiem!$B$24*ROUND(1+(INDEX(CachTinhDiem!$B$15:$E$20,MATCH($O222,CachTinhDiem!$A$15:$A$20,0),1)-1)*9/4,1),1)</f>
        <v>7.5</v>
      </c>
      <c r="Q222" s="20">
        <f>ROUND(CachTinhDiem!$B$23*ROUND(1+(SUMPRODUCT(INDEX(CachTinhDiem!$B$8:$E$11,2,0),$K222:$N222)-1)*9/4,1)+CachTinhDiem!$B$24*ROUND(1+(INDEX(CachTinhDiem!$B$15:$E$20,MATCH($O222,CachTinhDiem!$A$15:$A$20,0),2)-1)*9/4,1),1)</f>
        <v>5.3</v>
      </c>
      <c r="R222" s="20">
        <f>ROUND(CachTinhDiem!$B$23*ROUND(1+(SUMPRODUCT(INDEX(CachTinhDiem!$B$8:$E$11,3,0),$K222:$N222)-1)*9/4,1)+CachTinhDiem!$B$24*ROUND(1+(INDEX(CachTinhDiem!$B$15:$E$20,MATCH($O222,CachTinhDiem!$A$15:$A$20,0),3)-1)*9/4,1),1)</f>
        <v>6.1</v>
      </c>
      <c r="S222" s="20">
        <f>ROUND(CachTinhDiem!$B$23*ROUND(1+(SUMPRODUCT(INDEX(CachTinhDiem!$B$8:$E$11,4,0),$K222:$N222)-1)*9/4,1)+CachTinhDiem!$B$24*ROUND(1+(INDEX(CachTinhDiem!$B$15:$E$20,MATCH($O222,CachTinhDiem!$A$15:$A$20,0),4)-1)*9/4,1),1)</f>
        <v>8.5</v>
      </c>
      <c r="T222" s="18" t="str">
        <f>INDEX(CachTinhDiem!$A$8:$A$11,MATCH(MAX($P222:$S222),$P222:$S222,0))</f>
        <v>Thuyết trình</v>
      </c>
      <c r="U222" s="21" t="s">
        <v>91</v>
      </c>
      <c r="V222" s="21" t="s">
        <v>92</v>
      </c>
    </row>
    <row r="223" spans="1:22" ht="15" customHeight="1" x14ac:dyDescent="0.35">
      <c r="A223" s="18" t="s">
        <v>607</v>
      </c>
      <c r="B223" s="18" t="s">
        <v>83</v>
      </c>
      <c r="C223" s="18" t="s">
        <v>608</v>
      </c>
      <c r="D223" s="18" t="s">
        <v>100</v>
      </c>
      <c r="E223" s="18" t="s">
        <v>131</v>
      </c>
      <c r="F223" s="18" t="s">
        <v>87</v>
      </c>
      <c r="G223" s="18" t="s">
        <v>399</v>
      </c>
      <c r="H223" s="19">
        <v>19</v>
      </c>
      <c r="I223" s="19">
        <v>33</v>
      </c>
      <c r="J223" s="18" t="s">
        <v>89</v>
      </c>
      <c r="K223" s="19">
        <v>2</v>
      </c>
      <c r="L223" s="19">
        <v>4</v>
      </c>
      <c r="M223" s="19">
        <v>1</v>
      </c>
      <c r="N223" s="19">
        <v>4</v>
      </c>
      <c r="O223" s="18" t="s">
        <v>110</v>
      </c>
      <c r="P223" s="20">
        <f>ROUND(CachTinhDiem!$B$23*ROUND(1+(SUMPRODUCT(INDEX(CachTinhDiem!$B$8:$E$11,1,0),$K223:$N223)-1)*9/4,1)+CachTinhDiem!$B$24*ROUND(1+(INDEX(CachTinhDiem!$B$15:$E$20,MATCH($O223,CachTinhDiem!$A$15:$A$20,0),1)-1)*9/4,1),1)</f>
        <v>6.1</v>
      </c>
      <c r="Q223" s="20">
        <f>ROUND(CachTinhDiem!$B$23*ROUND(1+(SUMPRODUCT(INDEX(CachTinhDiem!$B$8:$E$11,2,0),$K223:$N223)-1)*9/4,1)+CachTinhDiem!$B$24*ROUND(1+(INDEX(CachTinhDiem!$B$15:$E$20,MATCH($O223,CachTinhDiem!$A$15:$A$20,0),2)-1)*9/4,1),1)</f>
        <v>4.0999999999999996</v>
      </c>
      <c r="R223" s="20">
        <f>ROUND(CachTinhDiem!$B$23*ROUND(1+(SUMPRODUCT(INDEX(CachTinhDiem!$B$8:$E$11,3,0),$K223:$N223)-1)*9/4,1)+CachTinhDiem!$B$24*ROUND(1+(INDEX(CachTinhDiem!$B$15:$E$20,MATCH($O223,CachTinhDiem!$A$15:$A$20,0),3)-1)*9/4,1),1)</f>
        <v>4.7</v>
      </c>
      <c r="S223" s="20">
        <f>ROUND(CachTinhDiem!$B$23*ROUND(1+(SUMPRODUCT(INDEX(CachTinhDiem!$B$8:$E$11,4,0),$K223:$N223)-1)*9/4,1)+CachTinhDiem!$B$24*ROUND(1+(INDEX(CachTinhDiem!$B$15:$E$20,MATCH($O223,CachTinhDiem!$A$15:$A$20,0),4)-1)*9/4,1),1)</f>
        <v>6.8</v>
      </c>
      <c r="T223" s="18" t="str">
        <f>INDEX(CachTinhDiem!$A$8:$A$11,MATCH(MAX($P223:$S223),$P223:$S223,0))</f>
        <v>Thuyết trình</v>
      </c>
      <c r="U223" s="21" t="s">
        <v>91</v>
      </c>
      <c r="V223" s="21" t="s">
        <v>92</v>
      </c>
    </row>
    <row r="224" spans="1:22" ht="15" customHeight="1" x14ac:dyDescent="0.35">
      <c r="A224" s="18" t="s">
        <v>609</v>
      </c>
      <c r="B224" s="18" t="s">
        <v>83</v>
      </c>
      <c r="C224" s="18" t="s">
        <v>610</v>
      </c>
      <c r="D224" s="18" t="s">
        <v>100</v>
      </c>
      <c r="E224" s="18" t="s">
        <v>101</v>
      </c>
      <c r="F224" s="18" t="s">
        <v>87</v>
      </c>
      <c r="G224" s="18" t="s">
        <v>539</v>
      </c>
      <c r="H224" s="19">
        <v>20</v>
      </c>
      <c r="I224" s="19">
        <v>35</v>
      </c>
      <c r="J224" s="18" t="s">
        <v>89</v>
      </c>
      <c r="K224" s="19">
        <v>2</v>
      </c>
      <c r="L224" s="19">
        <v>4</v>
      </c>
      <c r="M224" s="19">
        <v>2</v>
      </c>
      <c r="N224" s="19">
        <v>5</v>
      </c>
      <c r="O224" s="18" t="s">
        <v>103</v>
      </c>
      <c r="P224" s="20">
        <f>ROUND(CachTinhDiem!$B$23*ROUND(1+(SUMPRODUCT(INDEX(CachTinhDiem!$B$8:$E$11,1,0),$K224:$N224)-1)*9/4,1)+CachTinhDiem!$B$24*ROUND(1+(INDEX(CachTinhDiem!$B$15:$E$20,MATCH($O224,CachTinhDiem!$A$15:$A$20,0),1)-1)*9/4,1),1)</f>
        <v>7</v>
      </c>
      <c r="Q224" s="20">
        <f>ROUND(CachTinhDiem!$B$23*ROUND(1+(SUMPRODUCT(INDEX(CachTinhDiem!$B$8:$E$11,2,0),$K224:$N224)-1)*9/4,1)+CachTinhDiem!$B$24*ROUND(1+(INDEX(CachTinhDiem!$B$15:$E$20,MATCH($O224,CachTinhDiem!$A$15:$A$20,0),2)-1)*9/4,1),1)</f>
        <v>4.4000000000000004</v>
      </c>
      <c r="R224" s="20">
        <f>ROUND(CachTinhDiem!$B$23*ROUND(1+(SUMPRODUCT(INDEX(CachTinhDiem!$B$8:$E$11,3,0),$K224:$N224)-1)*9/4,1)+CachTinhDiem!$B$24*ROUND(1+(INDEX(CachTinhDiem!$B$15:$E$20,MATCH($O224,CachTinhDiem!$A$15:$A$20,0),3)-1)*9/4,1),1)</f>
        <v>5.2</v>
      </c>
      <c r="S224" s="20">
        <f>ROUND(CachTinhDiem!$B$23*ROUND(1+(SUMPRODUCT(INDEX(CachTinhDiem!$B$8:$E$11,4,0),$K224:$N224)-1)*9/4,1)+CachTinhDiem!$B$24*ROUND(1+(INDEX(CachTinhDiem!$B$15:$E$20,MATCH($O224,CachTinhDiem!$A$15:$A$20,0),4)-1)*9/4,1),1)</f>
        <v>8.6999999999999993</v>
      </c>
      <c r="T224" s="18" t="str">
        <f>INDEX(CachTinhDiem!$A$8:$A$11,MATCH(MAX($P224:$S224),$P224:$S224,0))</f>
        <v>Thuyết trình</v>
      </c>
      <c r="U224" s="21" t="s">
        <v>91</v>
      </c>
      <c r="V224" s="21" t="s">
        <v>92</v>
      </c>
    </row>
    <row r="225" spans="1:22" ht="15" customHeight="1" x14ac:dyDescent="0.35">
      <c r="A225" s="18" t="s">
        <v>611</v>
      </c>
      <c r="B225" s="18" t="s">
        <v>83</v>
      </c>
      <c r="C225" s="18" t="s">
        <v>612</v>
      </c>
      <c r="D225" s="18" t="s">
        <v>85</v>
      </c>
      <c r="E225" s="18" t="s">
        <v>144</v>
      </c>
      <c r="F225" s="18" t="s">
        <v>87</v>
      </c>
      <c r="G225" s="18" t="s">
        <v>173</v>
      </c>
      <c r="H225" s="19">
        <v>5</v>
      </c>
      <c r="I225" s="19">
        <v>13</v>
      </c>
      <c r="J225" s="18" t="s">
        <v>120</v>
      </c>
      <c r="K225" s="19">
        <v>5</v>
      </c>
      <c r="L225" s="19">
        <v>2</v>
      </c>
      <c r="M225" s="19">
        <v>2</v>
      </c>
      <c r="N225" s="19">
        <v>4</v>
      </c>
      <c r="O225" s="18" t="s">
        <v>110</v>
      </c>
      <c r="P225" s="20">
        <f>ROUND(CachTinhDiem!$B$23*ROUND(1+(SUMPRODUCT(INDEX(CachTinhDiem!$B$8:$E$11,1,0),$K225:$N225)-1)*9/4,1)+CachTinhDiem!$B$24*ROUND(1+(INDEX(CachTinhDiem!$B$15:$E$20,MATCH($O225,CachTinhDiem!$A$15:$A$20,0),1)-1)*9/4,1),1)</f>
        <v>6.1</v>
      </c>
      <c r="Q225" s="20">
        <f>ROUND(CachTinhDiem!$B$23*ROUND(1+(SUMPRODUCT(INDEX(CachTinhDiem!$B$8:$E$11,2,0),$K225:$N225)-1)*9/4,1)+CachTinhDiem!$B$24*ROUND(1+(INDEX(CachTinhDiem!$B$15:$E$20,MATCH($O225,CachTinhDiem!$A$15:$A$20,0),2)-1)*9/4,1),1)</f>
        <v>5.2</v>
      </c>
      <c r="R225" s="20">
        <f>ROUND(CachTinhDiem!$B$23*ROUND(1+(SUMPRODUCT(INDEX(CachTinhDiem!$B$8:$E$11,3,0),$K225:$N225)-1)*9/4,1)+CachTinhDiem!$B$24*ROUND(1+(INDEX(CachTinhDiem!$B$15:$E$20,MATCH($O225,CachTinhDiem!$A$15:$A$20,0),3)-1)*9/4,1),1)</f>
        <v>4.5999999999999996</v>
      </c>
      <c r="S225" s="20">
        <f>ROUND(CachTinhDiem!$B$23*ROUND(1+(SUMPRODUCT(INDEX(CachTinhDiem!$B$8:$E$11,4,0),$K225:$N225)-1)*9/4,1)+CachTinhDiem!$B$24*ROUND(1+(INDEX(CachTinhDiem!$B$15:$E$20,MATCH($O225,CachTinhDiem!$A$15:$A$20,0),4)-1)*9/4,1),1)</f>
        <v>6.5</v>
      </c>
      <c r="T225" s="18" t="str">
        <f>INDEX(CachTinhDiem!$A$8:$A$11,MATCH(MAX($P225:$S225),$P225:$S225,0))</f>
        <v>Thuyết trình</v>
      </c>
      <c r="U225" s="21" t="s">
        <v>91</v>
      </c>
      <c r="V225" s="21" t="s">
        <v>92</v>
      </c>
    </row>
    <row r="226" spans="1:22" ht="15" customHeight="1" x14ac:dyDescent="0.35">
      <c r="A226" s="18" t="s">
        <v>613</v>
      </c>
      <c r="B226" s="18" t="s">
        <v>83</v>
      </c>
      <c r="C226" s="18" t="s">
        <v>614</v>
      </c>
      <c r="D226" s="18" t="s">
        <v>100</v>
      </c>
      <c r="E226" s="18" t="s">
        <v>277</v>
      </c>
      <c r="F226" s="18" t="s">
        <v>87</v>
      </c>
      <c r="G226" s="18" t="s">
        <v>109</v>
      </c>
      <c r="H226" s="19">
        <v>20</v>
      </c>
      <c r="I226" s="19">
        <v>36</v>
      </c>
      <c r="J226" s="18" t="s">
        <v>89</v>
      </c>
      <c r="K226" s="19">
        <v>2</v>
      </c>
      <c r="L226" s="19">
        <v>4</v>
      </c>
      <c r="M226" s="19">
        <v>3</v>
      </c>
      <c r="N226" s="19">
        <v>2</v>
      </c>
      <c r="O226" s="18" t="s">
        <v>90</v>
      </c>
      <c r="P226" s="20">
        <f>ROUND(CachTinhDiem!$B$23*ROUND(1+(SUMPRODUCT(INDEX(CachTinhDiem!$B$8:$E$11,1,0),$K226:$N226)-1)*9/4,1)+CachTinhDiem!$B$24*ROUND(1+(INDEX(CachTinhDiem!$B$15:$E$20,MATCH($O226,CachTinhDiem!$A$15:$A$20,0),1)-1)*9/4,1),1)</f>
        <v>6.1</v>
      </c>
      <c r="Q226" s="20">
        <f>ROUND(CachTinhDiem!$B$23*ROUND(1+(SUMPRODUCT(INDEX(CachTinhDiem!$B$8:$E$11,2,0),$K226:$N226)-1)*9/4,1)+CachTinhDiem!$B$24*ROUND(1+(INDEX(CachTinhDiem!$B$15:$E$20,MATCH($O226,CachTinhDiem!$A$15:$A$20,0),2)-1)*9/4,1),1)</f>
        <v>5.4</v>
      </c>
      <c r="R226" s="20">
        <f>ROUND(CachTinhDiem!$B$23*ROUND(1+(SUMPRODUCT(INDEX(CachTinhDiem!$B$8:$E$11,3,0),$K226:$N226)-1)*9/4,1)+CachTinhDiem!$B$24*ROUND(1+(INDEX(CachTinhDiem!$B$15:$E$20,MATCH($O226,CachTinhDiem!$A$15:$A$20,0),3)-1)*9/4,1),1)</f>
        <v>6.3</v>
      </c>
      <c r="S226" s="20">
        <f>ROUND(CachTinhDiem!$B$23*ROUND(1+(SUMPRODUCT(INDEX(CachTinhDiem!$B$8:$E$11,4,0),$K226:$N226)-1)*9/4,1)+CachTinhDiem!$B$24*ROUND(1+(INDEX(CachTinhDiem!$B$15:$E$20,MATCH($O226,CachTinhDiem!$A$15:$A$20,0),4)-1)*9/4,1),1)</f>
        <v>4.2</v>
      </c>
      <c r="T226" s="18" t="str">
        <f>INDEX(CachTinhDiem!$A$8:$A$11,MATCH(MAX($P226:$S226),$P226:$S226,0))</f>
        <v>Vẽ ngoại cảnh</v>
      </c>
      <c r="U226" s="21" t="s">
        <v>91</v>
      </c>
      <c r="V226" s="21" t="s">
        <v>92</v>
      </c>
    </row>
    <row r="227" spans="1:22" ht="15" customHeight="1" x14ac:dyDescent="0.35">
      <c r="A227" s="18" t="s">
        <v>615</v>
      </c>
      <c r="B227" s="18" t="s">
        <v>83</v>
      </c>
      <c r="C227" s="18" t="s">
        <v>616</v>
      </c>
      <c r="D227" s="18" t="s">
        <v>100</v>
      </c>
      <c r="E227" s="18" t="s">
        <v>254</v>
      </c>
      <c r="F227" s="18" t="s">
        <v>87</v>
      </c>
      <c r="G227" s="18" t="s">
        <v>226</v>
      </c>
      <c r="H227" s="19">
        <v>5</v>
      </c>
      <c r="I227" s="19">
        <v>13</v>
      </c>
      <c r="J227" s="18" t="s">
        <v>120</v>
      </c>
      <c r="K227" s="19">
        <v>4</v>
      </c>
      <c r="L227" s="19">
        <v>1</v>
      </c>
      <c r="M227" s="19">
        <v>2</v>
      </c>
      <c r="N227" s="19">
        <v>4</v>
      </c>
      <c r="O227" s="18" t="s">
        <v>110</v>
      </c>
      <c r="P227" s="20">
        <f>ROUND(CachTinhDiem!$B$23*ROUND(1+(SUMPRODUCT(INDEX(CachTinhDiem!$B$8:$E$11,1,0),$K227:$N227)-1)*9/4,1)+CachTinhDiem!$B$24*ROUND(1+(INDEX(CachTinhDiem!$B$15:$E$20,MATCH($O227,CachTinhDiem!$A$15:$A$20,0),1)-1)*9/4,1),1)</f>
        <v>5.4</v>
      </c>
      <c r="Q227" s="20">
        <f>ROUND(CachTinhDiem!$B$23*ROUND(1+(SUMPRODUCT(INDEX(CachTinhDiem!$B$8:$E$11,2,0),$K227:$N227)-1)*9/4,1)+CachTinhDiem!$B$24*ROUND(1+(INDEX(CachTinhDiem!$B$15:$E$20,MATCH($O227,CachTinhDiem!$A$15:$A$20,0),2)-1)*9/4,1),1)</f>
        <v>4.5999999999999996</v>
      </c>
      <c r="R227" s="20">
        <f>ROUND(CachTinhDiem!$B$23*ROUND(1+(SUMPRODUCT(INDEX(CachTinhDiem!$B$8:$E$11,3,0),$K227:$N227)-1)*9/4,1)+CachTinhDiem!$B$24*ROUND(1+(INDEX(CachTinhDiem!$B$15:$E$20,MATCH($O227,CachTinhDiem!$A$15:$A$20,0),3)-1)*9/4,1),1)</f>
        <v>4.0999999999999996</v>
      </c>
      <c r="S227" s="20">
        <f>ROUND(CachTinhDiem!$B$23*ROUND(1+(SUMPRODUCT(INDEX(CachTinhDiem!$B$8:$E$11,4,0),$K227:$N227)-1)*9/4,1)+CachTinhDiem!$B$24*ROUND(1+(INDEX(CachTinhDiem!$B$15:$E$20,MATCH($O227,CachTinhDiem!$A$15:$A$20,0),4)-1)*9/4,1),1)</f>
        <v>6.2</v>
      </c>
      <c r="T227" s="18" t="str">
        <f>INDEX(CachTinhDiem!$A$8:$A$11,MATCH(MAX($P227:$S227),$P227:$S227,0))</f>
        <v>Thuyết trình</v>
      </c>
      <c r="U227" s="21" t="s">
        <v>91</v>
      </c>
      <c r="V227" s="21" t="s">
        <v>92</v>
      </c>
    </row>
    <row r="228" spans="1:22" ht="15" customHeight="1" x14ac:dyDescent="0.35">
      <c r="A228" s="18" t="s">
        <v>617</v>
      </c>
      <c r="B228" s="18" t="s">
        <v>83</v>
      </c>
      <c r="C228" s="18" t="s">
        <v>618</v>
      </c>
      <c r="D228" s="18" t="s">
        <v>136</v>
      </c>
      <c r="E228" s="18" t="s">
        <v>24</v>
      </c>
      <c r="F228" s="18" t="s">
        <v>118</v>
      </c>
      <c r="G228" s="18" t="s">
        <v>399</v>
      </c>
      <c r="H228" s="19">
        <v>18</v>
      </c>
      <c r="I228" s="19">
        <v>35</v>
      </c>
      <c r="J228" s="18" t="s">
        <v>89</v>
      </c>
      <c r="K228" s="19">
        <v>2</v>
      </c>
      <c r="L228" s="19">
        <v>4</v>
      </c>
      <c r="M228" s="19">
        <v>2</v>
      </c>
      <c r="N228" s="19">
        <v>5</v>
      </c>
      <c r="O228" s="18" t="s">
        <v>110</v>
      </c>
      <c r="P228" s="20">
        <f>ROUND(CachTinhDiem!$B$23*ROUND(1+(SUMPRODUCT(INDEX(CachTinhDiem!$B$8:$E$11,1,0),$K228:$N228)-1)*9/4,1)+CachTinhDiem!$B$24*ROUND(1+(INDEX(CachTinhDiem!$B$15:$E$20,MATCH($O228,CachTinhDiem!$A$15:$A$20,0),1)-1)*9/4,1),1)</f>
        <v>7</v>
      </c>
      <c r="Q228" s="20">
        <f>ROUND(CachTinhDiem!$B$23*ROUND(1+(SUMPRODUCT(INDEX(CachTinhDiem!$B$8:$E$11,2,0),$K228:$N228)-1)*9/4,1)+CachTinhDiem!$B$24*ROUND(1+(INDEX(CachTinhDiem!$B$15:$E$20,MATCH($O228,CachTinhDiem!$A$15:$A$20,0),2)-1)*9/4,1),1)</f>
        <v>5</v>
      </c>
      <c r="R228" s="20">
        <f>ROUND(CachTinhDiem!$B$23*ROUND(1+(SUMPRODUCT(INDEX(CachTinhDiem!$B$8:$E$11,3,0),$K228:$N228)-1)*9/4,1)+CachTinhDiem!$B$24*ROUND(1+(INDEX(CachTinhDiem!$B$15:$E$20,MATCH($O228,CachTinhDiem!$A$15:$A$20,0),3)-1)*9/4,1),1)</f>
        <v>5.9</v>
      </c>
      <c r="S228" s="20">
        <f>ROUND(CachTinhDiem!$B$23*ROUND(1+(SUMPRODUCT(INDEX(CachTinhDiem!$B$8:$E$11,4,0),$K228:$N228)-1)*9/4,1)+CachTinhDiem!$B$24*ROUND(1+(INDEX(CachTinhDiem!$B$15:$E$20,MATCH($O228,CachTinhDiem!$A$15:$A$20,0),4)-1)*9/4,1),1)</f>
        <v>8.1</v>
      </c>
      <c r="T228" s="18" t="str">
        <f>INDEX(CachTinhDiem!$A$8:$A$11,MATCH(MAX($P228:$S228),$P228:$S228,0))</f>
        <v>Thuyết trình</v>
      </c>
      <c r="U228" s="21" t="s">
        <v>91</v>
      </c>
      <c r="V228" s="21" t="s">
        <v>92</v>
      </c>
    </row>
    <row r="229" spans="1:22" ht="15" customHeight="1" x14ac:dyDescent="0.35">
      <c r="A229" s="18" t="s">
        <v>619</v>
      </c>
      <c r="B229" s="18" t="s">
        <v>83</v>
      </c>
      <c r="C229" s="18" t="s">
        <v>620</v>
      </c>
      <c r="D229" s="18" t="s">
        <v>100</v>
      </c>
      <c r="E229" s="18" t="s">
        <v>180</v>
      </c>
      <c r="F229" s="18" t="s">
        <v>87</v>
      </c>
      <c r="G229" s="18" t="s">
        <v>191</v>
      </c>
      <c r="H229" s="19">
        <v>5</v>
      </c>
      <c r="I229" s="19">
        <v>13</v>
      </c>
      <c r="J229" s="18" t="s">
        <v>120</v>
      </c>
      <c r="K229" s="19">
        <v>4</v>
      </c>
      <c r="L229" s="19">
        <v>2</v>
      </c>
      <c r="M229" s="19">
        <v>3</v>
      </c>
      <c r="N229" s="19">
        <v>3</v>
      </c>
      <c r="O229" s="18" t="s">
        <v>110</v>
      </c>
      <c r="P229" s="20">
        <f>ROUND(CachTinhDiem!$B$23*ROUND(1+(SUMPRODUCT(INDEX(CachTinhDiem!$B$8:$E$11,1,0),$K229:$N229)-1)*9/4,1)+CachTinhDiem!$B$24*ROUND(1+(INDEX(CachTinhDiem!$B$15:$E$20,MATCH($O229,CachTinhDiem!$A$15:$A$20,0),1)-1)*9/4,1),1)</f>
        <v>5.9</v>
      </c>
      <c r="Q229" s="20">
        <f>ROUND(CachTinhDiem!$B$23*ROUND(1+(SUMPRODUCT(INDEX(CachTinhDiem!$B$8:$E$11,2,0),$K229:$N229)-1)*9/4,1)+CachTinhDiem!$B$24*ROUND(1+(INDEX(CachTinhDiem!$B$15:$E$20,MATCH($O229,CachTinhDiem!$A$15:$A$20,0),2)-1)*9/4,1),1)</f>
        <v>5.5</v>
      </c>
      <c r="R229" s="20">
        <f>ROUND(CachTinhDiem!$B$23*ROUND(1+(SUMPRODUCT(INDEX(CachTinhDiem!$B$8:$E$11,3,0),$K229:$N229)-1)*9/4,1)+CachTinhDiem!$B$24*ROUND(1+(INDEX(CachTinhDiem!$B$15:$E$20,MATCH($O229,CachTinhDiem!$A$15:$A$20,0),3)-1)*9/4,1),1)</f>
        <v>5</v>
      </c>
      <c r="S229" s="20">
        <f>ROUND(CachTinhDiem!$B$23*ROUND(1+(SUMPRODUCT(INDEX(CachTinhDiem!$B$8:$E$11,4,0),$K229:$N229)-1)*9/4,1)+CachTinhDiem!$B$24*ROUND(1+(INDEX(CachTinhDiem!$B$15:$E$20,MATCH($O229,CachTinhDiem!$A$15:$A$20,0),4)-1)*9/4,1),1)</f>
        <v>5.9</v>
      </c>
      <c r="T229" s="18" t="str">
        <f>INDEX(CachTinhDiem!$A$8:$A$11,MATCH(MAX($P229:$S229),$P229:$S229,0))</f>
        <v>Đi học</v>
      </c>
      <c r="U229" s="21" t="s">
        <v>91</v>
      </c>
      <c r="V229" s="21" t="s">
        <v>92</v>
      </c>
    </row>
    <row r="230" spans="1:22" ht="15" customHeight="1" x14ac:dyDescent="0.35">
      <c r="A230" s="18" t="s">
        <v>621</v>
      </c>
      <c r="B230" s="18" t="s">
        <v>83</v>
      </c>
      <c r="C230" s="18" t="s">
        <v>622</v>
      </c>
      <c r="D230" s="18" t="s">
        <v>85</v>
      </c>
      <c r="E230" s="18" t="s">
        <v>147</v>
      </c>
      <c r="F230" s="18" t="s">
        <v>87</v>
      </c>
      <c r="G230" s="18" t="s">
        <v>132</v>
      </c>
      <c r="H230" s="19">
        <v>18</v>
      </c>
      <c r="I230" s="19">
        <v>35</v>
      </c>
      <c r="J230" s="18" t="s">
        <v>89</v>
      </c>
      <c r="K230" s="19">
        <v>2</v>
      </c>
      <c r="L230" s="19">
        <v>4</v>
      </c>
      <c r="M230" s="19">
        <v>3</v>
      </c>
      <c r="N230" s="19">
        <v>3</v>
      </c>
      <c r="O230" s="18" t="s">
        <v>115</v>
      </c>
      <c r="P230" s="20">
        <f>ROUND(CachTinhDiem!$B$23*ROUND(1+(SUMPRODUCT(INDEX(CachTinhDiem!$B$8:$E$11,1,0),$K230:$N230)-1)*9/4,1)+CachTinhDiem!$B$24*ROUND(1+(INDEX(CachTinhDiem!$B$15:$E$20,MATCH($O230,CachTinhDiem!$A$15:$A$20,0),1)-1)*9/4,1),1)</f>
        <v>7.2</v>
      </c>
      <c r="Q230" s="20">
        <f>ROUND(CachTinhDiem!$B$23*ROUND(1+(SUMPRODUCT(INDEX(CachTinhDiem!$B$8:$E$11,2,0),$K230:$N230)-1)*9/4,1)+CachTinhDiem!$B$24*ROUND(1+(INDEX(CachTinhDiem!$B$15:$E$20,MATCH($O230,CachTinhDiem!$A$15:$A$20,0),2)-1)*9/4,1),1)</f>
        <v>6.2</v>
      </c>
      <c r="R230" s="20">
        <f>ROUND(CachTinhDiem!$B$23*ROUND(1+(SUMPRODUCT(INDEX(CachTinhDiem!$B$8:$E$11,3,0),$K230:$N230)-1)*9/4,1)+CachTinhDiem!$B$24*ROUND(1+(INDEX(CachTinhDiem!$B$15:$E$20,MATCH($O230,CachTinhDiem!$A$15:$A$20,0),3)-1)*9/4,1),1)</f>
        <v>7.3</v>
      </c>
      <c r="S230" s="20">
        <f>ROUND(CachTinhDiem!$B$23*ROUND(1+(SUMPRODUCT(INDEX(CachTinhDiem!$B$8:$E$11,4,0),$K230:$N230)-1)*9/4,1)+CachTinhDiem!$B$24*ROUND(1+(INDEX(CachTinhDiem!$B$15:$E$20,MATCH($O230,CachTinhDiem!$A$15:$A$20,0),4)-1)*9/4,1),1)</f>
        <v>5.9</v>
      </c>
      <c r="T230" s="18" t="str">
        <f>INDEX(CachTinhDiem!$A$8:$A$11,MATCH(MAX($P230:$S230),$P230:$S230,0))</f>
        <v>Vẽ ngoại cảnh</v>
      </c>
      <c r="U230" s="21" t="s">
        <v>91</v>
      </c>
      <c r="V230" s="21" t="s">
        <v>92</v>
      </c>
    </row>
    <row r="231" spans="1:22" ht="15" customHeight="1" x14ac:dyDescent="0.35">
      <c r="A231" s="18" t="s">
        <v>623</v>
      </c>
      <c r="B231" s="18" t="s">
        <v>83</v>
      </c>
      <c r="C231" s="18" t="s">
        <v>624</v>
      </c>
      <c r="D231" s="18" t="s">
        <v>85</v>
      </c>
      <c r="E231" s="18" t="s">
        <v>225</v>
      </c>
      <c r="F231" s="18" t="s">
        <v>87</v>
      </c>
      <c r="G231" s="18" t="s">
        <v>399</v>
      </c>
      <c r="H231" s="19">
        <v>19</v>
      </c>
      <c r="I231" s="19">
        <v>34</v>
      </c>
      <c r="J231" s="18" t="s">
        <v>89</v>
      </c>
      <c r="K231" s="19">
        <v>2</v>
      </c>
      <c r="L231" s="19">
        <v>4</v>
      </c>
      <c r="M231" s="19">
        <v>2</v>
      </c>
      <c r="N231" s="19">
        <v>5</v>
      </c>
      <c r="O231" s="18" t="s">
        <v>110</v>
      </c>
      <c r="P231" s="20">
        <f>ROUND(CachTinhDiem!$B$23*ROUND(1+(SUMPRODUCT(INDEX(CachTinhDiem!$B$8:$E$11,1,0),$K231:$N231)-1)*9/4,1)+CachTinhDiem!$B$24*ROUND(1+(INDEX(CachTinhDiem!$B$15:$E$20,MATCH($O231,CachTinhDiem!$A$15:$A$20,0),1)-1)*9/4,1),1)</f>
        <v>7</v>
      </c>
      <c r="Q231" s="20">
        <f>ROUND(CachTinhDiem!$B$23*ROUND(1+(SUMPRODUCT(INDEX(CachTinhDiem!$B$8:$E$11,2,0),$K231:$N231)-1)*9/4,1)+CachTinhDiem!$B$24*ROUND(1+(INDEX(CachTinhDiem!$B$15:$E$20,MATCH($O231,CachTinhDiem!$A$15:$A$20,0),2)-1)*9/4,1),1)</f>
        <v>5</v>
      </c>
      <c r="R231" s="20">
        <f>ROUND(CachTinhDiem!$B$23*ROUND(1+(SUMPRODUCT(INDEX(CachTinhDiem!$B$8:$E$11,3,0),$K231:$N231)-1)*9/4,1)+CachTinhDiem!$B$24*ROUND(1+(INDEX(CachTinhDiem!$B$15:$E$20,MATCH($O231,CachTinhDiem!$A$15:$A$20,0),3)-1)*9/4,1),1)</f>
        <v>5.9</v>
      </c>
      <c r="S231" s="20">
        <f>ROUND(CachTinhDiem!$B$23*ROUND(1+(SUMPRODUCT(INDEX(CachTinhDiem!$B$8:$E$11,4,0),$K231:$N231)-1)*9/4,1)+CachTinhDiem!$B$24*ROUND(1+(INDEX(CachTinhDiem!$B$15:$E$20,MATCH($O231,CachTinhDiem!$A$15:$A$20,0),4)-1)*9/4,1),1)</f>
        <v>8.1</v>
      </c>
      <c r="T231" s="18" t="str">
        <f>INDEX(CachTinhDiem!$A$8:$A$11,MATCH(MAX($P231:$S231),$P231:$S231,0))</f>
        <v>Thuyết trình</v>
      </c>
      <c r="U231" s="21" t="s">
        <v>91</v>
      </c>
      <c r="V231" s="21" t="s">
        <v>92</v>
      </c>
    </row>
    <row r="232" spans="1:22" ht="15" customHeight="1" x14ac:dyDescent="0.35">
      <c r="A232" s="18" t="s">
        <v>625</v>
      </c>
      <c r="B232" s="18" t="s">
        <v>83</v>
      </c>
      <c r="C232" s="18" t="s">
        <v>626</v>
      </c>
      <c r="D232" s="18" t="s">
        <v>85</v>
      </c>
      <c r="E232" s="18" t="s">
        <v>106</v>
      </c>
      <c r="F232" s="18" t="s">
        <v>87</v>
      </c>
      <c r="G232" s="18" t="s">
        <v>226</v>
      </c>
      <c r="H232" s="19">
        <v>5</v>
      </c>
      <c r="I232" s="19">
        <v>16</v>
      </c>
      <c r="J232" s="18" t="s">
        <v>120</v>
      </c>
      <c r="K232" s="19">
        <v>4</v>
      </c>
      <c r="L232" s="19">
        <v>1</v>
      </c>
      <c r="M232" s="19">
        <v>2</v>
      </c>
      <c r="N232" s="19">
        <v>3</v>
      </c>
      <c r="O232" s="18" t="s">
        <v>150</v>
      </c>
      <c r="P232" s="20">
        <f>ROUND(CachTinhDiem!$B$23*ROUND(1+(SUMPRODUCT(INDEX(CachTinhDiem!$B$8:$E$11,1,0),$K232:$N232)-1)*9/4,1)+CachTinhDiem!$B$24*ROUND(1+(INDEX(CachTinhDiem!$B$15:$E$20,MATCH($O232,CachTinhDiem!$A$15:$A$20,0),1)-1)*9/4,1),1)</f>
        <v>4.9000000000000004</v>
      </c>
      <c r="Q232" s="20">
        <f>ROUND(CachTinhDiem!$B$23*ROUND(1+(SUMPRODUCT(INDEX(CachTinhDiem!$B$8:$E$11,2,0),$K232:$N232)-1)*9/4,1)+CachTinhDiem!$B$24*ROUND(1+(INDEX(CachTinhDiem!$B$15:$E$20,MATCH($O232,CachTinhDiem!$A$15:$A$20,0),2)-1)*9/4,1),1)</f>
        <v>3.7</v>
      </c>
      <c r="R232" s="20">
        <f>ROUND(CachTinhDiem!$B$23*ROUND(1+(SUMPRODUCT(INDEX(CachTinhDiem!$B$8:$E$11,3,0),$K232:$N232)-1)*9/4,1)+CachTinhDiem!$B$24*ROUND(1+(INDEX(CachTinhDiem!$B$15:$E$20,MATCH($O232,CachTinhDiem!$A$15:$A$20,0),3)-1)*9/4,1),1)</f>
        <v>5.0999999999999996</v>
      </c>
      <c r="S232" s="20">
        <f>ROUND(CachTinhDiem!$B$23*ROUND(1+(SUMPRODUCT(INDEX(CachTinhDiem!$B$8:$E$11,4,0),$K232:$N232)-1)*9/4,1)+CachTinhDiem!$B$24*ROUND(1+(INDEX(CachTinhDiem!$B$15:$E$20,MATCH($O232,CachTinhDiem!$A$15:$A$20,0),4)-1)*9/4,1),1)</f>
        <v>4.5999999999999996</v>
      </c>
      <c r="T232" s="18" t="str">
        <f>INDEX(CachTinhDiem!$A$8:$A$11,MATCH(MAX($P232:$S232),$P232:$S232,0))</f>
        <v>Vẽ ngoại cảnh</v>
      </c>
      <c r="U232" s="21" t="s">
        <v>91</v>
      </c>
      <c r="V232" s="21" t="s">
        <v>92</v>
      </c>
    </row>
    <row r="233" spans="1:22" ht="15" customHeight="1" x14ac:dyDescent="0.35">
      <c r="A233" s="18" t="s">
        <v>627</v>
      </c>
      <c r="B233" s="18" t="s">
        <v>83</v>
      </c>
      <c r="C233" s="18" t="s">
        <v>628</v>
      </c>
      <c r="D233" s="18" t="s">
        <v>85</v>
      </c>
      <c r="E233" s="18" t="s">
        <v>229</v>
      </c>
      <c r="F233" s="18" t="s">
        <v>87</v>
      </c>
      <c r="G233" s="18" t="s">
        <v>278</v>
      </c>
      <c r="H233" s="19">
        <v>13</v>
      </c>
      <c r="I233" s="19">
        <v>29</v>
      </c>
      <c r="J233" s="18" t="s">
        <v>128</v>
      </c>
      <c r="K233" s="19">
        <v>2</v>
      </c>
      <c r="L233" s="19">
        <v>5</v>
      </c>
      <c r="M233" s="19">
        <v>2</v>
      </c>
      <c r="N233" s="19">
        <v>4</v>
      </c>
      <c r="O233" s="18" t="s">
        <v>103</v>
      </c>
      <c r="P233" s="20">
        <f>ROUND(CachTinhDiem!$B$23*ROUND(1+(SUMPRODUCT(INDEX(CachTinhDiem!$B$8:$E$11,1,0),$K233:$N233)-1)*9/4,1)+CachTinhDiem!$B$24*ROUND(1+(INDEX(CachTinhDiem!$B$15:$E$20,MATCH($O233,CachTinhDiem!$A$15:$A$20,0),1)-1)*9/4,1),1)</f>
        <v>7</v>
      </c>
      <c r="Q233" s="20">
        <f>ROUND(CachTinhDiem!$B$23*ROUND(1+(SUMPRODUCT(INDEX(CachTinhDiem!$B$8:$E$11,2,0),$K233:$N233)-1)*9/4,1)+CachTinhDiem!$B$24*ROUND(1+(INDEX(CachTinhDiem!$B$15:$E$20,MATCH($O233,CachTinhDiem!$A$15:$A$20,0),2)-1)*9/4,1),1)</f>
        <v>4.5999999999999996</v>
      </c>
      <c r="R233" s="20">
        <f>ROUND(CachTinhDiem!$B$23*ROUND(1+(SUMPRODUCT(INDEX(CachTinhDiem!$B$8:$E$11,3,0),$K233:$N233)-1)*9/4,1)+CachTinhDiem!$B$24*ROUND(1+(INDEX(CachTinhDiem!$B$15:$E$20,MATCH($O233,CachTinhDiem!$A$15:$A$20,0),3)-1)*9/4,1),1)</f>
        <v>5.3</v>
      </c>
      <c r="S233" s="20">
        <f>ROUND(CachTinhDiem!$B$23*ROUND(1+(SUMPRODUCT(INDEX(CachTinhDiem!$B$8:$E$11,4,0),$K233:$N233)-1)*9/4,1)+CachTinhDiem!$B$24*ROUND(1+(INDEX(CachTinhDiem!$B$15:$E$20,MATCH($O233,CachTinhDiem!$A$15:$A$20,0),4)-1)*9/4,1),1)</f>
        <v>8.1</v>
      </c>
      <c r="T233" s="18" t="str">
        <f>INDEX(CachTinhDiem!$A$8:$A$11,MATCH(MAX($P233:$S233),$P233:$S233,0))</f>
        <v>Thuyết trình</v>
      </c>
      <c r="U233" s="21" t="s">
        <v>91</v>
      </c>
      <c r="V233" s="21" t="s">
        <v>92</v>
      </c>
    </row>
    <row r="234" spans="1:22" ht="15" customHeight="1" x14ac:dyDescent="0.35">
      <c r="A234" s="18" t="s">
        <v>629</v>
      </c>
      <c r="B234" s="18" t="s">
        <v>83</v>
      </c>
      <c r="C234" s="18" t="s">
        <v>630</v>
      </c>
      <c r="D234" s="18" t="s">
        <v>100</v>
      </c>
      <c r="E234" s="18" t="s">
        <v>144</v>
      </c>
      <c r="F234" s="18" t="s">
        <v>87</v>
      </c>
      <c r="G234" s="18" t="s">
        <v>215</v>
      </c>
      <c r="H234" s="19">
        <v>20</v>
      </c>
      <c r="I234" s="19">
        <v>38</v>
      </c>
      <c r="J234" s="18" t="s">
        <v>89</v>
      </c>
      <c r="K234" s="19">
        <v>2</v>
      </c>
      <c r="L234" s="19">
        <v>4</v>
      </c>
      <c r="M234" s="19">
        <v>3</v>
      </c>
      <c r="N234" s="19">
        <v>4</v>
      </c>
      <c r="O234" s="18" t="s">
        <v>115</v>
      </c>
      <c r="P234" s="20">
        <f>ROUND(CachTinhDiem!$B$23*ROUND(1+(SUMPRODUCT(INDEX(CachTinhDiem!$B$8:$E$11,1,0),$K234:$N234)-1)*9/4,1)+CachTinhDiem!$B$24*ROUND(1+(INDEX(CachTinhDiem!$B$15:$E$20,MATCH($O234,CachTinhDiem!$A$15:$A$20,0),1)-1)*9/4,1),1)</f>
        <v>7.6</v>
      </c>
      <c r="Q234" s="20">
        <f>ROUND(CachTinhDiem!$B$23*ROUND(1+(SUMPRODUCT(INDEX(CachTinhDiem!$B$8:$E$11,2,0),$K234:$N234)-1)*9/4,1)+CachTinhDiem!$B$24*ROUND(1+(INDEX(CachTinhDiem!$B$15:$E$20,MATCH($O234,CachTinhDiem!$A$15:$A$20,0),2)-1)*9/4,1),1)</f>
        <v>6.3</v>
      </c>
      <c r="R234" s="20">
        <f>ROUND(CachTinhDiem!$B$23*ROUND(1+(SUMPRODUCT(INDEX(CachTinhDiem!$B$8:$E$11,3,0),$K234:$N234)-1)*9/4,1)+CachTinhDiem!$B$24*ROUND(1+(INDEX(CachTinhDiem!$B$15:$E$20,MATCH($O234,CachTinhDiem!$A$15:$A$20,0),3)-1)*9/4,1),1)</f>
        <v>7.6</v>
      </c>
      <c r="S234" s="20">
        <f>ROUND(CachTinhDiem!$B$23*ROUND(1+(SUMPRODUCT(INDEX(CachTinhDiem!$B$8:$E$11,4,0),$K234:$N234)-1)*9/4,1)+CachTinhDiem!$B$24*ROUND(1+(INDEX(CachTinhDiem!$B$15:$E$20,MATCH($O234,CachTinhDiem!$A$15:$A$20,0),4)-1)*9/4,1),1)</f>
        <v>6.8</v>
      </c>
      <c r="T234" s="18" t="str">
        <f>INDEX(CachTinhDiem!$A$8:$A$11,MATCH(MAX($P234:$S234),$P234:$S234,0))</f>
        <v>Đi học</v>
      </c>
      <c r="U234" s="21" t="s">
        <v>91</v>
      </c>
      <c r="V234" s="21" t="s">
        <v>92</v>
      </c>
    </row>
    <row r="235" spans="1:22" ht="15" customHeight="1" x14ac:dyDescent="0.35">
      <c r="A235" s="18" t="s">
        <v>631</v>
      </c>
      <c r="B235" s="18" t="s">
        <v>83</v>
      </c>
      <c r="C235" s="18" t="s">
        <v>632</v>
      </c>
      <c r="D235" s="18" t="s">
        <v>85</v>
      </c>
      <c r="E235" s="18" t="s">
        <v>225</v>
      </c>
      <c r="F235" s="18" t="s">
        <v>87</v>
      </c>
      <c r="G235" s="18" t="s">
        <v>191</v>
      </c>
      <c r="H235" s="19">
        <v>5</v>
      </c>
      <c r="I235" s="19">
        <v>12</v>
      </c>
      <c r="J235" s="18" t="s">
        <v>120</v>
      </c>
      <c r="K235" s="19">
        <v>4</v>
      </c>
      <c r="L235" s="19">
        <v>2</v>
      </c>
      <c r="M235" s="19">
        <v>3</v>
      </c>
      <c r="N235" s="19">
        <v>4</v>
      </c>
      <c r="O235" s="18" t="s">
        <v>115</v>
      </c>
      <c r="P235" s="20">
        <f>ROUND(CachTinhDiem!$B$23*ROUND(1+(SUMPRODUCT(INDEX(CachTinhDiem!$B$8:$E$11,1,0),$K235:$N235)-1)*9/4,1)+CachTinhDiem!$B$24*ROUND(1+(INDEX(CachTinhDiem!$B$15:$E$20,MATCH($O235,CachTinhDiem!$A$15:$A$20,0),1)-1)*9/4,1),1)</f>
        <v>7</v>
      </c>
      <c r="Q235" s="20">
        <f>ROUND(CachTinhDiem!$B$23*ROUND(1+(SUMPRODUCT(INDEX(CachTinhDiem!$B$8:$E$11,2,0),$K235:$N235)-1)*9/4,1)+CachTinhDiem!$B$24*ROUND(1+(INDEX(CachTinhDiem!$B$15:$E$20,MATCH($O235,CachTinhDiem!$A$15:$A$20,0),2)-1)*9/4,1),1)</f>
        <v>6.3</v>
      </c>
      <c r="R235" s="20">
        <f>ROUND(CachTinhDiem!$B$23*ROUND(1+(SUMPRODUCT(INDEX(CachTinhDiem!$B$8:$E$11,3,0),$K235:$N235)-1)*9/4,1)+CachTinhDiem!$B$24*ROUND(1+(INDEX(CachTinhDiem!$B$15:$E$20,MATCH($O235,CachTinhDiem!$A$15:$A$20,0),3)-1)*9/4,1),1)</f>
        <v>6.7</v>
      </c>
      <c r="S235" s="20">
        <f>ROUND(CachTinhDiem!$B$23*ROUND(1+(SUMPRODUCT(INDEX(CachTinhDiem!$B$8:$E$11,4,0),$K235:$N235)-1)*9/4,1)+CachTinhDiem!$B$24*ROUND(1+(INDEX(CachTinhDiem!$B$15:$E$20,MATCH($O235,CachTinhDiem!$A$15:$A$20,0),4)-1)*9/4,1),1)</f>
        <v>6.1</v>
      </c>
      <c r="T235" s="18" t="str">
        <f>INDEX(CachTinhDiem!$A$8:$A$11,MATCH(MAX($P235:$S235),$P235:$S235,0))</f>
        <v>Đi học</v>
      </c>
      <c r="U235" s="21" t="s">
        <v>91</v>
      </c>
      <c r="V235" s="21" t="s">
        <v>92</v>
      </c>
    </row>
    <row r="236" spans="1:22" ht="15" customHeight="1" x14ac:dyDescent="0.35">
      <c r="A236" s="18" t="s">
        <v>633</v>
      </c>
      <c r="B236" s="18" t="s">
        <v>83</v>
      </c>
      <c r="C236" s="18" t="s">
        <v>634</v>
      </c>
      <c r="D236" s="18" t="s">
        <v>85</v>
      </c>
      <c r="E236" s="18" t="s">
        <v>131</v>
      </c>
      <c r="F236" s="18" t="s">
        <v>87</v>
      </c>
      <c r="G236" s="18" t="s">
        <v>173</v>
      </c>
      <c r="H236" s="19">
        <v>5</v>
      </c>
      <c r="I236" s="19">
        <v>13</v>
      </c>
      <c r="J236" s="18" t="s">
        <v>120</v>
      </c>
      <c r="K236" s="19">
        <v>5</v>
      </c>
      <c r="L236" s="19">
        <v>2</v>
      </c>
      <c r="M236" s="19">
        <v>3</v>
      </c>
      <c r="N236" s="19">
        <v>5</v>
      </c>
      <c r="O236" s="18" t="s">
        <v>110</v>
      </c>
      <c r="P236" s="20">
        <f>ROUND(CachTinhDiem!$B$23*ROUND(1+(SUMPRODUCT(INDEX(CachTinhDiem!$B$8:$E$11,1,0),$K236:$N236)-1)*9/4,1)+CachTinhDiem!$B$24*ROUND(1+(INDEX(CachTinhDiem!$B$15:$E$20,MATCH($O236,CachTinhDiem!$A$15:$A$20,0),1)-1)*9/4,1),1)</f>
        <v>7</v>
      </c>
      <c r="Q236" s="20">
        <f>ROUND(CachTinhDiem!$B$23*ROUND(1+(SUMPRODUCT(INDEX(CachTinhDiem!$B$8:$E$11,2,0),$K236:$N236)-1)*9/4,1)+CachTinhDiem!$B$24*ROUND(1+(INDEX(CachTinhDiem!$B$15:$E$20,MATCH($O236,CachTinhDiem!$A$15:$A$20,0),2)-1)*9/4,1),1)</f>
        <v>6.1</v>
      </c>
      <c r="R236" s="20">
        <f>ROUND(CachTinhDiem!$B$23*ROUND(1+(SUMPRODUCT(INDEX(CachTinhDiem!$B$8:$E$11,3,0),$K236:$N236)-1)*9/4,1)+CachTinhDiem!$B$24*ROUND(1+(INDEX(CachTinhDiem!$B$15:$E$20,MATCH($O236,CachTinhDiem!$A$15:$A$20,0),3)-1)*9/4,1),1)</f>
        <v>5.6</v>
      </c>
      <c r="S236" s="20">
        <f>ROUND(CachTinhDiem!$B$23*ROUND(1+(SUMPRODUCT(INDEX(CachTinhDiem!$B$8:$E$11,4,0),$K236:$N236)-1)*9/4,1)+CachTinhDiem!$B$24*ROUND(1+(INDEX(CachTinhDiem!$B$15:$E$20,MATCH($O236,CachTinhDiem!$A$15:$A$20,0),4)-1)*9/4,1),1)</f>
        <v>7.8</v>
      </c>
      <c r="T236" s="18" t="str">
        <f>INDEX(CachTinhDiem!$A$8:$A$11,MATCH(MAX($P236:$S236),$P236:$S236,0))</f>
        <v>Thuyết trình</v>
      </c>
      <c r="U236" s="21" t="s">
        <v>91</v>
      </c>
      <c r="V236" s="21" t="s">
        <v>92</v>
      </c>
    </row>
    <row r="237" spans="1:22" ht="15" customHeight="1" x14ac:dyDescent="0.35">
      <c r="A237" s="18" t="s">
        <v>635</v>
      </c>
      <c r="B237" s="18" t="s">
        <v>83</v>
      </c>
      <c r="C237" s="18" t="s">
        <v>636</v>
      </c>
      <c r="D237" s="18" t="s">
        <v>100</v>
      </c>
      <c r="E237" s="18" t="s">
        <v>131</v>
      </c>
      <c r="F237" s="18" t="s">
        <v>87</v>
      </c>
      <c r="G237" s="18" t="s">
        <v>114</v>
      </c>
      <c r="H237" s="19">
        <v>19</v>
      </c>
      <c r="I237" s="19">
        <v>38</v>
      </c>
      <c r="J237" s="18" t="s">
        <v>89</v>
      </c>
      <c r="K237" s="19">
        <v>2</v>
      </c>
      <c r="L237" s="19">
        <v>5</v>
      </c>
      <c r="M237" s="19">
        <v>3</v>
      </c>
      <c r="N237" s="19">
        <v>3</v>
      </c>
      <c r="O237" s="18" t="s">
        <v>115</v>
      </c>
      <c r="P237" s="20">
        <f>ROUND(CachTinhDiem!$B$23*ROUND(1+(SUMPRODUCT(INDEX(CachTinhDiem!$B$8:$E$11,1,0),$K237:$N237)-1)*9/4,1)+CachTinhDiem!$B$24*ROUND(1+(INDEX(CachTinhDiem!$B$15:$E$20,MATCH($O237,CachTinhDiem!$A$15:$A$20,0),1)-1)*9/4,1),1)</f>
        <v>7.6</v>
      </c>
      <c r="Q237" s="20">
        <f>ROUND(CachTinhDiem!$B$23*ROUND(1+(SUMPRODUCT(INDEX(CachTinhDiem!$B$8:$E$11,2,0),$K237:$N237)-1)*9/4,1)+CachTinhDiem!$B$24*ROUND(1+(INDEX(CachTinhDiem!$B$15:$E$20,MATCH($O237,CachTinhDiem!$A$15:$A$20,0),2)-1)*9/4,1),1)</f>
        <v>6.5</v>
      </c>
      <c r="R237" s="20">
        <f>ROUND(CachTinhDiem!$B$23*ROUND(1+(SUMPRODUCT(INDEX(CachTinhDiem!$B$8:$E$11,3,0),$K237:$N237)-1)*9/4,1)+CachTinhDiem!$B$24*ROUND(1+(INDEX(CachTinhDiem!$B$15:$E$20,MATCH($O237,CachTinhDiem!$A$15:$A$20,0),3)-1)*9/4,1),1)</f>
        <v>7.8</v>
      </c>
      <c r="S237" s="20">
        <f>ROUND(CachTinhDiem!$B$23*ROUND(1+(SUMPRODUCT(INDEX(CachTinhDiem!$B$8:$E$11,4,0),$K237:$N237)-1)*9/4,1)+CachTinhDiem!$B$24*ROUND(1+(INDEX(CachTinhDiem!$B$15:$E$20,MATCH($O237,CachTinhDiem!$A$15:$A$20,0),4)-1)*9/4,1),1)</f>
        <v>6.1</v>
      </c>
      <c r="T237" s="18" t="str">
        <f>INDEX(CachTinhDiem!$A$8:$A$11,MATCH(MAX($P237:$S237),$P237:$S237,0))</f>
        <v>Vẽ ngoại cảnh</v>
      </c>
      <c r="U237" s="21" t="s">
        <v>91</v>
      </c>
      <c r="V237" s="21" t="s">
        <v>92</v>
      </c>
    </row>
    <row r="238" spans="1:22" ht="15" customHeight="1" x14ac:dyDescent="0.35">
      <c r="A238" s="18" t="s">
        <v>637</v>
      </c>
      <c r="B238" s="18" t="s">
        <v>83</v>
      </c>
      <c r="C238" s="18" t="s">
        <v>638</v>
      </c>
      <c r="D238" s="18" t="s">
        <v>85</v>
      </c>
      <c r="E238" s="18" t="s">
        <v>229</v>
      </c>
      <c r="F238" s="18" t="s">
        <v>87</v>
      </c>
      <c r="G238" s="18" t="s">
        <v>173</v>
      </c>
      <c r="H238" s="19">
        <v>5</v>
      </c>
      <c r="I238" s="19">
        <v>12</v>
      </c>
      <c r="J238" s="18" t="s">
        <v>120</v>
      </c>
      <c r="K238" s="19">
        <v>5</v>
      </c>
      <c r="L238" s="19">
        <v>2</v>
      </c>
      <c r="M238" s="19">
        <v>2</v>
      </c>
      <c r="N238" s="19">
        <v>3</v>
      </c>
      <c r="O238" s="18" t="s">
        <v>138</v>
      </c>
      <c r="P238" s="20">
        <f>ROUND(CachTinhDiem!$B$23*ROUND(1+(SUMPRODUCT(INDEX(CachTinhDiem!$B$8:$E$11,1,0),$K238:$N238)-1)*9/4,1)+CachTinhDiem!$B$24*ROUND(1+(INDEX(CachTinhDiem!$B$15:$E$20,MATCH($O238,CachTinhDiem!$A$15:$A$20,0),1)-1)*9/4,1),1)</f>
        <v>5.6</v>
      </c>
      <c r="Q238" s="20">
        <f>ROUND(CachTinhDiem!$B$23*ROUND(1+(SUMPRODUCT(INDEX(CachTinhDiem!$B$8:$E$11,2,0),$K238:$N238)-1)*9/4,1)+CachTinhDiem!$B$24*ROUND(1+(INDEX(CachTinhDiem!$B$15:$E$20,MATCH($O238,CachTinhDiem!$A$15:$A$20,0),2)-1)*9/4,1),1)</f>
        <v>6.4</v>
      </c>
      <c r="R238" s="20">
        <f>ROUND(CachTinhDiem!$B$23*ROUND(1+(SUMPRODUCT(INDEX(CachTinhDiem!$B$8:$E$11,3,0),$K238:$N238)-1)*9/4,1)+CachTinhDiem!$B$24*ROUND(1+(INDEX(CachTinhDiem!$B$15:$E$20,MATCH($O238,CachTinhDiem!$A$15:$A$20,0),3)-1)*9/4,1),1)</f>
        <v>4.9000000000000004</v>
      </c>
      <c r="S238" s="20">
        <f>ROUND(CachTinhDiem!$B$23*ROUND(1+(SUMPRODUCT(INDEX(CachTinhDiem!$B$8:$E$11,4,0),$K238:$N238)-1)*9/4,1)+CachTinhDiem!$B$24*ROUND(1+(INDEX(CachTinhDiem!$B$15:$E$20,MATCH($O238,CachTinhDiem!$A$15:$A$20,0),4)-1)*9/4,1),1)</f>
        <v>3.5</v>
      </c>
      <c r="T238" s="18" t="str">
        <f>INDEX(CachTinhDiem!$A$8:$A$11,MATCH(MAX($P238:$S238),$P238:$S238,0))</f>
        <v>Xưởng/Công trình</v>
      </c>
      <c r="U238" s="21" t="s">
        <v>91</v>
      </c>
      <c r="V238" s="21" t="s">
        <v>92</v>
      </c>
    </row>
    <row r="239" spans="1:22" ht="15" customHeight="1" x14ac:dyDescent="0.35">
      <c r="A239" s="18" t="s">
        <v>639</v>
      </c>
      <c r="B239" s="18" t="s">
        <v>83</v>
      </c>
      <c r="C239" s="18" t="s">
        <v>640</v>
      </c>
      <c r="D239" s="18" t="s">
        <v>85</v>
      </c>
      <c r="E239" s="18" t="s">
        <v>86</v>
      </c>
      <c r="F239" s="18" t="s">
        <v>87</v>
      </c>
      <c r="G239" s="18" t="s">
        <v>196</v>
      </c>
      <c r="H239" s="19">
        <v>5</v>
      </c>
      <c r="I239" s="19">
        <v>15</v>
      </c>
      <c r="J239" s="18" t="s">
        <v>120</v>
      </c>
      <c r="K239" s="19">
        <v>4</v>
      </c>
      <c r="L239" s="19">
        <v>1</v>
      </c>
      <c r="M239" s="19">
        <v>2</v>
      </c>
      <c r="N239" s="19">
        <v>3</v>
      </c>
      <c r="O239" s="18" t="s">
        <v>110</v>
      </c>
      <c r="P239" s="20">
        <f>ROUND(CachTinhDiem!$B$23*ROUND(1+(SUMPRODUCT(INDEX(CachTinhDiem!$B$8:$E$11,1,0),$K239:$N239)-1)*9/4,1)+CachTinhDiem!$B$24*ROUND(1+(INDEX(CachTinhDiem!$B$15:$E$20,MATCH($O239,CachTinhDiem!$A$15:$A$20,0),1)-1)*9/4,1),1)</f>
        <v>4.9000000000000004</v>
      </c>
      <c r="Q239" s="20">
        <f>ROUND(CachTinhDiem!$B$23*ROUND(1+(SUMPRODUCT(INDEX(CachTinhDiem!$B$8:$E$11,2,0),$K239:$N239)-1)*9/4,1)+CachTinhDiem!$B$24*ROUND(1+(INDEX(CachTinhDiem!$B$15:$E$20,MATCH($O239,CachTinhDiem!$A$15:$A$20,0),2)-1)*9/4,1),1)</f>
        <v>4.4000000000000004</v>
      </c>
      <c r="R239" s="20">
        <f>ROUND(CachTinhDiem!$B$23*ROUND(1+(SUMPRODUCT(INDEX(CachTinhDiem!$B$8:$E$11,3,0),$K239:$N239)-1)*9/4,1)+CachTinhDiem!$B$24*ROUND(1+(INDEX(CachTinhDiem!$B$15:$E$20,MATCH($O239,CachTinhDiem!$A$15:$A$20,0),3)-1)*9/4,1),1)</f>
        <v>3.8</v>
      </c>
      <c r="S239" s="20">
        <f>ROUND(CachTinhDiem!$B$23*ROUND(1+(SUMPRODUCT(INDEX(CachTinhDiem!$B$8:$E$11,4,0),$K239:$N239)-1)*9/4,1)+CachTinhDiem!$B$24*ROUND(1+(INDEX(CachTinhDiem!$B$15:$E$20,MATCH($O239,CachTinhDiem!$A$15:$A$20,0),4)-1)*9/4,1),1)</f>
        <v>5.3</v>
      </c>
      <c r="T239" s="18" t="str">
        <f>INDEX(CachTinhDiem!$A$8:$A$11,MATCH(MAX($P239:$S239),$P239:$S239,0))</f>
        <v>Thuyết trình</v>
      </c>
      <c r="U239" s="21" t="s">
        <v>91</v>
      </c>
      <c r="V239" s="21" t="s">
        <v>92</v>
      </c>
    </row>
    <row r="240" spans="1:22" ht="15" customHeight="1" x14ac:dyDescent="0.35">
      <c r="A240" s="18" t="s">
        <v>641</v>
      </c>
      <c r="B240" s="18" t="s">
        <v>83</v>
      </c>
      <c r="C240" s="18" t="s">
        <v>642</v>
      </c>
      <c r="D240" s="18" t="s">
        <v>85</v>
      </c>
      <c r="E240" s="18" t="s">
        <v>106</v>
      </c>
      <c r="F240" s="18" t="s">
        <v>87</v>
      </c>
      <c r="G240" s="18" t="s">
        <v>123</v>
      </c>
      <c r="H240" s="19">
        <v>5</v>
      </c>
      <c r="I240" s="19">
        <v>13</v>
      </c>
      <c r="J240" s="18" t="s">
        <v>120</v>
      </c>
      <c r="K240" s="19">
        <v>4</v>
      </c>
      <c r="L240" s="19">
        <v>1</v>
      </c>
      <c r="M240" s="19">
        <v>1</v>
      </c>
      <c r="N240" s="19">
        <v>4</v>
      </c>
      <c r="O240" s="18" t="s">
        <v>110</v>
      </c>
      <c r="P240" s="20">
        <f>ROUND(CachTinhDiem!$B$23*ROUND(1+(SUMPRODUCT(INDEX(CachTinhDiem!$B$8:$E$11,1,0),$K240:$N240)-1)*9/4,1)+CachTinhDiem!$B$24*ROUND(1+(INDEX(CachTinhDiem!$B$15:$E$20,MATCH($O240,CachTinhDiem!$A$15:$A$20,0),1)-1)*9/4,1),1)</f>
        <v>4.9000000000000004</v>
      </c>
      <c r="Q240" s="20">
        <f>ROUND(CachTinhDiem!$B$23*ROUND(1+(SUMPRODUCT(INDEX(CachTinhDiem!$B$8:$E$11,2,0),$K240:$N240)-1)*9/4,1)+CachTinhDiem!$B$24*ROUND(1+(INDEX(CachTinhDiem!$B$15:$E$20,MATCH($O240,CachTinhDiem!$A$15:$A$20,0),2)-1)*9/4,1),1)</f>
        <v>3.8</v>
      </c>
      <c r="R240" s="20">
        <f>ROUND(CachTinhDiem!$B$23*ROUND(1+(SUMPRODUCT(INDEX(CachTinhDiem!$B$8:$E$11,3,0),$K240:$N240)-1)*9/4,1)+CachTinhDiem!$B$24*ROUND(1+(INDEX(CachTinhDiem!$B$15:$E$20,MATCH($O240,CachTinhDiem!$A$15:$A$20,0),3)-1)*9/4,1),1)</f>
        <v>3.3</v>
      </c>
      <c r="S240" s="20">
        <f>ROUND(CachTinhDiem!$B$23*ROUND(1+(SUMPRODUCT(INDEX(CachTinhDiem!$B$8:$E$11,4,0),$K240:$N240)-1)*9/4,1)+CachTinhDiem!$B$24*ROUND(1+(INDEX(CachTinhDiem!$B$15:$E$20,MATCH($O240,CachTinhDiem!$A$15:$A$20,0),4)-1)*9/4,1),1)</f>
        <v>5.9</v>
      </c>
      <c r="T240" s="18" t="str">
        <f>INDEX(CachTinhDiem!$A$8:$A$11,MATCH(MAX($P240:$S240),$P240:$S240,0))</f>
        <v>Thuyết trình</v>
      </c>
      <c r="U240" s="21" t="s">
        <v>91</v>
      </c>
      <c r="V240" s="21" t="s">
        <v>92</v>
      </c>
    </row>
    <row r="241" spans="1:22" ht="15" customHeight="1" x14ac:dyDescent="0.35">
      <c r="A241" s="18" t="s">
        <v>643</v>
      </c>
      <c r="B241" s="18" t="s">
        <v>83</v>
      </c>
      <c r="C241" s="18" t="s">
        <v>644</v>
      </c>
      <c r="D241" s="18" t="s">
        <v>100</v>
      </c>
      <c r="E241" s="18" t="s">
        <v>284</v>
      </c>
      <c r="F241" s="18" t="s">
        <v>87</v>
      </c>
      <c r="G241" s="18" t="s">
        <v>215</v>
      </c>
      <c r="H241" s="19">
        <v>20</v>
      </c>
      <c r="I241" s="19">
        <v>38</v>
      </c>
      <c r="J241" s="18" t="s">
        <v>89</v>
      </c>
      <c r="K241" s="19">
        <v>2</v>
      </c>
      <c r="L241" s="19">
        <v>4</v>
      </c>
      <c r="M241" s="19">
        <v>3</v>
      </c>
      <c r="N241" s="19">
        <v>2</v>
      </c>
      <c r="O241" s="18" t="s">
        <v>115</v>
      </c>
      <c r="P241" s="20">
        <f>ROUND(CachTinhDiem!$B$23*ROUND(1+(SUMPRODUCT(INDEX(CachTinhDiem!$B$8:$E$11,1,0),$K241:$N241)-1)*9/4,1)+CachTinhDiem!$B$24*ROUND(1+(INDEX(CachTinhDiem!$B$15:$E$20,MATCH($O241,CachTinhDiem!$A$15:$A$20,0),1)-1)*9/4,1),1)</f>
        <v>6.7</v>
      </c>
      <c r="Q241" s="20">
        <f>ROUND(CachTinhDiem!$B$23*ROUND(1+(SUMPRODUCT(INDEX(CachTinhDiem!$B$8:$E$11,2,0),$K241:$N241)-1)*9/4,1)+CachTinhDiem!$B$24*ROUND(1+(INDEX(CachTinhDiem!$B$15:$E$20,MATCH($O241,CachTinhDiem!$A$15:$A$20,0),2)-1)*9/4,1),1)</f>
        <v>6.1</v>
      </c>
      <c r="R241" s="20">
        <f>ROUND(CachTinhDiem!$B$23*ROUND(1+(SUMPRODUCT(INDEX(CachTinhDiem!$B$8:$E$11,3,0),$K241:$N241)-1)*9/4,1)+CachTinhDiem!$B$24*ROUND(1+(INDEX(CachTinhDiem!$B$15:$E$20,MATCH($O241,CachTinhDiem!$A$15:$A$20,0),3)-1)*9/4,1),1)</f>
        <v>7</v>
      </c>
      <c r="S241" s="20">
        <f>ROUND(CachTinhDiem!$B$23*ROUND(1+(SUMPRODUCT(INDEX(CachTinhDiem!$B$8:$E$11,4,0),$K241:$N241)-1)*9/4,1)+CachTinhDiem!$B$24*ROUND(1+(INDEX(CachTinhDiem!$B$15:$E$20,MATCH($O241,CachTinhDiem!$A$15:$A$20,0),4)-1)*9/4,1),1)</f>
        <v>4.9000000000000004</v>
      </c>
      <c r="T241" s="18" t="str">
        <f>INDEX(CachTinhDiem!$A$8:$A$11,MATCH(MAX($P241:$S241),$P241:$S241,0))</f>
        <v>Vẽ ngoại cảnh</v>
      </c>
      <c r="U241" s="21" t="s">
        <v>91</v>
      </c>
      <c r="V241" s="21" t="s">
        <v>92</v>
      </c>
    </row>
    <row r="242" spans="1:22" ht="15" customHeight="1" x14ac:dyDescent="0.35">
      <c r="A242" s="18" t="s">
        <v>645</v>
      </c>
      <c r="B242" s="18" t="s">
        <v>83</v>
      </c>
      <c r="C242" s="18" t="s">
        <v>646</v>
      </c>
      <c r="D242" s="18" t="s">
        <v>85</v>
      </c>
      <c r="E242" s="18" t="s">
        <v>106</v>
      </c>
      <c r="F242" s="18" t="s">
        <v>87</v>
      </c>
      <c r="G242" s="18" t="s">
        <v>132</v>
      </c>
      <c r="H242" s="19">
        <v>19</v>
      </c>
      <c r="I242" s="19">
        <v>34</v>
      </c>
      <c r="J242" s="18" t="s">
        <v>89</v>
      </c>
      <c r="K242" s="19">
        <v>2</v>
      </c>
      <c r="L242" s="19">
        <v>4</v>
      </c>
      <c r="M242" s="19">
        <v>3</v>
      </c>
      <c r="N242" s="19">
        <v>4</v>
      </c>
      <c r="O242" s="18" t="s">
        <v>115</v>
      </c>
      <c r="P242" s="20">
        <f>ROUND(CachTinhDiem!$B$23*ROUND(1+(SUMPRODUCT(INDEX(CachTinhDiem!$B$8:$E$11,1,0),$K242:$N242)-1)*9/4,1)+CachTinhDiem!$B$24*ROUND(1+(INDEX(CachTinhDiem!$B$15:$E$20,MATCH($O242,CachTinhDiem!$A$15:$A$20,0),1)-1)*9/4,1),1)</f>
        <v>7.6</v>
      </c>
      <c r="Q242" s="20">
        <f>ROUND(CachTinhDiem!$B$23*ROUND(1+(SUMPRODUCT(INDEX(CachTinhDiem!$B$8:$E$11,2,0),$K242:$N242)-1)*9/4,1)+CachTinhDiem!$B$24*ROUND(1+(INDEX(CachTinhDiem!$B$15:$E$20,MATCH($O242,CachTinhDiem!$A$15:$A$20,0),2)-1)*9/4,1),1)</f>
        <v>6.3</v>
      </c>
      <c r="R242" s="20">
        <f>ROUND(CachTinhDiem!$B$23*ROUND(1+(SUMPRODUCT(INDEX(CachTinhDiem!$B$8:$E$11,3,0),$K242:$N242)-1)*9/4,1)+CachTinhDiem!$B$24*ROUND(1+(INDEX(CachTinhDiem!$B$15:$E$20,MATCH($O242,CachTinhDiem!$A$15:$A$20,0),3)-1)*9/4,1),1)</f>
        <v>7.6</v>
      </c>
      <c r="S242" s="20">
        <f>ROUND(CachTinhDiem!$B$23*ROUND(1+(SUMPRODUCT(INDEX(CachTinhDiem!$B$8:$E$11,4,0),$K242:$N242)-1)*9/4,1)+CachTinhDiem!$B$24*ROUND(1+(INDEX(CachTinhDiem!$B$15:$E$20,MATCH($O242,CachTinhDiem!$A$15:$A$20,0),4)-1)*9/4,1),1)</f>
        <v>6.8</v>
      </c>
      <c r="T242" s="18" t="str">
        <f>INDEX(CachTinhDiem!$A$8:$A$11,MATCH(MAX($P242:$S242),$P242:$S242,0))</f>
        <v>Đi học</v>
      </c>
      <c r="U242" s="21" t="s">
        <v>91</v>
      </c>
      <c r="V242" s="21" t="s">
        <v>92</v>
      </c>
    </row>
    <row r="243" spans="1:22" ht="15" customHeight="1" x14ac:dyDescent="0.35">
      <c r="A243" s="18" t="s">
        <v>647</v>
      </c>
      <c r="B243" s="18" t="s">
        <v>83</v>
      </c>
      <c r="C243" s="18" t="s">
        <v>648</v>
      </c>
      <c r="D243" s="18" t="s">
        <v>136</v>
      </c>
      <c r="E243" s="18" t="s">
        <v>24</v>
      </c>
      <c r="F243" s="18" t="s">
        <v>87</v>
      </c>
      <c r="G243" s="18" t="s">
        <v>226</v>
      </c>
      <c r="H243" s="19">
        <v>5</v>
      </c>
      <c r="I243" s="19">
        <v>14</v>
      </c>
      <c r="J243" s="18" t="s">
        <v>120</v>
      </c>
      <c r="K243" s="19">
        <v>4</v>
      </c>
      <c r="L243" s="19">
        <v>1</v>
      </c>
      <c r="M243" s="19">
        <v>2</v>
      </c>
      <c r="N243" s="19">
        <v>4</v>
      </c>
      <c r="O243" s="18" t="s">
        <v>110</v>
      </c>
      <c r="P243" s="20">
        <f>ROUND(CachTinhDiem!$B$23*ROUND(1+(SUMPRODUCT(INDEX(CachTinhDiem!$B$8:$E$11,1,0),$K243:$N243)-1)*9/4,1)+CachTinhDiem!$B$24*ROUND(1+(INDEX(CachTinhDiem!$B$15:$E$20,MATCH($O243,CachTinhDiem!$A$15:$A$20,0),1)-1)*9/4,1),1)</f>
        <v>5.4</v>
      </c>
      <c r="Q243" s="20">
        <f>ROUND(CachTinhDiem!$B$23*ROUND(1+(SUMPRODUCT(INDEX(CachTinhDiem!$B$8:$E$11,2,0),$K243:$N243)-1)*9/4,1)+CachTinhDiem!$B$24*ROUND(1+(INDEX(CachTinhDiem!$B$15:$E$20,MATCH($O243,CachTinhDiem!$A$15:$A$20,0),2)-1)*9/4,1),1)</f>
        <v>4.5999999999999996</v>
      </c>
      <c r="R243" s="20">
        <f>ROUND(CachTinhDiem!$B$23*ROUND(1+(SUMPRODUCT(INDEX(CachTinhDiem!$B$8:$E$11,3,0),$K243:$N243)-1)*9/4,1)+CachTinhDiem!$B$24*ROUND(1+(INDEX(CachTinhDiem!$B$15:$E$20,MATCH($O243,CachTinhDiem!$A$15:$A$20,0),3)-1)*9/4,1),1)</f>
        <v>4.0999999999999996</v>
      </c>
      <c r="S243" s="20">
        <f>ROUND(CachTinhDiem!$B$23*ROUND(1+(SUMPRODUCT(INDEX(CachTinhDiem!$B$8:$E$11,4,0),$K243:$N243)-1)*9/4,1)+CachTinhDiem!$B$24*ROUND(1+(INDEX(CachTinhDiem!$B$15:$E$20,MATCH($O243,CachTinhDiem!$A$15:$A$20,0),4)-1)*9/4,1),1)</f>
        <v>6.2</v>
      </c>
      <c r="T243" s="18" t="str">
        <f>INDEX(CachTinhDiem!$A$8:$A$11,MATCH(MAX($P243:$S243),$P243:$S243,0))</f>
        <v>Thuyết trình</v>
      </c>
      <c r="U243" s="21" t="s">
        <v>91</v>
      </c>
      <c r="V243" s="21" t="s">
        <v>92</v>
      </c>
    </row>
    <row r="244" spans="1:22" ht="15" customHeight="1" x14ac:dyDescent="0.35">
      <c r="A244" s="18" t="s">
        <v>649</v>
      </c>
      <c r="B244" s="18" t="s">
        <v>83</v>
      </c>
      <c r="C244" s="18" t="s">
        <v>650</v>
      </c>
      <c r="D244" s="18" t="s">
        <v>85</v>
      </c>
      <c r="E244" s="18" t="s">
        <v>95</v>
      </c>
      <c r="F244" s="18" t="s">
        <v>87</v>
      </c>
      <c r="G244" s="18" t="s">
        <v>157</v>
      </c>
      <c r="H244" s="19">
        <v>6</v>
      </c>
      <c r="I244" s="19">
        <v>18</v>
      </c>
      <c r="J244" s="18" t="s">
        <v>120</v>
      </c>
      <c r="K244" s="19">
        <v>4</v>
      </c>
      <c r="L244" s="19">
        <v>2</v>
      </c>
      <c r="M244" s="19">
        <v>2</v>
      </c>
      <c r="N244" s="19">
        <v>3</v>
      </c>
      <c r="O244" s="18" t="s">
        <v>150</v>
      </c>
      <c r="P244" s="20">
        <f>ROUND(CachTinhDiem!$B$23*ROUND(1+(SUMPRODUCT(INDEX(CachTinhDiem!$B$8:$E$11,1,0),$K244:$N244)-1)*9/4,1)+CachTinhDiem!$B$24*ROUND(1+(INDEX(CachTinhDiem!$B$15:$E$20,MATCH($O244,CachTinhDiem!$A$15:$A$20,0),1)-1)*9/4,1),1)</f>
        <v>5.4</v>
      </c>
      <c r="Q244" s="20">
        <f>ROUND(CachTinhDiem!$B$23*ROUND(1+(SUMPRODUCT(INDEX(CachTinhDiem!$B$8:$E$11,2,0),$K244:$N244)-1)*9/4,1)+CachTinhDiem!$B$24*ROUND(1+(INDEX(CachTinhDiem!$B$15:$E$20,MATCH($O244,CachTinhDiem!$A$15:$A$20,0),2)-1)*9/4,1),1)</f>
        <v>4.0999999999999996</v>
      </c>
      <c r="R244" s="20">
        <f>ROUND(CachTinhDiem!$B$23*ROUND(1+(SUMPRODUCT(INDEX(CachTinhDiem!$B$8:$E$11,3,0),$K244:$N244)-1)*9/4,1)+CachTinhDiem!$B$24*ROUND(1+(INDEX(CachTinhDiem!$B$15:$E$20,MATCH($O244,CachTinhDiem!$A$15:$A$20,0),3)-1)*9/4,1),1)</f>
        <v>5.6</v>
      </c>
      <c r="S244" s="20">
        <f>ROUND(CachTinhDiem!$B$23*ROUND(1+(SUMPRODUCT(INDEX(CachTinhDiem!$B$8:$E$11,4,0),$K244:$N244)-1)*9/4,1)+CachTinhDiem!$B$24*ROUND(1+(INDEX(CachTinhDiem!$B$15:$E$20,MATCH($O244,CachTinhDiem!$A$15:$A$20,0),4)-1)*9/4,1),1)</f>
        <v>4.9000000000000004</v>
      </c>
      <c r="T244" s="18" t="str">
        <f>INDEX(CachTinhDiem!$A$8:$A$11,MATCH(MAX($P244:$S244),$P244:$S244,0))</f>
        <v>Vẽ ngoại cảnh</v>
      </c>
      <c r="U244" s="21" t="s">
        <v>91</v>
      </c>
      <c r="V244" s="21" t="s">
        <v>92</v>
      </c>
    </row>
    <row r="245" spans="1:22" ht="15" customHeight="1" x14ac:dyDescent="0.35">
      <c r="A245" s="18" t="s">
        <v>651</v>
      </c>
      <c r="B245" s="18" t="s">
        <v>83</v>
      </c>
      <c r="C245" s="18" t="s">
        <v>652</v>
      </c>
      <c r="D245" s="18" t="s">
        <v>136</v>
      </c>
      <c r="E245" s="18" t="s">
        <v>653</v>
      </c>
      <c r="F245" s="18" t="s">
        <v>266</v>
      </c>
      <c r="G245" s="18" t="s">
        <v>218</v>
      </c>
      <c r="H245" s="19">
        <v>25</v>
      </c>
      <c r="I245" s="19">
        <v>40</v>
      </c>
      <c r="J245" s="18" t="s">
        <v>133</v>
      </c>
      <c r="K245" s="19">
        <v>1</v>
      </c>
      <c r="L245" s="19">
        <v>5</v>
      </c>
      <c r="M245" s="19">
        <v>2</v>
      </c>
      <c r="N245" s="19">
        <v>4</v>
      </c>
      <c r="O245" s="18" t="s">
        <v>103</v>
      </c>
      <c r="P245" s="20">
        <f>ROUND(CachTinhDiem!$B$23*ROUND(1+(SUMPRODUCT(INDEX(CachTinhDiem!$B$8:$E$11,1,0),$K245:$N245)-1)*9/4,1)+CachTinhDiem!$B$24*ROUND(1+(INDEX(CachTinhDiem!$B$15:$E$20,MATCH($O245,CachTinhDiem!$A$15:$A$20,0),1)-1)*9/4,1),1)</f>
        <v>6.8</v>
      </c>
      <c r="Q245" s="20">
        <f>ROUND(CachTinhDiem!$B$23*ROUND(1+(SUMPRODUCT(INDEX(CachTinhDiem!$B$8:$E$11,2,0),$K245:$N245)-1)*9/4,1)+CachTinhDiem!$B$24*ROUND(1+(INDEX(CachTinhDiem!$B$15:$E$20,MATCH($O245,CachTinhDiem!$A$15:$A$20,0),2)-1)*9/4,1),1)</f>
        <v>4.2</v>
      </c>
      <c r="R245" s="20">
        <f>ROUND(CachTinhDiem!$B$23*ROUND(1+(SUMPRODUCT(INDEX(CachTinhDiem!$B$8:$E$11,3,0),$K245:$N245)-1)*9/4,1)+CachTinhDiem!$B$24*ROUND(1+(INDEX(CachTinhDiem!$B$15:$E$20,MATCH($O245,CachTinhDiem!$A$15:$A$20,0),3)-1)*9/4,1),1)</f>
        <v>5.3</v>
      </c>
      <c r="S245" s="20">
        <f>ROUND(CachTinhDiem!$B$23*ROUND(1+(SUMPRODUCT(INDEX(CachTinhDiem!$B$8:$E$11,4,0),$K245:$N245)-1)*9/4,1)+CachTinhDiem!$B$24*ROUND(1+(INDEX(CachTinhDiem!$B$15:$E$20,MATCH($O245,CachTinhDiem!$A$15:$A$20,0),4)-1)*9/4,1),1)</f>
        <v>8.1</v>
      </c>
      <c r="T245" s="18" t="str">
        <f>INDEX(CachTinhDiem!$A$8:$A$11,MATCH(MAX($P245:$S245),$P245:$S245,0))</f>
        <v>Thuyết trình</v>
      </c>
      <c r="U245" s="21" t="s">
        <v>91</v>
      </c>
      <c r="V245" s="21" t="s">
        <v>92</v>
      </c>
    </row>
    <row r="246" spans="1:22" ht="15" customHeight="1" x14ac:dyDescent="0.35">
      <c r="A246" s="18" t="s">
        <v>654</v>
      </c>
      <c r="B246" s="18" t="s">
        <v>83</v>
      </c>
      <c r="C246" s="18" t="s">
        <v>655</v>
      </c>
      <c r="D246" s="18" t="s">
        <v>85</v>
      </c>
      <c r="E246" s="18" t="s">
        <v>229</v>
      </c>
      <c r="F246" s="18" t="s">
        <v>87</v>
      </c>
      <c r="G246" s="18" t="s">
        <v>331</v>
      </c>
      <c r="H246" s="19">
        <v>18</v>
      </c>
      <c r="I246" s="19">
        <v>35</v>
      </c>
      <c r="J246" s="18" t="s">
        <v>89</v>
      </c>
      <c r="K246" s="19">
        <v>2</v>
      </c>
      <c r="L246" s="19">
        <v>3</v>
      </c>
      <c r="M246" s="19">
        <v>2</v>
      </c>
      <c r="N246" s="19">
        <v>4</v>
      </c>
      <c r="O246" s="18" t="s">
        <v>110</v>
      </c>
      <c r="P246" s="20">
        <f>ROUND(CachTinhDiem!$B$23*ROUND(1+(SUMPRODUCT(INDEX(CachTinhDiem!$B$8:$E$11,1,0),$K246:$N246)-1)*9/4,1)+CachTinhDiem!$B$24*ROUND(1+(INDEX(CachTinhDiem!$B$15:$E$20,MATCH($O246,CachTinhDiem!$A$15:$A$20,0),1)-1)*9/4,1),1)</f>
        <v>6.1</v>
      </c>
      <c r="Q246" s="20">
        <f>ROUND(CachTinhDiem!$B$23*ROUND(1+(SUMPRODUCT(INDEX(CachTinhDiem!$B$8:$E$11,2,0),$K246:$N246)-1)*9/4,1)+CachTinhDiem!$B$24*ROUND(1+(INDEX(CachTinhDiem!$B$15:$E$20,MATCH($O246,CachTinhDiem!$A$15:$A$20,0),2)-1)*9/4,1),1)</f>
        <v>4.5999999999999996</v>
      </c>
      <c r="R246" s="20">
        <f>ROUND(CachTinhDiem!$B$23*ROUND(1+(SUMPRODUCT(INDEX(CachTinhDiem!$B$8:$E$11,3,0),$K246:$N246)-1)*9/4,1)+CachTinhDiem!$B$24*ROUND(1+(INDEX(CachTinhDiem!$B$15:$E$20,MATCH($O246,CachTinhDiem!$A$15:$A$20,0),3)-1)*9/4,1),1)</f>
        <v>5</v>
      </c>
      <c r="S246" s="20">
        <f>ROUND(CachTinhDiem!$B$23*ROUND(1+(SUMPRODUCT(INDEX(CachTinhDiem!$B$8:$E$11,4,0),$K246:$N246)-1)*9/4,1)+CachTinhDiem!$B$24*ROUND(1+(INDEX(CachTinhDiem!$B$15:$E$20,MATCH($O246,CachTinhDiem!$A$15:$A$20,0),4)-1)*9/4,1),1)</f>
        <v>6.8</v>
      </c>
      <c r="T246" s="18" t="str">
        <f>INDEX(CachTinhDiem!$A$8:$A$11,MATCH(MAX($P246:$S246),$P246:$S246,0))</f>
        <v>Thuyết trình</v>
      </c>
      <c r="U246" s="21" t="s">
        <v>91</v>
      </c>
      <c r="V246" s="21" t="s">
        <v>92</v>
      </c>
    </row>
    <row r="247" spans="1:22" ht="15" customHeight="1" x14ac:dyDescent="0.35">
      <c r="A247" s="18" t="s">
        <v>656</v>
      </c>
      <c r="B247" s="18" t="s">
        <v>83</v>
      </c>
      <c r="C247" s="18" t="s">
        <v>657</v>
      </c>
      <c r="D247" s="18" t="s">
        <v>85</v>
      </c>
      <c r="E247" s="18" t="s">
        <v>106</v>
      </c>
      <c r="F247" s="18" t="s">
        <v>87</v>
      </c>
      <c r="G247" s="18" t="s">
        <v>278</v>
      </c>
      <c r="H247" s="19">
        <v>13</v>
      </c>
      <c r="I247" s="19">
        <v>29</v>
      </c>
      <c r="J247" s="18" t="s">
        <v>128</v>
      </c>
      <c r="K247" s="19">
        <v>2</v>
      </c>
      <c r="L247" s="19">
        <v>5</v>
      </c>
      <c r="M247" s="19">
        <v>3</v>
      </c>
      <c r="N247" s="19">
        <v>4</v>
      </c>
      <c r="O247" s="18" t="s">
        <v>103</v>
      </c>
      <c r="P247" s="20">
        <f>ROUND(CachTinhDiem!$B$23*ROUND(1+(SUMPRODUCT(INDEX(CachTinhDiem!$B$8:$E$11,1,0),$K247:$N247)-1)*9/4,1)+CachTinhDiem!$B$24*ROUND(1+(INDEX(CachTinhDiem!$B$15:$E$20,MATCH($O247,CachTinhDiem!$A$15:$A$20,0),1)-1)*9/4,1),1)</f>
        <v>7.5</v>
      </c>
      <c r="Q247" s="20">
        <f>ROUND(CachTinhDiem!$B$23*ROUND(1+(SUMPRODUCT(INDEX(CachTinhDiem!$B$8:$E$11,2,0),$K247:$N247)-1)*9/4,1)+CachTinhDiem!$B$24*ROUND(1+(INDEX(CachTinhDiem!$B$15:$E$20,MATCH($O247,CachTinhDiem!$A$15:$A$20,0),2)-1)*9/4,1),1)</f>
        <v>5.3</v>
      </c>
      <c r="R247" s="20">
        <f>ROUND(CachTinhDiem!$B$23*ROUND(1+(SUMPRODUCT(INDEX(CachTinhDiem!$B$8:$E$11,3,0),$K247:$N247)-1)*9/4,1)+CachTinhDiem!$B$24*ROUND(1+(INDEX(CachTinhDiem!$B$15:$E$20,MATCH($O247,CachTinhDiem!$A$15:$A$20,0),3)-1)*9/4,1),1)</f>
        <v>6.1</v>
      </c>
      <c r="S247" s="20">
        <f>ROUND(CachTinhDiem!$B$23*ROUND(1+(SUMPRODUCT(INDEX(CachTinhDiem!$B$8:$E$11,4,0),$K247:$N247)-1)*9/4,1)+CachTinhDiem!$B$24*ROUND(1+(INDEX(CachTinhDiem!$B$15:$E$20,MATCH($O247,CachTinhDiem!$A$15:$A$20,0),4)-1)*9/4,1),1)</f>
        <v>8.5</v>
      </c>
      <c r="T247" s="18" t="str">
        <f>INDEX(CachTinhDiem!$A$8:$A$11,MATCH(MAX($P247:$S247),$P247:$S247,0))</f>
        <v>Thuyết trình</v>
      </c>
      <c r="U247" s="21" t="s">
        <v>91</v>
      </c>
      <c r="V247" s="21" t="s">
        <v>92</v>
      </c>
    </row>
    <row r="248" spans="1:22" ht="15" customHeight="1" x14ac:dyDescent="0.35">
      <c r="A248" s="18" t="s">
        <v>658</v>
      </c>
      <c r="B248" s="18" t="s">
        <v>83</v>
      </c>
      <c r="C248" s="18" t="s">
        <v>659</v>
      </c>
      <c r="D248" s="18" t="s">
        <v>85</v>
      </c>
      <c r="E248" s="18" t="s">
        <v>147</v>
      </c>
      <c r="F248" s="18" t="s">
        <v>87</v>
      </c>
      <c r="G248" s="18" t="s">
        <v>132</v>
      </c>
      <c r="H248" s="19">
        <v>19</v>
      </c>
      <c r="I248" s="19">
        <v>34</v>
      </c>
      <c r="J248" s="18" t="s">
        <v>89</v>
      </c>
      <c r="K248" s="19">
        <v>2</v>
      </c>
      <c r="L248" s="19">
        <v>4</v>
      </c>
      <c r="M248" s="19">
        <v>2</v>
      </c>
      <c r="N248" s="19">
        <v>5</v>
      </c>
      <c r="O248" s="18" t="s">
        <v>103</v>
      </c>
      <c r="P248" s="20">
        <f>ROUND(CachTinhDiem!$B$23*ROUND(1+(SUMPRODUCT(INDEX(CachTinhDiem!$B$8:$E$11,1,0),$K248:$N248)-1)*9/4,1)+CachTinhDiem!$B$24*ROUND(1+(INDEX(CachTinhDiem!$B$15:$E$20,MATCH($O248,CachTinhDiem!$A$15:$A$20,0),1)-1)*9/4,1),1)</f>
        <v>7</v>
      </c>
      <c r="Q248" s="20">
        <f>ROUND(CachTinhDiem!$B$23*ROUND(1+(SUMPRODUCT(INDEX(CachTinhDiem!$B$8:$E$11,2,0),$K248:$N248)-1)*9/4,1)+CachTinhDiem!$B$24*ROUND(1+(INDEX(CachTinhDiem!$B$15:$E$20,MATCH($O248,CachTinhDiem!$A$15:$A$20,0),2)-1)*9/4,1),1)</f>
        <v>4.4000000000000004</v>
      </c>
      <c r="R248" s="20">
        <f>ROUND(CachTinhDiem!$B$23*ROUND(1+(SUMPRODUCT(INDEX(CachTinhDiem!$B$8:$E$11,3,0),$K248:$N248)-1)*9/4,1)+CachTinhDiem!$B$24*ROUND(1+(INDEX(CachTinhDiem!$B$15:$E$20,MATCH($O248,CachTinhDiem!$A$15:$A$20,0),3)-1)*9/4,1),1)</f>
        <v>5.2</v>
      </c>
      <c r="S248" s="20">
        <f>ROUND(CachTinhDiem!$B$23*ROUND(1+(SUMPRODUCT(INDEX(CachTinhDiem!$B$8:$E$11,4,0),$K248:$N248)-1)*9/4,1)+CachTinhDiem!$B$24*ROUND(1+(INDEX(CachTinhDiem!$B$15:$E$20,MATCH($O248,CachTinhDiem!$A$15:$A$20,0),4)-1)*9/4,1),1)</f>
        <v>8.6999999999999993</v>
      </c>
      <c r="T248" s="18" t="str">
        <f>INDEX(CachTinhDiem!$A$8:$A$11,MATCH(MAX($P248:$S248),$P248:$S248,0))</f>
        <v>Thuyết trình</v>
      </c>
      <c r="U248" s="21" t="s">
        <v>91</v>
      </c>
      <c r="V248" s="21" t="s">
        <v>92</v>
      </c>
    </row>
    <row r="249" spans="1:22" ht="15" customHeight="1" x14ac:dyDescent="0.35">
      <c r="A249" s="18" t="s">
        <v>660</v>
      </c>
      <c r="B249" s="18" t="s">
        <v>83</v>
      </c>
      <c r="C249" s="18" t="s">
        <v>661</v>
      </c>
      <c r="D249" s="18" t="s">
        <v>136</v>
      </c>
      <c r="E249" s="18" t="s">
        <v>131</v>
      </c>
      <c r="F249" s="18" t="s">
        <v>87</v>
      </c>
      <c r="G249" s="18" t="s">
        <v>331</v>
      </c>
      <c r="H249" s="19">
        <v>17</v>
      </c>
      <c r="I249" s="19">
        <v>35</v>
      </c>
      <c r="J249" s="18" t="s">
        <v>89</v>
      </c>
      <c r="K249" s="19">
        <v>2</v>
      </c>
      <c r="L249" s="19">
        <v>3</v>
      </c>
      <c r="M249" s="19">
        <v>2</v>
      </c>
      <c r="N249" s="19">
        <v>4</v>
      </c>
      <c r="O249" s="18" t="s">
        <v>110</v>
      </c>
      <c r="P249" s="20">
        <f>ROUND(CachTinhDiem!$B$23*ROUND(1+(SUMPRODUCT(INDEX(CachTinhDiem!$B$8:$E$11,1,0),$K249:$N249)-1)*9/4,1)+CachTinhDiem!$B$24*ROUND(1+(INDEX(CachTinhDiem!$B$15:$E$20,MATCH($O249,CachTinhDiem!$A$15:$A$20,0),1)-1)*9/4,1),1)</f>
        <v>6.1</v>
      </c>
      <c r="Q249" s="20">
        <f>ROUND(CachTinhDiem!$B$23*ROUND(1+(SUMPRODUCT(INDEX(CachTinhDiem!$B$8:$E$11,2,0),$K249:$N249)-1)*9/4,1)+CachTinhDiem!$B$24*ROUND(1+(INDEX(CachTinhDiem!$B$15:$E$20,MATCH($O249,CachTinhDiem!$A$15:$A$20,0),2)-1)*9/4,1),1)</f>
        <v>4.5999999999999996</v>
      </c>
      <c r="R249" s="20">
        <f>ROUND(CachTinhDiem!$B$23*ROUND(1+(SUMPRODUCT(INDEX(CachTinhDiem!$B$8:$E$11,3,0),$K249:$N249)-1)*9/4,1)+CachTinhDiem!$B$24*ROUND(1+(INDEX(CachTinhDiem!$B$15:$E$20,MATCH($O249,CachTinhDiem!$A$15:$A$20,0),3)-1)*9/4,1),1)</f>
        <v>5</v>
      </c>
      <c r="S249" s="20">
        <f>ROUND(CachTinhDiem!$B$23*ROUND(1+(SUMPRODUCT(INDEX(CachTinhDiem!$B$8:$E$11,4,0),$K249:$N249)-1)*9/4,1)+CachTinhDiem!$B$24*ROUND(1+(INDEX(CachTinhDiem!$B$15:$E$20,MATCH($O249,CachTinhDiem!$A$15:$A$20,0),4)-1)*9/4,1),1)</f>
        <v>6.8</v>
      </c>
      <c r="T249" s="18" t="str">
        <f>INDEX(CachTinhDiem!$A$8:$A$11,MATCH(MAX($P249:$S249),$P249:$S249,0))</f>
        <v>Thuyết trình</v>
      </c>
      <c r="U249" s="21" t="s">
        <v>91</v>
      </c>
      <c r="V249" s="21" t="s">
        <v>92</v>
      </c>
    </row>
    <row r="250" spans="1:22" ht="15" customHeight="1" x14ac:dyDescent="0.35">
      <c r="A250" s="18" t="s">
        <v>662</v>
      </c>
      <c r="B250" s="18" t="s">
        <v>83</v>
      </c>
      <c r="C250" s="18" t="s">
        <v>663</v>
      </c>
      <c r="D250" s="18" t="s">
        <v>85</v>
      </c>
      <c r="E250" s="18" t="s">
        <v>318</v>
      </c>
      <c r="F250" s="18" t="s">
        <v>87</v>
      </c>
      <c r="G250" s="18" t="s">
        <v>96</v>
      </c>
      <c r="H250" s="19">
        <v>8</v>
      </c>
      <c r="I250" s="19">
        <v>22</v>
      </c>
      <c r="J250" s="18" t="s">
        <v>97</v>
      </c>
      <c r="K250" s="19">
        <v>4</v>
      </c>
      <c r="L250" s="19">
        <v>2</v>
      </c>
      <c r="M250" s="19">
        <v>3</v>
      </c>
      <c r="N250" s="19">
        <v>2</v>
      </c>
      <c r="O250" s="18" t="s">
        <v>90</v>
      </c>
      <c r="P250" s="20">
        <f>ROUND(CachTinhDiem!$B$23*ROUND(1+(SUMPRODUCT(INDEX(CachTinhDiem!$B$8:$E$11,1,0),$K250:$N250)-1)*9/4,1)+CachTinhDiem!$B$24*ROUND(1+(INDEX(CachTinhDiem!$B$15:$E$20,MATCH($O250,CachTinhDiem!$A$15:$A$20,0),1)-1)*9/4,1),1)</f>
        <v>5.4</v>
      </c>
      <c r="Q250" s="20">
        <f>ROUND(CachTinhDiem!$B$23*ROUND(1+(SUMPRODUCT(INDEX(CachTinhDiem!$B$8:$E$11,2,0),$K250:$N250)-1)*9/4,1)+CachTinhDiem!$B$24*ROUND(1+(INDEX(CachTinhDiem!$B$15:$E$20,MATCH($O250,CachTinhDiem!$A$15:$A$20,0),2)-1)*9/4,1),1)</f>
        <v>5.4</v>
      </c>
      <c r="R250" s="20">
        <f>ROUND(CachTinhDiem!$B$23*ROUND(1+(SUMPRODUCT(INDEX(CachTinhDiem!$B$8:$E$11,3,0),$K250:$N250)-1)*9/4,1)+CachTinhDiem!$B$24*ROUND(1+(INDEX(CachTinhDiem!$B$15:$E$20,MATCH($O250,CachTinhDiem!$A$15:$A$20,0),3)-1)*9/4,1),1)</f>
        <v>5.4</v>
      </c>
      <c r="S250" s="20">
        <f>ROUND(CachTinhDiem!$B$23*ROUND(1+(SUMPRODUCT(INDEX(CachTinhDiem!$B$8:$E$11,4,0),$K250:$N250)-1)*9/4,1)+CachTinhDiem!$B$24*ROUND(1+(INDEX(CachTinhDiem!$B$15:$E$20,MATCH($O250,CachTinhDiem!$A$15:$A$20,0),4)-1)*9/4,1),1)</f>
        <v>3.6</v>
      </c>
      <c r="T250" s="18" t="str">
        <f>INDEX(CachTinhDiem!$A$8:$A$11,MATCH(MAX($P250:$S250),$P250:$S250,0))</f>
        <v>Đi học</v>
      </c>
      <c r="U250" s="21" t="s">
        <v>91</v>
      </c>
      <c r="V250" s="21" t="s">
        <v>92</v>
      </c>
    </row>
    <row r="251" spans="1:22" ht="15" customHeight="1" x14ac:dyDescent="0.35">
      <c r="A251" s="18" t="s">
        <v>664</v>
      </c>
      <c r="B251" s="18" t="s">
        <v>83</v>
      </c>
      <c r="C251" s="18" t="s">
        <v>665</v>
      </c>
      <c r="D251" s="18" t="s">
        <v>85</v>
      </c>
      <c r="E251" s="18" t="s">
        <v>137</v>
      </c>
      <c r="F251" s="18" t="s">
        <v>87</v>
      </c>
      <c r="G251" s="18" t="s">
        <v>210</v>
      </c>
      <c r="H251" s="19">
        <v>23</v>
      </c>
      <c r="I251" s="19">
        <v>40</v>
      </c>
      <c r="J251" s="18" t="s">
        <v>133</v>
      </c>
      <c r="K251" s="19">
        <v>1</v>
      </c>
      <c r="L251" s="19">
        <v>5</v>
      </c>
      <c r="M251" s="19">
        <v>5</v>
      </c>
      <c r="N251" s="19">
        <v>2</v>
      </c>
      <c r="O251" s="18" t="s">
        <v>138</v>
      </c>
      <c r="P251" s="20">
        <f>ROUND(CachTinhDiem!$B$23*ROUND(1+(SUMPRODUCT(INDEX(CachTinhDiem!$B$8:$E$11,1,0),$K251:$N251)-1)*9/4,1)+CachTinhDiem!$B$24*ROUND(1+(INDEX(CachTinhDiem!$B$15:$E$20,MATCH($O251,CachTinhDiem!$A$15:$A$20,0),1)-1)*9/4,1),1)</f>
        <v>7.3</v>
      </c>
      <c r="Q251" s="20">
        <f>ROUND(CachTinhDiem!$B$23*ROUND(1+(SUMPRODUCT(INDEX(CachTinhDiem!$B$8:$E$11,2,0),$K251:$N251)-1)*9/4,1)+CachTinhDiem!$B$24*ROUND(1+(INDEX(CachTinhDiem!$B$15:$E$20,MATCH($O251,CachTinhDiem!$A$15:$A$20,0),2)-1)*9/4,1),1)</f>
        <v>8.3000000000000007</v>
      </c>
      <c r="R251" s="20">
        <f>ROUND(CachTinhDiem!$B$23*ROUND(1+(SUMPRODUCT(INDEX(CachTinhDiem!$B$8:$E$11,3,0),$K251:$N251)-1)*9/4,1)+CachTinhDiem!$B$24*ROUND(1+(INDEX(CachTinhDiem!$B$15:$E$20,MATCH($O251,CachTinhDiem!$A$15:$A$20,0),3)-1)*9/4,1),1)</f>
        <v>8.4</v>
      </c>
      <c r="S251" s="20">
        <f>ROUND(CachTinhDiem!$B$23*ROUND(1+(SUMPRODUCT(INDEX(CachTinhDiem!$B$8:$E$11,4,0),$K251:$N251)-1)*9/4,1)+CachTinhDiem!$B$24*ROUND(1+(INDEX(CachTinhDiem!$B$15:$E$20,MATCH($O251,CachTinhDiem!$A$15:$A$20,0),4)-1)*9/4,1),1)</f>
        <v>4.5</v>
      </c>
      <c r="T251" s="18" t="str">
        <f>INDEX(CachTinhDiem!$A$8:$A$11,MATCH(MAX($P251:$S251),$P251:$S251,0))</f>
        <v>Vẽ ngoại cảnh</v>
      </c>
      <c r="U251" s="21" t="s">
        <v>91</v>
      </c>
      <c r="V251" s="21" t="s">
        <v>92</v>
      </c>
    </row>
    <row r="252" spans="1:22" ht="15" customHeight="1" x14ac:dyDescent="0.35">
      <c r="A252" s="18" t="s">
        <v>666</v>
      </c>
      <c r="B252" s="18" t="s">
        <v>83</v>
      </c>
      <c r="C252" s="18" t="s">
        <v>667</v>
      </c>
      <c r="D252" s="18" t="s">
        <v>136</v>
      </c>
      <c r="E252" s="18" t="s">
        <v>225</v>
      </c>
      <c r="F252" s="18" t="s">
        <v>87</v>
      </c>
      <c r="G252" s="18" t="s">
        <v>132</v>
      </c>
      <c r="H252" s="19">
        <v>18</v>
      </c>
      <c r="I252" s="19">
        <v>35</v>
      </c>
      <c r="J252" s="18" t="s">
        <v>89</v>
      </c>
      <c r="K252" s="19">
        <v>2</v>
      </c>
      <c r="L252" s="19">
        <v>4</v>
      </c>
      <c r="M252" s="19">
        <v>2</v>
      </c>
      <c r="N252" s="19">
        <v>5</v>
      </c>
      <c r="O252" s="18" t="s">
        <v>110</v>
      </c>
      <c r="P252" s="20">
        <f>ROUND(CachTinhDiem!$B$23*ROUND(1+(SUMPRODUCT(INDEX(CachTinhDiem!$B$8:$E$11,1,0),$K252:$N252)-1)*9/4,1)+CachTinhDiem!$B$24*ROUND(1+(INDEX(CachTinhDiem!$B$15:$E$20,MATCH($O252,CachTinhDiem!$A$15:$A$20,0),1)-1)*9/4,1),1)</f>
        <v>7</v>
      </c>
      <c r="Q252" s="20">
        <f>ROUND(CachTinhDiem!$B$23*ROUND(1+(SUMPRODUCT(INDEX(CachTinhDiem!$B$8:$E$11,2,0),$K252:$N252)-1)*9/4,1)+CachTinhDiem!$B$24*ROUND(1+(INDEX(CachTinhDiem!$B$15:$E$20,MATCH($O252,CachTinhDiem!$A$15:$A$20,0),2)-1)*9/4,1),1)</f>
        <v>5</v>
      </c>
      <c r="R252" s="20">
        <f>ROUND(CachTinhDiem!$B$23*ROUND(1+(SUMPRODUCT(INDEX(CachTinhDiem!$B$8:$E$11,3,0),$K252:$N252)-1)*9/4,1)+CachTinhDiem!$B$24*ROUND(1+(INDEX(CachTinhDiem!$B$15:$E$20,MATCH($O252,CachTinhDiem!$A$15:$A$20,0),3)-1)*9/4,1),1)</f>
        <v>5.9</v>
      </c>
      <c r="S252" s="20">
        <f>ROUND(CachTinhDiem!$B$23*ROUND(1+(SUMPRODUCT(INDEX(CachTinhDiem!$B$8:$E$11,4,0),$K252:$N252)-1)*9/4,1)+CachTinhDiem!$B$24*ROUND(1+(INDEX(CachTinhDiem!$B$15:$E$20,MATCH($O252,CachTinhDiem!$A$15:$A$20,0),4)-1)*9/4,1),1)</f>
        <v>8.1</v>
      </c>
      <c r="T252" s="18" t="str">
        <f>INDEX(CachTinhDiem!$A$8:$A$11,MATCH(MAX($P252:$S252),$P252:$S252,0))</f>
        <v>Thuyết trình</v>
      </c>
      <c r="U252" s="21" t="s">
        <v>91</v>
      </c>
      <c r="V252" s="21" t="s">
        <v>92</v>
      </c>
    </row>
    <row r="253" spans="1:22" ht="15" customHeight="1" x14ac:dyDescent="0.35">
      <c r="A253" s="18" t="s">
        <v>668</v>
      </c>
      <c r="B253" s="18" t="s">
        <v>83</v>
      </c>
      <c r="C253" s="18" t="s">
        <v>669</v>
      </c>
      <c r="D253" s="18" t="s">
        <v>136</v>
      </c>
      <c r="E253" s="18" t="s">
        <v>141</v>
      </c>
      <c r="F253" s="18" t="s">
        <v>87</v>
      </c>
      <c r="G253" s="18" t="s">
        <v>226</v>
      </c>
      <c r="H253" s="19">
        <v>5</v>
      </c>
      <c r="I253" s="19">
        <v>12</v>
      </c>
      <c r="J253" s="18" t="s">
        <v>120</v>
      </c>
      <c r="K253" s="19">
        <v>5</v>
      </c>
      <c r="L253" s="19">
        <v>1</v>
      </c>
      <c r="M253" s="19">
        <v>2</v>
      </c>
      <c r="N253" s="19">
        <v>3</v>
      </c>
      <c r="O253" s="18" t="s">
        <v>110</v>
      </c>
      <c r="P253" s="20">
        <f>ROUND(CachTinhDiem!$B$23*ROUND(1+(SUMPRODUCT(INDEX(CachTinhDiem!$B$8:$E$11,1,0),$K253:$N253)-1)*9/4,1)+CachTinhDiem!$B$24*ROUND(1+(INDEX(CachTinhDiem!$B$15:$E$20,MATCH($O253,CachTinhDiem!$A$15:$A$20,0),1)-1)*9/4,1),1)</f>
        <v>5.0999999999999996</v>
      </c>
      <c r="Q253" s="20">
        <f>ROUND(CachTinhDiem!$B$23*ROUND(1+(SUMPRODUCT(INDEX(CachTinhDiem!$B$8:$E$11,2,0),$K253:$N253)-1)*9/4,1)+CachTinhDiem!$B$24*ROUND(1+(INDEX(CachTinhDiem!$B$15:$E$20,MATCH($O253,CachTinhDiem!$A$15:$A$20,0),2)-1)*9/4,1),1)</f>
        <v>4.7</v>
      </c>
      <c r="R253" s="20">
        <f>ROUND(CachTinhDiem!$B$23*ROUND(1+(SUMPRODUCT(INDEX(CachTinhDiem!$B$8:$E$11,3,0),$K253:$N253)-1)*9/4,1)+CachTinhDiem!$B$24*ROUND(1+(INDEX(CachTinhDiem!$B$15:$E$20,MATCH($O253,CachTinhDiem!$A$15:$A$20,0),3)-1)*9/4,1),1)</f>
        <v>3.8</v>
      </c>
      <c r="S253" s="20">
        <f>ROUND(CachTinhDiem!$B$23*ROUND(1+(SUMPRODUCT(INDEX(CachTinhDiem!$B$8:$E$11,4,0),$K253:$N253)-1)*9/4,1)+CachTinhDiem!$B$24*ROUND(1+(INDEX(CachTinhDiem!$B$15:$E$20,MATCH($O253,CachTinhDiem!$A$15:$A$20,0),4)-1)*9/4,1),1)</f>
        <v>5.3</v>
      </c>
      <c r="T253" s="18" t="str">
        <f>INDEX(CachTinhDiem!$A$8:$A$11,MATCH(MAX($P253:$S253),$P253:$S253,0))</f>
        <v>Thuyết trình</v>
      </c>
      <c r="U253" s="21" t="s">
        <v>91</v>
      </c>
      <c r="V253" s="21" t="s">
        <v>92</v>
      </c>
    </row>
    <row r="254" spans="1:22" ht="15" customHeight="1" x14ac:dyDescent="0.35">
      <c r="A254" s="18" t="s">
        <v>670</v>
      </c>
      <c r="B254" s="18" t="s">
        <v>83</v>
      </c>
      <c r="C254" s="18" t="s">
        <v>671</v>
      </c>
      <c r="D254" s="18" t="s">
        <v>85</v>
      </c>
      <c r="E254" s="18" t="s">
        <v>106</v>
      </c>
      <c r="F254" s="18" t="s">
        <v>87</v>
      </c>
      <c r="G254" s="18" t="s">
        <v>259</v>
      </c>
      <c r="H254" s="19">
        <v>9</v>
      </c>
      <c r="I254" s="19">
        <v>24</v>
      </c>
      <c r="J254" s="18" t="s">
        <v>97</v>
      </c>
      <c r="K254" s="19">
        <v>3</v>
      </c>
      <c r="L254" s="19">
        <v>3</v>
      </c>
      <c r="M254" s="19">
        <v>3</v>
      </c>
      <c r="N254" s="19">
        <v>2</v>
      </c>
      <c r="O254" s="18" t="s">
        <v>90</v>
      </c>
      <c r="P254" s="20">
        <f>ROUND(CachTinhDiem!$B$23*ROUND(1+(SUMPRODUCT(INDEX(CachTinhDiem!$B$8:$E$11,1,0),$K254:$N254)-1)*9/4,1)+CachTinhDiem!$B$24*ROUND(1+(INDEX(CachTinhDiem!$B$15:$E$20,MATCH($O254,CachTinhDiem!$A$15:$A$20,0),1)-1)*9/4,1),1)</f>
        <v>5.7</v>
      </c>
      <c r="Q254" s="20">
        <f>ROUND(CachTinhDiem!$B$23*ROUND(1+(SUMPRODUCT(INDEX(CachTinhDiem!$B$8:$E$11,2,0),$K254:$N254)-1)*9/4,1)+CachTinhDiem!$B$24*ROUND(1+(INDEX(CachTinhDiem!$B$15:$E$20,MATCH($O254,CachTinhDiem!$A$15:$A$20,0),2)-1)*9/4,1),1)</f>
        <v>5.4</v>
      </c>
      <c r="R254" s="20">
        <f>ROUND(CachTinhDiem!$B$23*ROUND(1+(SUMPRODUCT(INDEX(CachTinhDiem!$B$8:$E$11,3,0),$K254:$N254)-1)*9/4,1)+CachTinhDiem!$B$24*ROUND(1+(INDEX(CachTinhDiem!$B$15:$E$20,MATCH($O254,CachTinhDiem!$A$15:$A$20,0),3)-1)*9/4,1),1)</f>
        <v>5.9</v>
      </c>
      <c r="S254" s="20">
        <f>ROUND(CachTinhDiem!$B$23*ROUND(1+(SUMPRODUCT(INDEX(CachTinhDiem!$B$8:$E$11,4,0),$K254:$N254)-1)*9/4,1)+CachTinhDiem!$B$24*ROUND(1+(INDEX(CachTinhDiem!$B$15:$E$20,MATCH($O254,CachTinhDiem!$A$15:$A$20,0),4)-1)*9/4,1),1)</f>
        <v>3.9</v>
      </c>
      <c r="T254" s="18" t="str">
        <f>INDEX(CachTinhDiem!$A$8:$A$11,MATCH(MAX($P254:$S254),$P254:$S254,0))</f>
        <v>Vẽ ngoại cảnh</v>
      </c>
      <c r="U254" s="21" t="s">
        <v>91</v>
      </c>
      <c r="V254" s="21" t="s">
        <v>92</v>
      </c>
    </row>
    <row r="255" spans="1:22" ht="15" customHeight="1" x14ac:dyDescent="0.35">
      <c r="A255" s="18" t="s">
        <v>672</v>
      </c>
      <c r="B255" s="18" t="s">
        <v>83</v>
      </c>
      <c r="C255" s="18" t="s">
        <v>673</v>
      </c>
      <c r="D255" s="18" t="s">
        <v>136</v>
      </c>
      <c r="E255" s="18" t="s">
        <v>254</v>
      </c>
      <c r="F255" s="18" t="s">
        <v>87</v>
      </c>
      <c r="G255" s="18" t="s">
        <v>207</v>
      </c>
      <c r="H255" s="19">
        <v>22</v>
      </c>
      <c r="I255" s="19">
        <v>40</v>
      </c>
      <c r="J255" s="18" t="s">
        <v>133</v>
      </c>
      <c r="K255" s="19">
        <v>1</v>
      </c>
      <c r="L255" s="19">
        <v>5</v>
      </c>
      <c r="M255" s="19">
        <v>3</v>
      </c>
      <c r="N255" s="19">
        <v>2</v>
      </c>
      <c r="O255" s="18" t="s">
        <v>110</v>
      </c>
      <c r="P255" s="20">
        <f>ROUND(CachTinhDiem!$B$23*ROUND(1+(SUMPRODUCT(INDEX(CachTinhDiem!$B$8:$E$11,1,0),$K255:$N255)-1)*9/4,1)+CachTinhDiem!$B$24*ROUND(1+(INDEX(CachTinhDiem!$B$15:$E$20,MATCH($O255,CachTinhDiem!$A$15:$A$20,0),1)-1)*9/4,1),1)</f>
        <v>6.3</v>
      </c>
      <c r="Q255" s="20">
        <f>ROUND(CachTinhDiem!$B$23*ROUND(1+(SUMPRODUCT(INDEX(CachTinhDiem!$B$8:$E$11,2,0),$K255:$N255)-1)*9/4,1)+CachTinhDiem!$B$24*ROUND(1+(INDEX(CachTinhDiem!$B$15:$E$20,MATCH($O255,CachTinhDiem!$A$15:$A$20,0),2)-1)*9/4,1),1)</f>
        <v>5.4</v>
      </c>
      <c r="R255" s="20">
        <f>ROUND(CachTinhDiem!$B$23*ROUND(1+(SUMPRODUCT(INDEX(CachTinhDiem!$B$8:$E$11,3,0),$K255:$N255)-1)*9/4,1)+CachTinhDiem!$B$24*ROUND(1+(INDEX(CachTinhDiem!$B$15:$E$20,MATCH($O255,CachTinhDiem!$A$15:$A$20,0),3)-1)*9/4,1),1)</f>
        <v>6.1</v>
      </c>
      <c r="S255" s="20">
        <f>ROUND(CachTinhDiem!$B$23*ROUND(1+(SUMPRODUCT(INDEX(CachTinhDiem!$B$8:$E$11,4,0),$K255:$N255)-1)*9/4,1)+CachTinhDiem!$B$24*ROUND(1+(INDEX(CachTinhDiem!$B$15:$E$20,MATCH($O255,CachTinhDiem!$A$15:$A$20,0),4)-1)*9/4,1),1)</f>
        <v>5.9</v>
      </c>
      <c r="T255" s="18" t="str">
        <f>INDEX(CachTinhDiem!$A$8:$A$11,MATCH(MAX($P255:$S255),$P255:$S255,0))</f>
        <v>Đi học</v>
      </c>
      <c r="U255" s="21" t="s">
        <v>91</v>
      </c>
      <c r="V255" s="21" t="s">
        <v>92</v>
      </c>
    </row>
    <row r="256" spans="1:22" ht="15" customHeight="1" x14ac:dyDescent="0.35">
      <c r="A256" s="18" t="s">
        <v>674</v>
      </c>
      <c r="B256" s="18" t="s">
        <v>83</v>
      </c>
      <c r="C256" s="18" t="s">
        <v>675</v>
      </c>
      <c r="D256" s="18" t="s">
        <v>85</v>
      </c>
      <c r="E256" s="18" t="s">
        <v>183</v>
      </c>
      <c r="F256" s="18" t="s">
        <v>87</v>
      </c>
      <c r="G256" s="18" t="s">
        <v>490</v>
      </c>
      <c r="H256" s="19">
        <v>8</v>
      </c>
      <c r="I256" s="19">
        <v>25</v>
      </c>
      <c r="J256" s="18" t="s">
        <v>200</v>
      </c>
      <c r="K256" s="19">
        <v>4</v>
      </c>
      <c r="L256" s="19">
        <v>2</v>
      </c>
      <c r="M256" s="19">
        <v>2</v>
      </c>
      <c r="N256" s="19">
        <v>4</v>
      </c>
      <c r="O256" s="18" t="s">
        <v>103</v>
      </c>
      <c r="P256" s="20">
        <f>ROUND(CachTinhDiem!$B$23*ROUND(1+(SUMPRODUCT(INDEX(CachTinhDiem!$B$8:$E$11,1,0),$K256:$N256)-1)*9/4,1)+CachTinhDiem!$B$24*ROUND(1+(INDEX(CachTinhDiem!$B$15:$E$20,MATCH($O256,CachTinhDiem!$A$15:$A$20,0),1)-1)*9/4,1),1)</f>
        <v>5.9</v>
      </c>
      <c r="Q256" s="20">
        <f>ROUND(CachTinhDiem!$B$23*ROUND(1+(SUMPRODUCT(INDEX(CachTinhDiem!$B$8:$E$11,2,0),$K256:$N256)-1)*9/4,1)+CachTinhDiem!$B$24*ROUND(1+(INDEX(CachTinhDiem!$B$15:$E$20,MATCH($O256,CachTinhDiem!$A$15:$A$20,0),2)-1)*9/4,1),1)</f>
        <v>4.2</v>
      </c>
      <c r="R256" s="20">
        <f>ROUND(CachTinhDiem!$B$23*ROUND(1+(SUMPRODUCT(INDEX(CachTinhDiem!$B$8:$E$11,3,0),$K256:$N256)-1)*9/4,1)+CachTinhDiem!$B$24*ROUND(1+(INDEX(CachTinhDiem!$B$15:$E$20,MATCH($O256,CachTinhDiem!$A$15:$A$20,0),3)-1)*9/4,1),1)</f>
        <v>3.9</v>
      </c>
      <c r="S256" s="20">
        <f>ROUND(CachTinhDiem!$B$23*ROUND(1+(SUMPRODUCT(INDEX(CachTinhDiem!$B$8:$E$11,4,0),$K256:$N256)-1)*9/4,1)+CachTinhDiem!$B$24*ROUND(1+(INDEX(CachTinhDiem!$B$15:$E$20,MATCH($O256,CachTinhDiem!$A$15:$A$20,0),4)-1)*9/4,1),1)</f>
        <v>7.2</v>
      </c>
      <c r="T256" s="18" t="str">
        <f>INDEX(CachTinhDiem!$A$8:$A$11,MATCH(MAX($P256:$S256),$P256:$S256,0))</f>
        <v>Thuyết trình</v>
      </c>
      <c r="U256" s="21" t="s">
        <v>91</v>
      </c>
      <c r="V256" s="21" t="s">
        <v>92</v>
      </c>
    </row>
    <row r="257" spans="1:22" ht="15" customHeight="1" x14ac:dyDescent="0.35">
      <c r="A257" s="18" t="s">
        <v>676</v>
      </c>
      <c r="B257" s="18" t="s">
        <v>83</v>
      </c>
      <c r="C257" s="18" t="s">
        <v>677</v>
      </c>
      <c r="D257" s="18" t="s">
        <v>100</v>
      </c>
      <c r="E257" s="18" t="s">
        <v>678</v>
      </c>
      <c r="F257" s="18" t="s">
        <v>679</v>
      </c>
      <c r="G257" s="18" t="s">
        <v>132</v>
      </c>
      <c r="H257" s="19">
        <v>18</v>
      </c>
      <c r="I257" s="19">
        <v>34</v>
      </c>
      <c r="J257" s="18" t="s">
        <v>89</v>
      </c>
      <c r="K257" s="19">
        <v>2</v>
      </c>
      <c r="L257" s="19">
        <v>4</v>
      </c>
      <c r="M257" s="19">
        <v>1</v>
      </c>
      <c r="N257" s="19">
        <v>5</v>
      </c>
      <c r="O257" s="18" t="s">
        <v>103</v>
      </c>
      <c r="P257" s="20">
        <f>ROUND(CachTinhDiem!$B$23*ROUND(1+(SUMPRODUCT(INDEX(CachTinhDiem!$B$8:$E$11,1,0),$K257:$N257)-1)*9/4,1)+CachTinhDiem!$B$24*ROUND(1+(INDEX(CachTinhDiem!$B$15:$E$20,MATCH($O257,CachTinhDiem!$A$15:$A$20,0),1)-1)*9/4,1),1)</f>
        <v>6.5</v>
      </c>
      <c r="Q257" s="20">
        <f>ROUND(CachTinhDiem!$B$23*ROUND(1+(SUMPRODUCT(INDEX(CachTinhDiem!$B$8:$E$11,2,0),$K257:$N257)-1)*9/4,1)+CachTinhDiem!$B$24*ROUND(1+(INDEX(CachTinhDiem!$B$15:$E$20,MATCH($O257,CachTinhDiem!$A$15:$A$20,0),2)-1)*9/4,1),1)</f>
        <v>3.6</v>
      </c>
      <c r="R257" s="20">
        <f>ROUND(CachTinhDiem!$B$23*ROUND(1+(SUMPRODUCT(INDEX(CachTinhDiem!$B$8:$E$11,3,0),$K257:$N257)-1)*9/4,1)+CachTinhDiem!$B$24*ROUND(1+(INDEX(CachTinhDiem!$B$15:$E$20,MATCH($O257,CachTinhDiem!$A$15:$A$20,0),3)-1)*9/4,1),1)</f>
        <v>4.4000000000000004</v>
      </c>
      <c r="S257" s="20">
        <f>ROUND(CachTinhDiem!$B$23*ROUND(1+(SUMPRODUCT(INDEX(CachTinhDiem!$B$8:$E$11,4,0),$K257:$N257)-1)*9/4,1)+CachTinhDiem!$B$24*ROUND(1+(INDEX(CachTinhDiem!$B$15:$E$20,MATCH($O257,CachTinhDiem!$A$15:$A$20,0),4)-1)*9/4,1),1)</f>
        <v>8.5</v>
      </c>
      <c r="T257" s="18" t="str">
        <f>INDEX(CachTinhDiem!$A$8:$A$11,MATCH(MAX($P257:$S257),$P257:$S257,0))</f>
        <v>Thuyết trình</v>
      </c>
      <c r="U257" s="21" t="s">
        <v>91</v>
      </c>
      <c r="V257" s="21" t="s">
        <v>92</v>
      </c>
    </row>
    <row r="258" spans="1:22" ht="15" customHeight="1" x14ac:dyDescent="0.35">
      <c r="A258" s="18" t="s">
        <v>680</v>
      </c>
      <c r="B258" s="18" t="s">
        <v>83</v>
      </c>
      <c r="C258" s="18" t="s">
        <v>681</v>
      </c>
      <c r="D258" s="18" t="s">
        <v>85</v>
      </c>
      <c r="E258" s="18" t="s">
        <v>265</v>
      </c>
      <c r="F258" s="18" t="s">
        <v>266</v>
      </c>
      <c r="G258" s="18" t="s">
        <v>132</v>
      </c>
      <c r="H258" s="19">
        <v>19</v>
      </c>
      <c r="I258" s="19">
        <v>33</v>
      </c>
      <c r="J258" s="18" t="s">
        <v>89</v>
      </c>
      <c r="K258" s="19">
        <v>2</v>
      </c>
      <c r="L258" s="19">
        <v>4</v>
      </c>
      <c r="M258" s="19">
        <v>2</v>
      </c>
      <c r="N258" s="19">
        <v>5</v>
      </c>
      <c r="O258" s="18" t="s">
        <v>110</v>
      </c>
      <c r="P258" s="20">
        <f>ROUND(CachTinhDiem!$B$23*ROUND(1+(SUMPRODUCT(INDEX(CachTinhDiem!$B$8:$E$11,1,0),$K258:$N258)-1)*9/4,1)+CachTinhDiem!$B$24*ROUND(1+(INDEX(CachTinhDiem!$B$15:$E$20,MATCH($O258,CachTinhDiem!$A$15:$A$20,0),1)-1)*9/4,1),1)</f>
        <v>7</v>
      </c>
      <c r="Q258" s="20">
        <f>ROUND(CachTinhDiem!$B$23*ROUND(1+(SUMPRODUCT(INDEX(CachTinhDiem!$B$8:$E$11,2,0),$K258:$N258)-1)*9/4,1)+CachTinhDiem!$B$24*ROUND(1+(INDEX(CachTinhDiem!$B$15:$E$20,MATCH($O258,CachTinhDiem!$A$15:$A$20,0),2)-1)*9/4,1),1)</f>
        <v>5</v>
      </c>
      <c r="R258" s="20">
        <f>ROUND(CachTinhDiem!$B$23*ROUND(1+(SUMPRODUCT(INDEX(CachTinhDiem!$B$8:$E$11,3,0),$K258:$N258)-1)*9/4,1)+CachTinhDiem!$B$24*ROUND(1+(INDEX(CachTinhDiem!$B$15:$E$20,MATCH($O258,CachTinhDiem!$A$15:$A$20,0),3)-1)*9/4,1),1)</f>
        <v>5.9</v>
      </c>
      <c r="S258" s="20">
        <f>ROUND(CachTinhDiem!$B$23*ROUND(1+(SUMPRODUCT(INDEX(CachTinhDiem!$B$8:$E$11,4,0),$K258:$N258)-1)*9/4,1)+CachTinhDiem!$B$24*ROUND(1+(INDEX(CachTinhDiem!$B$15:$E$20,MATCH($O258,CachTinhDiem!$A$15:$A$20,0),4)-1)*9/4,1),1)</f>
        <v>8.1</v>
      </c>
      <c r="T258" s="18" t="str">
        <f>INDEX(CachTinhDiem!$A$8:$A$11,MATCH(MAX($P258:$S258),$P258:$S258,0))</f>
        <v>Thuyết trình</v>
      </c>
      <c r="U258" s="21" t="s">
        <v>91</v>
      </c>
      <c r="V258" s="21" t="s">
        <v>92</v>
      </c>
    </row>
    <row r="259" spans="1:22" ht="15" customHeight="1" x14ac:dyDescent="0.35">
      <c r="A259" s="18" t="s">
        <v>682</v>
      </c>
      <c r="B259" s="18" t="s">
        <v>83</v>
      </c>
      <c r="C259" s="18" t="s">
        <v>683</v>
      </c>
      <c r="D259" s="18" t="s">
        <v>100</v>
      </c>
      <c r="E259" s="18" t="s">
        <v>318</v>
      </c>
      <c r="F259" s="18" t="s">
        <v>87</v>
      </c>
      <c r="G259" s="18" t="s">
        <v>132</v>
      </c>
      <c r="H259" s="19">
        <v>18</v>
      </c>
      <c r="I259" s="19">
        <v>34</v>
      </c>
      <c r="J259" s="18" t="s">
        <v>89</v>
      </c>
      <c r="K259" s="19">
        <v>2</v>
      </c>
      <c r="L259" s="19">
        <v>4</v>
      </c>
      <c r="M259" s="19">
        <v>3</v>
      </c>
      <c r="N259" s="19">
        <v>3</v>
      </c>
      <c r="O259" s="18" t="s">
        <v>115</v>
      </c>
      <c r="P259" s="20">
        <f>ROUND(CachTinhDiem!$B$23*ROUND(1+(SUMPRODUCT(INDEX(CachTinhDiem!$B$8:$E$11,1,0),$K259:$N259)-1)*9/4,1)+CachTinhDiem!$B$24*ROUND(1+(INDEX(CachTinhDiem!$B$15:$E$20,MATCH($O259,CachTinhDiem!$A$15:$A$20,0),1)-1)*9/4,1),1)</f>
        <v>7.2</v>
      </c>
      <c r="Q259" s="20">
        <f>ROUND(CachTinhDiem!$B$23*ROUND(1+(SUMPRODUCT(INDEX(CachTinhDiem!$B$8:$E$11,2,0),$K259:$N259)-1)*9/4,1)+CachTinhDiem!$B$24*ROUND(1+(INDEX(CachTinhDiem!$B$15:$E$20,MATCH($O259,CachTinhDiem!$A$15:$A$20,0),2)-1)*9/4,1),1)</f>
        <v>6.2</v>
      </c>
      <c r="R259" s="20">
        <f>ROUND(CachTinhDiem!$B$23*ROUND(1+(SUMPRODUCT(INDEX(CachTinhDiem!$B$8:$E$11,3,0),$K259:$N259)-1)*9/4,1)+CachTinhDiem!$B$24*ROUND(1+(INDEX(CachTinhDiem!$B$15:$E$20,MATCH($O259,CachTinhDiem!$A$15:$A$20,0),3)-1)*9/4,1),1)</f>
        <v>7.3</v>
      </c>
      <c r="S259" s="20">
        <f>ROUND(CachTinhDiem!$B$23*ROUND(1+(SUMPRODUCT(INDEX(CachTinhDiem!$B$8:$E$11,4,0),$K259:$N259)-1)*9/4,1)+CachTinhDiem!$B$24*ROUND(1+(INDEX(CachTinhDiem!$B$15:$E$20,MATCH($O259,CachTinhDiem!$A$15:$A$20,0),4)-1)*9/4,1),1)</f>
        <v>5.9</v>
      </c>
      <c r="T259" s="18" t="str">
        <f>INDEX(CachTinhDiem!$A$8:$A$11,MATCH(MAX($P259:$S259),$P259:$S259,0))</f>
        <v>Vẽ ngoại cảnh</v>
      </c>
      <c r="U259" s="21" t="s">
        <v>91</v>
      </c>
      <c r="V259" s="21" t="s">
        <v>92</v>
      </c>
    </row>
    <row r="260" spans="1:22" ht="15" customHeight="1" x14ac:dyDescent="0.35">
      <c r="A260" s="18" t="s">
        <v>684</v>
      </c>
      <c r="B260" s="18" t="s">
        <v>83</v>
      </c>
      <c r="C260" s="18" t="s">
        <v>685</v>
      </c>
      <c r="D260" s="18" t="s">
        <v>85</v>
      </c>
      <c r="E260" s="18" t="s">
        <v>318</v>
      </c>
      <c r="F260" s="18" t="s">
        <v>87</v>
      </c>
      <c r="G260" s="18" t="s">
        <v>399</v>
      </c>
      <c r="H260" s="19">
        <v>23</v>
      </c>
      <c r="I260" s="19">
        <v>40</v>
      </c>
      <c r="J260" s="18" t="s">
        <v>133</v>
      </c>
      <c r="K260" s="19">
        <v>2</v>
      </c>
      <c r="L260" s="19">
        <v>5</v>
      </c>
      <c r="M260" s="19">
        <v>2</v>
      </c>
      <c r="N260" s="19">
        <v>4</v>
      </c>
      <c r="O260" s="18" t="s">
        <v>103</v>
      </c>
      <c r="P260" s="20">
        <f>ROUND(CachTinhDiem!$B$23*ROUND(1+(SUMPRODUCT(INDEX(CachTinhDiem!$B$8:$E$11,1,0),$K260:$N260)-1)*9/4,1)+CachTinhDiem!$B$24*ROUND(1+(INDEX(CachTinhDiem!$B$15:$E$20,MATCH($O260,CachTinhDiem!$A$15:$A$20,0),1)-1)*9/4,1),1)</f>
        <v>7</v>
      </c>
      <c r="Q260" s="20">
        <f>ROUND(CachTinhDiem!$B$23*ROUND(1+(SUMPRODUCT(INDEX(CachTinhDiem!$B$8:$E$11,2,0),$K260:$N260)-1)*9/4,1)+CachTinhDiem!$B$24*ROUND(1+(INDEX(CachTinhDiem!$B$15:$E$20,MATCH($O260,CachTinhDiem!$A$15:$A$20,0),2)-1)*9/4,1),1)</f>
        <v>4.5999999999999996</v>
      </c>
      <c r="R260" s="20">
        <f>ROUND(CachTinhDiem!$B$23*ROUND(1+(SUMPRODUCT(INDEX(CachTinhDiem!$B$8:$E$11,3,0),$K260:$N260)-1)*9/4,1)+CachTinhDiem!$B$24*ROUND(1+(INDEX(CachTinhDiem!$B$15:$E$20,MATCH($O260,CachTinhDiem!$A$15:$A$20,0),3)-1)*9/4,1),1)</f>
        <v>5.3</v>
      </c>
      <c r="S260" s="20">
        <f>ROUND(CachTinhDiem!$B$23*ROUND(1+(SUMPRODUCT(INDEX(CachTinhDiem!$B$8:$E$11,4,0),$K260:$N260)-1)*9/4,1)+CachTinhDiem!$B$24*ROUND(1+(INDEX(CachTinhDiem!$B$15:$E$20,MATCH($O260,CachTinhDiem!$A$15:$A$20,0),4)-1)*9/4,1),1)</f>
        <v>8.1</v>
      </c>
      <c r="T260" s="18" t="str">
        <f>INDEX(CachTinhDiem!$A$8:$A$11,MATCH(MAX($P260:$S260),$P260:$S260,0))</f>
        <v>Thuyết trình</v>
      </c>
      <c r="U260" s="21" t="s">
        <v>91</v>
      </c>
      <c r="V260" s="21" t="s">
        <v>92</v>
      </c>
    </row>
    <row r="261" spans="1:22" ht="15" customHeight="1" x14ac:dyDescent="0.35">
      <c r="A261" s="18" t="s">
        <v>686</v>
      </c>
      <c r="B261" s="18" t="s">
        <v>83</v>
      </c>
      <c r="C261" s="18" t="s">
        <v>687</v>
      </c>
      <c r="D261" s="18" t="s">
        <v>136</v>
      </c>
      <c r="E261" s="18" t="s">
        <v>141</v>
      </c>
      <c r="F261" s="18" t="s">
        <v>87</v>
      </c>
      <c r="G261" s="18" t="s">
        <v>259</v>
      </c>
      <c r="H261" s="19">
        <v>9</v>
      </c>
      <c r="I261" s="19">
        <v>24</v>
      </c>
      <c r="J261" s="18" t="s">
        <v>97</v>
      </c>
      <c r="K261" s="19">
        <v>3</v>
      </c>
      <c r="L261" s="19">
        <v>3</v>
      </c>
      <c r="M261" s="19">
        <v>4</v>
      </c>
      <c r="N261" s="19">
        <v>2</v>
      </c>
      <c r="O261" s="18" t="s">
        <v>90</v>
      </c>
      <c r="P261" s="20">
        <f>ROUND(CachTinhDiem!$B$23*ROUND(1+(SUMPRODUCT(INDEX(CachTinhDiem!$B$8:$E$11,1,0),$K261:$N261)-1)*9/4,1)+CachTinhDiem!$B$24*ROUND(1+(INDEX(CachTinhDiem!$B$15:$E$20,MATCH($O261,CachTinhDiem!$A$15:$A$20,0),1)-1)*9/4,1),1)</f>
        <v>6.2</v>
      </c>
      <c r="Q261" s="20">
        <f>ROUND(CachTinhDiem!$B$23*ROUND(1+(SUMPRODUCT(INDEX(CachTinhDiem!$B$8:$E$11,2,0),$K261:$N261)-1)*9/4,1)+CachTinhDiem!$B$24*ROUND(1+(INDEX(CachTinhDiem!$B$15:$E$20,MATCH($O261,CachTinhDiem!$A$15:$A$20,0),2)-1)*9/4,1),1)</f>
        <v>6.1</v>
      </c>
      <c r="R261" s="20">
        <f>ROUND(CachTinhDiem!$B$23*ROUND(1+(SUMPRODUCT(INDEX(CachTinhDiem!$B$8:$E$11,3,0),$K261:$N261)-1)*9/4,1)+CachTinhDiem!$B$24*ROUND(1+(INDEX(CachTinhDiem!$B$15:$E$20,MATCH($O261,CachTinhDiem!$A$15:$A$20,0),3)-1)*9/4,1),1)</f>
        <v>6.7</v>
      </c>
      <c r="S261" s="20">
        <f>ROUND(CachTinhDiem!$B$23*ROUND(1+(SUMPRODUCT(INDEX(CachTinhDiem!$B$8:$E$11,4,0),$K261:$N261)-1)*9/4,1)+CachTinhDiem!$B$24*ROUND(1+(INDEX(CachTinhDiem!$B$15:$E$20,MATCH($O261,CachTinhDiem!$A$15:$A$20,0),4)-1)*9/4,1),1)</f>
        <v>4.2</v>
      </c>
      <c r="T261" s="18" t="str">
        <f>INDEX(CachTinhDiem!$A$8:$A$11,MATCH(MAX($P261:$S261),$P261:$S261,0))</f>
        <v>Vẽ ngoại cảnh</v>
      </c>
      <c r="U261" s="21" t="s">
        <v>91</v>
      </c>
      <c r="V261" s="21" t="s">
        <v>92</v>
      </c>
    </row>
    <row r="262" spans="1:22" ht="15" customHeight="1" x14ac:dyDescent="0.35">
      <c r="A262" s="18" t="s">
        <v>688</v>
      </c>
      <c r="B262" s="18" t="s">
        <v>83</v>
      </c>
      <c r="C262" s="18" t="s">
        <v>689</v>
      </c>
      <c r="D262" s="18" t="s">
        <v>100</v>
      </c>
      <c r="E262" s="18" t="s">
        <v>101</v>
      </c>
      <c r="F262" s="18" t="s">
        <v>87</v>
      </c>
      <c r="G262" s="18" t="s">
        <v>259</v>
      </c>
      <c r="H262" s="19">
        <v>9</v>
      </c>
      <c r="I262" s="19">
        <v>22</v>
      </c>
      <c r="J262" s="18" t="s">
        <v>97</v>
      </c>
      <c r="K262" s="19">
        <v>3</v>
      </c>
      <c r="L262" s="19">
        <v>3</v>
      </c>
      <c r="M262" s="19">
        <v>3</v>
      </c>
      <c r="N262" s="19">
        <v>2</v>
      </c>
      <c r="O262" s="18" t="s">
        <v>138</v>
      </c>
      <c r="P262" s="20">
        <f>ROUND(CachTinhDiem!$B$23*ROUND(1+(SUMPRODUCT(INDEX(CachTinhDiem!$B$8:$E$11,1,0),$K262:$N262)-1)*9/4,1)+CachTinhDiem!$B$24*ROUND(1+(INDEX(CachTinhDiem!$B$15:$E$20,MATCH($O262,CachTinhDiem!$A$15:$A$20,0),1)-1)*9/4,1),1)</f>
        <v>5.7</v>
      </c>
      <c r="Q262" s="20">
        <f>ROUND(CachTinhDiem!$B$23*ROUND(1+(SUMPRODUCT(INDEX(CachTinhDiem!$B$8:$E$11,2,0),$K262:$N262)-1)*9/4,1)+CachTinhDiem!$B$24*ROUND(1+(INDEX(CachTinhDiem!$B$15:$E$20,MATCH($O262,CachTinhDiem!$A$15:$A$20,0),2)-1)*9/4,1),1)</f>
        <v>6.7</v>
      </c>
      <c r="R262" s="20">
        <f>ROUND(CachTinhDiem!$B$23*ROUND(1+(SUMPRODUCT(INDEX(CachTinhDiem!$B$8:$E$11,3,0),$K262:$N262)-1)*9/4,1)+CachTinhDiem!$B$24*ROUND(1+(INDEX(CachTinhDiem!$B$15:$E$20,MATCH($O262,CachTinhDiem!$A$15:$A$20,0),3)-1)*9/4,1),1)</f>
        <v>5.9</v>
      </c>
      <c r="S262" s="20">
        <f>ROUND(CachTinhDiem!$B$23*ROUND(1+(SUMPRODUCT(INDEX(CachTinhDiem!$B$8:$E$11,4,0),$K262:$N262)-1)*9/4,1)+CachTinhDiem!$B$24*ROUND(1+(INDEX(CachTinhDiem!$B$15:$E$20,MATCH($O262,CachTinhDiem!$A$15:$A$20,0),4)-1)*9/4,1),1)</f>
        <v>3.2</v>
      </c>
      <c r="T262" s="18" t="str">
        <f>INDEX(CachTinhDiem!$A$8:$A$11,MATCH(MAX($P262:$S262),$P262:$S262,0))</f>
        <v>Xưởng/Công trình</v>
      </c>
      <c r="U262" s="21" t="s">
        <v>91</v>
      </c>
      <c r="V262" s="21" t="s">
        <v>92</v>
      </c>
    </row>
    <row r="263" spans="1:22" ht="15" customHeight="1" x14ac:dyDescent="0.35">
      <c r="A263" s="18" t="s">
        <v>690</v>
      </c>
      <c r="B263" s="18" t="s">
        <v>83</v>
      </c>
      <c r="C263" s="18" t="s">
        <v>691</v>
      </c>
      <c r="D263" s="18" t="s">
        <v>85</v>
      </c>
      <c r="E263" s="18" t="s">
        <v>186</v>
      </c>
      <c r="F263" s="18" t="s">
        <v>87</v>
      </c>
      <c r="G263" s="18" t="s">
        <v>123</v>
      </c>
      <c r="H263" s="19">
        <v>5</v>
      </c>
      <c r="I263" s="19">
        <v>13</v>
      </c>
      <c r="J263" s="18" t="s">
        <v>120</v>
      </c>
      <c r="K263" s="19">
        <v>4</v>
      </c>
      <c r="L263" s="19">
        <v>1</v>
      </c>
      <c r="M263" s="19">
        <v>2</v>
      </c>
      <c r="N263" s="19">
        <v>4</v>
      </c>
      <c r="O263" s="18" t="s">
        <v>110</v>
      </c>
      <c r="P263" s="20">
        <f>ROUND(CachTinhDiem!$B$23*ROUND(1+(SUMPRODUCT(INDEX(CachTinhDiem!$B$8:$E$11,1,0),$K263:$N263)-1)*9/4,1)+CachTinhDiem!$B$24*ROUND(1+(INDEX(CachTinhDiem!$B$15:$E$20,MATCH($O263,CachTinhDiem!$A$15:$A$20,0),1)-1)*9/4,1),1)</f>
        <v>5.4</v>
      </c>
      <c r="Q263" s="20">
        <f>ROUND(CachTinhDiem!$B$23*ROUND(1+(SUMPRODUCT(INDEX(CachTinhDiem!$B$8:$E$11,2,0),$K263:$N263)-1)*9/4,1)+CachTinhDiem!$B$24*ROUND(1+(INDEX(CachTinhDiem!$B$15:$E$20,MATCH($O263,CachTinhDiem!$A$15:$A$20,0),2)-1)*9/4,1),1)</f>
        <v>4.5999999999999996</v>
      </c>
      <c r="R263" s="20">
        <f>ROUND(CachTinhDiem!$B$23*ROUND(1+(SUMPRODUCT(INDEX(CachTinhDiem!$B$8:$E$11,3,0),$K263:$N263)-1)*9/4,1)+CachTinhDiem!$B$24*ROUND(1+(INDEX(CachTinhDiem!$B$15:$E$20,MATCH($O263,CachTinhDiem!$A$15:$A$20,0),3)-1)*9/4,1),1)</f>
        <v>4.0999999999999996</v>
      </c>
      <c r="S263" s="20">
        <f>ROUND(CachTinhDiem!$B$23*ROUND(1+(SUMPRODUCT(INDEX(CachTinhDiem!$B$8:$E$11,4,0),$K263:$N263)-1)*9/4,1)+CachTinhDiem!$B$24*ROUND(1+(INDEX(CachTinhDiem!$B$15:$E$20,MATCH($O263,CachTinhDiem!$A$15:$A$20,0),4)-1)*9/4,1),1)</f>
        <v>6.2</v>
      </c>
      <c r="T263" s="18" t="str">
        <f>INDEX(CachTinhDiem!$A$8:$A$11,MATCH(MAX($P263:$S263),$P263:$S263,0))</f>
        <v>Thuyết trình</v>
      </c>
      <c r="U263" s="21" t="s">
        <v>91</v>
      </c>
      <c r="V263" s="21" t="s">
        <v>92</v>
      </c>
    </row>
    <row r="264" spans="1:22" ht="15" customHeight="1" x14ac:dyDescent="0.35">
      <c r="A264" s="18" t="s">
        <v>692</v>
      </c>
      <c r="B264" s="18" t="s">
        <v>83</v>
      </c>
      <c r="C264" s="18" t="s">
        <v>693</v>
      </c>
      <c r="D264" s="18" t="s">
        <v>136</v>
      </c>
      <c r="E264" s="18" t="s">
        <v>254</v>
      </c>
      <c r="F264" s="18" t="s">
        <v>87</v>
      </c>
      <c r="G264" s="18" t="s">
        <v>123</v>
      </c>
      <c r="H264" s="19">
        <v>6</v>
      </c>
      <c r="I264" s="19">
        <v>17</v>
      </c>
      <c r="J264" s="18" t="s">
        <v>120</v>
      </c>
      <c r="K264" s="19">
        <v>4</v>
      </c>
      <c r="L264" s="19">
        <v>2</v>
      </c>
      <c r="M264" s="19">
        <v>2</v>
      </c>
      <c r="N264" s="19">
        <v>2</v>
      </c>
      <c r="O264" s="18" t="s">
        <v>103</v>
      </c>
      <c r="P264" s="20">
        <f>ROUND(CachTinhDiem!$B$23*ROUND(1+(SUMPRODUCT(INDEX(CachTinhDiem!$B$8:$E$11,1,0),$K264:$N264)-1)*9/4,1)+CachTinhDiem!$B$24*ROUND(1+(INDEX(CachTinhDiem!$B$15:$E$20,MATCH($O264,CachTinhDiem!$A$15:$A$20,0),1)-1)*9/4,1),1)</f>
        <v>4.9000000000000004</v>
      </c>
      <c r="Q264" s="20">
        <f>ROUND(CachTinhDiem!$B$23*ROUND(1+(SUMPRODUCT(INDEX(CachTinhDiem!$B$8:$E$11,2,0),$K264:$N264)-1)*9/4,1)+CachTinhDiem!$B$24*ROUND(1+(INDEX(CachTinhDiem!$B$15:$E$20,MATCH($O264,CachTinhDiem!$A$15:$A$20,0),2)-1)*9/4,1),1)</f>
        <v>3.9</v>
      </c>
      <c r="R264" s="20">
        <f>ROUND(CachTinhDiem!$B$23*ROUND(1+(SUMPRODUCT(INDEX(CachTinhDiem!$B$8:$E$11,3,0),$K264:$N264)-1)*9/4,1)+CachTinhDiem!$B$24*ROUND(1+(INDEX(CachTinhDiem!$B$15:$E$20,MATCH($O264,CachTinhDiem!$A$15:$A$20,0),3)-1)*9/4,1),1)</f>
        <v>3.3</v>
      </c>
      <c r="S264" s="20">
        <f>ROUND(CachTinhDiem!$B$23*ROUND(1+(SUMPRODUCT(INDEX(CachTinhDiem!$B$8:$E$11,4,0),$K264:$N264)-1)*9/4,1)+CachTinhDiem!$B$24*ROUND(1+(INDEX(CachTinhDiem!$B$15:$E$20,MATCH($O264,CachTinhDiem!$A$15:$A$20,0),4)-1)*9/4,1),1)</f>
        <v>5.3</v>
      </c>
      <c r="T264" s="18" t="str">
        <f>INDEX(CachTinhDiem!$A$8:$A$11,MATCH(MAX($P264:$S264),$P264:$S264,0))</f>
        <v>Thuyết trình</v>
      </c>
      <c r="U264" s="21" t="s">
        <v>91</v>
      </c>
      <c r="V264" s="21" t="s">
        <v>92</v>
      </c>
    </row>
    <row r="265" spans="1:22" ht="15" customHeight="1" x14ac:dyDescent="0.35">
      <c r="A265" s="18" t="s">
        <v>694</v>
      </c>
      <c r="B265" s="18" t="s">
        <v>83</v>
      </c>
      <c r="C265" s="18" t="s">
        <v>695</v>
      </c>
      <c r="D265" s="18" t="s">
        <v>85</v>
      </c>
      <c r="E265" s="18" t="s">
        <v>225</v>
      </c>
      <c r="F265" s="18" t="s">
        <v>87</v>
      </c>
      <c r="G265" s="18" t="s">
        <v>226</v>
      </c>
      <c r="H265" s="19">
        <v>8</v>
      </c>
      <c r="I265" s="19">
        <v>24</v>
      </c>
      <c r="J265" s="18" t="s">
        <v>97</v>
      </c>
      <c r="K265" s="19">
        <v>4</v>
      </c>
      <c r="L265" s="19">
        <v>2</v>
      </c>
      <c r="M265" s="19">
        <v>3</v>
      </c>
      <c r="N265" s="19">
        <v>5</v>
      </c>
      <c r="O265" s="18" t="s">
        <v>103</v>
      </c>
      <c r="P265" s="20">
        <f>ROUND(CachTinhDiem!$B$23*ROUND(1+(SUMPRODUCT(INDEX(CachTinhDiem!$B$8:$E$11,1,0),$K265:$N265)-1)*9/4,1)+CachTinhDiem!$B$24*ROUND(1+(INDEX(CachTinhDiem!$B$15:$E$20,MATCH($O265,CachTinhDiem!$A$15:$A$20,0),1)-1)*9/4,1),1)</f>
        <v>6.8</v>
      </c>
      <c r="Q265" s="20">
        <f>ROUND(CachTinhDiem!$B$23*ROUND(1+(SUMPRODUCT(INDEX(CachTinhDiem!$B$8:$E$11,2,0),$K265:$N265)-1)*9/4,1)+CachTinhDiem!$B$24*ROUND(1+(INDEX(CachTinhDiem!$B$15:$E$20,MATCH($O265,CachTinhDiem!$A$15:$A$20,0),2)-1)*9/4,1),1)</f>
        <v>5.2</v>
      </c>
      <c r="R265" s="20">
        <f>ROUND(CachTinhDiem!$B$23*ROUND(1+(SUMPRODUCT(INDEX(CachTinhDiem!$B$8:$E$11,3,0),$K265:$N265)-1)*9/4,1)+CachTinhDiem!$B$24*ROUND(1+(INDEX(CachTinhDiem!$B$15:$E$20,MATCH($O265,CachTinhDiem!$A$15:$A$20,0),3)-1)*9/4,1),1)</f>
        <v>5</v>
      </c>
      <c r="S265" s="20">
        <f>ROUND(CachTinhDiem!$B$23*ROUND(1+(SUMPRODUCT(INDEX(CachTinhDiem!$B$8:$E$11,4,0),$K265:$N265)-1)*9/4,1)+CachTinhDiem!$B$24*ROUND(1+(INDEX(CachTinhDiem!$B$15:$E$20,MATCH($O265,CachTinhDiem!$A$15:$A$20,0),4)-1)*9/4,1),1)</f>
        <v>8.5</v>
      </c>
      <c r="T265" s="18" t="str">
        <f>INDEX(CachTinhDiem!$A$8:$A$11,MATCH(MAX($P265:$S265),$P265:$S265,0))</f>
        <v>Thuyết trình</v>
      </c>
      <c r="U265" s="21" t="s">
        <v>91</v>
      </c>
      <c r="V265" s="21" t="s">
        <v>92</v>
      </c>
    </row>
    <row r="266" spans="1:22" ht="15" customHeight="1" x14ac:dyDescent="0.35">
      <c r="A266" s="18" t="s">
        <v>696</v>
      </c>
      <c r="B266" s="18" t="s">
        <v>83</v>
      </c>
      <c r="C266" s="18" t="s">
        <v>697</v>
      </c>
      <c r="D266" s="18" t="s">
        <v>136</v>
      </c>
      <c r="E266" s="18" t="s">
        <v>254</v>
      </c>
      <c r="F266" s="18" t="s">
        <v>87</v>
      </c>
      <c r="G266" s="18" t="s">
        <v>262</v>
      </c>
      <c r="H266" s="19">
        <v>6</v>
      </c>
      <c r="I266" s="19">
        <v>19</v>
      </c>
      <c r="J266" s="18" t="s">
        <v>120</v>
      </c>
      <c r="K266" s="19">
        <v>4</v>
      </c>
      <c r="L266" s="19">
        <v>2</v>
      </c>
      <c r="M266" s="19">
        <v>3</v>
      </c>
      <c r="N266" s="19">
        <v>2</v>
      </c>
      <c r="O266" s="18" t="s">
        <v>138</v>
      </c>
      <c r="P266" s="20">
        <f>ROUND(CachTinhDiem!$B$23*ROUND(1+(SUMPRODUCT(INDEX(CachTinhDiem!$B$8:$E$11,1,0),$K266:$N266)-1)*9/4,1)+CachTinhDiem!$B$24*ROUND(1+(INDEX(CachTinhDiem!$B$15:$E$20,MATCH($O266,CachTinhDiem!$A$15:$A$20,0),1)-1)*9/4,1),1)</f>
        <v>5.4</v>
      </c>
      <c r="Q266" s="20">
        <f>ROUND(CachTinhDiem!$B$23*ROUND(1+(SUMPRODUCT(INDEX(CachTinhDiem!$B$8:$E$11,2,0),$K266:$N266)-1)*9/4,1)+CachTinhDiem!$B$24*ROUND(1+(INDEX(CachTinhDiem!$B$15:$E$20,MATCH($O266,CachTinhDiem!$A$15:$A$20,0),2)-1)*9/4,1),1)</f>
        <v>6.7</v>
      </c>
      <c r="R266" s="20">
        <f>ROUND(CachTinhDiem!$B$23*ROUND(1+(SUMPRODUCT(INDEX(CachTinhDiem!$B$8:$E$11,3,0),$K266:$N266)-1)*9/4,1)+CachTinhDiem!$B$24*ROUND(1+(INDEX(CachTinhDiem!$B$15:$E$20,MATCH($O266,CachTinhDiem!$A$15:$A$20,0),3)-1)*9/4,1),1)</f>
        <v>5.4</v>
      </c>
      <c r="S266" s="20">
        <f>ROUND(CachTinhDiem!$B$23*ROUND(1+(SUMPRODUCT(INDEX(CachTinhDiem!$B$8:$E$11,4,0),$K266:$N266)-1)*9/4,1)+CachTinhDiem!$B$24*ROUND(1+(INDEX(CachTinhDiem!$B$15:$E$20,MATCH($O266,CachTinhDiem!$A$15:$A$20,0),4)-1)*9/4,1),1)</f>
        <v>2.9</v>
      </c>
      <c r="T266" s="18" t="str">
        <f>INDEX(CachTinhDiem!$A$8:$A$11,MATCH(MAX($P266:$S266),$P266:$S266,0))</f>
        <v>Xưởng/Công trình</v>
      </c>
      <c r="U266" s="21" t="s">
        <v>91</v>
      </c>
      <c r="V266" s="21" t="s">
        <v>92</v>
      </c>
    </row>
    <row r="267" spans="1:22" ht="15" customHeight="1" x14ac:dyDescent="0.35">
      <c r="A267" s="18" t="s">
        <v>698</v>
      </c>
      <c r="B267" s="18" t="s">
        <v>83</v>
      </c>
      <c r="C267" s="18" t="s">
        <v>699</v>
      </c>
      <c r="D267" s="18" t="s">
        <v>85</v>
      </c>
      <c r="E267" s="18" t="s">
        <v>254</v>
      </c>
      <c r="F267" s="18" t="s">
        <v>87</v>
      </c>
      <c r="G267" s="18" t="s">
        <v>109</v>
      </c>
      <c r="H267" s="19">
        <v>20</v>
      </c>
      <c r="I267" s="19">
        <v>37</v>
      </c>
      <c r="J267" s="18" t="s">
        <v>89</v>
      </c>
      <c r="K267" s="19">
        <v>2</v>
      </c>
      <c r="L267" s="19">
        <v>4</v>
      </c>
      <c r="M267" s="19">
        <v>3</v>
      </c>
      <c r="N267" s="19">
        <v>2</v>
      </c>
      <c r="O267" s="18" t="s">
        <v>90</v>
      </c>
      <c r="P267" s="20">
        <f>ROUND(CachTinhDiem!$B$23*ROUND(1+(SUMPRODUCT(INDEX(CachTinhDiem!$B$8:$E$11,1,0),$K267:$N267)-1)*9/4,1)+CachTinhDiem!$B$24*ROUND(1+(INDEX(CachTinhDiem!$B$15:$E$20,MATCH($O267,CachTinhDiem!$A$15:$A$20,0),1)-1)*9/4,1),1)</f>
        <v>6.1</v>
      </c>
      <c r="Q267" s="20">
        <f>ROUND(CachTinhDiem!$B$23*ROUND(1+(SUMPRODUCT(INDEX(CachTinhDiem!$B$8:$E$11,2,0),$K267:$N267)-1)*9/4,1)+CachTinhDiem!$B$24*ROUND(1+(INDEX(CachTinhDiem!$B$15:$E$20,MATCH($O267,CachTinhDiem!$A$15:$A$20,0),2)-1)*9/4,1),1)</f>
        <v>5.4</v>
      </c>
      <c r="R267" s="20">
        <f>ROUND(CachTinhDiem!$B$23*ROUND(1+(SUMPRODUCT(INDEX(CachTinhDiem!$B$8:$E$11,3,0),$K267:$N267)-1)*9/4,1)+CachTinhDiem!$B$24*ROUND(1+(INDEX(CachTinhDiem!$B$15:$E$20,MATCH($O267,CachTinhDiem!$A$15:$A$20,0),3)-1)*9/4,1),1)</f>
        <v>6.3</v>
      </c>
      <c r="S267" s="20">
        <f>ROUND(CachTinhDiem!$B$23*ROUND(1+(SUMPRODUCT(INDEX(CachTinhDiem!$B$8:$E$11,4,0),$K267:$N267)-1)*9/4,1)+CachTinhDiem!$B$24*ROUND(1+(INDEX(CachTinhDiem!$B$15:$E$20,MATCH($O267,CachTinhDiem!$A$15:$A$20,0),4)-1)*9/4,1),1)</f>
        <v>4.2</v>
      </c>
      <c r="T267" s="18" t="str">
        <f>INDEX(CachTinhDiem!$A$8:$A$11,MATCH(MAX($P267:$S267),$P267:$S267,0))</f>
        <v>Vẽ ngoại cảnh</v>
      </c>
      <c r="U267" s="21" t="s">
        <v>91</v>
      </c>
      <c r="V267" s="21" t="s">
        <v>92</v>
      </c>
    </row>
    <row r="268" spans="1:22" ht="15" customHeight="1" x14ac:dyDescent="0.35">
      <c r="A268" s="18" t="s">
        <v>700</v>
      </c>
      <c r="B268" s="18" t="s">
        <v>83</v>
      </c>
      <c r="C268" s="18" t="s">
        <v>701</v>
      </c>
      <c r="D268" s="18" t="s">
        <v>100</v>
      </c>
      <c r="E268" s="18" t="s">
        <v>186</v>
      </c>
      <c r="F268" s="18" t="s">
        <v>87</v>
      </c>
      <c r="G268" s="18" t="s">
        <v>226</v>
      </c>
      <c r="H268" s="19">
        <v>8</v>
      </c>
      <c r="I268" s="19">
        <v>22</v>
      </c>
      <c r="J268" s="18" t="s">
        <v>97</v>
      </c>
      <c r="K268" s="19">
        <v>4</v>
      </c>
      <c r="L268" s="19">
        <v>2</v>
      </c>
      <c r="M268" s="19">
        <v>3</v>
      </c>
      <c r="N268" s="19">
        <v>5</v>
      </c>
      <c r="O268" s="18" t="s">
        <v>103</v>
      </c>
      <c r="P268" s="20">
        <f>ROUND(CachTinhDiem!$B$23*ROUND(1+(SUMPRODUCT(INDEX(CachTinhDiem!$B$8:$E$11,1,0),$K268:$N268)-1)*9/4,1)+CachTinhDiem!$B$24*ROUND(1+(INDEX(CachTinhDiem!$B$15:$E$20,MATCH($O268,CachTinhDiem!$A$15:$A$20,0),1)-1)*9/4,1),1)</f>
        <v>6.8</v>
      </c>
      <c r="Q268" s="20">
        <f>ROUND(CachTinhDiem!$B$23*ROUND(1+(SUMPRODUCT(INDEX(CachTinhDiem!$B$8:$E$11,2,0),$K268:$N268)-1)*9/4,1)+CachTinhDiem!$B$24*ROUND(1+(INDEX(CachTinhDiem!$B$15:$E$20,MATCH($O268,CachTinhDiem!$A$15:$A$20,0),2)-1)*9/4,1),1)</f>
        <v>5.2</v>
      </c>
      <c r="R268" s="20">
        <f>ROUND(CachTinhDiem!$B$23*ROUND(1+(SUMPRODUCT(INDEX(CachTinhDiem!$B$8:$E$11,3,0),$K268:$N268)-1)*9/4,1)+CachTinhDiem!$B$24*ROUND(1+(INDEX(CachTinhDiem!$B$15:$E$20,MATCH($O268,CachTinhDiem!$A$15:$A$20,0),3)-1)*9/4,1),1)</f>
        <v>5</v>
      </c>
      <c r="S268" s="20">
        <f>ROUND(CachTinhDiem!$B$23*ROUND(1+(SUMPRODUCT(INDEX(CachTinhDiem!$B$8:$E$11,4,0),$K268:$N268)-1)*9/4,1)+CachTinhDiem!$B$24*ROUND(1+(INDEX(CachTinhDiem!$B$15:$E$20,MATCH($O268,CachTinhDiem!$A$15:$A$20,0),4)-1)*9/4,1),1)</f>
        <v>8.5</v>
      </c>
      <c r="T268" s="18" t="str">
        <f>INDEX(CachTinhDiem!$A$8:$A$11,MATCH(MAX($P268:$S268),$P268:$S268,0))</f>
        <v>Thuyết trình</v>
      </c>
      <c r="U268" s="21" t="s">
        <v>91</v>
      </c>
      <c r="V268" s="21" t="s">
        <v>92</v>
      </c>
    </row>
    <row r="269" spans="1:22" ht="15" customHeight="1" x14ac:dyDescent="0.35">
      <c r="A269" s="18" t="s">
        <v>702</v>
      </c>
      <c r="B269" s="18" t="s">
        <v>83</v>
      </c>
      <c r="C269" s="18" t="s">
        <v>703</v>
      </c>
      <c r="D269" s="18" t="s">
        <v>136</v>
      </c>
      <c r="E269" s="18" t="s">
        <v>20</v>
      </c>
      <c r="F269" s="18" t="s">
        <v>87</v>
      </c>
      <c r="G269" s="18" t="s">
        <v>173</v>
      </c>
      <c r="H269" s="19">
        <v>5</v>
      </c>
      <c r="I269" s="19">
        <v>13</v>
      </c>
      <c r="J269" s="18" t="s">
        <v>120</v>
      </c>
      <c r="K269" s="19">
        <v>4</v>
      </c>
      <c r="L269" s="19">
        <v>2</v>
      </c>
      <c r="M269" s="19">
        <v>2</v>
      </c>
      <c r="N269" s="19">
        <v>4</v>
      </c>
      <c r="O269" s="18" t="s">
        <v>110</v>
      </c>
      <c r="P269" s="20">
        <f>ROUND(CachTinhDiem!$B$23*ROUND(1+(SUMPRODUCT(INDEX(CachTinhDiem!$B$8:$E$11,1,0),$K269:$N269)-1)*9/4,1)+CachTinhDiem!$B$24*ROUND(1+(INDEX(CachTinhDiem!$B$15:$E$20,MATCH($O269,CachTinhDiem!$A$15:$A$20,0),1)-1)*9/4,1),1)</f>
        <v>5.9</v>
      </c>
      <c r="Q269" s="20">
        <f>ROUND(CachTinhDiem!$B$23*ROUND(1+(SUMPRODUCT(INDEX(CachTinhDiem!$B$8:$E$11,2,0),$K269:$N269)-1)*9/4,1)+CachTinhDiem!$B$24*ROUND(1+(INDEX(CachTinhDiem!$B$15:$E$20,MATCH($O269,CachTinhDiem!$A$15:$A$20,0),2)-1)*9/4,1),1)</f>
        <v>4.9000000000000004</v>
      </c>
      <c r="R269" s="20">
        <f>ROUND(CachTinhDiem!$B$23*ROUND(1+(SUMPRODUCT(INDEX(CachTinhDiem!$B$8:$E$11,3,0),$K269:$N269)-1)*9/4,1)+CachTinhDiem!$B$24*ROUND(1+(INDEX(CachTinhDiem!$B$15:$E$20,MATCH($O269,CachTinhDiem!$A$15:$A$20,0),3)-1)*9/4,1),1)</f>
        <v>4.5999999999999996</v>
      </c>
      <c r="S269" s="20">
        <f>ROUND(CachTinhDiem!$B$23*ROUND(1+(SUMPRODUCT(INDEX(CachTinhDiem!$B$8:$E$11,4,0),$K269:$N269)-1)*9/4,1)+CachTinhDiem!$B$24*ROUND(1+(INDEX(CachTinhDiem!$B$15:$E$20,MATCH($O269,CachTinhDiem!$A$15:$A$20,0),4)-1)*9/4,1),1)</f>
        <v>6.5</v>
      </c>
      <c r="T269" s="18" t="str">
        <f>INDEX(CachTinhDiem!$A$8:$A$11,MATCH(MAX($P269:$S269),$P269:$S269,0))</f>
        <v>Thuyết trình</v>
      </c>
      <c r="U269" s="21" t="s">
        <v>91</v>
      </c>
      <c r="V269" s="21" t="s">
        <v>92</v>
      </c>
    </row>
    <row r="270" spans="1:22" ht="15" customHeight="1" x14ac:dyDescent="0.35">
      <c r="A270" s="18" t="s">
        <v>704</v>
      </c>
      <c r="B270" s="18" t="s">
        <v>83</v>
      </c>
      <c r="C270" s="18" t="s">
        <v>705</v>
      </c>
      <c r="D270" s="18" t="s">
        <v>85</v>
      </c>
      <c r="E270" s="18" t="s">
        <v>265</v>
      </c>
      <c r="F270" s="18" t="s">
        <v>266</v>
      </c>
      <c r="G270" s="18" t="s">
        <v>278</v>
      </c>
      <c r="H270" s="19">
        <v>18</v>
      </c>
      <c r="I270" s="19">
        <v>36</v>
      </c>
      <c r="J270" s="18" t="s">
        <v>89</v>
      </c>
      <c r="K270" s="19">
        <v>2</v>
      </c>
      <c r="L270" s="19">
        <v>5</v>
      </c>
      <c r="M270" s="19">
        <v>2</v>
      </c>
      <c r="N270" s="19">
        <v>4</v>
      </c>
      <c r="O270" s="18" t="s">
        <v>103</v>
      </c>
      <c r="P270" s="20">
        <f>ROUND(CachTinhDiem!$B$23*ROUND(1+(SUMPRODUCT(INDEX(CachTinhDiem!$B$8:$E$11,1,0),$K270:$N270)-1)*9/4,1)+CachTinhDiem!$B$24*ROUND(1+(INDEX(CachTinhDiem!$B$15:$E$20,MATCH($O270,CachTinhDiem!$A$15:$A$20,0),1)-1)*9/4,1),1)</f>
        <v>7</v>
      </c>
      <c r="Q270" s="20">
        <f>ROUND(CachTinhDiem!$B$23*ROUND(1+(SUMPRODUCT(INDEX(CachTinhDiem!$B$8:$E$11,2,0),$K270:$N270)-1)*9/4,1)+CachTinhDiem!$B$24*ROUND(1+(INDEX(CachTinhDiem!$B$15:$E$20,MATCH($O270,CachTinhDiem!$A$15:$A$20,0),2)-1)*9/4,1),1)</f>
        <v>4.5999999999999996</v>
      </c>
      <c r="R270" s="20">
        <f>ROUND(CachTinhDiem!$B$23*ROUND(1+(SUMPRODUCT(INDEX(CachTinhDiem!$B$8:$E$11,3,0),$K270:$N270)-1)*9/4,1)+CachTinhDiem!$B$24*ROUND(1+(INDEX(CachTinhDiem!$B$15:$E$20,MATCH($O270,CachTinhDiem!$A$15:$A$20,0),3)-1)*9/4,1),1)</f>
        <v>5.3</v>
      </c>
      <c r="S270" s="20">
        <f>ROUND(CachTinhDiem!$B$23*ROUND(1+(SUMPRODUCT(INDEX(CachTinhDiem!$B$8:$E$11,4,0),$K270:$N270)-1)*9/4,1)+CachTinhDiem!$B$24*ROUND(1+(INDEX(CachTinhDiem!$B$15:$E$20,MATCH($O270,CachTinhDiem!$A$15:$A$20,0),4)-1)*9/4,1),1)</f>
        <v>8.1</v>
      </c>
      <c r="T270" s="18" t="str">
        <f>INDEX(CachTinhDiem!$A$8:$A$11,MATCH(MAX($P270:$S270),$P270:$S270,0))</f>
        <v>Thuyết trình</v>
      </c>
      <c r="U270" s="21" t="s">
        <v>91</v>
      </c>
      <c r="V270" s="21" t="s">
        <v>92</v>
      </c>
    </row>
    <row r="271" spans="1:22" ht="15" customHeight="1" x14ac:dyDescent="0.35">
      <c r="A271" s="18" t="s">
        <v>706</v>
      </c>
      <c r="B271" s="18" t="s">
        <v>83</v>
      </c>
      <c r="C271" s="18" t="s">
        <v>707</v>
      </c>
      <c r="D271" s="18" t="s">
        <v>136</v>
      </c>
      <c r="E271" s="18" t="s">
        <v>106</v>
      </c>
      <c r="F271" s="18" t="s">
        <v>87</v>
      </c>
      <c r="G271" s="18" t="s">
        <v>157</v>
      </c>
      <c r="H271" s="19">
        <v>6</v>
      </c>
      <c r="I271" s="19">
        <v>17</v>
      </c>
      <c r="J271" s="18" t="s">
        <v>120</v>
      </c>
      <c r="K271" s="19">
        <v>4</v>
      </c>
      <c r="L271" s="19">
        <v>2</v>
      </c>
      <c r="M271" s="19">
        <v>2</v>
      </c>
      <c r="N271" s="19">
        <v>2</v>
      </c>
      <c r="O271" s="18" t="s">
        <v>150</v>
      </c>
      <c r="P271" s="20">
        <f>ROUND(CachTinhDiem!$B$23*ROUND(1+(SUMPRODUCT(INDEX(CachTinhDiem!$B$8:$E$11,1,0),$K271:$N271)-1)*9/4,1)+CachTinhDiem!$B$24*ROUND(1+(INDEX(CachTinhDiem!$B$15:$E$20,MATCH($O271,CachTinhDiem!$A$15:$A$20,0),1)-1)*9/4,1),1)</f>
        <v>4.9000000000000004</v>
      </c>
      <c r="Q271" s="20">
        <f>ROUND(CachTinhDiem!$B$23*ROUND(1+(SUMPRODUCT(INDEX(CachTinhDiem!$B$8:$E$11,2,0),$K271:$N271)-1)*9/4,1)+CachTinhDiem!$B$24*ROUND(1+(INDEX(CachTinhDiem!$B$15:$E$20,MATCH($O271,CachTinhDiem!$A$15:$A$20,0),2)-1)*9/4,1),1)</f>
        <v>3.9</v>
      </c>
      <c r="R271" s="20">
        <f>ROUND(CachTinhDiem!$B$23*ROUND(1+(SUMPRODUCT(INDEX(CachTinhDiem!$B$8:$E$11,3,0),$K271:$N271)-1)*9/4,1)+CachTinhDiem!$B$24*ROUND(1+(INDEX(CachTinhDiem!$B$15:$E$20,MATCH($O271,CachTinhDiem!$A$15:$A$20,0),3)-1)*9/4,1),1)</f>
        <v>5.3</v>
      </c>
      <c r="S271" s="20">
        <f>ROUND(CachTinhDiem!$B$23*ROUND(1+(SUMPRODUCT(INDEX(CachTinhDiem!$B$8:$E$11,4,0),$K271:$N271)-1)*9/4,1)+CachTinhDiem!$B$24*ROUND(1+(INDEX(CachTinhDiem!$B$15:$E$20,MATCH($O271,CachTinhDiem!$A$15:$A$20,0),4)-1)*9/4,1),1)</f>
        <v>4</v>
      </c>
      <c r="T271" s="18" t="str">
        <f>INDEX(CachTinhDiem!$A$8:$A$11,MATCH(MAX($P271:$S271),$P271:$S271,0))</f>
        <v>Vẽ ngoại cảnh</v>
      </c>
      <c r="U271" s="21" t="s">
        <v>91</v>
      </c>
      <c r="V271" s="21" t="s">
        <v>92</v>
      </c>
    </row>
    <row r="272" spans="1:22" ht="15" customHeight="1" x14ac:dyDescent="0.35">
      <c r="A272" s="18" t="s">
        <v>708</v>
      </c>
      <c r="B272" s="18" t="s">
        <v>83</v>
      </c>
      <c r="C272" s="18" t="s">
        <v>709</v>
      </c>
      <c r="D272" s="18" t="s">
        <v>100</v>
      </c>
      <c r="E272" s="18" t="s">
        <v>186</v>
      </c>
      <c r="F272" s="18" t="s">
        <v>87</v>
      </c>
      <c r="G272" s="18" t="s">
        <v>218</v>
      </c>
      <c r="H272" s="19">
        <v>23</v>
      </c>
      <c r="I272" s="19">
        <v>37</v>
      </c>
      <c r="J272" s="18" t="s">
        <v>133</v>
      </c>
      <c r="K272" s="19">
        <v>1</v>
      </c>
      <c r="L272" s="19">
        <v>5</v>
      </c>
      <c r="M272" s="19">
        <v>2</v>
      </c>
      <c r="N272" s="19">
        <v>4</v>
      </c>
      <c r="O272" s="18" t="s">
        <v>110</v>
      </c>
      <c r="P272" s="20">
        <f>ROUND(CachTinhDiem!$B$23*ROUND(1+(SUMPRODUCT(INDEX(CachTinhDiem!$B$8:$E$11,1,0),$K272:$N272)-1)*9/4,1)+CachTinhDiem!$B$24*ROUND(1+(INDEX(CachTinhDiem!$B$15:$E$20,MATCH($O272,CachTinhDiem!$A$15:$A$20,0),1)-1)*9/4,1),1)</f>
        <v>6.8</v>
      </c>
      <c r="Q272" s="20">
        <f>ROUND(CachTinhDiem!$B$23*ROUND(1+(SUMPRODUCT(INDEX(CachTinhDiem!$B$8:$E$11,2,0),$K272:$N272)-1)*9/4,1)+CachTinhDiem!$B$24*ROUND(1+(INDEX(CachTinhDiem!$B$15:$E$20,MATCH($O272,CachTinhDiem!$A$15:$A$20,0),2)-1)*9/4,1),1)</f>
        <v>4.9000000000000004</v>
      </c>
      <c r="R272" s="20">
        <f>ROUND(CachTinhDiem!$B$23*ROUND(1+(SUMPRODUCT(INDEX(CachTinhDiem!$B$8:$E$11,3,0),$K272:$N272)-1)*9/4,1)+CachTinhDiem!$B$24*ROUND(1+(INDEX(CachTinhDiem!$B$15:$E$20,MATCH($O272,CachTinhDiem!$A$15:$A$20,0),3)-1)*9/4,1),1)</f>
        <v>6</v>
      </c>
      <c r="S272" s="20">
        <f>ROUND(CachTinhDiem!$B$23*ROUND(1+(SUMPRODUCT(INDEX(CachTinhDiem!$B$8:$E$11,4,0),$K272:$N272)-1)*9/4,1)+CachTinhDiem!$B$24*ROUND(1+(INDEX(CachTinhDiem!$B$15:$E$20,MATCH($O272,CachTinhDiem!$A$15:$A$20,0),4)-1)*9/4,1),1)</f>
        <v>7.5</v>
      </c>
      <c r="T272" s="18" t="str">
        <f>INDEX(CachTinhDiem!$A$8:$A$11,MATCH(MAX($P272:$S272),$P272:$S272,0))</f>
        <v>Thuyết trình</v>
      </c>
      <c r="U272" s="21" t="s">
        <v>91</v>
      </c>
      <c r="V272" s="21" t="s">
        <v>92</v>
      </c>
    </row>
    <row r="273" spans="1:22" ht="15" customHeight="1" x14ac:dyDescent="0.35">
      <c r="A273" s="18" t="s">
        <v>710</v>
      </c>
      <c r="B273" s="18" t="s">
        <v>83</v>
      </c>
      <c r="C273" s="18" t="s">
        <v>711</v>
      </c>
      <c r="D273" s="18" t="s">
        <v>85</v>
      </c>
      <c r="E273" s="18" t="s">
        <v>141</v>
      </c>
      <c r="F273" s="18" t="s">
        <v>87</v>
      </c>
      <c r="G273" s="18" t="s">
        <v>262</v>
      </c>
      <c r="H273" s="19">
        <v>8</v>
      </c>
      <c r="I273" s="19">
        <v>22</v>
      </c>
      <c r="J273" s="18" t="s">
        <v>97</v>
      </c>
      <c r="K273" s="19">
        <v>4</v>
      </c>
      <c r="L273" s="19">
        <v>2</v>
      </c>
      <c r="M273" s="19">
        <v>3</v>
      </c>
      <c r="N273" s="19">
        <v>2</v>
      </c>
      <c r="O273" s="18" t="s">
        <v>115</v>
      </c>
      <c r="P273" s="20">
        <f>ROUND(CachTinhDiem!$B$23*ROUND(1+(SUMPRODUCT(INDEX(CachTinhDiem!$B$8:$E$11,1,0),$K273:$N273)-1)*9/4,1)+CachTinhDiem!$B$24*ROUND(1+(INDEX(CachTinhDiem!$B$15:$E$20,MATCH($O273,CachTinhDiem!$A$15:$A$20,0),1)-1)*9/4,1),1)</f>
        <v>6.1</v>
      </c>
      <c r="Q273" s="20">
        <f>ROUND(CachTinhDiem!$B$23*ROUND(1+(SUMPRODUCT(INDEX(CachTinhDiem!$B$8:$E$11,2,0),$K273:$N273)-1)*9/4,1)+CachTinhDiem!$B$24*ROUND(1+(INDEX(CachTinhDiem!$B$15:$E$20,MATCH($O273,CachTinhDiem!$A$15:$A$20,0),2)-1)*9/4,1),1)</f>
        <v>6.1</v>
      </c>
      <c r="R273" s="20">
        <f>ROUND(CachTinhDiem!$B$23*ROUND(1+(SUMPRODUCT(INDEX(CachTinhDiem!$B$8:$E$11,3,0),$K273:$N273)-1)*9/4,1)+CachTinhDiem!$B$24*ROUND(1+(INDEX(CachTinhDiem!$B$15:$E$20,MATCH($O273,CachTinhDiem!$A$15:$A$20,0),3)-1)*9/4,1),1)</f>
        <v>6.1</v>
      </c>
      <c r="S273" s="20">
        <f>ROUND(CachTinhDiem!$B$23*ROUND(1+(SUMPRODUCT(INDEX(CachTinhDiem!$B$8:$E$11,4,0),$K273:$N273)-1)*9/4,1)+CachTinhDiem!$B$24*ROUND(1+(INDEX(CachTinhDiem!$B$15:$E$20,MATCH($O273,CachTinhDiem!$A$15:$A$20,0),4)-1)*9/4,1),1)</f>
        <v>4.2</v>
      </c>
      <c r="T273" s="18" t="str">
        <f>INDEX(CachTinhDiem!$A$8:$A$11,MATCH(MAX($P273:$S273),$P273:$S273,0))</f>
        <v>Đi học</v>
      </c>
      <c r="U273" s="21" t="s">
        <v>91</v>
      </c>
      <c r="V273" s="21" t="s">
        <v>92</v>
      </c>
    </row>
    <row r="274" spans="1:22" ht="15" customHeight="1" x14ac:dyDescent="0.35">
      <c r="A274" s="18" t="s">
        <v>712</v>
      </c>
      <c r="B274" s="18" t="s">
        <v>83</v>
      </c>
      <c r="C274" s="18" t="s">
        <v>713</v>
      </c>
      <c r="D274" s="18" t="s">
        <v>100</v>
      </c>
      <c r="E274" s="18" t="s">
        <v>225</v>
      </c>
      <c r="F274" s="18" t="s">
        <v>87</v>
      </c>
      <c r="G274" s="18" t="s">
        <v>399</v>
      </c>
      <c r="H274" s="19">
        <v>23</v>
      </c>
      <c r="I274" s="19">
        <v>40</v>
      </c>
      <c r="J274" s="18" t="s">
        <v>133</v>
      </c>
      <c r="K274" s="19">
        <v>2</v>
      </c>
      <c r="L274" s="19">
        <v>5</v>
      </c>
      <c r="M274" s="19">
        <v>2</v>
      </c>
      <c r="N274" s="19">
        <v>4</v>
      </c>
      <c r="O274" s="18" t="s">
        <v>115</v>
      </c>
      <c r="P274" s="20">
        <f>ROUND(CachTinhDiem!$B$23*ROUND(1+(SUMPRODUCT(INDEX(CachTinhDiem!$B$8:$E$11,1,0),$K274:$N274)-1)*9/4,1)+CachTinhDiem!$B$24*ROUND(1+(INDEX(CachTinhDiem!$B$15:$E$20,MATCH($O274,CachTinhDiem!$A$15:$A$20,0),1)-1)*9/4,1),1)</f>
        <v>7.6</v>
      </c>
      <c r="Q274" s="20">
        <f>ROUND(CachTinhDiem!$B$23*ROUND(1+(SUMPRODUCT(INDEX(CachTinhDiem!$B$8:$E$11,2,0),$K274:$N274)-1)*9/4,1)+CachTinhDiem!$B$24*ROUND(1+(INDEX(CachTinhDiem!$B$15:$E$20,MATCH($O274,CachTinhDiem!$A$15:$A$20,0),2)-1)*9/4,1),1)</f>
        <v>5.9</v>
      </c>
      <c r="R274" s="20">
        <f>ROUND(CachTinhDiem!$B$23*ROUND(1+(SUMPRODUCT(INDEX(CachTinhDiem!$B$8:$E$11,3,0),$K274:$N274)-1)*9/4,1)+CachTinhDiem!$B$24*ROUND(1+(INDEX(CachTinhDiem!$B$15:$E$20,MATCH($O274,CachTinhDiem!$A$15:$A$20,0),3)-1)*9/4,1),1)</f>
        <v>7.3</v>
      </c>
      <c r="S274" s="20">
        <f>ROUND(CachTinhDiem!$B$23*ROUND(1+(SUMPRODUCT(INDEX(CachTinhDiem!$B$8:$E$11,4,0),$K274:$N274)-1)*9/4,1)+CachTinhDiem!$B$24*ROUND(1+(INDEX(CachTinhDiem!$B$15:$E$20,MATCH($O274,CachTinhDiem!$A$15:$A$20,0),4)-1)*9/4,1),1)</f>
        <v>6.8</v>
      </c>
      <c r="T274" s="18" t="str">
        <f>INDEX(CachTinhDiem!$A$8:$A$11,MATCH(MAX($P274:$S274),$P274:$S274,0))</f>
        <v>Đi học</v>
      </c>
      <c r="U274" s="21" t="s">
        <v>91</v>
      </c>
      <c r="V274" s="21" t="s">
        <v>92</v>
      </c>
    </row>
    <row r="275" spans="1:22" ht="15" customHeight="1" x14ac:dyDescent="0.35">
      <c r="A275" s="18" t="s">
        <v>714</v>
      </c>
      <c r="B275" s="18" t="s">
        <v>83</v>
      </c>
      <c r="C275" s="18" t="s">
        <v>715</v>
      </c>
      <c r="D275" s="18" t="s">
        <v>100</v>
      </c>
      <c r="E275" s="18" t="s">
        <v>180</v>
      </c>
      <c r="F275" s="18" t="s">
        <v>87</v>
      </c>
      <c r="G275" s="18" t="s">
        <v>132</v>
      </c>
      <c r="H275" s="19">
        <v>16</v>
      </c>
      <c r="I275" s="19">
        <v>31</v>
      </c>
      <c r="J275" s="18" t="s">
        <v>128</v>
      </c>
      <c r="K275" s="19">
        <v>2</v>
      </c>
      <c r="L275" s="19">
        <v>4</v>
      </c>
      <c r="M275" s="19">
        <v>3</v>
      </c>
      <c r="N275" s="19">
        <v>3</v>
      </c>
      <c r="O275" s="18" t="s">
        <v>110</v>
      </c>
      <c r="P275" s="20">
        <f>ROUND(CachTinhDiem!$B$23*ROUND(1+(SUMPRODUCT(INDEX(CachTinhDiem!$B$8:$E$11,1,0),$K275:$N275)-1)*9/4,1)+CachTinhDiem!$B$24*ROUND(1+(INDEX(CachTinhDiem!$B$15:$E$20,MATCH($O275,CachTinhDiem!$A$15:$A$20,0),1)-1)*9/4,1),1)</f>
        <v>6.5</v>
      </c>
      <c r="Q275" s="20">
        <f>ROUND(CachTinhDiem!$B$23*ROUND(1+(SUMPRODUCT(INDEX(CachTinhDiem!$B$8:$E$11,2,0),$K275:$N275)-1)*9/4,1)+CachTinhDiem!$B$24*ROUND(1+(INDEX(CachTinhDiem!$B$15:$E$20,MATCH($O275,CachTinhDiem!$A$15:$A$20,0),2)-1)*9/4,1),1)</f>
        <v>5.5</v>
      </c>
      <c r="R275" s="20">
        <f>ROUND(CachTinhDiem!$B$23*ROUND(1+(SUMPRODUCT(INDEX(CachTinhDiem!$B$8:$E$11,3,0),$K275:$N275)-1)*9/4,1)+CachTinhDiem!$B$24*ROUND(1+(INDEX(CachTinhDiem!$B$15:$E$20,MATCH($O275,CachTinhDiem!$A$15:$A$20,0),3)-1)*9/4,1),1)</f>
        <v>6</v>
      </c>
      <c r="S275" s="20">
        <f>ROUND(CachTinhDiem!$B$23*ROUND(1+(SUMPRODUCT(INDEX(CachTinhDiem!$B$8:$E$11,4,0),$K275:$N275)-1)*9/4,1)+CachTinhDiem!$B$24*ROUND(1+(INDEX(CachTinhDiem!$B$15:$E$20,MATCH($O275,CachTinhDiem!$A$15:$A$20,0),4)-1)*9/4,1),1)</f>
        <v>6.5</v>
      </c>
      <c r="T275" s="18" t="str">
        <f>INDEX(CachTinhDiem!$A$8:$A$11,MATCH(MAX($P275:$S275),$P275:$S275,0))</f>
        <v>Đi học</v>
      </c>
      <c r="U275" s="21" t="s">
        <v>91</v>
      </c>
      <c r="V275" s="21" t="s">
        <v>92</v>
      </c>
    </row>
    <row r="276" spans="1:22" ht="15" customHeight="1" x14ac:dyDescent="0.35">
      <c r="A276" s="18" t="s">
        <v>716</v>
      </c>
      <c r="B276" s="18" t="s">
        <v>83</v>
      </c>
      <c r="C276" s="18" t="s">
        <v>717</v>
      </c>
      <c r="D276" s="18" t="s">
        <v>85</v>
      </c>
      <c r="E276" s="18" t="s">
        <v>160</v>
      </c>
      <c r="F276" s="18" t="s">
        <v>87</v>
      </c>
      <c r="G276" s="18" t="s">
        <v>218</v>
      </c>
      <c r="H276" s="19">
        <v>25</v>
      </c>
      <c r="I276" s="19">
        <v>40</v>
      </c>
      <c r="J276" s="18" t="s">
        <v>133</v>
      </c>
      <c r="K276" s="19">
        <v>1</v>
      </c>
      <c r="L276" s="19">
        <v>5</v>
      </c>
      <c r="M276" s="19">
        <v>3</v>
      </c>
      <c r="N276" s="19">
        <v>3</v>
      </c>
      <c r="O276" s="18" t="s">
        <v>115</v>
      </c>
      <c r="P276" s="20">
        <f>ROUND(CachTinhDiem!$B$23*ROUND(1+(SUMPRODUCT(INDEX(CachTinhDiem!$B$8:$E$11,1,0),$K276:$N276)-1)*9/4,1)+CachTinhDiem!$B$24*ROUND(1+(INDEX(CachTinhDiem!$B$15:$E$20,MATCH($O276,CachTinhDiem!$A$15:$A$20,0),1)-1)*9/4,1),1)</f>
        <v>7.5</v>
      </c>
      <c r="Q276" s="20">
        <f>ROUND(CachTinhDiem!$B$23*ROUND(1+(SUMPRODUCT(INDEX(CachTinhDiem!$B$8:$E$11,2,0),$K276:$N276)-1)*9/4,1)+CachTinhDiem!$B$24*ROUND(1+(INDEX(CachTinhDiem!$B$15:$E$20,MATCH($O276,CachTinhDiem!$A$15:$A$20,0),2)-1)*9/4,1),1)</f>
        <v>6.2</v>
      </c>
      <c r="R276" s="20">
        <f>ROUND(CachTinhDiem!$B$23*ROUND(1+(SUMPRODUCT(INDEX(CachTinhDiem!$B$8:$E$11,3,0),$K276:$N276)-1)*9/4,1)+CachTinhDiem!$B$24*ROUND(1+(INDEX(CachTinhDiem!$B$15:$E$20,MATCH($O276,CachTinhDiem!$A$15:$A$20,0),3)-1)*9/4,1),1)</f>
        <v>7.8</v>
      </c>
      <c r="S276" s="20">
        <f>ROUND(CachTinhDiem!$B$23*ROUND(1+(SUMPRODUCT(INDEX(CachTinhDiem!$B$8:$E$11,4,0),$K276:$N276)-1)*9/4,1)+CachTinhDiem!$B$24*ROUND(1+(INDEX(CachTinhDiem!$B$15:$E$20,MATCH($O276,CachTinhDiem!$A$15:$A$20,0),4)-1)*9/4,1),1)</f>
        <v>6.1</v>
      </c>
      <c r="T276" s="18" t="str">
        <f>INDEX(CachTinhDiem!$A$8:$A$11,MATCH(MAX($P276:$S276),$P276:$S276,0))</f>
        <v>Vẽ ngoại cảnh</v>
      </c>
      <c r="U276" s="21" t="s">
        <v>91</v>
      </c>
      <c r="V276" s="21" t="s">
        <v>92</v>
      </c>
    </row>
    <row r="277" spans="1:22" ht="15" customHeight="1" x14ac:dyDescent="0.35">
      <c r="A277" s="18" t="s">
        <v>718</v>
      </c>
      <c r="B277" s="18" t="s">
        <v>83</v>
      </c>
      <c r="C277" s="18" t="s">
        <v>719</v>
      </c>
      <c r="D277" s="18" t="s">
        <v>85</v>
      </c>
      <c r="E277" s="18" t="s">
        <v>106</v>
      </c>
      <c r="F277" s="18" t="s">
        <v>87</v>
      </c>
      <c r="G277" s="18" t="s">
        <v>132</v>
      </c>
      <c r="H277" s="19">
        <v>17</v>
      </c>
      <c r="I277" s="19">
        <v>35</v>
      </c>
      <c r="J277" s="18" t="s">
        <v>89</v>
      </c>
      <c r="K277" s="19">
        <v>2</v>
      </c>
      <c r="L277" s="19">
        <v>4</v>
      </c>
      <c r="M277" s="19">
        <v>2</v>
      </c>
      <c r="N277" s="19">
        <v>5</v>
      </c>
      <c r="O277" s="18" t="s">
        <v>110</v>
      </c>
      <c r="P277" s="20">
        <f>ROUND(CachTinhDiem!$B$23*ROUND(1+(SUMPRODUCT(INDEX(CachTinhDiem!$B$8:$E$11,1,0),$K277:$N277)-1)*9/4,1)+CachTinhDiem!$B$24*ROUND(1+(INDEX(CachTinhDiem!$B$15:$E$20,MATCH($O277,CachTinhDiem!$A$15:$A$20,0),1)-1)*9/4,1),1)</f>
        <v>7</v>
      </c>
      <c r="Q277" s="20">
        <f>ROUND(CachTinhDiem!$B$23*ROUND(1+(SUMPRODUCT(INDEX(CachTinhDiem!$B$8:$E$11,2,0),$K277:$N277)-1)*9/4,1)+CachTinhDiem!$B$24*ROUND(1+(INDEX(CachTinhDiem!$B$15:$E$20,MATCH($O277,CachTinhDiem!$A$15:$A$20,0),2)-1)*9/4,1),1)</f>
        <v>5</v>
      </c>
      <c r="R277" s="20">
        <f>ROUND(CachTinhDiem!$B$23*ROUND(1+(SUMPRODUCT(INDEX(CachTinhDiem!$B$8:$E$11,3,0),$K277:$N277)-1)*9/4,1)+CachTinhDiem!$B$24*ROUND(1+(INDEX(CachTinhDiem!$B$15:$E$20,MATCH($O277,CachTinhDiem!$A$15:$A$20,0),3)-1)*9/4,1),1)</f>
        <v>5.9</v>
      </c>
      <c r="S277" s="20">
        <f>ROUND(CachTinhDiem!$B$23*ROUND(1+(SUMPRODUCT(INDEX(CachTinhDiem!$B$8:$E$11,4,0),$K277:$N277)-1)*9/4,1)+CachTinhDiem!$B$24*ROUND(1+(INDEX(CachTinhDiem!$B$15:$E$20,MATCH($O277,CachTinhDiem!$A$15:$A$20,0),4)-1)*9/4,1),1)</f>
        <v>8.1</v>
      </c>
      <c r="T277" s="18" t="str">
        <f>INDEX(CachTinhDiem!$A$8:$A$11,MATCH(MAX($P277:$S277),$P277:$S277,0))</f>
        <v>Thuyết trình</v>
      </c>
      <c r="U277" s="21" t="s">
        <v>91</v>
      </c>
      <c r="V277" s="21" t="s">
        <v>92</v>
      </c>
    </row>
    <row r="278" spans="1:22" ht="15" customHeight="1" x14ac:dyDescent="0.35">
      <c r="A278" s="18" t="s">
        <v>720</v>
      </c>
      <c r="B278" s="18" t="s">
        <v>83</v>
      </c>
      <c r="C278" s="18" t="s">
        <v>721</v>
      </c>
      <c r="D278" s="18" t="s">
        <v>100</v>
      </c>
      <c r="E278" s="18" t="s">
        <v>137</v>
      </c>
      <c r="F278" s="18" t="s">
        <v>87</v>
      </c>
      <c r="G278" s="18" t="s">
        <v>173</v>
      </c>
      <c r="H278" s="19">
        <v>5</v>
      </c>
      <c r="I278" s="19">
        <v>10</v>
      </c>
      <c r="J278" s="18" t="s">
        <v>120</v>
      </c>
      <c r="K278" s="19">
        <v>5</v>
      </c>
      <c r="L278" s="19">
        <v>2</v>
      </c>
      <c r="M278" s="19">
        <v>3</v>
      </c>
      <c r="N278" s="19">
        <v>3</v>
      </c>
      <c r="O278" s="18" t="s">
        <v>115</v>
      </c>
      <c r="P278" s="20">
        <f>ROUND(CachTinhDiem!$B$23*ROUND(1+(SUMPRODUCT(INDEX(CachTinhDiem!$B$8:$E$11,1,0),$K278:$N278)-1)*9/4,1)+CachTinhDiem!$B$24*ROUND(1+(INDEX(CachTinhDiem!$B$15:$E$20,MATCH($O278,CachTinhDiem!$A$15:$A$20,0),1)-1)*9/4,1),1)</f>
        <v>6.7</v>
      </c>
      <c r="Q278" s="20">
        <f>ROUND(CachTinhDiem!$B$23*ROUND(1+(SUMPRODUCT(INDEX(CachTinhDiem!$B$8:$E$11,2,0),$K278:$N278)-1)*9/4,1)+CachTinhDiem!$B$24*ROUND(1+(INDEX(CachTinhDiem!$B$15:$E$20,MATCH($O278,CachTinhDiem!$A$15:$A$20,0),2)-1)*9/4,1),1)</f>
        <v>6.5</v>
      </c>
      <c r="R278" s="20">
        <f>ROUND(CachTinhDiem!$B$23*ROUND(1+(SUMPRODUCT(INDEX(CachTinhDiem!$B$8:$E$11,3,0),$K278:$N278)-1)*9/4,1)+CachTinhDiem!$B$24*ROUND(1+(INDEX(CachTinhDiem!$B$15:$E$20,MATCH($O278,CachTinhDiem!$A$15:$A$20,0),3)-1)*9/4,1),1)</f>
        <v>6.4</v>
      </c>
      <c r="S278" s="20">
        <f>ROUND(CachTinhDiem!$B$23*ROUND(1+(SUMPRODUCT(INDEX(CachTinhDiem!$B$8:$E$11,4,0),$K278:$N278)-1)*9/4,1)+CachTinhDiem!$B$24*ROUND(1+(INDEX(CachTinhDiem!$B$15:$E$20,MATCH($O278,CachTinhDiem!$A$15:$A$20,0),4)-1)*9/4,1),1)</f>
        <v>5.2</v>
      </c>
      <c r="T278" s="18" t="str">
        <f>INDEX(CachTinhDiem!$A$8:$A$11,MATCH(MAX($P278:$S278),$P278:$S278,0))</f>
        <v>Đi học</v>
      </c>
      <c r="U278" s="21" t="s">
        <v>91</v>
      </c>
      <c r="V278" s="21" t="s">
        <v>92</v>
      </c>
    </row>
    <row r="279" spans="1:22" ht="15" customHeight="1" x14ac:dyDescent="0.35">
      <c r="A279" s="18" t="s">
        <v>722</v>
      </c>
      <c r="B279" s="18" t="s">
        <v>83</v>
      </c>
      <c r="C279" s="18" t="s">
        <v>723</v>
      </c>
      <c r="D279" s="18" t="s">
        <v>100</v>
      </c>
      <c r="E279" s="18" t="s">
        <v>163</v>
      </c>
      <c r="F279" s="18" t="s">
        <v>87</v>
      </c>
      <c r="G279" s="18" t="s">
        <v>539</v>
      </c>
      <c r="H279" s="19">
        <v>23</v>
      </c>
      <c r="I279" s="19">
        <v>38</v>
      </c>
      <c r="J279" s="18" t="s">
        <v>133</v>
      </c>
      <c r="K279" s="19">
        <v>1</v>
      </c>
      <c r="L279" s="19">
        <v>5</v>
      </c>
      <c r="M279" s="19">
        <v>2</v>
      </c>
      <c r="N279" s="19">
        <v>5</v>
      </c>
      <c r="O279" s="18" t="s">
        <v>150</v>
      </c>
      <c r="P279" s="20">
        <f>ROUND(CachTinhDiem!$B$23*ROUND(1+(SUMPRODUCT(INDEX(CachTinhDiem!$B$8:$E$11,1,0),$K279:$N279)-1)*9/4,1)+CachTinhDiem!$B$24*ROUND(1+(INDEX(CachTinhDiem!$B$15:$E$20,MATCH($O279,CachTinhDiem!$A$15:$A$20,0),1)-1)*9/4,1),1)</f>
        <v>7.3</v>
      </c>
      <c r="Q279" s="20">
        <f>ROUND(CachTinhDiem!$B$23*ROUND(1+(SUMPRODUCT(INDEX(CachTinhDiem!$B$8:$E$11,2,0),$K279:$N279)-1)*9/4,1)+CachTinhDiem!$B$24*ROUND(1+(INDEX(CachTinhDiem!$B$15:$E$20,MATCH($O279,CachTinhDiem!$A$15:$A$20,0),2)-1)*9/4,1),1)</f>
        <v>4.4000000000000004</v>
      </c>
      <c r="R279" s="20">
        <f>ROUND(CachTinhDiem!$B$23*ROUND(1+(SUMPRODUCT(INDEX(CachTinhDiem!$B$8:$E$11,3,0),$K279:$N279)-1)*9/4,1)+CachTinhDiem!$B$24*ROUND(1+(INDEX(CachTinhDiem!$B$15:$E$20,MATCH($O279,CachTinhDiem!$A$15:$A$20,0),3)-1)*9/4,1),1)</f>
        <v>7.6</v>
      </c>
      <c r="S279" s="20">
        <f>ROUND(CachTinhDiem!$B$23*ROUND(1+(SUMPRODUCT(INDEX(CachTinhDiem!$B$8:$E$11,4,0),$K279:$N279)-1)*9/4,1)+CachTinhDiem!$B$24*ROUND(1+(INDEX(CachTinhDiem!$B$15:$E$20,MATCH($O279,CachTinhDiem!$A$15:$A$20,0),4)-1)*9/4,1),1)</f>
        <v>7.7</v>
      </c>
      <c r="T279" s="18" t="str">
        <f>INDEX(CachTinhDiem!$A$8:$A$11,MATCH(MAX($P279:$S279),$P279:$S279,0))</f>
        <v>Thuyết trình</v>
      </c>
      <c r="U279" s="21" t="s">
        <v>91</v>
      </c>
      <c r="V279" s="21" t="s">
        <v>92</v>
      </c>
    </row>
    <row r="280" spans="1:22" ht="15" customHeight="1" x14ac:dyDescent="0.35">
      <c r="A280" s="18" t="s">
        <v>724</v>
      </c>
      <c r="B280" s="18" t="s">
        <v>83</v>
      </c>
      <c r="C280" s="18" t="s">
        <v>725</v>
      </c>
      <c r="D280" s="18" t="s">
        <v>85</v>
      </c>
      <c r="E280" s="18" t="s">
        <v>113</v>
      </c>
      <c r="F280" s="18" t="s">
        <v>87</v>
      </c>
      <c r="G280" s="18" t="s">
        <v>278</v>
      </c>
      <c r="H280" s="19">
        <v>26</v>
      </c>
      <c r="I280" s="19">
        <v>40</v>
      </c>
      <c r="J280" s="18" t="s">
        <v>726</v>
      </c>
      <c r="K280" s="19">
        <v>1</v>
      </c>
      <c r="L280" s="19">
        <v>5</v>
      </c>
      <c r="M280" s="19">
        <v>2</v>
      </c>
      <c r="N280" s="19">
        <v>3</v>
      </c>
      <c r="O280" s="18" t="s">
        <v>103</v>
      </c>
      <c r="P280" s="20">
        <f>ROUND(CachTinhDiem!$B$23*ROUND(1+(SUMPRODUCT(INDEX(CachTinhDiem!$B$8:$E$11,1,0),$K280:$N280)-1)*9/4,1)+CachTinhDiem!$B$24*ROUND(1+(INDEX(CachTinhDiem!$B$15:$E$20,MATCH($O280,CachTinhDiem!$A$15:$A$20,0),1)-1)*9/4,1),1)</f>
        <v>6.3</v>
      </c>
      <c r="Q280" s="20">
        <f>ROUND(CachTinhDiem!$B$23*ROUND(1+(SUMPRODUCT(INDEX(CachTinhDiem!$B$8:$E$11,2,0),$K280:$N280)-1)*9/4,1)+CachTinhDiem!$B$24*ROUND(1+(INDEX(CachTinhDiem!$B$15:$E$20,MATCH($O280,CachTinhDiem!$A$15:$A$20,0),2)-1)*9/4,1),1)</f>
        <v>4.0999999999999996</v>
      </c>
      <c r="R280" s="20">
        <f>ROUND(CachTinhDiem!$B$23*ROUND(1+(SUMPRODUCT(INDEX(CachTinhDiem!$B$8:$E$11,3,0),$K280:$N280)-1)*9/4,1)+CachTinhDiem!$B$24*ROUND(1+(INDEX(CachTinhDiem!$B$15:$E$20,MATCH($O280,CachTinhDiem!$A$15:$A$20,0),3)-1)*9/4,1),1)</f>
        <v>5</v>
      </c>
      <c r="S280" s="20">
        <f>ROUND(CachTinhDiem!$B$23*ROUND(1+(SUMPRODUCT(INDEX(CachTinhDiem!$B$8:$E$11,4,0),$K280:$N280)-1)*9/4,1)+CachTinhDiem!$B$24*ROUND(1+(INDEX(CachTinhDiem!$B$15:$E$20,MATCH($O280,CachTinhDiem!$A$15:$A$20,0),4)-1)*9/4,1),1)</f>
        <v>7.2</v>
      </c>
      <c r="T280" s="18" t="str">
        <f>INDEX(CachTinhDiem!$A$8:$A$11,MATCH(MAX($P280:$S280),$P280:$S280,0))</f>
        <v>Thuyết trình</v>
      </c>
      <c r="U280" s="21" t="s">
        <v>91</v>
      </c>
      <c r="V280" s="21" t="s">
        <v>92</v>
      </c>
    </row>
    <row r="281" spans="1:22" ht="15" customHeight="1" x14ac:dyDescent="0.35">
      <c r="A281" s="18" t="s">
        <v>727</v>
      </c>
      <c r="B281" s="18" t="s">
        <v>83</v>
      </c>
      <c r="C281" s="18" t="s">
        <v>728</v>
      </c>
      <c r="D281" s="18" t="s">
        <v>85</v>
      </c>
      <c r="E281" s="18" t="s">
        <v>113</v>
      </c>
      <c r="F281" s="18" t="s">
        <v>87</v>
      </c>
      <c r="G281" s="18" t="s">
        <v>259</v>
      </c>
      <c r="H281" s="19">
        <v>10</v>
      </c>
      <c r="I281" s="19">
        <v>23</v>
      </c>
      <c r="J281" s="18" t="s">
        <v>97</v>
      </c>
      <c r="K281" s="19">
        <v>3</v>
      </c>
      <c r="L281" s="19">
        <v>3</v>
      </c>
      <c r="M281" s="19">
        <v>3</v>
      </c>
      <c r="N281" s="19">
        <v>2</v>
      </c>
      <c r="O281" s="18" t="s">
        <v>115</v>
      </c>
      <c r="P281" s="20">
        <f>ROUND(CachTinhDiem!$B$23*ROUND(1+(SUMPRODUCT(INDEX(CachTinhDiem!$B$8:$E$11,1,0),$K281:$N281)-1)*9/4,1)+CachTinhDiem!$B$24*ROUND(1+(INDEX(CachTinhDiem!$B$15:$E$20,MATCH($O281,CachTinhDiem!$A$15:$A$20,0),1)-1)*9/4,1),1)</f>
        <v>6.4</v>
      </c>
      <c r="Q281" s="20">
        <f>ROUND(CachTinhDiem!$B$23*ROUND(1+(SUMPRODUCT(INDEX(CachTinhDiem!$B$8:$E$11,2,0),$K281:$N281)-1)*9/4,1)+CachTinhDiem!$B$24*ROUND(1+(INDEX(CachTinhDiem!$B$15:$E$20,MATCH($O281,CachTinhDiem!$A$15:$A$20,0),2)-1)*9/4,1),1)</f>
        <v>6.1</v>
      </c>
      <c r="R281" s="20">
        <f>ROUND(CachTinhDiem!$B$23*ROUND(1+(SUMPRODUCT(INDEX(CachTinhDiem!$B$8:$E$11,3,0),$K281:$N281)-1)*9/4,1)+CachTinhDiem!$B$24*ROUND(1+(INDEX(CachTinhDiem!$B$15:$E$20,MATCH($O281,CachTinhDiem!$A$15:$A$20,0),3)-1)*9/4,1),1)</f>
        <v>6.6</v>
      </c>
      <c r="S281" s="20">
        <f>ROUND(CachTinhDiem!$B$23*ROUND(1+(SUMPRODUCT(INDEX(CachTinhDiem!$B$8:$E$11,4,0),$K281:$N281)-1)*9/4,1)+CachTinhDiem!$B$24*ROUND(1+(INDEX(CachTinhDiem!$B$15:$E$20,MATCH($O281,CachTinhDiem!$A$15:$A$20,0),4)-1)*9/4,1),1)</f>
        <v>4.5999999999999996</v>
      </c>
      <c r="T281" s="18" t="str">
        <f>INDEX(CachTinhDiem!$A$8:$A$11,MATCH(MAX($P281:$S281),$P281:$S281,0))</f>
        <v>Vẽ ngoại cảnh</v>
      </c>
      <c r="U281" s="21" t="s">
        <v>91</v>
      </c>
      <c r="V281" s="21" t="s">
        <v>92</v>
      </c>
    </row>
    <row r="282" spans="1:22" ht="15" customHeight="1" x14ac:dyDescent="0.35">
      <c r="A282" s="18" t="s">
        <v>729</v>
      </c>
      <c r="B282" s="18" t="s">
        <v>83</v>
      </c>
      <c r="C282" s="18" t="s">
        <v>730</v>
      </c>
      <c r="D282" s="18" t="s">
        <v>85</v>
      </c>
      <c r="E282" s="18" t="s">
        <v>147</v>
      </c>
      <c r="F282" s="18" t="s">
        <v>87</v>
      </c>
      <c r="G282" s="18" t="s">
        <v>123</v>
      </c>
      <c r="H282" s="19">
        <v>5</v>
      </c>
      <c r="I282" s="19">
        <v>14</v>
      </c>
      <c r="J282" s="18" t="s">
        <v>120</v>
      </c>
      <c r="K282" s="19">
        <v>4</v>
      </c>
      <c r="L282" s="19">
        <v>1</v>
      </c>
      <c r="M282" s="19">
        <v>2</v>
      </c>
      <c r="N282" s="19">
        <v>4</v>
      </c>
      <c r="O282" s="18" t="s">
        <v>110</v>
      </c>
      <c r="P282" s="20">
        <f>ROUND(CachTinhDiem!$B$23*ROUND(1+(SUMPRODUCT(INDEX(CachTinhDiem!$B$8:$E$11,1,0),$K282:$N282)-1)*9/4,1)+CachTinhDiem!$B$24*ROUND(1+(INDEX(CachTinhDiem!$B$15:$E$20,MATCH($O282,CachTinhDiem!$A$15:$A$20,0),1)-1)*9/4,1),1)</f>
        <v>5.4</v>
      </c>
      <c r="Q282" s="20">
        <f>ROUND(CachTinhDiem!$B$23*ROUND(1+(SUMPRODUCT(INDEX(CachTinhDiem!$B$8:$E$11,2,0),$K282:$N282)-1)*9/4,1)+CachTinhDiem!$B$24*ROUND(1+(INDEX(CachTinhDiem!$B$15:$E$20,MATCH($O282,CachTinhDiem!$A$15:$A$20,0),2)-1)*9/4,1),1)</f>
        <v>4.5999999999999996</v>
      </c>
      <c r="R282" s="20">
        <f>ROUND(CachTinhDiem!$B$23*ROUND(1+(SUMPRODUCT(INDEX(CachTinhDiem!$B$8:$E$11,3,0),$K282:$N282)-1)*9/4,1)+CachTinhDiem!$B$24*ROUND(1+(INDEX(CachTinhDiem!$B$15:$E$20,MATCH($O282,CachTinhDiem!$A$15:$A$20,0),3)-1)*9/4,1),1)</f>
        <v>4.0999999999999996</v>
      </c>
      <c r="S282" s="20">
        <f>ROUND(CachTinhDiem!$B$23*ROUND(1+(SUMPRODUCT(INDEX(CachTinhDiem!$B$8:$E$11,4,0),$K282:$N282)-1)*9/4,1)+CachTinhDiem!$B$24*ROUND(1+(INDEX(CachTinhDiem!$B$15:$E$20,MATCH($O282,CachTinhDiem!$A$15:$A$20,0),4)-1)*9/4,1),1)</f>
        <v>6.2</v>
      </c>
      <c r="T282" s="18" t="str">
        <f>INDEX(CachTinhDiem!$A$8:$A$11,MATCH(MAX($P282:$S282),$P282:$S282,0))</f>
        <v>Thuyết trình</v>
      </c>
      <c r="U282" s="21" t="s">
        <v>91</v>
      </c>
      <c r="V282" s="21" t="s">
        <v>92</v>
      </c>
    </row>
    <row r="283" spans="1:22" ht="15" customHeight="1" x14ac:dyDescent="0.35">
      <c r="A283" s="18" t="s">
        <v>731</v>
      </c>
      <c r="B283" s="18" t="s">
        <v>83</v>
      </c>
      <c r="C283" s="18" t="s">
        <v>732</v>
      </c>
      <c r="D283" s="18" t="s">
        <v>85</v>
      </c>
      <c r="E283" s="18" t="s">
        <v>106</v>
      </c>
      <c r="F283" s="18" t="s">
        <v>87</v>
      </c>
      <c r="G283" s="18" t="s">
        <v>173</v>
      </c>
      <c r="H283" s="19">
        <v>5</v>
      </c>
      <c r="I283" s="19">
        <v>11</v>
      </c>
      <c r="J283" s="18" t="s">
        <v>120</v>
      </c>
      <c r="K283" s="19">
        <v>5</v>
      </c>
      <c r="L283" s="19">
        <v>2</v>
      </c>
      <c r="M283" s="19">
        <v>3</v>
      </c>
      <c r="N283" s="19">
        <v>3</v>
      </c>
      <c r="O283" s="18" t="s">
        <v>138</v>
      </c>
      <c r="P283" s="20">
        <f>ROUND(CachTinhDiem!$B$23*ROUND(1+(SUMPRODUCT(INDEX(CachTinhDiem!$B$8:$E$11,1,0),$K283:$N283)-1)*9/4,1)+CachTinhDiem!$B$24*ROUND(1+(INDEX(CachTinhDiem!$B$15:$E$20,MATCH($O283,CachTinhDiem!$A$15:$A$20,0),1)-1)*9/4,1),1)</f>
        <v>6.1</v>
      </c>
      <c r="Q283" s="20">
        <f>ROUND(CachTinhDiem!$B$23*ROUND(1+(SUMPRODUCT(INDEX(CachTinhDiem!$B$8:$E$11,2,0),$K283:$N283)-1)*9/4,1)+CachTinhDiem!$B$24*ROUND(1+(INDEX(CachTinhDiem!$B$15:$E$20,MATCH($O283,CachTinhDiem!$A$15:$A$20,0),2)-1)*9/4,1),1)</f>
        <v>7.2</v>
      </c>
      <c r="R283" s="20">
        <f>ROUND(CachTinhDiem!$B$23*ROUND(1+(SUMPRODUCT(INDEX(CachTinhDiem!$B$8:$E$11,3,0),$K283:$N283)-1)*9/4,1)+CachTinhDiem!$B$24*ROUND(1+(INDEX(CachTinhDiem!$B$15:$E$20,MATCH($O283,CachTinhDiem!$A$15:$A$20,0),3)-1)*9/4,1),1)</f>
        <v>5.7</v>
      </c>
      <c r="S283" s="20">
        <f>ROUND(CachTinhDiem!$B$23*ROUND(1+(SUMPRODUCT(INDEX(CachTinhDiem!$B$8:$E$11,4,0),$K283:$N283)-1)*9/4,1)+CachTinhDiem!$B$24*ROUND(1+(INDEX(CachTinhDiem!$B$15:$E$20,MATCH($O283,CachTinhDiem!$A$15:$A$20,0),4)-1)*9/4,1),1)</f>
        <v>3.9</v>
      </c>
      <c r="T283" s="18" t="str">
        <f>INDEX(CachTinhDiem!$A$8:$A$11,MATCH(MAX($P283:$S283),$P283:$S283,0))</f>
        <v>Xưởng/Công trình</v>
      </c>
      <c r="U283" s="21" t="s">
        <v>91</v>
      </c>
      <c r="V283" s="21" t="s">
        <v>92</v>
      </c>
    </row>
    <row r="284" spans="1:22" ht="15" customHeight="1" x14ac:dyDescent="0.35">
      <c r="A284" s="18" t="s">
        <v>733</v>
      </c>
      <c r="B284" s="18" t="s">
        <v>83</v>
      </c>
      <c r="C284" s="18" t="s">
        <v>734</v>
      </c>
      <c r="D284" s="18" t="s">
        <v>85</v>
      </c>
      <c r="E284" s="18" t="s">
        <v>180</v>
      </c>
      <c r="F284" s="18" t="s">
        <v>87</v>
      </c>
      <c r="G284" s="18" t="s">
        <v>96</v>
      </c>
      <c r="H284" s="19">
        <v>7</v>
      </c>
      <c r="I284" s="19">
        <v>22</v>
      </c>
      <c r="J284" s="18" t="s">
        <v>97</v>
      </c>
      <c r="K284" s="19">
        <v>4</v>
      </c>
      <c r="L284" s="19">
        <v>2</v>
      </c>
      <c r="M284" s="19">
        <v>4</v>
      </c>
      <c r="N284" s="19">
        <v>2</v>
      </c>
      <c r="O284" s="18" t="s">
        <v>115</v>
      </c>
      <c r="P284" s="20">
        <f>ROUND(CachTinhDiem!$B$23*ROUND(1+(SUMPRODUCT(INDEX(CachTinhDiem!$B$8:$E$11,1,0),$K284:$N284)-1)*9/4,1)+CachTinhDiem!$B$24*ROUND(1+(INDEX(CachTinhDiem!$B$15:$E$20,MATCH($O284,CachTinhDiem!$A$15:$A$20,0),1)-1)*9/4,1),1)</f>
        <v>6.6</v>
      </c>
      <c r="Q284" s="20">
        <f>ROUND(CachTinhDiem!$B$23*ROUND(1+(SUMPRODUCT(INDEX(CachTinhDiem!$B$8:$E$11,2,0),$K284:$N284)-1)*9/4,1)+CachTinhDiem!$B$24*ROUND(1+(INDEX(CachTinhDiem!$B$15:$E$20,MATCH($O284,CachTinhDiem!$A$15:$A$20,0),2)-1)*9/4,1),1)</f>
        <v>6.8</v>
      </c>
      <c r="R284" s="20">
        <f>ROUND(CachTinhDiem!$B$23*ROUND(1+(SUMPRODUCT(INDEX(CachTinhDiem!$B$8:$E$11,3,0),$K284:$N284)-1)*9/4,1)+CachTinhDiem!$B$24*ROUND(1+(INDEX(CachTinhDiem!$B$15:$E$20,MATCH($O284,CachTinhDiem!$A$15:$A$20,0),3)-1)*9/4,1),1)</f>
        <v>6.9</v>
      </c>
      <c r="S284" s="20">
        <f>ROUND(CachTinhDiem!$B$23*ROUND(1+(SUMPRODUCT(INDEX(CachTinhDiem!$B$8:$E$11,4,0),$K284:$N284)-1)*9/4,1)+CachTinhDiem!$B$24*ROUND(1+(INDEX(CachTinhDiem!$B$15:$E$20,MATCH($O284,CachTinhDiem!$A$15:$A$20,0),4)-1)*9/4,1),1)</f>
        <v>4.5999999999999996</v>
      </c>
      <c r="T284" s="18" t="str">
        <f>INDEX(CachTinhDiem!$A$8:$A$11,MATCH(MAX($P284:$S284),$P284:$S284,0))</f>
        <v>Vẽ ngoại cảnh</v>
      </c>
      <c r="U284" s="21" t="s">
        <v>91</v>
      </c>
      <c r="V284" s="21" t="s">
        <v>92</v>
      </c>
    </row>
    <row r="285" spans="1:22" ht="15" customHeight="1" x14ac:dyDescent="0.35">
      <c r="A285" s="18" t="s">
        <v>735</v>
      </c>
      <c r="B285" s="18" t="s">
        <v>83</v>
      </c>
      <c r="C285" s="18" t="s">
        <v>736</v>
      </c>
      <c r="D285" s="18" t="s">
        <v>100</v>
      </c>
      <c r="E285" s="18" t="s">
        <v>678</v>
      </c>
      <c r="F285" s="18" t="s">
        <v>737</v>
      </c>
      <c r="G285" s="18" t="s">
        <v>132</v>
      </c>
      <c r="H285" s="19">
        <v>18</v>
      </c>
      <c r="I285" s="19">
        <v>33</v>
      </c>
      <c r="J285" s="18" t="s">
        <v>89</v>
      </c>
      <c r="K285" s="19">
        <v>2</v>
      </c>
      <c r="L285" s="19">
        <v>4</v>
      </c>
      <c r="M285" s="19">
        <v>3</v>
      </c>
      <c r="N285" s="19">
        <v>5</v>
      </c>
      <c r="O285" s="18" t="s">
        <v>103</v>
      </c>
      <c r="P285" s="20">
        <f>ROUND(CachTinhDiem!$B$23*ROUND(1+(SUMPRODUCT(INDEX(CachTinhDiem!$B$8:$E$11,1,0),$K285:$N285)-1)*9/4,1)+CachTinhDiem!$B$24*ROUND(1+(INDEX(CachTinhDiem!$B$15:$E$20,MATCH($O285,CachTinhDiem!$A$15:$A$20,0),1)-1)*9/4,1),1)</f>
        <v>7.5</v>
      </c>
      <c r="Q285" s="20">
        <f>ROUND(CachTinhDiem!$B$23*ROUND(1+(SUMPRODUCT(INDEX(CachTinhDiem!$B$8:$E$11,2,0),$K285:$N285)-1)*9/4,1)+CachTinhDiem!$B$24*ROUND(1+(INDEX(CachTinhDiem!$B$15:$E$20,MATCH($O285,CachTinhDiem!$A$15:$A$20,0),2)-1)*9/4,1),1)</f>
        <v>5.2</v>
      </c>
      <c r="R285" s="20">
        <f>ROUND(CachTinhDiem!$B$23*ROUND(1+(SUMPRODUCT(INDEX(CachTinhDiem!$B$8:$E$11,3,0),$K285:$N285)-1)*9/4,1)+CachTinhDiem!$B$24*ROUND(1+(INDEX(CachTinhDiem!$B$15:$E$20,MATCH($O285,CachTinhDiem!$A$15:$A$20,0),3)-1)*9/4,1),1)</f>
        <v>6</v>
      </c>
      <c r="S285" s="20">
        <f>ROUND(CachTinhDiem!$B$23*ROUND(1+(SUMPRODUCT(INDEX(CachTinhDiem!$B$8:$E$11,4,0),$K285:$N285)-1)*9/4,1)+CachTinhDiem!$B$24*ROUND(1+(INDEX(CachTinhDiem!$B$15:$E$20,MATCH($O285,CachTinhDiem!$A$15:$A$20,0),4)-1)*9/4,1),1)</f>
        <v>9.1</v>
      </c>
      <c r="T285" s="18" t="str">
        <f>INDEX(CachTinhDiem!$A$8:$A$11,MATCH(MAX($P285:$S285),$P285:$S285,0))</f>
        <v>Thuyết trình</v>
      </c>
      <c r="U285" s="21" t="s">
        <v>91</v>
      </c>
      <c r="V285" s="21" t="s">
        <v>92</v>
      </c>
    </row>
    <row r="286" spans="1:22" ht="15" customHeight="1" x14ac:dyDescent="0.35">
      <c r="A286" s="18" t="s">
        <v>738</v>
      </c>
      <c r="B286" s="18" t="s">
        <v>83</v>
      </c>
      <c r="C286" s="18" t="s">
        <v>739</v>
      </c>
      <c r="D286" s="18" t="s">
        <v>100</v>
      </c>
      <c r="E286" s="18" t="s">
        <v>144</v>
      </c>
      <c r="F286" s="18" t="s">
        <v>87</v>
      </c>
      <c r="G286" s="18" t="s">
        <v>132</v>
      </c>
      <c r="H286" s="19">
        <v>17</v>
      </c>
      <c r="I286" s="19">
        <v>33</v>
      </c>
      <c r="J286" s="18" t="s">
        <v>89</v>
      </c>
      <c r="K286" s="19">
        <v>2</v>
      </c>
      <c r="L286" s="19">
        <v>4</v>
      </c>
      <c r="M286" s="19">
        <v>3</v>
      </c>
      <c r="N286" s="19">
        <v>3</v>
      </c>
      <c r="O286" s="18" t="s">
        <v>115</v>
      </c>
      <c r="P286" s="20">
        <f>ROUND(CachTinhDiem!$B$23*ROUND(1+(SUMPRODUCT(INDEX(CachTinhDiem!$B$8:$E$11,1,0),$K286:$N286)-1)*9/4,1)+CachTinhDiem!$B$24*ROUND(1+(INDEX(CachTinhDiem!$B$15:$E$20,MATCH($O286,CachTinhDiem!$A$15:$A$20,0),1)-1)*9/4,1),1)</f>
        <v>7.2</v>
      </c>
      <c r="Q286" s="20">
        <f>ROUND(CachTinhDiem!$B$23*ROUND(1+(SUMPRODUCT(INDEX(CachTinhDiem!$B$8:$E$11,2,0),$K286:$N286)-1)*9/4,1)+CachTinhDiem!$B$24*ROUND(1+(INDEX(CachTinhDiem!$B$15:$E$20,MATCH($O286,CachTinhDiem!$A$15:$A$20,0),2)-1)*9/4,1),1)</f>
        <v>6.2</v>
      </c>
      <c r="R286" s="20">
        <f>ROUND(CachTinhDiem!$B$23*ROUND(1+(SUMPRODUCT(INDEX(CachTinhDiem!$B$8:$E$11,3,0),$K286:$N286)-1)*9/4,1)+CachTinhDiem!$B$24*ROUND(1+(INDEX(CachTinhDiem!$B$15:$E$20,MATCH($O286,CachTinhDiem!$A$15:$A$20,0),3)-1)*9/4,1),1)</f>
        <v>7.3</v>
      </c>
      <c r="S286" s="20">
        <f>ROUND(CachTinhDiem!$B$23*ROUND(1+(SUMPRODUCT(INDEX(CachTinhDiem!$B$8:$E$11,4,0),$K286:$N286)-1)*9/4,1)+CachTinhDiem!$B$24*ROUND(1+(INDEX(CachTinhDiem!$B$15:$E$20,MATCH($O286,CachTinhDiem!$A$15:$A$20,0),4)-1)*9/4,1),1)</f>
        <v>5.9</v>
      </c>
      <c r="T286" s="18" t="str">
        <f>INDEX(CachTinhDiem!$A$8:$A$11,MATCH(MAX($P286:$S286),$P286:$S286,0))</f>
        <v>Vẽ ngoại cảnh</v>
      </c>
      <c r="U286" s="21" t="s">
        <v>91</v>
      </c>
      <c r="V286" s="21" t="s">
        <v>92</v>
      </c>
    </row>
    <row r="287" spans="1:22" ht="15" customHeight="1" x14ac:dyDescent="0.35">
      <c r="A287" s="18" t="s">
        <v>740</v>
      </c>
      <c r="B287" s="18" t="s">
        <v>83</v>
      </c>
      <c r="C287" s="18" t="s">
        <v>741</v>
      </c>
      <c r="D287" s="18" t="s">
        <v>85</v>
      </c>
      <c r="E287" s="18" t="s">
        <v>254</v>
      </c>
      <c r="F287" s="18" t="s">
        <v>87</v>
      </c>
      <c r="G287" s="18" t="s">
        <v>548</v>
      </c>
      <c r="H287" s="19">
        <v>5</v>
      </c>
      <c r="I287" s="19">
        <v>15</v>
      </c>
      <c r="J287" s="18" t="s">
        <v>120</v>
      </c>
      <c r="K287" s="19">
        <v>4</v>
      </c>
      <c r="L287" s="19">
        <v>2</v>
      </c>
      <c r="M287" s="19">
        <v>2</v>
      </c>
      <c r="N287" s="19">
        <v>4</v>
      </c>
      <c r="O287" s="18" t="s">
        <v>110</v>
      </c>
      <c r="P287" s="20">
        <f>ROUND(CachTinhDiem!$B$23*ROUND(1+(SUMPRODUCT(INDEX(CachTinhDiem!$B$8:$E$11,1,0),$K287:$N287)-1)*9/4,1)+CachTinhDiem!$B$24*ROUND(1+(INDEX(CachTinhDiem!$B$15:$E$20,MATCH($O287,CachTinhDiem!$A$15:$A$20,0),1)-1)*9/4,1),1)</f>
        <v>5.9</v>
      </c>
      <c r="Q287" s="20">
        <f>ROUND(CachTinhDiem!$B$23*ROUND(1+(SUMPRODUCT(INDEX(CachTinhDiem!$B$8:$E$11,2,0),$K287:$N287)-1)*9/4,1)+CachTinhDiem!$B$24*ROUND(1+(INDEX(CachTinhDiem!$B$15:$E$20,MATCH($O287,CachTinhDiem!$A$15:$A$20,0),2)-1)*9/4,1),1)</f>
        <v>4.9000000000000004</v>
      </c>
      <c r="R287" s="20">
        <f>ROUND(CachTinhDiem!$B$23*ROUND(1+(SUMPRODUCT(INDEX(CachTinhDiem!$B$8:$E$11,3,0),$K287:$N287)-1)*9/4,1)+CachTinhDiem!$B$24*ROUND(1+(INDEX(CachTinhDiem!$B$15:$E$20,MATCH($O287,CachTinhDiem!$A$15:$A$20,0),3)-1)*9/4,1),1)</f>
        <v>4.5999999999999996</v>
      </c>
      <c r="S287" s="20">
        <f>ROUND(CachTinhDiem!$B$23*ROUND(1+(SUMPRODUCT(INDEX(CachTinhDiem!$B$8:$E$11,4,0),$K287:$N287)-1)*9/4,1)+CachTinhDiem!$B$24*ROUND(1+(INDEX(CachTinhDiem!$B$15:$E$20,MATCH($O287,CachTinhDiem!$A$15:$A$20,0),4)-1)*9/4,1),1)</f>
        <v>6.5</v>
      </c>
      <c r="T287" s="18" t="str">
        <f>INDEX(CachTinhDiem!$A$8:$A$11,MATCH(MAX($P287:$S287),$P287:$S287,0))</f>
        <v>Thuyết trình</v>
      </c>
      <c r="U287" s="21" t="s">
        <v>91</v>
      </c>
      <c r="V287" s="21" t="s">
        <v>92</v>
      </c>
    </row>
    <row r="288" spans="1:22" ht="15" customHeight="1" x14ac:dyDescent="0.35">
      <c r="A288" s="18" t="s">
        <v>742</v>
      </c>
      <c r="B288" s="18" t="s">
        <v>83</v>
      </c>
      <c r="C288" s="18" t="s">
        <v>743</v>
      </c>
      <c r="D288" s="18" t="s">
        <v>85</v>
      </c>
      <c r="E288" s="18" t="s">
        <v>20</v>
      </c>
      <c r="F288" s="18" t="s">
        <v>87</v>
      </c>
      <c r="G288" s="18" t="s">
        <v>259</v>
      </c>
      <c r="H288" s="19">
        <v>10</v>
      </c>
      <c r="I288" s="19">
        <v>23</v>
      </c>
      <c r="J288" s="18" t="s">
        <v>97</v>
      </c>
      <c r="K288" s="19">
        <v>3</v>
      </c>
      <c r="L288" s="19">
        <v>3</v>
      </c>
      <c r="M288" s="19">
        <v>3</v>
      </c>
      <c r="N288" s="19">
        <v>2</v>
      </c>
      <c r="O288" s="18" t="s">
        <v>115</v>
      </c>
      <c r="P288" s="20">
        <f>ROUND(CachTinhDiem!$B$23*ROUND(1+(SUMPRODUCT(INDEX(CachTinhDiem!$B$8:$E$11,1,0),$K288:$N288)-1)*9/4,1)+CachTinhDiem!$B$24*ROUND(1+(INDEX(CachTinhDiem!$B$15:$E$20,MATCH($O288,CachTinhDiem!$A$15:$A$20,0),1)-1)*9/4,1),1)</f>
        <v>6.4</v>
      </c>
      <c r="Q288" s="20">
        <f>ROUND(CachTinhDiem!$B$23*ROUND(1+(SUMPRODUCT(INDEX(CachTinhDiem!$B$8:$E$11,2,0),$K288:$N288)-1)*9/4,1)+CachTinhDiem!$B$24*ROUND(1+(INDEX(CachTinhDiem!$B$15:$E$20,MATCH($O288,CachTinhDiem!$A$15:$A$20,0),2)-1)*9/4,1),1)</f>
        <v>6.1</v>
      </c>
      <c r="R288" s="20">
        <f>ROUND(CachTinhDiem!$B$23*ROUND(1+(SUMPRODUCT(INDEX(CachTinhDiem!$B$8:$E$11,3,0),$K288:$N288)-1)*9/4,1)+CachTinhDiem!$B$24*ROUND(1+(INDEX(CachTinhDiem!$B$15:$E$20,MATCH($O288,CachTinhDiem!$A$15:$A$20,0),3)-1)*9/4,1),1)</f>
        <v>6.6</v>
      </c>
      <c r="S288" s="20">
        <f>ROUND(CachTinhDiem!$B$23*ROUND(1+(SUMPRODUCT(INDEX(CachTinhDiem!$B$8:$E$11,4,0),$K288:$N288)-1)*9/4,1)+CachTinhDiem!$B$24*ROUND(1+(INDEX(CachTinhDiem!$B$15:$E$20,MATCH($O288,CachTinhDiem!$A$15:$A$20,0),4)-1)*9/4,1),1)</f>
        <v>4.5999999999999996</v>
      </c>
      <c r="T288" s="18" t="str">
        <f>INDEX(CachTinhDiem!$A$8:$A$11,MATCH(MAX($P288:$S288),$P288:$S288,0))</f>
        <v>Vẽ ngoại cảnh</v>
      </c>
      <c r="U288" s="21" t="s">
        <v>91</v>
      </c>
      <c r="V288" s="21" t="s">
        <v>92</v>
      </c>
    </row>
    <row r="289" spans="1:22" ht="15" customHeight="1" x14ac:dyDescent="0.35">
      <c r="A289" s="18" t="s">
        <v>744</v>
      </c>
      <c r="B289" s="18" t="s">
        <v>83</v>
      </c>
      <c r="C289" s="18" t="s">
        <v>745</v>
      </c>
      <c r="D289" s="18" t="s">
        <v>85</v>
      </c>
      <c r="E289" s="18" t="s">
        <v>186</v>
      </c>
      <c r="F289" s="18" t="s">
        <v>87</v>
      </c>
      <c r="G289" s="18" t="s">
        <v>331</v>
      </c>
      <c r="H289" s="19">
        <v>18</v>
      </c>
      <c r="I289" s="19">
        <v>34</v>
      </c>
      <c r="J289" s="18" t="s">
        <v>89</v>
      </c>
      <c r="K289" s="19">
        <v>2</v>
      </c>
      <c r="L289" s="19">
        <v>3</v>
      </c>
      <c r="M289" s="19">
        <v>2</v>
      </c>
      <c r="N289" s="19">
        <v>4</v>
      </c>
      <c r="O289" s="18" t="s">
        <v>103</v>
      </c>
      <c r="P289" s="20">
        <f>ROUND(CachTinhDiem!$B$23*ROUND(1+(SUMPRODUCT(INDEX(CachTinhDiem!$B$8:$E$11,1,0),$K289:$N289)-1)*9/4,1)+CachTinhDiem!$B$24*ROUND(1+(INDEX(CachTinhDiem!$B$15:$E$20,MATCH($O289,CachTinhDiem!$A$15:$A$20,0),1)-1)*9/4,1),1)</f>
        <v>6.1</v>
      </c>
      <c r="Q289" s="20">
        <f>ROUND(CachTinhDiem!$B$23*ROUND(1+(SUMPRODUCT(INDEX(CachTinhDiem!$B$8:$E$11,2,0),$K289:$N289)-1)*9/4,1)+CachTinhDiem!$B$24*ROUND(1+(INDEX(CachTinhDiem!$B$15:$E$20,MATCH($O289,CachTinhDiem!$A$15:$A$20,0),2)-1)*9/4,1),1)</f>
        <v>3.9</v>
      </c>
      <c r="R289" s="20">
        <f>ROUND(CachTinhDiem!$B$23*ROUND(1+(SUMPRODUCT(INDEX(CachTinhDiem!$B$8:$E$11,3,0),$K289:$N289)-1)*9/4,1)+CachTinhDiem!$B$24*ROUND(1+(INDEX(CachTinhDiem!$B$15:$E$20,MATCH($O289,CachTinhDiem!$A$15:$A$20,0),3)-1)*9/4,1),1)</f>
        <v>4.4000000000000004</v>
      </c>
      <c r="S289" s="20">
        <f>ROUND(CachTinhDiem!$B$23*ROUND(1+(SUMPRODUCT(INDEX(CachTinhDiem!$B$8:$E$11,4,0),$K289:$N289)-1)*9/4,1)+CachTinhDiem!$B$24*ROUND(1+(INDEX(CachTinhDiem!$B$15:$E$20,MATCH($O289,CachTinhDiem!$A$15:$A$20,0),4)-1)*9/4,1),1)</f>
        <v>7.5</v>
      </c>
      <c r="T289" s="18" t="str">
        <f>INDEX(CachTinhDiem!$A$8:$A$11,MATCH(MAX($P289:$S289),$P289:$S289,0))</f>
        <v>Thuyết trình</v>
      </c>
      <c r="U289" s="21" t="s">
        <v>91</v>
      </c>
      <c r="V289" s="21" t="s">
        <v>92</v>
      </c>
    </row>
    <row r="290" spans="1:22" ht="15" customHeight="1" x14ac:dyDescent="0.35">
      <c r="A290" s="18" t="s">
        <v>746</v>
      </c>
      <c r="B290" s="18" t="s">
        <v>83</v>
      </c>
      <c r="C290" s="18" t="s">
        <v>747</v>
      </c>
      <c r="D290" s="18" t="s">
        <v>100</v>
      </c>
      <c r="E290" s="18" t="s">
        <v>254</v>
      </c>
      <c r="F290" s="18" t="s">
        <v>87</v>
      </c>
      <c r="G290" s="18" t="s">
        <v>399</v>
      </c>
      <c r="H290" s="19">
        <v>18</v>
      </c>
      <c r="I290" s="19">
        <v>34</v>
      </c>
      <c r="J290" s="18" t="s">
        <v>89</v>
      </c>
      <c r="K290" s="19">
        <v>2</v>
      </c>
      <c r="L290" s="19">
        <v>4</v>
      </c>
      <c r="M290" s="19">
        <v>2</v>
      </c>
      <c r="N290" s="19">
        <v>5</v>
      </c>
      <c r="O290" s="18" t="s">
        <v>103</v>
      </c>
      <c r="P290" s="20">
        <f>ROUND(CachTinhDiem!$B$23*ROUND(1+(SUMPRODUCT(INDEX(CachTinhDiem!$B$8:$E$11,1,0),$K290:$N290)-1)*9/4,1)+CachTinhDiem!$B$24*ROUND(1+(INDEX(CachTinhDiem!$B$15:$E$20,MATCH($O290,CachTinhDiem!$A$15:$A$20,0),1)-1)*9/4,1),1)</f>
        <v>7</v>
      </c>
      <c r="Q290" s="20">
        <f>ROUND(CachTinhDiem!$B$23*ROUND(1+(SUMPRODUCT(INDEX(CachTinhDiem!$B$8:$E$11,2,0),$K290:$N290)-1)*9/4,1)+CachTinhDiem!$B$24*ROUND(1+(INDEX(CachTinhDiem!$B$15:$E$20,MATCH($O290,CachTinhDiem!$A$15:$A$20,0),2)-1)*9/4,1),1)</f>
        <v>4.4000000000000004</v>
      </c>
      <c r="R290" s="20">
        <f>ROUND(CachTinhDiem!$B$23*ROUND(1+(SUMPRODUCT(INDEX(CachTinhDiem!$B$8:$E$11,3,0),$K290:$N290)-1)*9/4,1)+CachTinhDiem!$B$24*ROUND(1+(INDEX(CachTinhDiem!$B$15:$E$20,MATCH($O290,CachTinhDiem!$A$15:$A$20,0),3)-1)*9/4,1),1)</f>
        <v>5.2</v>
      </c>
      <c r="S290" s="20">
        <f>ROUND(CachTinhDiem!$B$23*ROUND(1+(SUMPRODUCT(INDEX(CachTinhDiem!$B$8:$E$11,4,0),$K290:$N290)-1)*9/4,1)+CachTinhDiem!$B$24*ROUND(1+(INDEX(CachTinhDiem!$B$15:$E$20,MATCH($O290,CachTinhDiem!$A$15:$A$20,0),4)-1)*9/4,1),1)</f>
        <v>8.6999999999999993</v>
      </c>
      <c r="T290" s="18" t="str">
        <f>INDEX(CachTinhDiem!$A$8:$A$11,MATCH(MAX($P290:$S290),$P290:$S290,0))</f>
        <v>Thuyết trình</v>
      </c>
      <c r="U290" s="21" t="s">
        <v>91</v>
      </c>
      <c r="V290" s="21" t="s">
        <v>92</v>
      </c>
    </row>
    <row r="291" spans="1:22" ht="15" customHeight="1" x14ac:dyDescent="0.35">
      <c r="A291" s="18" t="s">
        <v>748</v>
      </c>
      <c r="B291" s="18" t="s">
        <v>83</v>
      </c>
      <c r="C291" s="18" t="s">
        <v>749</v>
      </c>
      <c r="D291" s="18" t="s">
        <v>85</v>
      </c>
      <c r="E291" s="18" t="s">
        <v>147</v>
      </c>
      <c r="F291" s="18" t="s">
        <v>87</v>
      </c>
      <c r="G291" s="18" t="s">
        <v>109</v>
      </c>
      <c r="H291" s="19">
        <v>21</v>
      </c>
      <c r="I291" s="19">
        <v>36</v>
      </c>
      <c r="J291" s="18" t="s">
        <v>89</v>
      </c>
      <c r="K291" s="19">
        <v>2</v>
      </c>
      <c r="L291" s="19">
        <v>4</v>
      </c>
      <c r="M291" s="19">
        <v>2</v>
      </c>
      <c r="N291" s="19">
        <v>1</v>
      </c>
      <c r="O291" s="18" t="s">
        <v>90</v>
      </c>
      <c r="P291" s="20">
        <f>ROUND(CachTinhDiem!$B$23*ROUND(1+(SUMPRODUCT(INDEX(CachTinhDiem!$B$8:$E$11,1,0),$K291:$N291)-1)*9/4,1)+CachTinhDiem!$B$24*ROUND(1+(INDEX(CachTinhDiem!$B$15:$E$20,MATCH($O291,CachTinhDiem!$A$15:$A$20,0),1)-1)*9/4,1),1)</f>
        <v>5.0999999999999996</v>
      </c>
      <c r="Q291" s="20">
        <f>ROUND(CachTinhDiem!$B$23*ROUND(1+(SUMPRODUCT(INDEX(CachTinhDiem!$B$8:$E$11,2,0),$K291:$N291)-1)*9/4,1)+CachTinhDiem!$B$24*ROUND(1+(INDEX(CachTinhDiem!$B$15:$E$20,MATCH($O291,CachTinhDiem!$A$15:$A$20,0),2)-1)*9/4,1),1)</f>
        <v>4.4000000000000004</v>
      </c>
      <c r="R291" s="20">
        <f>ROUND(CachTinhDiem!$B$23*ROUND(1+(SUMPRODUCT(INDEX(CachTinhDiem!$B$8:$E$11,3,0),$K291:$N291)-1)*9/4,1)+CachTinhDiem!$B$24*ROUND(1+(INDEX(CachTinhDiem!$B$15:$E$20,MATCH($O291,CachTinhDiem!$A$15:$A$20,0),3)-1)*9/4,1),1)</f>
        <v>5.3</v>
      </c>
      <c r="S291" s="20">
        <f>ROUND(CachTinhDiem!$B$23*ROUND(1+(SUMPRODUCT(INDEX(CachTinhDiem!$B$8:$E$11,4,0),$K291:$N291)-1)*9/4,1)+CachTinhDiem!$B$24*ROUND(1+(INDEX(CachTinhDiem!$B$15:$E$20,MATCH($O291,CachTinhDiem!$A$15:$A$20,0),4)-1)*9/4,1),1)</f>
        <v>3</v>
      </c>
      <c r="T291" s="18" t="str">
        <f>INDEX(CachTinhDiem!$A$8:$A$11,MATCH(MAX($P291:$S291),$P291:$S291,0))</f>
        <v>Vẽ ngoại cảnh</v>
      </c>
      <c r="U291" s="21" t="s">
        <v>91</v>
      </c>
      <c r="V291" s="21" t="s">
        <v>92</v>
      </c>
    </row>
    <row r="292" spans="1:22" ht="15" customHeight="1" x14ac:dyDescent="0.35">
      <c r="A292" s="18" t="s">
        <v>750</v>
      </c>
      <c r="B292" s="18" t="s">
        <v>83</v>
      </c>
      <c r="C292" s="18" t="s">
        <v>751</v>
      </c>
      <c r="D292" s="18" t="s">
        <v>136</v>
      </c>
      <c r="E292" s="18" t="s">
        <v>131</v>
      </c>
      <c r="F292" s="18" t="s">
        <v>87</v>
      </c>
      <c r="G292" s="18" t="s">
        <v>226</v>
      </c>
      <c r="H292" s="19">
        <v>7</v>
      </c>
      <c r="I292" s="19">
        <v>22</v>
      </c>
      <c r="J292" s="18" t="s">
        <v>97</v>
      </c>
      <c r="K292" s="19">
        <v>4</v>
      </c>
      <c r="L292" s="19">
        <v>2</v>
      </c>
      <c r="M292" s="19">
        <v>3</v>
      </c>
      <c r="N292" s="19">
        <v>5</v>
      </c>
      <c r="O292" s="18" t="s">
        <v>103</v>
      </c>
      <c r="P292" s="20">
        <f>ROUND(CachTinhDiem!$B$23*ROUND(1+(SUMPRODUCT(INDEX(CachTinhDiem!$B$8:$E$11,1,0),$K292:$N292)-1)*9/4,1)+CachTinhDiem!$B$24*ROUND(1+(INDEX(CachTinhDiem!$B$15:$E$20,MATCH($O292,CachTinhDiem!$A$15:$A$20,0),1)-1)*9/4,1),1)</f>
        <v>6.8</v>
      </c>
      <c r="Q292" s="20">
        <f>ROUND(CachTinhDiem!$B$23*ROUND(1+(SUMPRODUCT(INDEX(CachTinhDiem!$B$8:$E$11,2,0),$K292:$N292)-1)*9/4,1)+CachTinhDiem!$B$24*ROUND(1+(INDEX(CachTinhDiem!$B$15:$E$20,MATCH($O292,CachTinhDiem!$A$15:$A$20,0),2)-1)*9/4,1),1)</f>
        <v>5.2</v>
      </c>
      <c r="R292" s="20">
        <f>ROUND(CachTinhDiem!$B$23*ROUND(1+(SUMPRODUCT(INDEX(CachTinhDiem!$B$8:$E$11,3,0),$K292:$N292)-1)*9/4,1)+CachTinhDiem!$B$24*ROUND(1+(INDEX(CachTinhDiem!$B$15:$E$20,MATCH($O292,CachTinhDiem!$A$15:$A$20,0),3)-1)*9/4,1),1)</f>
        <v>5</v>
      </c>
      <c r="S292" s="20">
        <f>ROUND(CachTinhDiem!$B$23*ROUND(1+(SUMPRODUCT(INDEX(CachTinhDiem!$B$8:$E$11,4,0),$K292:$N292)-1)*9/4,1)+CachTinhDiem!$B$24*ROUND(1+(INDEX(CachTinhDiem!$B$15:$E$20,MATCH($O292,CachTinhDiem!$A$15:$A$20,0),4)-1)*9/4,1),1)</f>
        <v>8.5</v>
      </c>
      <c r="T292" s="18" t="str">
        <f>INDEX(CachTinhDiem!$A$8:$A$11,MATCH(MAX($P292:$S292),$P292:$S292,0))</f>
        <v>Thuyết trình</v>
      </c>
      <c r="U292" s="21" t="s">
        <v>91</v>
      </c>
      <c r="V292" s="21" t="s">
        <v>92</v>
      </c>
    </row>
    <row r="293" spans="1:22" ht="15" customHeight="1" x14ac:dyDescent="0.35">
      <c r="A293" s="18" t="s">
        <v>752</v>
      </c>
      <c r="B293" s="18" t="s">
        <v>83</v>
      </c>
      <c r="C293" s="18" t="s">
        <v>753</v>
      </c>
      <c r="D293" s="18" t="s">
        <v>85</v>
      </c>
      <c r="E293" s="18" t="s">
        <v>160</v>
      </c>
      <c r="F293" s="18" t="s">
        <v>87</v>
      </c>
      <c r="G293" s="18" t="s">
        <v>207</v>
      </c>
      <c r="H293" s="19">
        <v>16</v>
      </c>
      <c r="I293" s="19">
        <v>31</v>
      </c>
      <c r="J293" s="18" t="s">
        <v>128</v>
      </c>
      <c r="K293" s="19">
        <v>2</v>
      </c>
      <c r="L293" s="19">
        <v>5</v>
      </c>
      <c r="M293" s="19">
        <v>4</v>
      </c>
      <c r="N293" s="19">
        <v>3</v>
      </c>
      <c r="O293" s="18" t="s">
        <v>110</v>
      </c>
      <c r="P293" s="20">
        <f>ROUND(CachTinhDiem!$B$23*ROUND(1+(SUMPRODUCT(INDEX(CachTinhDiem!$B$8:$E$11,1,0),$K293:$N293)-1)*9/4,1)+CachTinhDiem!$B$24*ROUND(1+(INDEX(CachTinhDiem!$B$15:$E$20,MATCH($O293,CachTinhDiem!$A$15:$A$20,0),1)-1)*9/4,1),1)</f>
        <v>7.5</v>
      </c>
      <c r="Q293" s="20">
        <f>ROUND(CachTinhDiem!$B$23*ROUND(1+(SUMPRODUCT(INDEX(CachTinhDiem!$B$8:$E$11,2,0),$K293:$N293)-1)*9/4,1)+CachTinhDiem!$B$24*ROUND(1+(INDEX(CachTinhDiem!$B$15:$E$20,MATCH($O293,CachTinhDiem!$A$15:$A$20,0),2)-1)*9/4,1),1)</f>
        <v>6.6</v>
      </c>
      <c r="R293" s="20">
        <f>ROUND(CachTinhDiem!$B$23*ROUND(1+(SUMPRODUCT(INDEX(CachTinhDiem!$B$8:$E$11,3,0),$K293:$N293)-1)*9/4,1)+CachTinhDiem!$B$24*ROUND(1+(INDEX(CachTinhDiem!$B$15:$E$20,MATCH($O293,CachTinhDiem!$A$15:$A$20,0),3)-1)*9/4,1),1)</f>
        <v>7.3</v>
      </c>
      <c r="S293" s="20">
        <f>ROUND(CachTinhDiem!$B$23*ROUND(1+(SUMPRODUCT(INDEX(CachTinhDiem!$B$8:$E$11,4,0),$K293:$N293)-1)*9/4,1)+CachTinhDiem!$B$24*ROUND(1+(INDEX(CachTinhDiem!$B$15:$E$20,MATCH($O293,CachTinhDiem!$A$15:$A$20,0),4)-1)*9/4,1),1)</f>
        <v>7.2</v>
      </c>
      <c r="T293" s="18" t="str">
        <f>INDEX(CachTinhDiem!$A$8:$A$11,MATCH(MAX($P293:$S293),$P293:$S293,0))</f>
        <v>Đi học</v>
      </c>
      <c r="U293" s="21" t="s">
        <v>91</v>
      </c>
      <c r="V293" s="21" t="s">
        <v>92</v>
      </c>
    </row>
    <row r="294" spans="1:22" ht="15" customHeight="1" x14ac:dyDescent="0.35">
      <c r="A294" s="18" t="s">
        <v>754</v>
      </c>
      <c r="B294" s="18" t="s">
        <v>83</v>
      </c>
      <c r="C294" s="18" t="s">
        <v>755</v>
      </c>
      <c r="D294" s="18" t="s">
        <v>85</v>
      </c>
      <c r="E294" s="18" t="s">
        <v>254</v>
      </c>
      <c r="F294" s="18" t="s">
        <v>87</v>
      </c>
      <c r="G294" s="18" t="s">
        <v>215</v>
      </c>
      <c r="H294" s="19">
        <v>20</v>
      </c>
      <c r="I294" s="19">
        <v>39</v>
      </c>
      <c r="J294" s="18" t="s">
        <v>89</v>
      </c>
      <c r="K294" s="19">
        <v>2</v>
      </c>
      <c r="L294" s="19">
        <v>4</v>
      </c>
      <c r="M294" s="19">
        <v>3</v>
      </c>
      <c r="N294" s="19">
        <v>2</v>
      </c>
      <c r="O294" s="18" t="s">
        <v>110</v>
      </c>
      <c r="P294" s="20">
        <f>ROUND(CachTinhDiem!$B$23*ROUND(1+(SUMPRODUCT(INDEX(CachTinhDiem!$B$8:$E$11,1,0),$K294:$N294)-1)*9/4,1)+CachTinhDiem!$B$24*ROUND(1+(INDEX(CachTinhDiem!$B$15:$E$20,MATCH($O294,CachTinhDiem!$A$15:$A$20,0),1)-1)*9/4,1),1)</f>
        <v>6.1</v>
      </c>
      <c r="Q294" s="20">
        <f>ROUND(CachTinhDiem!$B$23*ROUND(1+(SUMPRODUCT(INDEX(CachTinhDiem!$B$8:$E$11,2,0),$K294:$N294)-1)*9/4,1)+CachTinhDiem!$B$24*ROUND(1+(INDEX(CachTinhDiem!$B$15:$E$20,MATCH($O294,CachTinhDiem!$A$15:$A$20,0),2)-1)*9/4,1),1)</f>
        <v>5.4</v>
      </c>
      <c r="R294" s="20">
        <f>ROUND(CachTinhDiem!$B$23*ROUND(1+(SUMPRODUCT(INDEX(CachTinhDiem!$B$8:$E$11,3,0),$K294:$N294)-1)*9/4,1)+CachTinhDiem!$B$24*ROUND(1+(INDEX(CachTinhDiem!$B$15:$E$20,MATCH($O294,CachTinhDiem!$A$15:$A$20,0),3)-1)*9/4,1),1)</f>
        <v>5.6</v>
      </c>
      <c r="S294" s="20">
        <f>ROUND(CachTinhDiem!$B$23*ROUND(1+(SUMPRODUCT(INDEX(CachTinhDiem!$B$8:$E$11,4,0),$K294:$N294)-1)*9/4,1)+CachTinhDiem!$B$24*ROUND(1+(INDEX(CachTinhDiem!$B$15:$E$20,MATCH($O294,CachTinhDiem!$A$15:$A$20,0),4)-1)*9/4,1),1)</f>
        <v>5.6</v>
      </c>
      <c r="T294" s="18" t="str">
        <f>INDEX(CachTinhDiem!$A$8:$A$11,MATCH(MAX($P294:$S294),$P294:$S294,0))</f>
        <v>Đi học</v>
      </c>
      <c r="U294" s="21" t="s">
        <v>91</v>
      </c>
      <c r="V294" s="21" t="s">
        <v>92</v>
      </c>
    </row>
    <row r="295" spans="1:22" ht="15" customHeight="1" x14ac:dyDescent="0.35">
      <c r="A295" s="18" t="s">
        <v>756</v>
      </c>
      <c r="B295" s="18" t="s">
        <v>83</v>
      </c>
      <c r="C295" s="18" t="s">
        <v>757</v>
      </c>
      <c r="D295" s="18" t="s">
        <v>85</v>
      </c>
      <c r="E295" s="18" t="s">
        <v>183</v>
      </c>
      <c r="F295" s="18" t="s">
        <v>87</v>
      </c>
      <c r="G295" s="18" t="s">
        <v>164</v>
      </c>
      <c r="H295" s="19">
        <v>20</v>
      </c>
      <c r="I295" s="19">
        <v>38</v>
      </c>
      <c r="J295" s="18" t="s">
        <v>89</v>
      </c>
      <c r="K295" s="19">
        <v>2</v>
      </c>
      <c r="L295" s="19">
        <v>5</v>
      </c>
      <c r="M295" s="19">
        <v>3</v>
      </c>
      <c r="N295" s="19">
        <v>5</v>
      </c>
      <c r="O295" s="18" t="s">
        <v>103</v>
      </c>
      <c r="P295" s="20">
        <f>ROUND(CachTinhDiem!$B$23*ROUND(1+(SUMPRODUCT(INDEX(CachTinhDiem!$B$8:$E$11,1,0),$K295:$N295)-1)*9/4,1)+CachTinhDiem!$B$24*ROUND(1+(INDEX(CachTinhDiem!$B$15:$E$20,MATCH($O295,CachTinhDiem!$A$15:$A$20,0),1)-1)*9/4,1),1)</f>
        <v>7.9</v>
      </c>
      <c r="Q295" s="20">
        <f>ROUND(CachTinhDiem!$B$23*ROUND(1+(SUMPRODUCT(INDEX(CachTinhDiem!$B$8:$E$11,2,0),$K295:$N295)-1)*9/4,1)+CachTinhDiem!$B$24*ROUND(1+(INDEX(CachTinhDiem!$B$15:$E$20,MATCH($O295,CachTinhDiem!$A$15:$A$20,0),2)-1)*9/4,1),1)</f>
        <v>5.5</v>
      </c>
      <c r="R295" s="20">
        <f>ROUND(CachTinhDiem!$B$23*ROUND(1+(SUMPRODUCT(INDEX(CachTinhDiem!$B$8:$E$11,3,0),$K295:$N295)-1)*9/4,1)+CachTinhDiem!$B$24*ROUND(1+(INDEX(CachTinhDiem!$B$15:$E$20,MATCH($O295,CachTinhDiem!$A$15:$A$20,0),3)-1)*9/4,1),1)</f>
        <v>6.5</v>
      </c>
      <c r="S295" s="20">
        <f>ROUND(CachTinhDiem!$B$23*ROUND(1+(SUMPRODUCT(INDEX(CachTinhDiem!$B$8:$E$11,4,0),$K295:$N295)-1)*9/4,1)+CachTinhDiem!$B$24*ROUND(1+(INDEX(CachTinhDiem!$B$15:$E$20,MATCH($O295,CachTinhDiem!$A$15:$A$20,0),4)-1)*9/4,1),1)</f>
        <v>9.4</v>
      </c>
      <c r="T295" s="18" t="str">
        <f>INDEX(CachTinhDiem!$A$8:$A$11,MATCH(MAX($P295:$S295),$P295:$S295,0))</f>
        <v>Thuyết trình</v>
      </c>
      <c r="U295" s="21" t="s">
        <v>91</v>
      </c>
      <c r="V295" s="21" t="s">
        <v>92</v>
      </c>
    </row>
    <row r="296" spans="1:22" ht="15" customHeight="1" x14ac:dyDescent="0.35">
      <c r="A296" s="18" t="s">
        <v>758</v>
      </c>
      <c r="B296" s="18" t="s">
        <v>83</v>
      </c>
      <c r="C296" s="18" t="s">
        <v>759</v>
      </c>
      <c r="D296" s="18" t="s">
        <v>100</v>
      </c>
      <c r="E296" s="18" t="s">
        <v>160</v>
      </c>
      <c r="F296" s="18" t="s">
        <v>87</v>
      </c>
      <c r="G296" s="18" t="s">
        <v>539</v>
      </c>
      <c r="H296" s="19">
        <v>21</v>
      </c>
      <c r="I296" s="19">
        <v>35</v>
      </c>
      <c r="J296" s="18" t="s">
        <v>89</v>
      </c>
      <c r="K296" s="19">
        <v>1</v>
      </c>
      <c r="L296" s="19">
        <v>4</v>
      </c>
      <c r="M296" s="19">
        <v>2</v>
      </c>
      <c r="N296" s="19">
        <v>5</v>
      </c>
      <c r="O296" s="18" t="s">
        <v>103</v>
      </c>
      <c r="P296" s="20">
        <f>ROUND(CachTinhDiem!$B$23*ROUND(1+(SUMPRODUCT(INDEX(CachTinhDiem!$B$8:$E$11,1,0),$K296:$N296)-1)*9/4,1)+CachTinhDiem!$B$24*ROUND(1+(INDEX(CachTinhDiem!$B$15:$E$20,MATCH($O296,CachTinhDiem!$A$15:$A$20,0),1)-1)*9/4,1),1)</f>
        <v>6.8</v>
      </c>
      <c r="Q296" s="20">
        <f>ROUND(CachTinhDiem!$B$23*ROUND(1+(SUMPRODUCT(INDEX(CachTinhDiem!$B$8:$E$11,2,0),$K296:$N296)-1)*9/4,1)+CachTinhDiem!$B$24*ROUND(1+(INDEX(CachTinhDiem!$B$15:$E$20,MATCH($O296,CachTinhDiem!$A$15:$A$20,0),2)-1)*9/4,1),1)</f>
        <v>4.0999999999999996</v>
      </c>
      <c r="R296" s="20">
        <f>ROUND(CachTinhDiem!$B$23*ROUND(1+(SUMPRODUCT(INDEX(CachTinhDiem!$B$8:$E$11,3,0),$K296:$N296)-1)*9/4,1)+CachTinhDiem!$B$24*ROUND(1+(INDEX(CachTinhDiem!$B$15:$E$20,MATCH($O296,CachTinhDiem!$A$15:$A$20,0),3)-1)*9/4,1),1)</f>
        <v>5.2</v>
      </c>
      <c r="S296" s="20">
        <f>ROUND(CachTinhDiem!$B$23*ROUND(1+(SUMPRODUCT(INDEX(CachTinhDiem!$B$8:$E$11,4,0),$K296:$N296)-1)*9/4,1)+CachTinhDiem!$B$24*ROUND(1+(INDEX(CachTinhDiem!$B$15:$E$20,MATCH($O296,CachTinhDiem!$A$15:$A$20,0),4)-1)*9/4,1),1)</f>
        <v>8.6999999999999993</v>
      </c>
      <c r="T296" s="18" t="str">
        <f>INDEX(CachTinhDiem!$A$8:$A$11,MATCH(MAX($P296:$S296),$P296:$S296,0))</f>
        <v>Thuyết trình</v>
      </c>
      <c r="U296" s="21" t="s">
        <v>91</v>
      </c>
      <c r="V296" s="21" t="s">
        <v>92</v>
      </c>
    </row>
    <row r="297" spans="1:22" ht="15" customHeight="1" x14ac:dyDescent="0.35">
      <c r="A297" s="18" t="s">
        <v>760</v>
      </c>
      <c r="B297" s="18" t="s">
        <v>83</v>
      </c>
      <c r="C297" s="18" t="s">
        <v>761</v>
      </c>
      <c r="D297" s="18" t="s">
        <v>85</v>
      </c>
      <c r="E297" s="18" t="s">
        <v>137</v>
      </c>
      <c r="F297" s="18" t="s">
        <v>87</v>
      </c>
      <c r="G297" s="18" t="s">
        <v>331</v>
      </c>
      <c r="H297" s="19">
        <v>19</v>
      </c>
      <c r="I297" s="19">
        <v>33</v>
      </c>
      <c r="J297" s="18" t="s">
        <v>89</v>
      </c>
      <c r="K297" s="19">
        <v>2</v>
      </c>
      <c r="L297" s="19">
        <v>3</v>
      </c>
      <c r="M297" s="19">
        <v>2</v>
      </c>
      <c r="N297" s="19">
        <v>4</v>
      </c>
      <c r="O297" s="18" t="s">
        <v>110</v>
      </c>
      <c r="P297" s="20">
        <f>ROUND(CachTinhDiem!$B$23*ROUND(1+(SUMPRODUCT(INDEX(CachTinhDiem!$B$8:$E$11,1,0),$K297:$N297)-1)*9/4,1)+CachTinhDiem!$B$24*ROUND(1+(INDEX(CachTinhDiem!$B$15:$E$20,MATCH($O297,CachTinhDiem!$A$15:$A$20,0),1)-1)*9/4,1),1)</f>
        <v>6.1</v>
      </c>
      <c r="Q297" s="20">
        <f>ROUND(CachTinhDiem!$B$23*ROUND(1+(SUMPRODUCT(INDEX(CachTinhDiem!$B$8:$E$11,2,0),$K297:$N297)-1)*9/4,1)+CachTinhDiem!$B$24*ROUND(1+(INDEX(CachTinhDiem!$B$15:$E$20,MATCH($O297,CachTinhDiem!$A$15:$A$20,0),2)-1)*9/4,1),1)</f>
        <v>4.5999999999999996</v>
      </c>
      <c r="R297" s="20">
        <f>ROUND(CachTinhDiem!$B$23*ROUND(1+(SUMPRODUCT(INDEX(CachTinhDiem!$B$8:$E$11,3,0),$K297:$N297)-1)*9/4,1)+CachTinhDiem!$B$24*ROUND(1+(INDEX(CachTinhDiem!$B$15:$E$20,MATCH($O297,CachTinhDiem!$A$15:$A$20,0),3)-1)*9/4,1),1)</f>
        <v>5</v>
      </c>
      <c r="S297" s="20">
        <f>ROUND(CachTinhDiem!$B$23*ROUND(1+(SUMPRODUCT(INDEX(CachTinhDiem!$B$8:$E$11,4,0),$K297:$N297)-1)*9/4,1)+CachTinhDiem!$B$24*ROUND(1+(INDEX(CachTinhDiem!$B$15:$E$20,MATCH($O297,CachTinhDiem!$A$15:$A$20,0),4)-1)*9/4,1),1)</f>
        <v>6.8</v>
      </c>
      <c r="T297" s="18" t="str">
        <f>INDEX(CachTinhDiem!$A$8:$A$11,MATCH(MAX($P297:$S297),$P297:$S297,0))</f>
        <v>Thuyết trình</v>
      </c>
      <c r="U297" s="21" t="s">
        <v>91</v>
      </c>
      <c r="V297" s="21" t="s">
        <v>92</v>
      </c>
    </row>
    <row r="298" spans="1:22" ht="15" customHeight="1" x14ac:dyDescent="0.35">
      <c r="A298" s="18" t="s">
        <v>762</v>
      </c>
      <c r="B298" s="18" t="s">
        <v>83</v>
      </c>
      <c r="C298" s="18" t="s">
        <v>763</v>
      </c>
      <c r="D298" s="18" t="s">
        <v>85</v>
      </c>
      <c r="E298" s="18" t="s">
        <v>229</v>
      </c>
      <c r="F298" s="18" t="s">
        <v>87</v>
      </c>
      <c r="G298" s="18" t="s">
        <v>123</v>
      </c>
      <c r="H298" s="19">
        <v>5</v>
      </c>
      <c r="I298" s="19">
        <v>16</v>
      </c>
      <c r="J298" s="18" t="s">
        <v>120</v>
      </c>
      <c r="K298" s="19">
        <v>4</v>
      </c>
      <c r="L298" s="19">
        <v>1</v>
      </c>
      <c r="M298" s="19">
        <v>3</v>
      </c>
      <c r="N298" s="19">
        <v>3</v>
      </c>
      <c r="O298" s="18" t="s">
        <v>110</v>
      </c>
      <c r="P298" s="20">
        <f>ROUND(CachTinhDiem!$B$23*ROUND(1+(SUMPRODUCT(INDEX(CachTinhDiem!$B$8:$E$11,1,0),$K298:$N298)-1)*9/4,1)+CachTinhDiem!$B$24*ROUND(1+(INDEX(CachTinhDiem!$B$15:$E$20,MATCH($O298,CachTinhDiem!$A$15:$A$20,0),1)-1)*9/4,1),1)</f>
        <v>5.4</v>
      </c>
      <c r="Q298" s="20">
        <f>ROUND(CachTinhDiem!$B$23*ROUND(1+(SUMPRODUCT(INDEX(CachTinhDiem!$B$8:$E$11,2,0),$K298:$N298)-1)*9/4,1)+CachTinhDiem!$B$24*ROUND(1+(INDEX(CachTinhDiem!$B$15:$E$20,MATCH($O298,CachTinhDiem!$A$15:$A$20,0),2)-1)*9/4,1),1)</f>
        <v>5.2</v>
      </c>
      <c r="R298" s="20">
        <f>ROUND(CachTinhDiem!$B$23*ROUND(1+(SUMPRODUCT(INDEX(CachTinhDiem!$B$8:$E$11,3,0),$K298:$N298)-1)*9/4,1)+CachTinhDiem!$B$24*ROUND(1+(INDEX(CachTinhDiem!$B$15:$E$20,MATCH($O298,CachTinhDiem!$A$15:$A$20,0),3)-1)*9/4,1),1)</f>
        <v>4.5999999999999996</v>
      </c>
      <c r="S298" s="20">
        <f>ROUND(CachTinhDiem!$B$23*ROUND(1+(SUMPRODUCT(INDEX(CachTinhDiem!$B$8:$E$11,4,0),$K298:$N298)-1)*9/4,1)+CachTinhDiem!$B$24*ROUND(1+(INDEX(CachTinhDiem!$B$15:$E$20,MATCH($O298,CachTinhDiem!$A$15:$A$20,0),4)-1)*9/4,1),1)</f>
        <v>5.6</v>
      </c>
      <c r="T298" s="18" t="str">
        <f>INDEX(CachTinhDiem!$A$8:$A$11,MATCH(MAX($P298:$S298),$P298:$S298,0))</f>
        <v>Thuyết trình</v>
      </c>
      <c r="U298" s="21" t="s">
        <v>91</v>
      </c>
      <c r="V298" s="21" t="s">
        <v>92</v>
      </c>
    </row>
    <row r="299" spans="1:22" ht="15" customHeight="1" x14ac:dyDescent="0.35">
      <c r="A299" s="18" t="s">
        <v>764</v>
      </c>
      <c r="B299" s="18" t="s">
        <v>83</v>
      </c>
      <c r="C299" s="18" t="s">
        <v>765</v>
      </c>
      <c r="D299" s="18" t="s">
        <v>100</v>
      </c>
      <c r="E299" s="18" t="s">
        <v>24</v>
      </c>
      <c r="F299" s="18" t="s">
        <v>87</v>
      </c>
      <c r="G299" s="18" t="s">
        <v>132</v>
      </c>
      <c r="H299" s="19">
        <v>16</v>
      </c>
      <c r="I299" s="19">
        <v>31</v>
      </c>
      <c r="J299" s="18" t="s">
        <v>128</v>
      </c>
      <c r="K299" s="19">
        <v>2</v>
      </c>
      <c r="L299" s="19">
        <v>4</v>
      </c>
      <c r="M299" s="19">
        <v>3</v>
      </c>
      <c r="N299" s="19">
        <v>3</v>
      </c>
      <c r="O299" s="18" t="s">
        <v>110</v>
      </c>
      <c r="P299" s="20">
        <f>ROUND(CachTinhDiem!$B$23*ROUND(1+(SUMPRODUCT(INDEX(CachTinhDiem!$B$8:$E$11,1,0),$K299:$N299)-1)*9/4,1)+CachTinhDiem!$B$24*ROUND(1+(INDEX(CachTinhDiem!$B$15:$E$20,MATCH($O299,CachTinhDiem!$A$15:$A$20,0),1)-1)*9/4,1),1)</f>
        <v>6.5</v>
      </c>
      <c r="Q299" s="20">
        <f>ROUND(CachTinhDiem!$B$23*ROUND(1+(SUMPRODUCT(INDEX(CachTinhDiem!$B$8:$E$11,2,0),$K299:$N299)-1)*9/4,1)+CachTinhDiem!$B$24*ROUND(1+(INDEX(CachTinhDiem!$B$15:$E$20,MATCH($O299,CachTinhDiem!$A$15:$A$20,0),2)-1)*9/4,1),1)</f>
        <v>5.5</v>
      </c>
      <c r="R299" s="20">
        <f>ROUND(CachTinhDiem!$B$23*ROUND(1+(SUMPRODUCT(INDEX(CachTinhDiem!$B$8:$E$11,3,0),$K299:$N299)-1)*9/4,1)+CachTinhDiem!$B$24*ROUND(1+(INDEX(CachTinhDiem!$B$15:$E$20,MATCH($O299,CachTinhDiem!$A$15:$A$20,0),3)-1)*9/4,1),1)</f>
        <v>6</v>
      </c>
      <c r="S299" s="20">
        <f>ROUND(CachTinhDiem!$B$23*ROUND(1+(SUMPRODUCT(INDEX(CachTinhDiem!$B$8:$E$11,4,0),$K299:$N299)-1)*9/4,1)+CachTinhDiem!$B$24*ROUND(1+(INDEX(CachTinhDiem!$B$15:$E$20,MATCH($O299,CachTinhDiem!$A$15:$A$20,0),4)-1)*9/4,1),1)</f>
        <v>6.5</v>
      </c>
      <c r="T299" s="18" t="str">
        <f>INDEX(CachTinhDiem!$A$8:$A$11,MATCH(MAX($P299:$S299),$P299:$S299,0))</f>
        <v>Đi học</v>
      </c>
      <c r="U299" s="21" t="s">
        <v>91</v>
      </c>
      <c r="V299" s="21" t="s">
        <v>92</v>
      </c>
    </row>
    <row r="300" spans="1:22" ht="15" customHeight="1" x14ac:dyDescent="0.35">
      <c r="A300" s="18" t="s">
        <v>766</v>
      </c>
      <c r="B300" s="18" t="s">
        <v>83</v>
      </c>
      <c r="C300" s="18" t="s">
        <v>767</v>
      </c>
      <c r="D300" s="18" t="s">
        <v>100</v>
      </c>
      <c r="E300" s="18" t="s">
        <v>160</v>
      </c>
      <c r="F300" s="18" t="s">
        <v>87</v>
      </c>
      <c r="G300" s="18" t="s">
        <v>157</v>
      </c>
      <c r="H300" s="19">
        <v>7</v>
      </c>
      <c r="I300" s="19">
        <v>19</v>
      </c>
      <c r="J300" s="18" t="s">
        <v>120</v>
      </c>
      <c r="K300" s="19">
        <v>4</v>
      </c>
      <c r="L300" s="19">
        <v>2</v>
      </c>
      <c r="M300" s="19">
        <v>3</v>
      </c>
      <c r="N300" s="19">
        <v>3</v>
      </c>
      <c r="O300" s="18" t="s">
        <v>150</v>
      </c>
      <c r="P300" s="20">
        <f>ROUND(CachTinhDiem!$B$23*ROUND(1+(SUMPRODUCT(INDEX(CachTinhDiem!$B$8:$E$11,1,0),$K300:$N300)-1)*9/4,1)+CachTinhDiem!$B$24*ROUND(1+(INDEX(CachTinhDiem!$B$15:$E$20,MATCH($O300,CachTinhDiem!$A$15:$A$20,0),1)-1)*9/4,1),1)</f>
        <v>5.9</v>
      </c>
      <c r="Q300" s="20">
        <f>ROUND(CachTinhDiem!$B$23*ROUND(1+(SUMPRODUCT(INDEX(CachTinhDiem!$B$8:$E$11,2,0),$K300:$N300)-1)*9/4,1)+CachTinhDiem!$B$24*ROUND(1+(INDEX(CachTinhDiem!$B$15:$E$20,MATCH($O300,CachTinhDiem!$A$15:$A$20,0),2)-1)*9/4,1),1)</f>
        <v>4.8</v>
      </c>
      <c r="R300" s="20">
        <f>ROUND(CachTinhDiem!$B$23*ROUND(1+(SUMPRODUCT(INDEX(CachTinhDiem!$B$8:$E$11,3,0),$K300:$N300)-1)*9/4,1)+CachTinhDiem!$B$24*ROUND(1+(INDEX(CachTinhDiem!$B$15:$E$20,MATCH($O300,CachTinhDiem!$A$15:$A$20,0),3)-1)*9/4,1),1)</f>
        <v>6.4</v>
      </c>
      <c r="S300" s="20">
        <f>ROUND(CachTinhDiem!$B$23*ROUND(1+(SUMPRODUCT(INDEX(CachTinhDiem!$B$8:$E$11,4,0),$K300:$N300)-1)*9/4,1)+CachTinhDiem!$B$24*ROUND(1+(INDEX(CachTinhDiem!$B$15:$E$20,MATCH($O300,CachTinhDiem!$A$15:$A$20,0),4)-1)*9/4,1),1)</f>
        <v>5.2</v>
      </c>
      <c r="T300" s="18" t="str">
        <f>INDEX(CachTinhDiem!$A$8:$A$11,MATCH(MAX($P300:$S300),$P300:$S300,0))</f>
        <v>Vẽ ngoại cảnh</v>
      </c>
      <c r="U300" s="21" t="s">
        <v>91</v>
      </c>
      <c r="V300" s="21" t="s">
        <v>92</v>
      </c>
    </row>
    <row r="301" spans="1:22" ht="15" customHeight="1" x14ac:dyDescent="0.35">
      <c r="A301" s="18" t="s">
        <v>768</v>
      </c>
      <c r="B301" s="18" t="s">
        <v>83</v>
      </c>
      <c r="C301" s="18" t="s">
        <v>769</v>
      </c>
      <c r="D301" s="18" t="s">
        <v>85</v>
      </c>
      <c r="E301" s="18" t="s">
        <v>86</v>
      </c>
      <c r="F301" s="18" t="s">
        <v>87</v>
      </c>
      <c r="G301" s="18" t="s">
        <v>96</v>
      </c>
      <c r="H301" s="19">
        <v>6</v>
      </c>
      <c r="I301" s="19">
        <v>20</v>
      </c>
      <c r="J301" s="18" t="s">
        <v>120</v>
      </c>
      <c r="K301" s="19">
        <v>4</v>
      </c>
      <c r="L301" s="19">
        <v>2</v>
      </c>
      <c r="M301" s="19">
        <v>2</v>
      </c>
      <c r="N301" s="19">
        <v>2</v>
      </c>
      <c r="O301" s="18" t="s">
        <v>138</v>
      </c>
      <c r="P301" s="20">
        <f>ROUND(CachTinhDiem!$B$23*ROUND(1+(SUMPRODUCT(INDEX(CachTinhDiem!$B$8:$E$11,1,0),$K301:$N301)-1)*9/4,1)+CachTinhDiem!$B$24*ROUND(1+(INDEX(CachTinhDiem!$B$15:$E$20,MATCH($O301,CachTinhDiem!$A$15:$A$20,0),1)-1)*9/4,1),1)</f>
        <v>4.9000000000000004</v>
      </c>
      <c r="Q301" s="20">
        <f>ROUND(CachTinhDiem!$B$23*ROUND(1+(SUMPRODUCT(INDEX(CachTinhDiem!$B$8:$E$11,2,0),$K301:$N301)-1)*9/4,1)+CachTinhDiem!$B$24*ROUND(1+(INDEX(CachTinhDiem!$B$15:$E$20,MATCH($O301,CachTinhDiem!$A$15:$A$20,0),2)-1)*9/4,1),1)</f>
        <v>5.9</v>
      </c>
      <c r="R301" s="20">
        <f>ROUND(CachTinhDiem!$B$23*ROUND(1+(SUMPRODUCT(INDEX(CachTinhDiem!$B$8:$E$11,3,0),$K301:$N301)-1)*9/4,1)+CachTinhDiem!$B$24*ROUND(1+(INDEX(CachTinhDiem!$B$15:$E$20,MATCH($O301,CachTinhDiem!$A$15:$A$20,0),3)-1)*9/4,1),1)</f>
        <v>4.7</v>
      </c>
      <c r="S301" s="20">
        <f>ROUND(CachTinhDiem!$B$23*ROUND(1+(SUMPRODUCT(INDEX(CachTinhDiem!$B$8:$E$11,4,0),$K301:$N301)-1)*9/4,1)+CachTinhDiem!$B$24*ROUND(1+(INDEX(CachTinhDiem!$B$15:$E$20,MATCH($O301,CachTinhDiem!$A$15:$A$20,0),4)-1)*9/4,1),1)</f>
        <v>2.6</v>
      </c>
      <c r="T301" s="18" t="str">
        <f>INDEX(CachTinhDiem!$A$8:$A$11,MATCH(MAX($P301:$S301),$P301:$S301,0))</f>
        <v>Xưởng/Công trình</v>
      </c>
      <c r="U301" s="21" t="s">
        <v>91</v>
      </c>
      <c r="V301" s="21" t="s">
        <v>92</v>
      </c>
    </row>
    <row r="302" spans="1:22" ht="15" customHeight="1" x14ac:dyDescent="0.35">
      <c r="A302" s="18" t="s">
        <v>770</v>
      </c>
      <c r="B302" s="18" t="s">
        <v>83</v>
      </c>
      <c r="C302" s="18" t="s">
        <v>771</v>
      </c>
      <c r="D302" s="18" t="s">
        <v>136</v>
      </c>
      <c r="E302" s="18" t="s">
        <v>225</v>
      </c>
      <c r="F302" s="18" t="s">
        <v>87</v>
      </c>
      <c r="G302" s="18" t="s">
        <v>88</v>
      </c>
      <c r="H302" s="19">
        <v>20</v>
      </c>
      <c r="I302" s="19">
        <v>38</v>
      </c>
      <c r="J302" s="18" t="s">
        <v>89</v>
      </c>
      <c r="K302" s="19">
        <v>2</v>
      </c>
      <c r="L302" s="19">
        <v>5</v>
      </c>
      <c r="M302" s="19">
        <v>3</v>
      </c>
      <c r="N302" s="19">
        <v>2</v>
      </c>
      <c r="O302" s="18" t="s">
        <v>90</v>
      </c>
      <c r="P302" s="20">
        <f>ROUND(CachTinhDiem!$B$23*ROUND(1+(SUMPRODUCT(INDEX(CachTinhDiem!$B$8:$E$11,1,0),$K302:$N302)-1)*9/4,1)+CachTinhDiem!$B$24*ROUND(1+(INDEX(CachTinhDiem!$B$15:$E$20,MATCH($O302,CachTinhDiem!$A$15:$A$20,0),1)-1)*9/4,1),1)</f>
        <v>6.5</v>
      </c>
      <c r="Q302" s="20">
        <f>ROUND(CachTinhDiem!$B$23*ROUND(1+(SUMPRODUCT(INDEX(CachTinhDiem!$B$8:$E$11,2,0),$K302:$N302)-1)*9/4,1)+CachTinhDiem!$B$24*ROUND(1+(INDEX(CachTinhDiem!$B$15:$E$20,MATCH($O302,CachTinhDiem!$A$15:$A$20,0),2)-1)*9/4,1),1)</f>
        <v>5.6</v>
      </c>
      <c r="R302" s="20">
        <f>ROUND(CachTinhDiem!$B$23*ROUND(1+(SUMPRODUCT(INDEX(CachTinhDiem!$B$8:$E$11,3,0),$K302:$N302)-1)*9/4,1)+CachTinhDiem!$B$24*ROUND(1+(INDEX(CachTinhDiem!$B$15:$E$20,MATCH($O302,CachTinhDiem!$A$15:$A$20,0),3)-1)*9/4,1),1)</f>
        <v>6.8</v>
      </c>
      <c r="S302" s="20">
        <f>ROUND(CachTinhDiem!$B$23*ROUND(1+(SUMPRODUCT(INDEX(CachTinhDiem!$B$8:$E$11,4,0),$K302:$N302)-1)*9/4,1)+CachTinhDiem!$B$24*ROUND(1+(INDEX(CachTinhDiem!$B$15:$E$20,MATCH($O302,CachTinhDiem!$A$15:$A$20,0),4)-1)*9/4,1),1)</f>
        <v>4.5999999999999996</v>
      </c>
      <c r="T302" s="18" t="str">
        <f>INDEX(CachTinhDiem!$A$8:$A$11,MATCH(MAX($P302:$S302),$P302:$S302,0))</f>
        <v>Vẽ ngoại cảnh</v>
      </c>
      <c r="U302" s="21" t="s">
        <v>91</v>
      </c>
      <c r="V302" s="21" t="s">
        <v>92</v>
      </c>
    </row>
    <row r="303" spans="1:22" ht="15" customHeight="1" x14ac:dyDescent="0.35">
      <c r="A303" s="18" t="s">
        <v>772</v>
      </c>
      <c r="B303" s="18" t="s">
        <v>83</v>
      </c>
      <c r="C303" s="18" t="s">
        <v>773</v>
      </c>
      <c r="D303" s="18" t="s">
        <v>100</v>
      </c>
      <c r="E303" s="18" t="s">
        <v>101</v>
      </c>
      <c r="F303" s="18" t="s">
        <v>87</v>
      </c>
      <c r="G303" s="18" t="s">
        <v>305</v>
      </c>
      <c r="H303" s="19">
        <v>18</v>
      </c>
      <c r="I303" s="19">
        <v>33</v>
      </c>
      <c r="J303" s="18" t="s">
        <v>89</v>
      </c>
      <c r="K303" s="19">
        <v>2</v>
      </c>
      <c r="L303" s="19">
        <v>4</v>
      </c>
      <c r="M303" s="19">
        <v>3</v>
      </c>
      <c r="N303" s="19">
        <v>3</v>
      </c>
      <c r="O303" s="18" t="s">
        <v>115</v>
      </c>
      <c r="P303" s="20">
        <f>ROUND(CachTinhDiem!$B$23*ROUND(1+(SUMPRODUCT(INDEX(CachTinhDiem!$B$8:$E$11,1,0),$K303:$N303)-1)*9/4,1)+CachTinhDiem!$B$24*ROUND(1+(INDEX(CachTinhDiem!$B$15:$E$20,MATCH($O303,CachTinhDiem!$A$15:$A$20,0),1)-1)*9/4,1),1)</f>
        <v>7.2</v>
      </c>
      <c r="Q303" s="20">
        <f>ROUND(CachTinhDiem!$B$23*ROUND(1+(SUMPRODUCT(INDEX(CachTinhDiem!$B$8:$E$11,2,0),$K303:$N303)-1)*9/4,1)+CachTinhDiem!$B$24*ROUND(1+(INDEX(CachTinhDiem!$B$15:$E$20,MATCH($O303,CachTinhDiem!$A$15:$A$20,0),2)-1)*9/4,1),1)</f>
        <v>6.2</v>
      </c>
      <c r="R303" s="20">
        <f>ROUND(CachTinhDiem!$B$23*ROUND(1+(SUMPRODUCT(INDEX(CachTinhDiem!$B$8:$E$11,3,0),$K303:$N303)-1)*9/4,1)+CachTinhDiem!$B$24*ROUND(1+(INDEX(CachTinhDiem!$B$15:$E$20,MATCH($O303,CachTinhDiem!$A$15:$A$20,0),3)-1)*9/4,1),1)</f>
        <v>7.3</v>
      </c>
      <c r="S303" s="20">
        <f>ROUND(CachTinhDiem!$B$23*ROUND(1+(SUMPRODUCT(INDEX(CachTinhDiem!$B$8:$E$11,4,0),$K303:$N303)-1)*9/4,1)+CachTinhDiem!$B$24*ROUND(1+(INDEX(CachTinhDiem!$B$15:$E$20,MATCH($O303,CachTinhDiem!$A$15:$A$20,0),4)-1)*9/4,1),1)</f>
        <v>5.9</v>
      </c>
      <c r="T303" s="18" t="str">
        <f>INDEX(CachTinhDiem!$A$8:$A$11,MATCH(MAX($P303:$S303),$P303:$S303,0))</f>
        <v>Vẽ ngoại cảnh</v>
      </c>
      <c r="U303" s="21" t="s">
        <v>91</v>
      </c>
      <c r="V303" s="21" t="s">
        <v>92</v>
      </c>
    </row>
    <row r="304" spans="1:22" ht="15" customHeight="1" x14ac:dyDescent="0.35">
      <c r="A304" s="18" t="s">
        <v>774</v>
      </c>
      <c r="B304" s="18" t="s">
        <v>83</v>
      </c>
      <c r="C304" s="18" t="s">
        <v>775</v>
      </c>
      <c r="D304" s="18" t="s">
        <v>136</v>
      </c>
      <c r="E304" s="18" t="s">
        <v>106</v>
      </c>
      <c r="F304" s="18" t="s">
        <v>87</v>
      </c>
      <c r="G304" s="18" t="s">
        <v>177</v>
      </c>
      <c r="H304" s="19">
        <v>12</v>
      </c>
      <c r="I304" s="19">
        <v>27</v>
      </c>
      <c r="J304" s="18" t="s">
        <v>128</v>
      </c>
      <c r="K304" s="19">
        <v>3</v>
      </c>
      <c r="L304" s="19">
        <v>2</v>
      </c>
      <c r="M304" s="19">
        <v>3</v>
      </c>
      <c r="N304" s="19">
        <v>3</v>
      </c>
      <c r="O304" s="18" t="s">
        <v>115</v>
      </c>
      <c r="P304" s="20">
        <f>ROUND(CachTinhDiem!$B$23*ROUND(1+(SUMPRODUCT(INDEX(CachTinhDiem!$B$8:$E$11,1,0),$K304:$N304)-1)*9/4,1)+CachTinhDiem!$B$24*ROUND(1+(INDEX(CachTinhDiem!$B$15:$E$20,MATCH($O304,CachTinhDiem!$A$15:$A$20,0),1)-1)*9/4,1),1)</f>
        <v>6.4</v>
      </c>
      <c r="Q304" s="20">
        <f>ROUND(CachTinhDiem!$B$23*ROUND(1+(SUMPRODUCT(INDEX(CachTinhDiem!$B$8:$E$11,2,0),$K304:$N304)-1)*9/4,1)+CachTinhDiem!$B$24*ROUND(1+(INDEX(CachTinhDiem!$B$15:$E$20,MATCH($O304,CachTinhDiem!$A$15:$A$20,0),2)-1)*9/4,1),1)</f>
        <v>5.9</v>
      </c>
      <c r="R304" s="20">
        <f>ROUND(CachTinhDiem!$B$23*ROUND(1+(SUMPRODUCT(INDEX(CachTinhDiem!$B$8:$E$11,3,0),$K304:$N304)-1)*9/4,1)+CachTinhDiem!$B$24*ROUND(1+(INDEX(CachTinhDiem!$B$15:$E$20,MATCH($O304,CachTinhDiem!$A$15:$A$20,0),3)-1)*9/4,1),1)</f>
        <v>6.4</v>
      </c>
      <c r="S304" s="20">
        <f>ROUND(CachTinhDiem!$B$23*ROUND(1+(SUMPRODUCT(INDEX(CachTinhDiem!$B$8:$E$11,4,0),$K304:$N304)-1)*9/4,1)+CachTinhDiem!$B$24*ROUND(1+(INDEX(CachTinhDiem!$B$15:$E$20,MATCH($O304,CachTinhDiem!$A$15:$A$20,0),4)-1)*9/4,1),1)</f>
        <v>5.2</v>
      </c>
      <c r="T304" s="18" t="str">
        <f>INDEX(CachTinhDiem!$A$8:$A$11,MATCH(MAX($P304:$S304),$P304:$S304,0))</f>
        <v>Đi học</v>
      </c>
      <c r="U304" s="21" t="s">
        <v>91</v>
      </c>
      <c r="V304" s="21" t="s">
        <v>92</v>
      </c>
    </row>
    <row r="305" spans="1:22" ht="15" customHeight="1" x14ac:dyDescent="0.35">
      <c r="A305" s="18" t="s">
        <v>776</v>
      </c>
      <c r="B305" s="18" t="s">
        <v>83</v>
      </c>
      <c r="C305" s="18" t="s">
        <v>777</v>
      </c>
      <c r="D305" s="18" t="s">
        <v>136</v>
      </c>
      <c r="E305" s="18" t="s">
        <v>101</v>
      </c>
      <c r="F305" s="18" t="s">
        <v>87</v>
      </c>
      <c r="G305" s="18" t="s">
        <v>207</v>
      </c>
      <c r="H305" s="19">
        <v>17</v>
      </c>
      <c r="I305" s="19">
        <v>31</v>
      </c>
      <c r="J305" s="18" t="s">
        <v>128</v>
      </c>
      <c r="K305" s="19">
        <v>2</v>
      </c>
      <c r="L305" s="19">
        <v>5</v>
      </c>
      <c r="M305" s="19">
        <v>3</v>
      </c>
      <c r="N305" s="19">
        <v>3</v>
      </c>
      <c r="O305" s="18" t="s">
        <v>110</v>
      </c>
      <c r="P305" s="20">
        <f>ROUND(CachTinhDiem!$B$23*ROUND(1+(SUMPRODUCT(INDEX(CachTinhDiem!$B$8:$E$11,1,0),$K305:$N305)-1)*9/4,1)+CachTinhDiem!$B$24*ROUND(1+(INDEX(CachTinhDiem!$B$15:$E$20,MATCH($O305,CachTinhDiem!$A$15:$A$20,0),1)-1)*9/4,1),1)</f>
        <v>7</v>
      </c>
      <c r="Q305" s="20">
        <f>ROUND(CachTinhDiem!$B$23*ROUND(1+(SUMPRODUCT(INDEX(CachTinhDiem!$B$8:$E$11,2,0),$K305:$N305)-1)*9/4,1)+CachTinhDiem!$B$24*ROUND(1+(INDEX(CachTinhDiem!$B$15:$E$20,MATCH($O305,CachTinhDiem!$A$15:$A$20,0),2)-1)*9/4,1),1)</f>
        <v>5.9</v>
      </c>
      <c r="R305" s="20">
        <f>ROUND(CachTinhDiem!$B$23*ROUND(1+(SUMPRODUCT(INDEX(CachTinhDiem!$B$8:$E$11,3,0),$K305:$N305)-1)*9/4,1)+CachTinhDiem!$B$24*ROUND(1+(INDEX(CachTinhDiem!$B$15:$E$20,MATCH($O305,CachTinhDiem!$A$15:$A$20,0),3)-1)*9/4,1),1)</f>
        <v>6.5</v>
      </c>
      <c r="S305" s="20">
        <f>ROUND(CachTinhDiem!$B$23*ROUND(1+(SUMPRODUCT(INDEX(CachTinhDiem!$B$8:$E$11,4,0),$K305:$N305)-1)*9/4,1)+CachTinhDiem!$B$24*ROUND(1+(INDEX(CachTinhDiem!$B$15:$E$20,MATCH($O305,CachTinhDiem!$A$15:$A$20,0),4)-1)*9/4,1),1)</f>
        <v>6.8</v>
      </c>
      <c r="T305" s="18" t="str">
        <f>INDEX(CachTinhDiem!$A$8:$A$11,MATCH(MAX($P305:$S305),$P305:$S305,0))</f>
        <v>Đi học</v>
      </c>
      <c r="U305" s="21" t="s">
        <v>91</v>
      </c>
      <c r="V305" s="21" t="s">
        <v>92</v>
      </c>
    </row>
    <row r="306" spans="1:22" ht="15" customHeight="1" x14ac:dyDescent="0.35">
      <c r="A306" s="18" t="s">
        <v>778</v>
      </c>
      <c r="B306" s="18" t="s">
        <v>83</v>
      </c>
      <c r="C306" s="18" t="s">
        <v>779</v>
      </c>
      <c r="D306" s="18" t="s">
        <v>100</v>
      </c>
      <c r="E306" s="18" t="s">
        <v>131</v>
      </c>
      <c r="F306" s="18" t="s">
        <v>87</v>
      </c>
      <c r="G306" s="18" t="s">
        <v>399</v>
      </c>
      <c r="H306" s="19">
        <v>24</v>
      </c>
      <c r="I306" s="19">
        <v>40</v>
      </c>
      <c r="J306" s="18" t="s">
        <v>133</v>
      </c>
      <c r="K306" s="19">
        <v>2</v>
      </c>
      <c r="L306" s="19">
        <v>5</v>
      </c>
      <c r="M306" s="19">
        <v>1</v>
      </c>
      <c r="N306" s="19">
        <v>5</v>
      </c>
      <c r="O306" s="18" t="s">
        <v>103</v>
      </c>
      <c r="P306" s="20">
        <f>ROUND(CachTinhDiem!$B$23*ROUND(1+(SUMPRODUCT(INDEX(CachTinhDiem!$B$8:$E$11,1,0),$K306:$N306)-1)*9/4,1)+CachTinhDiem!$B$24*ROUND(1+(INDEX(CachTinhDiem!$B$15:$E$20,MATCH($O306,CachTinhDiem!$A$15:$A$20,0),1)-1)*9/4,1),1)</f>
        <v>7</v>
      </c>
      <c r="Q306" s="20">
        <f>ROUND(CachTinhDiem!$B$23*ROUND(1+(SUMPRODUCT(INDEX(CachTinhDiem!$B$8:$E$11,2,0),$K306:$N306)-1)*9/4,1)+CachTinhDiem!$B$24*ROUND(1+(INDEX(CachTinhDiem!$B$15:$E$20,MATCH($O306,CachTinhDiem!$A$15:$A$20,0),2)-1)*9/4,1),1)</f>
        <v>3.9</v>
      </c>
      <c r="R306" s="20">
        <f>ROUND(CachTinhDiem!$B$23*ROUND(1+(SUMPRODUCT(INDEX(CachTinhDiem!$B$8:$E$11,3,0),$K306:$N306)-1)*9/4,1)+CachTinhDiem!$B$24*ROUND(1+(INDEX(CachTinhDiem!$B$15:$E$20,MATCH($O306,CachTinhDiem!$A$15:$A$20,0),3)-1)*9/4,1),1)</f>
        <v>4.8</v>
      </c>
      <c r="S306" s="20">
        <f>ROUND(CachTinhDiem!$B$23*ROUND(1+(SUMPRODUCT(INDEX(CachTinhDiem!$B$8:$E$11,4,0),$K306:$N306)-1)*9/4,1)+CachTinhDiem!$B$24*ROUND(1+(INDEX(CachTinhDiem!$B$15:$E$20,MATCH($O306,CachTinhDiem!$A$15:$A$20,0),4)-1)*9/4,1),1)</f>
        <v>8.6999999999999993</v>
      </c>
      <c r="T306" s="18" t="str">
        <f>INDEX(CachTinhDiem!$A$8:$A$11,MATCH(MAX($P306:$S306),$P306:$S306,0))</f>
        <v>Thuyết trình</v>
      </c>
      <c r="U306" s="21" t="s">
        <v>91</v>
      </c>
      <c r="V306" s="21" t="s">
        <v>92</v>
      </c>
    </row>
    <row r="307" spans="1:22" ht="15" customHeight="1" x14ac:dyDescent="0.35">
      <c r="A307" s="18" t="s">
        <v>780</v>
      </c>
      <c r="B307" s="18" t="s">
        <v>83</v>
      </c>
      <c r="C307" s="18" t="s">
        <v>781</v>
      </c>
      <c r="D307" s="18" t="s">
        <v>100</v>
      </c>
      <c r="E307" s="18" t="s">
        <v>106</v>
      </c>
      <c r="F307" s="18" t="s">
        <v>87</v>
      </c>
      <c r="G307" s="18" t="s">
        <v>187</v>
      </c>
      <c r="H307" s="19">
        <v>23</v>
      </c>
      <c r="I307" s="19">
        <v>37</v>
      </c>
      <c r="J307" s="18" t="s">
        <v>133</v>
      </c>
      <c r="K307" s="19">
        <v>1</v>
      </c>
      <c r="L307" s="19">
        <v>5</v>
      </c>
      <c r="M307" s="19">
        <v>2</v>
      </c>
      <c r="N307" s="19">
        <v>5</v>
      </c>
      <c r="O307" s="18" t="s">
        <v>103</v>
      </c>
      <c r="P307" s="20">
        <f>ROUND(CachTinhDiem!$B$23*ROUND(1+(SUMPRODUCT(INDEX(CachTinhDiem!$B$8:$E$11,1,0),$K307:$N307)-1)*9/4,1)+CachTinhDiem!$B$24*ROUND(1+(INDEX(CachTinhDiem!$B$15:$E$20,MATCH($O307,CachTinhDiem!$A$15:$A$20,0),1)-1)*9/4,1),1)</f>
        <v>7.3</v>
      </c>
      <c r="Q307" s="20">
        <f>ROUND(CachTinhDiem!$B$23*ROUND(1+(SUMPRODUCT(INDEX(CachTinhDiem!$B$8:$E$11,2,0),$K307:$N307)-1)*9/4,1)+CachTinhDiem!$B$24*ROUND(1+(INDEX(CachTinhDiem!$B$15:$E$20,MATCH($O307,CachTinhDiem!$A$15:$A$20,0),2)-1)*9/4,1),1)</f>
        <v>4.4000000000000004</v>
      </c>
      <c r="R307" s="20">
        <f>ROUND(CachTinhDiem!$B$23*ROUND(1+(SUMPRODUCT(INDEX(CachTinhDiem!$B$8:$E$11,3,0),$K307:$N307)-1)*9/4,1)+CachTinhDiem!$B$24*ROUND(1+(INDEX(CachTinhDiem!$B$15:$E$20,MATCH($O307,CachTinhDiem!$A$15:$A$20,0),3)-1)*9/4,1),1)</f>
        <v>5.6</v>
      </c>
      <c r="S307" s="20">
        <f>ROUND(CachTinhDiem!$B$23*ROUND(1+(SUMPRODUCT(INDEX(CachTinhDiem!$B$8:$E$11,4,0),$K307:$N307)-1)*9/4,1)+CachTinhDiem!$B$24*ROUND(1+(INDEX(CachTinhDiem!$B$15:$E$20,MATCH($O307,CachTinhDiem!$A$15:$A$20,0),4)-1)*9/4,1),1)</f>
        <v>9.1</v>
      </c>
      <c r="T307" s="18" t="str">
        <f>INDEX(CachTinhDiem!$A$8:$A$11,MATCH(MAX($P307:$S307),$P307:$S307,0))</f>
        <v>Thuyết trình</v>
      </c>
      <c r="U307" s="21" t="s">
        <v>91</v>
      </c>
      <c r="V307" s="21" t="s">
        <v>92</v>
      </c>
    </row>
    <row r="308" spans="1:22" ht="15" customHeight="1" x14ac:dyDescent="0.35">
      <c r="A308" s="18" t="s">
        <v>782</v>
      </c>
      <c r="B308" s="18" t="s">
        <v>83</v>
      </c>
      <c r="C308" s="18" t="s">
        <v>783</v>
      </c>
      <c r="D308" s="18" t="s">
        <v>85</v>
      </c>
      <c r="E308" s="18" t="s">
        <v>106</v>
      </c>
      <c r="F308" s="18" t="s">
        <v>87</v>
      </c>
      <c r="G308" s="18" t="s">
        <v>262</v>
      </c>
      <c r="H308" s="19">
        <v>8</v>
      </c>
      <c r="I308" s="19">
        <v>21</v>
      </c>
      <c r="J308" s="18" t="s">
        <v>97</v>
      </c>
      <c r="K308" s="19">
        <v>4</v>
      </c>
      <c r="L308" s="19">
        <v>2</v>
      </c>
      <c r="M308" s="19">
        <v>3</v>
      </c>
      <c r="N308" s="19">
        <v>2</v>
      </c>
      <c r="O308" s="18" t="s">
        <v>90</v>
      </c>
      <c r="P308" s="20">
        <f>ROUND(CachTinhDiem!$B$23*ROUND(1+(SUMPRODUCT(INDEX(CachTinhDiem!$B$8:$E$11,1,0),$K308:$N308)-1)*9/4,1)+CachTinhDiem!$B$24*ROUND(1+(INDEX(CachTinhDiem!$B$15:$E$20,MATCH($O308,CachTinhDiem!$A$15:$A$20,0),1)-1)*9/4,1),1)</f>
        <v>5.4</v>
      </c>
      <c r="Q308" s="20">
        <f>ROUND(CachTinhDiem!$B$23*ROUND(1+(SUMPRODUCT(INDEX(CachTinhDiem!$B$8:$E$11,2,0),$K308:$N308)-1)*9/4,1)+CachTinhDiem!$B$24*ROUND(1+(INDEX(CachTinhDiem!$B$15:$E$20,MATCH($O308,CachTinhDiem!$A$15:$A$20,0),2)-1)*9/4,1),1)</f>
        <v>5.4</v>
      </c>
      <c r="R308" s="20">
        <f>ROUND(CachTinhDiem!$B$23*ROUND(1+(SUMPRODUCT(INDEX(CachTinhDiem!$B$8:$E$11,3,0),$K308:$N308)-1)*9/4,1)+CachTinhDiem!$B$24*ROUND(1+(INDEX(CachTinhDiem!$B$15:$E$20,MATCH($O308,CachTinhDiem!$A$15:$A$20,0),3)-1)*9/4,1),1)</f>
        <v>5.4</v>
      </c>
      <c r="S308" s="20">
        <f>ROUND(CachTinhDiem!$B$23*ROUND(1+(SUMPRODUCT(INDEX(CachTinhDiem!$B$8:$E$11,4,0),$K308:$N308)-1)*9/4,1)+CachTinhDiem!$B$24*ROUND(1+(INDEX(CachTinhDiem!$B$15:$E$20,MATCH($O308,CachTinhDiem!$A$15:$A$20,0),4)-1)*9/4,1),1)</f>
        <v>3.6</v>
      </c>
      <c r="T308" s="18" t="str">
        <f>INDEX(CachTinhDiem!$A$8:$A$11,MATCH(MAX($P308:$S308),$P308:$S308,0))</f>
        <v>Đi học</v>
      </c>
      <c r="U308" s="21" t="s">
        <v>91</v>
      </c>
      <c r="V308" s="21" t="s">
        <v>92</v>
      </c>
    </row>
    <row r="309" spans="1:22" ht="15" customHeight="1" x14ac:dyDescent="0.35">
      <c r="A309" s="18" t="s">
        <v>784</v>
      </c>
      <c r="B309" s="18" t="s">
        <v>83</v>
      </c>
      <c r="C309" s="18" t="s">
        <v>785</v>
      </c>
      <c r="D309" s="18" t="s">
        <v>85</v>
      </c>
      <c r="E309" s="18" t="s">
        <v>225</v>
      </c>
      <c r="F309" s="18" t="s">
        <v>87</v>
      </c>
      <c r="G309" s="18" t="s">
        <v>281</v>
      </c>
      <c r="H309" s="19">
        <v>5</v>
      </c>
      <c r="I309" s="19">
        <v>18</v>
      </c>
      <c r="J309" s="18" t="s">
        <v>120</v>
      </c>
      <c r="K309" s="19">
        <v>4</v>
      </c>
      <c r="L309" s="19">
        <v>1</v>
      </c>
      <c r="M309" s="19">
        <v>2</v>
      </c>
      <c r="N309" s="19">
        <v>4</v>
      </c>
      <c r="O309" s="18" t="s">
        <v>110</v>
      </c>
      <c r="P309" s="20">
        <f>ROUND(CachTinhDiem!$B$23*ROUND(1+(SUMPRODUCT(INDEX(CachTinhDiem!$B$8:$E$11,1,0),$K309:$N309)-1)*9/4,1)+CachTinhDiem!$B$24*ROUND(1+(INDEX(CachTinhDiem!$B$15:$E$20,MATCH($O309,CachTinhDiem!$A$15:$A$20,0),1)-1)*9/4,1),1)</f>
        <v>5.4</v>
      </c>
      <c r="Q309" s="20">
        <f>ROUND(CachTinhDiem!$B$23*ROUND(1+(SUMPRODUCT(INDEX(CachTinhDiem!$B$8:$E$11,2,0),$K309:$N309)-1)*9/4,1)+CachTinhDiem!$B$24*ROUND(1+(INDEX(CachTinhDiem!$B$15:$E$20,MATCH($O309,CachTinhDiem!$A$15:$A$20,0),2)-1)*9/4,1),1)</f>
        <v>4.5999999999999996</v>
      </c>
      <c r="R309" s="20">
        <f>ROUND(CachTinhDiem!$B$23*ROUND(1+(SUMPRODUCT(INDEX(CachTinhDiem!$B$8:$E$11,3,0),$K309:$N309)-1)*9/4,1)+CachTinhDiem!$B$24*ROUND(1+(INDEX(CachTinhDiem!$B$15:$E$20,MATCH($O309,CachTinhDiem!$A$15:$A$20,0),3)-1)*9/4,1),1)</f>
        <v>4.0999999999999996</v>
      </c>
      <c r="S309" s="20">
        <f>ROUND(CachTinhDiem!$B$23*ROUND(1+(SUMPRODUCT(INDEX(CachTinhDiem!$B$8:$E$11,4,0),$K309:$N309)-1)*9/4,1)+CachTinhDiem!$B$24*ROUND(1+(INDEX(CachTinhDiem!$B$15:$E$20,MATCH($O309,CachTinhDiem!$A$15:$A$20,0),4)-1)*9/4,1),1)</f>
        <v>6.2</v>
      </c>
      <c r="T309" s="18" t="str">
        <f>INDEX(CachTinhDiem!$A$8:$A$11,MATCH(MAX($P309:$S309),$P309:$S309,0))</f>
        <v>Thuyết trình</v>
      </c>
      <c r="U309" s="21" t="s">
        <v>91</v>
      </c>
      <c r="V309" s="21" t="s">
        <v>92</v>
      </c>
    </row>
    <row r="310" spans="1:22" ht="15" customHeight="1" x14ac:dyDescent="0.35">
      <c r="A310" s="18" t="s">
        <v>786</v>
      </c>
      <c r="B310" s="18" t="s">
        <v>83</v>
      </c>
      <c r="C310" s="18" t="s">
        <v>787</v>
      </c>
      <c r="D310" s="18" t="s">
        <v>85</v>
      </c>
      <c r="E310" s="18" t="s">
        <v>106</v>
      </c>
      <c r="F310" s="18" t="s">
        <v>87</v>
      </c>
      <c r="G310" s="18" t="s">
        <v>196</v>
      </c>
      <c r="H310" s="19">
        <v>5</v>
      </c>
      <c r="I310" s="19">
        <v>14</v>
      </c>
      <c r="J310" s="18" t="s">
        <v>120</v>
      </c>
      <c r="K310" s="19">
        <v>4</v>
      </c>
      <c r="L310" s="19">
        <v>1</v>
      </c>
      <c r="M310" s="19">
        <v>2</v>
      </c>
      <c r="N310" s="19">
        <v>3</v>
      </c>
      <c r="O310" s="18" t="s">
        <v>110</v>
      </c>
      <c r="P310" s="20">
        <f>ROUND(CachTinhDiem!$B$23*ROUND(1+(SUMPRODUCT(INDEX(CachTinhDiem!$B$8:$E$11,1,0),$K310:$N310)-1)*9/4,1)+CachTinhDiem!$B$24*ROUND(1+(INDEX(CachTinhDiem!$B$15:$E$20,MATCH($O310,CachTinhDiem!$A$15:$A$20,0),1)-1)*9/4,1),1)</f>
        <v>4.9000000000000004</v>
      </c>
      <c r="Q310" s="20">
        <f>ROUND(CachTinhDiem!$B$23*ROUND(1+(SUMPRODUCT(INDEX(CachTinhDiem!$B$8:$E$11,2,0),$K310:$N310)-1)*9/4,1)+CachTinhDiem!$B$24*ROUND(1+(INDEX(CachTinhDiem!$B$15:$E$20,MATCH($O310,CachTinhDiem!$A$15:$A$20,0),2)-1)*9/4,1),1)</f>
        <v>4.4000000000000004</v>
      </c>
      <c r="R310" s="20">
        <f>ROUND(CachTinhDiem!$B$23*ROUND(1+(SUMPRODUCT(INDEX(CachTinhDiem!$B$8:$E$11,3,0),$K310:$N310)-1)*9/4,1)+CachTinhDiem!$B$24*ROUND(1+(INDEX(CachTinhDiem!$B$15:$E$20,MATCH($O310,CachTinhDiem!$A$15:$A$20,0),3)-1)*9/4,1),1)</f>
        <v>3.8</v>
      </c>
      <c r="S310" s="20">
        <f>ROUND(CachTinhDiem!$B$23*ROUND(1+(SUMPRODUCT(INDEX(CachTinhDiem!$B$8:$E$11,4,0),$K310:$N310)-1)*9/4,1)+CachTinhDiem!$B$24*ROUND(1+(INDEX(CachTinhDiem!$B$15:$E$20,MATCH($O310,CachTinhDiem!$A$15:$A$20,0),4)-1)*9/4,1),1)</f>
        <v>5.3</v>
      </c>
      <c r="T310" s="18" t="str">
        <f>INDEX(CachTinhDiem!$A$8:$A$11,MATCH(MAX($P310:$S310),$P310:$S310,0))</f>
        <v>Thuyết trình</v>
      </c>
      <c r="U310" s="21" t="s">
        <v>91</v>
      </c>
      <c r="V310" s="21" t="s">
        <v>92</v>
      </c>
    </row>
    <row r="311" spans="1:22" ht="15" customHeight="1" x14ac:dyDescent="0.35">
      <c r="A311" s="18" t="s">
        <v>788</v>
      </c>
      <c r="B311" s="18" t="s">
        <v>83</v>
      </c>
      <c r="C311" s="18" t="s">
        <v>789</v>
      </c>
      <c r="D311" s="18" t="s">
        <v>100</v>
      </c>
      <c r="E311" s="18" t="s">
        <v>163</v>
      </c>
      <c r="F311" s="18" t="s">
        <v>87</v>
      </c>
      <c r="G311" s="18" t="s">
        <v>218</v>
      </c>
      <c r="H311" s="19">
        <v>25</v>
      </c>
      <c r="I311" s="19">
        <v>40</v>
      </c>
      <c r="J311" s="18" t="s">
        <v>133</v>
      </c>
      <c r="K311" s="19">
        <v>1</v>
      </c>
      <c r="L311" s="19">
        <v>5</v>
      </c>
      <c r="M311" s="19">
        <v>2</v>
      </c>
      <c r="N311" s="19">
        <v>3</v>
      </c>
      <c r="O311" s="18" t="s">
        <v>115</v>
      </c>
      <c r="P311" s="20">
        <f>ROUND(CachTinhDiem!$B$23*ROUND(1+(SUMPRODUCT(INDEX(CachTinhDiem!$B$8:$E$11,1,0),$K311:$N311)-1)*9/4,1)+CachTinhDiem!$B$24*ROUND(1+(INDEX(CachTinhDiem!$B$15:$E$20,MATCH($O311,CachTinhDiem!$A$15:$A$20,0),1)-1)*9/4,1),1)</f>
        <v>7</v>
      </c>
      <c r="Q311" s="20">
        <f>ROUND(CachTinhDiem!$B$23*ROUND(1+(SUMPRODUCT(INDEX(CachTinhDiem!$B$8:$E$11,2,0),$K311:$N311)-1)*9/4,1)+CachTinhDiem!$B$24*ROUND(1+(INDEX(CachTinhDiem!$B$15:$E$20,MATCH($O311,CachTinhDiem!$A$15:$A$20,0),2)-1)*9/4,1),1)</f>
        <v>5.4</v>
      </c>
      <c r="R311" s="20">
        <f>ROUND(CachTinhDiem!$B$23*ROUND(1+(SUMPRODUCT(INDEX(CachTinhDiem!$B$8:$E$11,3,0),$K311:$N311)-1)*9/4,1)+CachTinhDiem!$B$24*ROUND(1+(INDEX(CachTinhDiem!$B$15:$E$20,MATCH($O311,CachTinhDiem!$A$15:$A$20,0),3)-1)*9/4,1),1)</f>
        <v>7</v>
      </c>
      <c r="S311" s="20">
        <f>ROUND(CachTinhDiem!$B$23*ROUND(1+(SUMPRODUCT(INDEX(CachTinhDiem!$B$8:$E$11,4,0),$K311:$N311)-1)*9/4,1)+CachTinhDiem!$B$24*ROUND(1+(INDEX(CachTinhDiem!$B$15:$E$20,MATCH($O311,CachTinhDiem!$A$15:$A$20,0),4)-1)*9/4,1),1)</f>
        <v>5.9</v>
      </c>
      <c r="T311" s="18" t="str">
        <f>INDEX(CachTinhDiem!$A$8:$A$11,MATCH(MAX($P311:$S311),$P311:$S311,0))</f>
        <v>Đi học</v>
      </c>
      <c r="U311" s="21" t="s">
        <v>91</v>
      </c>
      <c r="V311" s="21" t="s">
        <v>92</v>
      </c>
    </row>
    <row r="312" spans="1:22" ht="15" customHeight="1" x14ac:dyDescent="0.35">
      <c r="A312" s="18" t="s">
        <v>790</v>
      </c>
      <c r="B312" s="18" t="s">
        <v>83</v>
      </c>
      <c r="C312" s="18" t="s">
        <v>791</v>
      </c>
      <c r="D312" s="18" t="s">
        <v>136</v>
      </c>
      <c r="E312" s="18" t="s">
        <v>106</v>
      </c>
      <c r="F312" s="18" t="s">
        <v>87</v>
      </c>
      <c r="G312" s="18" t="s">
        <v>114</v>
      </c>
      <c r="H312" s="19">
        <v>20</v>
      </c>
      <c r="I312" s="19">
        <v>38</v>
      </c>
      <c r="J312" s="18" t="s">
        <v>89</v>
      </c>
      <c r="K312" s="19">
        <v>2</v>
      </c>
      <c r="L312" s="19">
        <v>5</v>
      </c>
      <c r="M312" s="19">
        <v>4</v>
      </c>
      <c r="N312" s="19">
        <v>4</v>
      </c>
      <c r="O312" s="18" t="s">
        <v>115</v>
      </c>
      <c r="P312" s="20">
        <f>ROUND(CachTinhDiem!$B$23*ROUND(1+(SUMPRODUCT(INDEX(CachTinhDiem!$B$8:$E$11,1,0),$K312:$N312)-1)*9/4,1)+CachTinhDiem!$B$24*ROUND(1+(INDEX(CachTinhDiem!$B$15:$E$20,MATCH($O312,CachTinhDiem!$A$15:$A$20,0),1)-1)*9/4,1),1)</f>
        <v>8.6</v>
      </c>
      <c r="Q312" s="20">
        <f>ROUND(CachTinhDiem!$B$23*ROUND(1+(SUMPRODUCT(INDEX(CachTinhDiem!$B$8:$E$11,2,0),$K312:$N312)-1)*9/4,1)+CachTinhDiem!$B$24*ROUND(1+(INDEX(CachTinhDiem!$B$15:$E$20,MATCH($O312,CachTinhDiem!$A$15:$A$20,0),2)-1)*9/4,1),1)</f>
        <v>7.5</v>
      </c>
      <c r="R312" s="20">
        <f>ROUND(CachTinhDiem!$B$23*ROUND(1+(SUMPRODUCT(INDEX(CachTinhDiem!$B$8:$E$11,3,0),$K312:$N312)-1)*9/4,1)+CachTinhDiem!$B$24*ROUND(1+(INDEX(CachTinhDiem!$B$15:$E$20,MATCH($O312,CachTinhDiem!$A$15:$A$20,0),3)-1)*9/4,1),1)</f>
        <v>8.9</v>
      </c>
      <c r="S312" s="20">
        <f>ROUND(CachTinhDiem!$B$23*ROUND(1+(SUMPRODUCT(INDEX(CachTinhDiem!$B$8:$E$11,4,0),$K312:$N312)-1)*9/4,1)+CachTinhDiem!$B$24*ROUND(1+(INDEX(CachTinhDiem!$B$15:$E$20,MATCH($O312,CachTinhDiem!$A$15:$A$20,0),4)-1)*9/4,1),1)</f>
        <v>7.4</v>
      </c>
      <c r="T312" s="18" t="str">
        <f>INDEX(CachTinhDiem!$A$8:$A$11,MATCH(MAX($P312:$S312),$P312:$S312,0))</f>
        <v>Vẽ ngoại cảnh</v>
      </c>
      <c r="U312" s="21" t="s">
        <v>91</v>
      </c>
      <c r="V312" s="21" t="s">
        <v>92</v>
      </c>
    </row>
    <row r="313" spans="1:22" ht="15" customHeight="1" x14ac:dyDescent="0.35">
      <c r="A313" s="18" t="s">
        <v>792</v>
      </c>
      <c r="B313" s="18" t="s">
        <v>83</v>
      </c>
      <c r="C313" s="18" t="s">
        <v>793</v>
      </c>
      <c r="D313" s="18" t="s">
        <v>136</v>
      </c>
      <c r="E313" s="18" t="s">
        <v>225</v>
      </c>
      <c r="F313" s="18" t="s">
        <v>87</v>
      </c>
      <c r="G313" s="18" t="s">
        <v>199</v>
      </c>
      <c r="H313" s="19">
        <v>13</v>
      </c>
      <c r="I313" s="19">
        <v>28</v>
      </c>
      <c r="J313" s="18" t="s">
        <v>128</v>
      </c>
      <c r="K313" s="19">
        <v>2</v>
      </c>
      <c r="L313" s="19">
        <v>3</v>
      </c>
      <c r="M313" s="19">
        <v>1</v>
      </c>
      <c r="N313" s="19">
        <v>5</v>
      </c>
      <c r="O313" s="18" t="s">
        <v>103</v>
      </c>
      <c r="P313" s="20">
        <f>ROUND(CachTinhDiem!$B$23*ROUND(1+(SUMPRODUCT(INDEX(CachTinhDiem!$B$8:$E$11,1,0),$K313:$N313)-1)*9/4,1)+CachTinhDiem!$B$24*ROUND(1+(INDEX(CachTinhDiem!$B$15:$E$20,MATCH($O313,CachTinhDiem!$A$15:$A$20,0),1)-1)*9/4,1),1)</f>
        <v>6.1</v>
      </c>
      <c r="Q313" s="20">
        <f>ROUND(CachTinhDiem!$B$23*ROUND(1+(SUMPRODUCT(INDEX(CachTinhDiem!$B$8:$E$11,2,0),$K313:$N313)-1)*9/4,1)+CachTinhDiem!$B$24*ROUND(1+(INDEX(CachTinhDiem!$B$15:$E$20,MATCH($O313,CachTinhDiem!$A$15:$A$20,0),2)-1)*9/4,1),1)</f>
        <v>3.3</v>
      </c>
      <c r="R313" s="20">
        <f>ROUND(CachTinhDiem!$B$23*ROUND(1+(SUMPRODUCT(INDEX(CachTinhDiem!$B$8:$E$11,3,0),$K313:$N313)-1)*9/4,1)+CachTinhDiem!$B$24*ROUND(1+(INDEX(CachTinhDiem!$B$15:$E$20,MATCH($O313,CachTinhDiem!$A$15:$A$20,0),3)-1)*9/4,1),1)</f>
        <v>3.9</v>
      </c>
      <c r="S313" s="20">
        <f>ROUND(CachTinhDiem!$B$23*ROUND(1+(SUMPRODUCT(INDEX(CachTinhDiem!$B$8:$E$11,4,0),$K313:$N313)-1)*9/4,1)+CachTinhDiem!$B$24*ROUND(1+(INDEX(CachTinhDiem!$B$15:$E$20,MATCH($O313,CachTinhDiem!$A$15:$A$20,0),4)-1)*9/4,1),1)</f>
        <v>8.1</v>
      </c>
      <c r="T313" s="18" t="str">
        <f>INDEX(CachTinhDiem!$A$8:$A$11,MATCH(MAX($P313:$S313),$P313:$S313,0))</f>
        <v>Thuyết trình</v>
      </c>
      <c r="U313" s="21" t="s">
        <v>91</v>
      </c>
      <c r="V313" s="21" t="s">
        <v>92</v>
      </c>
    </row>
    <row r="314" spans="1:22" ht="15" customHeight="1" x14ac:dyDescent="0.35">
      <c r="A314" s="18" t="s">
        <v>794</v>
      </c>
      <c r="B314" s="18" t="s">
        <v>83</v>
      </c>
      <c r="C314" s="18" t="s">
        <v>795</v>
      </c>
      <c r="D314" s="18" t="s">
        <v>136</v>
      </c>
      <c r="E314" s="18" t="s">
        <v>101</v>
      </c>
      <c r="F314" s="18" t="s">
        <v>87</v>
      </c>
      <c r="G314" s="18" t="s">
        <v>123</v>
      </c>
      <c r="H314" s="19">
        <v>7</v>
      </c>
      <c r="I314" s="19">
        <v>17</v>
      </c>
      <c r="J314" s="18" t="s">
        <v>120</v>
      </c>
      <c r="K314" s="19">
        <v>4</v>
      </c>
      <c r="L314" s="19">
        <v>2</v>
      </c>
      <c r="M314" s="19">
        <v>2</v>
      </c>
      <c r="N314" s="19">
        <v>3</v>
      </c>
      <c r="O314" s="18" t="s">
        <v>150</v>
      </c>
      <c r="P314" s="20">
        <f>ROUND(CachTinhDiem!$B$23*ROUND(1+(SUMPRODUCT(INDEX(CachTinhDiem!$B$8:$E$11,1,0),$K314:$N314)-1)*9/4,1)+CachTinhDiem!$B$24*ROUND(1+(INDEX(CachTinhDiem!$B$15:$E$20,MATCH($O314,CachTinhDiem!$A$15:$A$20,0),1)-1)*9/4,1),1)</f>
        <v>5.4</v>
      </c>
      <c r="Q314" s="20">
        <f>ROUND(CachTinhDiem!$B$23*ROUND(1+(SUMPRODUCT(INDEX(CachTinhDiem!$B$8:$E$11,2,0),$K314:$N314)-1)*9/4,1)+CachTinhDiem!$B$24*ROUND(1+(INDEX(CachTinhDiem!$B$15:$E$20,MATCH($O314,CachTinhDiem!$A$15:$A$20,0),2)-1)*9/4,1),1)</f>
        <v>4.0999999999999996</v>
      </c>
      <c r="R314" s="20">
        <f>ROUND(CachTinhDiem!$B$23*ROUND(1+(SUMPRODUCT(INDEX(CachTinhDiem!$B$8:$E$11,3,0),$K314:$N314)-1)*9/4,1)+CachTinhDiem!$B$24*ROUND(1+(INDEX(CachTinhDiem!$B$15:$E$20,MATCH($O314,CachTinhDiem!$A$15:$A$20,0),3)-1)*9/4,1),1)</f>
        <v>5.6</v>
      </c>
      <c r="S314" s="20">
        <f>ROUND(CachTinhDiem!$B$23*ROUND(1+(SUMPRODUCT(INDEX(CachTinhDiem!$B$8:$E$11,4,0),$K314:$N314)-1)*9/4,1)+CachTinhDiem!$B$24*ROUND(1+(INDEX(CachTinhDiem!$B$15:$E$20,MATCH($O314,CachTinhDiem!$A$15:$A$20,0),4)-1)*9/4,1),1)</f>
        <v>4.9000000000000004</v>
      </c>
      <c r="T314" s="18" t="str">
        <f>INDEX(CachTinhDiem!$A$8:$A$11,MATCH(MAX($P314:$S314),$P314:$S314,0))</f>
        <v>Vẽ ngoại cảnh</v>
      </c>
      <c r="U314" s="21" t="s">
        <v>91</v>
      </c>
      <c r="V314" s="21" t="s">
        <v>92</v>
      </c>
    </row>
    <row r="315" spans="1:22" ht="15" customHeight="1" x14ac:dyDescent="0.35">
      <c r="A315" s="18" t="s">
        <v>796</v>
      </c>
      <c r="B315" s="18" t="s">
        <v>83</v>
      </c>
      <c r="C315" s="18" t="s">
        <v>797</v>
      </c>
      <c r="D315" s="18" t="s">
        <v>136</v>
      </c>
      <c r="E315" s="18" t="s">
        <v>229</v>
      </c>
      <c r="F315" s="18" t="s">
        <v>87</v>
      </c>
      <c r="G315" s="18" t="s">
        <v>399</v>
      </c>
      <c r="H315" s="19">
        <v>18</v>
      </c>
      <c r="I315" s="19">
        <v>33</v>
      </c>
      <c r="J315" s="18" t="s">
        <v>89</v>
      </c>
      <c r="K315" s="19">
        <v>2</v>
      </c>
      <c r="L315" s="19">
        <v>4</v>
      </c>
      <c r="M315" s="19">
        <v>2</v>
      </c>
      <c r="N315" s="19">
        <v>5</v>
      </c>
      <c r="O315" s="18" t="s">
        <v>103</v>
      </c>
      <c r="P315" s="20">
        <f>ROUND(CachTinhDiem!$B$23*ROUND(1+(SUMPRODUCT(INDEX(CachTinhDiem!$B$8:$E$11,1,0),$K315:$N315)-1)*9/4,1)+CachTinhDiem!$B$24*ROUND(1+(INDEX(CachTinhDiem!$B$15:$E$20,MATCH($O315,CachTinhDiem!$A$15:$A$20,0),1)-1)*9/4,1),1)</f>
        <v>7</v>
      </c>
      <c r="Q315" s="20">
        <f>ROUND(CachTinhDiem!$B$23*ROUND(1+(SUMPRODUCT(INDEX(CachTinhDiem!$B$8:$E$11,2,0),$K315:$N315)-1)*9/4,1)+CachTinhDiem!$B$24*ROUND(1+(INDEX(CachTinhDiem!$B$15:$E$20,MATCH($O315,CachTinhDiem!$A$15:$A$20,0),2)-1)*9/4,1),1)</f>
        <v>4.4000000000000004</v>
      </c>
      <c r="R315" s="20">
        <f>ROUND(CachTinhDiem!$B$23*ROUND(1+(SUMPRODUCT(INDEX(CachTinhDiem!$B$8:$E$11,3,0),$K315:$N315)-1)*9/4,1)+CachTinhDiem!$B$24*ROUND(1+(INDEX(CachTinhDiem!$B$15:$E$20,MATCH($O315,CachTinhDiem!$A$15:$A$20,0),3)-1)*9/4,1),1)</f>
        <v>5.2</v>
      </c>
      <c r="S315" s="20">
        <f>ROUND(CachTinhDiem!$B$23*ROUND(1+(SUMPRODUCT(INDEX(CachTinhDiem!$B$8:$E$11,4,0),$K315:$N315)-1)*9/4,1)+CachTinhDiem!$B$24*ROUND(1+(INDEX(CachTinhDiem!$B$15:$E$20,MATCH($O315,CachTinhDiem!$A$15:$A$20,0),4)-1)*9/4,1),1)</f>
        <v>8.6999999999999993</v>
      </c>
      <c r="T315" s="18" t="str">
        <f>INDEX(CachTinhDiem!$A$8:$A$11,MATCH(MAX($P315:$S315),$P315:$S315,0))</f>
        <v>Thuyết trình</v>
      </c>
      <c r="U315" s="21" t="s">
        <v>91</v>
      </c>
      <c r="V315" s="21" t="s">
        <v>92</v>
      </c>
    </row>
    <row r="316" spans="1:22" ht="15" customHeight="1" x14ac:dyDescent="0.35">
      <c r="A316" s="18" t="s">
        <v>798</v>
      </c>
      <c r="B316" s="18" t="s">
        <v>83</v>
      </c>
      <c r="C316" s="18" t="s">
        <v>799</v>
      </c>
      <c r="D316" s="18" t="s">
        <v>136</v>
      </c>
      <c r="E316" s="18" t="s">
        <v>318</v>
      </c>
      <c r="F316" s="18" t="s">
        <v>87</v>
      </c>
      <c r="G316" s="18" t="s">
        <v>207</v>
      </c>
      <c r="H316" s="19">
        <v>22</v>
      </c>
      <c r="I316" s="19">
        <v>40</v>
      </c>
      <c r="J316" s="18" t="s">
        <v>133</v>
      </c>
      <c r="K316" s="19">
        <v>1</v>
      </c>
      <c r="L316" s="19">
        <v>5</v>
      </c>
      <c r="M316" s="19">
        <v>5</v>
      </c>
      <c r="N316" s="19">
        <v>2</v>
      </c>
      <c r="O316" s="18" t="s">
        <v>138</v>
      </c>
      <c r="P316" s="20">
        <f>ROUND(CachTinhDiem!$B$23*ROUND(1+(SUMPRODUCT(INDEX(CachTinhDiem!$B$8:$E$11,1,0),$K316:$N316)-1)*9/4,1)+CachTinhDiem!$B$24*ROUND(1+(INDEX(CachTinhDiem!$B$15:$E$20,MATCH($O316,CachTinhDiem!$A$15:$A$20,0),1)-1)*9/4,1),1)</f>
        <v>7.3</v>
      </c>
      <c r="Q316" s="20">
        <f>ROUND(CachTinhDiem!$B$23*ROUND(1+(SUMPRODUCT(INDEX(CachTinhDiem!$B$8:$E$11,2,0),$K316:$N316)-1)*9/4,1)+CachTinhDiem!$B$24*ROUND(1+(INDEX(CachTinhDiem!$B$15:$E$20,MATCH($O316,CachTinhDiem!$A$15:$A$20,0),2)-1)*9/4,1),1)</f>
        <v>8.3000000000000007</v>
      </c>
      <c r="R316" s="20">
        <f>ROUND(CachTinhDiem!$B$23*ROUND(1+(SUMPRODUCT(INDEX(CachTinhDiem!$B$8:$E$11,3,0),$K316:$N316)-1)*9/4,1)+CachTinhDiem!$B$24*ROUND(1+(INDEX(CachTinhDiem!$B$15:$E$20,MATCH($O316,CachTinhDiem!$A$15:$A$20,0),3)-1)*9/4,1),1)</f>
        <v>8.4</v>
      </c>
      <c r="S316" s="20">
        <f>ROUND(CachTinhDiem!$B$23*ROUND(1+(SUMPRODUCT(INDEX(CachTinhDiem!$B$8:$E$11,4,0),$K316:$N316)-1)*9/4,1)+CachTinhDiem!$B$24*ROUND(1+(INDEX(CachTinhDiem!$B$15:$E$20,MATCH($O316,CachTinhDiem!$A$15:$A$20,0),4)-1)*9/4,1),1)</f>
        <v>4.5</v>
      </c>
      <c r="T316" s="18" t="str">
        <f>INDEX(CachTinhDiem!$A$8:$A$11,MATCH(MAX($P316:$S316),$P316:$S316,0))</f>
        <v>Vẽ ngoại cảnh</v>
      </c>
      <c r="U316" s="21" t="s">
        <v>91</v>
      </c>
      <c r="V316" s="21" t="s">
        <v>92</v>
      </c>
    </row>
    <row r="317" spans="1:22" ht="15" customHeight="1" x14ac:dyDescent="0.35">
      <c r="A317" s="18" t="s">
        <v>800</v>
      </c>
      <c r="B317" s="18" t="s">
        <v>83</v>
      </c>
      <c r="C317" s="18" t="s">
        <v>801</v>
      </c>
      <c r="D317" s="18" t="s">
        <v>85</v>
      </c>
      <c r="E317" s="18" t="s">
        <v>86</v>
      </c>
      <c r="F317" s="18" t="s">
        <v>87</v>
      </c>
      <c r="G317" s="18" t="s">
        <v>215</v>
      </c>
      <c r="H317" s="19">
        <v>20</v>
      </c>
      <c r="I317" s="19">
        <v>37</v>
      </c>
      <c r="J317" s="18" t="s">
        <v>89</v>
      </c>
      <c r="K317" s="19">
        <v>2</v>
      </c>
      <c r="L317" s="19">
        <v>4</v>
      </c>
      <c r="M317" s="19">
        <v>3</v>
      </c>
      <c r="N317" s="19">
        <v>4</v>
      </c>
      <c r="O317" s="18" t="s">
        <v>115</v>
      </c>
      <c r="P317" s="20">
        <f>ROUND(CachTinhDiem!$B$23*ROUND(1+(SUMPRODUCT(INDEX(CachTinhDiem!$B$8:$E$11,1,0),$K317:$N317)-1)*9/4,1)+CachTinhDiem!$B$24*ROUND(1+(INDEX(CachTinhDiem!$B$15:$E$20,MATCH($O317,CachTinhDiem!$A$15:$A$20,0),1)-1)*9/4,1),1)</f>
        <v>7.6</v>
      </c>
      <c r="Q317" s="20">
        <f>ROUND(CachTinhDiem!$B$23*ROUND(1+(SUMPRODUCT(INDEX(CachTinhDiem!$B$8:$E$11,2,0),$K317:$N317)-1)*9/4,1)+CachTinhDiem!$B$24*ROUND(1+(INDEX(CachTinhDiem!$B$15:$E$20,MATCH($O317,CachTinhDiem!$A$15:$A$20,0),2)-1)*9/4,1),1)</f>
        <v>6.3</v>
      </c>
      <c r="R317" s="20">
        <f>ROUND(CachTinhDiem!$B$23*ROUND(1+(SUMPRODUCT(INDEX(CachTinhDiem!$B$8:$E$11,3,0),$K317:$N317)-1)*9/4,1)+CachTinhDiem!$B$24*ROUND(1+(INDEX(CachTinhDiem!$B$15:$E$20,MATCH($O317,CachTinhDiem!$A$15:$A$20,0),3)-1)*9/4,1),1)</f>
        <v>7.6</v>
      </c>
      <c r="S317" s="20">
        <f>ROUND(CachTinhDiem!$B$23*ROUND(1+(SUMPRODUCT(INDEX(CachTinhDiem!$B$8:$E$11,4,0),$K317:$N317)-1)*9/4,1)+CachTinhDiem!$B$24*ROUND(1+(INDEX(CachTinhDiem!$B$15:$E$20,MATCH($O317,CachTinhDiem!$A$15:$A$20,0),4)-1)*9/4,1),1)</f>
        <v>6.8</v>
      </c>
      <c r="T317" s="18" t="str">
        <f>INDEX(CachTinhDiem!$A$8:$A$11,MATCH(MAX($P317:$S317),$P317:$S317,0))</f>
        <v>Đi học</v>
      </c>
      <c r="U317" s="21" t="s">
        <v>91</v>
      </c>
      <c r="V317" s="21" t="s">
        <v>92</v>
      </c>
    </row>
    <row r="318" spans="1:22" ht="15" customHeight="1" x14ac:dyDescent="0.35">
      <c r="A318" s="18" t="s">
        <v>802</v>
      </c>
      <c r="B318" s="18" t="s">
        <v>83</v>
      </c>
      <c r="C318" s="18" t="s">
        <v>803</v>
      </c>
      <c r="D318" s="18" t="s">
        <v>85</v>
      </c>
      <c r="E318" s="18" t="s">
        <v>318</v>
      </c>
      <c r="F318" s="18" t="s">
        <v>87</v>
      </c>
      <c r="G318" s="18" t="s">
        <v>173</v>
      </c>
      <c r="H318" s="19">
        <v>5</v>
      </c>
      <c r="I318" s="19">
        <v>10</v>
      </c>
      <c r="J318" s="18" t="s">
        <v>120</v>
      </c>
      <c r="K318" s="19">
        <v>5</v>
      </c>
      <c r="L318" s="19">
        <v>2</v>
      </c>
      <c r="M318" s="19">
        <v>3</v>
      </c>
      <c r="N318" s="19">
        <v>2</v>
      </c>
      <c r="O318" s="18" t="s">
        <v>115</v>
      </c>
      <c r="P318" s="20">
        <f>ROUND(CachTinhDiem!$B$23*ROUND(1+(SUMPRODUCT(INDEX(CachTinhDiem!$B$8:$E$11,1,0),$K318:$N318)-1)*9/4,1)+CachTinhDiem!$B$24*ROUND(1+(INDEX(CachTinhDiem!$B$15:$E$20,MATCH($O318,CachTinhDiem!$A$15:$A$20,0),1)-1)*9/4,1),1)</f>
        <v>6.2</v>
      </c>
      <c r="Q318" s="20">
        <f>ROUND(CachTinhDiem!$B$23*ROUND(1+(SUMPRODUCT(INDEX(CachTinhDiem!$B$8:$E$11,2,0),$K318:$N318)-1)*9/4,1)+CachTinhDiem!$B$24*ROUND(1+(INDEX(CachTinhDiem!$B$15:$E$20,MATCH($O318,CachTinhDiem!$A$15:$A$20,0),2)-1)*9/4,1),1)</f>
        <v>6.3</v>
      </c>
      <c r="R318" s="20">
        <f>ROUND(CachTinhDiem!$B$23*ROUND(1+(SUMPRODUCT(INDEX(CachTinhDiem!$B$8:$E$11,3,0),$K318:$N318)-1)*9/4,1)+CachTinhDiem!$B$24*ROUND(1+(INDEX(CachTinhDiem!$B$15:$E$20,MATCH($O318,CachTinhDiem!$A$15:$A$20,0),3)-1)*9/4,1),1)</f>
        <v>6.1</v>
      </c>
      <c r="S318" s="20">
        <f>ROUND(CachTinhDiem!$B$23*ROUND(1+(SUMPRODUCT(INDEX(CachTinhDiem!$B$8:$E$11,4,0),$K318:$N318)-1)*9/4,1)+CachTinhDiem!$B$24*ROUND(1+(INDEX(CachTinhDiem!$B$15:$E$20,MATCH($O318,CachTinhDiem!$A$15:$A$20,0),4)-1)*9/4,1),1)</f>
        <v>4.2</v>
      </c>
      <c r="T318" s="18" t="str">
        <f>INDEX(CachTinhDiem!$A$8:$A$11,MATCH(MAX($P318:$S318),$P318:$S318,0))</f>
        <v>Xưởng/Công trình</v>
      </c>
      <c r="U318" s="21" t="s">
        <v>91</v>
      </c>
      <c r="V318" s="21" t="s">
        <v>92</v>
      </c>
    </row>
    <row r="319" spans="1:22" ht="15" customHeight="1" x14ac:dyDescent="0.35">
      <c r="A319" s="18" t="s">
        <v>804</v>
      </c>
      <c r="B319" s="18" t="s">
        <v>83</v>
      </c>
      <c r="C319" s="18" t="s">
        <v>805</v>
      </c>
      <c r="D319" s="18" t="s">
        <v>85</v>
      </c>
      <c r="E319" s="18" t="s">
        <v>18</v>
      </c>
      <c r="F319" s="18" t="s">
        <v>87</v>
      </c>
      <c r="G319" s="18" t="s">
        <v>226</v>
      </c>
      <c r="H319" s="19">
        <v>6</v>
      </c>
      <c r="I319" s="19">
        <v>16</v>
      </c>
      <c r="J319" s="18" t="s">
        <v>120</v>
      </c>
      <c r="K319" s="19">
        <v>4</v>
      </c>
      <c r="L319" s="19">
        <v>2</v>
      </c>
      <c r="M319" s="19">
        <v>1</v>
      </c>
      <c r="N319" s="19">
        <v>2</v>
      </c>
      <c r="O319" s="18" t="s">
        <v>103</v>
      </c>
      <c r="P319" s="20">
        <f>ROUND(CachTinhDiem!$B$23*ROUND(1+(SUMPRODUCT(INDEX(CachTinhDiem!$B$8:$E$11,1,0),$K319:$N319)-1)*9/4,1)+CachTinhDiem!$B$24*ROUND(1+(INDEX(CachTinhDiem!$B$15:$E$20,MATCH($O319,CachTinhDiem!$A$15:$A$20,0),1)-1)*9/4,1),1)</f>
        <v>4.4000000000000004</v>
      </c>
      <c r="Q319" s="20">
        <f>ROUND(CachTinhDiem!$B$23*ROUND(1+(SUMPRODUCT(INDEX(CachTinhDiem!$B$8:$E$11,2,0),$K319:$N319)-1)*9/4,1)+CachTinhDiem!$B$24*ROUND(1+(INDEX(CachTinhDiem!$B$15:$E$20,MATCH($O319,CachTinhDiem!$A$15:$A$20,0),2)-1)*9/4,1),1)</f>
        <v>3.1</v>
      </c>
      <c r="R319" s="20">
        <f>ROUND(CachTinhDiem!$B$23*ROUND(1+(SUMPRODUCT(INDEX(CachTinhDiem!$B$8:$E$11,3,0),$K319:$N319)-1)*9/4,1)+CachTinhDiem!$B$24*ROUND(1+(INDEX(CachTinhDiem!$B$15:$E$20,MATCH($O319,CachTinhDiem!$A$15:$A$20,0),3)-1)*9/4,1),1)</f>
        <v>2.5</v>
      </c>
      <c r="S319" s="20">
        <f>ROUND(CachTinhDiem!$B$23*ROUND(1+(SUMPRODUCT(INDEX(CachTinhDiem!$B$8:$E$11,4,0),$K319:$N319)-1)*9/4,1)+CachTinhDiem!$B$24*ROUND(1+(INDEX(CachTinhDiem!$B$15:$E$20,MATCH($O319,CachTinhDiem!$A$15:$A$20,0),4)-1)*9/4,1),1)</f>
        <v>5</v>
      </c>
      <c r="T319" s="18" t="str">
        <f>INDEX(CachTinhDiem!$A$8:$A$11,MATCH(MAX($P319:$S319),$P319:$S319,0))</f>
        <v>Thuyết trình</v>
      </c>
      <c r="U319" s="21" t="s">
        <v>91</v>
      </c>
      <c r="V319" s="21" t="s">
        <v>92</v>
      </c>
    </row>
    <row r="320" spans="1:22" ht="15" customHeight="1" x14ac:dyDescent="0.35">
      <c r="A320" s="18" t="s">
        <v>806</v>
      </c>
      <c r="B320" s="18" t="s">
        <v>83</v>
      </c>
      <c r="C320" s="18" t="s">
        <v>807</v>
      </c>
      <c r="D320" s="18" t="s">
        <v>136</v>
      </c>
      <c r="E320" s="18" t="s">
        <v>318</v>
      </c>
      <c r="F320" s="18" t="s">
        <v>87</v>
      </c>
      <c r="G320" s="18" t="s">
        <v>196</v>
      </c>
      <c r="H320" s="19">
        <v>5</v>
      </c>
      <c r="I320" s="19">
        <v>15</v>
      </c>
      <c r="J320" s="18" t="s">
        <v>120</v>
      </c>
      <c r="K320" s="19">
        <v>4</v>
      </c>
      <c r="L320" s="19">
        <v>1</v>
      </c>
      <c r="M320" s="19">
        <v>2</v>
      </c>
      <c r="N320" s="19">
        <v>4</v>
      </c>
      <c r="O320" s="18" t="s">
        <v>110</v>
      </c>
      <c r="P320" s="20">
        <f>ROUND(CachTinhDiem!$B$23*ROUND(1+(SUMPRODUCT(INDEX(CachTinhDiem!$B$8:$E$11,1,0),$K320:$N320)-1)*9/4,1)+CachTinhDiem!$B$24*ROUND(1+(INDEX(CachTinhDiem!$B$15:$E$20,MATCH($O320,CachTinhDiem!$A$15:$A$20,0),1)-1)*9/4,1),1)</f>
        <v>5.4</v>
      </c>
      <c r="Q320" s="20">
        <f>ROUND(CachTinhDiem!$B$23*ROUND(1+(SUMPRODUCT(INDEX(CachTinhDiem!$B$8:$E$11,2,0),$K320:$N320)-1)*9/4,1)+CachTinhDiem!$B$24*ROUND(1+(INDEX(CachTinhDiem!$B$15:$E$20,MATCH($O320,CachTinhDiem!$A$15:$A$20,0),2)-1)*9/4,1),1)</f>
        <v>4.5999999999999996</v>
      </c>
      <c r="R320" s="20">
        <f>ROUND(CachTinhDiem!$B$23*ROUND(1+(SUMPRODUCT(INDEX(CachTinhDiem!$B$8:$E$11,3,0),$K320:$N320)-1)*9/4,1)+CachTinhDiem!$B$24*ROUND(1+(INDEX(CachTinhDiem!$B$15:$E$20,MATCH($O320,CachTinhDiem!$A$15:$A$20,0),3)-1)*9/4,1),1)</f>
        <v>4.0999999999999996</v>
      </c>
      <c r="S320" s="20">
        <f>ROUND(CachTinhDiem!$B$23*ROUND(1+(SUMPRODUCT(INDEX(CachTinhDiem!$B$8:$E$11,4,0),$K320:$N320)-1)*9/4,1)+CachTinhDiem!$B$24*ROUND(1+(INDEX(CachTinhDiem!$B$15:$E$20,MATCH($O320,CachTinhDiem!$A$15:$A$20,0),4)-1)*9/4,1),1)</f>
        <v>6.2</v>
      </c>
      <c r="T320" s="18" t="str">
        <f>INDEX(CachTinhDiem!$A$8:$A$11,MATCH(MAX($P320:$S320),$P320:$S320,0))</f>
        <v>Thuyết trình</v>
      </c>
      <c r="U320" s="21" t="s">
        <v>91</v>
      </c>
      <c r="V320" s="21" t="s">
        <v>92</v>
      </c>
    </row>
    <row r="321" spans="1:22" ht="15" customHeight="1" x14ac:dyDescent="0.35">
      <c r="A321" s="18" t="s">
        <v>808</v>
      </c>
      <c r="B321" s="18" t="s">
        <v>83</v>
      </c>
      <c r="C321" s="18" t="s">
        <v>809</v>
      </c>
      <c r="D321" s="18" t="s">
        <v>100</v>
      </c>
      <c r="E321" s="18" t="s">
        <v>277</v>
      </c>
      <c r="F321" s="18" t="s">
        <v>87</v>
      </c>
      <c r="G321" s="18" t="s">
        <v>539</v>
      </c>
      <c r="H321" s="19">
        <v>21</v>
      </c>
      <c r="I321" s="19">
        <v>35</v>
      </c>
      <c r="J321" s="18" t="s">
        <v>89</v>
      </c>
      <c r="K321" s="19">
        <v>1</v>
      </c>
      <c r="L321" s="19">
        <v>4</v>
      </c>
      <c r="M321" s="19">
        <v>3</v>
      </c>
      <c r="N321" s="19">
        <v>5</v>
      </c>
      <c r="O321" s="18" t="s">
        <v>103</v>
      </c>
      <c r="P321" s="20">
        <f>ROUND(CachTinhDiem!$B$23*ROUND(1+(SUMPRODUCT(INDEX(CachTinhDiem!$B$8:$E$11,1,0),$K321:$N321)-1)*9/4,1)+CachTinhDiem!$B$24*ROUND(1+(INDEX(CachTinhDiem!$B$15:$E$20,MATCH($O321,CachTinhDiem!$A$15:$A$20,0),1)-1)*9/4,1),1)</f>
        <v>7.3</v>
      </c>
      <c r="Q321" s="20">
        <f>ROUND(CachTinhDiem!$B$23*ROUND(1+(SUMPRODUCT(INDEX(CachTinhDiem!$B$8:$E$11,2,0),$K321:$N321)-1)*9/4,1)+CachTinhDiem!$B$24*ROUND(1+(INDEX(CachTinhDiem!$B$15:$E$20,MATCH($O321,CachTinhDiem!$A$15:$A$20,0),2)-1)*9/4,1),1)</f>
        <v>4.8</v>
      </c>
      <c r="R321" s="20">
        <f>ROUND(CachTinhDiem!$B$23*ROUND(1+(SUMPRODUCT(INDEX(CachTinhDiem!$B$8:$E$11,3,0),$K321:$N321)-1)*9/4,1)+CachTinhDiem!$B$24*ROUND(1+(INDEX(CachTinhDiem!$B$15:$E$20,MATCH($O321,CachTinhDiem!$A$15:$A$20,0),3)-1)*9/4,1),1)</f>
        <v>6</v>
      </c>
      <c r="S321" s="20">
        <f>ROUND(CachTinhDiem!$B$23*ROUND(1+(SUMPRODUCT(INDEX(CachTinhDiem!$B$8:$E$11,4,0),$K321:$N321)-1)*9/4,1)+CachTinhDiem!$B$24*ROUND(1+(INDEX(CachTinhDiem!$B$15:$E$20,MATCH($O321,CachTinhDiem!$A$15:$A$20,0),4)-1)*9/4,1),1)</f>
        <v>9.1</v>
      </c>
      <c r="T321" s="18" t="str">
        <f>INDEX(CachTinhDiem!$A$8:$A$11,MATCH(MAX($P321:$S321),$P321:$S321,0))</f>
        <v>Thuyết trình</v>
      </c>
      <c r="U321" s="21" t="s">
        <v>91</v>
      </c>
      <c r="V321" s="21" t="s">
        <v>92</v>
      </c>
    </row>
    <row r="322" spans="1:22" ht="15" customHeight="1" x14ac:dyDescent="0.35">
      <c r="A322" s="18" t="s">
        <v>810</v>
      </c>
      <c r="B322" s="18" t="s">
        <v>83</v>
      </c>
      <c r="C322" s="18" t="s">
        <v>811</v>
      </c>
      <c r="D322" s="18" t="s">
        <v>100</v>
      </c>
      <c r="E322" s="18" t="s">
        <v>160</v>
      </c>
      <c r="F322" s="18" t="s">
        <v>87</v>
      </c>
      <c r="G322" s="18" t="s">
        <v>123</v>
      </c>
      <c r="H322" s="19">
        <v>6</v>
      </c>
      <c r="I322" s="19">
        <v>19</v>
      </c>
      <c r="J322" s="18" t="s">
        <v>120</v>
      </c>
      <c r="K322" s="19">
        <v>4</v>
      </c>
      <c r="L322" s="19">
        <v>2</v>
      </c>
      <c r="M322" s="19">
        <v>1</v>
      </c>
      <c r="N322" s="19">
        <v>4</v>
      </c>
      <c r="O322" s="18" t="s">
        <v>103</v>
      </c>
      <c r="P322" s="20">
        <f>ROUND(CachTinhDiem!$B$23*ROUND(1+(SUMPRODUCT(INDEX(CachTinhDiem!$B$8:$E$11,1,0),$K322:$N322)-1)*9/4,1)+CachTinhDiem!$B$24*ROUND(1+(INDEX(CachTinhDiem!$B$15:$E$20,MATCH($O322,CachTinhDiem!$A$15:$A$20,0),1)-1)*9/4,1),1)</f>
        <v>5.4</v>
      </c>
      <c r="Q322" s="20">
        <f>ROUND(CachTinhDiem!$B$23*ROUND(1+(SUMPRODUCT(INDEX(CachTinhDiem!$B$8:$E$11,2,0),$K322:$N322)-1)*9/4,1)+CachTinhDiem!$B$24*ROUND(1+(INDEX(CachTinhDiem!$B$15:$E$20,MATCH($O322,CachTinhDiem!$A$15:$A$20,0),2)-1)*9/4,1),1)</f>
        <v>3.4</v>
      </c>
      <c r="R322" s="20">
        <f>ROUND(CachTinhDiem!$B$23*ROUND(1+(SUMPRODUCT(INDEX(CachTinhDiem!$B$8:$E$11,3,0),$K322:$N322)-1)*9/4,1)+CachTinhDiem!$B$24*ROUND(1+(INDEX(CachTinhDiem!$B$15:$E$20,MATCH($O322,CachTinhDiem!$A$15:$A$20,0),3)-1)*9/4,1),1)</f>
        <v>3.1</v>
      </c>
      <c r="S322" s="20">
        <f>ROUND(CachTinhDiem!$B$23*ROUND(1+(SUMPRODUCT(INDEX(CachTinhDiem!$B$8:$E$11,4,0),$K322:$N322)-1)*9/4,1)+CachTinhDiem!$B$24*ROUND(1+(INDEX(CachTinhDiem!$B$15:$E$20,MATCH($O322,CachTinhDiem!$A$15:$A$20,0),4)-1)*9/4,1),1)</f>
        <v>6.9</v>
      </c>
      <c r="T322" s="18" t="str">
        <f>INDEX(CachTinhDiem!$A$8:$A$11,MATCH(MAX($P322:$S322),$P322:$S322,0))</f>
        <v>Thuyết trình</v>
      </c>
      <c r="U322" s="21" t="s">
        <v>91</v>
      </c>
      <c r="V322" s="21" t="s">
        <v>92</v>
      </c>
    </row>
    <row r="323" spans="1:22" ht="15" customHeight="1" x14ac:dyDescent="0.35">
      <c r="A323" s="18" t="s">
        <v>812</v>
      </c>
      <c r="B323" s="18" t="s">
        <v>83</v>
      </c>
      <c r="C323" s="18" t="s">
        <v>813</v>
      </c>
      <c r="D323" s="18" t="s">
        <v>100</v>
      </c>
      <c r="E323" s="18" t="s">
        <v>678</v>
      </c>
      <c r="F323" s="18" t="s">
        <v>679</v>
      </c>
      <c r="G323" s="18" t="s">
        <v>331</v>
      </c>
      <c r="H323" s="19">
        <v>18</v>
      </c>
      <c r="I323" s="19">
        <v>34</v>
      </c>
      <c r="J323" s="18" t="s">
        <v>89</v>
      </c>
      <c r="K323" s="19">
        <v>2</v>
      </c>
      <c r="L323" s="19">
        <v>3</v>
      </c>
      <c r="M323" s="19">
        <v>2</v>
      </c>
      <c r="N323" s="19">
        <v>5</v>
      </c>
      <c r="O323" s="18" t="s">
        <v>110</v>
      </c>
      <c r="P323" s="20">
        <f>ROUND(CachTinhDiem!$B$23*ROUND(1+(SUMPRODUCT(INDEX(CachTinhDiem!$B$8:$E$11,1,0),$K323:$N323)-1)*9/4,1)+CachTinhDiem!$B$24*ROUND(1+(INDEX(CachTinhDiem!$B$15:$E$20,MATCH($O323,CachTinhDiem!$A$15:$A$20,0),1)-1)*9/4,1),1)</f>
        <v>6.5</v>
      </c>
      <c r="Q323" s="20">
        <f>ROUND(CachTinhDiem!$B$23*ROUND(1+(SUMPRODUCT(INDEX(CachTinhDiem!$B$8:$E$11,2,0),$K323:$N323)-1)*9/4,1)+CachTinhDiem!$B$24*ROUND(1+(INDEX(CachTinhDiem!$B$15:$E$20,MATCH($O323,CachTinhDiem!$A$15:$A$20,0),2)-1)*9/4,1),1)</f>
        <v>4.7</v>
      </c>
      <c r="R323" s="20">
        <f>ROUND(CachTinhDiem!$B$23*ROUND(1+(SUMPRODUCT(INDEX(CachTinhDiem!$B$8:$E$11,3,0),$K323:$N323)-1)*9/4,1)+CachTinhDiem!$B$24*ROUND(1+(INDEX(CachTinhDiem!$B$15:$E$20,MATCH($O323,CachTinhDiem!$A$15:$A$20,0),3)-1)*9/4,1),1)</f>
        <v>5.4</v>
      </c>
      <c r="S323" s="20">
        <f>ROUND(CachTinhDiem!$B$23*ROUND(1+(SUMPRODUCT(INDEX(CachTinhDiem!$B$8:$E$11,4,0),$K323:$N323)-1)*9/4,1)+CachTinhDiem!$B$24*ROUND(1+(INDEX(CachTinhDiem!$B$15:$E$20,MATCH($O323,CachTinhDiem!$A$15:$A$20,0),4)-1)*9/4,1),1)</f>
        <v>7.8</v>
      </c>
      <c r="T323" s="18" t="str">
        <f>INDEX(CachTinhDiem!$A$8:$A$11,MATCH(MAX($P323:$S323),$P323:$S323,0))</f>
        <v>Thuyết trình</v>
      </c>
      <c r="U323" s="21" t="s">
        <v>91</v>
      </c>
      <c r="V323" s="21" t="s">
        <v>92</v>
      </c>
    </row>
    <row r="324" spans="1:22" ht="15" customHeight="1" x14ac:dyDescent="0.35">
      <c r="A324" s="18" t="s">
        <v>814</v>
      </c>
      <c r="B324" s="18" t="s">
        <v>83</v>
      </c>
      <c r="C324" s="18" t="s">
        <v>815</v>
      </c>
      <c r="D324" s="18" t="s">
        <v>85</v>
      </c>
      <c r="E324" s="18" t="s">
        <v>113</v>
      </c>
      <c r="F324" s="18" t="s">
        <v>87</v>
      </c>
      <c r="G324" s="18" t="s">
        <v>96</v>
      </c>
      <c r="H324" s="19">
        <v>8</v>
      </c>
      <c r="I324" s="19">
        <v>23</v>
      </c>
      <c r="J324" s="18" t="s">
        <v>97</v>
      </c>
      <c r="K324" s="19">
        <v>4</v>
      </c>
      <c r="L324" s="19">
        <v>2</v>
      </c>
      <c r="M324" s="19">
        <v>3</v>
      </c>
      <c r="N324" s="19">
        <v>2</v>
      </c>
      <c r="O324" s="18" t="s">
        <v>90</v>
      </c>
      <c r="P324" s="20">
        <f>ROUND(CachTinhDiem!$B$23*ROUND(1+(SUMPRODUCT(INDEX(CachTinhDiem!$B$8:$E$11,1,0),$K324:$N324)-1)*9/4,1)+CachTinhDiem!$B$24*ROUND(1+(INDEX(CachTinhDiem!$B$15:$E$20,MATCH($O324,CachTinhDiem!$A$15:$A$20,0),1)-1)*9/4,1),1)</f>
        <v>5.4</v>
      </c>
      <c r="Q324" s="20">
        <f>ROUND(CachTinhDiem!$B$23*ROUND(1+(SUMPRODUCT(INDEX(CachTinhDiem!$B$8:$E$11,2,0),$K324:$N324)-1)*9/4,1)+CachTinhDiem!$B$24*ROUND(1+(INDEX(CachTinhDiem!$B$15:$E$20,MATCH($O324,CachTinhDiem!$A$15:$A$20,0),2)-1)*9/4,1),1)</f>
        <v>5.4</v>
      </c>
      <c r="R324" s="20">
        <f>ROUND(CachTinhDiem!$B$23*ROUND(1+(SUMPRODUCT(INDEX(CachTinhDiem!$B$8:$E$11,3,0),$K324:$N324)-1)*9/4,1)+CachTinhDiem!$B$24*ROUND(1+(INDEX(CachTinhDiem!$B$15:$E$20,MATCH($O324,CachTinhDiem!$A$15:$A$20,0),3)-1)*9/4,1),1)</f>
        <v>5.4</v>
      </c>
      <c r="S324" s="20">
        <f>ROUND(CachTinhDiem!$B$23*ROUND(1+(SUMPRODUCT(INDEX(CachTinhDiem!$B$8:$E$11,4,0),$K324:$N324)-1)*9/4,1)+CachTinhDiem!$B$24*ROUND(1+(INDEX(CachTinhDiem!$B$15:$E$20,MATCH($O324,CachTinhDiem!$A$15:$A$20,0),4)-1)*9/4,1),1)</f>
        <v>3.6</v>
      </c>
      <c r="T324" s="18" t="str">
        <f>INDEX(CachTinhDiem!$A$8:$A$11,MATCH(MAX($P324:$S324),$P324:$S324,0))</f>
        <v>Đi học</v>
      </c>
      <c r="U324" s="21" t="s">
        <v>91</v>
      </c>
      <c r="V324" s="21" t="s">
        <v>92</v>
      </c>
    </row>
    <row r="325" spans="1:22" ht="15" customHeight="1" x14ac:dyDescent="0.35">
      <c r="A325" s="18" t="s">
        <v>816</v>
      </c>
      <c r="B325" s="18" t="s">
        <v>83</v>
      </c>
      <c r="C325" s="18" t="s">
        <v>817</v>
      </c>
      <c r="D325" s="18" t="s">
        <v>85</v>
      </c>
      <c r="E325" s="18" t="s">
        <v>229</v>
      </c>
      <c r="F325" s="18" t="s">
        <v>87</v>
      </c>
      <c r="G325" s="18" t="s">
        <v>109</v>
      </c>
      <c r="H325" s="19">
        <v>19</v>
      </c>
      <c r="I325" s="19">
        <v>37</v>
      </c>
      <c r="J325" s="18" t="s">
        <v>89</v>
      </c>
      <c r="K325" s="19">
        <v>2</v>
      </c>
      <c r="L325" s="19">
        <v>4</v>
      </c>
      <c r="M325" s="19">
        <v>3</v>
      </c>
      <c r="N325" s="19">
        <v>3</v>
      </c>
      <c r="O325" s="18" t="s">
        <v>90</v>
      </c>
      <c r="P325" s="20">
        <f>ROUND(CachTinhDiem!$B$23*ROUND(1+(SUMPRODUCT(INDEX(CachTinhDiem!$B$8:$E$11,1,0),$K325:$N325)-1)*9/4,1)+CachTinhDiem!$B$24*ROUND(1+(INDEX(CachTinhDiem!$B$15:$E$20,MATCH($O325,CachTinhDiem!$A$15:$A$20,0),1)-1)*9/4,1),1)</f>
        <v>6.5</v>
      </c>
      <c r="Q325" s="20">
        <f>ROUND(CachTinhDiem!$B$23*ROUND(1+(SUMPRODUCT(INDEX(CachTinhDiem!$B$8:$E$11,2,0),$K325:$N325)-1)*9/4,1)+CachTinhDiem!$B$24*ROUND(1+(INDEX(CachTinhDiem!$B$15:$E$20,MATCH($O325,CachTinhDiem!$A$15:$A$20,0),2)-1)*9/4,1),1)</f>
        <v>5.5</v>
      </c>
      <c r="R325" s="20">
        <f>ROUND(CachTinhDiem!$B$23*ROUND(1+(SUMPRODUCT(INDEX(CachTinhDiem!$B$8:$E$11,3,0),$K325:$N325)-1)*9/4,1)+CachTinhDiem!$B$24*ROUND(1+(INDEX(CachTinhDiem!$B$15:$E$20,MATCH($O325,CachTinhDiem!$A$15:$A$20,0),3)-1)*9/4,1),1)</f>
        <v>6.7</v>
      </c>
      <c r="S325" s="20">
        <f>ROUND(CachTinhDiem!$B$23*ROUND(1+(SUMPRODUCT(INDEX(CachTinhDiem!$B$8:$E$11,4,0),$K325:$N325)-1)*9/4,1)+CachTinhDiem!$B$24*ROUND(1+(INDEX(CachTinhDiem!$B$15:$E$20,MATCH($O325,CachTinhDiem!$A$15:$A$20,0),4)-1)*9/4,1),1)</f>
        <v>5.2</v>
      </c>
      <c r="T325" s="18" t="str">
        <f>INDEX(CachTinhDiem!$A$8:$A$11,MATCH(MAX($P325:$S325),$P325:$S325,0))</f>
        <v>Vẽ ngoại cảnh</v>
      </c>
      <c r="U325" s="21" t="s">
        <v>91</v>
      </c>
      <c r="V325" s="21" t="s">
        <v>92</v>
      </c>
    </row>
    <row r="326" spans="1:22" ht="15" customHeight="1" x14ac:dyDescent="0.35">
      <c r="A326" s="18" t="s">
        <v>818</v>
      </c>
      <c r="B326" s="18" t="s">
        <v>83</v>
      </c>
      <c r="C326" s="18" t="s">
        <v>819</v>
      </c>
      <c r="D326" s="18" t="s">
        <v>85</v>
      </c>
      <c r="E326" s="18" t="s">
        <v>95</v>
      </c>
      <c r="F326" s="18" t="s">
        <v>87</v>
      </c>
      <c r="G326" s="18" t="s">
        <v>207</v>
      </c>
      <c r="H326" s="19">
        <v>18</v>
      </c>
      <c r="I326" s="19">
        <v>32</v>
      </c>
      <c r="J326" s="18" t="s">
        <v>89</v>
      </c>
      <c r="K326" s="19">
        <v>2</v>
      </c>
      <c r="L326" s="19">
        <v>5</v>
      </c>
      <c r="M326" s="19">
        <v>3</v>
      </c>
      <c r="N326" s="19">
        <v>3</v>
      </c>
      <c r="O326" s="18" t="s">
        <v>110</v>
      </c>
      <c r="P326" s="20">
        <f>ROUND(CachTinhDiem!$B$23*ROUND(1+(SUMPRODUCT(INDEX(CachTinhDiem!$B$8:$E$11,1,0),$K326:$N326)-1)*9/4,1)+CachTinhDiem!$B$24*ROUND(1+(INDEX(CachTinhDiem!$B$15:$E$20,MATCH($O326,CachTinhDiem!$A$15:$A$20,0),1)-1)*9/4,1),1)</f>
        <v>7</v>
      </c>
      <c r="Q326" s="20">
        <f>ROUND(CachTinhDiem!$B$23*ROUND(1+(SUMPRODUCT(INDEX(CachTinhDiem!$B$8:$E$11,2,0),$K326:$N326)-1)*9/4,1)+CachTinhDiem!$B$24*ROUND(1+(INDEX(CachTinhDiem!$B$15:$E$20,MATCH($O326,CachTinhDiem!$A$15:$A$20,0),2)-1)*9/4,1),1)</f>
        <v>5.9</v>
      </c>
      <c r="R326" s="20">
        <f>ROUND(CachTinhDiem!$B$23*ROUND(1+(SUMPRODUCT(INDEX(CachTinhDiem!$B$8:$E$11,3,0),$K326:$N326)-1)*9/4,1)+CachTinhDiem!$B$24*ROUND(1+(INDEX(CachTinhDiem!$B$15:$E$20,MATCH($O326,CachTinhDiem!$A$15:$A$20,0),3)-1)*9/4,1),1)</f>
        <v>6.5</v>
      </c>
      <c r="S326" s="20">
        <f>ROUND(CachTinhDiem!$B$23*ROUND(1+(SUMPRODUCT(INDEX(CachTinhDiem!$B$8:$E$11,4,0),$K326:$N326)-1)*9/4,1)+CachTinhDiem!$B$24*ROUND(1+(INDEX(CachTinhDiem!$B$15:$E$20,MATCH($O326,CachTinhDiem!$A$15:$A$20,0),4)-1)*9/4,1),1)</f>
        <v>6.8</v>
      </c>
      <c r="T326" s="18" t="str">
        <f>INDEX(CachTinhDiem!$A$8:$A$11,MATCH(MAX($P326:$S326),$P326:$S326,0))</f>
        <v>Đi học</v>
      </c>
      <c r="U326" s="21" t="s">
        <v>91</v>
      </c>
      <c r="V326" s="21" t="s">
        <v>92</v>
      </c>
    </row>
    <row r="327" spans="1:22" ht="15" customHeight="1" x14ac:dyDescent="0.35">
      <c r="A327" s="18" t="s">
        <v>820</v>
      </c>
      <c r="B327" s="18" t="s">
        <v>83</v>
      </c>
      <c r="C327" s="18" t="s">
        <v>821</v>
      </c>
      <c r="D327" s="18" t="s">
        <v>85</v>
      </c>
      <c r="E327" s="18" t="s">
        <v>225</v>
      </c>
      <c r="F327" s="18" t="s">
        <v>87</v>
      </c>
      <c r="G327" s="18" t="s">
        <v>226</v>
      </c>
      <c r="H327" s="19">
        <v>5</v>
      </c>
      <c r="I327" s="19">
        <v>15</v>
      </c>
      <c r="J327" s="18" t="s">
        <v>120</v>
      </c>
      <c r="K327" s="19">
        <v>4</v>
      </c>
      <c r="L327" s="19">
        <v>1</v>
      </c>
      <c r="M327" s="19">
        <v>2</v>
      </c>
      <c r="N327" s="19">
        <v>4</v>
      </c>
      <c r="O327" s="18" t="s">
        <v>115</v>
      </c>
      <c r="P327" s="20">
        <f>ROUND(CachTinhDiem!$B$23*ROUND(1+(SUMPRODUCT(INDEX(CachTinhDiem!$B$8:$E$11,1,0),$K327:$N327)-1)*9/4,1)+CachTinhDiem!$B$24*ROUND(1+(INDEX(CachTinhDiem!$B$15:$E$20,MATCH($O327,CachTinhDiem!$A$15:$A$20,0),1)-1)*9/4,1),1)</f>
        <v>6.1</v>
      </c>
      <c r="Q327" s="20">
        <f>ROUND(CachTinhDiem!$B$23*ROUND(1+(SUMPRODUCT(INDEX(CachTinhDiem!$B$8:$E$11,2,0),$K327:$N327)-1)*9/4,1)+CachTinhDiem!$B$24*ROUND(1+(INDEX(CachTinhDiem!$B$15:$E$20,MATCH($O327,CachTinhDiem!$A$15:$A$20,0),2)-1)*9/4,1),1)</f>
        <v>5.3</v>
      </c>
      <c r="R327" s="20">
        <f>ROUND(CachTinhDiem!$B$23*ROUND(1+(SUMPRODUCT(INDEX(CachTinhDiem!$B$8:$E$11,3,0),$K327:$N327)-1)*9/4,1)+CachTinhDiem!$B$24*ROUND(1+(INDEX(CachTinhDiem!$B$15:$E$20,MATCH($O327,CachTinhDiem!$A$15:$A$20,0),3)-1)*9/4,1),1)</f>
        <v>5.5</v>
      </c>
      <c r="S327" s="20">
        <f>ROUND(CachTinhDiem!$B$23*ROUND(1+(SUMPRODUCT(INDEX(CachTinhDiem!$B$8:$E$11,4,0),$K327:$N327)-1)*9/4,1)+CachTinhDiem!$B$24*ROUND(1+(INDEX(CachTinhDiem!$B$15:$E$20,MATCH($O327,CachTinhDiem!$A$15:$A$20,0),4)-1)*9/4,1),1)</f>
        <v>5.5</v>
      </c>
      <c r="T327" s="18" t="str">
        <f>INDEX(CachTinhDiem!$A$8:$A$11,MATCH(MAX($P327:$S327),$P327:$S327,0))</f>
        <v>Đi học</v>
      </c>
      <c r="U327" s="21" t="s">
        <v>91</v>
      </c>
      <c r="V327" s="21" t="s">
        <v>92</v>
      </c>
    </row>
    <row r="328" spans="1:22" ht="15" customHeight="1" x14ac:dyDescent="0.35">
      <c r="A328" s="18" t="s">
        <v>822</v>
      </c>
      <c r="B328" s="18" t="s">
        <v>83</v>
      </c>
      <c r="C328" s="18" t="s">
        <v>823</v>
      </c>
      <c r="D328" s="18" t="s">
        <v>85</v>
      </c>
      <c r="E328" s="18" t="s">
        <v>229</v>
      </c>
      <c r="F328" s="18" t="s">
        <v>87</v>
      </c>
      <c r="G328" s="18" t="s">
        <v>191</v>
      </c>
      <c r="H328" s="19">
        <v>5</v>
      </c>
      <c r="I328" s="19">
        <v>12</v>
      </c>
      <c r="J328" s="18" t="s">
        <v>120</v>
      </c>
      <c r="K328" s="19">
        <v>4</v>
      </c>
      <c r="L328" s="19">
        <v>2</v>
      </c>
      <c r="M328" s="19">
        <v>3</v>
      </c>
      <c r="N328" s="19">
        <v>3</v>
      </c>
      <c r="O328" s="18" t="s">
        <v>115</v>
      </c>
      <c r="P328" s="20">
        <f>ROUND(CachTinhDiem!$B$23*ROUND(1+(SUMPRODUCT(INDEX(CachTinhDiem!$B$8:$E$11,1,0),$K328:$N328)-1)*9/4,1)+CachTinhDiem!$B$24*ROUND(1+(INDEX(CachTinhDiem!$B$15:$E$20,MATCH($O328,CachTinhDiem!$A$15:$A$20,0),1)-1)*9/4,1),1)</f>
        <v>6.6</v>
      </c>
      <c r="Q328" s="20">
        <f>ROUND(CachTinhDiem!$B$23*ROUND(1+(SUMPRODUCT(INDEX(CachTinhDiem!$B$8:$E$11,2,0),$K328:$N328)-1)*9/4,1)+CachTinhDiem!$B$24*ROUND(1+(INDEX(CachTinhDiem!$B$15:$E$20,MATCH($O328,CachTinhDiem!$A$15:$A$20,0),2)-1)*9/4,1),1)</f>
        <v>6.2</v>
      </c>
      <c r="R328" s="20">
        <f>ROUND(CachTinhDiem!$B$23*ROUND(1+(SUMPRODUCT(INDEX(CachTinhDiem!$B$8:$E$11,3,0),$K328:$N328)-1)*9/4,1)+CachTinhDiem!$B$24*ROUND(1+(INDEX(CachTinhDiem!$B$15:$E$20,MATCH($O328,CachTinhDiem!$A$15:$A$20,0),3)-1)*9/4,1),1)</f>
        <v>6.4</v>
      </c>
      <c r="S328" s="20">
        <f>ROUND(CachTinhDiem!$B$23*ROUND(1+(SUMPRODUCT(INDEX(CachTinhDiem!$B$8:$E$11,4,0),$K328:$N328)-1)*9/4,1)+CachTinhDiem!$B$24*ROUND(1+(INDEX(CachTinhDiem!$B$15:$E$20,MATCH($O328,CachTinhDiem!$A$15:$A$20,0),4)-1)*9/4,1),1)</f>
        <v>5.2</v>
      </c>
      <c r="T328" s="18" t="str">
        <f>INDEX(CachTinhDiem!$A$8:$A$11,MATCH(MAX($P328:$S328),$P328:$S328,0))</f>
        <v>Đi học</v>
      </c>
      <c r="U328" s="21" t="s">
        <v>91</v>
      </c>
      <c r="V328" s="21" t="s">
        <v>92</v>
      </c>
    </row>
    <row r="329" spans="1:22" ht="15" customHeight="1" x14ac:dyDescent="0.35">
      <c r="A329" s="18" t="s">
        <v>824</v>
      </c>
      <c r="B329" s="18" t="s">
        <v>83</v>
      </c>
      <c r="C329" s="18" t="s">
        <v>825</v>
      </c>
      <c r="D329" s="18" t="s">
        <v>85</v>
      </c>
      <c r="E329" s="18" t="s">
        <v>225</v>
      </c>
      <c r="F329" s="18" t="s">
        <v>87</v>
      </c>
      <c r="G329" s="18" t="s">
        <v>210</v>
      </c>
      <c r="H329" s="19">
        <v>22</v>
      </c>
      <c r="I329" s="19">
        <v>40</v>
      </c>
      <c r="J329" s="18" t="s">
        <v>133</v>
      </c>
      <c r="K329" s="19">
        <v>1</v>
      </c>
      <c r="L329" s="19">
        <v>5</v>
      </c>
      <c r="M329" s="19">
        <v>5</v>
      </c>
      <c r="N329" s="19">
        <v>2</v>
      </c>
      <c r="O329" s="18" t="s">
        <v>138</v>
      </c>
      <c r="P329" s="20">
        <f>ROUND(CachTinhDiem!$B$23*ROUND(1+(SUMPRODUCT(INDEX(CachTinhDiem!$B$8:$E$11,1,0),$K329:$N329)-1)*9/4,1)+CachTinhDiem!$B$24*ROUND(1+(INDEX(CachTinhDiem!$B$15:$E$20,MATCH($O329,CachTinhDiem!$A$15:$A$20,0),1)-1)*9/4,1),1)</f>
        <v>7.3</v>
      </c>
      <c r="Q329" s="20">
        <f>ROUND(CachTinhDiem!$B$23*ROUND(1+(SUMPRODUCT(INDEX(CachTinhDiem!$B$8:$E$11,2,0),$K329:$N329)-1)*9/4,1)+CachTinhDiem!$B$24*ROUND(1+(INDEX(CachTinhDiem!$B$15:$E$20,MATCH($O329,CachTinhDiem!$A$15:$A$20,0),2)-1)*9/4,1),1)</f>
        <v>8.3000000000000007</v>
      </c>
      <c r="R329" s="20">
        <f>ROUND(CachTinhDiem!$B$23*ROUND(1+(SUMPRODUCT(INDEX(CachTinhDiem!$B$8:$E$11,3,0),$K329:$N329)-1)*9/4,1)+CachTinhDiem!$B$24*ROUND(1+(INDEX(CachTinhDiem!$B$15:$E$20,MATCH($O329,CachTinhDiem!$A$15:$A$20,0),3)-1)*9/4,1),1)</f>
        <v>8.4</v>
      </c>
      <c r="S329" s="20">
        <f>ROUND(CachTinhDiem!$B$23*ROUND(1+(SUMPRODUCT(INDEX(CachTinhDiem!$B$8:$E$11,4,0),$K329:$N329)-1)*9/4,1)+CachTinhDiem!$B$24*ROUND(1+(INDEX(CachTinhDiem!$B$15:$E$20,MATCH($O329,CachTinhDiem!$A$15:$A$20,0),4)-1)*9/4,1),1)</f>
        <v>4.5</v>
      </c>
      <c r="T329" s="18" t="str">
        <f>INDEX(CachTinhDiem!$A$8:$A$11,MATCH(MAX($P329:$S329),$P329:$S329,0))</f>
        <v>Vẽ ngoại cảnh</v>
      </c>
      <c r="U329" s="21" t="s">
        <v>91</v>
      </c>
      <c r="V329" s="21" t="s">
        <v>92</v>
      </c>
    </row>
    <row r="330" spans="1:22" ht="15" customHeight="1" x14ac:dyDescent="0.35">
      <c r="A330" s="18" t="s">
        <v>826</v>
      </c>
      <c r="B330" s="18" t="s">
        <v>83</v>
      </c>
      <c r="C330" s="18" t="s">
        <v>827</v>
      </c>
      <c r="D330" s="18" t="s">
        <v>136</v>
      </c>
      <c r="E330" s="18" t="s">
        <v>284</v>
      </c>
      <c r="F330" s="18" t="s">
        <v>87</v>
      </c>
      <c r="G330" s="18" t="s">
        <v>132</v>
      </c>
      <c r="H330" s="19">
        <v>18</v>
      </c>
      <c r="I330" s="19">
        <v>35</v>
      </c>
      <c r="J330" s="18" t="s">
        <v>89</v>
      </c>
      <c r="K330" s="19">
        <v>2</v>
      </c>
      <c r="L330" s="19">
        <v>4</v>
      </c>
      <c r="M330" s="19">
        <v>3</v>
      </c>
      <c r="N330" s="19">
        <v>3</v>
      </c>
      <c r="O330" s="18" t="s">
        <v>115</v>
      </c>
      <c r="P330" s="20">
        <f>ROUND(CachTinhDiem!$B$23*ROUND(1+(SUMPRODUCT(INDEX(CachTinhDiem!$B$8:$E$11,1,0),$K330:$N330)-1)*9/4,1)+CachTinhDiem!$B$24*ROUND(1+(INDEX(CachTinhDiem!$B$15:$E$20,MATCH($O330,CachTinhDiem!$A$15:$A$20,0),1)-1)*9/4,1),1)</f>
        <v>7.2</v>
      </c>
      <c r="Q330" s="20">
        <f>ROUND(CachTinhDiem!$B$23*ROUND(1+(SUMPRODUCT(INDEX(CachTinhDiem!$B$8:$E$11,2,0),$K330:$N330)-1)*9/4,1)+CachTinhDiem!$B$24*ROUND(1+(INDEX(CachTinhDiem!$B$15:$E$20,MATCH($O330,CachTinhDiem!$A$15:$A$20,0),2)-1)*9/4,1),1)</f>
        <v>6.2</v>
      </c>
      <c r="R330" s="20">
        <f>ROUND(CachTinhDiem!$B$23*ROUND(1+(SUMPRODUCT(INDEX(CachTinhDiem!$B$8:$E$11,3,0),$K330:$N330)-1)*9/4,1)+CachTinhDiem!$B$24*ROUND(1+(INDEX(CachTinhDiem!$B$15:$E$20,MATCH($O330,CachTinhDiem!$A$15:$A$20,0),3)-1)*9/4,1),1)</f>
        <v>7.3</v>
      </c>
      <c r="S330" s="20">
        <f>ROUND(CachTinhDiem!$B$23*ROUND(1+(SUMPRODUCT(INDEX(CachTinhDiem!$B$8:$E$11,4,0),$K330:$N330)-1)*9/4,1)+CachTinhDiem!$B$24*ROUND(1+(INDEX(CachTinhDiem!$B$15:$E$20,MATCH($O330,CachTinhDiem!$A$15:$A$20,0),4)-1)*9/4,1),1)</f>
        <v>5.9</v>
      </c>
      <c r="T330" s="18" t="str">
        <f>INDEX(CachTinhDiem!$A$8:$A$11,MATCH(MAX($P330:$S330),$P330:$S330,0))</f>
        <v>Vẽ ngoại cảnh</v>
      </c>
      <c r="U330" s="21" t="s">
        <v>91</v>
      </c>
      <c r="V330" s="21" t="s">
        <v>92</v>
      </c>
    </row>
    <row r="331" spans="1:22" ht="15" customHeight="1" x14ac:dyDescent="0.35">
      <c r="A331" s="18" t="s">
        <v>828</v>
      </c>
      <c r="B331" s="18" t="s">
        <v>83</v>
      </c>
      <c r="C331" s="18" t="s">
        <v>829</v>
      </c>
      <c r="D331" s="18" t="s">
        <v>100</v>
      </c>
      <c r="E331" s="18" t="s">
        <v>229</v>
      </c>
      <c r="F331" s="18" t="s">
        <v>87</v>
      </c>
      <c r="G331" s="18" t="s">
        <v>132</v>
      </c>
      <c r="H331" s="19">
        <v>23</v>
      </c>
      <c r="I331" s="19">
        <v>37</v>
      </c>
      <c r="J331" s="18" t="s">
        <v>133</v>
      </c>
      <c r="K331" s="19">
        <v>2</v>
      </c>
      <c r="L331" s="19">
        <v>5</v>
      </c>
      <c r="M331" s="19">
        <v>2</v>
      </c>
      <c r="N331" s="19">
        <v>5</v>
      </c>
      <c r="O331" s="18" t="s">
        <v>103</v>
      </c>
      <c r="P331" s="20">
        <f>ROUND(CachTinhDiem!$B$23*ROUND(1+(SUMPRODUCT(INDEX(CachTinhDiem!$B$8:$E$11,1,0),$K331:$N331)-1)*9/4,1)+CachTinhDiem!$B$24*ROUND(1+(INDEX(CachTinhDiem!$B$15:$E$20,MATCH($O331,CachTinhDiem!$A$15:$A$20,0),1)-1)*9/4,1),1)</f>
        <v>7.5</v>
      </c>
      <c r="Q331" s="20">
        <f>ROUND(CachTinhDiem!$B$23*ROUND(1+(SUMPRODUCT(INDEX(CachTinhDiem!$B$8:$E$11,2,0),$K331:$N331)-1)*9/4,1)+CachTinhDiem!$B$24*ROUND(1+(INDEX(CachTinhDiem!$B$15:$E$20,MATCH($O331,CachTinhDiem!$A$15:$A$20,0),2)-1)*9/4,1),1)</f>
        <v>4.7</v>
      </c>
      <c r="R331" s="20">
        <f>ROUND(CachTinhDiem!$B$23*ROUND(1+(SUMPRODUCT(INDEX(CachTinhDiem!$B$8:$E$11,3,0),$K331:$N331)-1)*9/4,1)+CachTinhDiem!$B$24*ROUND(1+(INDEX(CachTinhDiem!$B$15:$E$20,MATCH($O331,CachTinhDiem!$A$15:$A$20,0),3)-1)*9/4,1),1)</f>
        <v>5.6</v>
      </c>
      <c r="S331" s="20">
        <f>ROUND(CachTinhDiem!$B$23*ROUND(1+(SUMPRODUCT(INDEX(CachTinhDiem!$B$8:$E$11,4,0),$K331:$N331)-1)*9/4,1)+CachTinhDiem!$B$24*ROUND(1+(INDEX(CachTinhDiem!$B$15:$E$20,MATCH($O331,CachTinhDiem!$A$15:$A$20,0),4)-1)*9/4,1),1)</f>
        <v>9.1</v>
      </c>
      <c r="T331" s="18" t="str">
        <f>INDEX(CachTinhDiem!$A$8:$A$11,MATCH(MAX($P331:$S331),$P331:$S331,0))</f>
        <v>Thuyết trình</v>
      </c>
      <c r="U331" s="21" t="s">
        <v>91</v>
      </c>
      <c r="V331" s="21" t="s">
        <v>92</v>
      </c>
    </row>
    <row r="332" spans="1:22" ht="15" customHeight="1" x14ac:dyDescent="0.35">
      <c r="A332" s="18" t="s">
        <v>830</v>
      </c>
      <c r="B332" s="18" t="s">
        <v>83</v>
      </c>
      <c r="C332" s="18" t="s">
        <v>831</v>
      </c>
      <c r="D332" s="18" t="s">
        <v>100</v>
      </c>
      <c r="E332" s="18" t="s">
        <v>24</v>
      </c>
      <c r="F332" s="18" t="s">
        <v>87</v>
      </c>
      <c r="G332" s="18" t="s">
        <v>259</v>
      </c>
      <c r="H332" s="19">
        <v>8</v>
      </c>
      <c r="I332" s="19">
        <v>22</v>
      </c>
      <c r="J332" s="18" t="s">
        <v>97</v>
      </c>
      <c r="K332" s="19">
        <v>4</v>
      </c>
      <c r="L332" s="19">
        <v>3</v>
      </c>
      <c r="M332" s="19">
        <v>3</v>
      </c>
      <c r="N332" s="19">
        <v>3</v>
      </c>
      <c r="O332" s="18" t="s">
        <v>90</v>
      </c>
      <c r="P332" s="20">
        <f>ROUND(CachTinhDiem!$B$23*ROUND(1+(SUMPRODUCT(INDEX(CachTinhDiem!$B$8:$E$11,1,0),$K332:$N332)-1)*9/4,1)+CachTinhDiem!$B$24*ROUND(1+(INDEX(CachTinhDiem!$B$15:$E$20,MATCH($O332,CachTinhDiem!$A$15:$A$20,0),1)-1)*9/4,1),1)</f>
        <v>6.3</v>
      </c>
      <c r="Q332" s="20">
        <f>ROUND(CachTinhDiem!$B$23*ROUND(1+(SUMPRODUCT(INDEX(CachTinhDiem!$B$8:$E$11,2,0),$K332:$N332)-1)*9/4,1)+CachTinhDiem!$B$24*ROUND(1+(INDEX(CachTinhDiem!$B$15:$E$20,MATCH($O332,CachTinhDiem!$A$15:$A$20,0),2)-1)*9/4,1),1)</f>
        <v>5.9</v>
      </c>
      <c r="R332" s="20">
        <f>ROUND(CachTinhDiem!$B$23*ROUND(1+(SUMPRODUCT(INDEX(CachTinhDiem!$B$8:$E$11,3,0),$K332:$N332)-1)*9/4,1)+CachTinhDiem!$B$24*ROUND(1+(INDEX(CachTinhDiem!$B$15:$E$20,MATCH($O332,CachTinhDiem!$A$15:$A$20,0),3)-1)*9/4,1),1)</f>
        <v>6.2</v>
      </c>
      <c r="S332" s="20">
        <f>ROUND(CachTinhDiem!$B$23*ROUND(1+(SUMPRODUCT(INDEX(CachTinhDiem!$B$8:$E$11,4,0),$K332:$N332)-1)*9/4,1)+CachTinhDiem!$B$24*ROUND(1+(INDEX(CachTinhDiem!$B$15:$E$20,MATCH($O332,CachTinhDiem!$A$15:$A$20,0),4)-1)*9/4,1),1)</f>
        <v>4.8</v>
      </c>
      <c r="T332" s="18" t="str">
        <f>INDEX(CachTinhDiem!$A$8:$A$11,MATCH(MAX($P332:$S332),$P332:$S332,0))</f>
        <v>Đi học</v>
      </c>
      <c r="U332" s="21" t="s">
        <v>91</v>
      </c>
      <c r="V332" s="21" t="s">
        <v>92</v>
      </c>
    </row>
    <row r="333" spans="1:22" ht="15" customHeight="1" x14ac:dyDescent="0.35">
      <c r="A333" s="18" t="s">
        <v>832</v>
      </c>
      <c r="B333" s="18" t="s">
        <v>83</v>
      </c>
      <c r="C333" s="18" t="s">
        <v>833</v>
      </c>
      <c r="D333" s="18" t="s">
        <v>136</v>
      </c>
      <c r="E333" s="18" t="s">
        <v>126</v>
      </c>
      <c r="F333" s="18" t="s">
        <v>87</v>
      </c>
      <c r="G333" s="18" t="s">
        <v>132</v>
      </c>
      <c r="H333" s="19">
        <v>18</v>
      </c>
      <c r="I333" s="19">
        <v>35</v>
      </c>
      <c r="J333" s="18" t="s">
        <v>89</v>
      </c>
      <c r="K333" s="19">
        <v>2</v>
      </c>
      <c r="L333" s="19">
        <v>4</v>
      </c>
      <c r="M333" s="19">
        <v>3</v>
      </c>
      <c r="N333" s="19">
        <v>3</v>
      </c>
      <c r="O333" s="18" t="s">
        <v>115</v>
      </c>
      <c r="P333" s="20">
        <f>ROUND(CachTinhDiem!$B$23*ROUND(1+(SUMPRODUCT(INDEX(CachTinhDiem!$B$8:$E$11,1,0),$K333:$N333)-1)*9/4,1)+CachTinhDiem!$B$24*ROUND(1+(INDEX(CachTinhDiem!$B$15:$E$20,MATCH($O333,CachTinhDiem!$A$15:$A$20,0),1)-1)*9/4,1),1)</f>
        <v>7.2</v>
      </c>
      <c r="Q333" s="20">
        <f>ROUND(CachTinhDiem!$B$23*ROUND(1+(SUMPRODUCT(INDEX(CachTinhDiem!$B$8:$E$11,2,0),$K333:$N333)-1)*9/4,1)+CachTinhDiem!$B$24*ROUND(1+(INDEX(CachTinhDiem!$B$15:$E$20,MATCH($O333,CachTinhDiem!$A$15:$A$20,0),2)-1)*9/4,1),1)</f>
        <v>6.2</v>
      </c>
      <c r="R333" s="20">
        <f>ROUND(CachTinhDiem!$B$23*ROUND(1+(SUMPRODUCT(INDEX(CachTinhDiem!$B$8:$E$11,3,0),$K333:$N333)-1)*9/4,1)+CachTinhDiem!$B$24*ROUND(1+(INDEX(CachTinhDiem!$B$15:$E$20,MATCH($O333,CachTinhDiem!$A$15:$A$20,0),3)-1)*9/4,1),1)</f>
        <v>7.3</v>
      </c>
      <c r="S333" s="20">
        <f>ROUND(CachTinhDiem!$B$23*ROUND(1+(SUMPRODUCT(INDEX(CachTinhDiem!$B$8:$E$11,4,0),$K333:$N333)-1)*9/4,1)+CachTinhDiem!$B$24*ROUND(1+(INDEX(CachTinhDiem!$B$15:$E$20,MATCH($O333,CachTinhDiem!$A$15:$A$20,0),4)-1)*9/4,1),1)</f>
        <v>5.9</v>
      </c>
      <c r="T333" s="18" t="str">
        <f>INDEX(CachTinhDiem!$A$8:$A$11,MATCH(MAX($P333:$S333),$P333:$S333,0))</f>
        <v>Vẽ ngoại cảnh</v>
      </c>
      <c r="U333" s="21" t="s">
        <v>91</v>
      </c>
      <c r="V333" s="21" t="s">
        <v>92</v>
      </c>
    </row>
    <row r="334" spans="1:22" ht="15" customHeight="1" x14ac:dyDescent="0.35">
      <c r="A334" s="18" t="s">
        <v>834</v>
      </c>
      <c r="B334" s="18" t="s">
        <v>83</v>
      </c>
      <c r="C334" s="18" t="s">
        <v>835</v>
      </c>
      <c r="D334" s="18" t="s">
        <v>100</v>
      </c>
      <c r="E334" s="18" t="s">
        <v>653</v>
      </c>
      <c r="F334" s="18" t="s">
        <v>266</v>
      </c>
      <c r="G334" s="18" t="s">
        <v>132</v>
      </c>
      <c r="H334" s="19">
        <v>24</v>
      </c>
      <c r="I334" s="19">
        <v>40</v>
      </c>
      <c r="J334" s="18" t="s">
        <v>133</v>
      </c>
      <c r="K334" s="19">
        <v>2</v>
      </c>
      <c r="L334" s="19">
        <v>5</v>
      </c>
      <c r="M334" s="19">
        <v>1</v>
      </c>
      <c r="N334" s="19">
        <v>4</v>
      </c>
      <c r="O334" s="18" t="s">
        <v>115</v>
      </c>
      <c r="P334" s="20">
        <f>ROUND(CachTinhDiem!$B$23*ROUND(1+(SUMPRODUCT(INDEX(CachTinhDiem!$B$8:$E$11,1,0),$K334:$N334)-1)*9/4,1)+CachTinhDiem!$B$24*ROUND(1+(INDEX(CachTinhDiem!$B$15:$E$20,MATCH($O334,CachTinhDiem!$A$15:$A$20,0),1)-1)*9/4,1),1)</f>
        <v>7.2</v>
      </c>
      <c r="Q334" s="20">
        <f>ROUND(CachTinhDiem!$B$23*ROUND(1+(SUMPRODUCT(INDEX(CachTinhDiem!$B$8:$E$11,2,0),$K334:$N334)-1)*9/4,1)+CachTinhDiem!$B$24*ROUND(1+(INDEX(CachTinhDiem!$B$15:$E$20,MATCH($O334,CachTinhDiem!$A$15:$A$20,0),2)-1)*9/4,1),1)</f>
        <v>5.0999999999999996</v>
      </c>
      <c r="R334" s="20">
        <f>ROUND(CachTinhDiem!$B$23*ROUND(1+(SUMPRODUCT(INDEX(CachTinhDiem!$B$8:$E$11,3,0),$K334:$N334)-1)*9/4,1)+CachTinhDiem!$B$24*ROUND(1+(INDEX(CachTinhDiem!$B$15:$E$20,MATCH($O334,CachTinhDiem!$A$15:$A$20,0),3)-1)*9/4,1),1)</f>
        <v>6.6</v>
      </c>
      <c r="S334" s="20">
        <f>ROUND(CachTinhDiem!$B$23*ROUND(1+(SUMPRODUCT(INDEX(CachTinhDiem!$B$8:$E$11,4,0),$K334:$N334)-1)*9/4,1)+CachTinhDiem!$B$24*ROUND(1+(INDEX(CachTinhDiem!$B$15:$E$20,MATCH($O334,CachTinhDiem!$A$15:$A$20,0),4)-1)*9/4,1),1)</f>
        <v>6.5</v>
      </c>
      <c r="T334" s="18" t="str">
        <f>INDEX(CachTinhDiem!$A$8:$A$11,MATCH(MAX($P334:$S334),$P334:$S334,0))</f>
        <v>Đi học</v>
      </c>
      <c r="U334" s="21" t="s">
        <v>91</v>
      </c>
      <c r="V334" s="21" t="s">
        <v>92</v>
      </c>
    </row>
    <row r="335" spans="1:22" ht="15" customHeight="1" x14ac:dyDescent="0.35">
      <c r="A335" s="18" t="s">
        <v>836</v>
      </c>
      <c r="B335" s="18" t="s">
        <v>83</v>
      </c>
      <c r="C335" s="18" t="s">
        <v>837</v>
      </c>
      <c r="D335" s="18" t="s">
        <v>100</v>
      </c>
      <c r="E335" s="18" t="s">
        <v>126</v>
      </c>
      <c r="F335" s="18" t="s">
        <v>87</v>
      </c>
      <c r="G335" s="18" t="s">
        <v>196</v>
      </c>
      <c r="H335" s="19">
        <v>5</v>
      </c>
      <c r="I335" s="19">
        <v>15</v>
      </c>
      <c r="J335" s="18" t="s">
        <v>120</v>
      </c>
      <c r="K335" s="19">
        <v>4</v>
      </c>
      <c r="L335" s="19">
        <v>1</v>
      </c>
      <c r="M335" s="19">
        <v>2</v>
      </c>
      <c r="N335" s="19">
        <v>5</v>
      </c>
      <c r="O335" s="18" t="s">
        <v>110</v>
      </c>
      <c r="P335" s="20">
        <f>ROUND(CachTinhDiem!$B$23*ROUND(1+(SUMPRODUCT(INDEX(CachTinhDiem!$B$8:$E$11,1,0),$K335:$N335)-1)*9/4,1)+CachTinhDiem!$B$24*ROUND(1+(INDEX(CachTinhDiem!$B$15:$E$20,MATCH($O335,CachTinhDiem!$A$15:$A$20,0),1)-1)*9/4,1),1)</f>
        <v>5.9</v>
      </c>
      <c r="Q335" s="20">
        <f>ROUND(CachTinhDiem!$B$23*ROUND(1+(SUMPRODUCT(INDEX(CachTinhDiem!$B$8:$E$11,2,0),$K335:$N335)-1)*9/4,1)+CachTinhDiem!$B$24*ROUND(1+(INDEX(CachTinhDiem!$B$15:$E$20,MATCH($O335,CachTinhDiem!$A$15:$A$20,0),2)-1)*9/4,1),1)</f>
        <v>4.7</v>
      </c>
      <c r="R335" s="20">
        <f>ROUND(CachTinhDiem!$B$23*ROUND(1+(SUMPRODUCT(INDEX(CachTinhDiem!$B$8:$E$11,3,0),$K335:$N335)-1)*9/4,1)+CachTinhDiem!$B$24*ROUND(1+(INDEX(CachTinhDiem!$B$15:$E$20,MATCH($O335,CachTinhDiem!$A$15:$A$20,0),3)-1)*9/4,1),1)</f>
        <v>4.4000000000000004</v>
      </c>
      <c r="S335" s="20">
        <f>ROUND(CachTinhDiem!$B$23*ROUND(1+(SUMPRODUCT(INDEX(CachTinhDiem!$B$8:$E$11,4,0),$K335:$N335)-1)*9/4,1)+CachTinhDiem!$B$24*ROUND(1+(INDEX(CachTinhDiem!$B$15:$E$20,MATCH($O335,CachTinhDiem!$A$15:$A$20,0),4)-1)*9/4,1),1)</f>
        <v>7.2</v>
      </c>
      <c r="T335" s="18" t="str">
        <f>INDEX(CachTinhDiem!$A$8:$A$11,MATCH(MAX($P335:$S335),$P335:$S335,0))</f>
        <v>Thuyết trình</v>
      </c>
      <c r="U335" s="21" t="s">
        <v>91</v>
      </c>
      <c r="V335" s="21" t="s">
        <v>92</v>
      </c>
    </row>
    <row r="336" spans="1:22" ht="15" customHeight="1" x14ac:dyDescent="0.35">
      <c r="A336" s="18" t="s">
        <v>838</v>
      </c>
      <c r="B336" s="18" t="s">
        <v>83</v>
      </c>
      <c r="C336" s="18" t="s">
        <v>839</v>
      </c>
      <c r="D336" s="18" t="s">
        <v>85</v>
      </c>
      <c r="E336" s="18" t="s">
        <v>24</v>
      </c>
      <c r="F336" s="18" t="s">
        <v>87</v>
      </c>
      <c r="G336" s="18" t="s">
        <v>157</v>
      </c>
      <c r="H336" s="19">
        <v>6</v>
      </c>
      <c r="I336" s="19">
        <v>18</v>
      </c>
      <c r="J336" s="18" t="s">
        <v>120</v>
      </c>
      <c r="K336" s="19">
        <v>4</v>
      </c>
      <c r="L336" s="19">
        <v>2</v>
      </c>
      <c r="M336" s="19">
        <v>2</v>
      </c>
      <c r="N336" s="19">
        <v>4</v>
      </c>
      <c r="O336" s="18" t="s">
        <v>150</v>
      </c>
      <c r="P336" s="20">
        <f>ROUND(CachTinhDiem!$B$23*ROUND(1+(SUMPRODUCT(INDEX(CachTinhDiem!$B$8:$E$11,1,0),$K336:$N336)-1)*9/4,1)+CachTinhDiem!$B$24*ROUND(1+(INDEX(CachTinhDiem!$B$15:$E$20,MATCH($O336,CachTinhDiem!$A$15:$A$20,0),1)-1)*9/4,1),1)</f>
        <v>5.9</v>
      </c>
      <c r="Q336" s="20">
        <f>ROUND(CachTinhDiem!$B$23*ROUND(1+(SUMPRODUCT(INDEX(CachTinhDiem!$B$8:$E$11,2,0),$K336:$N336)-1)*9/4,1)+CachTinhDiem!$B$24*ROUND(1+(INDEX(CachTinhDiem!$B$15:$E$20,MATCH($O336,CachTinhDiem!$A$15:$A$20,0),2)-1)*9/4,1),1)</f>
        <v>4.2</v>
      </c>
      <c r="R336" s="20">
        <f>ROUND(CachTinhDiem!$B$23*ROUND(1+(SUMPRODUCT(INDEX(CachTinhDiem!$B$8:$E$11,3,0),$K336:$N336)-1)*9/4,1)+CachTinhDiem!$B$24*ROUND(1+(INDEX(CachTinhDiem!$B$15:$E$20,MATCH($O336,CachTinhDiem!$A$15:$A$20,0),3)-1)*9/4,1),1)</f>
        <v>5.9</v>
      </c>
      <c r="S336" s="20">
        <f>ROUND(CachTinhDiem!$B$23*ROUND(1+(SUMPRODUCT(INDEX(CachTinhDiem!$B$8:$E$11,4,0),$K336:$N336)-1)*9/4,1)+CachTinhDiem!$B$24*ROUND(1+(INDEX(CachTinhDiem!$B$15:$E$20,MATCH($O336,CachTinhDiem!$A$15:$A$20,0),4)-1)*9/4,1),1)</f>
        <v>5.9</v>
      </c>
      <c r="T336" s="18" t="str">
        <f>INDEX(CachTinhDiem!$A$8:$A$11,MATCH(MAX($P336:$S336),$P336:$S336,0))</f>
        <v>Đi học</v>
      </c>
      <c r="U336" s="21" t="s">
        <v>91</v>
      </c>
      <c r="V336" s="21" t="s">
        <v>92</v>
      </c>
    </row>
    <row r="337" spans="1:22" ht="15" customHeight="1" x14ac:dyDescent="0.35">
      <c r="A337" s="18" t="s">
        <v>840</v>
      </c>
      <c r="B337" s="18" t="s">
        <v>83</v>
      </c>
      <c r="C337" s="18" t="s">
        <v>841</v>
      </c>
      <c r="D337" s="18" t="s">
        <v>136</v>
      </c>
      <c r="E337" s="18" t="s">
        <v>254</v>
      </c>
      <c r="F337" s="18" t="s">
        <v>87</v>
      </c>
      <c r="G337" s="18" t="s">
        <v>123</v>
      </c>
      <c r="H337" s="19">
        <v>5</v>
      </c>
      <c r="I337" s="19">
        <v>16</v>
      </c>
      <c r="J337" s="18" t="s">
        <v>120</v>
      </c>
      <c r="K337" s="19">
        <v>4</v>
      </c>
      <c r="L337" s="19">
        <v>1</v>
      </c>
      <c r="M337" s="19">
        <v>2</v>
      </c>
      <c r="N337" s="19">
        <v>4</v>
      </c>
      <c r="O337" s="18" t="s">
        <v>110</v>
      </c>
      <c r="P337" s="20">
        <f>ROUND(CachTinhDiem!$B$23*ROUND(1+(SUMPRODUCT(INDEX(CachTinhDiem!$B$8:$E$11,1,0),$K337:$N337)-1)*9/4,1)+CachTinhDiem!$B$24*ROUND(1+(INDEX(CachTinhDiem!$B$15:$E$20,MATCH($O337,CachTinhDiem!$A$15:$A$20,0),1)-1)*9/4,1),1)</f>
        <v>5.4</v>
      </c>
      <c r="Q337" s="20">
        <f>ROUND(CachTinhDiem!$B$23*ROUND(1+(SUMPRODUCT(INDEX(CachTinhDiem!$B$8:$E$11,2,0),$K337:$N337)-1)*9/4,1)+CachTinhDiem!$B$24*ROUND(1+(INDEX(CachTinhDiem!$B$15:$E$20,MATCH($O337,CachTinhDiem!$A$15:$A$20,0),2)-1)*9/4,1),1)</f>
        <v>4.5999999999999996</v>
      </c>
      <c r="R337" s="20">
        <f>ROUND(CachTinhDiem!$B$23*ROUND(1+(SUMPRODUCT(INDEX(CachTinhDiem!$B$8:$E$11,3,0),$K337:$N337)-1)*9/4,1)+CachTinhDiem!$B$24*ROUND(1+(INDEX(CachTinhDiem!$B$15:$E$20,MATCH($O337,CachTinhDiem!$A$15:$A$20,0),3)-1)*9/4,1),1)</f>
        <v>4.0999999999999996</v>
      </c>
      <c r="S337" s="20">
        <f>ROUND(CachTinhDiem!$B$23*ROUND(1+(SUMPRODUCT(INDEX(CachTinhDiem!$B$8:$E$11,4,0),$K337:$N337)-1)*9/4,1)+CachTinhDiem!$B$24*ROUND(1+(INDEX(CachTinhDiem!$B$15:$E$20,MATCH($O337,CachTinhDiem!$A$15:$A$20,0),4)-1)*9/4,1),1)</f>
        <v>6.2</v>
      </c>
      <c r="T337" s="18" t="str">
        <f>INDEX(CachTinhDiem!$A$8:$A$11,MATCH(MAX($P337:$S337),$P337:$S337,0))</f>
        <v>Thuyết trình</v>
      </c>
      <c r="U337" s="21" t="s">
        <v>91</v>
      </c>
      <c r="V337" s="21" t="s">
        <v>92</v>
      </c>
    </row>
    <row r="338" spans="1:22" ht="15" customHeight="1" x14ac:dyDescent="0.35">
      <c r="A338" s="18" t="s">
        <v>842</v>
      </c>
      <c r="B338" s="18" t="s">
        <v>83</v>
      </c>
      <c r="C338" s="18" t="s">
        <v>843</v>
      </c>
      <c r="D338" s="18" t="s">
        <v>136</v>
      </c>
      <c r="E338" s="18" t="s">
        <v>24</v>
      </c>
      <c r="F338" s="18" t="s">
        <v>87</v>
      </c>
      <c r="G338" s="18" t="s">
        <v>127</v>
      </c>
      <c r="H338" s="19">
        <v>21</v>
      </c>
      <c r="I338" s="19">
        <v>39</v>
      </c>
      <c r="J338" s="18" t="s">
        <v>89</v>
      </c>
      <c r="K338" s="19">
        <v>2</v>
      </c>
      <c r="L338" s="19">
        <v>5</v>
      </c>
      <c r="M338" s="19">
        <v>4</v>
      </c>
      <c r="N338" s="19">
        <v>3</v>
      </c>
      <c r="O338" s="18" t="s">
        <v>115</v>
      </c>
      <c r="P338" s="20">
        <f>ROUND(CachTinhDiem!$B$23*ROUND(1+(SUMPRODUCT(INDEX(CachTinhDiem!$B$8:$E$11,1,0),$K338:$N338)-1)*9/4,1)+CachTinhDiem!$B$24*ROUND(1+(INDEX(CachTinhDiem!$B$15:$E$20,MATCH($O338,CachTinhDiem!$A$15:$A$20,0),1)-1)*9/4,1),1)</f>
        <v>8.1</v>
      </c>
      <c r="Q338" s="20">
        <f>ROUND(CachTinhDiem!$B$23*ROUND(1+(SUMPRODUCT(INDEX(CachTinhDiem!$B$8:$E$11,2,0),$K338:$N338)-1)*9/4,1)+CachTinhDiem!$B$24*ROUND(1+(INDEX(CachTinhDiem!$B$15:$E$20,MATCH($O338,CachTinhDiem!$A$15:$A$20,0),2)-1)*9/4,1),1)</f>
        <v>7.3</v>
      </c>
      <c r="R338" s="20">
        <f>ROUND(CachTinhDiem!$B$23*ROUND(1+(SUMPRODUCT(INDEX(CachTinhDiem!$B$8:$E$11,3,0),$K338:$N338)-1)*9/4,1)+CachTinhDiem!$B$24*ROUND(1+(INDEX(CachTinhDiem!$B$15:$E$20,MATCH($O338,CachTinhDiem!$A$15:$A$20,0),3)-1)*9/4,1),1)</f>
        <v>8.6</v>
      </c>
      <c r="S338" s="20">
        <f>ROUND(CachTinhDiem!$B$23*ROUND(1+(SUMPRODUCT(INDEX(CachTinhDiem!$B$8:$E$11,4,0),$K338:$N338)-1)*9/4,1)+CachTinhDiem!$B$24*ROUND(1+(INDEX(CachTinhDiem!$B$15:$E$20,MATCH($O338,CachTinhDiem!$A$15:$A$20,0),4)-1)*9/4,1),1)</f>
        <v>6.5</v>
      </c>
      <c r="T338" s="18" t="str">
        <f>INDEX(CachTinhDiem!$A$8:$A$11,MATCH(MAX($P338:$S338),$P338:$S338,0))</f>
        <v>Vẽ ngoại cảnh</v>
      </c>
      <c r="U338" s="21" t="s">
        <v>91</v>
      </c>
      <c r="V338" s="21" t="s">
        <v>92</v>
      </c>
    </row>
    <row r="339" spans="1:22" ht="15" customHeight="1" x14ac:dyDescent="0.35">
      <c r="A339" s="18" t="s">
        <v>844</v>
      </c>
      <c r="B339" s="18" t="s">
        <v>83</v>
      </c>
      <c r="C339" s="18" t="s">
        <v>845</v>
      </c>
      <c r="D339" s="18" t="s">
        <v>100</v>
      </c>
      <c r="E339" s="18" t="s">
        <v>229</v>
      </c>
      <c r="F339" s="18" t="s">
        <v>87</v>
      </c>
      <c r="G339" s="18" t="s">
        <v>173</v>
      </c>
      <c r="H339" s="19">
        <v>5</v>
      </c>
      <c r="I339" s="19">
        <v>13</v>
      </c>
      <c r="J339" s="18" t="s">
        <v>120</v>
      </c>
      <c r="K339" s="19">
        <v>5</v>
      </c>
      <c r="L339" s="19">
        <v>2</v>
      </c>
      <c r="M339" s="19">
        <v>2</v>
      </c>
      <c r="N339" s="19">
        <v>4</v>
      </c>
      <c r="O339" s="18" t="s">
        <v>110</v>
      </c>
      <c r="P339" s="20">
        <f>ROUND(CachTinhDiem!$B$23*ROUND(1+(SUMPRODUCT(INDEX(CachTinhDiem!$B$8:$E$11,1,0),$K339:$N339)-1)*9/4,1)+CachTinhDiem!$B$24*ROUND(1+(INDEX(CachTinhDiem!$B$15:$E$20,MATCH($O339,CachTinhDiem!$A$15:$A$20,0),1)-1)*9/4,1),1)</f>
        <v>6.1</v>
      </c>
      <c r="Q339" s="20">
        <f>ROUND(CachTinhDiem!$B$23*ROUND(1+(SUMPRODUCT(INDEX(CachTinhDiem!$B$8:$E$11,2,0),$K339:$N339)-1)*9/4,1)+CachTinhDiem!$B$24*ROUND(1+(INDEX(CachTinhDiem!$B$15:$E$20,MATCH($O339,CachTinhDiem!$A$15:$A$20,0),2)-1)*9/4,1),1)</f>
        <v>5.2</v>
      </c>
      <c r="R339" s="20">
        <f>ROUND(CachTinhDiem!$B$23*ROUND(1+(SUMPRODUCT(INDEX(CachTinhDiem!$B$8:$E$11,3,0),$K339:$N339)-1)*9/4,1)+CachTinhDiem!$B$24*ROUND(1+(INDEX(CachTinhDiem!$B$15:$E$20,MATCH($O339,CachTinhDiem!$A$15:$A$20,0),3)-1)*9/4,1),1)</f>
        <v>4.5999999999999996</v>
      </c>
      <c r="S339" s="20">
        <f>ROUND(CachTinhDiem!$B$23*ROUND(1+(SUMPRODUCT(INDEX(CachTinhDiem!$B$8:$E$11,4,0),$K339:$N339)-1)*9/4,1)+CachTinhDiem!$B$24*ROUND(1+(INDEX(CachTinhDiem!$B$15:$E$20,MATCH($O339,CachTinhDiem!$A$15:$A$20,0),4)-1)*9/4,1),1)</f>
        <v>6.5</v>
      </c>
      <c r="T339" s="18" t="str">
        <f>INDEX(CachTinhDiem!$A$8:$A$11,MATCH(MAX($P339:$S339),$P339:$S339,0))</f>
        <v>Thuyết trình</v>
      </c>
      <c r="U339" s="21" t="s">
        <v>91</v>
      </c>
      <c r="V339" s="21" t="s">
        <v>92</v>
      </c>
    </row>
    <row r="340" spans="1:22" ht="15" customHeight="1" x14ac:dyDescent="0.35">
      <c r="A340" s="18" t="s">
        <v>846</v>
      </c>
      <c r="B340" s="18" t="s">
        <v>83</v>
      </c>
      <c r="C340" s="18" t="s">
        <v>847</v>
      </c>
      <c r="D340" s="18" t="s">
        <v>136</v>
      </c>
      <c r="E340" s="18" t="s">
        <v>86</v>
      </c>
      <c r="F340" s="18" t="s">
        <v>87</v>
      </c>
      <c r="G340" s="18" t="s">
        <v>199</v>
      </c>
      <c r="H340" s="19">
        <v>12</v>
      </c>
      <c r="I340" s="19">
        <v>29</v>
      </c>
      <c r="J340" s="18" t="s">
        <v>128</v>
      </c>
      <c r="K340" s="19">
        <v>2</v>
      </c>
      <c r="L340" s="19">
        <v>3</v>
      </c>
      <c r="M340" s="19">
        <v>2</v>
      </c>
      <c r="N340" s="19">
        <v>5</v>
      </c>
      <c r="O340" s="18" t="s">
        <v>103</v>
      </c>
      <c r="P340" s="20">
        <f>ROUND(CachTinhDiem!$B$23*ROUND(1+(SUMPRODUCT(INDEX(CachTinhDiem!$B$8:$E$11,1,0),$K340:$N340)-1)*9/4,1)+CachTinhDiem!$B$24*ROUND(1+(INDEX(CachTinhDiem!$B$15:$E$20,MATCH($O340,CachTinhDiem!$A$15:$A$20,0),1)-1)*9/4,1),1)</f>
        <v>6.5</v>
      </c>
      <c r="Q340" s="20">
        <f>ROUND(CachTinhDiem!$B$23*ROUND(1+(SUMPRODUCT(INDEX(CachTinhDiem!$B$8:$E$11,2,0),$K340:$N340)-1)*9/4,1)+CachTinhDiem!$B$24*ROUND(1+(INDEX(CachTinhDiem!$B$15:$E$20,MATCH($O340,CachTinhDiem!$A$15:$A$20,0),2)-1)*9/4,1),1)</f>
        <v>4.0999999999999996</v>
      </c>
      <c r="R340" s="20">
        <f>ROUND(CachTinhDiem!$B$23*ROUND(1+(SUMPRODUCT(INDEX(CachTinhDiem!$B$8:$E$11,3,0),$K340:$N340)-1)*9/4,1)+CachTinhDiem!$B$24*ROUND(1+(INDEX(CachTinhDiem!$B$15:$E$20,MATCH($O340,CachTinhDiem!$A$15:$A$20,0),3)-1)*9/4,1),1)</f>
        <v>4.7</v>
      </c>
      <c r="S340" s="20">
        <f>ROUND(CachTinhDiem!$B$23*ROUND(1+(SUMPRODUCT(INDEX(CachTinhDiem!$B$8:$E$11,4,0),$K340:$N340)-1)*9/4,1)+CachTinhDiem!$B$24*ROUND(1+(INDEX(CachTinhDiem!$B$15:$E$20,MATCH($O340,CachTinhDiem!$A$15:$A$20,0),4)-1)*9/4,1),1)</f>
        <v>8.5</v>
      </c>
      <c r="T340" s="18" t="str">
        <f>INDEX(CachTinhDiem!$A$8:$A$11,MATCH(MAX($P340:$S340),$P340:$S340,0))</f>
        <v>Thuyết trình</v>
      </c>
      <c r="U340" s="21" t="s">
        <v>91</v>
      </c>
      <c r="V340" s="21" t="s">
        <v>92</v>
      </c>
    </row>
    <row r="341" spans="1:22" ht="15" customHeight="1" x14ac:dyDescent="0.35">
      <c r="A341" s="18" t="s">
        <v>848</v>
      </c>
      <c r="B341" s="18" t="s">
        <v>83</v>
      </c>
      <c r="C341" s="18" t="s">
        <v>849</v>
      </c>
      <c r="D341" s="18" t="s">
        <v>100</v>
      </c>
      <c r="E341" s="18" t="s">
        <v>106</v>
      </c>
      <c r="F341" s="18" t="s">
        <v>87</v>
      </c>
      <c r="G341" s="18" t="s">
        <v>262</v>
      </c>
      <c r="H341" s="19">
        <v>6</v>
      </c>
      <c r="I341" s="19">
        <v>20</v>
      </c>
      <c r="J341" s="18" t="s">
        <v>120</v>
      </c>
      <c r="K341" s="19">
        <v>4</v>
      </c>
      <c r="L341" s="19">
        <v>2</v>
      </c>
      <c r="M341" s="19">
        <v>3</v>
      </c>
      <c r="N341" s="19">
        <v>2</v>
      </c>
      <c r="O341" s="18" t="s">
        <v>138</v>
      </c>
      <c r="P341" s="20">
        <f>ROUND(CachTinhDiem!$B$23*ROUND(1+(SUMPRODUCT(INDEX(CachTinhDiem!$B$8:$E$11,1,0),$K341:$N341)-1)*9/4,1)+CachTinhDiem!$B$24*ROUND(1+(INDEX(CachTinhDiem!$B$15:$E$20,MATCH($O341,CachTinhDiem!$A$15:$A$20,0),1)-1)*9/4,1),1)</f>
        <v>5.4</v>
      </c>
      <c r="Q341" s="20">
        <f>ROUND(CachTinhDiem!$B$23*ROUND(1+(SUMPRODUCT(INDEX(CachTinhDiem!$B$8:$E$11,2,0),$K341:$N341)-1)*9/4,1)+CachTinhDiem!$B$24*ROUND(1+(INDEX(CachTinhDiem!$B$15:$E$20,MATCH($O341,CachTinhDiem!$A$15:$A$20,0),2)-1)*9/4,1),1)</f>
        <v>6.7</v>
      </c>
      <c r="R341" s="20">
        <f>ROUND(CachTinhDiem!$B$23*ROUND(1+(SUMPRODUCT(INDEX(CachTinhDiem!$B$8:$E$11,3,0),$K341:$N341)-1)*9/4,1)+CachTinhDiem!$B$24*ROUND(1+(INDEX(CachTinhDiem!$B$15:$E$20,MATCH($O341,CachTinhDiem!$A$15:$A$20,0),3)-1)*9/4,1),1)</f>
        <v>5.4</v>
      </c>
      <c r="S341" s="20">
        <f>ROUND(CachTinhDiem!$B$23*ROUND(1+(SUMPRODUCT(INDEX(CachTinhDiem!$B$8:$E$11,4,0),$K341:$N341)-1)*9/4,1)+CachTinhDiem!$B$24*ROUND(1+(INDEX(CachTinhDiem!$B$15:$E$20,MATCH($O341,CachTinhDiem!$A$15:$A$20,0),4)-1)*9/4,1),1)</f>
        <v>2.9</v>
      </c>
      <c r="T341" s="18" t="str">
        <f>INDEX(CachTinhDiem!$A$8:$A$11,MATCH(MAX($P341:$S341),$P341:$S341,0))</f>
        <v>Xưởng/Công trình</v>
      </c>
      <c r="U341" s="21" t="s">
        <v>91</v>
      </c>
      <c r="V341" s="21" t="s">
        <v>92</v>
      </c>
    </row>
    <row r="342" spans="1:22" ht="15" customHeight="1" x14ac:dyDescent="0.35">
      <c r="A342" s="18" t="s">
        <v>850</v>
      </c>
      <c r="B342" s="18" t="s">
        <v>83</v>
      </c>
      <c r="C342" s="18" t="s">
        <v>851</v>
      </c>
      <c r="D342" s="18" t="s">
        <v>136</v>
      </c>
      <c r="E342" s="18" t="s">
        <v>318</v>
      </c>
      <c r="F342" s="18" t="s">
        <v>87</v>
      </c>
      <c r="G342" s="18" t="s">
        <v>226</v>
      </c>
      <c r="H342" s="19">
        <v>5</v>
      </c>
      <c r="I342" s="19">
        <v>18</v>
      </c>
      <c r="J342" s="18" t="s">
        <v>120</v>
      </c>
      <c r="K342" s="19">
        <v>4</v>
      </c>
      <c r="L342" s="19">
        <v>1</v>
      </c>
      <c r="M342" s="19">
        <v>2</v>
      </c>
      <c r="N342" s="19">
        <v>3</v>
      </c>
      <c r="O342" s="18" t="s">
        <v>103</v>
      </c>
      <c r="P342" s="20">
        <f>ROUND(CachTinhDiem!$B$23*ROUND(1+(SUMPRODUCT(INDEX(CachTinhDiem!$B$8:$E$11,1,0),$K342:$N342)-1)*9/4,1)+CachTinhDiem!$B$24*ROUND(1+(INDEX(CachTinhDiem!$B$15:$E$20,MATCH($O342,CachTinhDiem!$A$15:$A$20,0),1)-1)*9/4,1),1)</f>
        <v>4.9000000000000004</v>
      </c>
      <c r="Q342" s="20">
        <f>ROUND(CachTinhDiem!$B$23*ROUND(1+(SUMPRODUCT(INDEX(CachTinhDiem!$B$8:$E$11,2,0),$K342:$N342)-1)*9/4,1)+CachTinhDiem!$B$24*ROUND(1+(INDEX(CachTinhDiem!$B$15:$E$20,MATCH($O342,CachTinhDiem!$A$15:$A$20,0),2)-1)*9/4,1),1)</f>
        <v>3.7</v>
      </c>
      <c r="R342" s="20">
        <f>ROUND(CachTinhDiem!$B$23*ROUND(1+(SUMPRODUCT(INDEX(CachTinhDiem!$B$8:$E$11,3,0),$K342:$N342)-1)*9/4,1)+CachTinhDiem!$B$24*ROUND(1+(INDEX(CachTinhDiem!$B$15:$E$20,MATCH($O342,CachTinhDiem!$A$15:$A$20,0),3)-1)*9/4,1),1)</f>
        <v>3.1</v>
      </c>
      <c r="S342" s="20">
        <f>ROUND(CachTinhDiem!$B$23*ROUND(1+(SUMPRODUCT(INDEX(CachTinhDiem!$B$8:$E$11,4,0),$K342:$N342)-1)*9/4,1)+CachTinhDiem!$B$24*ROUND(1+(INDEX(CachTinhDiem!$B$15:$E$20,MATCH($O342,CachTinhDiem!$A$15:$A$20,0),4)-1)*9/4,1),1)</f>
        <v>5.9</v>
      </c>
      <c r="T342" s="18" t="str">
        <f>INDEX(CachTinhDiem!$A$8:$A$11,MATCH(MAX($P342:$S342),$P342:$S342,0))</f>
        <v>Thuyết trình</v>
      </c>
      <c r="U342" s="21" t="s">
        <v>91</v>
      </c>
      <c r="V342" s="21" t="s">
        <v>92</v>
      </c>
    </row>
    <row r="343" spans="1:22" ht="15" customHeight="1" x14ac:dyDescent="0.35">
      <c r="A343" s="18" t="s">
        <v>852</v>
      </c>
      <c r="B343" s="18" t="s">
        <v>83</v>
      </c>
      <c r="C343" s="18" t="s">
        <v>853</v>
      </c>
      <c r="D343" s="18" t="s">
        <v>100</v>
      </c>
      <c r="E343" s="18" t="s">
        <v>137</v>
      </c>
      <c r="F343" s="18" t="s">
        <v>87</v>
      </c>
      <c r="G343" s="18" t="s">
        <v>132</v>
      </c>
      <c r="H343" s="19">
        <v>21</v>
      </c>
      <c r="I343" s="19">
        <v>34</v>
      </c>
      <c r="J343" s="18" t="s">
        <v>89</v>
      </c>
      <c r="K343" s="19">
        <v>2</v>
      </c>
      <c r="L343" s="19">
        <v>4</v>
      </c>
      <c r="M343" s="19">
        <v>2</v>
      </c>
      <c r="N343" s="19">
        <v>5</v>
      </c>
      <c r="O343" s="18" t="s">
        <v>103</v>
      </c>
      <c r="P343" s="20">
        <f>ROUND(CachTinhDiem!$B$23*ROUND(1+(SUMPRODUCT(INDEX(CachTinhDiem!$B$8:$E$11,1,0),$K343:$N343)-1)*9/4,1)+CachTinhDiem!$B$24*ROUND(1+(INDEX(CachTinhDiem!$B$15:$E$20,MATCH($O343,CachTinhDiem!$A$15:$A$20,0),1)-1)*9/4,1),1)</f>
        <v>7</v>
      </c>
      <c r="Q343" s="20">
        <f>ROUND(CachTinhDiem!$B$23*ROUND(1+(SUMPRODUCT(INDEX(CachTinhDiem!$B$8:$E$11,2,0),$K343:$N343)-1)*9/4,1)+CachTinhDiem!$B$24*ROUND(1+(INDEX(CachTinhDiem!$B$15:$E$20,MATCH($O343,CachTinhDiem!$A$15:$A$20,0),2)-1)*9/4,1),1)</f>
        <v>4.4000000000000004</v>
      </c>
      <c r="R343" s="20">
        <f>ROUND(CachTinhDiem!$B$23*ROUND(1+(SUMPRODUCT(INDEX(CachTinhDiem!$B$8:$E$11,3,0),$K343:$N343)-1)*9/4,1)+CachTinhDiem!$B$24*ROUND(1+(INDEX(CachTinhDiem!$B$15:$E$20,MATCH($O343,CachTinhDiem!$A$15:$A$20,0),3)-1)*9/4,1),1)</f>
        <v>5.2</v>
      </c>
      <c r="S343" s="20">
        <f>ROUND(CachTinhDiem!$B$23*ROUND(1+(SUMPRODUCT(INDEX(CachTinhDiem!$B$8:$E$11,4,0),$K343:$N343)-1)*9/4,1)+CachTinhDiem!$B$24*ROUND(1+(INDEX(CachTinhDiem!$B$15:$E$20,MATCH($O343,CachTinhDiem!$A$15:$A$20,0),4)-1)*9/4,1),1)</f>
        <v>8.6999999999999993</v>
      </c>
      <c r="T343" s="18" t="str">
        <f>INDEX(CachTinhDiem!$A$8:$A$11,MATCH(MAX($P343:$S343),$P343:$S343,0))</f>
        <v>Thuyết trình</v>
      </c>
      <c r="U343" s="21" t="s">
        <v>91</v>
      </c>
      <c r="V343" s="21" t="s">
        <v>92</v>
      </c>
    </row>
    <row r="344" spans="1:22" ht="15" customHeight="1" x14ac:dyDescent="0.35">
      <c r="A344" s="18" t="s">
        <v>854</v>
      </c>
      <c r="B344" s="18" t="s">
        <v>83</v>
      </c>
      <c r="C344" s="18" t="s">
        <v>855</v>
      </c>
      <c r="D344" s="18" t="s">
        <v>85</v>
      </c>
      <c r="E344" s="18" t="s">
        <v>225</v>
      </c>
      <c r="F344" s="18" t="s">
        <v>87</v>
      </c>
      <c r="G344" s="18" t="s">
        <v>278</v>
      </c>
      <c r="H344" s="19">
        <v>25</v>
      </c>
      <c r="I344" s="19">
        <v>40</v>
      </c>
      <c r="J344" s="18" t="s">
        <v>133</v>
      </c>
      <c r="K344" s="19">
        <v>1</v>
      </c>
      <c r="L344" s="19">
        <v>5</v>
      </c>
      <c r="M344" s="19">
        <v>2</v>
      </c>
      <c r="N344" s="19">
        <v>4</v>
      </c>
      <c r="O344" s="18" t="s">
        <v>103</v>
      </c>
      <c r="P344" s="20">
        <f>ROUND(CachTinhDiem!$B$23*ROUND(1+(SUMPRODUCT(INDEX(CachTinhDiem!$B$8:$E$11,1,0),$K344:$N344)-1)*9/4,1)+CachTinhDiem!$B$24*ROUND(1+(INDEX(CachTinhDiem!$B$15:$E$20,MATCH($O344,CachTinhDiem!$A$15:$A$20,0),1)-1)*9/4,1),1)</f>
        <v>6.8</v>
      </c>
      <c r="Q344" s="20">
        <f>ROUND(CachTinhDiem!$B$23*ROUND(1+(SUMPRODUCT(INDEX(CachTinhDiem!$B$8:$E$11,2,0),$K344:$N344)-1)*9/4,1)+CachTinhDiem!$B$24*ROUND(1+(INDEX(CachTinhDiem!$B$15:$E$20,MATCH($O344,CachTinhDiem!$A$15:$A$20,0),2)-1)*9/4,1),1)</f>
        <v>4.2</v>
      </c>
      <c r="R344" s="20">
        <f>ROUND(CachTinhDiem!$B$23*ROUND(1+(SUMPRODUCT(INDEX(CachTinhDiem!$B$8:$E$11,3,0),$K344:$N344)-1)*9/4,1)+CachTinhDiem!$B$24*ROUND(1+(INDEX(CachTinhDiem!$B$15:$E$20,MATCH($O344,CachTinhDiem!$A$15:$A$20,0),3)-1)*9/4,1),1)</f>
        <v>5.3</v>
      </c>
      <c r="S344" s="20">
        <f>ROUND(CachTinhDiem!$B$23*ROUND(1+(SUMPRODUCT(INDEX(CachTinhDiem!$B$8:$E$11,4,0),$K344:$N344)-1)*9/4,1)+CachTinhDiem!$B$24*ROUND(1+(INDEX(CachTinhDiem!$B$15:$E$20,MATCH($O344,CachTinhDiem!$A$15:$A$20,0),4)-1)*9/4,1),1)</f>
        <v>8.1</v>
      </c>
      <c r="T344" s="18" t="str">
        <f>INDEX(CachTinhDiem!$A$8:$A$11,MATCH(MAX($P344:$S344),$P344:$S344,0))</f>
        <v>Thuyết trình</v>
      </c>
      <c r="U344" s="21" t="s">
        <v>91</v>
      </c>
      <c r="V344" s="21" t="s">
        <v>92</v>
      </c>
    </row>
    <row r="345" spans="1:22" ht="15" customHeight="1" x14ac:dyDescent="0.35">
      <c r="A345" s="18" t="s">
        <v>856</v>
      </c>
      <c r="B345" s="18" t="s">
        <v>83</v>
      </c>
      <c r="C345" s="18" t="s">
        <v>857</v>
      </c>
      <c r="D345" s="18" t="s">
        <v>85</v>
      </c>
      <c r="E345" s="18" t="s">
        <v>254</v>
      </c>
      <c r="F345" s="18" t="s">
        <v>87</v>
      </c>
      <c r="G345" s="18" t="s">
        <v>88</v>
      </c>
      <c r="H345" s="19">
        <v>19</v>
      </c>
      <c r="I345" s="19">
        <v>36</v>
      </c>
      <c r="J345" s="18" t="s">
        <v>89</v>
      </c>
      <c r="K345" s="19">
        <v>2</v>
      </c>
      <c r="L345" s="19">
        <v>5</v>
      </c>
      <c r="M345" s="19">
        <v>3</v>
      </c>
      <c r="N345" s="19">
        <v>3</v>
      </c>
      <c r="O345" s="18" t="s">
        <v>90</v>
      </c>
      <c r="P345" s="20">
        <f>ROUND(CachTinhDiem!$B$23*ROUND(1+(SUMPRODUCT(INDEX(CachTinhDiem!$B$8:$E$11,1,0),$K345:$N345)-1)*9/4,1)+CachTinhDiem!$B$24*ROUND(1+(INDEX(CachTinhDiem!$B$15:$E$20,MATCH($O345,CachTinhDiem!$A$15:$A$20,0),1)-1)*9/4,1),1)</f>
        <v>7</v>
      </c>
      <c r="Q345" s="20">
        <f>ROUND(CachTinhDiem!$B$23*ROUND(1+(SUMPRODUCT(INDEX(CachTinhDiem!$B$8:$E$11,2,0),$K345:$N345)-1)*9/4,1)+CachTinhDiem!$B$24*ROUND(1+(INDEX(CachTinhDiem!$B$15:$E$20,MATCH($O345,CachTinhDiem!$A$15:$A$20,0),2)-1)*9/4,1),1)</f>
        <v>5.9</v>
      </c>
      <c r="R345" s="20">
        <f>ROUND(CachTinhDiem!$B$23*ROUND(1+(SUMPRODUCT(INDEX(CachTinhDiem!$B$8:$E$11,3,0),$K345:$N345)-1)*9/4,1)+CachTinhDiem!$B$24*ROUND(1+(INDEX(CachTinhDiem!$B$15:$E$20,MATCH($O345,CachTinhDiem!$A$15:$A$20,0),3)-1)*9/4,1),1)</f>
        <v>7.2</v>
      </c>
      <c r="S345" s="20">
        <f>ROUND(CachTinhDiem!$B$23*ROUND(1+(SUMPRODUCT(INDEX(CachTinhDiem!$B$8:$E$11,4,0),$K345:$N345)-1)*9/4,1)+CachTinhDiem!$B$24*ROUND(1+(INDEX(CachTinhDiem!$B$15:$E$20,MATCH($O345,CachTinhDiem!$A$15:$A$20,0),4)-1)*9/4,1),1)</f>
        <v>5.5</v>
      </c>
      <c r="T345" s="18" t="str">
        <f>INDEX(CachTinhDiem!$A$8:$A$11,MATCH(MAX($P345:$S345),$P345:$S345,0))</f>
        <v>Vẽ ngoại cảnh</v>
      </c>
      <c r="U345" s="21" t="s">
        <v>91</v>
      </c>
      <c r="V345" s="21" t="s">
        <v>92</v>
      </c>
    </row>
    <row r="346" spans="1:22" ht="15" customHeight="1" x14ac:dyDescent="0.35">
      <c r="A346" s="18" t="s">
        <v>858</v>
      </c>
      <c r="B346" s="18" t="s">
        <v>83</v>
      </c>
      <c r="C346" s="18" t="s">
        <v>859</v>
      </c>
      <c r="D346" s="18" t="s">
        <v>136</v>
      </c>
      <c r="E346" s="18" t="s">
        <v>163</v>
      </c>
      <c r="F346" s="18" t="s">
        <v>87</v>
      </c>
      <c r="G346" s="18" t="s">
        <v>210</v>
      </c>
      <c r="H346" s="19">
        <v>24</v>
      </c>
      <c r="I346" s="19">
        <v>40</v>
      </c>
      <c r="J346" s="18" t="s">
        <v>133</v>
      </c>
      <c r="K346" s="19">
        <v>1</v>
      </c>
      <c r="L346" s="19">
        <v>5</v>
      </c>
      <c r="M346" s="19">
        <v>5</v>
      </c>
      <c r="N346" s="19">
        <v>2</v>
      </c>
      <c r="O346" s="18" t="s">
        <v>138</v>
      </c>
      <c r="P346" s="20">
        <f>ROUND(CachTinhDiem!$B$23*ROUND(1+(SUMPRODUCT(INDEX(CachTinhDiem!$B$8:$E$11,1,0),$K346:$N346)-1)*9/4,1)+CachTinhDiem!$B$24*ROUND(1+(INDEX(CachTinhDiem!$B$15:$E$20,MATCH($O346,CachTinhDiem!$A$15:$A$20,0),1)-1)*9/4,1),1)</f>
        <v>7.3</v>
      </c>
      <c r="Q346" s="20">
        <f>ROUND(CachTinhDiem!$B$23*ROUND(1+(SUMPRODUCT(INDEX(CachTinhDiem!$B$8:$E$11,2,0),$K346:$N346)-1)*9/4,1)+CachTinhDiem!$B$24*ROUND(1+(INDEX(CachTinhDiem!$B$15:$E$20,MATCH($O346,CachTinhDiem!$A$15:$A$20,0),2)-1)*9/4,1),1)</f>
        <v>8.3000000000000007</v>
      </c>
      <c r="R346" s="20">
        <f>ROUND(CachTinhDiem!$B$23*ROUND(1+(SUMPRODUCT(INDEX(CachTinhDiem!$B$8:$E$11,3,0),$K346:$N346)-1)*9/4,1)+CachTinhDiem!$B$24*ROUND(1+(INDEX(CachTinhDiem!$B$15:$E$20,MATCH($O346,CachTinhDiem!$A$15:$A$20,0),3)-1)*9/4,1),1)</f>
        <v>8.4</v>
      </c>
      <c r="S346" s="20">
        <f>ROUND(CachTinhDiem!$B$23*ROUND(1+(SUMPRODUCT(INDEX(CachTinhDiem!$B$8:$E$11,4,0),$K346:$N346)-1)*9/4,1)+CachTinhDiem!$B$24*ROUND(1+(INDEX(CachTinhDiem!$B$15:$E$20,MATCH($O346,CachTinhDiem!$A$15:$A$20,0),4)-1)*9/4,1),1)</f>
        <v>4.5</v>
      </c>
      <c r="T346" s="18" t="str">
        <f>INDEX(CachTinhDiem!$A$8:$A$11,MATCH(MAX($P346:$S346),$P346:$S346,0))</f>
        <v>Vẽ ngoại cảnh</v>
      </c>
      <c r="U346" s="21" t="s">
        <v>91</v>
      </c>
      <c r="V346" s="21" t="s">
        <v>92</v>
      </c>
    </row>
    <row r="347" spans="1:22" ht="15" customHeight="1" x14ac:dyDescent="0.35">
      <c r="A347" s="18" t="s">
        <v>860</v>
      </c>
      <c r="B347" s="18" t="s">
        <v>83</v>
      </c>
      <c r="C347" s="18" t="s">
        <v>861</v>
      </c>
      <c r="D347" s="18" t="s">
        <v>100</v>
      </c>
      <c r="E347" s="18" t="s">
        <v>229</v>
      </c>
      <c r="F347" s="18" t="s">
        <v>87</v>
      </c>
      <c r="G347" s="18" t="s">
        <v>132</v>
      </c>
      <c r="H347" s="19">
        <v>21</v>
      </c>
      <c r="I347" s="19">
        <v>34</v>
      </c>
      <c r="J347" s="18" t="s">
        <v>89</v>
      </c>
      <c r="K347" s="19">
        <v>2</v>
      </c>
      <c r="L347" s="19">
        <v>4</v>
      </c>
      <c r="M347" s="19">
        <v>2</v>
      </c>
      <c r="N347" s="19">
        <v>5</v>
      </c>
      <c r="O347" s="18" t="s">
        <v>103</v>
      </c>
      <c r="P347" s="20">
        <f>ROUND(CachTinhDiem!$B$23*ROUND(1+(SUMPRODUCT(INDEX(CachTinhDiem!$B$8:$E$11,1,0),$K347:$N347)-1)*9/4,1)+CachTinhDiem!$B$24*ROUND(1+(INDEX(CachTinhDiem!$B$15:$E$20,MATCH($O347,CachTinhDiem!$A$15:$A$20,0),1)-1)*9/4,1),1)</f>
        <v>7</v>
      </c>
      <c r="Q347" s="20">
        <f>ROUND(CachTinhDiem!$B$23*ROUND(1+(SUMPRODUCT(INDEX(CachTinhDiem!$B$8:$E$11,2,0),$K347:$N347)-1)*9/4,1)+CachTinhDiem!$B$24*ROUND(1+(INDEX(CachTinhDiem!$B$15:$E$20,MATCH($O347,CachTinhDiem!$A$15:$A$20,0),2)-1)*9/4,1),1)</f>
        <v>4.4000000000000004</v>
      </c>
      <c r="R347" s="20">
        <f>ROUND(CachTinhDiem!$B$23*ROUND(1+(SUMPRODUCT(INDEX(CachTinhDiem!$B$8:$E$11,3,0),$K347:$N347)-1)*9/4,1)+CachTinhDiem!$B$24*ROUND(1+(INDEX(CachTinhDiem!$B$15:$E$20,MATCH($O347,CachTinhDiem!$A$15:$A$20,0),3)-1)*9/4,1),1)</f>
        <v>5.2</v>
      </c>
      <c r="S347" s="20">
        <f>ROUND(CachTinhDiem!$B$23*ROUND(1+(SUMPRODUCT(INDEX(CachTinhDiem!$B$8:$E$11,4,0),$K347:$N347)-1)*9/4,1)+CachTinhDiem!$B$24*ROUND(1+(INDEX(CachTinhDiem!$B$15:$E$20,MATCH($O347,CachTinhDiem!$A$15:$A$20,0),4)-1)*9/4,1),1)</f>
        <v>8.6999999999999993</v>
      </c>
      <c r="T347" s="18" t="str">
        <f>INDEX(CachTinhDiem!$A$8:$A$11,MATCH(MAX($P347:$S347),$P347:$S347,0))</f>
        <v>Thuyết trình</v>
      </c>
      <c r="U347" s="21" t="s">
        <v>91</v>
      </c>
      <c r="V347" s="21" t="s">
        <v>92</v>
      </c>
    </row>
    <row r="348" spans="1:22" ht="15" customHeight="1" x14ac:dyDescent="0.35">
      <c r="A348" s="18" t="s">
        <v>862</v>
      </c>
      <c r="B348" s="18" t="s">
        <v>83</v>
      </c>
      <c r="C348" s="18" t="s">
        <v>863</v>
      </c>
      <c r="D348" s="18" t="s">
        <v>136</v>
      </c>
      <c r="E348" s="18" t="s">
        <v>101</v>
      </c>
      <c r="F348" s="18" t="s">
        <v>87</v>
      </c>
      <c r="G348" s="18" t="s">
        <v>226</v>
      </c>
      <c r="H348" s="19">
        <v>5</v>
      </c>
      <c r="I348" s="19">
        <v>14</v>
      </c>
      <c r="J348" s="18" t="s">
        <v>120</v>
      </c>
      <c r="K348" s="19">
        <v>5</v>
      </c>
      <c r="L348" s="19">
        <v>1</v>
      </c>
      <c r="M348" s="19">
        <v>1</v>
      </c>
      <c r="N348" s="19">
        <v>4</v>
      </c>
      <c r="O348" s="18" t="s">
        <v>110</v>
      </c>
      <c r="P348" s="20">
        <f>ROUND(CachTinhDiem!$B$23*ROUND(1+(SUMPRODUCT(INDEX(CachTinhDiem!$B$8:$E$11,1,0),$K348:$N348)-1)*9/4,1)+CachTinhDiem!$B$24*ROUND(1+(INDEX(CachTinhDiem!$B$15:$E$20,MATCH($O348,CachTinhDiem!$A$15:$A$20,0),1)-1)*9/4,1),1)</f>
        <v>5.0999999999999996</v>
      </c>
      <c r="Q348" s="20">
        <f>ROUND(CachTinhDiem!$B$23*ROUND(1+(SUMPRODUCT(INDEX(CachTinhDiem!$B$8:$E$11,2,0),$K348:$N348)-1)*9/4,1)+CachTinhDiem!$B$24*ROUND(1+(INDEX(CachTinhDiem!$B$15:$E$20,MATCH($O348,CachTinhDiem!$A$15:$A$20,0),2)-1)*9/4,1),1)</f>
        <v>4.0999999999999996</v>
      </c>
      <c r="R348" s="20">
        <f>ROUND(CachTinhDiem!$B$23*ROUND(1+(SUMPRODUCT(INDEX(CachTinhDiem!$B$8:$E$11,3,0),$K348:$N348)-1)*9/4,1)+CachTinhDiem!$B$24*ROUND(1+(INDEX(CachTinhDiem!$B$15:$E$20,MATCH($O348,CachTinhDiem!$A$15:$A$20,0),3)-1)*9/4,1),1)</f>
        <v>3.3</v>
      </c>
      <c r="S348" s="20">
        <f>ROUND(CachTinhDiem!$B$23*ROUND(1+(SUMPRODUCT(INDEX(CachTinhDiem!$B$8:$E$11,4,0),$K348:$N348)-1)*9/4,1)+CachTinhDiem!$B$24*ROUND(1+(INDEX(CachTinhDiem!$B$15:$E$20,MATCH($O348,CachTinhDiem!$A$15:$A$20,0),4)-1)*9/4,1),1)</f>
        <v>5.9</v>
      </c>
      <c r="T348" s="18" t="str">
        <f>INDEX(CachTinhDiem!$A$8:$A$11,MATCH(MAX($P348:$S348),$P348:$S348,0))</f>
        <v>Thuyết trình</v>
      </c>
      <c r="U348" s="21" t="s">
        <v>91</v>
      </c>
      <c r="V348" s="21" t="s">
        <v>92</v>
      </c>
    </row>
    <row r="349" spans="1:22" ht="15" customHeight="1" x14ac:dyDescent="0.35">
      <c r="A349" s="18" t="s">
        <v>864</v>
      </c>
      <c r="B349" s="18" t="s">
        <v>83</v>
      </c>
      <c r="C349" s="18" t="s">
        <v>865</v>
      </c>
      <c r="D349" s="18" t="s">
        <v>136</v>
      </c>
      <c r="E349" s="18" t="s">
        <v>113</v>
      </c>
      <c r="F349" s="18" t="s">
        <v>87</v>
      </c>
      <c r="G349" s="18" t="s">
        <v>305</v>
      </c>
      <c r="H349" s="19">
        <v>18</v>
      </c>
      <c r="I349" s="19">
        <v>34</v>
      </c>
      <c r="J349" s="18" t="s">
        <v>89</v>
      </c>
      <c r="K349" s="19">
        <v>2</v>
      </c>
      <c r="L349" s="19">
        <v>4</v>
      </c>
      <c r="M349" s="19">
        <v>2</v>
      </c>
      <c r="N349" s="19">
        <v>2</v>
      </c>
      <c r="O349" s="18" t="s">
        <v>115</v>
      </c>
      <c r="P349" s="20">
        <f>ROUND(CachTinhDiem!$B$23*ROUND(1+(SUMPRODUCT(INDEX(CachTinhDiem!$B$8:$E$11,1,0),$K349:$N349)-1)*9/4,1)+CachTinhDiem!$B$24*ROUND(1+(INDEX(CachTinhDiem!$B$15:$E$20,MATCH($O349,CachTinhDiem!$A$15:$A$20,0),1)-1)*9/4,1),1)</f>
        <v>6.2</v>
      </c>
      <c r="Q349" s="20">
        <f>ROUND(CachTinhDiem!$B$23*ROUND(1+(SUMPRODUCT(INDEX(CachTinhDiem!$B$8:$E$11,2,0),$K349:$N349)-1)*9/4,1)+CachTinhDiem!$B$24*ROUND(1+(INDEX(CachTinhDiem!$B$15:$E$20,MATCH($O349,CachTinhDiem!$A$15:$A$20,0),2)-1)*9/4,1),1)</f>
        <v>5.3</v>
      </c>
      <c r="R349" s="20">
        <f>ROUND(CachTinhDiem!$B$23*ROUND(1+(SUMPRODUCT(INDEX(CachTinhDiem!$B$8:$E$11,3,0),$K349:$N349)-1)*9/4,1)+CachTinhDiem!$B$24*ROUND(1+(INDEX(CachTinhDiem!$B$15:$E$20,MATCH($O349,CachTinhDiem!$A$15:$A$20,0),3)-1)*9/4,1),1)</f>
        <v>6.2</v>
      </c>
      <c r="S349" s="20">
        <f>ROUND(CachTinhDiem!$B$23*ROUND(1+(SUMPRODUCT(INDEX(CachTinhDiem!$B$8:$E$11,4,0),$K349:$N349)-1)*9/4,1)+CachTinhDiem!$B$24*ROUND(1+(INDEX(CachTinhDiem!$B$15:$E$20,MATCH($O349,CachTinhDiem!$A$15:$A$20,0),4)-1)*9/4,1),1)</f>
        <v>4.5999999999999996</v>
      </c>
      <c r="T349" s="18" t="str">
        <f>INDEX(CachTinhDiem!$A$8:$A$11,MATCH(MAX($P349:$S349),$P349:$S349,0))</f>
        <v>Đi học</v>
      </c>
      <c r="U349" s="21" t="s">
        <v>91</v>
      </c>
      <c r="V349" s="21" t="s">
        <v>92</v>
      </c>
    </row>
    <row r="350" spans="1:22" ht="15" customHeight="1" x14ac:dyDescent="0.35">
      <c r="A350" s="18" t="s">
        <v>866</v>
      </c>
      <c r="B350" s="18" t="s">
        <v>83</v>
      </c>
      <c r="C350" s="18" t="s">
        <v>867</v>
      </c>
      <c r="D350" s="18" t="s">
        <v>100</v>
      </c>
      <c r="E350" s="18" t="s">
        <v>318</v>
      </c>
      <c r="F350" s="18" t="s">
        <v>87</v>
      </c>
      <c r="G350" s="18" t="s">
        <v>351</v>
      </c>
      <c r="H350" s="19">
        <v>22</v>
      </c>
      <c r="I350" s="19">
        <v>37</v>
      </c>
      <c r="J350" s="18" t="s">
        <v>133</v>
      </c>
      <c r="K350" s="19">
        <v>1</v>
      </c>
      <c r="L350" s="19">
        <v>5</v>
      </c>
      <c r="M350" s="19">
        <v>2</v>
      </c>
      <c r="N350" s="19">
        <v>4</v>
      </c>
      <c r="O350" s="18" t="s">
        <v>110</v>
      </c>
      <c r="P350" s="20">
        <f>ROUND(CachTinhDiem!$B$23*ROUND(1+(SUMPRODUCT(INDEX(CachTinhDiem!$B$8:$E$11,1,0),$K350:$N350)-1)*9/4,1)+CachTinhDiem!$B$24*ROUND(1+(INDEX(CachTinhDiem!$B$15:$E$20,MATCH($O350,CachTinhDiem!$A$15:$A$20,0),1)-1)*9/4,1),1)</f>
        <v>6.8</v>
      </c>
      <c r="Q350" s="20">
        <f>ROUND(CachTinhDiem!$B$23*ROUND(1+(SUMPRODUCT(INDEX(CachTinhDiem!$B$8:$E$11,2,0),$K350:$N350)-1)*9/4,1)+CachTinhDiem!$B$24*ROUND(1+(INDEX(CachTinhDiem!$B$15:$E$20,MATCH($O350,CachTinhDiem!$A$15:$A$20,0),2)-1)*9/4,1),1)</f>
        <v>4.9000000000000004</v>
      </c>
      <c r="R350" s="20">
        <f>ROUND(CachTinhDiem!$B$23*ROUND(1+(SUMPRODUCT(INDEX(CachTinhDiem!$B$8:$E$11,3,0),$K350:$N350)-1)*9/4,1)+CachTinhDiem!$B$24*ROUND(1+(INDEX(CachTinhDiem!$B$15:$E$20,MATCH($O350,CachTinhDiem!$A$15:$A$20,0),3)-1)*9/4,1),1)</f>
        <v>6</v>
      </c>
      <c r="S350" s="20">
        <f>ROUND(CachTinhDiem!$B$23*ROUND(1+(SUMPRODUCT(INDEX(CachTinhDiem!$B$8:$E$11,4,0),$K350:$N350)-1)*9/4,1)+CachTinhDiem!$B$24*ROUND(1+(INDEX(CachTinhDiem!$B$15:$E$20,MATCH($O350,CachTinhDiem!$A$15:$A$20,0),4)-1)*9/4,1),1)</f>
        <v>7.5</v>
      </c>
      <c r="T350" s="18" t="str">
        <f>INDEX(CachTinhDiem!$A$8:$A$11,MATCH(MAX($P350:$S350),$P350:$S350,0))</f>
        <v>Thuyết trình</v>
      </c>
      <c r="U350" s="21" t="s">
        <v>91</v>
      </c>
      <c r="V350" s="21" t="s">
        <v>92</v>
      </c>
    </row>
    <row r="351" spans="1:22" ht="15" customHeight="1" x14ac:dyDescent="0.35">
      <c r="A351" s="18" t="s">
        <v>868</v>
      </c>
      <c r="B351" s="18" t="s">
        <v>83</v>
      </c>
      <c r="C351" s="18" t="s">
        <v>869</v>
      </c>
      <c r="D351" s="18" t="s">
        <v>100</v>
      </c>
      <c r="E351" s="18" t="s">
        <v>141</v>
      </c>
      <c r="F351" s="18" t="s">
        <v>87</v>
      </c>
      <c r="G351" s="18" t="s">
        <v>399</v>
      </c>
      <c r="H351" s="19">
        <v>24</v>
      </c>
      <c r="I351" s="19">
        <v>39</v>
      </c>
      <c r="J351" s="18" t="s">
        <v>133</v>
      </c>
      <c r="K351" s="19">
        <v>2</v>
      </c>
      <c r="L351" s="19">
        <v>5</v>
      </c>
      <c r="M351" s="19">
        <v>2</v>
      </c>
      <c r="N351" s="19">
        <v>4</v>
      </c>
      <c r="O351" s="18" t="s">
        <v>103</v>
      </c>
      <c r="P351" s="20">
        <f>ROUND(CachTinhDiem!$B$23*ROUND(1+(SUMPRODUCT(INDEX(CachTinhDiem!$B$8:$E$11,1,0),$K351:$N351)-1)*9/4,1)+CachTinhDiem!$B$24*ROUND(1+(INDEX(CachTinhDiem!$B$15:$E$20,MATCH($O351,CachTinhDiem!$A$15:$A$20,0),1)-1)*9/4,1),1)</f>
        <v>7</v>
      </c>
      <c r="Q351" s="20">
        <f>ROUND(CachTinhDiem!$B$23*ROUND(1+(SUMPRODUCT(INDEX(CachTinhDiem!$B$8:$E$11,2,0),$K351:$N351)-1)*9/4,1)+CachTinhDiem!$B$24*ROUND(1+(INDEX(CachTinhDiem!$B$15:$E$20,MATCH($O351,CachTinhDiem!$A$15:$A$20,0),2)-1)*9/4,1),1)</f>
        <v>4.5999999999999996</v>
      </c>
      <c r="R351" s="20">
        <f>ROUND(CachTinhDiem!$B$23*ROUND(1+(SUMPRODUCT(INDEX(CachTinhDiem!$B$8:$E$11,3,0),$K351:$N351)-1)*9/4,1)+CachTinhDiem!$B$24*ROUND(1+(INDEX(CachTinhDiem!$B$15:$E$20,MATCH($O351,CachTinhDiem!$A$15:$A$20,0),3)-1)*9/4,1),1)</f>
        <v>5.3</v>
      </c>
      <c r="S351" s="20">
        <f>ROUND(CachTinhDiem!$B$23*ROUND(1+(SUMPRODUCT(INDEX(CachTinhDiem!$B$8:$E$11,4,0),$K351:$N351)-1)*9/4,1)+CachTinhDiem!$B$24*ROUND(1+(INDEX(CachTinhDiem!$B$15:$E$20,MATCH($O351,CachTinhDiem!$A$15:$A$20,0),4)-1)*9/4,1),1)</f>
        <v>8.1</v>
      </c>
      <c r="T351" s="18" t="str">
        <f>INDEX(CachTinhDiem!$A$8:$A$11,MATCH(MAX($P351:$S351),$P351:$S351,0))</f>
        <v>Thuyết trình</v>
      </c>
      <c r="U351" s="21" t="s">
        <v>91</v>
      </c>
      <c r="V351" s="21" t="s">
        <v>92</v>
      </c>
    </row>
    <row r="352" spans="1:22" ht="15" customHeight="1" x14ac:dyDescent="0.35">
      <c r="A352" s="18" t="s">
        <v>870</v>
      </c>
      <c r="B352" s="18" t="s">
        <v>83</v>
      </c>
      <c r="C352" s="18" t="s">
        <v>871</v>
      </c>
      <c r="D352" s="18" t="s">
        <v>100</v>
      </c>
      <c r="E352" s="18" t="s">
        <v>24</v>
      </c>
      <c r="F352" s="18" t="s">
        <v>87</v>
      </c>
      <c r="G352" s="18" t="s">
        <v>226</v>
      </c>
      <c r="H352" s="19">
        <v>6</v>
      </c>
      <c r="I352" s="19">
        <v>17</v>
      </c>
      <c r="J352" s="18" t="s">
        <v>120</v>
      </c>
      <c r="K352" s="19">
        <v>4</v>
      </c>
      <c r="L352" s="19">
        <v>2</v>
      </c>
      <c r="M352" s="19">
        <v>2</v>
      </c>
      <c r="N352" s="19">
        <v>3</v>
      </c>
      <c r="O352" s="18" t="s">
        <v>150</v>
      </c>
      <c r="P352" s="20">
        <f>ROUND(CachTinhDiem!$B$23*ROUND(1+(SUMPRODUCT(INDEX(CachTinhDiem!$B$8:$E$11,1,0),$K352:$N352)-1)*9/4,1)+CachTinhDiem!$B$24*ROUND(1+(INDEX(CachTinhDiem!$B$15:$E$20,MATCH($O352,CachTinhDiem!$A$15:$A$20,0),1)-1)*9/4,1),1)</f>
        <v>5.4</v>
      </c>
      <c r="Q352" s="20">
        <f>ROUND(CachTinhDiem!$B$23*ROUND(1+(SUMPRODUCT(INDEX(CachTinhDiem!$B$8:$E$11,2,0),$K352:$N352)-1)*9/4,1)+CachTinhDiem!$B$24*ROUND(1+(INDEX(CachTinhDiem!$B$15:$E$20,MATCH($O352,CachTinhDiem!$A$15:$A$20,0),2)-1)*9/4,1),1)</f>
        <v>4.0999999999999996</v>
      </c>
      <c r="R352" s="20">
        <f>ROUND(CachTinhDiem!$B$23*ROUND(1+(SUMPRODUCT(INDEX(CachTinhDiem!$B$8:$E$11,3,0),$K352:$N352)-1)*9/4,1)+CachTinhDiem!$B$24*ROUND(1+(INDEX(CachTinhDiem!$B$15:$E$20,MATCH($O352,CachTinhDiem!$A$15:$A$20,0),3)-1)*9/4,1),1)</f>
        <v>5.6</v>
      </c>
      <c r="S352" s="20">
        <f>ROUND(CachTinhDiem!$B$23*ROUND(1+(SUMPRODUCT(INDEX(CachTinhDiem!$B$8:$E$11,4,0),$K352:$N352)-1)*9/4,1)+CachTinhDiem!$B$24*ROUND(1+(INDEX(CachTinhDiem!$B$15:$E$20,MATCH($O352,CachTinhDiem!$A$15:$A$20,0),4)-1)*9/4,1),1)</f>
        <v>4.9000000000000004</v>
      </c>
      <c r="T352" s="18" t="str">
        <f>INDEX(CachTinhDiem!$A$8:$A$11,MATCH(MAX($P352:$S352),$P352:$S352,0))</f>
        <v>Vẽ ngoại cảnh</v>
      </c>
      <c r="U352" s="21" t="s">
        <v>91</v>
      </c>
      <c r="V352" s="21" t="s">
        <v>92</v>
      </c>
    </row>
    <row r="353" spans="1:22" ht="15" customHeight="1" x14ac:dyDescent="0.35">
      <c r="A353" s="18" t="s">
        <v>872</v>
      </c>
      <c r="B353" s="18" t="s">
        <v>83</v>
      </c>
      <c r="C353" s="18" t="s">
        <v>873</v>
      </c>
      <c r="D353" s="18" t="s">
        <v>136</v>
      </c>
      <c r="E353" s="18" t="s">
        <v>20</v>
      </c>
      <c r="F353" s="18" t="s">
        <v>87</v>
      </c>
      <c r="G353" s="18" t="s">
        <v>123</v>
      </c>
      <c r="H353" s="19">
        <v>5</v>
      </c>
      <c r="I353" s="19">
        <v>15</v>
      </c>
      <c r="J353" s="18" t="s">
        <v>120</v>
      </c>
      <c r="K353" s="19">
        <v>4</v>
      </c>
      <c r="L353" s="19">
        <v>1</v>
      </c>
      <c r="M353" s="19">
        <v>2</v>
      </c>
      <c r="N353" s="19">
        <v>4</v>
      </c>
      <c r="O353" s="18" t="s">
        <v>115</v>
      </c>
      <c r="P353" s="20">
        <f>ROUND(CachTinhDiem!$B$23*ROUND(1+(SUMPRODUCT(INDEX(CachTinhDiem!$B$8:$E$11,1,0),$K353:$N353)-1)*9/4,1)+CachTinhDiem!$B$24*ROUND(1+(INDEX(CachTinhDiem!$B$15:$E$20,MATCH($O353,CachTinhDiem!$A$15:$A$20,0),1)-1)*9/4,1),1)</f>
        <v>6.1</v>
      </c>
      <c r="Q353" s="20">
        <f>ROUND(CachTinhDiem!$B$23*ROUND(1+(SUMPRODUCT(INDEX(CachTinhDiem!$B$8:$E$11,2,0),$K353:$N353)-1)*9/4,1)+CachTinhDiem!$B$24*ROUND(1+(INDEX(CachTinhDiem!$B$15:$E$20,MATCH($O353,CachTinhDiem!$A$15:$A$20,0),2)-1)*9/4,1),1)</f>
        <v>5.3</v>
      </c>
      <c r="R353" s="20">
        <f>ROUND(CachTinhDiem!$B$23*ROUND(1+(SUMPRODUCT(INDEX(CachTinhDiem!$B$8:$E$11,3,0),$K353:$N353)-1)*9/4,1)+CachTinhDiem!$B$24*ROUND(1+(INDEX(CachTinhDiem!$B$15:$E$20,MATCH($O353,CachTinhDiem!$A$15:$A$20,0),3)-1)*9/4,1),1)</f>
        <v>5.5</v>
      </c>
      <c r="S353" s="20">
        <f>ROUND(CachTinhDiem!$B$23*ROUND(1+(SUMPRODUCT(INDEX(CachTinhDiem!$B$8:$E$11,4,0),$K353:$N353)-1)*9/4,1)+CachTinhDiem!$B$24*ROUND(1+(INDEX(CachTinhDiem!$B$15:$E$20,MATCH($O353,CachTinhDiem!$A$15:$A$20,0),4)-1)*9/4,1),1)</f>
        <v>5.5</v>
      </c>
      <c r="T353" s="18" t="str">
        <f>INDEX(CachTinhDiem!$A$8:$A$11,MATCH(MAX($P353:$S353),$P353:$S353,0))</f>
        <v>Đi học</v>
      </c>
      <c r="U353" s="21" t="s">
        <v>91</v>
      </c>
      <c r="V353" s="21" t="s">
        <v>92</v>
      </c>
    </row>
    <row r="354" spans="1:22" ht="15" customHeight="1" x14ac:dyDescent="0.35">
      <c r="A354" s="18" t="s">
        <v>874</v>
      </c>
      <c r="B354" s="18" t="s">
        <v>83</v>
      </c>
      <c r="C354" s="18" t="s">
        <v>875</v>
      </c>
      <c r="D354" s="18" t="s">
        <v>85</v>
      </c>
      <c r="E354" s="18" t="s">
        <v>254</v>
      </c>
      <c r="F354" s="18" t="s">
        <v>87</v>
      </c>
      <c r="G354" s="18" t="s">
        <v>123</v>
      </c>
      <c r="H354" s="19">
        <v>5</v>
      </c>
      <c r="I354" s="19">
        <v>14</v>
      </c>
      <c r="J354" s="18" t="s">
        <v>120</v>
      </c>
      <c r="K354" s="19">
        <v>4</v>
      </c>
      <c r="L354" s="19">
        <v>1</v>
      </c>
      <c r="M354" s="19">
        <v>2</v>
      </c>
      <c r="N354" s="19">
        <v>4</v>
      </c>
      <c r="O354" s="18" t="s">
        <v>110</v>
      </c>
      <c r="P354" s="20">
        <f>ROUND(CachTinhDiem!$B$23*ROUND(1+(SUMPRODUCT(INDEX(CachTinhDiem!$B$8:$E$11,1,0),$K354:$N354)-1)*9/4,1)+CachTinhDiem!$B$24*ROUND(1+(INDEX(CachTinhDiem!$B$15:$E$20,MATCH($O354,CachTinhDiem!$A$15:$A$20,0),1)-1)*9/4,1),1)</f>
        <v>5.4</v>
      </c>
      <c r="Q354" s="20">
        <f>ROUND(CachTinhDiem!$B$23*ROUND(1+(SUMPRODUCT(INDEX(CachTinhDiem!$B$8:$E$11,2,0),$K354:$N354)-1)*9/4,1)+CachTinhDiem!$B$24*ROUND(1+(INDEX(CachTinhDiem!$B$15:$E$20,MATCH($O354,CachTinhDiem!$A$15:$A$20,0),2)-1)*9/4,1),1)</f>
        <v>4.5999999999999996</v>
      </c>
      <c r="R354" s="20">
        <f>ROUND(CachTinhDiem!$B$23*ROUND(1+(SUMPRODUCT(INDEX(CachTinhDiem!$B$8:$E$11,3,0),$K354:$N354)-1)*9/4,1)+CachTinhDiem!$B$24*ROUND(1+(INDEX(CachTinhDiem!$B$15:$E$20,MATCH($O354,CachTinhDiem!$A$15:$A$20,0),3)-1)*9/4,1),1)</f>
        <v>4.0999999999999996</v>
      </c>
      <c r="S354" s="20">
        <f>ROUND(CachTinhDiem!$B$23*ROUND(1+(SUMPRODUCT(INDEX(CachTinhDiem!$B$8:$E$11,4,0),$K354:$N354)-1)*9/4,1)+CachTinhDiem!$B$24*ROUND(1+(INDEX(CachTinhDiem!$B$15:$E$20,MATCH($O354,CachTinhDiem!$A$15:$A$20,0),4)-1)*9/4,1),1)</f>
        <v>6.2</v>
      </c>
      <c r="T354" s="18" t="str">
        <f>INDEX(CachTinhDiem!$A$8:$A$11,MATCH(MAX($P354:$S354),$P354:$S354,0))</f>
        <v>Thuyết trình</v>
      </c>
      <c r="U354" s="21" t="s">
        <v>91</v>
      </c>
      <c r="V354" s="21" t="s">
        <v>92</v>
      </c>
    </row>
    <row r="355" spans="1:22" ht="15" customHeight="1" x14ac:dyDescent="0.35">
      <c r="A355" s="18" t="s">
        <v>876</v>
      </c>
      <c r="B355" s="18" t="s">
        <v>83</v>
      </c>
      <c r="C355" s="18" t="s">
        <v>877</v>
      </c>
      <c r="D355" s="18" t="s">
        <v>85</v>
      </c>
      <c r="E355" s="18" t="s">
        <v>254</v>
      </c>
      <c r="F355" s="18" t="s">
        <v>87</v>
      </c>
      <c r="G355" s="18" t="s">
        <v>96</v>
      </c>
      <c r="H355" s="19">
        <v>6</v>
      </c>
      <c r="I355" s="19">
        <v>20</v>
      </c>
      <c r="J355" s="18" t="s">
        <v>120</v>
      </c>
      <c r="K355" s="19">
        <v>4</v>
      </c>
      <c r="L355" s="19">
        <v>2</v>
      </c>
      <c r="M355" s="19">
        <v>3</v>
      </c>
      <c r="N355" s="19">
        <v>2</v>
      </c>
      <c r="O355" s="18" t="s">
        <v>90</v>
      </c>
      <c r="P355" s="20">
        <f>ROUND(CachTinhDiem!$B$23*ROUND(1+(SUMPRODUCT(INDEX(CachTinhDiem!$B$8:$E$11,1,0),$K355:$N355)-1)*9/4,1)+CachTinhDiem!$B$24*ROUND(1+(INDEX(CachTinhDiem!$B$15:$E$20,MATCH($O355,CachTinhDiem!$A$15:$A$20,0),1)-1)*9/4,1),1)</f>
        <v>5.4</v>
      </c>
      <c r="Q355" s="20">
        <f>ROUND(CachTinhDiem!$B$23*ROUND(1+(SUMPRODUCT(INDEX(CachTinhDiem!$B$8:$E$11,2,0),$K355:$N355)-1)*9/4,1)+CachTinhDiem!$B$24*ROUND(1+(INDEX(CachTinhDiem!$B$15:$E$20,MATCH($O355,CachTinhDiem!$A$15:$A$20,0),2)-1)*9/4,1),1)</f>
        <v>5.4</v>
      </c>
      <c r="R355" s="20">
        <f>ROUND(CachTinhDiem!$B$23*ROUND(1+(SUMPRODUCT(INDEX(CachTinhDiem!$B$8:$E$11,3,0),$K355:$N355)-1)*9/4,1)+CachTinhDiem!$B$24*ROUND(1+(INDEX(CachTinhDiem!$B$15:$E$20,MATCH($O355,CachTinhDiem!$A$15:$A$20,0),3)-1)*9/4,1),1)</f>
        <v>5.4</v>
      </c>
      <c r="S355" s="20">
        <f>ROUND(CachTinhDiem!$B$23*ROUND(1+(SUMPRODUCT(INDEX(CachTinhDiem!$B$8:$E$11,4,0),$K355:$N355)-1)*9/4,1)+CachTinhDiem!$B$24*ROUND(1+(INDEX(CachTinhDiem!$B$15:$E$20,MATCH($O355,CachTinhDiem!$A$15:$A$20,0),4)-1)*9/4,1),1)</f>
        <v>3.6</v>
      </c>
      <c r="T355" s="18" t="str">
        <f>INDEX(CachTinhDiem!$A$8:$A$11,MATCH(MAX($P355:$S355),$P355:$S355,0))</f>
        <v>Đi học</v>
      </c>
      <c r="U355" s="21" t="s">
        <v>91</v>
      </c>
      <c r="V355" s="21" t="s">
        <v>92</v>
      </c>
    </row>
    <row r="356" spans="1:22" ht="15" customHeight="1" x14ac:dyDescent="0.35">
      <c r="A356" s="18" t="s">
        <v>878</v>
      </c>
      <c r="B356" s="18" t="s">
        <v>83</v>
      </c>
      <c r="C356" s="18" t="s">
        <v>879</v>
      </c>
      <c r="D356" s="18" t="s">
        <v>100</v>
      </c>
      <c r="E356" s="18" t="s">
        <v>186</v>
      </c>
      <c r="F356" s="18" t="s">
        <v>87</v>
      </c>
      <c r="G356" s="18" t="s">
        <v>88</v>
      </c>
      <c r="H356" s="19">
        <v>21</v>
      </c>
      <c r="I356" s="19">
        <v>37</v>
      </c>
      <c r="J356" s="18" t="s">
        <v>89</v>
      </c>
      <c r="K356" s="19">
        <v>2</v>
      </c>
      <c r="L356" s="19">
        <v>5</v>
      </c>
      <c r="M356" s="19">
        <v>2</v>
      </c>
      <c r="N356" s="19">
        <v>2</v>
      </c>
      <c r="O356" s="18" t="s">
        <v>90</v>
      </c>
      <c r="P356" s="20">
        <f>ROUND(CachTinhDiem!$B$23*ROUND(1+(SUMPRODUCT(INDEX(CachTinhDiem!$B$8:$E$11,1,0),$K356:$N356)-1)*9/4,1)+CachTinhDiem!$B$24*ROUND(1+(INDEX(CachTinhDiem!$B$15:$E$20,MATCH($O356,CachTinhDiem!$A$15:$A$20,0),1)-1)*9/4,1),1)</f>
        <v>6.1</v>
      </c>
      <c r="Q356" s="20">
        <f>ROUND(CachTinhDiem!$B$23*ROUND(1+(SUMPRODUCT(INDEX(CachTinhDiem!$B$8:$E$11,2,0),$K356:$N356)-1)*9/4,1)+CachTinhDiem!$B$24*ROUND(1+(INDEX(CachTinhDiem!$B$15:$E$20,MATCH($O356,CachTinhDiem!$A$15:$A$20,0),2)-1)*9/4,1),1)</f>
        <v>4.9000000000000004</v>
      </c>
      <c r="R356" s="20">
        <f>ROUND(CachTinhDiem!$B$23*ROUND(1+(SUMPRODUCT(INDEX(CachTinhDiem!$B$8:$E$11,3,0),$K356:$N356)-1)*9/4,1)+CachTinhDiem!$B$24*ROUND(1+(INDEX(CachTinhDiem!$B$15:$E$20,MATCH($O356,CachTinhDiem!$A$15:$A$20,0),3)-1)*9/4,1),1)</f>
        <v>6.1</v>
      </c>
      <c r="S356" s="20">
        <f>ROUND(CachTinhDiem!$B$23*ROUND(1+(SUMPRODUCT(INDEX(CachTinhDiem!$B$8:$E$11,4,0),$K356:$N356)-1)*9/4,1)+CachTinhDiem!$B$24*ROUND(1+(INDEX(CachTinhDiem!$B$15:$E$20,MATCH($O356,CachTinhDiem!$A$15:$A$20,0),4)-1)*9/4,1),1)</f>
        <v>4.2</v>
      </c>
      <c r="T356" s="18" t="str">
        <f>INDEX(CachTinhDiem!$A$8:$A$11,MATCH(MAX($P356:$S356),$P356:$S356,0))</f>
        <v>Đi học</v>
      </c>
      <c r="U356" s="21" t="s">
        <v>91</v>
      </c>
      <c r="V356" s="21" t="s">
        <v>92</v>
      </c>
    </row>
    <row r="357" spans="1:22" ht="15" customHeight="1" x14ac:dyDescent="0.35">
      <c r="A357" s="18" t="s">
        <v>880</v>
      </c>
      <c r="B357" s="18" t="s">
        <v>83</v>
      </c>
      <c r="C357" s="18" t="s">
        <v>881</v>
      </c>
      <c r="D357" s="18" t="s">
        <v>136</v>
      </c>
      <c r="E357" s="18" t="s">
        <v>95</v>
      </c>
      <c r="F357" s="18" t="s">
        <v>87</v>
      </c>
      <c r="G357" s="18" t="s">
        <v>226</v>
      </c>
      <c r="H357" s="19">
        <v>5</v>
      </c>
      <c r="I357" s="19">
        <v>16</v>
      </c>
      <c r="J357" s="18" t="s">
        <v>120</v>
      </c>
      <c r="K357" s="19">
        <v>4</v>
      </c>
      <c r="L357" s="19">
        <v>1</v>
      </c>
      <c r="M357" s="19">
        <v>1</v>
      </c>
      <c r="N357" s="19">
        <v>3</v>
      </c>
      <c r="O357" s="18" t="s">
        <v>150</v>
      </c>
      <c r="P357" s="20">
        <f>ROUND(CachTinhDiem!$B$23*ROUND(1+(SUMPRODUCT(INDEX(CachTinhDiem!$B$8:$E$11,1,0),$K357:$N357)-1)*9/4,1)+CachTinhDiem!$B$24*ROUND(1+(INDEX(CachTinhDiem!$B$15:$E$20,MATCH($O357,CachTinhDiem!$A$15:$A$20,0),1)-1)*9/4,1),1)</f>
        <v>4.4000000000000004</v>
      </c>
      <c r="Q357" s="20">
        <f>ROUND(CachTinhDiem!$B$23*ROUND(1+(SUMPRODUCT(INDEX(CachTinhDiem!$B$8:$E$11,2,0),$K357:$N357)-1)*9/4,1)+CachTinhDiem!$B$24*ROUND(1+(INDEX(CachTinhDiem!$B$15:$E$20,MATCH($O357,CachTinhDiem!$A$15:$A$20,0),2)-1)*9/4,1),1)</f>
        <v>3</v>
      </c>
      <c r="R357" s="20">
        <f>ROUND(CachTinhDiem!$B$23*ROUND(1+(SUMPRODUCT(INDEX(CachTinhDiem!$B$8:$E$11,3,0),$K357:$N357)-1)*9/4,1)+CachTinhDiem!$B$24*ROUND(1+(INDEX(CachTinhDiem!$B$15:$E$20,MATCH($O357,CachTinhDiem!$A$15:$A$20,0),3)-1)*9/4,1),1)</f>
        <v>4.3</v>
      </c>
      <c r="S357" s="20">
        <f>ROUND(CachTinhDiem!$B$23*ROUND(1+(SUMPRODUCT(INDEX(CachTinhDiem!$B$8:$E$11,4,0),$K357:$N357)-1)*9/4,1)+CachTinhDiem!$B$24*ROUND(1+(INDEX(CachTinhDiem!$B$15:$E$20,MATCH($O357,CachTinhDiem!$A$15:$A$20,0),4)-1)*9/4,1),1)</f>
        <v>4.2</v>
      </c>
      <c r="T357" s="18" t="str">
        <f>INDEX(CachTinhDiem!$A$8:$A$11,MATCH(MAX($P357:$S357),$P357:$S357,0))</f>
        <v>Đi học</v>
      </c>
      <c r="U357" s="21" t="s">
        <v>91</v>
      </c>
      <c r="V357" s="21" t="s">
        <v>92</v>
      </c>
    </row>
    <row r="358" spans="1:22" ht="15" customHeight="1" x14ac:dyDescent="0.35">
      <c r="A358" s="18" t="s">
        <v>882</v>
      </c>
      <c r="B358" s="18" t="s">
        <v>83</v>
      </c>
      <c r="C358" s="18" t="s">
        <v>883</v>
      </c>
      <c r="D358" s="18" t="s">
        <v>100</v>
      </c>
      <c r="E358" s="18" t="s">
        <v>229</v>
      </c>
      <c r="F358" s="18" t="s">
        <v>87</v>
      </c>
      <c r="G358" s="18" t="s">
        <v>226</v>
      </c>
      <c r="H358" s="19">
        <v>5</v>
      </c>
      <c r="I358" s="19">
        <v>15</v>
      </c>
      <c r="J358" s="18" t="s">
        <v>120</v>
      </c>
      <c r="K358" s="19">
        <v>4</v>
      </c>
      <c r="L358" s="19">
        <v>1</v>
      </c>
      <c r="M358" s="19">
        <v>2</v>
      </c>
      <c r="N358" s="19">
        <v>5</v>
      </c>
      <c r="O358" s="18" t="s">
        <v>115</v>
      </c>
      <c r="P358" s="20">
        <f>ROUND(CachTinhDiem!$B$23*ROUND(1+(SUMPRODUCT(INDEX(CachTinhDiem!$B$8:$E$11,1,0),$K358:$N358)-1)*9/4,1)+CachTinhDiem!$B$24*ROUND(1+(INDEX(CachTinhDiem!$B$15:$E$20,MATCH($O358,CachTinhDiem!$A$15:$A$20,0),1)-1)*9/4,1),1)</f>
        <v>6.6</v>
      </c>
      <c r="Q358" s="20">
        <f>ROUND(CachTinhDiem!$B$23*ROUND(1+(SUMPRODUCT(INDEX(CachTinhDiem!$B$8:$E$11,2,0),$K358:$N358)-1)*9/4,1)+CachTinhDiem!$B$24*ROUND(1+(INDEX(CachTinhDiem!$B$15:$E$20,MATCH($O358,CachTinhDiem!$A$15:$A$20,0),2)-1)*9/4,1),1)</f>
        <v>5.4</v>
      </c>
      <c r="R358" s="20">
        <f>ROUND(CachTinhDiem!$B$23*ROUND(1+(SUMPRODUCT(INDEX(CachTinhDiem!$B$8:$E$11,3,0),$K358:$N358)-1)*9/4,1)+CachTinhDiem!$B$24*ROUND(1+(INDEX(CachTinhDiem!$B$15:$E$20,MATCH($O358,CachTinhDiem!$A$15:$A$20,0),3)-1)*9/4,1),1)</f>
        <v>5.7</v>
      </c>
      <c r="S358" s="20">
        <f>ROUND(CachTinhDiem!$B$23*ROUND(1+(SUMPRODUCT(INDEX(CachTinhDiem!$B$8:$E$11,4,0),$K358:$N358)-1)*9/4,1)+CachTinhDiem!$B$24*ROUND(1+(INDEX(CachTinhDiem!$B$15:$E$20,MATCH($O358,CachTinhDiem!$A$15:$A$20,0),4)-1)*9/4,1),1)</f>
        <v>6.5</v>
      </c>
      <c r="T358" s="18" t="str">
        <f>INDEX(CachTinhDiem!$A$8:$A$11,MATCH(MAX($P358:$S358),$P358:$S358,0))</f>
        <v>Đi học</v>
      </c>
      <c r="U358" s="21" t="s">
        <v>91</v>
      </c>
      <c r="V358" s="21" t="s">
        <v>92</v>
      </c>
    </row>
    <row r="359" spans="1:22" ht="15" customHeight="1" x14ac:dyDescent="0.35">
      <c r="A359" s="18" t="s">
        <v>884</v>
      </c>
      <c r="B359" s="18" t="s">
        <v>83</v>
      </c>
      <c r="C359" s="18" t="s">
        <v>885</v>
      </c>
      <c r="D359" s="18" t="s">
        <v>136</v>
      </c>
      <c r="E359" s="18" t="s">
        <v>229</v>
      </c>
      <c r="F359" s="18" t="s">
        <v>87</v>
      </c>
      <c r="G359" s="18" t="s">
        <v>243</v>
      </c>
      <c r="H359" s="19">
        <v>5</v>
      </c>
      <c r="I359" s="19">
        <v>13</v>
      </c>
      <c r="J359" s="18" t="s">
        <v>120</v>
      </c>
      <c r="K359" s="19">
        <v>4</v>
      </c>
      <c r="L359" s="19">
        <v>1</v>
      </c>
      <c r="M359" s="19">
        <v>3</v>
      </c>
      <c r="N359" s="19">
        <v>4</v>
      </c>
      <c r="O359" s="18" t="s">
        <v>115</v>
      </c>
      <c r="P359" s="20">
        <f>ROUND(CachTinhDiem!$B$23*ROUND(1+(SUMPRODUCT(INDEX(CachTinhDiem!$B$8:$E$11,1,0),$K359:$N359)-1)*9/4,1)+CachTinhDiem!$B$24*ROUND(1+(INDEX(CachTinhDiem!$B$15:$E$20,MATCH($O359,CachTinhDiem!$A$15:$A$20,0),1)-1)*9/4,1),1)</f>
        <v>6.6</v>
      </c>
      <c r="Q359" s="20">
        <f>ROUND(CachTinhDiem!$B$23*ROUND(1+(SUMPRODUCT(INDEX(CachTinhDiem!$B$8:$E$11,2,0),$K359:$N359)-1)*9/4,1)+CachTinhDiem!$B$24*ROUND(1+(INDEX(CachTinhDiem!$B$15:$E$20,MATCH($O359,CachTinhDiem!$A$15:$A$20,0),2)-1)*9/4,1),1)</f>
        <v>6.1</v>
      </c>
      <c r="R359" s="20">
        <f>ROUND(CachTinhDiem!$B$23*ROUND(1+(SUMPRODUCT(INDEX(CachTinhDiem!$B$8:$E$11,3,0),$K359:$N359)-1)*9/4,1)+CachTinhDiem!$B$24*ROUND(1+(INDEX(CachTinhDiem!$B$15:$E$20,MATCH($O359,CachTinhDiem!$A$15:$A$20,0),3)-1)*9/4,1),1)</f>
        <v>6.2</v>
      </c>
      <c r="S359" s="20">
        <f>ROUND(CachTinhDiem!$B$23*ROUND(1+(SUMPRODUCT(INDEX(CachTinhDiem!$B$8:$E$11,4,0),$K359:$N359)-1)*9/4,1)+CachTinhDiem!$B$24*ROUND(1+(INDEX(CachTinhDiem!$B$15:$E$20,MATCH($O359,CachTinhDiem!$A$15:$A$20,0),4)-1)*9/4,1),1)</f>
        <v>5.9</v>
      </c>
      <c r="T359" s="18" t="str">
        <f>INDEX(CachTinhDiem!$A$8:$A$11,MATCH(MAX($P359:$S359),$P359:$S359,0))</f>
        <v>Đi học</v>
      </c>
      <c r="U359" s="21" t="s">
        <v>91</v>
      </c>
      <c r="V359" s="21" t="s">
        <v>92</v>
      </c>
    </row>
    <row r="360" spans="1:22" ht="15" customHeight="1" x14ac:dyDescent="0.35">
      <c r="A360" s="18" t="s">
        <v>886</v>
      </c>
      <c r="B360" s="18" t="s">
        <v>83</v>
      </c>
      <c r="C360" s="18" t="s">
        <v>887</v>
      </c>
      <c r="D360" s="18" t="s">
        <v>100</v>
      </c>
      <c r="E360" s="18" t="s">
        <v>284</v>
      </c>
      <c r="F360" s="18" t="s">
        <v>87</v>
      </c>
      <c r="G360" s="18" t="s">
        <v>351</v>
      </c>
      <c r="H360" s="19">
        <v>22</v>
      </c>
      <c r="I360" s="19">
        <v>35</v>
      </c>
      <c r="J360" s="18" t="s">
        <v>133</v>
      </c>
      <c r="K360" s="19">
        <v>1</v>
      </c>
      <c r="L360" s="19">
        <v>4</v>
      </c>
      <c r="M360" s="19">
        <v>2</v>
      </c>
      <c r="N360" s="19">
        <v>5</v>
      </c>
      <c r="O360" s="18" t="s">
        <v>103</v>
      </c>
      <c r="P360" s="20">
        <f>ROUND(CachTinhDiem!$B$23*ROUND(1+(SUMPRODUCT(INDEX(CachTinhDiem!$B$8:$E$11,1,0),$K360:$N360)-1)*9/4,1)+CachTinhDiem!$B$24*ROUND(1+(INDEX(CachTinhDiem!$B$15:$E$20,MATCH($O360,CachTinhDiem!$A$15:$A$20,0),1)-1)*9/4,1),1)</f>
        <v>6.8</v>
      </c>
      <c r="Q360" s="20">
        <f>ROUND(CachTinhDiem!$B$23*ROUND(1+(SUMPRODUCT(INDEX(CachTinhDiem!$B$8:$E$11,2,0),$K360:$N360)-1)*9/4,1)+CachTinhDiem!$B$24*ROUND(1+(INDEX(CachTinhDiem!$B$15:$E$20,MATCH($O360,CachTinhDiem!$A$15:$A$20,0),2)-1)*9/4,1),1)</f>
        <v>4.0999999999999996</v>
      </c>
      <c r="R360" s="20">
        <f>ROUND(CachTinhDiem!$B$23*ROUND(1+(SUMPRODUCT(INDEX(CachTinhDiem!$B$8:$E$11,3,0),$K360:$N360)-1)*9/4,1)+CachTinhDiem!$B$24*ROUND(1+(INDEX(CachTinhDiem!$B$15:$E$20,MATCH($O360,CachTinhDiem!$A$15:$A$20,0),3)-1)*9/4,1),1)</f>
        <v>5.2</v>
      </c>
      <c r="S360" s="20">
        <f>ROUND(CachTinhDiem!$B$23*ROUND(1+(SUMPRODUCT(INDEX(CachTinhDiem!$B$8:$E$11,4,0),$K360:$N360)-1)*9/4,1)+CachTinhDiem!$B$24*ROUND(1+(INDEX(CachTinhDiem!$B$15:$E$20,MATCH($O360,CachTinhDiem!$A$15:$A$20,0),4)-1)*9/4,1),1)</f>
        <v>8.6999999999999993</v>
      </c>
      <c r="T360" s="18" t="str">
        <f>INDEX(CachTinhDiem!$A$8:$A$11,MATCH(MAX($P360:$S360),$P360:$S360,0))</f>
        <v>Thuyết trình</v>
      </c>
      <c r="U360" s="21" t="s">
        <v>91</v>
      </c>
      <c r="V360" s="21" t="s">
        <v>92</v>
      </c>
    </row>
    <row r="361" spans="1:22" ht="15" customHeight="1" x14ac:dyDescent="0.35">
      <c r="A361" s="18" t="s">
        <v>888</v>
      </c>
      <c r="B361" s="18" t="s">
        <v>83</v>
      </c>
      <c r="C361" s="18" t="s">
        <v>889</v>
      </c>
      <c r="D361" s="18" t="s">
        <v>136</v>
      </c>
      <c r="E361" s="18" t="s">
        <v>186</v>
      </c>
      <c r="F361" s="18" t="s">
        <v>87</v>
      </c>
      <c r="G361" s="18" t="s">
        <v>157</v>
      </c>
      <c r="H361" s="19">
        <v>7</v>
      </c>
      <c r="I361" s="19">
        <v>18</v>
      </c>
      <c r="J361" s="18" t="s">
        <v>120</v>
      </c>
      <c r="K361" s="19">
        <v>4</v>
      </c>
      <c r="L361" s="19">
        <v>2</v>
      </c>
      <c r="M361" s="19">
        <v>2</v>
      </c>
      <c r="N361" s="19">
        <v>3</v>
      </c>
      <c r="O361" s="18" t="s">
        <v>150</v>
      </c>
      <c r="P361" s="20">
        <f>ROUND(CachTinhDiem!$B$23*ROUND(1+(SUMPRODUCT(INDEX(CachTinhDiem!$B$8:$E$11,1,0),$K361:$N361)-1)*9/4,1)+CachTinhDiem!$B$24*ROUND(1+(INDEX(CachTinhDiem!$B$15:$E$20,MATCH($O361,CachTinhDiem!$A$15:$A$20,0),1)-1)*9/4,1),1)</f>
        <v>5.4</v>
      </c>
      <c r="Q361" s="20">
        <f>ROUND(CachTinhDiem!$B$23*ROUND(1+(SUMPRODUCT(INDEX(CachTinhDiem!$B$8:$E$11,2,0),$K361:$N361)-1)*9/4,1)+CachTinhDiem!$B$24*ROUND(1+(INDEX(CachTinhDiem!$B$15:$E$20,MATCH($O361,CachTinhDiem!$A$15:$A$20,0),2)-1)*9/4,1),1)</f>
        <v>4.0999999999999996</v>
      </c>
      <c r="R361" s="20">
        <f>ROUND(CachTinhDiem!$B$23*ROUND(1+(SUMPRODUCT(INDEX(CachTinhDiem!$B$8:$E$11,3,0),$K361:$N361)-1)*9/4,1)+CachTinhDiem!$B$24*ROUND(1+(INDEX(CachTinhDiem!$B$15:$E$20,MATCH($O361,CachTinhDiem!$A$15:$A$20,0),3)-1)*9/4,1),1)</f>
        <v>5.6</v>
      </c>
      <c r="S361" s="20">
        <f>ROUND(CachTinhDiem!$B$23*ROUND(1+(SUMPRODUCT(INDEX(CachTinhDiem!$B$8:$E$11,4,0),$K361:$N361)-1)*9/4,1)+CachTinhDiem!$B$24*ROUND(1+(INDEX(CachTinhDiem!$B$15:$E$20,MATCH($O361,CachTinhDiem!$A$15:$A$20,0),4)-1)*9/4,1),1)</f>
        <v>4.9000000000000004</v>
      </c>
      <c r="T361" s="18" t="str">
        <f>INDEX(CachTinhDiem!$A$8:$A$11,MATCH(MAX($P361:$S361),$P361:$S361,0))</f>
        <v>Vẽ ngoại cảnh</v>
      </c>
      <c r="U361" s="21" t="s">
        <v>91</v>
      </c>
      <c r="V361" s="21" t="s">
        <v>92</v>
      </c>
    </row>
    <row r="362" spans="1:22" ht="15" customHeight="1" x14ac:dyDescent="0.35">
      <c r="A362" s="18" t="s">
        <v>890</v>
      </c>
      <c r="B362" s="18" t="s">
        <v>83</v>
      </c>
      <c r="C362" s="18" t="s">
        <v>891</v>
      </c>
      <c r="D362" s="18" t="s">
        <v>136</v>
      </c>
      <c r="E362" s="18" t="s">
        <v>186</v>
      </c>
      <c r="F362" s="18" t="s">
        <v>87</v>
      </c>
      <c r="G362" s="18" t="s">
        <v>132</v>
      </c>
      <c r="H362" s="19">
        <v>21</v>
      </c>
      <c r="I362" s="19">
        <v>37</v>
      </c>
      <c r="J362" s="18" t="s">
        <v>89</v>
      </c>
      <c r="K362" s="19">
        <v>2</v>
      </c>
      <c r="L362" s="19">
        <v>5</v>
      </c>
      <c r="M362" s="19">
        <v>3</v>
      </c>
      <c r="N362" s="19">
        <v>2</v>
      </c>
      <c r="O362" s="18" t="s">
        <v>90</v>
      </c>
      <c r="P362" s="20">
        <f>ROUND(CachTinhDiem!$B$23*ROUND(1+(SUMPRODUCT(INDEX(CachTinhDiem!$B$8:$E$11,1,0),$K362:$N362)-1)*9/4,1)+CachTinhDiem!$B$24*ROUND(1+(INDEX(CachTinhDiem!$B$15:$E$20,MATCH($O362,CachTinhDiem!$A$15:$A$20,0),1)-1)*9/4,1),1)</f>
        <v>6.5</v>
      </c>
      <c r="Q362" s="20">
        <f>ROUND(CachTinhDiem!$B$23*ROUND(1+(SUMPRODUCT(INDEX(CachTinhDiem!$B$8:$E$11,2,0),$K362:$N362)-1)*9/4,1)+CachTinhDiem!$B$24*ROUND(1+(INDEX(CachTinhDiem!$B$15:$E$20,MATCH($O362,CachTinhDiem!$A$15:$A$20,0),2)-1)*9/4,1),1)</f>
        <v>5.6</v>
      </c>
      <c r="R362" s="20">
        <f>ROUND(CachTinhDiem!$B$23*ROUND(1+(SUMPRODUCT(INDEX(CachTinhDiem!$B$8:$E$11,3,0),$K362:$N362)-1)*9/4,1)+CachTinhDiem!$B$24*ROUND(1+(INDEX(CachTinhDiem!$B$15:$E$20,MATCH($O362,CachTinhDiem!$A$15:$A$20,0),3)-1)*9/4,1),1)</f>
        <v>6.8</v>
      </c>
      <c r="S362" s="20">
        <f>ROUND(CachTinhDiem!$B$23*ROUND(1+(SUMPRODUCT(INDEX(CachTinhDiem!$B$8:$E$11,4,0),$K362:$N362)-1)*9/4,1)+CachTinhDiem!$B$24*ROUND(1+(INDEX(CachTinhDiem!$B$15:$E$20,MATCH($O362,CachTinhDiem!$A$15:$A$20,0),4)-1)*9/4,1),1)</f>
        <v>4.5999999999999996</v>
      </c>
      <c r="T362" s="18" t="str">
        <f>INDEX(CachTinhDiem!$A$8:$A$11,MATCH(MAX($P362:$S362),$P362:$S362,0))</f>
        <v>Vẽ ngoại cảnh</v>
      </c>
      <c r="U362" s="21" t="s">
        <v>91</v>
      </c>
      <c r="V362" s="21" t="s">
        <v>92</v>
      </c>
    </row>
    <row r="363" spans="1:22" ht="15" customHeight="1" x14ac:dyDescent="0.35">
      <c r="A363" s="18" t="s">
        <v>892</v>
      </c>
      <c r="B363" s="18" t="s">
        <v>83</v>
      </c>
      <c r="C363" s="18" t="s">
        <v>893</v>
      </c>
      <c r="D363" s="18" t="s">
        <v>100</v>
      </c>
      <c r="E363" s="18" t="s">
        <v>137</v>
      </c>
      <c r="F363" s="18" t="s">
        <v>87</v>
      </c>
      <c r="G363" s="18" t="s">
        <v>109</v>
      </c>
      <c r="H363" s="19">
        <v>21</v>
      </c>
      <c r="I363" s="19">
        <v>37</v>
      </c>
      <c r="J363" s="18" t="s">
        <v>89</v>
      </c>
      <c r="K363" s="19">
        <v>2</v>
      </c>
      <c r="L363" s="19">
        <v>4</v>
      </c>
      <c r="M363" s="19">
        <v>3</v>
      </c>
      <c r="N363" s="19">
        <v>3</v>
      </c>
      <c r="O363" s="18" t="s">
        <v>90</v>
      </c>
      <c r="P363" s="20">
        <f>ROUND(CachTinhDiem!$B$23*ROUND(1+(SUMPRODUCT(INDEX(CachTinhDiem!$B$8:$E$11,1,0),$K363:$N363)-1)*9/4,1)+CachTinhDiem!$B$24*ROUND(1+(INDEX(CachTinhDiem!$B$15:$E$20,MATCH($O363,CachTinhDiem!$A$15:$A$20,0),1)-1)*9/4,1),1)</f>
        <v>6.5</v>
      </c>
      <c r="Q363" s="20">
        <f>ROUND(CachTinhDiem!$B$23*ROUND(1+(SUMPRODUCT(INDEX(CachTinhDiem!$B$8:$E$11,2,0),$K363:$N363)-1)*9/4,1)+CachTinhDiem!$B$24*ROUND(1+(INDEX(CachTinhDiem!$B$15:$E$20,MATCH($O363,CachTinhDiem!$A$15:$A$20,0),2)-1)*9/4,1),1)</f>
        <v>5.5</v>
      </c>
      <c r="R363" s="20">
        <f>ROUND(CachTinhDiem!$B$23*ROUND(1+(SUMPRODUCT(INDEX(CachTinhDiem!$B$8:$E$11,3,0),$K363:$N363)-1)*9/4,1)+CachTinhDiem!$B$24*ROUND(1+(INDEX(CachTinhDiem!$B$15:$E$20,MATCH($O363,CachTinhDiem!$A$15:$A$20,0),3)-1)*9/4,1),1)</f>
        <v>6.7</v>
      </c>
      <c r="S363" s="20">
        <f>ROUND(CachTinhDiem!$B$23*ROUND(1+(SUMPRODUCT(INDEX(CachTinhDiem!$B$8:$E$11,4,0),$K363:$N363)-1)*9/4,1)+CachTinhDiem!$B$24*ROUND(1+(INDEX(CachTinhDiem!$B$15:$E$20,MATCH($O363,CachTinhDiem!$A$15:$A$20,0),4)-1)*9/4,1),1)</f>
        <v>5.2</v>
      </c>
      <c r="T363" s="18" t="str">
        <f>INDEX(CachTinhDiem!$A$8:$A$11,MATCH(MAX($P363:$S363),$P363:$S363,0))</f>
        <v>Vẽ ngoại cảnh</v>
      </c>
      <c r="U363" s="21" t="s">
        <v>91</v>
      </c>
      <c r="V363" s="21" t="s">
        <v>92</v>
      </c>
    </row>
    <row r="364" spans="1:22" ht="15" customHeight="1" x14ac:dyDescent="0.35">
      <c r="A364" s="18" t="s">
        <v>894</v>
      </c>
      <c r="B364" s="18" t="s">
        <v>83</v>
      </c>
      <c r="C364" s="18" t="s">
        <v>895</v>
      </c>
      <c r="D364" s="18" t="s">
        <v>85</v>
      </c>
      <c r="E364" s="18" t="s">
        <v>678</v>
      </c>
      <c r="F364" s="18" t="s">
        <v>737</v>
      </c>
      <c r="G364" s="18" t="s">
        <v>331</v>
      </c>
      <c r="H364" s="19">
        <v>19</v>
      </c>
      <c r="I364" s="19">
        <v>34</v>
      </c>
      <c r="J364" s="18" t="s">
        <v>89</v>
      </c>
      <c r="K364" s="19">
        <v>2</v>
      </c>
      <c r="L364" s="19">
        <v>3</v>
      </c>
      <c r="M364" s="19">
        <v>2</v>
      </c>
      <c r="N364" s="19">
        <v>5</v>
      </c>
      <c r="O364" s="18" t="s">
        <v>110</v>
      </c>
      <c r="P364" s="20">
        <f>ROUND(CachTinhDiem!$B$23*ROUND(1+(SUMPRODUCT(INDEX(CachTinhDiem!$B$8:$E$11,1,0),$K364:$N364)-1)*9/4,1)+CachTinhDiem!$B$24*ROUND(1+(INDEX(CachTinhDiem!$B$15:$E$20,MATCH($O364,CachTinhDiem!$A$15:$A$20,0),1)-1)*9/4,1),1)</f>
        <v>6.5</v>
      </c>
      <c r="Q364" s="20">
        <f>ROUND(CachTinhDiem!$B$23*ROUND(1+(SUMPRODUCT(INDEX(CachTinhDiem!$B$8:$E$11,2,0),$K364:$N364)-1)*9/4,1)+CachTinhDiem!$B$24*ROUND(1+(INDEX(CachTinhDiem!$B$15:$E$20,MATCH($O364,CachTinhDiem!$A$15:$A$20,0),2)-1)*9/4,1),1)</f>
        <v>4.7</v>
      </c>
      <c r="R364" s="20">
        <f>ROUND(CachTinhDiem!$B$23*ROUND(1+(SUMPRODUCT(INDEX(CachTinhDiem!$B$8:$E$11,3,0),$K364:$N364)-1)*9/4,1)+CachTinhDiem!$B$24*ROUND(1+(INDEX(CachTinhDiem!$B$15:$E$20,MATCH($O364,CachTinhDiem!$A$15:$A$20,0),3)-1)*9/4,1),1)</f>
        <v>5.4</v>
      </c>
      <c r="S364" s="20">
        <f>ROUND(CachTinhDiem!$B$23*ROUND(1+(SUMPRODUCT(INDEX(CachTinhDiem!$B$8:$E$11,4,0),$K364:$N364)-1)*9/4,1)+CachTinhDiem!$B$24*ROUND(1+(INDEX(CachTinhDiem!$B$15:$E$20,MATCH($O364,CachTinhDiem!$A$15:$A$20,0),4)-1)*9/4,1),1)</f>
        <v>7.8</v>
      </c>
      <c r="T364" s="18" t="str">
        <f>INDEX(CachTinhDiem!$A$8:$A$11,MATCH(MAX($P364:$S364),$P364:$S364,0))</f>
        <v>Thuyết trình</v>
      </c>
      <c r="U364" s="21" t="s">
        <v>91</v>
      </c>
      <c r="V364" s="21" t="s">
        <v>92</v>
      </c>
    </row>
    <row r="365" spans="1:22" ht="15" customHeight="1" x14ac:dyDescent="0.35">
      <c r="A365" s="18" t="s">
        <v>896</v>
      </c>
      <c r="B365" s="18" t="s">
        <v>83</v>
      </c>
      <c r="C365" s="18" t="s">
        <v>897</v>
      </c>
      <c r="D365" s="18" t="s">
        <v>136</v>
      </c>
      <c r="E365" s="18" t="s">
        <v>147</v>
      </c>
      <c r="F365" s="18" t="s">
        <v>87</v>
      </c>
      <c r="G365" s="18" t="s">
        <v>278</v>
      </c>
      <c r="H365" s="19">
        <v>25</v>
      </c>
      <c r="I365" s="19">
        <v>40</v>
      </c>
      <c r="J365" s="18" t="s">
        <v>133</v>
      </c>
      <c r="K365" s="19">
        <v>1</v>
      </c>
      <c r="L365" s="19">
        <v>5</v>
      </c>
      <c r="M365" s="19">
        <v>2</v>
      </c>
      <c r="N365" s="19">
        <v>3</v>
      </c>
      <c r="O365" s="18" t="s">
        <v>115</v>
      </c>
      <c r="P365" s="20">
        <f>ROUND(CachTinhDiem!$B$23*ROUND(1+(SUMPRODUCT(INDEX(CachTinhDiem!$B$8:$E$11,1,0),$K365:$N365)-1)*9/4,1)+CachTinhDiem!$B$24*ROUND(1+(INDEX(CachTinhDiem!$B$15:$E$20,MATCH($O365,CachTinhDiem!$A$15:$A$20,0),1)-1)*9/4,1),1)</f>
        <v>7</v>
      </c>
      <c r="Q365" s="20">
        <f>ROUND(CachTinhDiem!$B$23*ROUND(1+(SUMPRODUCT(INDEX(CachTinhDiem!$B$8:$E$11,2,0),$K365:$N365)-1)*9/4,1)+CachTinhDiem!$B$24*ROUND(1+(INDEX(CachTinhDiem!$B$15:$E$20,MATCH($O365,CachTinhDiem!$A$15:$A$20,0),2)-1)*9/4,1),1)</f>
        <v>5.4</v>
      </c>
      <c r="R365" s="20">
        <f>ROUND(CachTinhDiem!$B$23*ROUND(1+(SUMPRODUCT(INDEX(CachTinhDiem!$B$8:$E$11,3,0),$K365:$N365)-1)*9/4,1)+CachTinhDiem!$B$24*ROUND(1+(INDEX(CachTinhDiem!$B$15:$E$20,MATCH($O365,CachTinhDiem!$A$15:$A$20,0),3)-1)*9/4,1),1)</f>
        <v>7</v>
      </c>
      <c r="S365" s="20">
        <f>ROUND(CachTinhDiem!$B$23*ROUND(1+(SUMPRODUCT(INDEX(CachTinhDiem!$B$8:$E$11,4,0),$K365:$N365)-1)*9/4,1)+CachTinhDiem!$B$24*ROUND(1+(INDEX(CachTinhDiem!$B$15:$E$20,MATCH($O365,CachTinhDiem!$A$15:$A$20,0),4)-1)*9/4,1),1)</f>
        <v>5.9</v>
      </c>
      <c r="T365" s="18" t="str">
        <f>INDEX(CachTinhDiem!$A$8:$A$11,MATCH(MAX($P365:$S365),$P365:$S365,0))</f>
        <v>Đi học</v>
      </c>
      <c r="U365" s="21" t="s">
        <v>91</v>
      </c>
      <c r="V365" s="21" t="s">
        <v>92</v>
      </c>
    </row>
    <row r="366" spans="1:22" ht="15" customHeight="1" x14ac:dyDescent="0.35">
      <c r="A366" s="18" t="s">
        <v>898</v>
      </c>
      <c r="B366" s="18" t="s">
        <v>83</v>
      </c>
      <c r="C366" s="18" t="s">
        <v>899</v>
      </c>
      <c r="D366" s="18" t="s">
        <v>100</v>
      </c>
      <c r="E366" s="18" t="s">
        <v>180</v>
      </c>
      <c r="F366" s="18" t="s">
        <v>87</v>
      </c>
      <c r="G366" s="18" t="s">
        <v>226</v>
      </c>
      <c r="H366" s="19">
        <v>5</v>
      </c>
      <c r="I366" s="19">
        <v>13</v>
      </c>
      <c r="J366" s="18" t="s">
        <v>120</v>
      </c>
      <c r="K366" s="19">
        <v>4</v>
      </c>
      <c r="L366" s="19">
        <v>1</v>
      </c>
      <c r="M366" s="19">
        <v>2</v>
      </c>
      <c r="N366" s="19">
        <v>4</v>
      </c>
      <c r="O366" s="18" t="s">
        <v>110</v>
      </c>
      <c r="P366" s="20">
        <f>ROUND(CachTinhDiem!$B$23*ROUND(1+(SUMPRODUCT(INDEX(CachTinhDiem!$B$8:$E$11,1,0),$K366:$N366)-1)*9/4,1)+CachTinhDiem!$B$24*ROUND(1+(INDEX(CachTinhDiem!$B$15:$E$20,MATCH($O366,CachTinhDiem!$A$15:$A$20,0),1)-1)*9/4,1),1)</f>
        <v>5.4</v>
      </c>
      <c r="Q366" s="20">
        <f>ROUND(CachTinhDiem!$B$23*ROUND(1+(SUMPRODUCT(INDEX(CachTinhDiem!$B$8:$E$11,2,0),$K366:$N366)-1)*9/4,1)+CachTinhDiem!$B$24*ROUND(1+(INDEX(CachTinhDiem!$B$15:$E$20,MATCH($O366,CachTinhDiem!$A$15:$A$20,0),2)-1)*9/4,1),1)</f>
        <v>4.5999999999999996</v>
      </c>
      <c r="R366" s="20">
        <f>ROUND(CachTinhDiem!$B$23*ROUND(1+(SUMPRODUCT(INDEX(CachTinhDiem!$B$8:$E$11,3,0),$K366:$N366)-1)*9/4,1)+CachTinhDiem!$B$24*ROUND(1+(INDEX(CachTinhDiem!$B$15:$E$20,MATCH($O366,CachTinhDiem!$A$15:$A$20,0),3)-1)*9/4,1),1)</f>
        <v>4.0999999999999996</v>
      </c>
      <c r="S366" s="20">
        <f>ROUND(CachTinhDiem!$B$23*ROUND(1+(SUMPRODUCT(INDEX(CachTinhDiem!$B$8:$E$11,4,0),$K366:$N366)-1)*9/4,1)+CachTinhDiem!$B$24*ROUND(1+(INDEX(CachTinhDiem!$B$15:$E$20,MATCH($O366,CachTinhDiem!$A$15:$A$20,0),4)-1)*9/4,1),1)</f>
        <v>6.2</v>
      </c>
      <c r="T366" s="18" t="str">
        <f>INDEX(CachTinhDiem!$A$8:$A$11,MATCH(MAX($P366:$S366),$P366:$S366,0))</f>
        <v>Thuyết trình</v>
      </c>
      <c r="U366" s="21" t="s">
        <v>91</v>
      </c>
      <c r="V366" s="21" t="s">
        <v>92</v>
      </c>
    </row>
    <row r="367" spans="1:22" ht="15" customHeight="1" x14ac:dyDescent="0.35">
      <c r="A367" s="18" t="s">
        <v>900</v>
      </c>
      <c r="B367" s="18" t="s">
        <v>83</v>
      </c>
      <c r="C367" s="18" t="s">
        <v>901</v>
      </c>
      <c r="D367" s="18" t="s">
        <v>100</v>
      </c>
      <c r="E367" s="18" t="s">
        <v>86</v>
      </c>
      <c r="F367" s="18" t="s">
        <v>87</v>
      </c>
      <c r="G367" s="18" t="s">
        <v>218</v>
      </c>
      <c r="H367" s="19">
        <v>24</v>
      </c>
      <c r="I367" s="19">
        <v>40</v>
      </c>
      <c r="J367" s="18" t="s">
        <v>133</v>
      </c>
      <c r="K367" s="19">
        <v>1</v>
      </c>
      <c r="L367" s="19">
        <v>5</v>
      </c>
      <c r="M367" s="19">
        <v>2</v>
      </c>
      <c r="N367" s="19">
        <v>4</v>
      </c>
      <c r="O367" s="18" t="s">
        <v>103</v>
      </c>
      <c r="P367" s="20">
        <f>ROUND(CachTinhDiem!$B$23*ROUND(1+(SUMPRODUCT(INDEX(CachTinhDiem!$B$8:$E$11,1,0),$K367:$N367)-1)*9/4,1)+CachTinhDiem!$B$24*ROUND(1+(INDEX(CachTinhDiem!$B$15:$E$20,MATCH($O367,CachTinhDiem!$A$15:$A$20,0),1)-1)*9/4,1),1)</f>
        <v>6.8</v>
      </c>
      <c r="Q367" s="20">
        <f>ROUND(CachTinhDiem!$B$23*ROUND(1+(SUMPRODUCT(INDEX(CachTinhDiem!$B$8:$E$11,2,0),$K367:$N367)-1)*9/4,1)+CachTinhDiem!$B$24*ROUND(1+(INDEX(CachTinhDiem!$B$15:$E$20,MATCH($O367,CachTinhDiem!$A$15:$A$20,0),2)-1)*9/4,1),1)</f>
        <v>4.2</v>
      </c>
      <c r="R367" s="20">
        <f>ROUND(CachTinhDiem!$B$23*ROUND(1+(SUMPRODUCT(INDEX(CachTinhDiem!$B$8:$E$11,3,0),$K367:$N367)-1)*9/4,1)+CachTinhDiem!$B$24*ROUND(1+(INDEX(CachTinhDiem!$B$15:$E$20,MATCH($O367,CachTinhDiem!$A$15:$A$20,0),3)-1)*9/4,1),1)</f>
        <v>5.3</v>
      </c>
      <c r="S367" s="20">
        <f>ROUND(CachTinhDiem!$B$23*ROUND(1+(SUMPRODUCT(INDEX(CachTinhDiem!$B$8:$E$11,4,0),$K367:$N367)-1)*9/4,1)+CachTinhDiem!$B$24*ROUND(1+(INDEX(CachTinhDiem!$B$15:$E$20,MATCH($O367,CachTinhDiem!$A$15:$A$20,0),4)-1)*9/4,1),1)</f>
        <v>8.1</v>
      </c>
      <c r="T367" s="18" t="str">
        <f>INDEX(CachTinhDiem!$A$8:$A$11,MATCH(MAX($P367:$S367),$P367:$S367,0))</f>
        <v>Thuyết trình</v>
      </c>
      <c r="U367" s="21" t="s">
        <v>91</v>
      </c>
      <c r="V367" s="21" t="s">
        <v>92</v>
      </c>
    </row>
    <row r="368" spans="1:22" ht="15" customHeight="1" x14ac:dyDescent="0.35">
      <c r="A368" s="18" t="s">
        <v>902</v>
      </c>
      <c r="B368" s="18" t="s">
        <v>83</v>
      </c>
      <c r="C368" s="18" t="s">
        <v>903</v>
      </c>
      <c r="D368" s="18" t="s">
        <v>100</v>
      </c>
      <c r="E368" s="18" t="s">
        <v>147</v>
      </c>
      <c r="F368" s="18" t="s">
        <v>87</v>
      </c>
      <c r="G368" s="18" t="s">
        <v>305</v>
      </c>
      <c r="H368" s="19">
        <v>19</v>
      </c>
      <c r="I368" s="19">
        <v>34</v>
      </c>
      <c r="J368" s="18" t="s">
        <v>89</v>
      </c>
      <c r="K368" s="19">
        <v>2</v>
      </c>
      <c r="L368" s="19">
        <v>4</v>
      </c>
      <c r="M368" s="19">
        <v>3</v>
      </c>
      <c r="N368" s="19">
        <v>3</v>
      </c>
      <c r="O368" s="18" t="s">
        <v>115</v>
      </c>
      <c r="P368" s="20">
        <f>ROUND(CachTinhDiem!$B$23*ROUND(1+(SUMPRODUCT(INDEX(CachTinhDiem!$B$8:$E$11,1,0),$K368:$N368)-1)*9/4,1)+CachTinhDiem!$B$24*ROUND(1+(INDEX(CachTinhDiem!$B$15:$E$20,MATCH($O368,CachTinhDiem!$A$15:$A$20,0),1)-1)*9/4,1),1)</f>
        <v>7.2</v>
      </c>
      <c r="Q368" s="20">
        <f>ROUND(CachTinhDiem!$B$23*ROUND(1+(SUMPRODUCT(INDEX(CachTinhDiem!$B$8:$E$11,2,0),$K368:$N368)-1)*9/4,1)+CachTinhDiem!$B$24*ROUND(1+(INDEX(CachTinhDiem!$B$15:$E$20,MATCH($O368,CachTinhDiem!$A$15:$A$20,0),2)-1)*9/4,1),1)</f>
        <v>6.2</v>
      </c>
      <c r="R368" s="20">
        <f>ROUND(CachTinhDiem!$B$23*ROUND(1+(SUMPRODUCT(INDEX(CachTinhDiem!$B$8:$E$11,3,0),$K368:$N368)-1)*9/4,1)+CachTinhDiem!$B$24*ROUND(1+(INDEX(CachTinhDiem!$B$15:$E$20,MATCH($O368,CachTinhDiem!$A$15:$A$20,0),3)-1)*9/4,1),1)</f>
        <v>7.3</v>
      </c>
      <c r="S368" s="20">
        <f>ROUND(CachTinhDiem!$B$23*ROUND(1+(SUMPRODUCT(INDEX(CachTinhDiem!$B$8:$E$11,4,0),$K368:$N368)-1)*9/4,1)+CachTinhDiem!$B$24*ROUND(1+(INDEX(CachTinhDiem!$B$15:$E$20,MATCH($O368,CachTinhDiem!$A$15:$A$20,0),4)-1)*9/4,1),1)</f>
        <v>5.9</v>
      </c>
      <c r="T368" s="18" t="str">
        <f>INDEX(CachTinhDiem!$A$8:$A$11,MATCH(MAX($P368:$S368),$P368:$S368,0))</f>
        <v>Vẽ ngoại cảnh</v>
      </c>
      <c r="U368" s="21" t="s">
        <v>91</v>
      </c>
      <c r="V368" s="21" t="s">
        <v>92</v>
      </c>
    </row>
    <row r="369" spans="1:22" ht="15" customHeight="1" x14ac:dyDescent="0.35">
      <c r="A369" s="18" t="s">
        <v>904</v>
      </c>
      <c r="B369" s="18" t="s">
        <v>83</v>
      </c>
      <c r="C369" s="18" t="s">
        <v>905</v>
      </c>
      <c r="D369" s="18" t="s">
        <v>136</v>
      </c>
      <c r="E369" s="18" t="s">
        <v>126</v>
      </c>
      <c r="F369" s="18" t="s">
        <v>87</v>
      </c>
      <c r="G369" s="18" t="s">
        <v>278</v>
      </c>
      <c r="H369" s="19">
        <v>12</v>
      </c>
      <c r="I369" s="19">
        <v>29</v>
      </c>
      <c r="J369" s="18" t="s">
        <v>128</v>
      </c>
      <c r="K369" s="19">
        <v>2</v>
      </c>
      <c r="L369" s="19">
        <v>5</v>
      </c>
      <c r="M369" s="19">
        <v>2</v>
      </c>
      <c r="N369" s="19">
        <v>4</v>
      </c>
      <c r="O369" s="18" t="s">
        <v>103</v>
      </c>
      <c r="P369" s="20">
        <f>ROUND(CachTinhDiem!$B$23*ROUND(1+(SUMPRODUCT(INDEX(CachTinhDiem!$B$8:$E$11,1,0),$K369:$N369)-1)*9/4,1)+CachTinhDiem!$B$24*ROUND(1+(INDEX(CachTinhDiem!$B$15:$E$20,MATCH($O369,CachTinhDiem!$A$15:$A$20,0),1)-1)*9/4,1),1)</f>
        <v>7</v>
      </c>
      <c r="Q369" s="20">
        <f>ROUND(CachTinhDiem!$B$23*ROUND(1+(SUMPRODUCT(INDEX(CachTinhDiem!$B$8:$E$11,2,0),$K369:$N369)-1)*9/4,1)+CachTinhDiem!$B$24*ROUND(1+(INDEX(CachTinhDiem!$B$15:$E$20,MATCH($O369,CachTinhDiem!$A$15:$A$20,0),2)-1)*9/4,1),1)</f>
        <v>4.5999999999999996</v>
      </c>
      <c r="R369" s="20">
        <f>ROUND(CachTinhDiem!$B$23*ROUND(1+(SUMPRODUCT(INDEX(CachTinhDiem!$B$8:$E$11,3,0),$K369:$N369)-1)*9/4,1)+CachTinhDiem!$B$24*ROUND(1+(INDEX(CachTinhDiem!$B$15:$E$20,MATCH($O369,CachTinhDiem!$A$15:$A$20,0),3)-1)*9/4,1),1)</f>
        <v>5.3</v>
      </c>
      <c r="S369" s="20">
        <f>ROUND(CachTinhDiem!$B$23*ROUND(1+(SUMPRODUCT(INDEX(CachTinhDiem!$B$8:$E$11,4,0),$K369:$N369)-1)*9/4,1)+CachTinhDiem!$B$24*ROUND(1+(INDEX(CachTinhDiem!$B$15:$E$20,MATCH($O369,CachTinhDiem!$A$15:$A$20,0),4)-1)*9/4,1),1)</f>
        <v>8.1</v>
      </c>
      <c r="T369" s="18" t="str">
        <f>INDEX(CachTinhDiem!$A$8:$A$11,MATCH(MAX($P369:$S369),$P369:$S369,0))</f>
        <v>Thuyết trình</v>
      </c>
      <c r="U369" s="21" t="s">
        <v>91</v>
      </c>
      <c r="V369" s="21" t="s">
        <v>92</v>
      </c>
    </row>
    <row r="370" spans="1:22" ht="15" customHeight="1" x14ac:dyDescent="0.35">
      <c r="A370" s="18" t="s">
        <v>906</v>
      </c>
      <c r="B370" s="18" t="s">
        <v>83</v>
      </c>
      <c r="C370" s="18" t="s">
        <v>907</v>
      </c>
      <c r="D370" s="18" t="s">
        <v>136</v>
      </c>
      <c r="E370" s="18" t="s">
        <v>254</v>
      </c>
      <c r="F370" s="18" t="s">
        <v>87</v>
      </c>
      <c r="G370" s="18" t="s">
        <v>238</v>
      </c>
      <c r="H370" s="19">
        <v>12</v>
      </c>
      <c r="I370" s="19">
        <v>27</v>
      </c>
      <c r="J370" s="18" t="s">
        <v>128</v>
      </c>
      <c r="K370" s="19">
        <v>3</v>
      </c>
      <c r="L370" s="19">
        <v>2</v>
      </c>
      <c r="M370" s="19">
        <v>3</v>
      </c>
      <c r="N370" s="19">
        <v>3</v>
      </c>
      <c r="O370" s="18" t="s">
        <v>90</v>
      </c>
      <c r="P370" s="20">
        <f>ROUND(CachTinhDiem!$B$23*ROUND(1+(SUMPRODUCT(INDEX(CachTinhDiem!$B$8:$E$11,1,0),$K370:$N370)-1)*9/4,1)+CachTinhDiem!$B$24*ROUND(1+(INDEX(CachTinhDiem!$B$15:$E$20,MATCH($O370,CachTinhDiem!$A$15:$A$20,0),1)-1)*9/4,1),1)</f>
        <v>5.7</v>
      </c>
      <c r="Q370" s="20">
        <f>ROUND(CachTinhDiem!$B$23*ROUND(1+(SUMPRODUCT(INDEX(CachTinhDiem!$B$8:$E$11,2,0),$K370:$N370)-1)*9/4,1)+CachTinhDiem!$B$24*ROUND(1+(INDEX(CachTinhDiem!$B$15:$E$20,MATCH($O370,CachTinhDiem!$A$15:$A$20,0),2)-1)*9/4,1),1)</f>
        <v>5.2</v>
      </c>
      <c r="R370" s="20">
        <f>ROUND(CachTinhDiem!$B$23*ROUND(1+(SUMPRODUCT(INDEX(CachTinhDiem!$B$8:$E$11,3,0),$K370:$N370)-1)*9/4,1)+CachTinhDiem!$B$24*ROUND(1+(INDEX(CachTinhDiem!$B$15:$E$20,MATCH($O370,CachTinhDiem!$A$15:$A$20,0),3)-1)*9/4,1),1)</f>
        <v>5.7</v>
      </c>
      <c r="S370" s="20">
        <f>ROUND(CachTinhDiem!$B$23*ROUND(1+(SUMPRODUCT(INDEX(CachTinhDiem!$B$8:$E$11,4,0),$K370:$N370)-1)*9/4,1)+CachTinhDiem!$B$24*ROUND(1+(INDEX(CachTinhDiem!$B$15:$E$20,MATCH($O370,CachTinhDiem!$A$15:$A$20,0),4)-1)*9/4,1),1)</f>
        <v>4.5999999999999996</v>
      </c>
      <c r="T370" s="18" t="str">
        <f>INDEX(CachTinhDiem!$A$8:$A$11,MATCH(MAX($P370:$S370),$P370:$S370,0))</f>
        <v>Đi học</v>
      </c>
      <c r="U370" s="21" t="s">
        <v>91</v>
      </c>
      <c r="V370" s="21" t="s">
        <v>92</v>
      </c>
    </row>
    <row r="371" spans="1:22" ht="15" customHeight="1" x14ac:dyDescent="0.35">
      <c r="A371" s="18" t="s">
        <v>908</v>
      </c>
      <c r="B371" s="18" t="s">
        <v>83</v>
      </c>
      <c r="C371" s="18" t="s">
        <v>909</v>
      </c>
      <c r="D371" s="18" t="s">
        <v>85</v>
      </c>
      <c r="E371" s="18" t="s">
        <v>20</v>
      </c>
      <c r="F371" s="18" t="s">
        <v>87</v>
      </c>
      <c r="G371" s="18" t="s">
        <v>259</v>
      </c>
      <c r="H371" s="19">
        <v>8</v>
      </c>
      <c r="I371" s="19">
        <v>21</v>
      </c>
      <c r="J371" s="18" t="s">
        <v>97</v>
      </c>
      <c r="K371" s="19">
        <v>4</v>
      </c>
      <c r="L371" s="19">
        <v>3</v>
      </c>
      <c r="M371" s="19">
        <v>4</v>
      </c>
      <c r="N371" s="19">
        <v>3</v>
      </c>
      <c r="O371" s="18" t="s">
        <v>90</v>
      </c>
      <c r="P371" s="20">
        <f>ROUND(CachTinhDiem!$B$23*ROUND(1+(SUMPRODUCT(INDEX(CachTinhDiem!$B$8:$E$11,1,0),$K371:$N371)-1)*9/4,1)+CachTinhDiem!$B$24*ROUND(1+(INDEX(CachTinhDiem!$B$15:$E$20,MATCH($O371,CachTinhDiem!$A$15:$A$20,0),1)-1)*9/4,1),1)</f>
        <v>6.8</v>
      </c>
      <c r="Q371" s="20">
        <f>ROUND(CachTinhDiem!$B$23*ROUND(1+(SUMPRODUCT(INDEX(CachTinhDiem!$B$8:$E$11,2,0),$K371:$N371)-1)*9/4,1)+CachTinhDiem!$B$24*ROUND(1+(INDEX(CachTinhDiem!$B$15:$E$20,MATCH($O371,CachTinhDiem!$A$15:$A$20,0),2)-1)*9/4,1),1)</f>
        <v>6.6</v>
      </c>
      <c r="R371" s="20">
        <f>ROUND(CachTinhDiem!$B$23*ROUND(1+(SUMPRODUCT(INDEX(CachTinhDiem!$B$8:$E$11,3,0),$K371:$N371)-1)*9/4,1)+CachTinhDiem!$B$24*ROUND(1+(INDEX(CachTinhDiem!$B$15:$E$20,MATCH($O371,CachTinhDiem!$A$15:$A$20,0),3)-1)*9/4,1),1)</f>
        <v>7</v>
      </c>
      <c r="S371" s="20">
        <f>ROUND(CachTinhDiem!$B$23*ROUND(1+(SUMPRODUCT(INDEX(CachTinhDiem!$B$8:$E$11,4,0),$K371:$N371)-1)*9/4,1)+CachTinhDiem!$B$24*ROUND(1+(INDEX(CachTinhDiem!$B$15:$E$20,MATCH($O371,CachTinhDiem!$A$15:$A$20,0),4)-1)*9/4,1),1)</f>
        <v>5.2</v>
      </c>
      <c r="T371" s="18" t="str">
        <f>INDEX(CachTinhDiem!$A$8:$A$11,MATCH(MAX($P371:$S371),$P371:$S371,0))</f>
        <v>Vẽ ngoại cảnh</v>
      </c>
      <c r="U371" s="21" t="s">
        <v>91</v>
      </c>
      <c r="V371" s="21" t="s">
        <v>92</v>
      </c>
    </row>
    <row r="372" spans="1:22" ht="15" customHeight="1" x14ac:dyDescent="0.35">
      <c r="A372" s="18" t="s">
        <v>910</v>
      </c>
      <c r="B372" s="18" t="s">
        <v>83</v>
      </c>
      <c r="C372" s="18" t="s">
        <v>911</v>
      </c>
      <c r="D372" s="18" t="s">
        <v>136</v>
      </c>
      <c r="E372" s="18" t="s">
        <v>141</v>
      </c>
      <c r="F372" s="18" t="s">
        <v>87</v>
      </c>
      <c r="G372" s="18" t="s">
        <v>215</v>
      </c>
      <c r="H372" s="19">
        <v>22</v>
      </c>
      <c r="I372" s="19">
        <v>39</v>
      </c>
      <c r="J372" s="18" t="s">
        <v>133</v>
      </c>
      <c r="K372" s="19">
        <v>2</v>
      </c>
      <c r="L372" s="19">
        <v>4</v>
      </c>
      <c r="M372" s="19">
        <v>5</v>
      </c>
      <c r="N372" s="19">
        <v>2</v>
      </c>
      <c r="O372" s="18" t="s">
        <v>138</v>
      </c>
      <c r="P372" s="20">
        <f>ROUND(CachTinhDiem!$B$23*ROUND(1+(SUMPRODUCT(INDEX(CachTinhDiem!$B$8:$E$11,1,0),$K372:$N372)-1)*9/4,1)+CachTinhDiem!$B$24*ROUND(1+(INDEX(CachTinhDiem!$B$15:$E$20,MATCH($O372,CachTinhDiem!$A$15:$A$20,0),1)-1)*9/4,1),1)</f>
        <v>7</v>
      </c>
      <c r="Q372" s="20">
        <f>ROUND(CachTinhDiem!$B$23*ROUND(1+(SUMPRODUCT(INDEX(CachTinhDiem!$B$8:$E$11,2,0),$K372:$N372)-1)*9/4,1)+CachTinhDiem!$B$24*ROUND(1+(INDEX(CachTinhDiem!$B$15:$E$20,MATCH($O372,CachTinhDiem!$A$15:$A$20,0),2)-1)*9/4,1),1)</f>
        <v>8.3000000000000007</v>
      </c>
      <c r="R372" s="20">
        <f>ROUND(CachTinhDiem!$B$23*ROUND(1+(SUMPRODUCT(INDEX(CachTinhDiem!$B$8:$E$11,3,0),$K372:$N372)-1)*9/4,1)+CachTinhDiem!$B$24*ROUND(1+(INDEX(CachTinhDiem!$B$15:$E$20,MATCH($O372,CachTinhDiem!$A$15:$A$20,0),3)-1)*9/4,1),1)</f>
        <v>7.9</v>
      </c>
      <c r="S372" s="20">
        <f>ROUND(CachTinhDiem!$B$23*ROUND(1+(SUMPRODUCT(INDEX(CachTinhDiem!$B$8:$E$11,4,0),$K372:$N372)-1)*9/4,1)+CachTinhDiem!$B$24*ROUND(1+(INDEX(CachTinhDiem!$B$15:$E$20,MATCH($O372,CachTinhDiem!$A$15:$A$20,0),4)-1)*9/4,1),1)</f>
        <v>4.2</v>
      </c>
      <c r="T372" s="18" t="str">
        <f>INDEX(CachTinhDiem!$A$8:$A$11,MATCH(MAX($P372:$S372),$P372:$S372,0))</f>
        <v>Xưởng/Công trình</v>
      </c>
      <c r="U372" s="21" t="s">
        <v>91</v>
      </c>
      <c r="V372" s="21" t="s">
        <v>92</v>
      </c>
    </row>
    <row r="373" spans="1:22" ht="15" customHeight="1" x14ac:dyDescent="0.35">
      <c r="A373" s="18" t="s">
        <v>912</v>
      </c>
      <c r="B373" s="18" t="s">
        <v>83</v>
      </c>
      <c r="C373" s="18" t="s">
        <v>913</v>
      </c>
      <c r="D373" s="18" t="s">
        <v>136</v>
      </c>
      <c r="E373" s="18" t="s">
        <v>18</v>
      </c>
      <c r="F373" s="18" t="s">
        <v>87</v>
      </c>
      <c r="G373" s="18" t="s">
        <v>173</v>
      </c>
      <c r="H373" s="19">
        <v>5</v>
      </c>
      <c r="I373" s="19">
        <v>10</v>
      </c>
      <c r="J373" s="18" t="s">
        <v>120</v>
      </c>
      <c r="K373" s="19">
        <v>5</v>
      </c>
      <c r="L373" s="19">
        <v>2</v>
      </c>
      <c r="M373" s="19">
        <v>4</v>
      </c>
      <c r="N373" s="19">
        <v>3</v>
      </c>
      <c r="O373" s="18" t="s">
        <v>110</v>
      </c>
      <c r="P373" s="20">
        <f>ROUND(CachTinhDiem!$B$23*ROUND(1+(SUMPRODUCT(INDEX(CachTinhDiem!$B$8:$E$11,1,0),$K373:$N373)-1)*9/4,1)+CachTinhDiem!$B$24*ROUND(1+(INDEX(CachTinhDiem!$B$15:$E$20,MATCH($O373,CachTinhDiem!$A$15:$A$20,0),1)-1)*9/4,1),1)</f>
        <v>6.5</v>
      </c>
      <c r="Q373" s="20">
        <f>ROUND(CachTinhDiem!$B$23*ROUND(1+(SUMPRODUCT(INDEX(CachTinhDiem!$B$8:$E$11,2,0),$K373:$N373)-1)*9/4,1)+CachTinhDiem!$B$24*ROUND(1+(INDEX(CachTinhDiem!$B$15:$E$20,MATCH($O373,CachTinhDiem!$A$15:$A$20,0),2)-1)*9/4,1),1)</f>
        <v>6.6</v>
      </c>
      <c r="R373" s="20">
        <f>ROUND(CachTinhDiem!$B$23*ROUND(1+(SUMPRODUCT(INDEX(CachTinhDiem!$B$8:$E$11,3,0),$K373:$N373)-1)*9/4,1)+CachTinhDiem!$B$24*ROUND(1+(INDEX(CachTinhDiem!$B$15:$E$20,MATCH($O373,CachTinhDiem!$A$15:$A$20,0),3)-1)*9/4,1),1)</f>
        <v>5.9</v>
      </c>
      <c r="S373" s="20">
        <f>ROUND(CachTinhDiem!$B$23*ROUND(1+(SUMPRODUCT(INDEX(CachTinhDiem!$B$8:$E$11,4,0),$K373:$N373)-1)*9/4,1)+CachTinhDiem!$B$24*ROUND(1+(INDEX(CachTinhDiem!$B$15:$E$20,MATCH($O373,CachTinhDiem!$A$15:$A$20,0),4)-1)*9/4,1),1)</f>
        <v>6.2</v>
      </c>
      <c r="T373" s="18" t="str">
        <f>INDEX(CachTinhDiem!$A$8:$A$11,MATCH(MAX($P373:$S373),$P373:$S373,0))</f>
        <v>Xưởng/Công trình</v>
      </c>
      <c r="U373" s="21" t="s">
        <v>91</v>
      </c>
      <c r="V373" s="21" t="s">
        <v>92</v>
      </c>
    </row>
    <row r="374" spans="1:22" ht="15" customHeight="1" x14ac:dyDescent="0.35">
      <c r="A374" s="18" t="s">
        <v>914</v>
      </c>
      <c r="B374" s="18" t="s">
        <v>83</v>
      </c>
      <c r="C374" s="18" t="s">
        <v>915</v>
      </c>
      <c r="D374" s="18" t="s">
        <v>136</v>
      </c>
      <c r="E374" s="18" t="s">
        <v>183</v>
      </c>
      <c r="F374" s="18" t="s">
        <v>87</v>
      </c>
      <c r="G374" s="18" t="s">
        <v>548</v>
      </c>
      <c r="H374" s="19">
        <v>5</v>
      </c>
      <c r="I374" s="19">
        <v>17</v>
      </c>
      <c r="J374" s="18" t="s">
        <v>120</v>
      </c>
      <c r="K374" s="19">
        <v>4</v>
      </c>
      <c r="L374" s="19">
        <v>2</v>
      </c>
      <c r="M374" s="19">
        <v>2</v>
      </c>
      <c r="N374" s="19">
        <v>3</v>
      </c>
      <c r="O374" s="18" t="s">
        <v>110</v>
      </c>
      <c r="P374" s="20">
        <f>ROUND(CachTinhDiem!$B$23*ROUND(1+(SUMPRODUCT(INDEX(CachTinhDiem!$B$8:$E$11,1,0),$K374:$N374)-1)*9/4,1)+CachTinhDiem!$B$24*ROUND(1+(INDEX(CachTinhDiem!$B$15:$E$20,MATCH($O374,CachTinhDiem!$A$15:$A$20,0),1)-1)*9/4,1),1)</f>
        <v>5.4</v>
      </c>
      <c r="Q374" s="20">
        <f>ROUND(CachTinhDiem!$B$23*ROUND(1+(SUMPRODUCT(INDEX(CachTinhDiem!$B$8:$E$11,2,0),$K374:$N374)-1)*9/4,1)+CachTinhDiem!$B$24*ROUND(1+(INDEX(CachTinhDiem!$B$15:$E$20,MATCH($O374,CachTinhDiem!$A$15:$A$20,0),2)-1)*9/4,1),1)</f>
        <v>4.7</v>
      </c>
      <c r="R374" s="20">
        <f>ROUND(CachTinhDiem!$B$23*ROUND(1+(SUMPRODUCT(INDEX(CachTinhDiem!$B$8:$E$11,3,0),$K374:$N374)-1)*9/4,1)+CachTinhDiem!$B$24*ROUND(1+(INDEX(CachTinhDiem!$B$15:$E$20,MATCH($O374,CachTinhDiem!$A$15:$A$20,0),3)-1)*9/4,1),1)</f>
        <v>4.2</v>
      </c>
      <c r="S374" s="20">
        <f>ROUND(CachTinhDiem!$B$23*ROUND(1+(SUMPRODUCT(INDEX(CachTinhDiem!$B$8:$E$11,4,0),$K374:$N374)-1)*9/4,1)+CachTinhDiem!$B$24*ROUND(1+(INDEX(CachTinhDiem!$B$15:$E$20,MATCH($O374,CachTinhDiem!$A$15:$A$20,0),4)-1)*9/4,1),1)</f>
        <v>5.6</v>
      </c>
      <c r="T374" s="18" t="str">
        <f>INDEX(CachTinhDiem!$A$8:$A$11,MATCH(MAX($P374:$S374),$P374:$S374,0))</f>
        <v>Thuyết trình</v>
      </c>
      <c r="U374" s="21" t="s">
        <v>91</v>
      </c>
      <c r="V374" s="21" t="s">
        <v>92</v>
      </c>
    </row>
    <row r="375" spans="1:22" ht="15" customHeight="1" x14ac:dyDescent="0.35">
      <c r="A375" s="18" t="s">
        <v>916</v>
      </c>
      <c r="B375" s="18" t="s">
        <v>83</v>
      </c>
      <c r="C375" s="18" t="s">
        <v>917</v>
      </c>
      <c r="D375" s="18" t="s">
        <v>136</v>
      </c>
      <c r="E375" s="18" t="s">
        <v>254</v>
      </c>
      <c r="F375" s="18" t="s">
        <v>87</v>
      </c>
      <c r="G375" s="18" t="s">
        <v>215</v>
      </c>
      <c r="H375" s="19">
        <v>23</v>
      </c>
      <c r="I375" s="19">
        <v>39</v>
      </c>
      <c r="J375" s="18" t="s">
        <v>133</v>
      </c>
      <c r="K375" s="19">
        <v>2</v>
      </c>
      <c r="L375" s="19">
        <v>4</v>
      </c>
      <c r="M375" s="19">
        <v>5</v>
      </c>
      <c r="N375" s="19">
        <v>2</v>
      </c>
      <c r="O375" s="18" t="s">
        <v>138</v>
      </c>
      <c r="P375" s="20">
        <f>ROUND(CachTinhDiem!$B$23*ROUND(1+(SUMPRODUCT(INDEX(CachTinhDiem!$B$8:$E$11,1,0),$K375:$N375)-1)*9/4,1)+CachTinhDiem!$B$24*ROUND(1+(INDEX(CachTinhDiem!$B$15:$E$20,MATCH($O375,CachTinhDiem!$A$15:$A$20,0),1)-1)*9/4,1),1)</f>
        <v>7</v>
      </c>
      <c r="Q375" s="20">
        <f>ROUND(CachTinhDiem!$B$23*ROUND(1+(SUMPRODUCT(INDEX(CachTinhDiem!$B$8:$E$11,2,0),$K375:$N375)-1)*9/4,1)+CachTinhDiem!$B$24*ROUND(1+(INDEX(CachTinhDiem!$B$15:$E$20,MATCH($O375,CachTinhDiem!$A$15:$A$20,0),2)-1)*9/4,1),1)</f>
        <v>8.3000000000000007</v>
      </c>
      <c r="R375" s="20">
        <f>ROUND(CachTinhDiem!$B$23*ROUND(1+(SUMPRODUCT(INDEX(CachTinhDiem!$B$8:$E$11,3,0),$K375:$N375)-1)*9/4,1)+CachTinhDiem!$B$24*ROUND(1+(INDEX(CachTinhDiem!$B$15:$E$20,MATCH($O375,CachTinhDiem!$A$15:$A$20,0),3)-1)*9/4,1),1)</f>
        <v>7.9</v>
      </c>
      <c r="S375" s="20">
        <f>ROUND(CachTinhDiem!$B$23*ROUND(1+(SUMPRODUCT(INDEX(CachTinhDiem!$B$8:$E$11,4,0),$K375:$N375)-1)*9/4,1)+CachTinhDiem!$B$24*ROUND(1+(INDEX(CachTinhDiem!$B$15:$E$20,MATCH($O375,CachTinhDiem!$A$15:$A$20,0),4)-1)*9/4,1),1)</f>
        <v>4.2</v>
      </c>
      <c r="T375" s="18" t="str">
        <f>INDEX(CachTinhDiem!$A$8:$A$11,MATCH(MAX($P375:$S375),$P375:$S375,0))</f>
        <v>Xưởng/Công trình</v>
      </c>
      <c r="U375" s="21" t="s">
        <v>91</v>
      </c>
      <c r="V375" s="21" t="s">
        <v>92</v>
      </c>
    </row>
    <row r="376" spans="1:22" ht="15" customHeight="1" x14ac:dyDescent="0.35">
      <c r="A376" s="18" t="s">
        <v>918</v>
      </c>
      <c r="B376" s="18" t="s">
        <v>83</v>
      </c>
      <c r="C376" s="18" t="s">
        <v>919</v>
      </c>
      <c r="D376" s="18" t="s">
        <v>85</v>
      </c>
      <c r="E376" s="18" t="s">
        <v>131</v>
      </c>
      <c r="F376" s="18" t="s">
        <v>87</v>
      </c>
      <c r="G376" s="18" t="s">
        <v>226</v>
      </c>
      <c r="H376" s="19">
        <v>5</v>
      </c>
      <c r="I376" s="19">
        <v>14</v>
      </c>
      <c r="J376" s="18" t="s">
        <v>120</v>
      </c>
      <c r="K376" s="19">
        <v>5</v>
      </c>
      <c r="L376" s="19">
        <v>1</v>
      </c>
      <c r="M376" s="19">
        <v>2</v>
      </c>
      <c r="N376" s="19">
        <v>4</v>
      </c>
      <c r="O376" s="18" t="s">
        <v>110</v>
      </c>
      <c r="P376" s="20">
        <f>ROUND(CachTinhDiem!$B$23*ROUND(1+(SUMPRODUCT(INDEX(CachTinhDiem!$B$8:$E$11,1,0),$K376:$N376)-1)*9/4,1)+CachTinhDiem!$B$24*ROUND(1+(INDEX(CachTinhDiem!$B$15:$E$20,MATCH($O376,CachTinhDiem!$A$15:$A$20,0),1)-1)*9/4,1),1)</f>
        <v>5.6</v>
      </c>
      <c r="Q376" s="20">
        <f>ROUND(CachTinhDiem!$B$23*ROUND(1+(SUMPRODUCT(INDEX(CachTinhDiem!$B$8:$E$11,2,0),$K376:$N376)-1)*9/4,1)+CachTinhDiem!$B$24*ROUND(1+(INDEX(CachTinhDiem!$B$15:$E$20,MATCH($O376,CachTinhDiem!$A$15:$A$20,0),2)-1)*9/4,1),1)</f>
        <v>4.9000000000000004</v>
      </c>
      <c r="R376" s="20">
        <f>ROUND(CachTinhDiem!$B$23*ROUND(1+(SUMPRODUCT(INDEX(CachTinhDiem!$B$8:$E$11,3,0),$K376:$N376)-1)*9/4,1)+CachTinhDiem!$B$24*ROUND(1+(INDEX(CachTinhDiem!$B$15:$E$20,MATCH($O376,CachTinhDiem!$A$15:$A$20,0),3)-1)*9/4,1),1)</f>
        <v>4.0999999999999996</v>
      </c>
      <c r="S376" s="20">
        <f>ROUND(CachTinhDiem!$B$23*ROUND(1+(SUMPRODUCT(INDEX(CachTinhDiem!$B$8:$E$11,4,0),$K376:$N376)-1)*9/4,1)+CachTinhDiem!$B$24*ROUND(1+(INDEX(CachTinhDiem!$B$15:$E$20,MATCH($O376,CachTinhDiem!$A$15:$A$20,0),4)-1)*9/4,1),1)</f>
        <v>6.2</v>
      </c>
      <c r="T376" s="18" t="str">
        <f>INDEX(CachTinhDiem!$A$8:$A$11,MATCH(MAX($P376:$S376),$P376:$S376,0))</f>
        <v>Thuyết trình</v>
      </c>
      <c r="U376" s="21" t="s">
        <v>91</v>
      </c>
      <c r="V376" s="21" t="s">
        <v>92</v>
      </c>
    </row>
    <row r="377" spans="1:22" ht="15" customHeight="1" x14ac:dyDescent="0.35">
      <c r="A377" s="18" t="s">
        <v>920</v>
      </c>
      <c r="B377" s="18" t="s">
        <v>83</v>
      </c>
      <c r="C377" s="18" t="s">
        <v>921</v>
      </c>
      <c r="D377" s="18" t="s">
        <v>136</v>
      </c>
      <c r="E377" s="18" t="s">
        <v>126</v>
      </c>
      <c r="F377" s="18" t="s">
        <v>87</v>
      </c>
      <c r="G377" s="18" t="s">
        <v>132</v>
      </c>
      <c r="H377" s="19">
        <v>16</v>
      </c>
      <c r="I377" s="19">
        <v>31</v>
      </c>
      <c r="J377" s="18" t="s">
        <v>128</v>
      </c>
      <c r="K377" s="19">
        <v>2</v>
      </c>
      <c r="L377" s="19">
        <v>4</v>
      </c>
      <c r="M377" s="19">
        <v>4</v>
      </c>
      <c r="N377" s="19">
        <v>2</v>
      </c>
      <c r="O377" s="18" t="s">
        <v>110</v>
      </c>
      <c r="P377" s="20">
        <f>ROUND(CachTinhDiem!$B$23*ROUND(1+(SUMPRODUCT(INDEX(CachTinhDiem!$B$8:$E$11,1,0),$K377:$N377)-1)*9/4,1)+CachTinhDiem!$B$24*ROUND(1+(INDEX(CachTinhDiem!$B$15:$E$20,MATCH($O377,CachTinhDiem!$A$15:$A$20,0),1)-1)*9/4,1),1)</f>
        <v>6.5</v>
      </c>
      <c r="Q377" s="20">
        <f>ROUND(CachTinhDiem!$B$23*ROUND(1+(SUMPRODUCT(INDEX(CachTinhDiem!$B$8:$E$11,2,0),$K377:$N377)-1)*9/4,1)+CachTinhDiem!$B$24*ROUND(1+(INDEX(CachTinhDiem!$B$15:$E$20,MATCH($O377,CachTinhDiem!$A$15:$A$20,0),2)-1)*9/4,1),1)</f>
        <v>6.1</v>
      </c>
      <c r="R377" s="20">
        <f>ROUND(CachTinhDiem!$B$23*ROUND(1+(SUMPRODUCT(INDEX(CachTinhDiem!$B$8:$E$11,3,0),$K377:$N377)-1)*9/4,1)+CachTinhDiem!$B$24*ROUND(1+(INDEX(CachTinhDiem!$B$15:$E$20,MATCH($O377,CachTinhDiem!$A$15:$A$20,0),3)-1)*9/4,1),1)</f>
        <v>6.5</v>
      </c>
      <c r="S377" s="20">
        <f>ROUND(CachTinhDiem!$B$23*ROUND(1+(SUMPRODUCT(INDEX(CachTinhDiem!$B$8:$E$11,4,0),$K377:$N377)-1)*9/4,1)+CachTinhDiem!$B$24*ROUND(1+(INDEX(CachTinhDiem!$B$15:$E$20,MATCH($O377,CachTinhDiem!$A$15:$A$20,0),4)-1)*9/4,1),1)</f>
        <v>5.9</v>
      </c>
      <c r="T377" s="18" t="str">
        <f>INDEX(CachTinhDiem!$A$8:$A$11,MATCH(MAX($P377:$S377),$P377:$S377,0))</f>
        <v>Đi học</v>
      </c>
      <c r="U377" s="21" t="s">
        <v>91</v>
      </c>
      <c r="V377" s="21" t="s">
        <v>92</v>
      </c>
    </row>
    <row r="378" spans="1:22" ht="15" customHeight="1" x14ac:dyDescent="0.35">
      <c r="A378" s="18" t="s">
        <v>922</v>
      </c>
      <c r="B378" s="18" t="s">
        <v>83</v>
      </c>
      <c r="C378" s="18" t="s">
        <v>923</v>
      </c>
      <c r="D378" s="18" t="s">
        <v>136</v>
      </c>
      <c r="E378" s="18" t="s">
        <v>147</v>
      </c>
      <c r="F378" s="18" t="s">
        <v>87</v>
      </c>
      <c r="G378" s="18" t="s">
        <v>164</v>
      </c>
      <c r="H378" s="19">
        <v>19</v>
      </c>
      <c r="I378" s="19">
        <v>37</v>
      </c>
      <c r="J378" s="18" t="s">
        <v>89</v>
      </c>
      <c r="K378" s="19">
        <v>2</v>
      </c>
      <c r="L378" s="19">
        <v>5</v>
      </c>
      <c r="M378" s="19">
        <v>2</v>
      </c>
      <c r="N378" s="19">
        <v>4</v>
      </c>
      <c r="O378" s="18" t="s">
        <v>103</v>
      </c>
      <c r="P378" s="20">
        <f>ROUND(CachTinhDiem!$B$23*ROUND(1+(SUMPRODUCT(INDEX(CachTinhDiem!$B$8:$E$11,1,0),$K378:$N378)-1)*9/4,1)+CachTinhDiem!$B$24*ROUND(1+(INDEX(CachTinhDiem!$B$15:$E$20,MATCH($O378,CachTinhDiem!$A$15:$A$20,0),1)-1)*9/4,1),1)</f>
        <v>7</v>
      </c>
      <c r="Q378" s="20">
        <f>ROUND(CachTinhDiem!$B$23*ROUND(1+(SUMPRODUCT(INDEX(CachTinhDiem!$B$8:$E$11,2,0),$K378:$N378)-1)*9/4,1)+CachTinhDiem!$B$24*ROUND(1+(INDEX(CachTinhDiem!$B$15:$E$20,MATCH($O378,CachTinhDiem!$A$15:$A$20,0),2)-1)*9/4,1),1)</f>
        <v>4.5999999999999996</v>
      </c>
      <c r="R378" s="20">
        <f>ROUND(CachTinhDiem!$B$23*ROUND(1+(SUMPRODUCT(INDEX(CachTinhDiem!$B$8:$E$11,3,0),$K378:$N378)-1)*9/4,1)+CachTinhDiem!$B$24*ROUND(1+(INDEX(CachTinhDiem!$B$15:$E$20,MATCH($O378,CachTinhDiem!$A$15:$A$20,0),3)-1)*9/4,1),1)</f>
        <v>5.3</v>
      </c>
      <c r="S378" s="20">
        <f>ROUND(CachTinhDiem!$B$23*ROUND(1+(SUMPRODUCT(INDEX(CachTinhDiem!$B$8:$E$11,4,0),$K378:$N378)-1)*9/4,1)+CachTinhDiem!$B$24*ROUND(1+(INDEX(CachTinhDiem!$B$15:$E$20,MATCH($O378,CachTinhDiem!$A$15:$A$20,0),4)-1)*9/4,1),1)</f>
        <v>8.1</v>
      </c>
      <c r="T378" s="18" t="str">
        <f>INDEX(CachTinhDiem!$A$8:$A$11,MATCH(MAX($P378:$S378),$P378:$S378,0))</f>
        <v>Thuyết trình</v>
      </c>
      <c r="U378" s="21" t="s">
        <v>91</v>
      </c>
      <c r="V378" s="21" t="s">
        <v>92</v>
      </c>
    </row>
    <row r="379" spans="1:22" ht="15" customHeight="1" x14ac:dyDescent="0.35">
      <c r="A379" s="18" t="s">
        <v>924</v>
      </c>
      <c r="B379" s="18" t="s">
        <v>83</v>
      </c>
      <c r="C379" s="18" t="s">
        <v>925</v>
      </c>
      <c r="D379" s="18" t="s">
        <v>85</v>
      </c>
      <c r="E379" s="18" t="s">
        <v>18</v>
      </c>
      <c r="F379" s="18" t="s">
        <v>87</v>
      </c>
      <c r="G379" s="18" t="s">
        <v>132</v>
      </c>
      <c r="H379" s="19">
        <v>19</v>
      </c>
      <c r="I379" s="19">
        <v>35</v>
      </c>
      <c r="J379" s="18" t="s">
        <v>89</v>
      </c>
      <c r="K379" s="19">
        <v>2</v>
      </c>
      <c r="L379" s="19">
        <v>4</v>
      </c>
      <c r="M379" s="19">
        <v>3</v>
      </c>
      <c r="N379" s="19">
        <v>3</v>
      </c>
      <c r="O379" s="18" t="s">
        <v>115</v>
      </c>
      <c r="P379" s="20">
        <f>ROUND(CachTinhDiem!$B$23*ROUND(1+(SUMPRODUCT(INDEX(CachTinhDiem!$B$8:$E$11,1,0),$K379:$N379)-1)*9/4,1)+CachTinhDiem!$B$24*ROUND(1+(INDEX(CachTinhDiem!$B$15:$E$20,MATCH($O379,CachTinhDiem!$A$15:$A$20,0),1)-1)*9/4,1),1)</f>
        <v>7.2</v>
      </c>
      <c r="Q379" s="20">
        <f>ROUND(CachTinhDiem!$B$23*ROUND(1+(SUMPRODUCT(INDEX(CachTinhDiem!$B$8:$E$11,2,0),$K379:$N379)-1)*9/4,1)+CachTinhDiem!$B$24*ROUND(1+(INDEX(CachTinhDiem!$B$15:$E$20,MATCH($O379,CachTinhDiem!$A$15:$A$20,0),2)-1)*9/4,1),1)</f>
        <v>6.2</v>
      </c>
      <c r="R379" s="20">
        <f>ROUND(CachTinhDiem!$B$23*ROUND(1+(SUMPRODUCT(INDEX(CachTinhDiem!$B$8:$E$11,3,0),$K379:$N379)-1)*9/4,1)+CachTinhDiem!$B$24*ROUND(1+(INDEX(CachTinhDiem!$B$15:$E$20,MATCH($O379,CachTinhDiem!$A$15:$A$20,0),3)-1)*9/4,1),1)</f>
        <v>7.3</v>
      </c>
      <c r="S379" s="20">
        <f>ROUND(CachTinhDiem!$B$23*ROUND(1+(SUMPRODUCT(INDEX(CachTinhDiem!$B$8:$E$11,4,0),$K379:$N379)-1)*9/4,1)+CachTinhDiem!$B$24*ROUND(1+(INDEX(CachTinhDiem!$B$15:$E$20,MATCH($O379,CachTinhDiem!$A$15:$A$20,0),4)-1)*9/4,1),1)</f>
        <v>5.9</v>
      </c>
      <c r="T379" s="18" t="str">
        <f>INDEX(CachTinhDiem!$A$8:$A$11,MATCH(MAX($P379:$S379),$P379:$S379,0))</f>
        <v>Vẽ ngoại cảnh</v>
      </c>
      <c r="U379" s="21" t="s">
        <v>91</v>
      </c>
      <c r="V379" s="21" t="s">
        <v>92</v>
      </c>
    </row>
    <row r="380" spans="1:22" ht="15" customHeight="1" x14ac:dyDescent="0.35">
      <c r="A380" s="18" t="s">
        <v>926</v>
      </c>
      <c r="B380" s="18" t="s">
        <v>83</v>
      </c>
      <c r="C380" s="18" t="s">
        <v>927</v>
      </c>
      <c r="D380" s="18" t="s">
        <v>85</v>
      </c>
      <c r="E380" s="18" t="s">
        <v>24</v>
      </c>
      <c r="F380" s="18" t="s">
        <v>87</v>
      </c>
      <c r="G380" s="18" t="s">
        <v>132</v>
      </c>
      <c r="H380" s="19">
        <v>19</v>
      </c>
      <c r="I380" s="19">
        <v>35</v>
      </c>
      <c r="J380" s="18" t="s">
        <v>89</v>
      </c>
      <c r="K380" s="19">
        <v>2</v>
      </c>
      <c r="L380" s="19">
        <v>4</v>
      </c>
      <c r="M380" s="19">
        <v>2</v>
      </c>
      <c r="N380" s="19">
        <v>5</v>
      </c>
      <c r="O380" s="18" t="s">
        <v>103</v>
      </c>
      <c r="P380" s="20">
        <f>ROUND(CachTinhDiem!$B$23*ROUND(1+(SUMPRODUCT(INDEX(CachTinhDiem!$B$8:$E$11,1,0),$K380:$N380)-1)*9/4,1)+CachTinhDiem!$B$24*ROUND(1+(INDEX(CachTinhDiem!$B$15:$E$20,MATCH($O380,CachTinhDiem!$A$15:$A$20,0),1)-1)*9/4,1),1)</f>
        <v>7</v>
      </c>
      <c r="Q380" s="20">
        <f>ROUND(CachTinhDiem!$B$23*ROUND(1+(SUMPRODUCT(INDEX(CachTinhDiem!$B$8:$E$11,2,0),$K380:$N380)-1)*9/4,1)+CachTinhDiem!$B$24*ROUND(1+(INDEX(CachTinhDiem!$B$15:$E$20,MATCH($O380,CachTinhDiem!$A$15:$A$20,0),2)-1)*9/4,1),1)</f>
        <v>4.4000000000000004</v>
      </c>
      <c r="R380" s="20">
        <f>ROUND(CachTinhDiem!$B$23*ROUND(1+(SUMPRODUCT(INDEX(CachTinhDiem!$B$8:$E$11,3,0),$K380:$N380)-1)*9/4,1)+CachTinhDiem!$B$24*ROUND(1+(INDEX(CachTinhDiem!$B$15:$E$20,MATCH($O380,CachTinhDiem!$A$15:$A$20,0),3)-1)*9/4,1),1)</f>
        <v>5.2</v>
      </c>
      <c r="S380" s="20">
        <f>ROUND(CachTinhDiem!$B$23*ROUND(1+(SUMPRODUCT(INDEX(CachTinhDiem!$B$8:$E$11,4,0),$K380:$N380)-1)*9/4,1)+CachTinhDiem!$B$24*ROUND(1+(INDEX(CachTinhDiem!$B$15:$E$20,MATCH($O380,CachTinhDiem!$A$15:$A$20,0),4)-1)*9/4,1),1)</f>
        <v>8.6999999999999993</v>
      </c>
      <c r="T380" s="18" t="str">
        <f>INDEX(CachTinhDiem!$A$8:$A$11,MATCH(MAX($P380:$S380),$P380:$S380,0))</f>
        <v>Thuyết trình</v>
      </c>
      <c r="U380" s="21" t="s">
        <v>91</v>
      </c>
      <c r="V380" s="21" t="s">
        <v>92</v>
      </c>
    </row>
    <row r="381" spans="1:22" ht="15" customHeight="1" x14ac:dyDescent="0.35">
      <c r="A381" s="18" t="s">
        <v>928</v>
      </c>
      <c r="B381" s="18" t="s">
        <v>83</v>
      </c>
      <c r="C381" s="18" t="s">
        <v>929</v>
      </c>
      <c r="D381" s="18" t="s">
        <v>100</v>
      </c>
      <c r="E381" s="18" t="s">
        <v>163</v>
      </c>
      <c r="F381" s="18" t="s">
        <v>87</v>
      </c>
      <c r="G381" s="18" t="s">
        <v>226</v>
      </c>
      <c r="H381" s="19">
        <v>5</v>
      </c>
      <c r="I381" s="19">
        <v>16</v>
      </c>
      <c r="J381" s="18" t="s">
        <v>120</v>
      </c>
      <c r="K381" s="19">
        <v>4</v>
      </c>
      <c r="L381" s="19">
        <v>1</v>
      </c>
      <c r="M381" s="19">
        <v>3</v>
      </c>
      <c r="N381" s="19">
        <v>4</v>
      </c>
      <c r="O381" s="18" t="s">
        <v>110</v>
      </c>
      <c r="P381" s="20">
        <f>ROUND(CachTinhDiem!$B$23*ROUND(1+(SUMPRODUCT(INDEX(CachTinhDiem!$B$8:$E$11,1,0),$K381:$N381)-1)*9/4,1)+CachTinhDiem!$B$24*ROUND(1+(INDEX(CachTinhDiem!$B$15:$E$20,MATCH($O381,CachTinhDiem!$A$15:$A$20,0),1)-1)*9/4,1),1)</f>
        <v>5.9</v>
      </c>
      <c r="Q381" s="20">
        <f>ROUND(CachTinhDiem!$B$23*ROUND(1+(SUMPRODUCT(INDEX(CachTinhDiem!$B$8:$E$11,2,0),$K381:$N381)-1)*9/4,1)+CachTinhDiem!$B$24*ROUND(1+(INDEX(CachTinhDiem!$B$15:$E$20,MATCH($O381,CachTinhDiem!$A$15:$A$20,0),2)-1)*9/4,1),1)</f>
        <v>5.4</v>
      </c>
      <c r="R381" s="20">
        <f>ROUND(CachTinhDiem!$B$23*ROUND(1+(SUMPRODUCT(INDEX(CachTinhDiem!$B$8:$E$11,3,0),$K381:$N381)-1)*9/4,1)+CachTinhDiem!$B$24*ROUND(1+(INDEX(CachTinhDiem!$B$15:$E$20,MATCH($O381,CachTinhDiem!$A$15:$A$20,0),3)-1)*9/4,1),1)</f>
        <v>4.9000000000000004</v>
      </c>
      <c r="S381" s="20">
        <f>ROUND(CachTinhDiem!$B$23*ROUND(1+(SUMPRODUCT(INDEX(CachTinhDiem!$B$8:$E$11,4,0),$K381:$N381)-1)*9/4,1)+CachTinhDiem!$B$24*ROUND(1+(INDEX(CachTinhDiem!$B$15:$E$20,MATCH($O381,CachTinhDiem!$A$15:$A$20,0),4)-1)*9/4,1),1)</f>
        <v>6.5</v>
      </c>
      <c r="T381" s="18" t="str">
        <f>INDEX(CachTinhDiem!$A$8:$A$11,MATCH(MAX($P381:$S381),$P381:$S381,0))</f>
        <v>Thuyết trình</v>
      </c>
      <c r="U381" s="21" t="s">
        <v>91</v>
      </c>
      <c r="V381" s="21" t="s">
        <v>92</v>
      </c>
    </row>
    <row r="382" spans="1:22" ht="15" customHeight="1" x14ac:dyDescent="0.35">
      <c r="A382" s="18" t="s">
        <v>930</v>
      </c>
      <c r="B382" s="18" t="s">
        <v>83</v>
      </c>
      <c r="C382" s="18" t="s">
        <v>931</v>
      </c>
      <c r="D382" s="18" t="s">
        <v>85</v>
      </c>
      <c r="E382" s="18" t="s">
        <v>24</v>
      </c>
      <c r="F382" s="18" t="s">
        <v>87</v>
      </c>
      <c r="G382" s="18" t="s">
        <v>196</v>
      </c>
      <c r="H382" s="19">
        <v>5</v>
      </c>
      <c r="I382" s="19">
        <v>16</v>
      </c>
      <c r="J382" s="18" t="s">
        <v>120</v>
      </c>
      <c r="K382" s="19">
        <v>4</v>
      </c>
      <c r="L382" s="19">
        <v>1</v>
      </c>
      <c r="M382" s="19">
        <v>2</v>
      </c>
      <c r="N382" s="19">
        <v>4</v>
      </c>
      <c r="O382" s="18" t="s">
        <v>115</v>
      </c>
      <c r="P382" s="20">
        <f>ROUND(CachTinhDiem!$B$23*ROUND(1+(SUMPRODUCT(INDEX(CachTinhDiem!$B$8:$E$11,1,0),$K382:$N382)-1)*9/4,1)+CachTinhDiem!$B$24*ROUND(1+(INDEX(CachTinhDiem!$B$15:$E$20,MATCH($O382,CachTinhDiem!$A$15:$A$20,0),1)-1)*9/4,1),1)</f>
        <v>6.1</v>
      </c>
      <c r="Q382" s="20">
        <f>ROUND(CachTinhDiem!$B$23*ROUND(1+(SUMPRODUCT(INDEX(CachTinhDiem!$B$8:$E$11,2,0),$K382:$N382)-1)*9/4,1)+CachTinhDiem!$B$24*ROUND(1+(INDEX(CachTinhDiem!$B$15:$E$20,MATCH($O382,CachTinhDiem!$A$15:$A$20,0),2)-1)*9/4,1),1)</f>
        <v>5.3</v>
      </c>
      <c r="R382" s="20">
        <f>ROUND(CachTinhDiem!$B$23*ROUND(1+(SUMPRODUCT(INDEX(CachTinhDiem!$B$8:$E$11,3,0),$K382:$N382)-1)*9/4,1)+CachTinhDiem!$B$24*ROUND(1+(INDEX(CachTinhDiem!$B$15:$E$20,MATCH($O382,CachTinhDiem!$A$15:$A$20,0),3)-1)*9/4,1),1)</f>
        <v>5.5</v>
      </c>
      <c r="S382" s="20">
        <f>ROUND(CachTinhDiem!$B$23*ROUND(1+(SUMPRODUCT(INDEX(CachTinhDiem!$B$8:$E$11,4,0),$K382:$N382)-1)*9/4,1)+CachTinhDiem!$B$24*ROUND(1+(INDEX(CachTinhDiem!$B$15:$E$20,MATCH($O382,CachTinhDiem!$A$15:$A$20,0),4)-1)*9/4,1),1)</f>
        <v>5.5</v>
      </c>
      <c r="T382" s="18" t="str">
        <f>INDEX(CachTinhDiem!$A$8:$A$11,MATCH(MAX($P382:$S382),$P382:$S382,0))</f>
        <v>Đi học</v>
      </c>
      <c r="U382" s="21" t="s">
        <v>91</v>
      </c>
      <c r="V382" s="21" t="s">
        <v>92</v>
      </c>
    </row>
    <row r="383" spans="1:22" ht="15" customHeight="1" x14ac:dyDescent="0.35">
      <c r="A383" s="18" t="s">
        <v>932</v>
      </c>
      <c r="B383" s="18" t="s">
        <v>83</v>
      </c>
      <c r="C383" s="18" t="s">
        <v>933</v>
      </c>
      <c r="D383" s="18" t="s">
        <v>85</v>
      </c>
      <c r="E383" s="18" t="s">
        <v>106</v>
      </c>
      <c r="F383" s="18" t="s">
        <v>87</v>
      </c>
      <c r="G383" s="18" t="s">
        <v>173</v>
      </c>
      <c r="H383" s="19">
        <v>5</v>
      </c>
      <c r="I383" s="19">
        <v>14</v>
      </c>
      <c r="J383" s="18" t="s">
        <v>120</v>
      </c>
      <c r="K383" s="19">
        <v>5</v>
      </c>
      <c r="L383" s="19">
        <v>2</v>
      </c>
      <c r="M383" s="19">
        <v>2</v>
      </c>
      <c r="N383" s="19">
        <v>4</v>
      </c>
      <c r="O383" s="18" t="s">
        <v>110</v>
      </c>
      <c r="P383" s="20">
        <f>ROUND(CachTinhDiem!$B$23*ROUND(1+(SUMPRODUCT(INDEX(CachTinhDiem!$B$8:$E$11,1,0),$K383:$N383)-1)*9/4,1)+CachTinhDiem!$B$24*ROUND(1+(INDEX(CachTinhDiem!$B$15:$E$20,MATCH($O383,CachTinhDiem!$A$15:$A$20,0),1)-1)*9/4,1),1)</f>
        <v>6.1</v>
      </c>
      <c r="Q383" s="20">
        <f>ROUND(CachTinhDiem!$B$23*ROUND(1+(SUMPRODUCT(INDEX(CachTinhDiem!$B$8:$E$11,2,0),$K383:$N383)-1)*9/4,1)+CachTinhDiem!$B$24*ROUND(1+(INDEX(CachTinhDiem!$B$15:$E$20,MATCH($O383,CachTinhDiem!$A$15:$A$20,0),2)-1)*9/4,1),1)</f>
        <v>5.2</v>
      </c>
      <c r="R383" s="20">
        <f>ROUND(CachTinhDiem!$B$23*ROUND(1+(SUMPRODUCT(INDEX(CachTinhDiem!$B$8:$E$11,3,0),$K383:$N383)-1)*9/4,1)+CachTinhDiem!$B$24*ROUND(1+(INDEX(CachTinhDiem!$B$15:$E$20,MATCH($O383,CachTinhDiem!$A$15:$A$20,0),3)-1)*9/4,1),1)</f>
        <v>4.5999999999999996</v>
      </c>
      <c r="S383" s="20">
        <f>ROUND(CachTinhDiem!$B$23*ROUND(1+(SUMPRODUCT(INDEX(CachTinhDiem!$B$8:$E$11,4,0),$K383:$N383)-1)*9/4,1)+CachTinhDiem!$B$24*ROUND(1+(INDEX(CachTinhDiem!$B$15:$E$20,MATCH($O383,CachTinhDiem!$A$15:$A$20,0),4)-1)*9/4,1),1)</f>
        <v>6.5</v>
      </c>
      <c r="T383" s="18" t="str">
        <f>INDEX(CachTinhDiem!$A$8:$A$11,MATCH(MAX($P383:$S383),$P383:$S383,0))</f>
        <v>Thuyết trình</v>
      </c>
      <c r="U383" s="21" t="s">
        <v>91</v>
      </c>
      <c r="V383" s="21" t="s">
        <v>92</v>
      </c>
    </row>
    <row r="384" spans="1:22" ht="15" customHeight="1" x14ac:dyDescent="0.35">
      <c r="A384" s="18" t="s">
        <v>934</v>
      </c>
      <c r="B384" s="18" t="s">
        <v>83</v>
      </c>
      <c r="C384" s="18" t="s">
        <v>935</v>
      </c>
      <c r="D384" s="18" t="s">
        <v>136</v>
      </c>
      <c r="E384" s="18" t="s">
        <v>131</v>
      </c>
      <c r="F384" s="18" t="s">
        <v>87</v>
      </c>
      <c r="G384" s="18" t="s">
        <v>262</v>
      </c>
      <c r="H384" s="19">
        <v>9</v>
      </c>
      <c r="I384" s="19">
        <v>23</v>
      </c>
      <c r="J384" s="18" t="s">
        <v>97</v>
      </c>
      <c r="K384" s="19">
        <v>4</v>
      </c>
      <c r="L384" s="19">
        <v>2</v>
      </c>
      <c r="M384" s="19">
        <v>4</v>
      </c>
      <c r="N384" s="19">
        <v>3</v>
      </c>
      <c r="O384" s="18" t="s">
        <v>115</v>
      </c>
      <c r="P384" s="20">
        <f>ROUND(CachTinhDiem!$B$23*ROUND(1+(SUMPRODUCT(INDEX(CachTinhDiem!$B$8:$E$11,1,0),$K384:$N384)-1)*9/4,1)+CachTinhDiem!$B$24*ROUND(1+(INDEX(CachTinhDiem!$B$15:$E$20,MATCH($O384,CachTinhDiem!$A$15:$A$20,0),1)-1)*9/4,1),1)</f>
        <v>7</v>
      </c>
      <c r="Q384" s="20">
        <f>ROUND(CachTinhDiem!$B$23*ROUND(1+(SUMPRODUCT(INDEX(CachTinhDiem!$B$8:$E$11,2,0),$K384:$N384)-1)*9/4,1)+CachTinhDiem!$B$24*ROUND(1+(INDEX(CachTinhDiem!$B$15:$E$20,MATCH($O384,CachTinhDiem!$A$15:$A$20,0),2)-1)*9/4,1),1)</f>
        <v>7</v>
      </c>
      <c r="R384" s="20">
        <f>ROUND(CachTinhDiem!$B$23*ROUND(1+(SUMPRODUCT(INDEX(CachTinhDiem!$B$8:$E$11,3,0),$K384:$N384)-1)*9/4,1)+CachTinhDiem!$B$24*ROUND(1+(INDEX(CachTinhDiem!$B$15:$E$20,MATCH($O384,CachTinhDiem!$A$15:$A$20,0),3)-1)*9/4,1),1)</f>
        <v>7.2</v>
      </c>
      <c r="S384" s="20">
        <f>ROUND(CachTinhDiem!$B$23*ROUND(1+(SUMPRODUCT(INDEX(CachTinhDiem!$B$8:$E$11,4,0),$K384:$N384)-1)*9/4,1)+CachTinhDiem!$B$24*ROUND(1+(INDEX(CachTinhDiem!$B$15:$E$20,MATCH($O384,CachTinhDiem!$A$15:$A$20,0),4)-1)*9/4,1),1)</f>
        <v>5.5</v>
      </c>
      <c r="T384" s="18" t="str">
        <f>INDEX(CachTinhDiem!$A$8:$A$11,MATCH(MAX($P384:$S384),$P384:$S384,0))</f>
        <v>Vẽ ngoại cảnh</v>
      </c>
      <c r="U384" s="21" t="s">
        <v>91</v>
      </c>
      <c r="V384" s="21" t="s">
        <v>92</v>
      </c>
    </row>
    <row r="385" spans="1:22" ht="15" customHeight="1" x14ac:dyDescent="0.35">
      <c r="A385" s="18" t="s">
        <v>936</v>
      </c>
      <c r="B385" s="18" t="s">
        <v>83</v>
      </c>
      <c r="C385" s="18" t="s">
        <v>937</v>
      </c>
      <c r="D385" s="18" t="s">
        <v>100</v>
      </c>
      <c r="E385" s="18" t="s">
        <v>318</v>
      </c>
      <c r="F385" s="18" t="s">
        <v>87</v>
      </c>
      <c r="G385" s="18" t="s">
        <v>259</v>
      </c>
      <c r="H385" s="19">
        <v>7</v>
      </c>
      <c r="I385" s="19">
        <v>22</v>
      </c>
      <c r="J385" s="18" t="s">
        <v>97</v>
      </c>
      <c r="K385" s="19">
        <v>4</v>
      </c>
      <c r="L385" s="19">
        <v>3</v>
      </c>
      <c r="M385" s="19">
        <v>3</v>
      </c>
      <c r="N385" s="19">
        <v>1</v>
      </c>
      <c r="O385" s="18" t="s">
        <v>90</v>
      </c>
      <c r="P385" s="20">
        <f>ROUND(CachTinhDiem!$B$23*ROUND(1+(SUMPRODUCT(INDEX(CachTinhDiem!$B$8:$E$11,1,0),$K385:$N385)-1)*9/4,1)+CachTinhDiem!$B$24*ROUND(1+(INDEX(CachTinhDiem!$B$15:$E$20,MATCH($O385,CachTinhDiem!$A$15:$A$20,0),1)-1)*9/4,1),1)</f>
        <v>5.4</v>
      </c>
      <c r="Q385" s="20">
        <f>ROUND(CachTinhDiem!$B$23*ROUND(1+(SUMPRODUCT(INDEX(CachTinhDiem!$B$8:$E$11,2,0),$K385:$N385)-1)*9/4,1)+CachTinhDiem!$B$24*ROUND(1+(INDEX(CachTinhDiem!$B$15:$E$20,MATCH($O385,CachTinhDiem!$A$15:$A$20,0),2)-1)*9/4,1),1)</f>
        <v>5.5</v>
      </c>
      <c r="R385" s="20">
        <f>ROUND(CachTinhDiem!$B$23*ROUND(1+(SUMPRODUCT(INDEX(CachTinhDiem!$B$8:$E$11,3,0),$K385:$N385)-1)*9/4,1)+CachTinhDiem!$B$24*ROUND(1+(INDEX(CachTinhDiem!$B$15:$E$20,MATCH($O385,CachTinhDiem!$A$15:$A$20,0),3)-1)*9/4,1),1)</f>
        <v>5.6</v>
      </c>
      <c r="S385" s="20">
        <f>ROUND(CachTinhDiem!$B$23*ROUND(1+(SUMPRODUCT(INDEX(CachTinhDiem!$B$8:$E$11,4,0),$K385:$N385)-1)*9/4,1)+CachTinhDiem!$B$24*ROUND(1+(INDEX(CachTinhDiem!$B$15:$E$20,MATCH($O385,CachTinhDiem!$A$15:$A$20,0),4)-1)*9/4,1),1)</f>
        <v>3</v>
      </c>
      <c r="T385" s="18" t="str">
        <f>INDEX(CachTinhDiem!$A$8:$A$11,MATCH(MAX($P385:$S385),$P385:$S385,0))</f>
        <v>Vẽ ngoại cảnh</v>
      </c>
      <c r="U385" s="21" t="s">
        <v>91</v>
      </c>
      <c r="V385" s="21" t="s">
        <v>92</v>
      </c>
    </row>
    <row r="386" spans="1:22" ht="15" customHeight="1" x14ac:dyDescent="0.35">
      <c r="A386" s="18" t="s">
        <v>938</v>
      </c>
      <c r="B386" s="18" t="s">
        <v>83</v>
      </c>
      <c r="C386" s="18" t="s">
        <v>939</v>
      </c>
      <c r="D386" s="18" t="s">
        <v>100</v>
      </c>
      <c r="E386" s="18" t="s">
        <v>147</v>
      </c>
      <c r="F386" s="18" t="s">
        <v>87</v>
      </c>
      <c r="G386" s="18" t="s">
        <v>548</v>
      </c>
      <c r="H386" s="19">
        <v>5</v>
      </c>
      <c r="I386" s="19">
        <v>16</v>
      </c>
      <c r="J386" s="18" t="s">
        <v>120</v>
      </c>
      <c r="K386" s="19">
        <v>4</v>
      </c>
      <c r="L386" s="19">
        <v>2</v>
      </c>
      <c r="M386" s="19">
        <v>1</v>
      </c>
      <c r="N386" s="19">
        <v>3</v>
      </c>
      <c r="O386" s="18" t="s">
        <v>110</v>
      </c>
      <c r="P386" s="20">
        <f>ROUND(CachTinhDiem!$B$23*ROUND(1+(SUMPRODUCT(INDEX(CachTinhDiem!$B$8:$E$11,1,0),$K386:$N386)-1)*9/4,1)+CachTinhDiem!$B$24*ROUND(1+(INDEX(CachTinhDiem!$B$15:$E$20,MATCH($O386,CachTinhDiem!$A$15:$A$20,0),1)-1)*9/4,1),1)</f>
        <v>4.9000000000000004</v>
      </c>
      <c r="Q386" s="20">
        <f>ROUND(CachTinhDiem!$B$23*ROUND(1+(SUMPRODUCT(INDEX(CachTinhDiem!$B$8:$E$11,2,0),$K386:$N386)-1)*9/4,1)+CachTinhDiem!$B$24*ROUND(1+(INDEX(CachTinhDiem!$B$15:$E$20,MATCH($O386,CachTinhDiem!$A$15:$A$20,0),2)-1)*9/4,1),1)</f>
        <v>4</v>
      </c>
      <c r="R386" s="20">
        <f>ROUND(CachTinhDiem!$B$23*ROUND(1+(SUMPRODUCT(INDEX(CachTinhDiem!$B$8:$E$11,3,0),$K386:$N386)-1)*9/4,1)+CachTinhDiem!$B$24*ROUND(1+(INDEX(CachTinhDiem!$B$15:$E$20,MATCH($O386,CachTinhDiem!$A$15:$A$20,0),3)-1)*9/4,1),1)</f>
        <v>3.5</v>
      </c>
      <c r="S386" s="20">
        <f>ROUND(CachTinhDiem!$B$23*ROUND(1+(SUMPRODUCT(INDEX(CachTinhDiem!$B$8:$E$11,4,0),$K386:$N386)-1)*9/4,1)+CachTinhDiem!$B$24*ROUND(1+(INDEX(CachTinhDiem!$B$15:$E$20,MATCH($O386,CachTinhDiem!$A$15:$A$20,0),4)-1)*9/4,1),1)</f>
        <v>5.3</v>
      </c>
      <c r="T386" s="18" t="str">
        <f>INDEX(CachTinhDiem!$A$8:$A$11,MATCH(MAX($P386:$S386),$P386:$S386,0))</f>
        <v>Thuyết trình</v>
      </c>
      <c r="U386" s="21" t="s">
        <v>91</v>
      </c>
      <c r="V386" s="21" t="s">
        <v>92</v>
      </c>
    </row>
    <row r="387" spans="1:22" ht="15" customHeight="1" x14ac:dyDescent="0.35">
      <c r="A387" s="18" t="s">
        <v>940</v>
      </c>
      <c r="B387" s="18" t="s">
        <v>83</v>
      </c>
      <c r="C387" s="18" t="s">
        <v>941</v>
      </c>
      <c r="D387" s="18" t="s">
        <v>100</v>
      </c>
      <c r="E387" s="18" t="s">
        <v>277</v>
      </c>
      <c r="F387" s="18" t="s">
        <v>87</v>
      </c>
      <c r="G387" s="18" t="s">
        <v>132</v>
      </c>
      <c r="H387" s="19">
        <v>20</v>
      </c>
      <c r="I387" s="19">
        <v>37</v>
      </c>
      <c r="J387" s="18" t="s">
        <v>89</v>
      </c>
      <c r="K387" s="19">
        <v>2</v>
      </c>
      <c r="L387" s="19">
        <v>5</v>
      </c>
      <c r="M387" s="19">
        <v>3</v>
      </c>
      <c r="N387" s="19">
        <v>2</v>
      </c>
      <c r="O387" s="18" t="s">
        <v>90</v>
      </c>
      <c r="P387" s="20">
        <f>ROUND(CachTinhDiem!$B$23*ROUND(1+(SUMPRODUCT(INDEX(CachTinhDiem!$B$8:$E$11,1,0),$K387:$N387)-1)*9/4,1)+CachTinhDiem!$B$24*ROUND(1+(INDEX(CachTinhDiem!$B$15:$E$20,MATCH($O387,CachTinhDiem!$A$15:$A$20,0),1)-1)*9/4,1),1)</f>
        <v>6.5</v>
      </c>
      <c r="Q387" s="20">
        <f>ROUND(CachTinhDiem!$B$23*ROUND(1+(SUMPRODUCT(INDEX(CachTinhDiem!$B$8:$E$11,2,0),$K387:$N387)-1)*9/4,1)+CachTinhDiem!$B$24*ROUND(1+(INDEX(CachTinhDiem!$B$15:$E$20,MATCH($O387,CachTinhDiem!$A$15:$A$20,0),2)-1)*9/4,1),1)</f>
        <v>5.6</v>
      </c>
      <c r="R387" s="20">
        <f>ROUND(CachTinhDiem!$B$23*ROUND(1+(SUMPRODUCT(INDEX(CachTinhDiem!$B$8:$E$11,3,0),$K387:$N387)-1)*9/4,1)+CachTinhDiem!$B$24*ROUND(1+(INDEX(CachTinhDiem!$B$15:$E$20,MATCH($O387,CachTinhDiem!$A$15:$A$20,0),3)-1)*9/4,1),1)</f>
        <v>6.8</v>
      </c>
      <c r="S387" s="20">
        <f>ROUND(CachTinhDiem!$B$23*ROUND(1+(SUMPRODUCT(INDEX(CachTinhDiem!$B$8:$E$11,4,0),$K387:$N387)-1)*9/4,1)+CachTinhDiem!$B$24*ROUND(1+(INDEX(CachTinhDiem!$B$15:$E$20,MATCH($O387,CachTinhDiem!$A$15:$A$20,0),4)-1)*9/4,1),1)</f>
        <v>4.5999999999999996</v>
      </c>
      <c r="T387" s="18" t="str">
        <f>INDEX(CachTinhDiem!$A$8:$A$11,MATCH(MAX($P387:$S387),$P387:$S387,0))</f>
        <v>Vẽ ngoại cảnh</v>
      </c>
      <c r="U387" s="21" t="s">
        <v>91</v>
      </c>
      <c r="V387" s="21" t="s">
        <v>92</v>
      </c>
    </row>
    <row r="388" spans="1:22" ht="15" customHeight="1" x14ac:dyDescent="0.35">
      <c r="A388" s="18" t="s">
        <v>942</v>
      </c>
      <c r="B388" s="18" t="s">
        <v>83</v>
      </c>
      <c r="C388" s="18" t="s">
        <v>943</v>
      </c>
      <c r="D388" s="18" t="s">
        <v>85</v>
      </c>
      <c r="E388" s="18" t="s">
        <v>131</v>
      </c>
      <c r="F388" s="18" t="s">
        <v>87</v>
      </c>
      <c r="G388" s="18" t="s">
        <v>109</v>
      </c>
      <c r="H388" s="19">
        <v>20</v>
      </c>
      <c r="I388" s="19">
        <v>38</v>
      </c>
      <c r="J388" s="18" t="s">
        <v>89</v>
      </c>
      <c r="K388" s="19">
        <v>2</v>
      </c>
      <c r="L388" s="19">
        <v>4</v>
      </c>
      <c r="M388" s="19">
        <v>4</v>
      </c>
      <c r="N388" s="19">
        <v>3</v>
      </c>
      <c r="O388" s="18" t="s">
        <v>115</v>
      </c>
      <c r="P388" s="20">
        <f>ROUND(CachTinhDiem!$B$23*ROUND(1+(SUMPRODUCT(INDEX(CachTinhDiem!$B$8:$E$11,1,0),$K388:$N388)-1)*9/4,1)+CachTinhDiem!$B$24*ROUND(1+(INDEX(CachTinhDiem!$B$15:$E$20,MATCH($O388,CachTinhDiem!$A$15:$A$20,0),1)-1)*9/4,1),1)</f>
        <v>7.6</v>
      </c>
      <c r="Q388" s="20">
        <f>ROUND(CachTinhDiem!$B$23*ROUND(1+(SUMPRODUCT(INDEX(CachTinhDiem!$B$8:$E$11,2,0),$K388:$N388)-1)*9/4,1)+CachTinhDiem!$B$24*ROUND(1+(INDEX(CachTinhDiem!$B$15:$E$20,MATCH($O388,CachTinhDiem!$A$15:$A$20,0),2)-1)*9/4,1),1)</f>
        <v>7</v>
      </c>
      <c r="R388" s="20">
        <f>ROUND(CachTinhDiem!$B$23*ROUND(1+(SUMPRODUCT(INDEX(CachTinhDiem!$B$8:$E$11,3,0),$K388:$N388)-1)*9/4,1)+CachTinhDiem!$B$24*ROUND(1+(INDEX(CachTinhDiem!$B$15:$E$20,MATCH($O388,CachTinhDiem!$A$15:$A$20,0),3)-1)*9/4,1),1)</f>
        <v>8.1</v>
      </c>
      <c r="S388" s="20">
        <f>ROUND(CachTinhDiem!$B$23*ROUND(1+(SUMPRODUCT(INDEX(CachTinhDiem!$B$8:$E$11,4,0),$K388:$N388)-1)*9/4,1)+CachTinhDiem!$B$24*ROUND(1+(INDEX(CachTinhDiem!$B$15:$E$20,MATCH($O388,CachTinhDiem!$A$15:$A$20,0),4)-1)*9/4,1),1)</f>
        <v>6.1</v>
      </c>
      <c r="T388" s="18" t="str">
        <f>INDEX(CachTinhDiem!$A$8:$A$11,MATCH(MAX($P388:$S388),$P388:$S388,0))</f>
        <v>Vẽ ngoại cảnh</v>
      </c>
      <c r="U388" s="21" t="s">
        <v>91</v>
      </c>
      <c r="V388" s="21" t="s">
        <v>92</v>
      </c>
    </row>
    <row r="389" spans="1:22" ht="15" customHeight="1" x14ac:dyDescent="0.35">
      <c r="A389" s="18" t="s">
        <v>944</v>
      </c>
      <c r="B389" s="18" t="s">
        <v>83</v>
      </c>
      <c r="C389" s="18" t="s">
        <v>945</v>
      </c>
      <c r="D389" s="18" t="s">
        <v>136</v>
      </c>
      <c r="E389" s="18" t="s">
        <v>113</v>
      </c>
      <c r="F389" s="18" t="s">
        <v>87</v>
      </c>
      <c r="G389" s="18" t="s">
        <v>226</v>
      </c>
      <c r="H389" s="19">
        <v>5</v>
      </c>
      <c r="I389" s="19">
        <v>16</v>
      </c>
      <c r="J389" s="18" t="s">
        <v>120</v>
      </c>
      <c r="K389" s="19">
        <v>4</v>
      </c>
      <c r="L389" s="19">
        <v>1</v>
      </c>
      <c r="M389" s="19">
        <v>2</v>
      </c>
      <c r="N389" s="19">
        <v>4</v>
      </c>
      <c r="O389" s="18" t="s">
        <v>103</v>
      </c>
      <c r="P389" s="20">
        <f>ROUND(CachTinhDiem!$B$23*ROUND(1+(SUMPRODUCT(INDEX(CachTinhDiem!$B$8:$E$11,1,0),$K389:$N389)-1)*9/4,1)+CachTinhDiem!$B$24*ROUND(1+(INDEX(CachTinhDiem!$B$15:$E$20,MATCH($O389,CachTinhDiem!$A$15:$A$20,0),1)-1)*9/4,1),1)</f>
        <v>5.4</v>
      </c>
      <c r="Q389" s="20">
        <f>ROUND(CachTinhDiem!$B$23*ROUND(1+(SUMPRODUCT(INDEX(CachTinhDiem!$B$8:$E$11,2,0),$K389:$N389)-1)*9/4,1)+CachTinhDiem!$B$24*ROUND(1+(INDEX(CachTinhDiem!$B$15:$E$20,MATCH($O389,CachTinhDiem!$A$15:$A$20,0),2)-1)*9/4,1),1)</f>
        <v>3.9</v>
      </c>
      <c r="R389" s="20">
        <f>ROUND(CachTinhDiem!$B$23*ROUND(1+(SUMPRODUCT(INDEX(CachTinhDiem!$B$8:$E$11,3,0),$K389:$N389)-1)*9/4,1)+CachTinhDiem!$B$24*ROUND(1+(INDEX(CachTinhDiem!$B$15:$E$20,MATCH($O389,CachTinhDiem!$A$15:$A$20,0),3)-1)*9/4,1),1)</f>
        <v>3.4</v>
      </c>
      <c r="S389" s="20">
        <f>ROUND(CachTinhDiem!$B$23*ROUND(1+(SUMPRODUCT(INDEX(CachTinhDiem!$B$8:$E$11,4,0),$K389:$N389)-1)*9/4,1)+CachTinhDiem!$B$24*ROUND(1+(INDEX(CachTinhDiem!$B$15:$E$20,MATCH($O389,CachTinhDiem!$A$15:$A$20,0),4)-1)*9/4,1),1)</f>
        <v>6.9</v>
      </c>
      <c r="T389" s="18" t="str">
        <f>INDEX(CachTinhDiem!$A$8:$A$11,MATCH(MAX($P389:$S389),$P389:$S389,0))</f>
        <v>Thuyết trình</v>
      </c>
      <c r="U389" s="21" t="s">
        <v>91</v>
      </c>
      <c r="V389" s="21" t="s">
        <v>92</v>
      </c>
    </row>
    <row r="390" spans="1:22" ht="15" customHeight="1" x14ac:dyDescent="0.35">
      <c r="A390" s="18" t="s">
        <v>946</v>
      </c>
      <c r="B390" s="18" t="s">
        <v>83</v>
      </c>
      <c r="C390" s="18" t="s">
        <v>947</v>
      </c>
      <c r="D390" s="18" t="s">
        <v>100</v>
      </c>
      <c r="E390" s="18" t="s">
        <v>131</v>
      </c>
      <c r="F390" s="18" t="s">
        <v>87</v>
      </c>
      <c r="G390" s="18" t="s">
        <v>191</v>
      </c>
      <c r="H390" s="19">
        <v>5</v>
      </c>
      <c r="I390" s="19">
        <v>11</v>
      </c>
      <c r="J390" s="18" t="s">
        <v>120</v>
      </c>
      <c r="K390" s="19">
        <v>4</v>
      </c>
      <c r="L390" s="19">
        <v>2</v>
      </c>
      <c r="M390" s="19">
        <v>3</v>
      </c>
      <c r="N390" s="19">
        <v>3</v>
      </c>
      <c r="O390" s="18" t="s">
        <v>110</v>
      </c>
      <c r="P390" s="20">
        <f>ROUND(CachTinhDiem!$B$23*ROUND(1+(SUMPRODUCT(INDEX(CachTinhDiem!$B$8:$E$11,1,0),$K390:$N390)-1)*9/4,1)+CachTinhDiem!$B$24*ROUND(1+(INDEX(CachTinhDiem!$B$15:$E$20,MATCH($O390,CachTinhDiem!$A$15:$A$20,0),1)-1)*9/4,1),1)</f>
        <v>5.9</v>
      </c>
      <c r="Q390" s="20">
        <f>ROUND(CachTinhDiem!$B$23*ROUND(1+(SUMPRODUCT(INDEX(CachTinhDiem!$B$8:$E$11,2,0),$K390:$N390)-1)*9/4,1)+CachTinhDiem!$B$24*ROUND(1+(INDEX(CachTinhDiem!$B$15:$E$20,MATCH($O390,CachTinhDiem!$A$15:$A$20,0),2)-1)*9/4,1),1)</f>
        <v>5.5</v>
      </c>
      <c r="R390" s="20">
        <f>ROUND(CachTinhDiem!$B$23*ROUND(1+(SUMPRODUCT(INDEX(CachTinhDiem!$B$8:$E$11,3,0),$K390:$N390)-1)*9/4,1)+CachTinhDiem!$B$24*ROUND(1+(INDEX(CachTinhDiem!$B$15:$E$20,MATCH($O390,CachTinhDiem!$A$15:$A$20,0),3)-1)*9/4,1),1)</f>
        <v>5</v>
      </c>
      <c r="S390" s="20">
        <f>ROUND(CachTinhDiem!$B$23*ROUND(1+(SUMPRODUCT(INDEX(CachTinhDiem!$B$8:$E$11,4,0),$K390:$N390)-1)*9/4,1)+CachTinhDiem!$B$24*ROUND(1+(INDEX(CachTinhDiem!$B$15:$E$20,MATCH($O390,CachTinhDiem!$A$15:$A$20,0),4)-1)*9/4,1),1)</f>
        <v>5.9</v>
      </c>
      <c r="T390" s="18" t="str">
        <f>INDEX(CachTinhDiem!$A$8:$A$11,MATCH(MAX($P390:$S390),$P390:$S390,0))</f>
        <v>Đi học</v>
      </c>
      <c r="U390" s="21" t="s">
        <v>91</v>
      </c>
      <c r="V390" s="21" t="s">
        <v>92</v>
      </c>
    </row>
    <row r="391" spans="1:22" ht="15" customHeight="1" x14ac:dyDescent="0.35">
      <c r="A391" s="18" t="s">
        <v>948</v>
      </c>
      <c r="B391" s="18" t="s">
        <v>83</v>
      </c>
      <c r="C391" s="18" t="s">
        <v>949</v>
      </c>
      <c r="D391" s="18" t="s">
        <v>85</v>
      </c>
      <c r="E391" s="18" t="s">
        <v>229</v>
      </c>
      <c r="F391" s="18" t="s">
        <v>87</v>
      </c>
      <c r="G391" s="18" t="s">
        <v>262</v>
      </c>
      <c r="H391" s="19">
        <v>6</v>
      </c>
      <c r="I391" s="19">
        <v>19</v>
      </c>
      <c r="J391" s="18" t="s">
        <v>120</v>
      </c>
      <c r="K391" s="19">
        <v>4</v>
      </c>
      <c r="L391" s="19">
        <v>2</v>
      </c>
      <c r="M391" s="19">
        <v>3</v>
      </c>
      <c r="N391" s="19">
        <v>2</v>
      </c>
      <c r="O391" s="18" t="s">
        <v>138</v>
      </c>
      <c r="P391" s="20">
        <f>ROUND(CachTinhDiem!$B$23*ROUND(1+(SUMPRODUCT(INDEX(CachTinhDiem!$B$8:$E$11,1,0),$K391:$N391)-1)*9/4,1)+CachTinhDiem!$B$24*ROUND(1+(INDEX(CachTinhDiem!$B$15:$E$20,MATCH($O391,CachTinhDiem!$A$15:$A$20,0),1)-1)*9/4,1),1)</f>
        <v>5.4</v>
      </c>
      <c r="Q391" s="20">
        <f>ROUND(CachTinhDiem!$B$23*ROUND(1+(SUMPRODUCT(INDEX(CachTinhDiem!$B$8:$E$11,2,0),$K391:$N391)-1)*9/4,1)+CachTinhDiem!$B$24*ROUND(1+(INDEX(CachTinhDiem!$B$15:$E$20,MATCH($O391,CachTinhDiem!$A$15:$A$20,0),2)-1)*9/4,1),1)</f>
        <v>6.7</v>
      </c>
      <c r="R391" s="20">
        <f>ROUND(CachTinhDiem!$B$23*ROUND(1+(SUMPRODUCT(INDEX(CachTinhDiem!$B$8:$E$11,3,0),$K391:$N391)-1)*9/4,1)+CachTinhDiem!$B$24*ROUND(1+(INDEX(CachTinhDiem!$B$15:$E$20,MATCH($O391,CachTinhDiem!$A$15:$A$20,0),3)-1)*9/4,1),1)</f>
        <v>5.4</v>
      </c>
      <c r="S391" s="20">
        <f>ROUND(CachTinhDiem!$B$23*ROUND(1+(SUMPRODUCT(INDEX(CachTinhDiem!$B$8:$E$11,4,0),$K391:$N391)-1)*9/4,1)+CachTinhDiem!$B$24*ROUND(1+(INDEX(CachTinhDiem!$B$15:$E$20,MATCH($O391,CachTinhDiem!$A$15:$A$20,0),4)-1)*9/4,1),1)</f>
        <v>2.9</v>
      </c>
      <c r="T391" s="18" t="str">
        <f>INDEX(CachTinhDiem!$A$8:$A$11,MATCH(MAX($P391:$S391),$P391:$S391,0))</f>
        <v>Xưởng/Công trình</v>
      </c>
      <c r="U391" s="21" t="s">
        <v>91</v>
      </c>
      <c r="V391" s="21" t="s">
        <v>92</v>
      </c>
    </row>
    <row r="392" spans="1:22" ht="15" customHeight="1" x14ac:dyDescent="0.35">
      <c r="A392" s="18" t="s">
        <v>950</v>
      </c>
      <c r="B392" s="18" t="s">
        <v>83</v>
      </c>
      <c r="C392" s="18" t="s">
        <v>951</v>
      </c>
      <c r="D392" s="18" t="s">
        <v>136</v>
      </c>
      <c r="E392" s="18" t="s">
        <v>20</v>
      </c>
      <c r="F392" s="18" t="s">
        <v>87</v>
      </c>
      <c r="G392" s="18" t="s">
        <v>305</v>
      </c>
      <c r="H392" s="19">
        <v>18</v>
      </c>
      <c r="I392" s="19">
        <v>33</v>
      </c>
      <c r="J392" s="18" t="s">
        <v>89</v>
      </c>
      <c r="K392" s="19">
        <v>2</v>
      </c>
      <c r="L392" s="19">
        <v>4</v>
      </c>
      <c r="M392" s="19">
        <v>3</v>
      </c>
      <c r="N392" s="19">
        <v>3</v>
      </c>
      <c r="O392" s="18" t="s">
        <v>115</v>
      </c>
      <c r="P392" s="20">
        <f>ROUND(CachTinhDiem!$B$23*ROUND(1+(SUMPRODUCT(INDEX(CachTinhDiem!$B$8:$E$11,1,0),$K392:$N392)-1)*9/4,1)+CachTinhDiem!$B$24*ROUND(1+(INDEX(CachTinhDiem!$B$15:$E$20,MATCH($O392,CachTinhDiem!$A$15:$A$20,0),1)-1)*9/4,1),1)</f>
        <v>7.2</v>
      </c>
      <c r="Q392" s="20">
        <f>ROUND(CachTinhDiem!$B$23*ROUND(1+(SUMPRODUCT(INDEX(CachTinhDiem!$B$8:$E$11,2,0),$K392:$N392)-1)*9/4,1)+CachTinhDiem!$B$24*ROUND(1+(INDEX(CachTinhDiem!$B$15:$E$20,MATCH($O392,CachTinhDiem!$A$15:$A$20,0),2)-1)*9/4,1),1)</f>
        <v>6.2</v>
      </c>
      <c r="R392" s="20">
        <f>ROUND(CachTinhDiem!$B$23*ROUND(1+(SUMPRODUCT(INDEX(CachTinhDiem!$B$8:$E$11,3,0),$K392:$N392)-1)*9/4,1)+CachTinhDiem!$B$24*ROUND(1+(INDEX(CachTinhDiem!$B$15:$E$20,MATCH($O392,CachTinhDiem!$A$15:$A$20,0),3)-1)*9/4,1),1)</f>
        <v>7.3</v>
      </c>
      <c r="S392" s="20">
        <f>ROUND(CachTinhDiem!$B$23*ROUND(1+(SUMPRODUCT(INDEX(CachTinhDiem!$B$8:$E$11,4,0),$K392:$N392)-1)*9/4,1)+CachTinhDiem!$B$24*ROUND(1+(INDEX(CachTinhDiem!$B$15:$E$20,MATCH($O392,CachTinhDiem!$A$15:$A$20,0),4)-1)*9/4,1),1)</f>
        <v>5.9</v>
      </c>
      <c r="T392" s="18" t="str">
        <f>INDEX(CachTinhDiem!$A$8:$A$11,MATCH(MAX($P392:$S392),$P392:$S392,0))</f>
        <v>Vẽ ngoại cảnh</v>
      </c>
      <c r="U392" s="21" t="s">
        <v>91</v>
      </c>
      <c r="V392" s="21" t="s">
        <v>92</v>
      </c>
    </row>
    <row r="393" spans="1:22" ht="15" customHeight="1" x14ac:dyDescent="0.35">
      <c r="A393" s="18" t="s">
        <v>952</v>
      </c>
      <c r="B393" s="18" t="s">
        <v>83</v>
      </c>
      <c r="C393" s="18" t="s">
        <v>953</v>
      </c>
      <c r="D393" s="18" t="s">
        <v>136</v>
      </c>
      <c r="E393" s="18" t="s">
        <v>113</v>
      </c>
      <c r="F393" s="18" t="s">
        <v>87</v>
      </c>
      <c r="G393" s="18" t="s">
        <v>399</v>
      </c>
      <c r="H393" s="19">
        <v>24</v>
      </c>
      <c r="I393" s="19">
        <v>40</v>
      </c>
      <c r="J393" s="18" t="s">
        <v>133</v>
      </c>
      <c r="K393" s="19">
        <v>2</v>
      </c>
      <c r="L393" s="19">
        <v>5</v>
      </c>
      <c r="M393" s="19">
        <v>2</v>
      </c>
      <c r="N393" s="19">
        <v>5</v>
      </c>
      <c r="O393" s="18" t="s">
        <v>103</v>
      </c>
      <c r="P393" s="20">
        <f>ROUND(CachTinhDiem!$B$23*ROUND(1+(SUMPRODUCT(INDEX(CachTinhDiem!$B$8:$E$11,1,0),$K393:$N393)-1)*9/4,1)+CachTinhDiem!$B$24*ROUND(1+(INDEX(CachTinhDiem!$B$15:$E$20,MATCH($O393,CachTinhDiem!$A$15:$A$20,0),1)-1)*9/4,1),1)</f>
        <v>7.5</v>
      </c>
      <c r="Q393" s="20">
        <f>ROUND(CachTinhDiem!$B$23*ROUND(1+(SUMPRODUCT(INDEX(CachTinhDiem!$B$8:$E$11,2,0),$K393:$N393)-1)*9/4,1)+CachTinhDiem!$B$24*ROUND(1+(INDEX(CachTinhDiem!$B$15:$E$20,MATCH($O393,CachTinhDiem!$A$15:$A$20,0),2)-1)*9/4,1),1)</f>
        <v>4.7</v>
      </c>
      <c r="R393" s="20">
        <f>ROUND(CachTinhDiem!$B$23*ROUND(1+(SUMPRODUCT(INDEX(CachTinhDiem!$B$8:$E$11,3,0),$K393:$N393)-1)*9/4,1)+CachTinhDiem!$B$24*ROUND(1+(INDEX(CachTinhDiem!$B$15:$E$20,MATCH($O393,CachTinhDiem!$A$15:$A$20,0),3)-1)*9/4,1),1)</f>
        <v>5.6</v>
      </c>
      <c r="S393" s="20">
        <f>ROUND(CachTinhDiem!$B$23*ROUND(1+(SUMPRODUCT(INDEX(CachTinhDiem!$B$8:$E$11,4,0),$K393:$N393)-1)*9/4,1)+CachTinhDiem!$B$24*ROUND(1+(INDEX(CachTinhDiem!$B$15:$E$20,MATCH($O393,CachTinhDiem!$A$15:$A$20,0),4)-1)*9/4,1),1)</f>
        <v>9.1</v>
      </c>
      <c r="T393" s="18" t="str">
        <f>INDEX(CachTinhDiem!$A$8:$A$11,MATCH(MAX($P393:$S393),$P393:$S393,0))</f>
        <v>Thuyết trình</v>
      </c>
      <c r="U393" s="21" t="s">
        <v>91</v>
      </c>
      <c r="V393" s="21" t="s">
        <v>92</v>
      </c>
    </row>
    <row r="394" spans="1:22" ht="15" customHeight="1" x14ac:dyDescent="0.35">
      <c r="A394" s="18" t="s">
        <v>954</v>
      </c>
      <c r="B394" s="18" t="s">
        <v>83</v>
      </c>
      <c r="C394" s="18" t="s">
        <v>955</v>
      </c>
      <c r="D394" s="18" t="s">
        <v>85</v>
      </c>
      <c r="E394" s="18" t="s">
        <v>137</v>
      </c>
      <c r="F394" s="18" t="s">
        <v>87</v>
      </c>
      <c r="G394" s="18" t="s">
        <v>305</v>
      </c>
      <c r="H394" s="19">
        <v>18</v>
      </c>
      <c r="I394" s="19">
        <v>34</v>
      </c>
      <c r="J394" s="18" t="s">
        <v>89</v>
      </c>
      <c r="K394" s="19">
        <v>2</v>
      </c>
      <c r="L394" s="19">
        <v>4</v>
      </c>
      <c r="M394" s="19">
        <v>2</v>
      </c>
      <c r="N394" s="19">
        <v>2</v>
      </c>
      <c r="O394" s="18" t="s">
        <v>115</v>
      </c>
      <c r="P394" s="20">
        <f>ROUND(CachTinhDiem!$B$23*ROUND(1+(SUMPRODUCT(INDEX(CachTinhDiem!$B$8:$E$11,1,0),$K394:$N394)-1)*9/4,1)+CachTinhDiem!$B$24*ROUND(1+(INDEX(CachTinhDiem!$B$15:$E$20,MATCH($O394,CachTinhDiem!$A$15:$A$20,0),1)-1)*9/4,1),1)</f>
        <v>6.2</v>
      </c>
      <c r="Q394" s="20">
        <f>ROUND(CachTinhDiem!$B$23*ROUND(1+(SUMPRODUCT(INDEX(CachTinhDiem!$B$8:$E$11,2,0),$K394:$N394)-1)*9/4,1)+CachTinhDiem!$B$24*ROUND(1+(INDEX(CachTinhDiem!$B$15:$E$20,MATCH($O394,CachTinhDiem!$A$15:$A$20,0),2)-1)*9/4,1),1)</f>
        <v>5.3</v>
      </c>
      <c r="R394" s="20">
        <f>ROUND(CachTinhDiem!$B$23*ROUND(1+(SUMPRODUCT(INDEX(CachTinhDiem!$B$8:$E$11,3,0),$K394:$N394)-1)*9/4,1)+CachTinhDiem!$B$24*ROUND(1+(INDEX(CachTinhDiem!$B$15:$E$20,MATCH($O394,CachTinhDiem!$A$15:$A$20,0),3)-1)*9/4,1),1)</f>
        <v>6.2</v>
      </c>
      <c r="S394" s="20">
        <f>ROUND(CachTinhDiem!$B$23*ROUND(1+(SUMPRODUCT(INDEX(CachTinhDiem!$B$8:$E$11,4,0),$K394:$N394)-1)*9/4,1)+CachTinhDiem!$B$24*ROUND(1+(INDEX(CachTinhDiem!$B$15:$E$20,MATCH($O394,CachTinhDiem!$A$15:$A$20,0),4)-1)*9/4,1),1)</f>
        <v>4.5999999999999996</v>
      </c>
      <c r="T394" s="18" t="str">
        <f>INDEX(CachTinhDiem!$A$8:$A$11,MATCH(MAX($P394:$S394),$P394:$S394,0))</f>
        <v>Đi học</v>
      </c>
      <c r="U394" s="21" t="s">
        <v>91</v>
      </c>
      <c r="V394" s="21" t="s">
        <v>92</v>
      </c>
    </row>
    <row r="395" spans="1:22" ht="15" customHeight="1" x14ac:dyDescent="0.35">
      <c r="A395" s="18" t="s">
        <v>956</v>
      </c>
      <c r="B395" s="18" t="s">
        <v>83</v>
      </c>
      <c r="C395" s="18" t="s">
        <v>957</v>
      </c>
      <c r="D395" s="18" t="s">
        <v>85</v>
      </c>
      <c r="E395" s="18" t="s">
        <v>106</v>
      </c>
      <c r="F395" s="18" t="s">
        <v>87</v>
      </c>
      <c r="G395" s="18" t="s">
        <v>281</v>
      </c>
      <c r="H395" s="19">
        <v>5</v>
      </c>
      <c r="I395" s="19">
        <v>17</v>
      </c>
      <c r="J395" s="18" t="s">
        <v>120</v>
      </c>
      <c r="K395" s="19">
        <v>4</v>
      </c>
      <c r="L395" s="19">
        <v>1</v>
      </c>
      <c r="M395" s="19">
        <v>2</v>
      </c>
      <c r="N395" s="19">
        <v>5</v>
      </c>
      <c r="O395" s="18" t="s">
        <v>115</v>
      </c>
      <c r="P395" s="20">
        <f>ROUND(CachTinhDiem!$B$23*ROUND(1+(SUMPRODUCT(INDEX(CachTinhDiem!$B$8:$E$11,1,0),$K395:$N395)-1)*9/4,1)+CachTinhDiem!$B$24*ROUND(1+(INDEX(CachTinhDiem!$B$15:$E$20,MATCH($O395,CachTinhDiem!$A$15:$A$20,0),1)-1)*9/4,1),1)</f>
        <v>6.6</v>
      </c>
      <c r="Q395" s="20">
        <f>ROUND(CachTinhDiem!$B$23*ROUND(1+(SUMPRODUCT(INDEX(CachTinhDiem!$B$8:$E$11,2,0),$K395:$N395)-1)*9/4,1)+CachTinhDiem!$B$24*ROUND(1+(INDEX(CachTinhDiem!$B$15:$E$20,MATCH($O395,CachTinhDiem!$A$15:$A$20,0),2)-1)*9/4,1),1)</f>
        <v>5.4</v>
      </c>
      <c r="R395" s="20">
        <f>ROUND(CachTinhDiem!$B$23*ROUND(1+(SUMPRODUCT(INDEX(CachTinhDiem!$B$8:$E$11,3,0),$K395:$N395)-1)*9/4,1)+CachTinhDiem!$B$24*ROUND(1+(INDEX(CachTinhDiem!$B$15:$E$20,MATCH($O395,CachTinhDiem!$A$15:$A$20,0),3)-1)*9/4,1),1)</f>
        <v>5.7</v>
      </c>
      <c r="S395" s="20">
        <f>ROUND(CachTinhDiem!$B$23*ROUND(1+(SUMPRODUCT(INDEX(CachTinhDiem!$B$8:$E$11,4,0),$K395:$N395)-1)*9/4,1)+CachTinhDiem!$B$24*ROUND(1+(INDEX(CachTinhDiem!$B$15:$E$20,MATCH($O395,CachTinhDiem!$A$15:$A$20,0),4)-1)*9/4,1),1)</f>
        <v>6.5</v>
      </c>
      <c r="T395" s="18" t="str">
        <f>INDEX(CachTinhDiem!$A$8:$A$11,MATCH(MAX($P395:$S395),$P395:$S395,0))</f>
        <v>Đi học</v>
      </c>
      <c r="U395" s="21" t="s">
        <v>91</v>
      </c>
      <c r="V395" s="21" t="s">
        <v>92</v>
      </c>
    </row>
    <row r="396" spans="1:22" ht="15" customHeight="1" x14ac:dyDescent="0.35">
      <c r="A396" s="18" t="s">
        <v>958</v>
      </c>
      <c r="B396" s="18" t="s">
        <v>83</v>
      </c>
      <c r="C396" s="18" t="s">
        <v>959</v>
      </c>
      <c r="D396" s="18" t="s">
        <v>100</v>
      </c>
      <c r="E396" s="18" t="s">
        <v>277</v>
      </c>
      <c r="F396" s="18" t="s">
        <v>87</v>
      </c>
      <c r="G396" s="18" t="s">
        <v>226</v>
      </c>
      <c r="H396" s="19">
        <v>5</v>
      </c>
      <c r="I396" s="19">
        <v>17</v>
      </c>
      <c r="J396" s="18" t="s">
        <v>120</v>
      </c>
      <c r="K396" s="19">
        <v>4</v>
      </c>
      <c r="L396" s="19">
        <v>1</v>
      </c>
      <c r="M396" s="19">
        <v>2</v>
      </c>
      <c r="N396" s="19">
        <v>3</v>
      </c>
      <c r="O396" s="18" t="s">
        <v>103</v>
      </c>
      <c r="P396" s="20">
        <f>ROUND(CachTinhDiem!$B$23*ROUND(1+(SUMPRODUCT(INDEX(CachTinhDiem!$B$8:$E$11,1,0),$K396:$N396)-1)*9/4,1)+CachTinhDiem!$B$24*ROUND(1+(INDEX(CachTinhDiem!$B$15:$E$20,MATCH($O396,CachTinhDiem!$A$15:$A$20,0),1)-1)*9/4,1),1)</f>
        <v>4.9000000000000004</v>
      </c>
      <c r="Q396" s="20">
        <f>ROUND(CachTinhDiem!$B$23*ROUND(1+(SUMPRODUCT(INDEX(CachTinhDiem!$B$8:$E$11,2,0),$K396:$N396)-1)*9/4,1)+CachTinhDiem!$B$24*ROUND(1+(INDEX(CachTinhDiem!$B$15:$E$20,MATCH($O396,CachTinhDiem!$A$15:$A$20,0),2)-1)*9/4,1),1)</f>
        <v>3.7</v>
      </c>
      <c r="R396" s="20">
        <f>ROUND(CachTinhDiem!$B$23*ROUND(1+(SUMPRODUCT(INDEX(CachTinhDiem!$B$8:$E$11,3,0),$K396:$N396)-1)*9/4,1)+CachTinhDiem!$B$24*ROUND(1+(INDEX(CachTinhDiem!$B$15:$E$20,MATCH($O396,CachTinhDiem!$A$15:$A$20,0),3)-1)*9/4,1),1)</f>
        <v>3.1</v>
      </c>
      <c r="S396" s="20">
        <f>ROUND(CachTinhDiem!$B$23*ROUND(1+(SUMPRODUCT(INDEX(CachTinhDiem!$B$8:$E$11,4,0),$K396:$N396)-1)*9/4,1)+CachTinhDiem!$B$24*ROUND(1+(INDEX(CachTinhDiem!$B$15:$E$20,MATCH($O396,CachTinhDiem!$A$15:$A$20,0),4)-1)*9/4,1),1)</f>
        <v>5.9</v>
      </c>
      <c r="T396" s="18" t="str">
        <f>INDEX(CachTinhDiem!$A$8:$A$11,MATCH(MAX($P396:$S396),$P396:$S396,0))</f>
        <v>Thuyết trình</v>
      </c>
      <c r="U396" s="21" t="s">
        <v>91</v>
      </c>
      <c r="V396" s="21" t="s">
        <v>92</v>
      </c>
    </row>
    <row r="397" spans="1:22" ht="15" customHeight="1" x14ac:dyDescent="0.35">
      <c r="A397" s="18" t="s">
        <v>960</v>
      </c>
      <c r="B397" s="18" t="s">
        <v>83</v>
      </c>
      <c r="C397" s="18" t="s">
        <v>961</v>
      </c>
      <c r="D397" s="18" t="s">
        <v>85</v>
      </c>
      <c r="E397" s="18" t="s">
        <v>163</v>
      </c>
      <c r="F397" s="18" t="s">
        <v>87</v>
      </c>
      <c r="G397" s="18" t="s">
        <v>132</v>
      </c>
      <c r="H397" s="19">
        <v>24</v>
      </c>
      <c r="I397" s="19">
        <v>40</v>
      </c>
      <c r="J397" s="18" t="s">
        <v>133</v>
      </c>
      <c r="K397" s="19">
        <v>2</v>
      </c>
      <c r="L397" s="19">
        <v>5</v>
      </c>
      <c r="M397" s="19">
        <v>2</v>
      </c>
      <c r="N397" s="19">
        <v>4</v>
      </c>
      <c r="O397" s="18" t="s">
        <v>115</v>
      </c>
      <c r="P397" s="20">
        <f>ROUND(CachTinhDiem!$B$23*ROUND(1+(SUMPRODUCT(INDEX(CachTinhDiem!$B$8:$E$11,1,0),$K397:$N397)-1)*9/4,1)+CachTinhDiem!$B$24*ROUND(1+(INDEX(CachTinhDiem!$B$15:$E$20,MATCH($O397,CachTinhDiem!$A$15:$A$20,0),1)-1)*9/4,1),1)</f>
        <v>7.6</v>
      </c>
      <c r="Q397" s="20">
        <f>ROUND(CachTinhDiem!$B$23*ROUND(1+(SUMPRODUCT(INDEX(CachTinhDiem!$B$8:$E$11,2,0),$K397:$N397)-1)*9/4,1)+CachTinhDiem!$B$24*ROUND(1+(INDEX(CachTinhDiem!$B$15:$E$20,MATCH($O397,CachTinhDiem!$A$15:$A$20,0),2)-1)*9/4,1),1)</f>
        <v>5.9</v>
      </c>
      <c r="R397" s="20">
        <f>ROUND(CachTinhDiem!$B$23*ROUND(1+(SUMPRODUCT(INDEX(CachTinhDiem!$B$8:$E$11,3,0),$K397:$N397)-1)*9/4,1)+CachTinhDiem!$B$24*ROUND(1+(INDEX(CachTinhDiem!$B$15:$E$20,MATCH($O397,CachTinhDiem!$A$15:$A$20,0),3)-1)*9/4,1),1)</f>
        <v>7.3</v>
      </c>
      <c r="S397" s="20">
        <f>ROUND(CachTinhDiem!$B$23*ROUND(1+(SUMPRODUCT(INDEX(CachTinhDiem!$B$8:$E$11,4,0),$K397:$N397)-1)*9/4,1)+CachTinhDiem!$B$24*ROUND(1+(INDEX(CachTinhDiem!$B$15:$E$20,MATCH($O397,CachTinhDiem!$A$15:$A$20,0),4)-1)*9/4,1),1)</f>
        <v>6.8</v>
      </c>
      <c r="T397" s="18" t="str">
        <f>INDEX(CachTinhDiem!$A$8:$A$11,MATCH(MAX($P397:$S397),$P397:$S397,0))</f>
        <v>Đi học</v>
      </c>
      <c r="U397" s="21" t="s">
        <v>91</v>
      </c>
      <c r="V397" s="21" t="s">
        <v>92</v>
      </c>
    </row>
    <row r="398" spans="1:22" ht="15" customHeight="1" x14ac:dyDescent="0.35">
      <c r="A398" s="18" t="s">
        <v>962</v>
      </c>
      <c r="B398" s="18" t="s">
        <v>83</v>
      </c>
      <c r="C398" s="18" t="s">
        <v>963</v>
      </c>
      <c r="D398" s="18" t="s">
        <v>100</v>
      </c>
      <c r="E398" s="18" t="s">
        <v>141</v>
      </c>
      <c r="F398" s="18" t="s">
        <v>87</v>
      </c>
      <c r="G398" s="18" t="s">
        <v>164</v>
      </c>
      <c r="H398" s="19">
        <v>21</v>
      </c>
      <c r="I398" s="19">
        <v>37</v>
      </c>
      <c r="J398" s="18" t="s">
        <v>89</v>
      </c>
      <c r="K398" s="19">
        <v>2</v>
      </c>
      <c r="L398" s="19">
        <v>5</v>
      </c>
      <c r="M398" s="19">
        <v>3</v>
      </c>
      <c r="N398" s="19">
        <v>4</v>
      </c>
      <c r="O398" s="18" t="s">
        <v>103</v>
      </c>
      <c r="P398" s="20">
        <f>ROUND(CachTinhDiem!$B$23*ROUND(1+(SUMPRODUCT(INDEX(CachTinhDiem!$B$8:$E$11,1,0),$K398:$N398)-1)*9/4,1)+CachTinhDiem!$B$24*ROUND(1+(INDEX(CachTinhDiem!$B$15:$E$20,MATCH($O398,CachTinhDiem!$A$15:$A$20,0),1)-1)*9/4,1),1)</f>
        <v>7.5</v>
      </c>
      <c r="Q398" s="20">
        <f>ROUND(CachTinhDiem!$B$23*ROUND(1+(SUMPRODUCT(INDEX(CachTinhDiem!$B$8:$E$11,2,0),$K398:$N398)-1)*9/4,1)+CachTinhDiem!$B$24*ROUND(1+(INDEX(CachTinhDiem!$B$15:$E$20,MATCH($O398,CachTinhDiem!$A$15:$A$20,0),2)-1)*9/4,1),1)</f>
        <v>5.3</v>
      </c>
      <c r="R398" s="20">
        <f>ROUND(CachTinhDiem!$B$23*ROUND(1+(SUMPRODUCT(INDEX(CachTinhDiem!$B$8:$E$11,3,0),$K398:$N398)-1)*9/4,1)+CachTinhDiem!$B$24*ROUND(1+(INDEX(CachTinhDiem!$B$15:$E$20,MATCH($O398,CachTinhDiem!$A$15:$A$20,0),3)-1)*9/4,1),1)</f>
        <v>6.1</v>
      </c>
      <c r="S398" s="20">
        <f>ROUND(CachTinhDiem!$B$23*ROUND(1+(SUMPRODUCT(INDEX(CachTinhDiem!$B$8:$E$11,4,0),$K398:$N398)-1)*9/4,1)+CachTinhDiem!$B$24*ROUND(1+(INDEX(CachTinhDiem!$B$15:$E$20,MATCH($O398,CachTinhDiem!$A$15:$A$20,0),4)-1)*9/4,1),1)</f>
        <v>8.5</v>
      </c>
      <c r="T398" s="18" t="str">
        <f>INDEX(CachTinhDiem!$A$8:$A$11,MATCH(MAX($P398:$S398),$P398:$S398,0))</f>
        <v>Thuyết trình</v>
      </c>
      <c r="U398" s="21" t="s">
        <v>91</v>
      </c>
      <c r="V398" s="21" t="s">
        <v>92</v>
      </c>
    </row>
    <row r="399" spans="1:22" ht="15" customHeight="1" x14ac:dyDescent="0.35">
      <c r="A399" s="18" t="s">
        <v>964</v>
      </c>
      <c r="B399" s="18" t="s">
        <v>83</v>
      </c>
      <c r="C399" s="18" t="s">
        <v>965</v>
      </c>
      <c r="D399" s="18" t="s">
        <v>100</v>
      </c>
      <c r="E399" s="18" t="s">
        <v>126</v>
      </c>
      <c r="F399" s="18" t="s">
        <v>87</v>
      </c>
      <c r="G399" s="18" t="s">
        <v>191</v>
      </c>
      <c r="H399" s="19">
        <v>5</v>
      </c>
      <c r="I399" s="19">
        <v>11</v>
      </c>
      <c r="J399" s="18" t="s">
        <v>120</v>
      </c>
      <c r="K399" s="19">
        <v>4</v>
      </c>
      <c r="L399" s="19">
        <v>2</v>
      </c>
      <c r="M399" s="19">
        <v>4</v>
      </c>
      <c r="N399" s="19">
        <v>3</v>
      </c>
      <c r="O399" s="18" t="s">
        <v>110</v>
      </c>
      <c r="P399" s="20">
        <f>ROUND(CachTinhDiem!$B$23*ROUND(1+(SUMPRODUCT(INDEX(CachTinhDiem!$B$8:$E$11,1,0),$K399:$N399)-1)*9/4,1)+CachTinhDiem!$B$24*ROUND(1+(INDEX(CachTinhDiem!$B$15:$E$20,MATCH($O399,CachTinhDiem!$A$15:$A$20,0),1)-1)*9/4,1),1)</f>
        <v>6.3</v>
      </c>
      <c r="Q399" s="20">
        <f>ROUND(CachTinhDiem!$B$23*ROUND(1+(SUMPRODUCT(INDEX(CachTinhDiem!$B$8:$E$11,2,0),$K399:$N399)-1)*9/4,1)+CachTinhDiem!$B$24*ROUND(1+(INDEX(CachTinhDiem!$B$15:$E$20,MATCH($O399,CachTinhDiem!$A$15:$A$20,0),2)-1)*9/4,1),1)</f>
        <v>6.3</v>
      </c>
      <c r="R399" s="20">
        <f>ROUND(CachTinhDiem!$B$23*ROUND(1+(SUMPRODUCT(INDEX(CachTinhDiem!$B$8:$E$11,3,0),$K399:$N399)-1)*9/4,1)+CachTinhDiem!$B$24*ROUND(1+(INDEX(CachTinhDiem!$B$15:$E$20,MATCH($O399,CachTinhDiem!$A$15:$A$20,0),3)-1)*9/4,1),1)</f>
        <v>5.9</v>
      </c>
      <c r="S399" s="20">
        <f>ROUND(CachTinhDiem!$B$23*ROUND(1+(SUMPRODUCT(INDEX(CachTinhDiem!$B$8:$E$11,4,0),$K399:$N399)-1)*9/4,1)+CachTinhDiem!$B$24*ROUND(1+(INDEX(CachTinhDiem!$B$15:$E$20,MATCH($O399,CachTinhDiem!$A$15:$A$20,0),4)-1)*9/4,1),1)</f>
        <v>6.2</v>
      </c>
      <c r="T399" s="18" t="str">
        <f>INDEX(CachTinhDiem!$A$8:$A$11,MATCH(MAX($P399:$S399),$P399:$S399,0))</f>
        <v>Đi học</v>
      </c>
      <c r="U399" s="21" t="s">
        <v>91</v>
      </c>
      <c r="V399" s="21" t="s">
        <v>92</v>
      </c>
    </row>
    <row r="400" spans="1:22" ht="15" customHeight="1" x14ac:dyDescent="0.35">
      <c r="A400" s="18" t="s">
        <v>966</v>
      </c>
      <c r="B400" s="18" t="s">
        <v>83</v>
      </c>
      <c r="C400" s="18" t="s">
        <v>967</v>
      </c>
      <c r="D400" s="18" t="s">
        <v>100</v>
      </c>
      <c r="E400" s="18" t="s">
        <v>277</v>
      </c>
      <c r="F400" s="18" t="s">
        <v>87</v>
      </c>
      <c r="G400" s="18" t="s">
        <v>102</v>
      </c>
      <c r="H400" s="19">
        <v>22</v>
      </c>
      <c r="I400" s="19">
        <v>35</v>
      </c>
      <c r="J400" s="18" t="s">
        <v>133</v>
      </c>
      <c r="K400" s="19">
        <v>1</v>
      </c>
      <c r="L400" s="19">
        <v>3</v>
      </c>
      <c r="M400" s="19">
        <v>2</v>
      </c>
      <c r="N400" s="19">
        <v>5</v>
      </c>
      <c r="O400" s="18" t="s">
        <v>103</v>
      </c>
      <c r="P400" s="20">
        <f>ROUND(CachTinhDiem!$B$23*ROUND(1+(SUMPRODUCT(INDEX(CachTinhDiem!$B$8:$E$11,1,0),$K400:$N400)-1)*9/4,1)+CachTinhDiem!$B$24*ROUND(1+(INDEX(CachTinhDiem!$B$15:$E$20,MATCH($O400,CachTinhDiem!$A$15:$A$20,0),1)-1)*9/4,1),1)</f>
        <v>6.3</v>
      </c>
      <c r="Q400" s="20">
        <f>ROUND(CachTinhDiem!$B$23*ROUND(1+(SUMPRODUCT(INDEX(CachTinhDiem!$B$8:$E$11,2,0),$K400:$N400)-1)*9/4,1)+CachTinhDiem!$B$24*ROUND(1+(INDEX(CachTinhDiem!$B$15:$E$20,MATCH($O400,CachTinhDiem!$A$15:$A$20,0),2)-1)*9/4,1),1)</f>
        <v>3.7</v>
      </c>
      <c r="R400" s="20">
        <f>ROUND(CachTinhDiem!$B$23*ROUND(1+(SUMPRODUCT(INDEX(CachTinhDiem!$B$8:$E$11,3,0),$K400:$N400)-1)*9/4,1)+CachTinhDiem!$B$24*ROUND(1+(INDEX(CachTinhDiem!$B$15:$E$20,MATCH($O400,CachTinhDiem!$A$15:$A$20,0),3)-1)*9/4,1),1)</f>
        <v>4.7</v>
      </c>
      <c r="S400" s="20">
        <f>ROUND(CachTinhDiem!$B$23*ROUND(1+(SUMPRODUCT(INDEX(CachTinhDiem!$B$8:$E$11,4,0),$K400:$N400)-1)*9/4,1)+CachTinhDiem!$B$24*ROUND(1+(INDEX(CachTinhDiem!$B$15:$E$20,MATCH($O400,CachTinhDiem!$A$15:$A$20,0),4)-1)*9/4,1),1)</f>
        <v>8.5</v>
      </c>
      <c r="T400" s="18" t="str">
        <f>INDEX(CachTinhDiem!$A$8:$A$11,MATCH(MAX($P400:$S400),$P400:$S400,0))</f>
        <v>Thuyết trình</v>
      </c>
      <c r="U400" s="21" t="s">
        <v>91</v>
      </c>
      <c r="V400" s="21" t="s">
        <v>92</v>
      </c>
    </row>
    <row r="401" spans="1:22" ht="15" customHeight="1" x14ac:dyDescent="0.35">
      <c r="A401" s="18" t="s">
        <v>968</v>
      </c>
      <c r="B401" s="18" t="s">
        <v>83</v>
      </c>
      <c r="C401" s="18" t="s">
        <v>969</v>
      </c>
      <c r="D401" s="18" t="s">
        <v>85</v>
      </c>
      <c r="E401" s="18" t="s">
        <v>180</v>
      </c>
      <c r="F401" s="18" t="s">
        <v>87</v>
      </c>
      <c r="G401" s="18" t="s">
        <v>259</v>
      </c>
      <c r="H401" s="19">
        <v>11</v>
      </c>
      <c r="I401" s="19">
        <v>24</v>
      </c>
      <c r="J401" s="18" t="s">
        <v>97</v>
      </c>
      <c r="K401" s="19">
        <v>3</v>
      </c>
      <c r="L401" s="19">
        <v>3</v>
      </c>
      <c r="M401" s="19">
        <v>3</v>
      </c>
      <c r="N401" s="19">
        <v>2</v>
      </c>
      <c r="O401" s="18" t="s">
        <v>115</v>
      </c>
      <c r="P401" s="20">
        <f>ROUND(CachTinhDiem!$B$23*ROUND(1+(SUMPRODUCT(INDEX(CachTinhDiem!$B$8:$E$11,1,0),$K401:$N401)-1)*9/4,1)+CachTinhDiem!$B$24*ROUND(1+(INDEX(CachTinhDiem!$B$15:$E$20,MATCH($O401,CachTinhDiem!$A$15:$A$20,0),1)-1)*9/4,1),1)</f>
        <v>6.4</v>
      </c>
      <c r="Q401" s="20">
        <f>ROUND(CachTinhDiem!$B$23*ROUND(1+(SUMPRODUCT(INDEX(CachTinhDiem!$B$8:$E$11,2,0),$K401:$N401)-1)*9/4,1)+CachTinhDiem!$B$24*ROUND(1+(INDEX(CachTinhDiem!$B$15:$E$20,MATCH($O401,CachTinhDiem!$A$15:$A$20,0),2)-1)*9/4,1),1)</f>
        <v>6.1</v>
      </c>
      <c r="R401" s="20">
        <f>ROUND(CachTinhDiem!$B$23*ROUND(1+(SUMPRODUCT(INDEX(CachTinhDiem!$B$8:$E$11,3,0),$K401:$N401)-1)*9/4,1)+CachTinhDiem!$B$24*ROUND(1+(INDEX(CachTinhDiem!$B$15:$E$20,MATCH($O401,CachTinhDiem!$A$15:$A$20,0),3)-1)*9/4,1),1)</f>
        <v>6.6</v>
      </c>
      <c r="S401" s="20">
        <f>ROUND(CachTinhDiem!$B$23*ROUND(1+(SUMPRODUCT(INDEX(CachTinhDiem!$B$8:$E$11,4,0),$K401:$N401)-1)*9/4,1)+CachTinhDiem!$B$24*ROUND(1+(INDEX(CachTinhDiem!$B$15:$E$20,MATCH($O401,CachTinhDiem!$A$15:$A$20,0),4)-1)*9/4,1),1)</f>
        <v>4.5999999999999996</v>
      </c>
      <c r="T401" s="18" t="str">
        <f>INDEX(CachTinhDiem!$A$8:$A$11,MATCH(MAX($P401:$S401),$P401:$S401,0))</f>
        <v>Vẽ ngoại cảnh</v>
      </c>
      <c r="U401" s="21" t="s">
        <v>91</v>
      </c>
      <c r="V401" s="21" t="s">
        <v>92</v>
      </c>
    </row>
    <row r="402" spans="1:22" ht="15" customHeight="1" x14ac:dyDescent="0.35">
      <c r="A402" s="18" t="s">
        <v>970</v>
      </c>
      <c r="B402" s="18" t="s">
        <v>83</v>
      </c>
      <c r="C402" s="18" t="s">
        <v>971</v>
      </c>
      <c r="D402" s="18" t="s">
        <v>85</v>
      </c>
      <c r="E402" s="18" t="s">
        <v>160</v>
      </c>
      <c r="F402" s="18" t="s">
        <v>87</v>
      </c>
      <c r="G402" s="18" t="s">
        <v>109</v>
      </c>
      <c r="H402" s="19">
        <v>20</v>
      </c>
      <c r="I402" s="19">
        <v>38</v>
      </c>
      <c r="J402" s="18" t="s">
        <v>89</v>
      </c>
      <c r="K402" s="19">
        <v>2</v>
      </c>
      <c r="L402" s="19">
        <v>4</v>
      </c>
      <c r="M402" s="19">
        <v>3</v>
      </c>
      <c r="N402" s="19">
        <v>3</v>
      </c>
      <c r="O402" s="18" t="s">
        <v>90</v>
      </c>
      <c r="P402" s="20">
        <f>ROUND(CachTinhDiem!$B$23*ROUND(1+(SUMPRODUCT(INDEX(CachTinhDiem!$B$8:$E$11,1,0),$K402:$N402)-1)*9/4,1)+CachTinhDiem!$B$24*ROUND(1+(INDEX(CachTinhDiem!$B$15:$E$20,MATCH($O402,CachTinhDiem!$A$15:$A$20,0),1)-1)*9/4,1),1)</f>
        <v>6.5</v>
      </c>
      <c r="Q402" s="20">
        <f>ROUND(CachTinhDiem!$B$23*ROUND(1+(SUMPRODUCT(INDEX(CachTinhDiem!$B$8:$E$11,2,0),$K402:$N402)-1)*9/4,1)+CachTinhDiem!$B$24*ROUND(1+(INDEX(CachTinhDiem!$B$15:$E$20,MATCH($O402,CachTinhDiem!$A$15:$A$20,0),2)-1)*9/4,1),1)</f>
        <v>5.5</v>
      </c>
      <c r="R402" s="20">
        <f>ROUND(CachTinhDiem!$B$23*ROUND(1+(SUMPRODUCT(INDEX(CachTinhDiem!$B$8:$E$11,3,0),$K402:$N402)-1)*9/4,1)+CachTinhDiem!$B$24*ROUND(1+(INDEX(CachTinhDiem!$B$15:$E$20,MATCH($O402,CachTinhDiem!$A$15:$A$20,0),3)-1)*9/4,1),1)</f>
        <v>6.7</v>
      </c>
      <c r="S402" s="20">
        <f>ROUND(CachTinhDiem!$B$23*ROUND(1+(SUMPRODUCT(INDEX(CachTinhDiem!$B$8:$E$11,4,0),$K402:$N402)-1)*9/4,1)+CachTinhDiem!$B$24*ROUND(1+(INDEX(CachTinhDiem!$B$15:$E$20,MATCH($O402,CachTinhDiem!$A$15:$A$20,0),4)-1)*9/4,1),1)</f>
        <v>5.2</v>
      </c>
      <c r="T402" s="18" t="str">
        <f>INDEX(CachTinhDiem!$A$8:$A$11,MATCH(MAX($P402:$S402),$P402:$S402,0))</f>
        <v>Vẽ ngoại cảnh</v>
      </c>
      <c r="U402" s="21" t="s">
        <v>91</v>
      </c>
      <c r="V402" s="21" t="s">
        <v>92</v>
      </c>
    </row>
    <row r="403" spans="1:22" ht="15" customHeight="1" x14ac:dyDescent="0.35">
      <c r="A403" s="18" t="s">
        <v>972</v>
      </c>
      <c r="B403" s="18" t="s">
        <v>83</v>
      </c>
      <c r="C403" s="18" t="s">
        <v>973</v>
      </c>
      <c r="D403" s="18" t="s">
        <v>85</v>
      </c>
      <c r="E403" s="18" t="s">
        <v>254</v>
      </c>
      <c r="F403" s="18" t="s">
        <v>87</v>
      </c>
      <c r="G403" s="18" t="s">
        <v>157</v>
      </c>
      <c r="H403" s="19">
        <v>5</v>
      </c>
      <c r="I403" s="19">
        <v>18</v>
      </c>
      <c r="J403" s="18" t="s">
        <v>120</v>
      </c>
      <c r="K403" s="19">
        <v>4</v>
      </c>
      <c r="L403" s="19">
        <v>1</v>
      </c>
      <c r="M403" s="19">
        <v>3</v>
      </c>
      <c r="N403" s="19">
        <v>3</v>
      </c>
      <c r="O403" s="18" t="s">
        <v>150</v>
      </c>
      <c r="P403" s="20">
        <f>ROUND(CachTinhDiem!$B$23*ROUND(1+(SUMPRODUCT(INDEX(CachTinhDiem!$B$8:$E$11,1,0),$K403:$N403)-1)*9/4,1)+CachTinhDiem!$B$24*ROUND(1+(INDEX(CachTinhDiem!$B$15:$E$20,MATCH($O403,CachTinhDiem!$A$15:$A$20,0),1)-1)*9/4,1),1)</f>
        <v>5.4</v>
      </c>
      <c r="Q403" s="20">
        <f>ROUND(CachTinhDiem!$B$23*ROUND(1+(SUMPRODUCT(INDEX(CachTinhDiem!$B$8:$E$11,2,0),$K403:$N403)-1)*9/4,1)+CachTinhDiem!$B$24*ROUND(1+(INDEX(CachTinhDiem!$B$15:$E$20,MATCH($O403,CachTinhDiem!$A$15:$A$20,0),2)-1)*9/4,1),1)</f>
        <v>4.5999999999999996</v>
      </c>
      <c r="R403" s="20">
        <f>ROUND(CachTinhDiem!$B$23*ROUND(1+(SUMPRODUCT(INDEX(CachTinhDiem!$B$8:$E$11,3,0),$K403:$N403)-1)*9/4,1)+CachTinhDiem!$B$24*ROUND(1+(INDEX(CachTinhDiem!$B$15:$E$20,MATCH($O403,CachTinhDiem!$A$15:$A$20,0),3)-1)*9/4,1),1)</f>
        <v>5.9</v>
      </c>
      <c r="S403" s="20">
        <f>ROUND(CachTinhDiem!$B$23*ROUND(1+(SUMPRODUCT(INDEX(CachTinhDiem!$B$8:$E$11,4,0),$K403:$N403)-1)*9/4,1)+CachTinhDiem!$B$24*ROUND(1+(INDEX(CachTinhDiem!$B$15:$E$20,MATCH($O403,CachTinhDiem!$A$15:$A$20,0),4)-1)*9/4,1),1)</f>
        <v>4.9000000000000004</v>
      </c>
      <c r="T403" s="18" t="str">
        <f>INDEX(CachTinhDiem!$A$8:$A$11,MATCH(MAX($P403:$S403),$P403:$S403,0))</f>
        <v>Vẽ ngoại cảnh</v>
      </c>
      <c r="U403" s="21" t="s">
        <v>91</v>
      </c>
      <c r="V403" s="21" t="s">
        <v>92</v>
      </c>
    </row>
    <row r="404" spans="1:22" ht="15" customHeight="1" x14ac:dyDescent="0.35">
      <c r="A404" s="18" t="s">
        <v>974</v>
      </c>
      <c r="B404" s="18" t="s">
        <v>83</v>
      </c>
      <c r="C404" s="18" t="s">
        <v>975</v>
      </c>
      <c r="D404" s="18" t="s">
        <v>85</v>
      </c>
      <c r="E404" s="18" t="s">
        <v>20</v>
      </c>
      <c r="F404" s="18" t="s">
        <v>87</v>
      </c>
      <c r="G404" s="18" t="s">
        <v>132</v>
      </c>
      <c r="H404" s="19">
        <v>19</v>
      </c>
      <c r="I404" s="19">
        <v>35</v>
      </c>
      <c r="J404" s="18" t="s">
        <v>89</v>
      </c>
      <c r="K404" s="19">
        <v>2</v>
      </c>
      <c r="L404" s="19">
        <v>4</v>
      </c>
      <c r="M404" s="19">
        <v>3</v>
      </c>
      <c r="N404" s="19">
        <v>3</v>
      </c>
      <c r="O404" s="18" t="s">
        <v>115</v>
      </c>
      <c r="P404" s="20">
        <f>ROUND(CachTinhDiem!$B$23*ROUND(1+(SUMPRODUCT(INDEX(CachTinhDiem!$B$8:$E$11,1,0),$K404:$N404)-1)*9/4,1)+CachTinhDiem!$B$24*ROUND(1+(INDEX(CachTinhDiem!$B$15:$E$20,MATCH($O404,CachTinhDiem!$A$15:$A$20,0),1)-1)*9/4,1),1)</f>
        <v>7.2</v>
      </c>
      <c r="Q404" s="20">
        <f>ROUND(CachTinhDiem!$B$23*ROUND(1+(SUMPRODUCT(INDEX(CachTinhDiem!$B$8:$E$11,2,0),$K404:$N404)-1)*9/4,1)+CachTinhDiem!$B$24*ROUND(1+(INDEX(CachTinhDiem!$B$15:$E$20,MATCH($O404,CachTinhDiem!$A$15:$A$20,0),2)-1)*9/4,1),1)</f>
        <v>6.2</v>
      </c>
      <c r="R404" s="20">
        <f>ROUND(CachTinhDiem!$B$23*ROUND(1+(SUMPRODUCT(INDEX(CachTinhDiem!$B$8:$E$11,3,0),$K404:$N404)-1)*9/4,1)+CachTinhDiem!$B$24*ROUND(1+(INDEX(CachTinhDiem!$B$15:$E$20,MATCH($O404,CachTinhDiem!$A$15:$A$20,0),3)-1)*9/4,1),1)</f>
        <v>7.3</v>
      </c>
      <c r="S404" s="20">
        <f>ROUND(CachTinhDiem!$B$23*ROUND(1+(SUMPRODUCT(INDEX(CachTinhDiem!$B$8:$E$11,4,0),$K404:$N404)-1)*9/4,1)+CachTinhDiem!$B$24*ROUND(1+(INDEX(CachTinhDiem!$B$15:$E$20,MATCH($O404,CachTinhDiem!$A$15:$A$20,0),4)-1)*9/4,1),1)</f>
        <v>5.9</v>
      </c>
      <c r="T404" s="18" t="str">
        <f>INDEX(CachTinhDiem!$A$8:$A$11,MATCH(MAX($P404:$S404),$P404:$S404,0))</f>
        <v>Vẽ ngoại cảnh</v>
      </c>
      <c r="U404" s="21" t="s">
        <v>91</v>
      </c>
      <c r="V404" s="21" t="s">
        <v>92</v>
      </c>
    </row>
    <row r="405" spans="1:22" ht="15" customHeight="1" x14ac:dyDescent="0.35">
      <c r="A405" s="18" t="s">
        <v>976</v>
      </c>
      <c r="B405" s="18" t="s">
        <v>83</v>
      </c>
      <c r="C405" s="18" t="s">
        <v>977</v>
      </c>
      <c r="D405" s="18" t="s">
        <v>136</v>
      </c>
      <c r="E405" s="18" t="s">
        <v>180</v>
      </c>
      <c r="F405" s="18" t="s">
        <v>87</v>
      </c>
      <c r="G405" s="18" t="s">
        <v>262</v>
      </c>
      <c r="H405" s="19">
        <v>7</v>
      </c>
      <c r="I405" s="19">
        <v>22</v>
      </c>
      <c r="J405" s="18" t="s">
        <v>97</v>
      </c>
      <c r="K405" s="19">
        <v>4</v>
      </c>
      <c r="L405" s="19">
        <v>2</v>
      </c>
      <c r="M405" s="19">
        <v>3</v>
      </c>
      <c r="N405" s="19">
        <v>1</v>
      </c>
      <c r="O405" s="18" t="s">
        <v>115</v>
      </c>
      <c r="P405" s="20">
        <f>ROUND(CachTinhDiem!$B$23*ROUND(1+(SUMPRODUCT(INDEX(CachTinhDiem!$B$8:$E$11,1,0),$K405:$N405)-1)*9/4,1)+CachTinhDiem!$B$24*ROUND(1+(INDEX(CachTinhDiem!$B$15:$E$20,MATCH($O405,CachTinhDiem!$A$15:$A$20,0),1)-1)*9/4,1),1)</f>
        <v>5.6</v>
      </c>
      <c r="Q405" s="20">
        <f>ROUND(CachTinhDiem!$B$23*ROUND(1+(SUMPRODUCT(INDEX(CachTinhDiem!$B$8:$E$11,2,0),$K405:$N405)-1)*9/4,1)+CachTinhDiem!$B$24*ROUND(1+(INDEX(CachTinhDiem!$B$15:$E$20,MATCH($O405,CachTinhDiem!$A$15:$A$20,0),2)-1)*9/4,1),1)</f>
        <v>5.9</v>
      </c>
      <c r="R405" s="20">
        <f>ROUND(CachTinhDiem!$B$23*ROUND(1+(SUMPRODUCT(INDEX(CachTinhDiem!$B$8:$E$11,3,0),$K405:$N405)-1)*9/4,1)+CachTinhDiem!$B$24*ROUND(1+(INDEX(CachTinhDiem!$B$15:$E$20,MATCH($O405,CachTinhDiem!$A$15:$A$20,0),3)-1)*9/4,1),1)</f>
        <v>5.7</v>
      </c>
      <c r="S405" s="20">
        <f>ROUND(CachTinhDiem!$B$23*ROUND(1+(SUMPRODUCT(INDEX(CachTinhDiem!$B$8:$E$11,4,0),$K405:$N405)-1)*9/4,1)+CachTinhDiem!$B$24*ROUND(1+(INDEX(CachTinhDiem!$B$15:$E$20,MATCH($O405,CachTinhDiem!$A$15:$A$20,0),4)-1)*9/4,1),1)</f>
        <v>3.3</v>
      </c>
      <c r="T405" s="18" t="str">
        <f>INDEX(CachTinhDiem!$A$8:$A$11,MATCH(MAX($P405:$S405),$P405:$S405,0))</f>
        <v>Xưởng/Công trình</v>
      </c>
      <c r="U405" s="21" t="s">
        <v>91</v>
      </c>
      <c r="V405" s="21" t="s">
        <v>92</v>
      </c>
    </row>
    <row r="406" spans="1:22" ht="15" customHeight="1" x14ac:dyDescent="0.35">
      <c r="A406" s="18" t="s">
        <v>978</v>
      </c>
      <c r="B406" s="18" t="s">
        <v>83</v>
      </c>
      <c r="C406" s="18" t="s">
        <v>979</v>
      </c>
      <c r="D406" s="18" t="s">
        <v>85</v>
      </c>
      <c r="E406" s="18" t="s">
        <v>141</v>
      </c>
      <c r="F406" s="18" t="s">
        <v>87</v>
      </c>
      <c r="G406" s="18" t="s">
        <v>157</v>
      </c>
      <c r="H406" s="19">
        <v>6</v>
      </c>
      <c r="I406" s="19">
        <v>19</v>
      </c>
      <c r="J406" s="18" t="s">
        <v>120</v>
      </c>
      <c r="K406" s="19">
        <v>4</v>
      </c>
      <c r="L406" s="19">
        <v>2</v>
      </c>
      <c r="M406" s="19">
        <v>2</v>
      </c>
      <c r="N406" s="19">
        <v>3</v>
      </c>
      <c r="O406" s="18" t="s">
        <v>103</v>
      </c>
      <c r="P406" s="20">
        <f>ROUND(CachTinhDiem!$B$23*ROUND(1+(SUMPRODUCT(INDEX(CachTinhDiem!$B$8:$E$11,1,0),$K406:$N406)-1)*9/4,1)+CachTinhDiem!$B$24*ROUND(1+(INDEX(CachTinhDiem!$B$15:$E$20,MATCH($O406,CachTinhDiem!$A$15:$A$20,0),1)-1)*9/4,1),1)</f>
        <v>5.4</v>
      </c>
      <c r="Q406" s="20">
        <f>ROUND(CachTinhDiem!$B$23*ROUND(1+(SUMPRODUCT(INDEX(CachTinhDiem!$B$8:$E$11,2,0),$K406:$N406)-1)*9/4,1)+CachTinhDiem!$B$24*ROUND(1+(INDEX(CachTinhDiem!$B$15:$E$20,MATCH($O406,CachTinhDiem!$A$15:$A$20,0),2)-1)*9/4,1),1)</f>
        <v>4.0999999999999996</v>
      </c>
      <c r="R406" s="20">
        <f>ROUND(CachTinhDiem!$B$23*ROUND(1+(SUMPRODUCT(INDEX(CachTinhDiem!$B$8:$E$11,3,0),$K406:$N406)-1)*9/4,1)+CachTinhDiem!$B$24*ROUND(1+(INDEX(CachTinhDiem!$B$15:$E$20,MATCH($O406,CachTinhDiem!$A$15:$A$20,0),3)-1)*9/4,1),1)</f>
        <v>3.6</v>
      </c>
      <c r="S406" s="20">
        <f>ROUND(CachTinhDiem!$B$23*ROUND(1+(SUMPRODUCT(INDEX(CachTinhDiem!$B$8:$E$11,4,0),$K406:$N406)-1)*9/4,1)+CachTinhDiem!$B$24*ROUND(1+(INDEX(CachTinhDiem!$B$15:$E$20,MATCH($O406,CachTinhDiem!$A$15:$A$20,0),4)-1)*9/4,1),1)</f>
        <v>6.2</v>
      </c>
      <c r="T406" s="18" t="str">
        <f>INDEX(CachTinhDiem!$A$8:$A$11,MATCH(MAX($P406:$S406),$P406:$S406,0))</f>
        <v>Thuyết trình</v>
      </c>
      <c r="U406" s="21" t="s">
        <v>91</v>
      </c>
      <c r="V406" s="21" t="s">
        <v>92</v>
      </c>
    </row>
    <row r="407" spans="1:22" ht="15" customHeight="1" x14ac:dyDescent="0.35">
      <c r="A407" s="18" t="s">
        <v>980</v>
      </c>
      <c r="B407" s="18" t="s">
        <v>83</v>
      </c>
      <c r="C407" s="18" t="s">
        <v>981</v>
      </c>
      <c r="D407" s="18" t="s">
        <v>85</v>
      </c>
      <c r="E407" s="18" t="s">
        <v>95</v>
      </c>
      <c r="F407" s="18" t="s">
        <v>87</v>
      </c>
      <c r="G407" s="18" t="s">
        <v>132</v>
      </c>
      <c r="H407" s="19">
        <v>16</v>
      </c>
      <c r="I407" s="19">
        <v>30</v>
      </c>
      <c r="J407" s="18" t="s">
        <v>128</v>
      </c>
      <c r="K407" s="19">
        <v>2</v>
      </c>
      <c r="L407" s="19">
        <v>4</v>
      </c>
      <c r="M407" s="19">
        <v>3</v>
      </c>
      <c r="N407" s="19">
        <v>3</v>
      </c>
      <c r="O407" s="18" t="s">
        <v>110</v>
      </c>
      <c r="P407" s="20">
        <f>ROUND(CachTinhDiem!$B$23*ROUND(1+(SUMPRODUCT(INDEX(CachTinhDiem!$B$8:$E$11,1,0),$K407:$N407)-1)*9/4,1)+CachTinhDiem!$B$24*ROUND(1+(INDEX(CachTinhDiem!$B$15:$E$20,MATCH($O407,CachTinhDiem!$A$15:$A$20,0),1)-1)*9/4,1),1)</f>
        <v>6.5</v>
      </c>
      <c r="Q407" s="20">
        <f>ROUND(CachTinhDiem!$B$23*ROUND(1+(SUMPRODUCT(INDEX(CachTinhDiem!$B$8:$E$11,2,0),$K407:$N407)-1)*9/4,1)+CachTinhDiem!$B$24*ROUND(1+(INDEX(CachTinhDiem!$B$15:$E$20,MATCH($O407,CachTinhDiem!$A$15:$A$20,0),2)-1)*9/4,1),1)</f>
        <v>5.5</v>
      </c>
      <c r="R407" s="20">
        <f>ROUND(CachTinhDiem!$B$23*ROUND(1+(SUMPRODUCT(INDEX(CachTinhDiem!$B$8:$E$11,3,0),$K407:$N407)-1)*9/4,1)+CachTinhDiem!$B$24*ROUND(1+(INDEX(CachTinhDiem!$B$15:$E$20,MATCH($O407,CachTinhDiem!$A$15:$A$20,0),3)-1)*9/4,1),1)</f>
        <v>6</v>
      </c>
      <c r="S407" s="20">
        <f>ROUND(CachTinhDiem!$B$23*ROUND(1+(SUMPRODUCT(INDEX(CachTinhDiem!$B$8:$E$11,4,0),$K407:$N407)-1)*9/4,1)+CachTinhDiem!$B$24*ROUND(1+(INDEX(CachTinhDiem!$B$15:$E$20,MATCH($O407,CachTinhDiem!$A$15:$A$20,0),4)-1)*9/4,1),1)</f>
        <v>6.5</v>
      </c>
      <c r="T407" s="18" t="str">
        <f>INDEX(CachTinhDiem!$A$8:$A$11,MATCH(MAX($P407:$S407),$P407:$S407,0))</f>
        <v>Đi học</v>
      </c>
      <c r="U407" s="21" t="s">
        <v>91</v>
      </c>
      <c r="V407" s="21" t="s">
        <v>92</v>
      </c>
    </row>
    <row r="408" spans="1:22" ht="15" customHeight="1" x14ac:dyDescent="0.35">
      <c r="A408" s="18" t="s">
        <v>982</v>
      </c>
      <c r="B408" s="18" t="s">
        <v>83</v>
      </c>
      <c r="C408" s="18" t="s">
        <v>983</v>
      </c>
      <c r="D408" s="18" t="s">
        <v>100</v>
      </c>
      <c r="E408" s="18" t="s">
        <v>170</v>
      </c>
      <c r="F408" s="18" t="s">
        <v>87</v>
      </c>
      <c r="G408" s="18" t="s">
        <v>259</v>
      </c>
      <c r="H408" s="19">
        <v>10</v>
      </c>
      <c r="I408" s="19">
        <v>24</v>
      </c>
      <c r="J408" s="18" t="s">
        <v>97</v>
      </c>
      <c r="K408" s="19">
        <v>3</v>
      </c>
      <c r="L408" s="19">
        <v>3</v>
      </c>
      <c r="M408" s="19">
        <v>2</v>
      </c>
      <c r="N408" s="19">
        <v>2</v>
      </c>
      <c r="O408" s="18" t="s">
        <v>115</v>
      </c>
      <c r="P408" s="20">
        <f>ROUND(CachTinhDiem!$B$23*ROUND(1+(SUMPRODUCT(INDEX(CachTinhDiem!$B$8:$E$11,1,0),$K408:$N408)-1)*9/4,1)+CachTinhDiem!$B$24*ROUND(1+(INDEX(CachTinhDiem!$B$15:$E$20,MATCH($O408,CachTinhDiem!$A$15:$A$20,0),1)-1)*9/4,1),1)</f>
        <v>5.9</v>
      </c>
      <c r="Q408" s="20">
        <f>ROUND(CachTinhDiem!$B$23*ROUND(1+(SUMPRODUCT(INDEX(CachTinhDiem!$B$8:$E$11,2,0),$K408:$N408)-1)*9/4,1)+CachTinhDiem!$B$24*ROUND(1+(INDEX(CachTinhDiem!$B$15:$E$20,MATCH($O408,CachTinhDiem!$A$15:$A$20,0),2)-1)*9/4,1),1)</f>
        <v>5.3</v>
      </c>
      <c r="R408" s="20">
        <f>ROUND(CachTinhDiem!$B$23*ROUND(1+(SUMPRODUCT(INDEX(CachTinhDiem!$B$8:$E$11,3,0),$K408:$N408)-1)*9/4,1)+CachTinhDiem!$B$24*ROUND(1+(INDEX(CachTinhDiem!$B$15:$E$20,MATCH($O408,CachTinhDiem!$A$15:$A$20,0),3)-1)*9/4,1),1)</f>
        <v>5.7</v>
      </c>
      <c r="S408" s="20">
        <f>ROUND(CachTinhDiem!$B$23*ROUND(1+(SUMPRODUCT(INDEX(CachTinhDiem!$B$8:$E$11,4,0),$K408:$N408)-1)*9/4,1)+CachTinhDiem!$B$24*ROUND(1+(INDEX(CachTinhDiem!$B$15:$E$20,MATCH($O408,CachTinhDiem!$A$15:$A$20,0),4)-1)*9/4,1),1)</f>
        <v>4.2</v>
      </c>
      <c r="T408" s="18" t="str">
        <f>INDEX(CachTinhDiem!$A$8:$A$11,MATCH(MAX($P408:$S408),$P408:$S408,0))</f>
        <v>Đi học</v>
      </c>
      <c r="U408" s="21" t="s">
        <v>91</v>
      </c>
      <c r="V408" s="21" t="s">
        <v>92</v>
      </c>
    </row>
    <row r="409" spans="1:22" ht="15" customHeight="1" x14ac:dyDescent="0.35">
      <c r="A409" s="18" t="s">
        <v>984</v>
      </c>
      <c r="B409" s="18" t="s">
        <v>83</v>
      </c>
      <c r="C409" s="18" t="s">
        <v>985</v>
      </c>
      <c r="D409" s="18" t="s">
        <v>100</v>
      </c>
      <c r="E409" s="18" t="s">
        <v>160</v>
      </c>
      <c r="F409" s="18" t="s">
        <v>87</v>
      </c>
      <c r="G409" s="18" t="s">
        <v>132</v>
      </c>
      <c r="H409" s="19">
        <v>18</v>
      </c>
      <c r="I409" s="19">
        <v>35</v>
      </c>
      <c r="J409" s="18" t="s">
        <v>89</v>
      </c>
      <c r="K409" s="19">
        <v>2</v>
      </c>
      <c r="L409" s="19">
        <v>4</v>
      </c>
      <c r="M409" s="19">
        <v>2</v>
      </c>
      <c r="N409" s="19">
        <v>5</v>
      </c>
      <c r="O409" s="18" t="s">
        <v>110</v>
      </c>
      <c r="P409" s="20">
        <f>ROUND(CachTinhDiem!$B$23*ROUND(1+(SUMPRODUCT(INDEX(CachTinhDiem!$B$8:$E$11,1,0),$K409:$N409)-1)*9/4,1)+CachTinhDiem!$B$24*ROUND(1+(INDEX(CachTinhDiem!$B$15:$E$20,MATCH($O409,CachTinhDiem!$A$15:$A$20,0),1)-1)*9/4,1),1)</f>
        <v>7</v>
      </c>
      <c r="Q409" s="20">
        <f>ROUND(CachTinhDiem!$B$23*ROUND(1+(SUMPRODUCT(INDEX(CachTinhDiem!$B$8:$E$11,2,0),$K409:$N409)-1)*9/4,1)+CachTinhDiem!$B$24*ROUND(1+(INDEX(CachTinhDiem!$B$15:$E$20,MATCH($O409,CachTinhDiem!$A$15:$A$20,0),2)-1)*9/4,1),1)</f>
        <v>5</v>
      </c>
      <c r="R409" s="20">
        <f>ROUND(CachTinhDiem!$B$23*ROUND(1+(SUMPRODUCT(INDEX(CachTinhDiem!$B$8:$E$11,3,0),$K409:$N409)-1)*9/4,1)+CachTinhDiem!$B$24*ROUND(1+(INDEX(CachTinhDiem!$B$15:$E$20,MATCH($O409,CachTinhDiem!$A$15:$A$20,0),3)-1)*9/4,1),1)</f>
        <v>5.9</v>
      </c>
      <c r="S409" s="20">
        <f>ROUND(CachTinhDiem!$B$23*ROUND(1+(SUMPRODUCT(INDEX(CachTinhDiem!$B$8:$E$11,4,0),$K409:$N409)-1)*9/4,1)+CachTinhDiem!$B$24*ROUND(1+(INDEX(CachTinhDiem!$B$15:$E$20,MATCH($O409,CachTinhDiem!$A$15:$A$20,0),4)-1)*9/4,1),1)</f>
        <v>8.1</v>
      </c>
      <c r="T409" s="18" t="str">
        <f>INDEX(CachTinhDiem!$A$8:$A$11,MATCH(MAX($P409:$S409),$P409:$S409,0))</f>
        <v>Thuyết trình</v>
      </c>
      <c r="U409" s="21" t="s">
        <v>91</v>
      </c>
      <c r="V409" s="21" t="s">
        <v>92</v>
      </c>
    </row>
    <row r="410" spans="1:22" ht="15" customHeight="1" x14ac:dyDescent="0.35">
      <c r="A410" s="18" t="s">
        <v>986</v>
      </c>
      <c r="B410" s="18" t="s">
        <v>83</v>
      </c>
      <c r="C410" s="18" t="s">
        <v>987</v>
      </c>
      <c r="D410" s="18" t="s">
        <v>100</v>
      </c>
      <c r="E410" s="18" t="s">
        <v>101</v>
      </c>
      <c r="F410" s="18" t="s">
        <v>87</v>
      </c>
      <c r="G410" s="18" t="s">
        <v>351</v>
      </c>
      <c r="H410" s="19">
        <v>23</v>
      </c>
      <c r="I410" s="19">
        <v>37</v>
      </c>
      <c r="J410" s="18" t="s">
        <v>133</v>
      </c>
      <c r="K410" s="19">
        <v>1</v>
      </c>
      <c r="L410" s="19">
        <v>5</v>
      </c>
      <c r="M410" s="19">
        <v>2</v>
      </c>
      <c r="N410" s="19">
        <v>5</v>
      </c>
      <c r="O410" s="18" t="s">
        <v>103</v>
      </c>
      <c r="P410" s="20">
        <f>ROUND(CachTinhDiem!$B$23*ROUND(1+(SUMPRODUCT(INDEX(CachTinhDiem!$B$8:$E$11,1,0),$K410:$N410)-1)*9/4,1)+CachTinhDiem!$B$24*ROUND(1+(INDEX(CachTinhDiem!$B$15:$E$20,MATCH($O410,CachTinhDiem!$A$15:$A$20,0),1)-1)*9/4,1),1)</f>
        <v>7.3</v>
      </c>
      <c r="Q410" s="20">
        <f>ROUND(CachTinhDiem!$B$23*ROUND(1+(SUMPRODUCT(INDEX(CachTinhDiem!$B$8:$E$11,2,0),$K410:$N410)-1)*9/4,1)+CachTinhDiem!$B$24*ROUND(1+(INDEX(CachTinhDiem!$B$15:$E$20,MATCH($O410,CachTinhDiem!$A$15:$A$20,0),2)-1)*9/4,1),1)</f>
        <v>4.4000000000000004</v>
      </c>
      <c r="R410" s="20">
        <f>ROUND(CachTinhDiem!$B$23*ROUND(1+(SUMPRODUCT(INDEX(CachTinhDiem!$B$8:$E$11,3,0),$K410:$N410)-1)*9/4,1)+CachTinhDiem!$B$24*ROUND(1+(INDEX(CachTinhDiem!$B$15:$E$20,MATCH($O410,CachTinhDiem!$A$15:$A$20,0),3)-1)*9/4,1),1)</f>
        <v>5.6</v>
      </c>
      <c r="S410" s="20">
        <f>ROUND(CachTinhDiem!$B$23*ROUND(1+(SUMPRODUCT(INDEX(CachTinhDiem!$B$8:$E$11,4,0),$K410:$N410)-1)*9/4,1)+CachTinhDiem!$B$24*ROUND(1+(INDEX(CachTinhDiem!$B$15:$E$20,MATCH($O410,CachTinhDiem!$A$15:$A$20,0),4)-1)*9/4,1),1)</f>
        <v>9.1</v>
      </c>
      <c r="T410" s="18" t="str">
        <f>INDEX(CachTinhDiem!$A$8:$A$11,MATCH(MAX($P410:$S410),$P410:$S410,0))</f>
        <v>Thuyết trình</v>
      </c>
      <c r="U410" s="21" t="s">
        <v>91</v>
      </c>
      <c r="V410" s="21" t="s">
        <v>92</v>
      </c>
    </row>
    <row r="411" spans="1:22" ht="15" customHeight="1" x14ac:dyDescent="0.35">
      <c r="A411" s="18" t="s">
        <v>988</v>
      </c>
      <c r="B411" s="18" t="s">
        <v>83</v>
      </c>
      <c r="C411" s="18" t="s">
        <v>989</v>
      </c>
      <c r="D411" s="18" t="s">
        <v>85</v>
      </c>
      <c r="E411" s="18" t="s">
        <v>101</v>
      </c>
      <c r="F411" s="18" t="s">
        <v>87</v>
      </c>
      <c r="G411" s="18" t="s">
        <v>207</v>
      </c>
      <c r="H411" s="19">
        <v>21</v>
      </c>
      <c r="I411" s="19">
        <v>39</v>
      </c>
      <c r="J411" s="18" t="s">
        <v>89</v>
      </c>
      <c r="K411" s="19">
        <v>1</v>
      </c>
      <c r="L411" s="19">
        <v>5</v>
      </c>
      <c r="M411" s="19">
        <v>4</v>
      </c>
      <c r="N411" s="19">
        <v>2</v>
      </c>
      <c r="O411" s="18" t="s">
        <v>110</v>
      </c>
      <c r="P411" s="20">
        <f>ROUND(CachTinhDiem!$B$23*ROUND(1+(SUMPRODUCT(INDEX(CachTinhDiem!$B$8:$E$11,1,0),$K411:$N411)-1)*9/4,1)+CachTinhDiem!$B$24*ROUND(1+(INDEX(CachTinhDiem!$B$15:$E$20,MATCH($O411,CachTinhDiem!$A$15:$A$20,0),1)-1)*9/4,1),1)</f>
        <v>6.8</v>
      </c>
      <c r="Q411" s="20">
        <f>ROUND(CachTinhDiem!$B$23*ROUND(1+(SUMPRODUCT(INDEX(CachTinhDiem!$B$8:$E$11,2,0),$K411:$N411)-1)*9/4,1)+CachTinhDiem!$B$24*ROUND(1+(INDEX(CachTinhDiem!$B$15:$E$20,MATCH($O411,CachTinhDiem!$A$15:$A$20,0),2)-1)*9/4,1),1)</f>
        <v>6.1</v>
      </c>
      <c r="R411" s="20">
        <f>ROUND(CachTinhDiem!$B$23*ROUND(1+(SUMPRODUCT(INDEX(CachTinhDiem!$B$8:$E$11,3,0),$K411:$N411)-1)*9/4,1)+CachTinhDiem!$B$24*ROUND(1+(INDEX(CachTinhDiem!$B$15:$E$20,MATCH($O411,CachTinhDiem!$A$15:$A$20,0),3)-1)*9/4,1),1)</f>
        <v>6.9</v>
      </c>
      <c r="S411" s="20">
        <f>ROUND(CachTinhDiem!$B$23*ROUND(1+(SUMPRODUCT(INDEX(CachTinhDiem!$B$8:$E$11,4,0),$K411:$N411)-1)*9/4,1)+CachTinhDiem!$B$24*ROUND(1+(INDEX(CachTinhDiem!$B$15:$E$20,MATCH($O411,CachTinhDiem!$A$15:$A$20,0),4)-1)*9/4,1),1)</f>
        <v>6.2</v>
      </c>
      <c r="T411" s="18" t="str">
        <f>INDEX(CachTinhDiem!$A$8:$A$11,MATCH(MAX($P411:$S411),$P411:$S411,0))</f>
        <v>Vẽ ngoại cảnh</v>
      </c>
      <c r="U411" s="21" t="s">
        <v>91</v>
      </c>
      <c r="V411" s="21" t="s">
        <v>92</v>
      </c>
    </row>
    <row r="412" spans="1:22" ht="15" customHeight="1" x14ac:dyDescent="0.35">
      <c r="A412" s="18" t="s">
        <v>990</v>
      </c>
      <c r="B412" s="18" t="s">
        <v>83</v>
      </c>
      <c r="C412" s="18" t="s">
        <v>991</v>
      </c>
      <c r="D412" s="18" t="s">
        <v>136</v>
      </c>
      <c r="E412" s="18" t="s">
        <v>106</v>
      </c>
      <c r="F412" s="18" t="s">
        <v>87</v>
      </c>
      <c r="G412" s="18" t="s">
        <v>490</v>
      </c>
      <c r="H412" s="19">
        <v>8</v>
      </c>
      <c r="I412" s="19">
        <v>24</v>
      </c>
      <c r="J412" s="18" t="s">
        <v>97</v>
      </c>
      <c r="K412" s="19">
        <v>4</v>
      </c>
      <c r="L412" s="19">
        <v>2</v>
      </c>
      <c r="M412" s="19">
        <v>3</v>
      </c>
      <c r="N412" s="19">
        <v>5</v>
      </c>
      <c r="O412" s="18" t="s">
        <v>103</v>
      </c>
      <c r="P412" s="20">
        <f>ROUND(CachTinhDiem!$B$23*ROUND(1+(SUMPRODUCT(INDEX(CachTinhDiem!$B$8:$E$11,1,0),$K412:$N412)-1)*9/4,1)+CachTinhDiem!$B$24*ROUND(1+(INDEX(CachTinhDiem!$B$15:$E$20,MATCH($O412,CachTinhDiem!$A$15:$A$20,0),1)-1)*9/4,1),1)</f>
        <v>6.8</v>
      </c>
      <c r="Q412" s="20">
        <f>ROUND(CachTinhDiem!$B$23*ROUND(1+(SUMPRODUCT(INDEX(CachTinhDiem!$B$8:$E$11,2,0),$K412:$N412)-1)*9/4,1)+CachTinhDiem!$B$24*ROUND(1+(INDEX(CachTinhDiem!$B$15:$E$20,MATCH($O412,CachTinhDiem!$A$15:$A$20,0),2)-1)*9/4,1),1)</f>
        <v>5.2</v>
      </c>
      <c r="R412" s="20">
        <f>ROUND(CachTinhDiem!$B$23*ROUND(1+(SUMPRODUCT(INDEX(CachTinhDiem!$B$8:$E$11,3,0),$K412:$N412)-1)*9/4,1)+CachTinhDiem!$B$24*ROUND(1+(INDEX(CachTinhDiem!$B$15:$E$20,MATCH($O412,CachTinhDiem!$A$15:$A$20,0),3)-1)*9/4,1),1)</f>
        <v>5</v>
      </c>
      <c r="S412" s="20">
        <f>ROUND(CachTinhDiem!$B$23*ROUND(1+(SUMPRODUCT(INDEX(CachTinhDiem!$B$8:$E$11,4,0),$K412:$N412)-1)*9/4,1)+CachTinhDiem!$B$24*ROUND(1+(INDEX(CachTinhDiem!$B$15:$E$20,MATCH($O412,CachTinhDiem!$A$15:$A$20,0),4)-1)*9/4,1),1)</f>
        <v>8.5</v>
      </c>
      <c r="T412" s="18" t="str">
        <f>INDEX(CachTinhDiem!$A$8:$A$11,MATCH(MAX($P412:$S412),$P412:$S412,0))</f>
        <v>Thuyết trình</v>
      </c>
      <c r="U412" s="21" t="s">
        <v>91</v>
      </c>
      <c r="V412" s="21" t="s">
        <v>92</v>
      </c>
    </row>
    <row r="413" spans="1:22" ht="15" customHeight="1" x14ac:dyDescent="0.35">
      <c r="A413" s="18" t="s">
        <v>992</v>
      </c>
      <c r="B413" s="18" t="s">
        <v>83</v>
      </c>
      <c r="C413" s="18" t="s">
        <v>993</v>
      </c>
      <c r="D413" s="18" t="s">
        <v>85</v>
      </c>
      <c r="E413" s="18" t="s">
        <v>160</v>
      </c>
      <c r="F413" s="18" t="s">
        <v>87</v>
      </c>
      <c r="G413" s="18" t="s">
        <v>196</v>
      </c>
      <c r="H413" s="19">
        <v>5</v>
      </c>
      <c r="I413" s="19">
        <v>14</v>
      </c>
      <c r="J413" s="18" t="s">
        <v>120</v>
      </c>
      <c r="K413" s="19">
        <v>4</v>
      </c>
      <c r="L413" s="19">
        <v>1</v>
      </c>
      <c r="M413" s="19">
        <v>2</v>
      </c>
      <c r="N413" s="19">
        <v>4</v>
      </c>
      <c r="O413" s="18" t="s">
        <v>110</v>
      </c>
      <c r="P413" s="20">
        <f>ROUND(CachTinhDiem!$B$23*ROUND(1+(SUMPRODUCT(INDEX(CachTinhDiem!$B$8:$E$11,1,0),$K413:$N413)-1)*9/4,1)+CachTinhDiem!$B$24*ROUND(1+(INDEX(CachTinhDiem!$B$15:$E$20,MATCH($O413,CachTinhDiem!$A$15:$A$20,0),1)-1)*9/4,1),1)</f>
        <v>5.4</v>
      </c>
      <c r="Q413" s="20">
        <f>ROUND(CachTinhDiem!$B$23*ROUND(1+(SUMPRODUCT(INDEX(CachTinhDiem!$B$8:$E$11,2,0),$K413:$N413)-1)*9/4,1)+CachTinhDiem!$B$24*ROUND(1+(INDEX(CachTinhDiem!$B$15:$E$20,MATCH($O413,CachTinhDiem!$A$15:$A$20,0),2)-1)*9/4,1),1)</f>
        <v>4.5999999999999996</v>
      </c>
      <c r="R413" s="20">
        <f>ROUND(CachTinhDiem!$B$23*ROUND(1+(SUMPRODUCT(INDEX(CachTinhDiem!$B$8:$E$11,3,0),$K413:$N413)-1)*9/4,1)+CachTinhDiem!$B$24*ROUND(1+(INDEX(CachTinhDiem!$B$15:$E$20,MATCH($O413,CachTinhDiem!$A$15:$A$20,0),3)-1)*9/4,1),1)</f>
        <v>4.0999999999999996</v>
      </c>
      <c r="S413" s="20">
        <f>ROUND(CachTinhDiem!$B$23*ROUND(1+(SUMPRODUCT(INDEX(CachTinhDiem!$B$8:$E$11,4,0),$K413:$N413)-1)*9/4,1)+CachTinhDiem!$B$24*ROUND(1+(INDEX(CachTinhDiem!$B$15:$E$20,MATCH($O413,CachTinhDiem!$A$15:$A$20,0),4)-1)*9/4,1),1)</f>
        <v>6.2</v>
      </c>
      <c r="T413" s="18" t="str">
        <f>INDEX(CachTinhDiem!$A$8:$A$11,MATCH(MAX($P413:$S413),$P413:$S413,0))</f>
        <v>Thuyết trình</v>
      </c>
      <c r="U413" s="21" t="s">
        <v>91</v>
      </c>
      <c r="V413" s="21" t="s">
        <v>92</v>
      </c>
    </row>
    <row r="414" spans="1:22" ht="15" customHeight="1" x14ac:dyDescent="0.35">
      <c r="A414" s="18" t="s">
        <v>994</v>
      </c>
      <c r="B414" s="18" t="s">
        <v>83</v>
      </c>
      <c r="C414" s="18" t="s">
        <v>995</v>
      </c>
      <c r="D414" s="18" t="s">
        <v>85</v>
      </c>
      <c r="E414" s="18" t="s">
        <v>180</v>
      </c>
      <c r="F414" s="18" t="s">
        <v>87</v>
      </c>
      <c r="G414" s="18" t="s">
        <v>173</v>
      </c>
      <c r="H414" s="19">
        <v>5</v>
      </c>
      <c r="I414" s="19">
        <v>11</v>
      </c>
      <c r="J414" s="18" t="s">
        <v>120</v>
      </c>
      <c r="K414" s="19">
        <v>5</v>
      </c>
      <c r="L414" s="19">
        <v>2</v>
      </c>
      <c r="M414" s="19">
        <v>3</v>
      </c>
      <c r="N414" s="19">
        <v>3</v>
      </c>
      <c r="O414" s="18" t="s">
        <v>138</v>
      </c>
      <c r="P414" s="20">
        <f>ROUND(CachTinhDiem!$B$23*ROUND(1+(SUMPRODUCT(INDEX(CachTinhDiem!$B$8:$E$11,1,0),$K414:$N414)-1)*9/4,1)+CachTinhDiem!$B$24*ROUND(1+(INDEX(CachTinhDiem!$B$15:$E$20,MATCH($O414,CachTinhDiem!$A$15:$A$20,0),1)-1)*9/4,1),1)</f>
        <v>6.1</v>
      </c>
      <c r="Q414" s="20">
        <f>ROUND(CachTinhDiem!$B$23*ROUND(1+(SUMPRODUCT(INDEX(CachTinhDiem!$B$8:$E$11,2,0),$K414:$N414)-1)*9/4,1)+CachTinhDiem!$B$24*ROUND(1+(INDEX(CachTinhDiem!$B$15:$E$20,MATCH($O414,CachTinhDiem!$A$15:$A$20,0),2)-1)*9/4,1),1)</f>
        <v>7.2</v>
      </c>
      <c r="R414" s="20">
        <f>ROUND(CachTinhDiem!$B$23*ROUND(1+(SUMPRODUCT(INDEX(CachTinhDiem!$B$8:$E$11,3,0),$K414:$N414)-1)*9/4,1)+CachTinhDiem!$B$24*ROUND(1+(INDEX(CachTinhDiem!$B$15:$E$20,MATCH($O414,CachTinhDiem!$A$15:$A$20,0),3)-1)*9/4,1),1)</f>
        <v>5.7</v>
      </c>
      <c r="S414" s="20">
        <f>ROUND(CachTinhDiem!$B$23*ROUND(1+(SUMPRODUCT(INDEX(CachTinhDiem!$B$8:$E$11,4,0),$K414:$N414)-1)*9/4,1)+CachTinhDiem!$B$24*ROUND(1+(INDEX(CachTinhDiem!$B$15:$E$20,MATCH($O414,CachTinhDiem!$A$15:$A$20,0),4)-1)*9/4,1),1)</f>
        <v>3.9</v>
      </c>
      <c r="T414" s="18" t="str">
        <f>INDEX(CachTinhDiem!$A$8:$A$11,MATCH(MAX($P414:$S414),$P414:$S414,0))</f>
        <v>Xưởng/Công trình</v>
      </c>
      <c r="U414" s="21" t="s">
        <v>91</v>
      </c>
      <c r="V414" s="21" t="s">
        <v>92</v>
      </c>
    </row>
    <row r="415" spans="1:22" ht="15" customHeight="1" x14ac:dyDescent="0.35">
      <c r="A415" s="18" t="s">
        <v>996</v>
      </c>
      <c r="B415" s="18" t="s">
        <v>83</v>
      </c>
      <c r="C415" s="18" t="s">
        <v>997</v>
      </c>
      <c r="D415" s="18" t="s">
        <v>85</v>
      </c>
      <c r="E415" s="18" t="s">
        <v>144</v>
      </c>
      <c r="F415" s="18" t="s">
        <v>87</v>
      </c>
      <c r="G415" s="18" t="s">
        <v>132</v>
      </c>
      <c r="H415" s="19">
        <v>15</v>
      </c>
      <c r="I415" s="19">
        <v>30</v>
      </c>
      <c r="J415" s="18" t="s">
        <v>128</v>
      </c>
      <c r="K415" s="19">
        <v>2</v>
      </c>
      <c r="L415" s="19">
        <v>4</v>
      </c>
      <c r="M415" s="19">
        <v>2</v>
      </c>
      <c r="N415" s="19">
        <v>3</v>
      </c>
      <c r="O415" s="18" t="s">
        <v>110</v>
      </c>
      <c r="P415" s="20">
        <f>ROUND(CachTinhDiem!$B$23*ROUND(1+(SUMPRODUCT(INDEX(CachTinhDiem!$B$8:$E$11,1,0),$K415:$N415)-1)*9/4,1)+CachTinhDiem!$B$24*ROUND(1+(INDEX(CachTinhDiem!$B$15:$E$20,MATCH($O415,CachTinhDiem!$A$15:$A$20,0),1)-1)*9/4,1),1)</f>
        <v>6.1</v>
      </c>
      <c r="Q415" s="20">
        <f>ROUND(CachTinhDiem!$B$23*ROUND(1+(SUMPRODUCT(INDEX(CachTinhDiem!$B$8:$E$11,2,0),$K415:$N415)-1)*9/4,1)+CachTinhDiem!$B$24*ROUND(1+(INDEX(CachTinhDiem!$B$15:$E$20,MATCH($O415,CachTinhDiem!$A$15:$A$20,0),2)-1)*9/4,1),1)</f>
        <v>4.7</v>
      </c>
      <c r="R415" s="20">
        <f>ROUND(CachTinhDiem!$B$23*ROUND(1+(SUMPRODUCT(INDEX(CachTinhDiem!$B$8:$E$11,3,0),$K415:$N415)-1)*9/4,1)+CachTinhDiem!$B$24*ROUND(1+(INDEX(CachTinhDiem!$B$15:$E$20,MATCH($O415,CachTinhDiem!$A$15:$A$20,0),3)-1)*9/4,1),1)</f>
        <v>5.2</v>
      </c>
      <c r="S415" s="20">
        <f>ROUND(CachTinhDiem!$B$23*ROUND(1+(SUMPRODUCT(INDEX(CachTinhDiem!$B$8:$E$11,4,0),$K415:$N415)-1)*9/4,1)+CachTinhDiem!$B$24*ROUND(1+(INDEX(CachTinhDiem!$B$15:$E$20,MATCH($O415,CachTinhDiem!$A$15:$A$20,0),4)-1)*9/4,1),1)</f>
        <v>6.2</v>
      </c>
      <c r="T415" s="18" t="str">
        <f>INDEX(CachTinhDiem!$A$8:$A$11,MATCH(MAX($P415:$S415),$P415:$S415,0))</f>
        <v>Thuyết trình</v>
      </c>
      <c r="U415" s="21" t="s">
        <v>91</v>
      </c>
      <c r="V415" s="21" t="s">
        <v>92</v>
      </c>
    </row>
    <row r="416" spans="1:22" ht="15" customHeight="1" x14ac:dyDescent="0.35">
      <c r="A416" s="18" t="s">
        <v>998</v>
      </c>
      <c r="B416" s="18" t="s">
        <v>83</v>
      </c>
      <c r="C416" s="18" t="s">
        <v>999</v>
      </c>
      <c r="D416" s="18" t="s">
        <v>85</v>
      </c>
      <c r="E416" s="18" t="s">
        <v>160</v>
      </c>
      <c r="F416" s="18" t="s">
        <v>87</v>
      </c>
      <c r="G416" s="18" t="s">
        <v>278</v>
      </c>
      <c r="H416" s="19">
        <v>24</v>
      </c>
      <c r="I416" s="19">
        <v>40</v>
      </c>
      <c r="J416" s="18" t="s">
        <v>133</v>
      </c>
      <c r="K416" s="19">
        <v>1</v>
      </c>
      <c r="L416" s="19">
        <v>5</v>
      </c>
      <c r="M416" s="19">
        <v>2</v>
      </c>
      <c r="N416" s="19">
        <v>3</v>
      </c>
      <c r="O416" s="18" t="s">
        <v>103</v>
      </c>
      <c r="P416" s="20">
        <f>ROUND(CachTinhDiem!$B$23*ROUND(1+(SUMPRODUCT(INDEX(CachTinhDiem!$B$8:$E$11,1,0),$K416:$N416)-1)*9/4,1)+CachTinhDiem!$B$24*ROUND(1+(INDEX(CachTinhDiem!$B$15:$E$20,MATCH($O416,CachTinhDiem!$A$15:$A$20,0),1)-1)*9/4,1),1)</f>
        <v>6.3</v>
      </c>
      <c r="Q416" s="20">
        <f>ROUND(CachTinhDiem!$B$23*ROUND(1+(SUMPRODUCT(INDEX(CachTinhDiem!$B$8:$E$11,2,0),$K416:$N416)-1)*9/4,1)+CachTinhDiem!$B$24*ROUND(1+(INDEX(CachTinhDiem!$B$15:$E$20,MATCH($O416,CachTinhDiem!$A$15:$A$20,0),2)-1)*9/4,1),1)</f>
        <v>4.0999999999999996</v>
      </c>
      <c r="R416" s="20">
        <f>ROUND(CachTinhDiem!$B$23*ROUND(1+(SUMPRODUCT(INDEX(CachTinhDiem!$B$8:$E$11,3,0),$K416:$N416)-1)*9/4,1)+CachTinhDiem!$B$24*ROUND(1+(INDEX(CachTinhDiem!$B$15:$E$20,MATCH($O416,CachTinhDiem!$A$15:$A$20,0),3)-1)*9/4,1),1)</f>
        <v>5</v>
      </c>
      <c r="S416" s="20">
        <f>ROUND(CachTinhDiem!$B$23*ROUND(1+(SUMPRODUCT(INDEX(CachTinhDiem!$B$8:$E$11,4,0),$K416:$N416)-1)*9/4,1)+CachTinhDiem!$B$24*ROUND(1+(INDEX(CachTinhDiem!$B$15:$E$20,MATCH($O416,CachTinhDiem!$A$15:$A$20,0),4)-1)*9/4,1),1)</f>
        <v>7.2</v>
      </c>
      <c r="T416" s="18" t="str">
        <f>INDEX(CachTinhDiem!$A$8:$A$11,MATCH(MAX($P416:$S416),$P416:$S416,0))</f>
        <v>Thuyết trình</v>
      </c>
      <c r="U416" s="21" t="s">
        <v>91</v>
      </c>
      <c r="V416" s="21" t="s">
        <v>92</v>
      </c>
    </row>
    <row r="417" spans="1:22" ht="15" customHeight="1" x14ac:dyDescent="0.35">
      <c r="A417" s="18" t="s">
        <v>1000</v>
      </c>
      <c r="B417" s="18" t="s">
        <v>83</v>
      </c>
      <c r="C417" s="18" t="s">
        <v>1001</v>
      </c>
      <c r="D417" s="18" t="s">
        <v>100</v>
      </c>
      <c r="E417" s="18" t="s">
        <v>106</v>
      </c>
      <c r="F417" s="18" t="s">
        <v>87</v>
      </c>
      <c r="G417" s="18" t="s">
        <v>123</v>
      </c>
      <c r="H417" s="19">
        <v>5</v>
      </c>
      <c r="I417" s="19">
        <v>17</v>
      </c>
      <c r="J417" s="18" t="s">
        <v>120</v>
      </c>
      <c r="K417" s="19">
        <v>4</v>
      </c>
      <c r="L417" s="19">
        <v>1</v>
      </c>
      <c r="M417" s="19">
        <v>2</v>
      </c>
      <c r="N417" s="19">
        <v>4</v>
      </c>
      <c r="O417" s="18" t="s">
        <v>103</v>
      </c>
      <c r="P417" s="20">
        <f>ROUND(CachTinhDiem!$B$23*ROUND(1+(SUMPRODUCT(INDEX(CachTinhDiem!$B$8:$E$11,1,0),$K417:$N417)-1)*9/4,1)+CachTinhDiem!$B$24*ROUND(1+(INDEX(CachTinhDiem!$B$15:$E$20,MATCH($O417,CachTinhDiem!$A$15:$A$20,0),1)-1)*9/4,1),1)</f>
        <v>5.4</v>
      </c>
      <c r="Q417" s="20">
        <f>ROUND(CachTinhDiem!$B$23*ROUND(1+(SUMPRODUCT(INDEX(CachTinhDiem!$B$8:$E$11,2,0),$K417:$N417)-1)*9/4,1)+CachTinhDiem!$B$24*ROUND(1+(INDEX(CachTinhDiem!$B$15:$E$20,MATCH($O417,CachTinhDiem!$A$15:$A$20,0),2)-1)*9/4,1),1)</f>
        <v>3.9</v>
      </c>
      <c r="R417" s="20">
        <f>ROUND(CachTinhDiem!$B$23*ROUND(1+(SUMPRODUCT(INDEX(CachTinhDiem!$B$8:$E$11,3,0),$K417:$N417)-1)*9/4,1)+CachTinhDiem!$B$24*ROUND(1+(INDEX(CachTinhDiem!$B$15:$E$20,MATCH($O417,CachTinhDiem!$A$15:$A$20,0),3)-1)*9/4,1),1)</f>
        <v>3.4</v>
      </c>
      <c r="S417" s="20">
        <f>ROUND(CachTinhDiem!$B$23*ROUND(1+(SUMPRODUCT(INDEX(CachTinhDiem!$B$8:$E$11,4,0),$K417:$N417)-1)*9/4,1)+CachTinhDiem!$B$24*ROUND(1+(INDEX(CachTinhDiem!$B$15:$E$20,MATCH($O417,CachTinhDiem!$A$15:$A$20,0),4)-1)*9/4,1),1)</f>
        <v>6.9</v>
      </c>
      <c r="T417" s="18" t="str">
        <f>INDEX(CachTinhDiem!$A$8:$A$11,MATCH(MAX($P417:$S417),$P417:$S417,0))</f>
        <v>Thuyết trình</v>
      </c>
      <c r="U417" s="21" t="s">
        <v>91</v>
      </c>
      <c r="V417" s="21" t="s">
        <v>92</v>
      </c>
    </row>
    <row r="418" spans="1:22" ht="15" customHeight="1" x14ac:dyDescent="0.35">
      <c r="A418" s="18" t="s">
        <v>1002</v>
      </c>
      <c r="B418" s="18" t="s">
        <v>83</v>
      </c>
      <c r="C418" s="18" t="s">
        <v>1003</v>
      </c>
      <c r="D418" s="18" t="s">
        <v>85</v>
      </c>
      <c r="E418" s="18" t="s">
        <v>163</v>
      </c>
      <c r="F418" s="18" t="s">
        <v>87</v>
      </c>
      <c r="G418" s="18" t="s">
        <v>305</v>
      </c>
      <c r="H418" s="19">
        <v>18</v>
      </c>
      <c r="I418" s="19">
        <v>35</v>
      </c>
      <c r="J418" s="18" t="s">
        <v>89</v>
      </c>
      <c r="K418" s="19">
        <v>2</v>
      </c>
      <c r="L418" s="19">
        <v>4</v>
      </c>
      <c r="M418" s="19">
        <v>3</v>
      </c>
      <c r="N418" s="19">
        <v>4</v>
      </c>
      <c r="O418" s="18" t="s">
        <v>115</v>
      </c>
      <c r="P418" s="20">
        <f>ROUND(CachTinhDiem!$B$23*ROUND(1+(SUMPRODUCT(INDEX(CachTinhDiem!$B$8:$E$11,1,0),$K418:$N418)-1)*9/4,1)+CachTinhDiem!$B$24*ROUND(1+(INDEX(CachTinhDiem!$B$15:$E$20,MATCH($O418,CachTinhDiem!$A$15:$A$20,0),1)-1)*9/4,1),1)</f>
        <v>7.6</v>
      </c>
      <c r="Q418" s="20">
        <f>ROUND(CachTinhDiem!$B$23*ROUND(1+(SUMPRODUCT(INDEX(CachTinhDiem!$B$8:$E$11,2,0),$K418:$N418)-1)*9/4,1)+CachTinhDiem!$B$24*ROUND(1+(INDEX(CachTinhDiem!$B$15:$E$20,MATCH($O418,CachTinhDiem!$A$15:$A$20,0),2)-1)*9/4,1),1)</f>
        <v>6.3</v>
      </c>
      <c r="R418" s="20">
        <f>ROUND(CachTinhDiem!$B$23*ROUND(1+(SUMPRODUCT(INDEX(CachTinhDiem!$B$8:$E$11,3,0),$K418:$N418)-1)*9/4,1)+CachTinhDiem!$B$24*ROUND(1+(INDEX(CachTinhDiem!$B$15:$E$20,MATCH($O418,CachTinhDiem!$A$15:$A$20,0),3)-1)*9/4,1),1)</f>
        <v>7.6</v>
      </c>
      <c r="S418" s="20">
        <f>ROUND(CachTinhDiem!$B$23*ROUND(1+(SUMPRODUCT(INDEX(CachTinhDiem!$B$8:$E$11,4,0),$K418:$N418)-1)*9/4,1)+CachTinhDiem!$B$24*ROUND(1+(INDEX(CachTinhDiem!$B$15:$E$20,MATCH($O418,CachTinhDiem!$A$15:$A$20,0),4)-1)*9/4,1),1)</f>
        <v>6.8</v>
      </c>
      <c r="T418" s="18" t="str">
        <f>INDEX(CachTinhDiem!$A$8:$A$11,MATCH(MAX($P418:$S418),$P418:$S418,0))</f>
        <v>Đi học</v>
      </c>
      <c r="U418" s="21" t="s">
        <v>91</v>
      </c>
      <c r="V418" s="21" t="s">
        <v>92</v>
      </c>
    </row>
    <row r="419" spans="1:22" ht="15" customHeight="1" x14ac:dyDescent="0.35">
      <c r="A419" s="18" t="s">
        <v>1004</v>
      </c>
      <c r="B419" s="18" t="s">
        <v>83</v>
      </c>
      <c r="C419" s="18" t="s">
        <v>1005</v>
      </c>
      <c r="D419" s="18" t="s">
        <v>85</v>
      </c>
      <c r="E419" s="18" t="s">
        <v>160</v>
      </c>
      <c r="F419" s="18" t="s">
        <v>87</v>
      </c>
      <c r="G419" s="18" t="s">
        <v>331</v>
      </c>
      <c r="H419" s="19">
        <v>19</v>
      </c>
      <c r="I419" s="19">
        <v>33</v>
      </c>
      <c r="J419" s="18" t="s">
        <v>89</v>
      </c>
      <c r="K419" s="19">
        <v>2</v>
      </c>
      <c r="L419" s="19">
        <v>3</v>
      </c>
      <c r="M419" s="19">
        <v>2</v>
      </c>
      <c r="N419" s="19">
        <v>5</v>
      </c>
      <c r="O419" s="18" t="s">
        <v>103</v>
      </c>
      <c r="P419" s="20">
        <f>ROUND(CachTinhDiem!$B$23*ROUND(1+(SUMPRODUCT(INDEX(CachTinhDiem!$B$8:$E$11,1,0),$K419:$N419)-1)*9/4,1)+CachTinhDiem!$B$24*ROUND(1+(INDEX(CachTinhDiem!$B$15:$E$20,MATCH($O419,CachTinhDiem!$A$15:$A$20,0),1)-1)*9/4,1),1)</f>
        <v>6.5</v>
      </c>
      <c r="Q419" s="20">
        <f>ROUND(CachTinhDiem!$B$23*ROUND(1+(SUMPRODUCT(INDEX(CachTinhDiem!$B$8:$E$11,2,0),$K419:$N419)-1)*9/4,1)+CachTinhDiem!$B$24*ROUND(1+(INDEX(CachTinhDiem!$B$15:$E$20,MATCH($O419,CachTinhDiem!$A$15:$A$20,0),2)-1)*9/4,1),1)</f>
        <v>4.0999999999999996</v>
      </c>
      <c r="R419" s="20">
        <f>ROUND(CachTinhDiem!$B$23*ROUND(1+(SUMPRODUCT(INDEX(CachTinhDiem!$B$8:$E$11,3,0),$K419:$N419)-1)*9/4,1)+CachTinhDiem!$B$24*ROUND(1+(INDEX(CachTinhDiem!$B$15:$E$20,MATCH($O419,CachTinhDiem!$A$15:$A$20,0),3)-1)*9/4,1),1)</f>
        <v>4.7</v>
      </c>
      <c r="S419" s="20">
        <f>ROUND(CachTinhDiem!$B$23*ROUND(1+(SUMPRODUCT(INDEX(CachTinhDiem!$B$8:$E$11,4,0),$K419:$N419)-1)*9/4,1)+CachTinhDiem!$B$24*ROUND(1+(INDEX(CachTinhDiem!$B$15:$E$20,MATCH($O419,CachTinhDiem!$A$15:$A$20,0),4)-1)*9/4,1),1)</f>
        <v>8.5</v>
      </c>
      <c r="T419" s="18" t="str">
        <f>INDEX(CachTinhDiem!$A$8:$A$11,MATCH(MAX($P419:$S419),$P419:$S419,0))</f>
        <v>Thuyết trình</v>
      </c>
      <c r="U419" s="21" t="s">
        <v>91</v>
      </c>
      <c r="V419" s="21" t="s">
        <v>92</v>
      </c>
    </row>
    <row r="420" spans="1:22" ht="15" customHeight="1" x14ac:dyDescent="0.35">
      <c r="A420" s="18" t="s">
        <v>1006</v>
      </c>
      <c r="B420" s="18" t="s">
        <v>83</v>
      </c>
      <c r="C420" s="18" t="s">
        <v>1007</v>
      </c>
      <c r="D420" s="18" t="s">
        <v>136</v>
      </c>
      <c r="E420" s="18" t="s">
        <v>183</v>
      </c>
      <c r="F420" s="18" t="s">
        <v>87</v>
      </c>
      <c r="G420" s="18" t="s">
        <v>243</v>
      </c>
      <c r="H420" s="19">
        <v>5</v>
      </c>
      <c r="I420" s="19">
        <v>13</v>
      </c>
      <c r="J420" s="18" t="s">
        <v>120</v>
      </c>
      <c r="K420" s="19">
        <v>4</v>
      </c>
      <c r="L420" s="19">
        <v>1</v>
      </c>
      <c r="M420" s="19">
        <v>3</v>
      </c>
      <c r="N420" s="19">
        <v>3</v>
      </c>
      <c r="O420" s="18" t="s">
        <v>115</v>
      </c>
      <c r="P420" s="20">
        <f>ROUND(CachTinhDiem!$B$23*ROUND(1+(SUMPRODUCT(INDEX(CachTinhDiem!$B$8:$E$11,1,0),$K420:$N420)-1)*9/4,1)+CachTinhDiem!$B$24*ROUND(1+(INDEX(CachTinhDiem!$B$15:$E$20,MATCH($O420,CachTinhDiem!$A$15:$A$20,0),1)-1)*9/4,1),1)</f>
        <v>6.1</v>
      </c>
      <c r="Q420" s="20">
        <f>ROUND(CachTinhDiem!$B$23*ROUND(1+(SUMPRODUCT(INDEX(CachTinhDiem!$B$8:$E$11,2,0),$K420:$N420)-1)*9/4,1)+CachTinhDiem!$B$24*ROUND(1+(INDEX(CachTinhDiem!$B$15:$E$20,MATCH($O420,CachTinhDiem!$A$15:$A$20,0),2)-1)*9/4,1),1)</f>
        <v>5.9</v>
      </c>
      <c r="R420" s="20">
        <f>ROUND(CachTinhDiem!$B$23*ROUND(1+(SUMPRODUCT(INDEX(CachTinhDiem!$B$8:$E$11,3,0),$K420:$N420)-1)*9/4,1)+CachTinhDiem!$B$24*ROUND(1+(INDEX(CachTinhDiem!$B$15:$E$20,MATCH($O420,CachTinhDiem!$A$15:$A$20,0),3)-1)*9/4,1),1)</f>
        <v>5.9</v>
      </c>
      <c r="S420" s="20">
        <f>ROUND(CachTinhDiem!$B$23*ROUND(1+(SUMPRODUCT(INDEX(CachTinhDiem!$B$8:$E$11,4,0),$K420:$N420)-1)*9/4,1)+CachTinhDiem!$B$24*ROUND(1+(INDEX(CachTinhDiem!$B$15:$E$20,MATCH($O420,CachTinhDiem!$A$15:$A$20,0),4)-1)*9/4,1),1)</f>
        <v>4.9000000000000004</v>
      </c>
      <c r="T420" s="18" t="str">
        <f>INDEX(CachTinhDiem!$A$8:$A$11,MATCH(MAX($P420:$S420),$P420:$S420,0))</f>
        <v>Đi học</v>
      </c>
      <c r="U420" s="21" t="s">
        <v>91</v>
      </c>
      <c r="V420" s="21" t="s">
        <v>92</v>
      </c>
    </row>
    <row r="421" spans="1:22" ht="15" customHeight="1" x14ac:dyDescent="0.35">
      <c r="A421" s="18" t="s">
        <v>1008</v>
      </c>
      <c r="B421" s="18" t="s">
        <v>83</v>
      </c>
      <c r="C421" s="18" t="s">
        <v>1009</v>
      </c>
      <c r="D421" s="18" t="s">
        <v>136</v>
      </c>
      <c r="E421" s="18" t="s">
        <v>160</v>
      </c>
      <c r="F421" s="18" t="s">
        <v>87</v>
      </c>
      <c r="G421" s="18" t="s">
        <v>210</v>
      </c>
      <c r="H421" s="19">
        <v>22</v>
      </c>
      <c r="I421" s="19">
        <v>40</v>
      </c>
      <c r="J421" s="18" t="s">
        <v>133</v>
      </c>
      <c r="K421" s="19">
        <v>1</v>
      </c>
      <c r="L421" s="19">
        <v>5</v>
      </c>
      <c r="M421" s="19">
        <v>4</v>
      </c>
      <c r="N421" s="19">
        <v>2</v>
      </c>
      <c r="O421" s="18" t="s">
        <v>138</v>
      </c>
      <c r="P421" s="20">
        <f>ROUND(CachTinhDiem!$B$23*ROUND(1+(SUMPRODUCT(INDEX(CachTinhDiem!$B$8:$E$11,1,0),$K421:$N421)-1)*9/4,1)+CachTinhDiem!$B$24*ROUND(1+(INDEX(CachTinhDiem!$B$15:$E$20,MATCH($O421,CachTinhDiem!$A$15:$A$20,0),1)-1)*9/4,1),1)</f>
        <v>6.8</v>
      </c>
      <c r="Q421" s="20">
        <f>ROUND(CachTinhDiem!$B$23*ROUND(1+(SUMPRODUCT(INDEX(CachTinhDiem!$B$8:$E$11,2,0),$K421:$N421)-1)*9/4,1)+CachTinhDiem!$B$24*ROUND(1+(INDEX(CachTinhDiem!$B$15:$E$20,MATCH($O421,CachTinhDiem!$A$15:$A$20,0),2)-1)*9/4,1),1)</f>
        <v>7.5</v>
      </c>
      <c r="R421" s="20">
        <f>ROUND(CachTinhDiem!$B$23*ROUND(1+(SUMPRODUCT(INDEX(CachTinhDiem!$B$8:$E$11,3,0),$K421:$N421)-1)*9/4,1)+CachTinhDiem!$B$24*ROUND(1+(INDEX(CachTinhDiem!$B$15:$E$20,MATCH($O421,CachTinhDiem!$A$15:$A$20,0),3)-1)*9/4,1),1)</f>
        <v>7.6</v>
      </c>
      <c r="S421" s="20">
        <f>ROUND(CachTinhDiem!$B$23*ROUND(1+(SUMPRODUCT(INDEX(CachTinhDiem!$B$8:$E$11,4,0),$K421:$N421)-1)*9/4,1)+CachTinhDiem!$B$24*ROUND(1+(INDEX(CachTinhDiem!$B$15:$E$20,MATCH($O421,CachTinhDiem!$A$15:$A$20,0),4)-1)*9/4,1),1)</f>
        <v>4.2</v>
      </c>
      <c r="T421" s="18" t="str">
        <f>INDEX(CachTinhDiem!$A$8:$A$11,MATCH(MAX($P421:$S421),$P421:$S421,0))</f>
        <v>Vẽ ngoại cảnh</v>
      </c>
      <c r="U421" s="21" t="s">
        <v>91</v>
      </c>
      <c r="V421" s="21" t="s">
        <v>92</v>
      </c>
    </row>
    <row r="422" spans="1:22" ht="15" customHeight="1" x14ac:dyDescent="0.35">
      <c r="A422" s="18" t="s">
        <v>1010</v>
      </c>
      <c r="B422" s="18" t="s">
        <v>83</v>
      </c>
      <c r="C422" s="18" t="s">
        <v>1011</v>
      </c>
      <c r="D422" s="18" t="s">
        <v>100</v>
      </c>
      <c r="E422" s="18" t="s">
        <v>678</v>
      </c>
      <c r="F422" s="18" t="s">
        <v>737</v>
      </c>
      <c r="G422" s="18" t="s">
        <v>278</v>
      </c>
      <c r="H422" s="19">
        <v>23</v>
      </c>
      <c r="I422" s="19">
        <v>38</v>
      </c>
      <c r="J422" s="18" t="s">
        <v>133</v>
      </c>
      <c r="K422" s="19">
        <v>1</v>
      </c>
      <c r="L422" s="19">
        <v>5</v>
      </c>
      <c r="M422" s="19">
        <v>3</v>
      </c>
      <c r="N422" s="19">
        <v>3</v>
      </c>
      <c r="O422" s="18" t="s">
        <v>103</v>
      </c>
      <c r="P422" s="20">
        <f>ROUND(CachTinhDiem!$B$23*ROUND(1+(SUMPRODUCT(INDEX(CachTinhDiem!$B$8:$E$11,1,0),$K422:$N422)-1)*9/4,1)+CachTinhDiem!$B$24*ROUND(1+(INDEX(CachTinhDiem!$B$15:$E$20,MATCH($O422,CachTinhDiem!$A$15:$A$20,0),1)-1)*9/4,1),1)</f>
        <v>6.8</v>
      </c>
      <c r="Q422" s="20">
        <f>ROUND(CachTinhDiem!$B$23*ROUND(1+(SUMPRODUCT(INDEX(CachTinhDiem!$B$8:$E$11,2,0),$K422:$N422)-1)*9/4,1)+CachTinhDiem!$B$24*ROUND(1+(INDEX(CachTinhDiem!$B$15:$E$20,MATCH($O422,CachTinhDiem!$A$15:$A$20,0),2)-1)*9/4,1),1)</f>
        <v>4.8</v>
      </c>
      <c r="R422" s="20">
        <f>ROUND(CachTinhDiem!$B$23*ROUND(1+(SUMPRODUCT(INDEX(CachTinhDiem!$B$8:$E$11,3,0),$K422:$N422)-1)*9/4,1)+CachTinhDiem!$B$24*ROUND(1+(INDEX(CachTinhDiem!$B$15:$E$20,MATCH($O422,CachTinhDiem!$A$15:$A$20,0),3)-1)*9/4,1),1)</f>
        <v>5.8</v>
      </c>
      <c r="S422" s="20">
        <f>ROUND(CachTinhDiem!$B$23*ROUND(1+(SUMPRODUCT(INDEX(CachTinhDiem!$B$8:$E$11,4,0),$K422:$N422)-1)*9/4,1)+CachTinhDiem!$B$24*ROUND(1+(INDEX(CachTinhDiem!$B$15:$E$20,MATCH($O422,CachTinhDiem!$A$15:$A$20,0),4)-1)*9/4,1),1)</f>
        <v>7.5</v>
      </c>
      <c r="T422" s="18" t="str">
        <f>INDEX(CachTinhDiem!$A$8:$A$11,MATCH(MAX($P422:$S422),$P422:$S422,0))</f>
        <v>Thuyết trình</v>
      </c>
      <c r="U422" s="21" t="s">
        <v>91</v>
      </c>
      <c r="V422" s="21" t="s">
        <v>92</v>
      </c>
    </row>
    <row r="423" spans="1:22" ht="15" customHeight="1" x14ac:dyDescent="0.35">
      <c r="A423" s="18" t="s">
        <v>1012</v>
      </c>
      <c r="B423" s="18" t="s">
        <v>83</v>
      </c>
      <c r="C423" s="18" t="s">
        <v>1013</v>
      </c>
      <c r="D423" s="18" t="s">
        <v>100</v>
      </c>
      <c r="E423" s="18" t="s">
        <v>18</v>
      </c>
      <c r="F423" s="18" t="s">
        <v>87</v>
      </c>
      <c r="G423" s="18" t="s">
        <v>243</v>
      </c>
      <c r="H423" s="19">
        <v>5</v>
      </c>
      <c r="I423" s="19">
        <v>13</v>
      </c>
      <c r="J423" s="18" t="s">
        <v>120</v>
      </c>
      <c r="K423" s="19">
        <v>4</v>
      </c>
      <c r="L423" s="19">
        <v>1</v>
      </c>
      <c r="M423" s="19">
        <v>3</v>
      </c>
      <c r="N423" s="19">
        <v>3</v>
      </c>
      <c r="O423" s="18" t="s">
        <v>110</v>
      </c>
      <c r="P423" s="20">
        <f>ROUND(CachTinhDiem!$B$23*ROUND(1+(SUMPRODUCT(INDEX(CachTinhDiem!$B$8:$E$11,1,0),$K423:$N423)-1)*9/4,1)+CachTinhDiem!$B$24*ROUND(1+(INDEX(CachTinhDiem!$B$15:$E$20,MATCH($O423,CachTinhDiem!$A$15:$A$20,0),1)-1)*9/4,1),1)</f>
        <v>5.4</v>
      </c>
      <c r="Q423" s="20">
        <f>ROUND(CachTinhDiem!$B$23*ROUND(1+(SUMPRODUCT(INDEX(CachTinhDiem!$B$8:$E$11,2,0),$K423:$N423)-1)*9/4,1)+CachTinhDiem!$B$24*ROUND(1+(INDEX(CachTinhDiem!$B$15:$E$20,MATCH($O423,CachTinhDiem!$A$15:$A$20,0),2)-1)*9/4,1),1)</f>
        <v>5.2</v>
      </c>
      <c r="R423" s="20">
        <f>ROUND(CachTinhDiem!$B$23*ROUND(1+(SUMPRODUCT(INDEX(CachTinhDiem!$B$8:$E$11,3,0),$K423:$N423)-1)*9/4,1)+CachTinhDiem!$B$24*ROUND(1+(INDEX(CachTinhDiem!$B$15:$E$20,MATCH($O423,CachTinhDiem!$A$15:$A$20,0),3)-1)*9/4,1),1)</f>
        <v>4.5999999999999996</v>
      </c>
      <c r="S423" s="20">
        <f>ROUND(CachTinhDiem!$B$23*ROUND(1+(SUMPRODUCT(INDEX(CachTinhDiem!$B$8:$E$11,4,0),$K423:$N423)-1)*9/4,1)+CachTinhDiem!$B$24*ROUND(1+(INDEX(CachTinhDiem!$B$15:$E$20,MATCH($O423,CachTinhDiem!$A$15:$A$20,0),4)-1)*9/4,1),1)</f>
        <v>5.6</v>
      </c>
      <c r="T423" s="18" t="str">
        <f>INDEX(CachTinhDiem!$A$8:$A$11,MATCH(MAX($P423:$S423),$P423:$S423,0))</f>
        <v>Thuyết trình</v>
      </c>
      <c r="U423" s="21" t="s">
        <v>91</v>
      </c>
      <c r="V423" s="21" t="s">
        <v>92</v>
      </c>
    </row>
    <row r="424" spans="1:22" ht="15" customHeight="1" x14ac:dyDescent="0.35">
      <c r="A424" s="18" t="s">
        <v>1014</v>
      </c>
      <c r="B424" s="18" t="s">
        <v>83</v>
      </c>
      <c r="C424" s="18" t="s">
        <v>1015</v>
      </c>
      <c r="D424" s="18" t="s">
        <v>136</v>
      </c>
      <c r="E424" s="18" t="s">
        <v>183</v>
      </c>
      <c r="F424" s="18" t="s">
        <v>87</v>
      </c>
      <c r="G424" s="18" t="s">
        <v>96</v>
      </c>
      <c r="H424" s="19">
        <v>6</v>
      </c>
      <c r="I424" s="19">
        <v>21</v>
      </c>
      <c r="J424" s="18" t="s">
        <v>97</v>
      </c>
      <c r="K424" s="19">
        <v>4</v>
      </c>
      <c r="L424" s="19">
        <v>2</v>
      </c>
      <c r="M424" s="19">
        <v>3</v>
      </c>
      <c r="N424" s="19">
        <v>1</v>
      </c>
      <c r="O424" s="18" t="s">
        <v>138</v>
      </c>
      <c r="P424" s="20">
        <f>ROUND(CachTinhDiem!$B$23*ROUND(1+(SUMPRODUCT(INDEX(CachTinhDiem!$B$8:$E$11,1,0),$K424:$N424)-1)*9/4,1)+CachTinhDiem!$B$24*ROUND(1+(INDEX(CachTinhDiem!$B$15:$E$20,MATCH($O424,CachTinhDiem!$A$15:$A$20,0),1)-1)*9/4,1),1)</f>
        <v>4.9000000000000004</v>
      </c>
      <c r="Q424" s="20">
        <f>ROUND(CachTinhDiem!$B$23*ROUND(1+(SUMPRODUCT(INDEX(CachTinhDiem!$B$8:$E$11,2,0),$K424:$N424)-1)*9/4,1)+CachTinhDiem!$B$24*ROUND(1+(INDEX(CachTinhDiem!$B$15:$E$20,MATCH($O424,CachTinhDiem!$A$15:$A$20,0),2)-1)*9/4,1),1)</f>
        <v>6.6</v>
      </c>
      <c r="R424" s="20">
        <f>ROUND(CachTinhDiem!$B$23*ROUND(1+(SUMPRODUCT(INDEX(CachTinhDiem!$B$8:$E$11,3,0),$K424:$N424)-1)*9/4,1)+CachTinhDiem!$B$24*ROUND(1+(INDEX(CachTinhDiem!$B$15:$E$20,MATCH($O424,CachTinhDiem!$A$15:$A$20,0),3)-1)*9/4,1),1)</f>
        <v>5.0999999999999996</v>
      </c>
      <c r="S424" s="20">
        <f>ROUND(CachTinhDiem!$B$23*ROUND(1+(SUMPRODUCT(INDEX(CachTinhDiem!$B$8:$E$11,4,0),$K424:$N424)-1)*9/4,1)+CachTinhDiem!$B$24*ROUND(1+(INDEX(CachTinhDiem!$B$15:$E$20,MATCH($O424,CachTinhDiem!$A$15:$A$20,0),4)-1)*9/4,1),1)</f>
        <v>2</v>
      </c>
      <c r="T424" s="18" t="str">
        <f>INDEX(CachTinhDiem!$A$8:$A$11,MATCH(MAX($P424:$S424),$P424:$S424,0))</f>
        <v>Xưởng/Công trình</v>
      </c>
      <c r="U424" s="21" t="s">
        <v>91</v>
      </c>
      <c r="V424" s="21" t="s">
        <v>92</v>
      </c>
    </row>
    <row r="425" spans="1:22" ht="15" customHeight="1" x14ac:dyDescent="0.35">
      <c r="A425" s="18" t="s">
        <v>1016</v>
      </c>
      <c r="B425" s="18" t="s">
        <v>83</v>
      </c>
      <c r="C425" s="18" t="s">
        <v>1017</v>
      </c>
      <c r="D425" s="18" t="s">
        <v>100</v>
      </c>
      <c r="E425" s="18" t="s">
        <v>163</v>
      </c>
      <c r="F425" s="18" t="s">
        <v>87</v>
      </c>
      <c r="G425" s="18" t="s">
        <v>187</v>
      </c>
      <c r="H425" s="19">
        <v>23</v>
      </c>
      <c r="I425" s="19">
        <v>37</v>
      </c>
      <c r="J425" s="18" t="s">
        <v>133</v>
      </c>
      <c r="K425" s="19">
        <v>1</v>
      </c>
      <c r="L425" s="19">
        <v>5</v>
      </c>
      <c r="M425" s="19">
        <v>2</v>
      </c>
      <c r="N425" s="19">
        <v>4</v>
      </c>
      <c r="O425" s="18" t="s">
        <v>150</v>
      </c>
      <c r="P425" s="20">
        <f>ROUND(CachTinhDiem!$B$23*ROUND(1+(SUMPRODUCT(INDEX(CachTinhDiem!$B$8:$E$11,1,0),$K425:$N425)-1)*9/4,1)+CachTinhDiem!$B$24*ROUND(1+(INDEX(CachTinhDiem!$B$15:$E$20,MATCH($O425,CachTinhDiem!$A$15:$A$20,0),1)-1)*9/4,1),1)</f>
        <v>6.8</v>
      </c>
      <c r="Q425" s="20">
        <f>ROUND(CachTinhDiem!$B$23*ROUND(1+(SUMPRODUCT(INDEX(CachTinhDiem!$B$8:$E$11,2,0),$K425:$N425)-1)*9/4,1)+CachTinhDiem!$B$24*ROUND(1+(INDEX(CachTinhDiem!$B$15:$E$20,MATCH($O425,CachTinhDiem!$A$15:$A$20,0),2)-1)*9/4,1),1)</f>
        <v>4.2</v>
      </c>
      <c r="R425" s="20">
        <f>ROUND(CachTinhDiem!$B$23*ROUND(1+(SUMPRODUCT(INDEX(CachTinhDiem!$B$8:$E$11,3,0),$K425:$N425)-1)*9/4,1)+CachTinhDiem!$B$24*ROUND(1+(INDEX(CachTinhDiem!$B$15:$E$20,MATCH($O425,CachTinhDiem!$A$15:$A$20,0),3)-1)*9/4,1),1)</f>
        <v>7.3</v>
      </c>
      <c r="S425" s="20">
        <f>ROUND(CachTinhDiem!$B$23*ROUND(1+(SUMPRODUCT(INDEX(CachTinhDiem!$B$8:$E$11,4,0),$K425:$N425)-1)*9/4,1)+CachTinhDiem!$B$24*ROUND(1+(INDEX(CachTinhDiem!$B$15:$E$20,MATCH($O425,CachTinhDiem!$A$15:$A$20,0),4)-1)*9/4,1),1)</f>
        <v>6.8</v>
      </c>
      <c r="T425" s="18" t="str">
        <f>INDEX(CachTinhDiem!$A$8:$A$11,MATCH(MAX($P425:$S425),$P425:$S425,0))</f>
        <v>Vẽ ngoại cảnh</v>
      </c>
      <c r="U425" s="21" t="s">
        <v>91</v>
      </c>
      <c r="V425" s="21" t="s">
        <v>92</v>
      </c>
    </row>
    <row r="426" spans="1:22" ht="15" customHeight="1" x14ac:dyDescent="0.35">
      <c r="A426" s="18" t="s">
        <v>1018</v>
      </c>
      <c r="B426" s="18" t="s">
        <v>83</v>
      </c>
      <c r="C426" s="18" t="s">
        <v>1019</v>
      </c>
      <c r="D426" s="18" t="s">
        <v>100</v>
      </c>
      <c r="E426" s="18" t="s">
        <v>180</v>
      </c>
      <c r="F426" s="18" t="s">
        <v>87</v>
      </c>
      <c r="G426" s="18" t="s">
        <v>215</v>
      </c>
      <c r="H426" s="19">
        <v>23</v>
      </c>
      <c r="I426" s="19">
        <v>39</v>
      </c>
      <c r="J426" s="18" t="s">
        <v>133</v>
      </c>
      <c r="K426" s="19">
        <v>2</v>
      </c>
      <c r="L426" s="19">
        <v>4</v>
      </c>
      <c r="M426" s="19">
        <v>4</v>
      </c>
      <c r="N426" s="19">
        <v>2</v>
      </c>
      <c r="O426" s="18" t="s">
        <v>138</v>
      </c>
      <c r="P426" s="20">
        <f>ROUND(CachTinhDiem!$B$23*ROUND(1+(SUMPRODUCT(INDEX(CachTinhDiem!$B$8:$E$11,1,0),$K426:$N426)-1)*9/4,1)+CachTinhDiem!$B$24*ROUND(1+(INDEX(CachTinhDiem!$B$15:$E$20,MATCH($O426,CachTinhDiem!$A$15:$A$20,0),1)-1)*9/4,1),1)</f>
        <v>6.5</v>
      </c>
      <c r="Q426" s="20">
        <f>ROUND(CachTinhDiem!$B$23*ROUND(1+(SUMPRODUCT(INDEX(CachTinhDiem!$B$8:$E$11,2,0),$K426:$N426)-1)*9/4,1)+CachTinhDiem!$B$24*ROUND(1+(INDEX(CachTinhDiem!$B$15:$E$20,MATCH($O426,CachTinhDiem!$A$15:$A$20,0),2)-1)*9/4,1),1)</f>
        <v>7.5</v>
      </c>
      <c r="R426" s="20">
        <f>ROUND(CachTinhDiem!$B$23*ROUND(1+(SUMPRODUCT(INDEX(CachTinhDiem!$B$8:$E$11,3,0),$K426:$N426)-1)*9/4,1)+CachTinhDiem!$B$24*ROUND(1+(INDEX(CachTinhDiem!$B$15:$E$20,MATCH($O426,CachTinhDiem!$A$15:$A$20,0),3)-1)*9/4,1),1)</f>
        <v>7.2</v>
      </c>
      <c r="S426" s="20">
        <f>ROUND(CachTinhDiem!$B$23*ROUND(1+(SUMPRODUCT(INDEX(CachTinhDiem!$B$8:$E$11,4,0),$K426:$N426)-1)*9/4,1)+CachTinhDiem!$B$24*ROUND(1+(INDEX(CachTinhDiem!$B$15:$E$20,MATCH($O426,CachTinhDiem!$A$15:$A$20,0),4)-1)*9/4,1),1)</f>
        <v>3.9</v>
      </c>
      <c r="T426" s="18" t="str">
        <f>INDEX(CachTinhDiem!$A$8:$A$11,MATCH(MAX($P426:$S426),$P426:$S426,0))</f>
        <v>Xưởng/Công trình</v>
      </c>
      <c r="U426" s="21" t="s">
        <v>91</v>
      </c>
      <c r="V426" s="21" t="s">
        <v>92</v>
      </c>
    </row>
    <row r="427" spans="1:22" ht="15" customHeight="1" x14ac:dyDescent="0.35">
      <c r="A427" s="18" t="s">
        <v>1020</v>
      </c>
      <c r="B427" s="18" t="s">
        <v>83</v>
      </c>
      <c r="C427" s="18" t="s">
        <v>1021</v>
      </c>
      <c r="D427" s="18" t="s">
        <v>100</v>
      </c>
      <c r="E427" s="18" t="s">
        <v>183</v>
      </c>
      <c r="F427" s="18" t="s">
        <v>87</v>
      </c>
      <c r="G427" s="18" t="s">
        <v>262</v>
      </c>
      <c r="H427" s="19">
        <v>7</v>
      </c>
      <c r="I427" s="19">
        <v>19</v>
      </c>
      <c r="J427" s="18" t="s">
        <v>120</v>
      </c>
      <c r="K427" s="19">
        <v>4</v>
      </c>
      <c r="L427" s="19">
        <v>2</v>
      </c>
      <c r="M427" s="19">
        <v>4</v>
      </c>
      <c r="N427" s="19">
        <v>2</v>
      </c>
      <c r="O427" s="18" t="s">
        <v>90</v>
      </c>
      <c r="P427" s="20">
        <f>ROUND(CachTinhDiem!$B$23*ROUND(1+(SUMPRODUCT(INDEX(CachTinhDiem!$B$8:$E$11,1,0),$K427:$N427)-1)*9/4,1)+CachTinhDiem!$B$24*ROUND(1+(INDEX(CachTinhDiem!$B$15:$E$20,MATCH($O427,CachTinhDiem!$A$15:$A$20,0),1)-1)*9/4,1),1)</f>
        <v>5.9</v>
      </c>
      <c r="Q427" s="20">
        <f>ROUND(CachTinhDiem!$B$23*ROUND(1+(SUMPRODUCT(INDEX(CachTinhDiem!$B$8:$E$11,2,0),$K427:$N427)-1)*9/4,1)+CachTinhDiem!$B$24*ROUND(1+(INDEX(CachTinhDiem!$B$15:$E$20,MATCH($O427,CachTinhDiem!$A$15:$A$20,0),2)-1)*9/4,1),1)</f>
        <v>6.1</v>
      </c>
      <c r="R427" s="20">
        <f>ROUND(CachTinhDiem!$B$23*ROUND(1+(SUMPRODUCT(INDEX(CachTinhDiem!$B$8:$E$11,3,0),$K427:$N427)-1)*9/4,1)+CachTinhDiem!$B$24*ROUND(1+(INDEX(CachTinhDiem!$B$15:$E$20,MATCH($O427,CachTinhDiem!$A$15:$A$20,0),3)-1)*9/4,1),1)</f>
        <v>6.2</v>
      </c>
      <c r="S427" s="20">
        <f>ROUND(CachTinhDiem!$B$23*ROUND(1+(SUMPRODUCT(INDEX(CachTinhDiem!$B$8:$E$11,4,0),$K427:$N427)-1)*9/4,1)+CachTinhDiem!$B$24*ROUND(1+(INDEX(CachTinhDiem!$B$15:$E$20,MATCH($O427,CachTinhDiem!$A$15:$A$20,0),4)-1)*9/4,1),1)</f>
        <v>3.9</v>
      </c>
      <c r="T427" s="18" t="str">
        <f>INDEX(CachTinhDiem!$A$8:$A$11,MATCH(MAX($P427:$S427),$P427:$S427,0))</f>
        <v>Vẽ ngoại cảnh</v>
      </c>
      <c r="U427" s="21" t="s">
        <v>91</v>
      </c>
      <c r="V427" s="21" t="s">
        <v>92</v>
      </c>
    </row>
    <row r="428" spans="1:22" ht="15" customHeight="1" x14ac:dyDescent="0.35">
      <c r="A428" s="18" t="s">
        <v>1022</v>
      </c>
      <c r="B428" s="18" t="s">
        <v>83</v>
      </c>
      <c r="C428" s="18" t="s">
        <v>1023</v>
      </c>
      <c r="D428" s="18" t="s">
        <v>136</v>
      </c>
      <c r="E428" s="18" t="s">
        <v>160</v>
      </c>
      <c r="F428" s="18" t="s">
        <v>87</v>
      </c>
      <c r="G428" s="18" t="s">
        <v>215</v>
      </c>
      <c r="H428" s="19">
        <v>20</v>
      </c>
      <c r="I428" s="19">
        <v>37</v>
      </c>
      <c r="J428" s="18" t="s">
        <v>89</v>
      </c>
      <c r="K428" s="19">
        <v>2</v>
      </c>
      <c r="L428" s="19">
        <v>4</v>
      </c>
      <c r="M428" s="19">
        <v>3</v>
      </c>
      <c r="N428" s="19">
        <v>3</v>
      </c>
      <c r="O428" s="18" t="s">
        <v>103</v>
      </c>
      <c r="P428" s="20">
        <f>ROUND(CachTinhDiem!$B$23*ROUND(1+(SUMPRODUCT(INDEX(CachTinhDiem!$B$8:$E$11,1,0),$K428:$N428)-1)*9/4,1)+CachTinhDiem!$B$24*ROUND(1+(INDEX(CachTinhDiem!$B$15:$E$20,MATCH($O428,CachTinhDiem!$A$15:$A$20,0),1)-1)*9/4,1),1)</f>
        <v>6.5</v>
      </c>
      <c r="Q428" s="20">
        <f>ROUND(CachTinhDiem!$B$23*ROUND(1+(SUMPRODUCT(INDEX(CachTinhDiem!$B$8:$E$11,2,0),$K428:$N428)-1)*9/4,1)+CachTinhDiem!$B$24*ROUND(1+(INDEX(CachTinhDiem!$B$15:$E$20,MATCH($O428,CachTinhDiem!$A$15:$A$20,0),2)-1)*9/4,1),1)</f>
        <v>4.8</v>
      </c>
      <c r="R428" s="20">
        <f>ROUND(CachTinhDiem!$B$23*ROUND(1+(SUMPRODUCT(INDEX(CachTinhDiem!$B$8:$E$11,3,0),$K428:$N428)-1)*9/4,1)+CachTinhDiem!$B$24*ROUND(1+(INDEX(CachTinhDiem!$B$15:$E$20,MATCH($O428,CachTinhDiem!$A$15:$A$20,0),3)-1)*9/4,1),1)</f>
        <v>5.3</v>
      </c>
      <c r="S428" s="20">
        <f>ROUND(CachTinhDiem!$B$23*ROUND(1+(SUMPRODUCT(INDEX(CachTinhDiem!$B$8:$E$11,4,0),$K428:$N428)-1)*9/4,1)+CachTinhDiem!$B$24*ROUND(1+(INDEX(CachTinhDiem!$B$15:$E$20,MATCH($O428,CachTinhDiem!$A$15:$A$20,0),4)-1)*9/4,1),1)</f>
        <v>7.2</v>
      </c>
      <c r="T428" s="18" t="str">
        <f>INDEX(CachTinhDiem!$A$8:$A$11,MATCH(MAX($P428:$S428),$P428:$S428,0))</f>
        <v>Thuyết trình</v>
      </c>
      <c r="U428" s="21" t="s">
        <v>91</v>
      </c>
      <c r="V428" s="21" t="s">
        <v>92</v>
      </c>
    </row>
    <row r="429" spans="1:22" ht="15" customHeight="1" x14ac:dyDescent="0.35">
      <c r="A429" s="18" t="s">
        <v>1024</v>
      </c>
      <c r="B429" s="18" t="s">
        <v>83</v>
      </c>
      <c r="C429" s="18" t="s">
        <v>1025</v>
      </c>
      <c r="D429" s="18" t="s">
        <v>136</v>
      </c>
      <c r="E429" s="18" t="s">
        <v>284</v>
      </c>
      <c r="F429" s="18" t="s">
        <v>87</v>
      </c>
      <c r="G429" s="18" t="s">
        <v>123</v>
      </c>
      <c r="H429" s="19">
        <v>6</v>
      </c>
      <c r="I429" s="19">
        <v>18</v>
      </c>
      <c r="J429" s="18" t="s">
        <v>120</v>
      </c>
      <c r="K429" s="19">
        <v>4</v>
      </c>
      <c r="L429" s="19">
        <v>2</v>
      </c>
      <c r="M429" s="19">
        <v>2</v>
      </c>
      <c r="N429" s="19">
        <v>3</v>
      </c>
      <c r="O429" s="18" t="s">
        <v>103</v>
      </c>
      <c r="P429" s="20">
        <f>ROUND(CachTinhDiem!$B$23*ROUND(1+(SUMPRODUCT(INDEX(CachTinhDiem!$B$8:$E$11,1,0),$K429:$N429)-1)*9/4,1)+CachTinhDiem!$B$24*ROUND(1+(INDEX(CachTinhDiem!$B$15:$E$20,MATCH($O429,CachTinhDiem!$A$15:$A$20,0),1)-1)*9/4,1),1)</f>
        <v>5.4</v>
      </c>
      <c r="Q429" s="20">
        <f>ROUND(CachTinhDiem!$B$23*ROUND(1+(SUMPRODUCT(INDEX(CachTinhDiem!$B$8:$E$11,2,0),$K429:$N429)-1)*9/4,1)+CachTinhDiem!$B$24*ROUND(1+(INDEX(CachTinhDiem!$B$15:$E$20,MATCH($O429,CachTinhDiem!$A$15:$A$20,0),2)-1)*9/4,1),1)</f>
        <v>4.0999999999999996</v>
      </c>
      <c r="R429" s="20">
        <f>ROUND(CachTinhDiem!$B$23*ROUND(1+(SUMPRODUCT(INDEX(CachTinhDiem!$B$8:$E$11,3,0),$K429:$N429)-1)*9/4,1)+CachTinhDiem!$B$24*ROUND(1+(INDEX(CachTinhDiem!$B$15:$E$20,MATCH($O429,CachTinhDiem!$A$15:$A$20,0),3)-1)*9/4,1),1)</f>
        <v>3.6</v>
      </c>
      <c r="S429" s="20">
        <f>ROUND(CachTinhDiem!$B$23*ROUND(1+(SUMPRODUCT(INDEX(CachTinhDiem!$B$8:$E$11,4,0),$K429:$N429)-1)*9/4,1)+CachTinhDiem!$B$24*ROUND(1+(INDEX(CachTinhDiem!$B$15:$E$20,MATCH($O429,CachTinhDiem!$A$15:$A$20,0),4)-1)*9/4,1),1)</f>
        <v>6.2</v>
      </c>
      <c r="T429" s="18" t="str">
        <f>INDEX(CachTinhDiem!$A$8:$A$11,MATCH(MAX($P429:$S429),$P429:$S429,0))</f>
        <v>Thuyết trình</v>
      </c>
      <c r="U429" s="21" t="s">
        <v>91</v>
      </c>
      <c r="V429" s="21" t="s">
        <v>92</v>
      </c>
    </row>
    <row r="430" spans="1:22" ht="15" customHeight="1" x14ac:dyDescent="0.35">
      <c r="A430" s="18" t="s">
        <v>1026</v>
      </c>
      <c r="B430" s="18" t="s">
        <v>83</v>
      </c>
      <c r="C430" s="18" t="s">
        <v>1027</v>
      </c>
      <c r="D430" s="18" t="s">
        <v>100</v>
      </c>
      <c r="E430" s="18" t="s">
        <v>183</v>
      </c>
      <c r="F430" s="18" t="s">
        <v>87</v>
      </c>
      <c r="G430" s="18" t="s">
        <v>207</v>
      </c>
      <c r="H430" s="19">
        <v>23</v>
      </c>
      <c r="I430" s="19">
        <v>40</v>
      </c>
      <c r="J430" s="18" t="s">
        <v>133</v>
      </c>
      <c r="K430" s="19">
        <v>1</v>
      </c>
      <c r="L430" s="19">
        <v>5</v>
      </c>
      <c r="M430" s="19">
        <v>5</v>
      </c>
      <c r="N430" s="19">
        <v>2</v>
      </c>
      <c r="O430" s="18" t="s">
        <v>138</v>
      </c>
      <c r="P430" s="20">
        <f>ROUND(CachTinhDiem!$B$23*ROUND(1+(SUMPRODUCT(INDEX(CachTinhDiem!$B$8:$E$11,1,0),$K430:$N430)-1)*9/4,1)+CachTinhDiem!$B$24*ROUND(1+(INDEX(CachTinhDiem!$B$15:$E$20,MATCH($O430,CachTinhDiem!$A$15:$A$20,0),1)-1)*9/4,1),1)</f>
        <v>7.3</v>
      </c>
      <c r="Q430" s="20">
        <f>ROUND(CachTinhDiem!$B$23*ROUND(1+(SUMPRODUCT(INDEX(CachTinhDiem!$B$8:$E$11,2,0),$K430:$N430)-1)*9/4,1)+CachTinhDiem!$B$24*ROUND(1+(INDEX(CachTinhDiem!$B$15:$E$20,MATCH($O430,CachTinhDiem!$A$15:$A$20,0),2)-1)*9/4,1),1)</f>
        <v>8.3000000000000007</v>
      </c>
      <c r="R430" s="20">
        <f>ROUND(CachTinhDiem!$B$23*ROUND(1+(SUMPRODUCT(INDEX(CachTinhDiem!$B$8:$E$11,3,0),$K430:$N430)-1)*9/4,1)+CachTinhDiem!$B$24*ROUND(1+(INDEX(CachTinhDiem!$B$15:$E$20,MATCH($O430,CachTinhDiem!$A$15:$A$20,0),3)-1)*9/4,1),1)</f>
        <v>8.4</v>
      </c>
      <c r="S430" s="20">
        <f>ROUND(CachTinhDiem!$B$23*ROUND(1+(SUMPRODUCT(INDEX(CachTinhDiem!$B$8:$E$11,4,0),$K430:$N430)-1)*9/4,1)+CachTinhDiem!$B$24*ROUND(1+(INDEX(CachTinhDiem!$B$15:$E$20,MATCH($O430,CachTinhDiem!$A$15:$A$20,0),4)-1)*9/4,1),1)</f>
        <v>4.5</v>
      </c>
      <c r="T430" s="18" t="str">
        <f>INDEX(CachTinhDiem!$A$8:$A$11,MATCH(MAX($P430:$S430),$P430:$S430,0))</f>
        <v>Vẽ ngoại cảnh</v>
      </c>
      <c r="U430" s="21" t="s">
        <v>91</v>
      </c>
      <c r="V430" s="21" t="s">
        <v>92</v>
      </c>
    </row>
    <row r="431" spans="1:22" ht="15" customHeight="1" x14ac:dyDescent="0.35">
      <c r="A431" s="18" t="s">
        <v>1028</v>
      </c>
      <c r="B431" s="18" t="s">
        <v>83</v>
      </c>
      <c r="C431" s="18" t="s">
        <v>1029</v>
      </c>
      <c r="D431" s="18" t="s">
        <v>136</v>
      </c>
      <c r="E431" s="18" t="s">
        <v>24</v>
      </c>
      <c r="F431" s="18" t="s">
        <v>87</v>
      </c>
      <c r="G431" s="18" t="s">
        <v>210</v>
      </c>
      <c r="H431" s="19">
        <v>23</v>
      </c>
      <c r="I431" s="19">
        <v>40</v>
      </c>
      <c r="J431" s="18" t="s">
        <v>133</v>
      </c>
      <c r="K431" s="19">
        <v>1</v>
      </c>
      <c r="L431" s="19">
        <v>5</v>
      </c>
      <c r="M431" s="19">
        <v>5</v>
      </c>
      <c r="N431" s="19">
        <v>2</v>
      </c>
      <c r="O431" s="18" t="s">
        <v>138</v>
      </c>
      <c r="P431" s="20">
        <f>ROUND(CachTinhDiem!$B$23*ROUND(1+(SUMPRODUCT(INDEX(CachTinhDiem!$B$8:$E$11,1,0),$K431:$N431)-1)*9/4,1)+CachTinhDiem!$B$24*ROUND(1+(INDEX(CachTinhDiem!$B$15:$E$20,MATCH($O431,CachTinhDiem!$A$15:$A$20,0),1)-1)*9/4,1),1)</f>
        <v>7.3</v>
      </c>
      <c r="Q431" s="20">
        <f>ROUND(CachTinhDiem!$B$23*ROUND(1+(SUMPRODUCT(INDEX(CachTinhDiem!$B$8:$E$11,2,0),$K431:$N431)-1)*9/4,1)+CachTinhDiem!$B$24*ROUND(1+(INDEX(CachTinhDiem!$B$15:$E$20,MATCH($O431,CachTinhDiem!$A$15:$A$20,0),2)-1)*9/4,1),1)</f>
        <v>8.3000000000000007</v>
      </c>
      <c r="R431" s="20">
        <f>ROUND(CachTinhDiem!$B$23*ROUND(1+(SUMPRODUCT(INDEX(CachTinhDiem!$B$8:$E$11,3,0),$K431:$N431)-1)*9/4,1)+CachTinhDiem!$B$24*ROUND(1+(INDEX(CachTinhDiem!$B$15:$E$20,MATCH($O431,CachTinhDiem!$A$15:$A$20,0),3)-1)*9/4,1),1)</f>
        <v>8.4</v>
      </c>
      <c r="S431" s="20">
        <f>ROUND(CachTinhDiem!$B$23*ROUND(1+(SUMPRODUCT(INDEX(CachTinhDiem!$B$8:$E$11,4,0),$K431:$N431)-1)*9/4,1)+CachTinhDiem!$B$24*ROUND(1+(INDEX(CachTinhDiem!$B$15:$E$20,MATCH($O431,CachTinhDiem!$A$15:$A$20,0),4)-1)*9/4,1),1)</f>
        <v>4.5</v>
      </c>
      <c r="T431" s="18" t="str">
        <f>INDEX(CachTinhDiem!$A$8:$A$11,MATCH(MAX($P431:$S431),$P431:$S431,0))</f>
        <v>Vẽ ngoại cảnh</v>
      </c>
      <c r="U431" s="21" t="s">
        <v>91</v>
      </c>
      <c r="V431" s="21" t="s">
        <v>92</v>
      </c>
    </row>
    <row r="432" spans="1:22" ht="15" customHeight="1" x14ac:dyDescent="0.35">
      <c r="A432" s="18" t="s">
        <v>1030</v>
      </c>
      <c r="B432" s="18" t="s">
        <v>83</v>
      </c>
      <c r="C432" s="18" t="s">
        <v>1031</v>
      </c>
      <c r="D432" s="18" t="s">
        <v>136</v>
      </c>
      <c r="E432" s="18" t="s">
        <v>183</v>
      </c>
      <c r="F432" s="18" t="s">
        <v>87</v>
      </c>
      <c r="G432" s="18" t="s">
        <v>132</v>
      </c>
      <c r="H432" s="19">
        <v>24</v>
      </c>
      <c r="I432" s="19">
        <v>40</v>
      </c>
      <c r="J432" s="18" t="s">
        <v>133</v>
      </c>
      <c r="K432" s="19">
        <v>2</v>
      </c>
      <c r="L432" s="19">
        <v>5</v>
      </c>
      <c r="M432" s="19">
        <v>3</v>
      </c>
      <c r="N432" s="19">
        <v>4</v>
      </c>
      <c r="O432" s="18" t="s">
        <v>103</v>
      </c>
      <c r="P432" s="20">
        <f>ROUND(CachTinhDiem!$B$23*ROUND(1+(SUMPRODUCT(INDEX(CachTinhDiem!$B$8:$E$11,1,0),$K432:$N432)-1)*9/4,1)+CachTinhDiem!$B$24*ROUND(1+(INDEX(CachTinhDiem!$B$15:$E$20,MATCH($O432,CachTinhDiem!$A$15:$A$20,0),1)-1)*9/4,1),1)</f>
        <v>7.5</v>
      </c>
      <c r="Q432" s="20">
        <f>ROUND(CachTinhDiem!$B$23*ROUND(1+(SUMPRODUCT(INDEX(CachTinhDiem!$B$8:$E$11,2,0),$K432:$N432)-1)*9/4,1)+CachTinhDiem!$B$24*ROUND(1+(INDEX(CachTinhDiem!$B$15:$E$20,MATCH($O432,CachTinhDiem!$A$15:$A$20,0),2)-1)*9/4,1),1)</f>
        <v>5.3</v>
      </c>
      <c r="R432" s="20">
        <f>ROUND(CachTinhDiem!$B$23*ROUND(1+(SUMPRODUCT(INDEX(CachTinhDiem!$B$8:$E$11,3,0),$K432:$N432)-1)*9/4,1)+CachTinhDiem!$B$24*ROUND(1+(INDEX(CachTinhDiem!$B$15:$E$20,MATCH($O432,CachTinhDiem!$A$15:$A$20,0),3)-1)*9/4,1),1)</f>
        <v>6.1</v>
      </c>
      <c r="S432" s="20">
        <f>ROUND(CachTinhDiem!$B$23*ROUND(1+(SUMPRODUCT(INDEX(CachTinhDiem!$B$8:$E$11,4,0),$K432:$N432)-1)*9/4,1)+CachTinhDiem!$B$24*ROUND(1+(INDEX(CachTinhDiem!$B$15:$E$20,MATCH($O432,CachTinhDiem!$A$15:$A$20,0),4)-1)*9/4,1),1)</f>
        <v>8.5</v>
      </c>
      <c r="T432" s="18" t="str">
        <f>INDEX(CachTinhDiem!$A$8:$A$11,MATCH(MAX($P432:$S432),$P432:$S432,0))</f>
        <v>Thuyết trình</v>
      </c>
      <c r="U432" s="21" t="s">
        <v>91</v>
      </c>
      <c r="V432" s="21" t="s">
        <v>92</v>
      </c>
    </row>
    <row r="433" spans="1:22" ht="15" customHeight="1" x14ac:dyDescent="0.35">
      <c r="A433" s="18" t="s">
        <v>1032</v>
      </c>
      <c r="B433" s="18" t="s">
        <v>83</v>
      </c>
      <c r="C433" s="18" t="s">
        <v>1033</v>
      </c>
      <c r="D433" s="18" t="s">
        <v>100</v>
      </c>
      <c r="E433" s="18" t="s">
        <v>170</v>
      </c>
      <c r="F433" s="18" t="s">
        <v>87</v>
      </c>
      <c r="G433" s="18" t="s">
        <v>226</v>
      </c>
      <c r="H433" s="19">
        <v>5</v>
      </c>
      <c r="I433" s="19">
        <v>16</v>
      </c>
      <c r="J433" s="18" t="s">
        <v>120</v>
      </c>
      <c r="K433" s="19">
        <v>4</v>
      </c>
      <c r="L433" s="19">
        <v>1</v>
      </c>
      <c r="M433" s="19">
        <v>2</v>
      </c>
      <c r="N433" s="19">
        <v>3</v>
      </c>
      <c r="O433" s="18" t="s">
        <v>103</v>
      </c>
      <c r="P433" s="20">
        <f>ROUND(CachTinhDiem!$B$23*ROUND(1+(SUMPRODUCT(INDEX(CachTinhDiem!$B$8:$E$11,1,0),$K433:$N433)-1)*9/4,1)+CachTinhDiem!$B$24*ROUND(1+(INDEX(CachTinhDiem!$B$15:$E$20,MATCH($O433,CachTinhDiem!$A$15:$A$20,0),1)-1)*9/4,1),1)</f>
        <v>4.9000000000000004</v>
      </c>
      <c r="Q433" s="20">
        <f>ROUND(CachTinhDiem!$B$23*ROUND(1+(SUMPRODUCT(INDEX(CachTinhDiem!$B$8:$E$11,2,0),$K433:$N433)-1)*9/4,1)+CachTinhDiem!$B$24*ROUND(1+(INDEX(CachTinhDiem!$B$15:$E$20,MATCH($O433,CachTinhDiem!$A$15:$A$20,0),2)-1)*9/4,1),1)</f>
        <v>3.7</v>
      </c>
      <c r="R433" s="20">
        <f>ROUND(CachTinhDiem!$B$23*ROUND(1+(SUMPRODUCT(INDEX(CachTinhDiem!$B$8:$E$11,3,0),$K433:$N433)-1)*9/4,1)+CachTinhDiem!$B$24*ROUND(1+(INDEX(CachTinhDiem!$B$15:$E$20,MATCH($O433,CachTinhDiem!$A$15:$A$20,0),3)-1)*9/4,1),1)</f>
        <v>3.1</v>
      </c>
      <c r="S433" s="20">
        <f>ROUND(CachTinhDiem!$B$23*ROUND(1+(SUMPRODUCT(INDEX(CachTinhDiem!$B$8:$E$11,4,0),$K433:$N433)-1)*9/4,1)+CachTinhDiem!$B$24*ROUND(1+(INDEX(CachTinhDiem!$B$15:$E$20,MATCH($O433,CachTinhDiem!$A$15:$A$20,0),4)-1)*9/4,1),1)</f>
        <v>5.9</v>
      </c>
      <c r="T433" s="18" t="str">
        <f>INDEX(CachTinhDiem!$A$8:$A$11,MATCH(MAX($P433:$S433),$P433:$S433,0))</f>
        <v>Thuyết trình</v>
      </c>
      <c r="U433" s="21" t="s">
        <v>91</v>
      </c>
      <c r="V433" s="21" t="s">
        <v>92</v>
      </c>
    </row>
    <row r="434" spans="1:22" ht="15" customHeight="1" x14ac:dyDescent="0.35">
      <c r="A434" s="18" t="s">
        <v>1034</v>
      </c>
      <c r="B434" s="18" t="s">
        <v>83</v>
      </c>
      <c r="C434" s="18" t="s">
        <v>1035</v>
      </c>
      <c r="D434" s="18" t="s">
        <v>100</v>
      </c>
      <c r="E434" s="18" t="s">
        <v>106</v>
      </c>
      <c r="F434" s="18" t="s">
        <v>87</v>
      </c>
      <c r="G434" s="18" t="s">
        <v>96</v>
      </c>
      <c r="H434" s="19">
        <v>7</v>
      </c>
      <c r="I434" s="19">
        <v>19</v>
      </c>
      <c r="J434" s="18" t="s">
        <v>120</v>
      </c>
      <c r="K434" s="19">
        <v>4</v>
      </c>
      <c r="L434" s="19">
        <v>2</v>
      </c>
      <c r="M434" s="19">
        <v>3</v>
      </c>
      <c r="N434" s="19">
        <v>2</v>
      </c>
      <c r="O434" s="18" t="s">
        <v>90</v>
      </c>
      <c r="P434" s="20">
        <f>ROUND(CachTinhDiem!$B$23*ROUND(1+(SUMPRODUCT(INDEX(CachTinhDiem!$B$8:$E$11,1,0),$K434:$N434)-1)*9/4,1)+CachTinhDiem!$B$24*ROUND(1+(INDEX(CachTinhDiem!$B$15:$E$20,MATCH($O434,CachTinhDiem!$A$15:$A$20,0),1)-1)*9/4,1),1)</f>
        <v>5.4</v>
      </c>
      <c r="Q434" s="20">
        <f>ROUND(CachTinhDiem!$B$23*ROUND(1+(SUMPRODUCT(INDEX(CachTinhDiem!$B$8:$E$11,2,0),$K434:$N434)-1)*9/4,1)+CachTinhDiem!$B$24*ROUND(1+(INDEX(CachTinhDiem!$B$15:$E$20,MATCH($O434,CachTinhDiem!$A$15:$A$20,0),2)-1)*9/4,1),1)</f>
        <v>5.4</v>
      </c>
      <c r="R434" s="20">
        <f>ROUND(CachTinhDiem!$B$23*ROUND(1+(SUMPRODUCT(INDEX(CachTinhDiem!$B$8:$E$11,3,0),$K434:$N434)-1)*9/4,1)+CachTinhDiem!$B$24*ROUND(1+(INDEX(CachTinhDiem!$B$15:$E$20,MATCH($O434,CachTinhDiem!$A$15:$A$20,0),3)-1)*9/4,1),1)</f>
        <v>5.4</v>
      </c>
      <c r="S434" s="20">
        <f>ROUND(CachTinhDiem!$B$23*ROUND(1+(SUMPRODUCT(INDEX(CachTinhDiem!$B$8:$E$11,4,0),$K434:$N434)-1)*9/4,1)+CachTinhDiem!$B$24*ROUND(1+(INDEX(CachTinhDiem!$B$15:$E$20,MATCH($O434,CachTinhDiem!$A$15:$A$20,0),4)-1)*9/4,1),1)</f>
        <v>3.6</v>
      </c>
      <c r="T434" s="18" t="str">
        <f>INDEX(CachTinhDiem!$A$8:$A$11,MATCH(MAX($P434:$S434),$P434:$S434,0))</f>
        <v>Đi học</v>
      </c>
      <c r="U434" s="21" t="s">
        <v>91</v>
      </c>
      <c r="V434" s="21" t="s">
        <v>92</v>
      </c>
    </row>
    <row r="435" spans="1:22" ht="15" customHeight="1" x14ac:dyDescent="0.35">
      <c r="A435" s="18" t="s">
        <v>1036</v>
      </c>
      <c r="B435" s="18" t="s">
        <v>83</v>
      </c>
      <c r="C435" s="18" t="s">
        <v>1037</v>
      </c>
      <c r="D435" s="18" t="s">
        <v>85</v>
      </c>
      <c r="E435" s="18" t="s">
        <v>131</v>
      </c>
      <c r="F435" s="18" t="s">
        <v>87</v>
      </c>
      <c r="G435" s="18" t="s">
        <v>218</v>
      </c>
      <c r="H435" s="19">
        <v>25</v>
      </c>
      <c r="I435" s="19">
        <v>40</v>
      </c>
      <c r="J435" s="18" t="s">
        <v>133</v>
      </c>
      <c r="K435" s="19">
        <v>1</v>
      </c>
      <c r="L435" s="19">
        <v>5</v>
      </c>
      <c r="M435" s="19">
        <v>1</v>
      </c>
      <c r="N435" s="19">
        <v>3</v>
      </c>
      <c r="O435" s="18" t="s">
        <v>103</v>
      </c>
      <c r="P435" s="20">
        <f>ROUND(CachTinhDiem!$B$23*ROUND(1+(SUMPRODUCT(INDEX(CachTinhDiem!$B$8:$E$11,1,0),$K435:$N435)-1)*9/4,1)+CachTinhDiem!$B$24*ROUND(1+(INDEX(CachTinhDiem!$B$15:$E$20,MATCH($O435,CachTinhDiem!$A$15:$A$20,0),1)-1)*9/4,1),1)</f>
        <v>5.9</v>
      </c>
      <c r="Q435" s="20">
        <f>ROUND(CachTinhDiem!$B$23*ROUND(1+(SUMPRODUCT(INDEX(CachTinhDiem!$B$8:$E$11,2,0),$K435:$N435)-1)*9/4,1)+CachTinhDiem!$B$24*ROUND(1+(INDEX(CachTinhDiem!$B$15:$E$20,MATCH($O435,CachTinhDiem!$A$15:$A$20,0),2)-1)*9/4,1),1)</f>
        <v>3.3</v>
      </c>
      <c r="R435" s="20">
        <f>ROUND(CachTinhDiem!$B$23*ROUND(1+(SUMPRODUCT(INDEX(CachTinhDiem!$B$8:$E$11,3,0),$K435:$N435)-1)*9/4,1)+CachTinhDiem!$B$24*ROUND(1+(INDEX(CachTinhDiem!$B$15:$E$20,MATCH($O435,CachTinhDiem!$A$15:$A$20,0),3)-1)*9/4,1),1)</f>
        <v>4.2</v>
      </c>
      <c r="S435" s="20">
        <f>ROUND(CachTinhDiem!$B$23*ROUND(1+(SUMPRODUCT(INDEX(CachTinhDiem!$B$8:$E$11,4,0),$K435:$N435)-1)*9/4,1)+CachTinhDiem!$B$24*ROUND(1+(INDEX(CachTinhDiem!$B$15:$E$20,MATCH($O435,CachTinhDiem!$A$15:$A$20,0),4)-1)*9/4,1),1)</f>
        <v>6.9</v>
      </c>
      <c r="T435" s="18" t="str">
        <f>INDEX(CachTinhDiem!$A$8:$A$11,MATCH(MAX($P435:$S435),$P435:$S435,0))</f>
        <v>Thuyết trình</v>
      </c>
      <c r="U435" s="21" t="s">
        <v>91</v>
      </c>
      <c r="V435" s="21" t="s">
        <v>92</v>
      </c>
    </row>
    <row r="436" spans="1:22" ht="15" customHeight="1" x14ac:dyDescent="0.35">
      <c r="A436" s="18" t="s">
        <v>1038</v>
      </c>
      <c r="B436" s="18" t="s">
        <v>83</v>
      </c>
      <c r="C436" s="18" t="s">
        <v>1039</v>
      </c>
      <c r="D436" s="18" t="s">
        <v>85</v>
      </c>
      <c r="E436" s="18" t="s">
        <v>113</v>
      </c>
      <c r="F436" s="18" t="s">
        <v>87</v>
      </c>
      <c r="G436" s="18" t="s">
        <v>109</v>
      </c>
      <c r="H436" s="19">
        <v>20</v>
      </c>
      <c r="I436" s="19">
        <v>37</v>
      </c>
      <c r="J436" s="18" t="s">
        <v>89</v>
      </c>
      <c r="K436" s="19">
        <v>2</v>
      </c>
      <c r="L436" s="19">
        <v>4</v>
      </c>
      <c r="M436" s="19">
        <v>3</v>
      </c>
      <c r="N436" s="19">
        <v>2</v>
      </c>
      <c r="O436" s="18" t="s">
        <v>90</v>
      </c>
      <c r="P436" s="20">
        <f>ROUND(CachTinhDiem!$B$23*ROUND(1+(SUMPRODUCT(INDEX(CachTinhDiem!$B$8:$E$11,1,0),$K436:$N436)-1)*9/4,1)+CachTinhDiem!$B$24*ROUND(1+(INDEX(CachTinhDiem!$B$15:$E$20,MATCH($O436,CachTinhDiem!$A$15:$A$20,0),1)-1)*9/4,1),1)</f>
        <v>6.1</v>
      </c>
      <c r="Q436" s="20">
        <f>ROUND(CachTinhDiem!$B$23*ROUND(1+(SUMPRODUCT(INDEX(CachTinhDiem!$B$8:$E$11,2,0),$K436:$N436)-1)*9/4,1)+CachTinhDiem!$B$24*ROUND(1+(INDEX(CachTinhDiem!$B$15:$E$20,MATCH($O436,CachTinhDiem!$A$15:$A$20,0),2)-1)*9/4,1),1)</f>
        <v>5.4</v>
      </c>
      <c r="R436" s="20">
        <f>ROUND(CachTinhDiem!$B$23*ROUND(1+(SUMPRODUCT(INDEX(CachTinhDiem!$B$8:$E$11,3,0),$K436:$N436)-1)*9/4,1)+CachTinhDiem!$B$24*ROUND(1+(INDEX(CachTinhDiem!$B$15:$E$20,MATCH($O436,CachTinhDiem!$A$15:$A$20,0),3)-1)*9/4,1),1)</f>
        <v>6.3</v>
      </c>
      <c r="S436" s="20">
        <f>ROUND(CachTinhDiem!$B$23*ROUND(1+(SUMPRODUCT(INDEX(CachTinhDiem!$B$8:$E$11,4,0),$K436:$N436)-1)*9/4,1)+CachTinhDiem!$B$24*ROUND(1+(INDEX(CachTinhDiem!$B$15:$E$20,MATCH($O436,CachTinhDiem!$A$15:$A$20,0),4)-1)*9/4,1),1)</f>
        <v>4.2</v>
      </c>
      <c r="T436" s="18" t="str">
        <f>INDEX(CachTinhDiem!$A$8:$A$11,MATCH(MAX($P436:$S436),$P436:$S436,0))</f>
        <v>Vẽ ngoại cảnh</v>
      </c>
      <c r="U436" s="21" t="s">
        <v>91</v>
      </c>
      <c r="V436" s="21" t="s">
        <v>92</v>
      </c>
    </row>
    <row r="437" spans="1:22" ht="15" customHeight="1" x14ac:dyDescent="0.35">
      <c r="A437" s="18" t="s">
        <v>1040</v>
      </c>
      <c r="B437" s="18" t="s">
        <v>83</v>
      </c>
      <c r="C437" s="18" t="s">
        <v>1041</v>
      </c>
      <c r="D437" s="18" t="s">
        <v>100</v>
      </c>
      <c r="E437" s="18" t="s">
        <v>180</v>
      </c>
      <c r="F437" s="18" t="s">
        <v>87</v>
      </c>
      <c r="G437" s="18" t="s">
        <v>539</v>
      </c>
      <c r="H437" s="19">
        <v>23</v>
      </c>
      <c r="I437" s="19">
        <v>36</v>
      </c>
      <c r="J437" s="18" t="s">
        <v>133</v>
      </c>
      <c r="K437" s="19">
        <v>1</v>
      </c>
      <c r="L437" s="19">
        <v>5</v>
      </c>
      <c r="M437" s="19">
        <v>1</v>
      </c>
      <c r="N437" s="19">
        <v>4</v>
      </c>
      <c r="O437" s="18" t="s">
        <v>103</v>
      </c>
      <c r="P437" s="20">
        <f>ROUND(CachTinhDiem!$B$23*ROUND(1+(SUMPRODUCT(INDEX(CachTinhDiem!$B$8:$E$11,1,0),$K437:$N437)-1)*9/4,1)+CachTinhDiem!$B$24*ROUND(1+(INDEX(CachTinhDiem!$B$15:$E$20,MATCH($O437,CachTinhDiem!$A$15:$A$20,0),1)-1)*9/4,1),1)</f>
        <v>6.3</v>
      </c>
      <c r="Q437" s="20">
        <f>ROUND(CachTinhDiem!$B$23*ROUND(1+(SUMPRODUCT(INDEX(CachTinhDiem!$B$8:$E$11,2,0),$K437:$N437)-1)*9/4,1)+CachTinhDiem!$B$24*ROUND(1+(INDEX(CachTinhDiem!$B$15:$E$20,MATCH($O437,CachTinhDiem!$A$15:$A$20,0),2)-1)*9/4,1),1)</f>
        <v>3.4</v>
      </c>
      <c r="R437" s="20">
        <f>ROUND(CachTinhDiem!$B$23*ROUND(1+(SUMPRODUCT(INDEX(CachTinhDiem!$B$8:$E$11,3,0),$K437:$N437)-1)*9/4,1)+CachTinhDiem!$B$24*ROUND(1+(INDEX(CachTinhDiem!$B$15:$E$20,MATCH($O437,CachTinhDiem!$A$15:$A$20,0),3)-1)*9/4,1),1)</f>
        <v>4.5999999999999996</v>
      </c>
      <c r="S437" s="20">
        <f>ROUND(CachTinhDiem!$B$23*ROUND(1+(SUMPRODUCT(INDEX(CachTinhDiem!$B$8:$E$11,4,0),$K437:$N437)-1)*9/4,1)+CachTinhDiem!$B$24*ROUND(1+(INDEX(CachTinhDiem!$B$15:$E$20,MATCH($O437,CachTinhDiem!$A$15:$A$20,0),4)-1)*9/4,1),1)</f>
        <v>7.8</v>
      </c>
      <c r="T437" s="18" t="str">
        <f>INDEX(CachTinhDiem!$A$8:$A$11,MATCH(MAX($P437:$S437),$P437:$S437,0))</f>
        <v>Thuyết trình</v>
      </c>
      <c r="U437" s="21" t="s">
        <v>91</v>
      </c>
      <c r="V437" s="21" t="s">
        <v>92</v>
      </c>
    </row>
    <row r="438" spans="1:22" ht="15" customHeight="1" x14ac:dyDescent="0.35">
      <c r="A438" s="18" t="s">
        <v>1042</v>
      </c>
      <c r="B438" s="18" t="s">
        <v>83</v>
      </c>
      <c r="C438" s="18" t="s">
        <v>1043</v>
      </c>
      <c r="D438" s="18" t="s">
        <v>136</v>
      </c>
      <c r="E438" s="18" t="s">
        <v>163</v>
      </c>
      <c r="F438" s="18" t="s">
        <v>87</v>
      </c>
      <c r="G438" s="18" t="s">
        <v>281</v>
      </c>
      <c r="H438" s="19">
        <v>5</v>
      </c>
      <c r="I438" s="19">
        <v>18</v>
      </c>
      <c r="J438" s="18" t="s">
        <v>120</v>
      </c>
      <c r="K438" s="19">
        <v>4</v>
      </c>
      <c r="L438" s="19">
        <v>1</v>
      </c>
      <c r="M438" s="19">
        <v>2</v>
      </c>
      <c r="N438" s="19">
        <v>4</v>
      </c>
      <c r="O438" s="18" t="s">
        <v>103</v>
      </c>
      <c r="P438" s="20">
        <f>ROUND(CachTinhDiem!$B$23*ROUND(1+(SUMPRODUCT(INDEX(CachTinhDiem!$B$8:$E$11,1,0),$K438:$N438)-1)*9/4,1)+CachTinhDiem!$B$24*ROUND(1+(INDEX(CachTinhDiem!$B$15:$E$20,MATCH($O438,CachTinhDiem!$A$15:$A$20,0),1)-1)*9/4,1),1)</f>
        <v>5.4</v>
      </c>
      <c r="Q438" s="20">
        <f>ROUND(CachTinhDiem!$B$23*ROUND(1+(SUMPRODUCT(INDEX(CachTinhDiem!$B$8:$E$11,2,0),$K438:$N438)-1)*9/4,1)+CachTinhDiem!$B$24*ROUND(1+(INDEX(CachTinhDiem!$B$15:$E$20,MATCH($O438,CachTinhDiem!$A$15:$A$20,0),2)-1)*9/4,1),1)</f>
        <v>3.9</v>
      </c>
      <c r="R438" s="20">
        <f>ROUND(CachTinhDiem!$B$23*ROUND(1+(SUMPRODUCT(INDEX(CachTinhDiem!$B$8:$E$11,3,0),$K438:$N438)-1)*9/4,1)+CachTinhDiem!$B$24*ROUND(1+(INDEX(CachTinhDiem!$B$15:$E$20,MATCH($O438,CachTinhDiem!$A$15:$A$20,0),3)-1)*9/4,1),1)</f>
        <v>3.4</v>
      </c>
      <c r="S438" s="20">
        <f>ROUND(CachTinhDiem!$B$23*ROUND(1+(SUMPRODUCT(INDEX(CachTinhDiem!$B$8:$E$11,4,0),$K438:$N438)-1)*9/4,1)+CachTinhDiem!$B$24*ROUND(1+(INDEX(CachTinhDiem!$B$15:$E$20,MATCH($O438,CachTinhDiem!$A$15:$A$20,0),4)-1)*9/4,1),1)</f>
        <v>6.9</v>
      </c>
      <c r="T438" s="18" t="str">
        <f>INDEX(CachTinhDiem!$A$8:$A$11,MATCH(MAX($P438:$S438),$P438:$S438,0))</f>
        <v>Thuyết trình</v>
      </c>
      <c r="U438" s="21" t="s">
        <v>91</v>
      </c>
      <c r="V438" s="21" t="s">
        <v>92</v>
      </c>
    </row>
    <row r="439" spans="1:22" ht="15" customHeight="1" x14ac:dyDescent="0.35">
      <c r="A439" s="18" t="s">
        <v>1044</v>
      </c>
      <c r="B439" s="18" t="s">
        <v>83</v>
      </c>
      <c r="C439" s="18" t="s">
        <v>1045</v>
      </c>
      <c r="D439" s="18" t="s">
        <v>136</v>
      </c>
      <c r="E439" s="18" t="s">
        <v>186</v>
      </c>
      <c r="F439" s="18" t="s">
        <v>87</v>
      </c>
      <c r="G439" s="18" t="s">
        <v>281</v>
      </c>
      <c r="H439" s="19">
        <v>5</v>
      </c>
      <c r="I439" s="19">
        <v>17</v>
      </c>
      <c r="J439" s="18" t="s">
        <v>120</v>
      </c>
      <c r="K439" s="19">
        <v>4</v>
      </c>
      <c r="L439" s="19">
        <v>1</v>
      </c>
      <c r="M439" s="19">
        <v>2</v>
      </c>
      <c r="N439" s="19">
        <v>4</v>
      </c>
      <c r="O439" s="18" t="s">
        <v>115</v>
      </c>
      <c r="P439" s="20">
        <f>ROUND(CachTinhDiem!$B$23*ROUND(1+(SUMPRODUCT(INDEX(CachTinhDiem!$B$8:$E$11,1,0),$K439:$N439)-1)*9/4,1)+CachTinhDiem!$B$24*ROUND(1+(INDEX(CachTinhDiem!$B$15:$E$20,MATCH($O439,CachTinhDiem!$A$15:$A$20,0),1)-1)*9/4,1),1)</f>
        <v>6.1</v>
      </c>
      <c r="Q439" s="20">
        <f>ROUND(CachTinhDiem!$B$23*ROUND(1+(SUMPRODUCT(INDEX(CachTinhDiem!$B$8:$E$11,2,0),$K439:$N439)-1)*9/4,1)+CachTinhDiem!$B$24*ROUND(1+(INDEX(CachTinhDiem!$B$15:$E$20,MATCH($O439,CachTinhDiem!$A$15:$A$20,0),2)-1)*9/4,1),1)</f>
        <v>5.3</v>
      </c>
      <c r="R439" s="20">
        <f>ROUND(CachTinhDiem!$B$23*ROUND(1+(SUMPRODUCT(INDEX(CachTinhDiem!$B$8:$E$11,3,0),$K439:$N439)-1)*9/4,1)+CachTinhDiem!$B$24*ROUND(1+(INDEX(CachTinhDiem!$B$15:$E$20,MATCH($O439,CachTinhDiem!$A$15:$A$20,0),3)-1)*9/4,1),1)</f>
        <v>5.5</v>
      </c>
      <c r="S439" s="20">
        <f>ROUND(CachTinhDiem!$B$23*ROUND(1+(SUMPRODUCT(INDEX(CachTinhDiem!$B$8:$E$11,4,0),$K439:$N439)-1)*9/4,1)+CachTinhDiem!$B$24*ROUND(1+(INDEX(CachTinhDiem!$B$15:$E$20,MATCH($O439,CachTinhDiem!$A$15:$A$20,0),4)-1)*9/4,1),1)</f>
        <v>5.5</v>
      </c>
      <c r="T439" s="18" t="str">
        <f>INDEX(CachTinhDiem!$A$8:$A$11,MATCH(MAX($P439:$S439),$P439:$S439,0))</f>
        <v>Đi học</v>
      </c>
      <c r="U439" s="21" t="s">
        <v>91</v>
      </c>
      <c r="V439" s="21" t="s">
        <v>92</v>
      </c>
    </row>
    <row r="440" spans="1:22" ht="15" customHeight="1" x14ac:dyDescent="0.35">
      <c r="A440" s="18" t="s">
        <v>1046</v>
      </c>
      <c r="B440" s="18" t="s">
        <v>83</v>
      </c>
      <c r="C440" s="18" t="s">
        <v>1047</v>
      </c>
      <c r="D440" s="18" t="s">
        <v>85</v>
      </c>
      <c r="E440" s="18" t="s">
        <v>126</v>
      </c>
      <c r="F440" s="18" t="s">
        <v>87</v>
      </c>
      <c r="G440" s="18" t="s">
        <v>243</v>
      </c>
      <c r="H440" s="19">
        <v>5</v>
      </c>
      <c r="I440" s="19">
        <v>11</v>
      </c>
      <c r="J440" s="18" t="s">
        <v>120</v>
      </c>
      <c r="K440" s="19">
        <v>4</v>
      </c>
      <c r="L440" s="19">
        <v>1</v>
      </c>
      <c r="M440" s="19">
        <v>3</v>
      </c>
      <c r="N440" s="19">
        <v>4</v>
      </c>
      <c r="O440" s="18" t="s">
        <v>110</v>
      </c>
      <c r="P440" s="20">
        <f>ROUND(CachTinhDiem!$B$23*ROUND(1+(SUMPRODUCT(INDEX(CachTinhDiem!$B$8:$E$11,1,0),$K440:$N440)-1)*9/4,1)+CachTinhDiem!$B$24*ROUND(1+(INDEX(CachTinhDiem!$B$15:$E$20,MATCH($O440,CachTinhDiem!$A$15:$A$20,0),1)-1)*9/4,1),1)</f>
        <v>5.9</v>
      </c>
      <c r="Q440" s="20">
        <f>ROUND(CachTinhDiem!$B$23*ROUND(1+(SUMPRODUCT(INDEX(CachTinhDiem!$B$8:$E$11,2,0),$K440:$N440)-1)*9/4,1)+CachTinhDiem!$B$24*ROUND(1+(INDEX(CachTinhDiem!$B$15:$E$20,MATCH($O440,CachTinhDiem!$A$15:$A$20,0),2)-1)*9/4,1),1)</f>
        <v>5.4</v>
      </c>
      <c r="R440" s="20">
        <f>ROUND(CachTinhDiem!$B$23*ROUND(1+(SUMPRODUCT(INDEX(CachTinhDiem!$B$8:$E$11,3,0),$K440:$N440)-1)*9/4,1)+CachTinhDiem!$B$24*ROUND(1+(INDEX(CachTinhDiem!$B$15:$E$20,MATCH($O440,CachTinhDiem!$A$15:$A$20,0),3)-1)*9/4,1),1)</f>
        <v>4.9000000000000004</v>
      </c>
      <c r="S440" s="20">
        <f>ROUND(CachTinhDiem!$B$23*ROUND(1+(SUMPRODUCT(INDEX(CachTinhDiem!$B$8:$E$11,4,0),$K440:$N440)-1)*9/4,1)+CachTinhDiem!$B$24*ROUND(1+(INDEX(CachTinhDiem!$B$15:$E$20,MATCH($O440,CachTinhDiem!$A$15:$A$20,0),4)-1)*9/4,1),1)</f>
        <v>6.5</v>
      </c>
      <c r="T440" s="18" t="str">
        <f>INDEX(CachTinhDiem!$A$8:$A$11,MATCH(MAX($P440:$S440),$P440:$S440,0))</f>
        <v>Thuyết trình</v>
      </c>
      <c r="U440" s="21" t="s">
        <v>91</v>
      </c>
      <c r="V440" s="21" t="s">
        <v>92</v>
      </c>
    </row>
    <row r="441" spans="1:22" ht="15" customHeight="1" x14ac:dyDescent="0.35">
      <c r="A441" s="18" t="s">
        <v>1048</v>
      </c>
      <c r="B441" s="18" t="s">
        <v>83</v>
      </c>
      <c r="C441" s="18" t="s">
        <v>1049</v>
      </c>
      <c r="D441" s="18" t="s">
        <v>85</v>
      </c>
      <c r="E441" s="18" t="s">
        <v>147</v>
      </c>
      <c r="F441" s="18" t="s">
        <v>87</v>
      </c>
      <c r="G441" s="18" t="s">
        <v>226</v>
      </c>
      <c r="H441" s="19">
        <v>5</v>
      </c>
      <c r="I441" s="19">
        <v>16</v>
      </c>
      <c r="J441" s="18" t="s">
        <v>120</v>
      </c>
      <c r="K441" s="19">
        <v>4</v>
      </c>
      <c r="L441" s="19">
        <v>1</v>
      </c>
      <c r="M441" s="19">
        <v>2</v>
      </c>
      <c r="N441" s="19">
        <v>3</v>
      </c>
      <c r="O441" s="18" t="s">
        <v>103</v>
      </c>
      <c r="P441" s="20">
        <f>ROUND(CachTinhDiem!$B$23*ROUND(1+(SUMPRODUCT(INDEX(CachTinhDiem!$B$8:$E$11,1,0),$K441:$N441)-1)*9/4,1)+CachTinhDiem!$B$24*ROUND(1+(INDEX(CachTinhDiem!$B$15:$E$20,MATCH($O441,CachTinhDiem!$A$15:$A$20,0),1)-1)*9/4,1),1)</f>
        <v>4.9000000000000004</v>
      </c>
      <c r="Q441" s="20">
        <f>ROUND(CachTinhDiem!$B$23*ROUND(1+(SUMPRODUCT(INDEX(CachTinhDiem!$B$8:$E$11,2,0),$K441:$N441)-1)*9/4,1)+CachTinhDiem!$B$24*ROUND(1+(INDEX(CachTinhDiem!$B$15:$E$20,MATCH($O441,CachTinhDiem!$A$15:$A$20,0),2)-1)*9/4,1),1)</f>
        <v>3.7</v>
      </c>
      <c r="R441" s="20">
        <f>ROUND(CachTinhDiem!$B$23*ROUND(1+(SUMPRODUCT(INDEX(CachTinhDiem!$B$8:$E$11,3,0),$K441:$N441)-1)*9/4,1)+CachTinhDiem!$B$24*ROUND(1+(INDEX(CachTinhDiem!$B$15:$E$20,MATCH($O441,CachTinhDiem!$A$15:$A$20,0),3)-1)*9/4,1),1)</f>
        <v>3.1</v>
      </c>
      <c r="S441" s="20">
        <f>ROUND(CachTinhDiem!$B$23*ROUND(1+(SUMPRODUCT(INDEX(CachTinhDiem!$B$8:$E$11,4,0),$K441:$N441)-1)*9/4,1)+CachTinhDiem!$B$24*ROUND(1+(INDEX(CachTinhDiem!$B$15:$E$20,MATCH($O441,CachTinhDiem!$A$15:$A$20,0),4)-1)*9/4,1),1)</f>
        <v>5.9</v>
      </c>
      <c r="T441" s="18" t="str">
        <f>INDEX(CachTinhDiem!$A$8:$A$11,MATCH(MAX($P441:$S441),$P441:$S441,0))</f>
        <v>Thuyết trình</v>
      </c>
      <c r="U441" s="21" t="s">
        <v>91</v>
      </c>
      <c r="V441" s="21" t="s">
        <v>92</v>
      </c>
    </row>
    <row r="442" spans="1:22" ht="15" customHeight="1" x14ac:dyDescent="0.35">
      <c r="A442" s="18" t="s">
        <v>1050</v>
      </c>
      <c r="B442" s="18" t="s">
        <v>1051</v>
      </c>
      <c r="C442" s="18" t="s">
        <v>1052</v>
      </c>
      <c r="D442" s="18" t="s">
        <v>85</v>
      </c>
      <c r="E442" s="18" t="s">
        <v>106</v>
      </c>
      <c r="F442" s="18" t="s">
        <v>87</v>
      </c>
      <c r="G442" s="18" t="s">
        <v>1053</v>
      </c>
      <c r="H442" s="19">
        <v>5</v>
      </c>
      <c r="I442" s="19">
        <v>10</v>
      </c>
      <c r="J442" s="18" t="s">
        <v>120</v>
      </c>
      <c r="K442" s="19">
        <v>5</v>
      </c>
      <c r="L442" s="19">
        <v>1</v>
      </c>
      <c r="M442" s="19">
        <v>2</v>
      </c>
      <c r="N442" s="19">
        <v>2</v>
      </c>
      <c r="O442" s="18" t="s">
        <v>115</v>
      </c>
      <c r="P442" s="20">
        <f>ROUND(CachTinhDiem!$B$23*ROUND(1+(SUMPRODUCT(INDEX(CachTinhDiem!$B$8:$E$11,1,0),$K442:$N442)-1)*9/4,1)+CachTinhDiem!$B$24*ROUND(1+(INDEX(CachTinhDiem!$B$15:$E$20,MATCH($O442,CachTinhDiem!$A$15:$A$20,0),1)-1)*9/4,1),1)</f>
        <v>5.3</v>
      </c>
      <c r="Q442" s="20">
        <f>ROUND(CachTinhDiem!$B$23*ROUND(1+(SUMPRODUCT(INDEX(CachTinhDiem!$B$8:$E$11,2,0),$K442:$N442)-1)*9/4,1)+CachTinhDiem!$B$24*ROUND(1+(INDEX(CachTinhDiem!$B$15:$E$20,MATCH($O442,CachTinhDiem!$A$15:$A$20,0),2)-1)*9/4,1),1)</f>
        <v>5.3</v>
      </c>
      <c r="R442" s="20">
        <f>ROUND(CachTinhDiem!$B$23*ROUND(1+(SUMPRODUCT(INDEX(CachTinhDiem!$B$8:$E$11,3,0),$K442:$N442)-1)*9/4,1)+CachTinhDiem!$B$24*ROUND(1+(INDEX(CachTinhDiem!$B$15:$E$20,MATCH($O442,CachTinhDiem!$A$15:$A$20,0),3)-1)*9/4,1),1)</f>
        <v>4.8</v>
      </c>
      <c r="S442" s="20">
        <f>ROUND(CachTinhDiem!$B$23*ROUND(1+(SUMPRODUCT(INDEX(CachTinhDiem!$B$8:$E$11,4,0),$K442:$N442)-1)*9/4,1)+CachTinhDiem!$B$24*ROUND(1+(INDEX(CachTinhDiem!$B$15:$E$20,MATCH($O442,CachTinhDiem!$A$15:$A$20,0),4)-1)*9/4,1),1)</f>
        <v>3.6</v>
      </c>
      <c r="T442" s="18" t="str">
        <f>INDEX(CachTinhDiem!$A$8:$A$11,MATCH(MAX($P442:$S442),$P442:$S442,0))</f>
        <v>Đi học</v>
      </c>
      <c r="U442" s="21" t="s">
        <v>91</v>
      </c>
      <c r="V442" s="21" t="s">
        <v>92</v>
      </c>
    </row>
    <row r="443" spans="1:22" ht="15" customHeight="1" x14ac:dyDescent="0.35">
      <c r="A443" s="18" t="s">
        <v>1054</v>
      </c>
      <c r="B443" s="18" t="s">
        <v>1051</v>
      </c>
      <c r="C443" s="18" t="s">
        <v>1055</v>
      </c>
      <c r="D443" s="18" t="s">
        <v>136</v>
      </c>
      <c r="E443" s="18" t="s">
        <v>86</v>
      </c>
      <c r="F443" s="18" t="s">
        <v>87</v>
      </c>
      <c r="G443" s="18" t="s">
        <v>207</v>
      </c>
      <c r="H443" s="19">
        <v>27</v>
      </c>
      <c r="I443" s="19">
        <v>40</v>
      </c>
      <c r="J443" s="18" t="s">
        <v>726</v>
      </c>
      <c r="K443" s="19">
        <v>1</v>
      </c>
      <c r="L443" s="19">
        <v>5</v>
      </c>
      <c r="M443" s="19">
        <v>5</v>
      </c>
      <c r="N443" s="19">
        <v>4</v>
      </c>
      <c r="O443" s="18" t="s">
        <v>138</v>
      </c>
      <c r="P443" s="20">
        <f>ROUND(CachTinhDiem!$B$23*ROUND(1+(SUMPRODUCT(INDEX(CachTinhDiem!$B$8:$E$11,1,0),$K443:$N443)-1)*9/4,1)+CachTinhDiem!$B$24*ROUND(1+(INDEX(CachTinhDiem!$B$15:$E$20,MATCH($O443,CachTinhDiem!$A$15:$A$20,0),1)-1)*9/4,1),1)</f>
        <v>8.1999999999999993</v>
      </c>
      <c r="Q443" s="20">
        <f>ROUND(CachTinhDiem!$B$23*ROUND(1+(SUMPRODUCT(INDEX(CachTinhDiem!$B$8:$E$11,2,0),$K443:$N443)-1)*9/4,1)+CachTinhDiem!$B$24*ROUND(1+(INDEX(CachTinhDiem!$B$15:$E$20,MATCH($O443,CachTinhDiem!$A$15:$A$20,0),2)-1)*9/4,1),1)</f>
        <v>8.6</v>
      </c>
      <c r="R443" s="20">
        <f>ROUND(CachTinhDiem!$B$23*ROUND(1+(SUMPRODUCT(INDEX(CachTinhDiem!$B$8:$E$11,3,0),$K443:$N443)-1)*9/4,1)+CachTinhDiem!$B$24*ROUND(1+(INDEX(CachTinhDiem!$B$15:$E$20,MATCH($O443,CachTinhDiem!$A$15:$A$20,0),3)-1)*9/4,1),1)</f>
        <v>9.1</v>
      </c>
      <c r="S443" s="20">
        <f>ROUND(CachTinhDiem!$B$23*ROUND(1+(SUMPRODUCT(INDEX(CachTinhDiem!$B$8:$E$11,4,0),$K443:$N443)-1)*9/4,1)+CachTinhDiem!$B$24*ROUND(1+(INDEX(CachTinhDiem!$B$15:$E$20,MATCH($O443,CachTinhDiem!$A$15:$A$20,0),4)-1)*9/4,1),1)</f>
        <v>6.4</v>
      </c>
      <c r="T443" s="18" t="str">
        <f>INDEX(CachTinhDiem!$A$8:$A$11,MATCH(MAX($P443:$S443),$P443:$S443,0))</f>
        <v>Vẽ ngoại cảnh</v>
      </c>
      <c r="U443" s="21" t="s">
        <v>91</v>
      </c>
      <c r="V443" s="21" t="s">
        <v>92</v>
      </c>
    </row>
    <row r="444" spans="1:22" ht="15" customHeight="1" x14ac:dyDescent="0.35">
      <c r="A444" s="18" t="s">
        <v>1056</v>
      </c>
      <c r="B444" s="18" t="s">
        <v>1051</v>
      </c>
      <c r="C444" s="18" t="s">
        <v>1057</v>
      </c>
      <c r="D444" s="18" t="s">
        <v>100</v>
      </c>
      <c r="E444" s="18" t="s">
        <v>137</v>
      </c>
      <c r="F444" s="18" t="s">
        <v>87</v>
      </c>
      <c r="G444" s="18" t="s">
        <v>1058</v>
      </c>
      <c r="H444" s="19">
        <v>13</v>
      </c>
      <c r="I444" s="19">
        <v>25</v>
      </c>
      <c r="J444" s="18" t="s">
        <v>128</v>
      </c>
      <c r="K444" s="19">
        <v>2</v>
      </c>
      <c r="L444" s="19">
        <v>3</v>
      </c>
      <c r="M444" s="19">
        <v>5</v>
      </c>
      <c r="N444" s="19">
        <v>3</v>
      </c>
      <c r="O444" s="18" t="s">
        <v>138</v>
      </c>
      <c r="P444" s="20">
        <f>ROUND(CachTinhDiem!$B$23*ROUND(1+(SUMPRODUCT(INDEX(CachTinhDiem!$B$8:$E$11,1,0),$K444:$N444)-1)*9/4,1)+CachTinhDiem!$B$24*ROUND(1+(INDEX(CachTinhDiem!$B$15:$E$20,MATCH($O444,CachTinhDiem!$A$15:$A$20,0),1)-1)*9/4,1),1)</f>
        <v>7</v>
      </c>
      <c r="Q444" s="20">
        <f>ROUND(CachTinhDiem!$B$23*ROUND(1+(SUMPRODUCT(INDEX(CachTinhDiem!$B$8:$E$11,2,0),$K444:$N444)-1)*9/4,1)+CachTinhDiem!$B$24*ROUND(1+(INDEX(CachTinhDiem!$B$15:$E$20,MATCH($O444,CachTinhDiem!$A$15:$A$20,0),2)-1)*9/4,1),1)</f>
        <v>8.1</v>
      </c>
      <c r="R444" s="20">
        <f>ROUND(CachTinhDiem!$B$23*ROUND(1+(SUMPRODUCT(INDEX(CachTinhDiem!$B$8:$E$11,3,0),$K444:$N444)-1)*9/4,1)+CachTinhDiem!$B$24*ROUND(1+(INDEX(CachTinhDiem!$B$15:$E$20,MATCH($O444,CachTinhDiem!$A$15:$A$20,0),3)-1)*9/4,1),1)</f>
        <v>7.8</v>
      </c>
      <c r="S444" s="20">
        <f>ROUND(CachTinhDiem!$B$23*ROUND(1+(SUMPRODUCT(INDEX(CachTinhDiem!$B$8:$E$11,4,0),$K444:$N444)-1)*9/4,1)+CachTinhDiem!$B$24*ROUND(1+(INDEX(CachTinhDiem!$B$15:$E$20,MATCH($O444,CachTinhDiem!$A$15:$A$20,0),4)-1)*9/4,1),1)</f>
        <v>4.8</v>
      </c>
      <c r="T444" s="18" t="str">
        <f>INDEX(CachTinhDiem!$A$8:$A$11,MATCH(MAX($P444:$S444),$P444:$S444,0))</f>
        <v>Xưởng/Công trình</v>
      </c>
      <c r="U444" s="21" t="s">
        <v>91</v>
      </c>
      <c r="V444" s="21" t="s">
        <v>92</v>
      </c>
    </row>
    <row r="445" spans="1:22" ht="15" customHeight="1" x14ac:dyDescent="0.35">
      <c r="A445" s="18" t="s">
        <v>1059</v>
      </c>
      <c r="B445" s="18" t="s">
        <v>1051</v>
      </c>
      <c r="C445" s="18" t="s">
        <v>1060</v>
      </c>
      <c r="D445" s="18" t="s">
        <v>85</v>
      </c>
      <c r="E445" s="18" t="s">
        <v>344</v>
      </c>
      <c r="F445" s="18" t="s">
        <v>87</v>
      </c>
      <c r="G445" s="18" t="s">
        <v>238</v>
      </c>
      <c r="H445" s="19">
        <v>10</v>
      </c>
      <c r="I445" s="19">
        <v>26</v>
      </c>
      <c r="J445" s="18" t="s">
        <v>200</v>
      </c>
      <c r="K445" s="19">
        <v>3</v>
      </c>
      <c r="L445" s="19">
        <v>2</v>
      </c>
      <c r="M445" s="19">
        <v>3</v>
      </c>
      <c r="N445" s="19">
        <v>2</v>
      </c>
      <c r="O445" s="18" t="s">
        <v>115</v>
      </c>
      <c r="P445" s="20">
        <f>ROUND(CachTinhDiem!$B$23*ROUND(1+(SUMPRODUCT(INDEX(CachTinhDiem!$B$8:$E$11,1,0),$K445:$N445)-1)*9/4,1)+CachTinhDiem!$B$24*ROUND(1+(INDEX(CachTinhDiem!$B$15:$E$20,MATCH($O445,CachTinhDiem!$A$15:$A$20,0),1)-1)*9/4,1),1)</f>
        <v>5.9</v>
      </c>
      <c r="Q445" s="20">
        <f>ROUND(CachTinhDiem!$B$23*ROUND(1+(SUMPRODUCT(INDEX(CachTinhDiem!$B$8:$E$11,2,0),$K445:$N445)-1)*9/4,1)+CachTinhDiem!$B$24*ROUND(1+(INDEX(CachTinhDiem!$B$15:$E$20,MATCH($O445,CachTinhDiem!$A$15:$A$20,0),2)-1)*9/4,1),1)</f>
        <v>5.7</v>
      </c>
      <c r="R445" s="20">
        <f>ROUND(CachTinhDiem!$B$23*ROUND(1+(SUMPRODUCT(INDEX(CachTinhDiem!$B$8:$E$11,3,0),$K445:$N445)-1)*9/4,1)+CachTinhDiem!$B$24*ROUND(1+(INDEX(CachTinhDiem!$B$15:$E$20,MATCH($O445,CachTinhDiem!$A$15:$A$20,0),3)-1)*9/4,1),1)</f>
        <v>6.1</v>
      </c>
      <c r="S445" s="20">
        <f>ROUND(CachTinhDiem!$B$23*ROUND(1+(SUMPRODUCT(INDEX(CachTinhDiem!$B$8:$E$11,4,0),$K445:$N445)-1)*9/4,1)+CachTinhDiem!$B$24*ROUND(1+(INDEX(CachTinhDiem!$B$15:$E$20,MATCH($O445,CachTinhDiem!$A$15:$A$20,0),4)-1)*9/4,1),1)</f>
        <v>4.2</v>
      </c>
      <c r="T445" s="18" t="str">
        <f>INDEX(CachTinhDiem!$A$8:$A$11,MATCH(MAX($P445:$S445),$P445:$S445,0))</f>
        <v>Vẽ ngoại cảnh</v>
      </c>
      <c r="U445" s="21" t="s">
        <v>91</v>
      </c>
      <c r="V445" s="21" t="s">
        <v>92</v>
      </c>
    </row>
    <row r="446" spans="1:22" ht="15" customHeight="1" x14ac:dyDescent="0.35">
      <c r="A446" s="18" t="s">
        <v>1061</v>
      </c>
      <c r="B446" s="18" t="s">
        <v>1051</v>
      </c>
      <c r="C446" s="18" t="s">
        <v>1062</v>
      </c>
      <c r="D446" s="18" t="s">
        <v>85</v>
      </c>
      <c r="E446" s="18" t="s">
        <v>24</v>
      </c>
      <c r="F446" s="18" t="s">
        <v>87</v>
      </c>
      <c r="G446" s="18" t="s">
        <v>238</v>
      </c>
      <c r="H446" s="19">
        <v>9</v>
      </c>
      <c r="I446" s="19">
        <v>26</v>
      </c>
      <c r="J446" s="18" t="s">
        <v>200</v>
      </c>
      <c r="K446" s="19">
        <v>3</v>
      </c>
      <c r="L446" s="19">
        <v>2</v>
      </c>
      <c r="M446" s="19">
        <v>2</v>
      </c>
      <c r="N446" s="19">
        <v>2</v>
      </c>
      <c r="O446" s="18" t="s">
        <v>115</v>
      </c>
      <c r="P446" s="20">
        <f>ROUND(CachTinhDiem!$B$23*ROUND(1+(SUMPRODUCT(INDEX(CachTinhDiem!$B$8:$E$11,1,0),$K446:$N446)-1)*9/4,1)+CachTinhDiem!$B$24*ROUND(1+(INDEX(CachTinhDiem!$B$15:$E$20,MATCH($O446,CachTinhDiem!$A$15:$A$20,0),1)-1)*9/4,1),1)</f>
        <v>5.5</v>
      </c>
      <c r="Q446" s="20">
        <f>ROUND(CachTinhDiem!$B$23*ROUND(1+(SUMPRODUCT(INDEX(CachTinhDiem!$B$8:$E$11,2,0),$K446:$N446)-1)*9/4,1)+CachTinhDiem!$B$24*ROUND(1+(INDEX(CachTinhDiem!$B$15:$E$20,MATCH($O446,CachTinhDiem!$A$15:$A$20,0),2)-1)*9/4,1),1)</f>
        <v>4.9000000000000004</v>
      </c>
      <c r="R446" s="20">
        <f>ROUND(CachTinhDiem!$B$23*ROUND(1+(SUMPRODUCT(INDEX(CachTinhDiem!$B$8:$E$11,3,0),$K446:$N446)-1)*9/4,1)+CachTinhDiem!$B$24*ROUND(1+(INDEX(CachTinhDiem!$B$15:$E$20,MATCH($O446,CachTinhDiem!$A$15:$A$20,0),3)-1)*9/4,1),1)</f>
        <v>5.3</v>
      </c>
      <c r="S446" s="20">
        <f>ROUND(CachTinhDiem!$B$23*ROUND(1+(SUMPRODUCT(INDEX(CachTinhDiem!$B$8:$E$11,4,0),$K446:$N446)-1)*9/4,1)+CachTinhDiem!$B$24*ROUND(1+(INDEX(CachTinhDiem!$B$15:$E$20,MATCH($O446,CachTinhDiem!$A$15:$A$20,0),4)-1)*9/4,1),1)</f>
        <v>4</v>
      </c>
      <c r="T446" s="18" t="str">
        <f>INDEX(CachTinhDiem!$A$8:$A$11,MATCH(MAX($P446:$S446),$P446:$S446,0))</f>
        <v>Đi học</v>
      </c>
      <c r="U446" s="21" t="s">
        <v>91</v>
      </c>
      <c r="V446" s="21" t="s">
        <v>92</v>
      </c>
    </row>
    <row r="447" spans="1:22" ht="15" customHeight="1" x14ac:dyDescent="0.35">
      <c r="A447" s="18" t="s">
        <v>1063</v>
      </c>
      <c r="B447" s="18" t="s">
        <v>1051</v>
      </c>
      <c r="C447" s="18" t="s">
        <v>1064</v>
      </c>
      <c r="D447" s="18" t="s">
        <v>136</v>
      </c>
      <c r="E447" s="18" t="s">
        <v>160</v>
      </c>
      <c r="F447" s="18" t="s">
        <v>87</v>
      </c>
      <c r="G447" s="18" t="s">
        <v>1065</v>
      </c>
      <c r="H447" s="19">
        <v>5</v>
      </c>
      <c r="I447" s="19">
        <v>12</v>
      </c>
      <c r="J447" s="18" t="s">
        <v>120</v>
      </c>
      <c r="K447" s="19">
        <v>4</v>
      </c>
      <c r="L447" s="19">
        <v>2</v>
      </c>
      <c r="M447" s="19">
        <v>2</v>
      </c>
      <c r="N447" s="19">
        <v>3</v>
      </c>
      <c r="O447" s="18" t="s">
        <v>90</v>
      </c>
      <c r="P447" s="20">
        <f>ROUND(CachTinhDiem!$B$23*ROUND(1+(SUMPRODUCT(INDEX(CachTinhDiem!$B$8:$E$11,1,0),$K447:$N447)-1)*9/4,1)+CachTinhDiem!$B$24*ROUND(1+(INDEX(CachTinhDiem!$B$15:$E$20,MATCH($O447,CachTinhDiem!$A$15:$A$20,0),1)-1)*9/4,1),1)</f>
        <v>5.4</v>
      </c>
      <c r="Q447" s="20">
        <f>ROUND(CachTinhDiem!$B$23*ROUND(1+(SUMPRODUCT(INDEX(CachTinhDiem!$B$8:$E$11,2,0),$K447:$N447)-1)*9/4,1)+CachTinhDiem!$B$24*ROUND(1+(INDEX(CachTinhDiem!$B$15:$E$20,MATCH($O447,CachTinhDiem!$A$15:$A$20,0),2)-1)*9/4,1),1)</f>
        <v>4.7</v>
      </c>
      <c r="R447" s="20">
        <f>ROUND(CachTinhDiem!$B$23*ROUND(1+(SUMPRODUCT(INDEX(CachTinhDiem!$B$8:$E$11,3,0),$K447:$N447)-1)*9/4,1)+CachTinhDiem!$B$24*ROUND(1+(INDEX(CachTinhDiem!$B$15:$E$20,MATCH($O447,CachTinhDiem!$A$15:$A$20,0),3)-1)*9/4,1),1)</f>
        <v>4.9000000000000004</v>
      </c>
      <c r="S447" s="20">
        <f>ROUND(CachTinhDiem!$B$23*ROUND(1+(SUMPRODUCT(INDEX(CachTinhDiem!$B$8:$E$11,4,0),$K447:$N447)-1)*9/4,1)+CachTinhDiem!$B$24*ROUND(1+(INDEX(CachTinhDiem!$B$15:$E$20,MATCH($O447,CachTinhDiem!$A$15:$A$20,0),4)-1)*9/4,1),1)</f>
        <v>4.2</v>
      </c>
      <c r="T447" s="18" t="str">
        <f>INDEX(CachTinhDiem!$A$8:$A$11,MATCH(MAX($P447:$S447),$P447:$S447,0))</f>
        <v>Đi học</v>
      </c>
      <c r="U447" s="21" t="s">
        <v>91</v>
      </c>
      <c r="V447" s="21" t="s">
        <v>92</v>
      </c>
    </row>
    <row r="448" spans="1:22" ht="15" customHeight="1" x14ac:dyDescent="0.35">
      <c r="A448" s="18" t="s">
        <v>1066</v>
      </c>
      <c r="B448" s="18" t="s">
        <v>1051</v>
      </c>
      <c r="C448" s="18" t="s">
        <v>1067</v>
      </c>
      <c r="D448" s="18" t="s">
        <v>85</v>
      </c>
      <c r="E448" s="18" t="s">
        <v>101</v>
      </c>
      <c r="F448" s="18" t="s">
        <v>87</v>
      </c>
      <c r="G448" s="18" t="s">
        <v>1058</v>
      </c>
      <c r="H448" s="19">
        <v>5</v>
      </c>
      <c r="I448" s="19">
        <v>15</v>
      </c>
      <c r="J448" s="18" t="s">
        <v>120</v>
      </c>
      <c r="K448" s="19">
        <v>3</v>
      </c>
      <c r="L448" s="19">
        <v>2</v>
      </c>
      <c r="M448" s="19">
        <v>3</v>
      </c>
      <c r="N448" s="19">
        <v>2</v>
      </c>
      <c r="O448" s="18" t="s">
        <v>90</v>
      </c>
      <c r="P448" s="20">
        <f>ROUND(CachTinhDiem!$B$23*ROUND(1+(SUMPRODUCT(INDEX(CachTinhDiem!$B$8:$E$11,1,0),$K448:$N448)-1)*9/4,1)+CachTinhDiem!$B$24*ROUND(1+(INDEX(CachTinhDiem!$B$15:$E$20,MATCH($O448,CachTinhDiem!$A$15:$A$20,0),1)-1)*9/4,1),1)</f>
        <v>5.3</v>
      </c>
      <c r="Q448" s="20">
        <f>ROUND(CachTinhDiem!$B$23*ROUND(1+(SUMPRODUCT(INDEX(CachTinhDiem!$B$8:$E$11,2,0),$K448:$N448)-1)*9/4,1)+CachTinhDiem!$B$24*ROUND(1+(INDEX(CachTinhDiem!$B$15:$E$20,MATCH($O448,CachTinhDiem!$A$15:$A$20,0),2)-1)*9/4,1),1)</f>
        <v>5</v>
      </c>
      <c r="R448" s="20">
        <f>ROUND(CachTinhDiem!$B$23*ROUND(1+(SUMPRODUCT(INDEX(CachTinhDiem!$B$8:$E$11,3,0),$K448:$N448)-1)*9/4,1)+CachTinhDiem!$B$24*ROUND(1+(INDEX(CachTinhDiem!$B$15:$E$20,MATCH($O448,CachTinhDiem!$A$15:$A$20,0),3)-1)*9/4,1),1)</f>
        <v>5.4</v>
      </c>
      <c r="S448" s="20">
        <f>ROUND(CachTinhDiem!$B$23*ROUND(1+(SUMPRODUCT(INDEX(CachTinhDiem!$B$8:$E$11,4,0),$K448:$N448)-1)*9/4,1)+CachTinhDiem!$B$24*ROUND(1+(INDEX(CachTinhDiem!$B$15:$E$20,MATCH($O448,CachTinhDiem!$A$15:$A$20,0),4)-1)*9/4,1),1)</f>
        <v>3.6</v>
      </c>
      <c r="T448" s="18" t="str">
        <f>INDEX(CachTinhDiem!$A$8:$A$11,MATCH(MAX($P448:$S448),$P448:$S448,0))</f>
        <v>Vẽ ngoại cảnh</v>
      </c>
      <c r="U448" s="21" t="s">
        <v>91</v>
      </c>
      <c r="V448" s="21" t="s">
        <v>92</v>
      </c>
    </row>
    <row r="449" spans="1:22" ht="15" customHeight="1" x14ac:dyDescent="0.35">
      <c r="A449" s="18" t="s">
        <v>1068</v>
      </c>
      <c r="B449" s="18" t="s">
        <v>1051</v>
      </c>
      <c r="C449" s="18" t="s">
        <v>1069</v>
      </c>
      <c r="D449" s="18" t="s">
        <v>85</v>
      </c>
      <c r="E449" s="18" t="s">
        <v>147</v>
      </c>
      <c r="F449" s="18" t="s">
        <v>87</v>
      </c>
      <c r="G449" s="18" t="s">
        <v>196</v>
      </c>
      <c r="H449" s="19">
        <v>5</v>
      </c>
      <c r="I449" s="19">
        <v>10</v>
      </c>
      <c r="J449" s="18" t="s">
        <v>120</v>
      </c>
      <c r="K449" s="19">
        <v>5</v>
      </c>
      <c r="L449" s="19">
        <v>1</v>
      </c>
      <c r="M449" s="19">
        <v>2</v>
      </c>
      <c r="N449" s="19">
        <v>5</v>
      </c>
      <c r="O449" s="18" t="s">
        <v>103</v>
      </c>
      <c r="P449" s="20">
        <f>ROUND(CachTinhDiem!$B$23*ROUND(1+(SUMPRODUCT(INDEX(CachTinhDiem!$B$8:$E$11,1,0),$K449:$N449)-1)*9/4,1)+CachTinhDiem!$B$24*ROUND(1+(INDEX(CachTinhDiem!$B$15:$E$20,MATCH($O449,CachTinhDiem!$A$15:$A$20,0),1)-1)*9/4,1),1)</f>
        <v>6.1</v>
      </c>
      <c r="Q449" s="20">
        <f>ROUND(CachTinhDiem!$B$23*ROUND(1+(SUMPRODUCT(INDEX(CachTinhDiem!$B$8:$E$11,2,0),$K449:$N449)-1)*9/4,1)+CachTinhDiem!$B$24*ROUND(1+(INDEX(CachTinhDiem!$B$15:$E$20,MATCH($O449,CachTinhDiem!$A$15:$A$20,0),2)-1)*9/4,1),1)</f>
        <v>4.4000000000000004</v>
      </c>
      <c r="R449" s="20">
        <f>ROUND(CachTinhDiem!$B$23*ROUND(1+(SUMPRODUCT(INDEX(CachTinhDiem!$B$8:$E$11,3,0),$K449:$N449)-1)*9/4,1)+CachTinhDiem!$B$24*ROUND(1+(INDEX(CachTinhDiem!$B$15:$E$20,MATCH($O449,CachTinhDiem!$A$15:$A$20,0),3)-1)*9/4,1),1)</f>
        <v>3.7</v>
      </c>
      <c r="S449" s="20">
        <f>ROUND(CachTinhDiem!$B$23*ROUND(1+(SUMPRODUCT(INDEX(CachTinhDiem!$B$8:$E$11,4,0),$K449:$N449)-1)*9/4,1)+CachTinhDiem!$B$24*ROUND(1+(INDEX(CachTinhDiem!$B$15:$E$20,MATCH($O449,CachTinhDiem!$A$15:$A$20,0),4)-1)*9/4,1),1)</f>
        <v>7.8</v>
      </c>
      <c r="T449" s="18" t="str">
        <f>INDEX(CachTinhDiem!$A$8:$A$11,MATCH(MAX($P449:$S449),$P449:$S449,0))</f>
        <v>Thuyết trình</v>
      </c>
      <c r="U449" s="21" t="s">
        <v>91</v>
      </c>
      <c r="V449" s="21" t="s">
        <v>92</v>
      </c>
    </row>
    <row r="450" spans="1:22" ht="15" customHeight="1" x14ac:dyDescent="0.35">
      <c r="A450" s="18" t="s">
        <v>1070</v>
      </c>
      <c r="B450" s="18" t="s">
        <v>1051</v>
      </c>
      <c r="C450" s="18" t="s">
        <v>1071</v>
      </c>
      <c r="D450" s="18" t="s">
        <v>85</v>
      </c>
      <c r="E450" s="18" t="s">
        <v>229</v>
      </c>
      <c r="F450" s="18" t="s">
        <v>87</v>
      </c>
      <c r="G450" s="18" t="s">
        <v>1072</v>
      </c>
      <c r="H450" s="19">
        <v>5</v>
      </c>
      <c r="I450" s="19">
        <v>10</v>
      </c>
      <c r="J450" s="18" t="s">
        <v>120</v>
      </c>
      <c r="K450" s="19">
        <v>5</v>
      </c>
      <c r="L450" s="19">
        <v>1</v>
      </c>
      <c r="M450" s="19">
        <v>2</v>
      </c>
      <c r="N450" s="19">
        <v>2</v>
      </c>
      <c r="O450" s="18" t="s">
        <v>115</v>
      </c>
      <c r="P450" s="20">
        <f>ROUND(CachTinhDiem!$B$23*ROUND(1+(SUMPRODUCT(INDEX(CachTinhDiem!$B$8:$E$11,1,0),$K450:$N450)-1)*9/4,1)+CachTinhDiem!$B$24*ROUND(1+(INDEX(CachTinhDiem!$B$15:$E$20,MATCH($O450,CachTinhDiem!$A$15:$A$20,0),1)-1)*9/4,1),1)</f>
        <v>5.3</v>
      </c>
      <c r="Q450" s="20">
        <f>ROUND(CachTinhDiem!$B$23*ROUND(1+(SUMPRODUCT(INDEX(CachTinhDiem!$B$8:$E$11,2,0),$K450:$N450)-1)*9/4,1)+CachTinhDiem!$B$24*ROUND(1+(INDEX(CachTinhDiem!$B$15:$E$20,MATCH($O450,CachTinhDiem!$A$15:$A$20,0),2)-1)*9/4,1),1)</f>
        <v>5.3</v>
      </c>
      <c r="R450" s="20">
        <f>ROUND(CachTinhDiem!$B$23*ROUND(1+(SUMPRODUCT(INDEX(CachTinhDiem!$B$8:$E$11,3,0),$K450:$N450)-1)*9/4,1)+CachTinhDiem!$B$24*ROUND(1+(INDEX(CachTinhDiem!$B$15:$E$20,MATCH($O450,CachTinhDiem!$A$15:$A$20,0),3)-1)*9/4,1),1)</f>
        <v>4.8</v>
      </c>
      <c r="S450" s="20">
        <f>ROUND(CachTinhDiem!$B$23*ROUND(1+(SUMPRODUCT(INDEX(CachTinhDiem!$B$8:$E$11,4,0),$K450:$N450)-1)*9/4,1)+CachTinhDiem!$B$24*ROUND(1+(INDEX(CachTinhDiem!$B$15:$E$20,MATCH($O450,CachTinhDiem!$A$15:$A$20,0),4)-1)*9/4,1),1)</f>
        <v>3.6</v>
      </c>
      <c r="T450" s="18" t="str">
        <f>INDEX(CachTinhDiem!$A$8:$A$11,MATCH(MAX($P450:$S450),$P450:$S450,0))</f>
        <v>Đi học</v>
      </c>
      <c r="U450" s="21" t="s">
        <v>91</v>
      </c>
      <c r="V450" s="21" t="s">
        <v>92</v>
      </c>
    </row>
    <row r="451" spans="1:22" ht="15" customHeight="1" x14ac:dyDescent="0.35">
      <c r="A451" s="18" t="s">
        <v>1073</v>
      </c>
      <c r="B451" s="18" t="s">
        <v>1051</v>
      </c>
      <c r="C451" s="18" t="s">
        <v>1074</v>
      </c>
      <c r="D451" s="18" t="s">
        <v>136</v>
      </c>
      <c r="E451" s="18" t="s">
        <v>20</v>
      </c>
      <c r="F451" s="18" t="s">
        <v>87</v>
      </c>
      <c r="G451" s="18" t="s">
        <v>226</v>
      </c>
      <c r="H451" s="19">
        <v>9</v>
      </c>
      <c r="I451" s="19">
        <v>25</v>
      </c>
      <c r="J451" s="18" t="s">
        <v>200</v>
      </c>
      <c r="K451" s="19">
        <v>4</v>
      </c>
      <c r="L451" s="19">
        <v>2</v>
      </c>
      <c r="M451" s="19">
        <v>3</v>
      </c>
      <c r="N451" s="19">
        <v>5</v>
      </c>
      <c r="O451" s="18" t="s">
        <v>103</v>
      </c>
      <c r="P451" s="20">
        <f>ROUND(CachTinhDiem!$B$23*ROUND(1+(SUMPRODUCT(INDEX(CachTinhDiem!$B$8:$E$11,1,0),$K451:$N451)-1)*9/4,1)+CachTinhDiem!$B$24*ROUND(1+(INDEX(CachTinhDiem!$B$15:$E$20,MATCH($O451,CachTinhDiem!$A$15:$A$20,0),1)-1)*9/4,1),1)</f>
        <v>6.8</v>
      </c>
      <c r="Q451" s="20">
        <f>ROUND(CachTinhDiem!$B$23*ROUND(1+(SUMPRODUCT(INDEX(CachTinhDiem!$B$8:$E$11,2,0),$K451:$N451)-1)*9/4,1)+CachTinhDiem!$B$24*ROUND(1+(INDEX(CachTinhDiem!$B$15:$E$20,MATCH($O451,CachTinhDiem!$A$15:$A$20,0),2)-1)*9/4,1),1)</f>
        <v>5.2</v>
      </c>
      <c r="R451" s="20">
        <f>ROUND(CachTinhDiem!$B$23*ROUND(1+(SUMPRODUCT(INDEX(CachTinhDiem!$B$8:$E$11,3,0),$K451:$N451)-1)*9/4,1)+CachTinhDiem!$B$24*ROUND(1+(INDEX(CachTinhDiem!$B$15:$E$20,MATCH($O451,CachTinhDiem!$A$15:$A$20,0),3)-1)*9/4,1),1)</f>
        <v>5</v>
      </c>
      <c r="S451" s="20">
        <f>ROUND(CachTinhDiem!$B$23*ROUND(1+(SUMPRODUCT(INDEX(CachTinhDiem!$B$8:$E$11,4,0),$K451:$N451)-1)*9/4,1)+CachTinhDiem!$B$24*ROUND(1+(INDEX(CachTinhDiem!$B$15:$E$20,MATCH($O451,CachTinhDiem!$A$15:$A$20,0),4)-1)*9/4,1),1)</f>
        <v>8.5</v>
      </c>
      <c r="T451" s="18" t="str">
        <f>INDEX(CachTinhDiem!$A$8:$A$11,MATCH(MAX($P451:$S451),$P451:$S451,0))</f>
        <v>Thuyết trình</v>
      </c>
      <c r="U451" s="21" t="s">
        <v>91</v>
      </c>
      <c r="V451" s="21" t="s">
        <v>92</v>
      </c>
    </row>
    <row r="452" spans="1:22" ht="15" customHeight="1" x14ac:dyDescent="0.35">
      <c r="A452" s="18" t="s">
        <v>1075</v>
      </c>
      <c r="B452" s="18" t="s">
        <v>1051</v>
      </c>
      <c r="C452" s="18" t="s">
        <v>1076</v>
      </c>
      <c r="D452" s="18" t="s">
        <v>136</v>
      </c>
      <c r="E452" s="18" t="s">
        <v>147</v>
      </c>
      <c r="F452" s="18" t="s">
        <v>87</v>
      </c>
      <c r="G452" s="18" t="s">
        <v>1072</v>
      </c>
      <c r="H452" s="19">
        <v>5</v>
      </c>
      <c r="I452" s="19">
        <v>10</v>
      </c>
      <c r="J452" s="18" t="s">
        <v>120</v>
      </c>
      <c r="K452" s="19">
        <v>5</v>
      </c>
      <c r="L452" s="19">
        <v>1</v>
      </c>
      <c r="M452" s="19">
        <v>1</v>
      </c>
      <c r="N452" s="19">
        <v>2</v>
      </c>
      <c r="O452" s="18" t="s">
        <v>115</v>
      </c>
      <c r="P452" s="20">
        <f>ROUND(CachTinhDiem!$B$23*ROUND(1+(SUMPRODUCT(INDEX(CachTinhDiem!$B$8:$E$11,1,0),$K452:$N452)-1)*9/4,1)+CachTinhDiem!$B$24*ROUND(1+(INDEX(CachTinhDiem!$B$15:$E$20,MATCH($O452,CachTinhDiem!$A$15:$A$20,0),1)-1)*9/4,1),1)</f>
        <v>4.8</v>
      </c>
      <c r="Q452" s="20">
        <f>ROUND(CachTinhDiem!$B$23*ROUND(1+(SUMPRODUCT(INDEX(CachTinhDiem!$B$8:$E$11,2,0),$K452:$N452)-1)*9/4,1)+CachTinhDiem!$B$24*ROUND(1+(INDEX(CachTinhDiem!$B$15:$E$20,MATCH($O452,CachTinhDiem!$A$15:$A$20,0),2)-1)*9/4,1),1)</f>
        <v>4.4000000000000004</v>
      </c>
      <c r="R452" s="20">
        <f>ROUND(CachTinhDiem!$B$23*ROUND(1+(SUMPRODUCT(INDEX(CachTinhDiem!$B$8:$E$11,3,0),$K452:$N452)-1)*9/4,1)+CachTinhDiem!$B$24*ROUND(1+(INDEX(CachTinhDiem!$B$15:$E$20,MATCH($O452,CachTinhDiem!$A$15:$A$20,0),3)-1)*9/4,1),1)</f>
        <v>4.0999999999999996</v>
      </c>
      <c r="S452" s="20">
        <f>ROUND(CachTinhDiem!$B$23*ROUND(1+(SUMPRODUCT(INDEX(CachTinhDiem!$B$8:$E$11,4,0),$K452:$N452)-1)*9/4,1)+CachTinhDiem!$B$24*ROUND(1+(INDEX(CachTinhDiem!$B$15:$E$20,MATCH($O452,CachTinhDiem!$A$15:$A$20,0),4)-1)*9/4,1),1)</f>
        <v>3.3</v>
      </c>
      <c r="T452" s="18" t="str">
        <f>INDEX(CachTinhDiem!$A$8:$A$11,MATCH(MAX($P452:$S452),$P452:$S452,0))</f>
        <v>Đi học</v>
      </c>
      <c r="U452" s="21" t="s">
        <v>91</v>
      </c>
      <c r="V452" s="21" t="s">
        <v>92</v>
      </c>
    </row>
    <row r="453" spans="1:22" ht="15" customHeight="1" x14ac:dyDescent="0.35">
      <c r="A453" s="18" t="s">
        <v>1077</v>
      </c>
      <c r="B453" s="18" t="s">
        <v>1051</v>
      </c>
      <c r="C453" s="18" t="s">
        <v>1078</v>
      </c>
      <c r="D453" s="18" t="s">
        <v>100</v>
      </c>
      <c r="E453" s="18" t="s">
        <v>20</v>
      </c>
      <c r="F453" s="18" t="s">
        <v>87</v>
      </c>
      <c r="G453" s="18" t="s">
        <v>1053</v>
      </c>
      <c r="H453" s="19">
        <v>5</v>
      </c>
      <c r="I453" s="19">
        <v>12</v>
      </c>
      <c r="J453" s="18" t="s">
        <v>120</v>
      </c>
      <c r="K453" s="19">
        <v>5</v>
      </c>
      <c r="L453" s="19">
        <v>1</v>
      </c>
      <c r="M453" s="19">
        <v>3</v>
      </c>
      <c r="N453" s="19">
        <v>3</v>
      </c>
      <c r="O453" s="18" t="s">
        <v>110</v>
      </c>
      <c r="P453" s="20">
        <f>ROUND(CachTinhDiem!$B$23*ROUND(1+(SUMPRODUCT(INDEX(CachTinhDiem!$B$8:$E$11,1,0),$K453:$N453)-1)*9/4,1)+CachTinhDiem!$B$24*ROUND(1+(INDEX(CachTinhDiem!$B$15:$E$20,MATCH($O453,CachTinhDiem!$A$15:$A$20,0),1)-1)*9/4,1),1)</f>
        <v>5.6</v>
      </c>
      <c r="Q453" s="20">
        <f>ROUND(CachTinhDiem!$B$23*ROUND(1+(SUMPRODUCT(INDEX(CachTinhDiem!$B$8:$E$11,2,0),$K453:$N453)-1)*9/4,1)+CachTinhDiem!$B$24*ROUND(1+(INDEX(CachTinhDiem!$B$15:$E$20,MATCH($O453,CachTinhDiem!$A$15:$A$20,0),2)-1)*9/4,1),1)</f>
        <v>5.5</v>
      </c>
      <c r="R453" s="20">
        <f>ROUND(CachTinhDiem!$B$23*ROUND(1+(SUMPRODUCT(INDEX(CachTinhDiem!$B$8:$E$11,3,0),$K453:$N453)-1)*9/4,1)+CachTinhDiem!$B$24*ROUND(1+(INDEX(CachTinhDiem!$B$15:$E$20,MATCH($O453,CachTinhDiem!$A$15:$A$20,0),3)-1)*9/4,1),1)</f>
        <v>4.5999999999999996</v>
      </c>
      <c r="S453" s="20">
        <f>ROUND(CachTinhDiem!$B$23*ROUND(1+(SUMPRODUCT(INDEX(CachTinhDiem!$B$8:$E$11,4,0),$K453:$N453)-1)*9/4,1)+CachTinhDiem!$B$24*ROUND(1+(INDEX(CachTinhDiem!$B$15:$E$20,MATCH($O453,CachTinhDiem!$A$15:$A$20,0),4)-1)*9/4,1),1)</f>
        <v>5.6</v>
      </c>
      <c r="T453" s="18" t="str">
        <f>INDEX(CachTinhDiem!$A$8:$A$11,MATCH(MAX($P453:$S453),$P453:$S453,0))</f>
        <v>Đi học</v>
      </c>
      <c r="U453" s="21" t="s">
        <v>91</v>
      </c>
      <c r="V453" s="21" t="s">
        <v>92</v>
      </c>
    </row>
    <row r="454" spans="1:22" ht="15" customHeight="1" x14ac:dyDescent="0.35">
      <c r="A454" s="18" t="s">
        <v>1079</v>
      </c>
      <c r="B454" s="18" t="s">
        <v>1051</v>
      </c>
      <c r="C454" s="18" t="s">
        <v>1080</v>
      </c>
      <c r="D454" s="18" t="s">
        <v>136</v>
      </c>
      <c r="E454" s="18" t="s">
        <v>284</v>
      </c>
      <c r="F454" s="18" t="s">
        <v>87</v>
      </c>
      <c r="G454" s="18" t="s">
        <v>1058</v>
      </c>
      <c r="H454" s="19">
        <v>27</v>
      </c>
      <c r="I454" s="19">
        <v>40</v>
      </c>
      <c r="J454" s="18" t="s">
        <v>726</v>
      </c>
      <c r="K454" s="19">
        <v>2</v>
      </c>
      <c r="L454" s="19">
        <v>4</v>
      </c>
      <c r="M454" s="19">
        <v>4</v>
      </c>
      <c r="N454" s="19">
        <v>4</v>
      </c>
      <c r="O454" s="18" t="s">
        <v>138</v>
      </c>
      <c r="P454" s="20">
        <f>ROUND(CachTinhDiem!$B$23*ROUND(1+(SUMPRODUCT(INDEX(CachTinhDiem!$B$8:$E$11,1,0),$K454:$N454)-1)*9/4,1)+CachTinhDiem!$B$24*ROUND(1+(INDEX(CachTinhDiem!$B$15:$E$20,MATCH($O454,CachTinhDiem!$A$15:$A$20,0),1)-1)*9/4,1),1)</f>
        <v>7.5</v>
      </c>
      <c r="Q454" s="20">
        <f>ROUND(CachTinhDiem!$B$23*ROUND(1+(SUMPRODUCT(INDEX(CachTinhDiem!$B$8:$E$11,2,0),$K454:$N454)-1)*9/4,1)+CachTinhDiem!$B$24*ROUND(1+(INDEX(CachTinhDiem!$B$15:$E$20,MATCH($O454,CachTinhDiem!$A$15:$A$20,0),2)-1)*9/4,1),1)</f>
        <v>7.8</v>
      </c>
      <c r="R454" s="20">
        <f>ROUND(CachTinhDiem!$B$23*ROUND(1+(SUMPRODUCT(INDEX(CachTinhDiem!$B$8:$E$11,3,0),$K454:$N454)-1)*9/4,1)+CachTinhDiem!$B$24*ROUND(1+(INDEX(CachTinhDiem!$B$15:$E$20,MATCH($O454,CachTinhDiem!$A$15:$A$20,0),3)-1)*9/4,1),1)</f>
        <v>7.8</v>
      </c>
      <c r="S454" s="20">
        <f>ROUND(CachTinhDiem!$B$23*ROUND(1+(SUMPRODUCT(INDEX(CachTinhDiem!$B$8:$E$11,4,0),$K454:$N454)-1)*9/4,1)+CachTinhDiem!$B$24*ROUND(1+(INDEX(CachTinhDiem!$B$15:$E$20,MATCH($O454,CachTinhDiem!$A$15:$A$20,0),4)-1)*9/4,1),1)</f>
        <v>5.8</v>
      </c>
      <c r="T454" s="18" t="str">
        <f>INDEX(CachTinhDiem!$A$8:$A$11,MATCH(MAX($P454:$S454),$P454:$S454,0))</f>
        <v>Xưởng/Công trình</v>
      </c>
      <c r="U454" s="21" t="s">
        <v>91</v>
      </c>
      <c r="V454" s="21" t="s">
        <v>92</v>
      </c>
    </row>
    <row r="455" spans="1:22" ht="15" customHeight="1" x14ac:dyDescent="0.35">
      <c r="A455" s="18" t="s">
        <v>1081</v>
      </c>
      <c r="B455" s="18" t="s">
        <v>1051</v>
      </c>
      <c r="C455" s="18" t="s">
        <v>1082</v>
      </c>
      <c r="D455" s="18" t="s">
        <v>85</v>
      </c>
      <c r="E455" s="18" t="s">
        <v>95</v>
      </c>
      <c r="F455" s="18" t="s">
        <v>87</v>
      </c>
      <c r="G455" s="18" t="s">
        <v>1083</v>
      </c>
      <c r="H455" s="19">
        <v>5</v>
      </c>
      <c r="I455" s="19">
        <v>12</v>
      </c>
      <c r="J455" s="18" t="s">
        <v>120</v>
      </c>
      <c r="K455" s="19">
        <v>4</v>
      </c>
      <c r="L455" s="19">
        <v>1</v>
      </c>
      <c r="M455" s="19">
        <v>1</v>
      </c>
      <c r="N455" s="19">
        <v>2</v>
      </c>
      <c r="O455" s="18" t="s">
        <v>115</v>
      </c>
      <c r="P455" s="20">
        <f>ROUND(CachTinhDiem!$B$23*ROUND(1+(SUMPRODUCT(INDEX(CachTinhDiem!$B$8:$E$11,1,0),$K455:$N455)-1)*9/4,1)+CachTinhDiem!$B$24*ROUND(1+(INDEX(CachTinhDiem!$B$15:$E$20,MATCH($O455,CachTinhDiem!$A$15:$A$20,0),1)-1)*9/4,1),1)</f>
        <v>4.7</v>
      </c>
      <c r="Q455" s="20">
        <f>ROUND(CachTinhDiem!$B$23*ROUND(1+(SUMPRODUCT(INDEX(CachTinhDiem!$B$8:$E$11,2,0),$K455:$N455)-1)*9/4,1)+CachTinhDiem!$B$24*ROUND(1+(INDEX(CachTinhDiem!$B$15:$E$20,MATCH($O455,CachTinhDiem!$A$15:$A$20,0),2)-1)*9/4,1),1)</f>
        <v>4.2</v>
      </c>
      <c r="R455" s="20">
        <f>ROUND(CachTinhDiem!$B$23*ROUND(1+(SUMPRODUCT(INDEX(CachTinhDiem!$B$8:$E$11,3,0),$K455:$N455)-1)*9/4,1)+CachTinhDiem!$B$24*ROUND(1+(INDEX(CachTinhDiem!$B$15:$E$20,MATCH($O455,CachTinhDiem!$A$15:$A$20,0),3)-1)*9/4,1),1)</f>
        <v>4.0999999999999996</v>
      </c>
      <c r="S455" s="20">
        <f>ROUND(CachTinhDiem!$B$23*ROUND(1+(SUMPRODUCT(INDEX(CachTinhDiem!$B$8:$E$11,4,0),$K455:$N455)-1)*9/4,1)+CachTinhDiem!$B$24*ROUND(1+(INDEX(CachTinhDiem!$B$15:$E$20,MATCH($O455,CachTinhDiem!$A$15:$A$20,0),4)-1)*9/4,1),1)</f>
        <v>3.3</v>
      </c>
      <c r="T455" s="18" t="str">
        <f>INDEX(CachTinhDiem!$A$8:$A$11,MATCH(MAX($P455:$S455),$P455:$S455,0))</f>
        <v>Đi học</v>
      </c>
      <c r="U455" s="21" t="s">
        <v>91</v>
      </c>
      <c r="V455" s="21" t="s">
        <v>92</v>
      </c>
    </row>
    <row r="456" spans="1:22" ht="15" customHeight="1" x14ac:dyDescent="0.35">
      <c r="A456" s="18" t="s">
        <v>1084</v>
      </c>
      <c r="B456" s="18" t="s">
        <v>1051</v>
      </c>
      <c r="C456" s="18" t="s">
        <v>1085</v>
      </c>
      <c r="D456" s="18" t="s">
        <v>85</v>
      </c>
      <c r="E456" s="18" t="s">
        <v>225</v>
      </c>
      <c r="F456" s="18" t="s">
        <v>87</v>
      </c>
      <c r="G456" s="18" t="s">
        <v>1058</v>
      </c>
      <c r="H456" s="19">
        <v>26</v>
      </c>
      <c r="I456" s="19">
        <v>40</v>
      </c>
      <c r="J456" s="18" t="s">
        <v>726</v>
      </c>
      <c r="K456" s="19">
        <v>2</v>
      </c>
      <c r="L456" s="19">
        <v>4</v>
      </c>
      <c r="M456" s="19">
        <v>4</v>
      </c>
      <c r="N456" s="19">
        <v>4</v>
      </c>
      <c r="O456" s="18" t="s">
        <v>138</v>
      </c>
      <c r="P456" s="20">
        <f>ROUND(CachTinhDiem!$B$23*ROUND(1+(SUMPRODUCT(INDEX(CachTinhDiem!$B$8:$E$11,1,0),$K456:$N456)-1)*9/4,1)+CachTinhDiem!$B$24*ROUND(1+(INDEX(CachTinhDiem!$B$15:$E$20,MATCH($O456,CachTinhDiem!$A$15:$A$20,0),1)-1)*9/4,1),1)</f>
        <v>7.5</v>
      </c>
      <c r="Q456" s="20">
        <f>ROUND(CachTinhDiem!$B$23*ROUND(1+(SUMPRODUCT(INDEX(CachTinhDiem!$B$8:$E$11,2,0),$K456:$N456)-1)*9/4,1)+CachTinhDiem!$B$24*ROUND(1+(INDEX(CachTinhDiem!$B$15:$E$20,MATCH($O456,CachTinhDiem!$A$15:$A$20,0),2)-1)*9/4,1),1)</f>
        <v>7.8</v>
      </c>
      <c r="R456" s="20">
        <f>ROUND(CachTinhDiem!$B$23*ROUND(1+(SUMPRODUCT(INDEX(CachTinhDiem!$B$8:$E$11,3,0),$K456:$N456)-1)*9/4,1)+CachTinhDiem!$B$24*ROUND(1+(INDEX(CachTinhDiem!$B$15:$E$20,MATCH($O456,CachTinhDiem!$A$15:$A$20,0),3)-1)*9/4,1),1)</f>
        <v>7.8</v>
      </c>
      <c r="S456" s="20">
        <f>ROUND(CachTinhDiem!$B$23*ROUND(1+(SUMPRODUCT(INDEX(CachTinhDiem!$B$8:$E$11,4,0),$K456:$N456)-1)*9/4,1)+CachTinhDiem!$B$24*ROUND(1+(INDEX(CachTinhDiem!$B$15:$E$20,MATCH($O456,CachTinhDiem!$A$15:$A$20,0),4)-1)*9/4,1),1)</f>
        <v>5.8</v>
      </c>
      <c r="T456" s="18" t="str">
        <f>INDEX(CachTinhDiem!$A$8:$A$11,MATCH(MAX($P456:$S456),$P456:$S456,0))</f>
        <v>Xưởng/Công trình</v>
      </c>
      <c r="U456" s="21" t="s">
        <v>91</v>
      </c>
      <c r="V456" s="21" t="s">
        <v>92</v>
      </c>
    </row>
    <row r="457" spans="1:22" ht="15" customHeight="1" x14ac:dyDescent="0.35">
      <c r="A457" s="18" t="s">
        <v>1086</v>
      </c>
      <c r="B457" s="18" t="s">
        <v>1051</v>
      </c>
      <c r="C457" s="18" t="s">
        <v>1087</v>
      </c>
      <c r="D457" s="18" t="s">
        <v>85</v>
      </c>
      <c r="E457" s="18" t="s">
        <v>183</v>
      </c>
      <c r="F457" s="18" t="s">
        <v>87</v>
      </c>
      <c r="G457" s="18" t="s">
        <v>226</v>
      </c>
      <c r="H457" s="19">
        <v>5</v>
      </c>
      <c r="I457" s="19">
        <v>11</v>
      </c>
      <c r="J457" s="18" t="s">
        <v>120</v>
      </c>
      <c r="K457" s="19">
        <v>5</v>
      </c>
      <c r="L457" s="19">
        <v>1</v>
      </c>
      <c r="M457" s="19">
        <v>1</v>
      </c>
      <c r="N457" s="19">
        <v>5</v>
      </c>
      <c r="O457" s="18" t="s">
        <v>103</v>
      </c>
      <c r="P457" s="20">
        <f>ROUND(CachTinhDiem!$B$23*ROUND(1+(SUMPRODUCT(INDEX(CachTinhDiem!$B$8:$E$11,1,0),$K457:$N457)-1)*9/4,1)+CachTinhDiem!$B$24*ROUND(1+(INDEX(CachTinhDiem!$B$15:$E$20,MATCH($O457,CachTinhDiem!$A$15:$A$20,0),1)-1)*9/4,1),1)</f>
        <v>5.6</v>
      </c>
      <c r="Q457" s="20">
        <f>ROUND(CachTinhDiem!$B$23*ROUND(1+(SUMPRODUCT(INDEX(CachTinhDiem!$B$8:$E$11,2,0),$K457:$N457)-1)*9/4,1)+CachTinhDiem!$B$24*ROUND(1+(INDEX(CachTinhDiem!$B$15:$E$20,MATCH($O457,CachTinhDiem!$A$15:$A$20,0),2)-1)*9/4,1),1)</f>
        <v>3.6</v>
      </c>
      <c r="R457" s="20">
        <f>ROUND(CachTinhDiem!$B$23*ROUND(1+(SUMPRODUCT(INDEX(CachTinhDiem!$B$8:$E$11,3,0),$K457:$N457)-1)*9/4,1)+CachTinhDiem!$B$24*ROUND(1+(INDEX(CachTinhDiem!$B$15:$E$20,MATCH($O457,CachTinhDiem!$A$15:$A$20,0),3)-1)*9/4,1),1)</f>
        <v>3</v>
      </c>
      <c r="S457" s="20">
        <f>ROUND(CachTinhDiem!$B$23*ROUND(1+(SUMPRODUCT(INDEX(CachTinhDiem!$B$8:$E$11,4,0),$K457:$N457)-1)*9/4,1)+CachTinhDiem!$B$24*ROUND(1+(INDEX(CachTinhDiem!$B$15:$E$20,MATCH($O457,CachTinhDiem!$A$15:$A$20,0),4)-1)*9/4,1),1)</f>
        <v>7.5</v>
      </c>
      <c r="T457" s="18" t="str">
        <f>INDEX(CachTinhDiem!$A$8:$A$11,MATCH(MAX($P457:$S457),$P457:$S457,0))</f>
        <v>Thuyết trình</v>
      </c>
      <c r="U457" s="21" t="s">
        <v>91</v>
      </c>
      <c r="V457" s="21" t="s">
        <v>92</v>
      </c>
    </row>
    <row r="458" spans="1:22" ht="15" customHeight="1" x14ac:dyDescent="0.35">
      <c r="A458" s="18" t="s">
        <v>1088</v>
      </c>
      <c r="B458" s="18" t="s">
        <v>1051</v>
      </c>
      <c r="C458" s="18" t="s">
        <v>1089</v>
      </c>
      <c r="D458" s="18" t="s">
        <v>85</v>
      </c>
      <c r="E458" s="18" t="s">
        <v>147</v>
      </c>
      <c r="F458" s="18" t="s">
        <v>87</v>
      </c>
      <c r="G458" s="18" t="s">
        <v>1065</v>
      </c>
      <c r="H458" s="19">
        <v>10</v>
      </c>
      <c r="I458" s="19">
        <v>27</v>
      </c>
      <c r="J458" s="18" t="s">
        <v>200</v>
      </c>
      <c r="K458" s="19">
        <v>3</v>
      </c>
      <c r="L458" s="19">
        <v>3</v>
      </c>
      <c r="M458" s="19">
        <v>4</v>
      </c>
      <c r="N458" s="19">
        <v>3</v>
      </c>
      <c r="O458" s="18" t="s">
        <v>138</v>
      </c>
      <c r="P458" s="20">
        <f>ROUND(CachTinhDiem!$B$23*ROUND(1+(SUMPRODUCT(INDEX(CachTinhDiem!$B$8:$E$11,1,0),$K458:$N458)-1)*9/4,1)+CachTinhDiem!$B$24*ROUND(1+(INDEX(CachTinhDiem!$B$15:$E$20,MATCH($O458,CachTinhDiem!$A$15:$A$20,0),1)-1)*9/4,1),1)</f>
        <v>6.7</v>
      </c>
      <c r="Q458" s="20">
        <f>ROUND(CachTinhDiem!$B$23*ROUND(1+(SUMPRODUCT(INDEX(CachTinhDiem!$B$8:$E$11,2,0),$K458:$N458)-1)*9/4,1)+CachTinhDiem!$B$24*ROUND(1+(INDEX(CachTinhDiem!$B$15:$E$20,MATCH($O458,CachTinhDiem!$A$15:$A$20,0),2)-1)*9/4,1),1)</f>
        <v>7.6</v>
      </c>
      <c r="R458" s="20">
        <f>ROUND(CachTinhDiem!$B$23*ROUND(1+(SUMPRODUCT(INDEX(CachTinhDiem!$B$8:$E$11,3,0),$K458:$N458)-1)*9/4,1)+CachTinhDiem!$B$24*ROUND(1+(INDEX(CachTinhDiem!$B$15:$E$20,MATCH($O458,CachTinhDiem!$A$15:$A$20,0),3)-1)*9/4,1),1)</f>
        <v>7</v>
      </c>
      <c r="S458" s="20">
        <f>ROUND(CachTinhDiem!$B$23*ROUND(1+(SUMPRODUCT(INDEX(CachTinhDiem!$B$8:$E$11,4,0),$K458:$N458)-1)*9/4,1)+CachTinhDiem!$B$24*ROUND(1+(INDEX(CachTinhDiem!$B$15:$E$20,MATCH($O458,CachTinhDiem!$A$15:$A$20,0),4)-1)*9/4,1),1)</f>
        <v>4.5</v>
      </c>
      <c r="T458" s="18" t="str">
        <f>INDEX(CachTinhDiem!$A$8:$A$11,MATCH(MAX($P458:$S458),$P458:$S458,0))</f>
        <v>Xưởng/Công trình</v>
      </c>
      <c r="U458" s="21" t="s">
        <v>91</v>
      </c>
      <c r="V458" s="21" t="s">
        <v>92</v>
      </c>
    </row>
    <row r="459" spans="1:22" ht="15" customHeight="1" x14ac:dyDescent="0.35">
      <c r="A459" s="18" t="s">
        <v>1090</v>
      </c>
      <c r="B459" s="18" t="s">
        <v>1051</v>
      </c>
      <c r="C459" s="18" t="s">
        <v>1091</v>
      </c>
      <c r="D459" s="18" t="s">
        <v>136</v>
      </c>
      <c r="E459" s="18" t="s">
        <v>24</v>
      </c>
      <c r="F459" s="18" t="s">
        <v>87</v>
      </c>
      <c r="G459" s="18" t="s">
        <v>1092</v>
      </c>
      <c r="H459" s="19">
        <v>5</v>
      </c>
      <c r="I459" s="19">
        <v>21</v>
      </c>
      <c r="J459" s="18" t="s">
        <v>97</v>
      </c>
      <c r="K459" s="19">
        <v>4</v>
      </c>
      <c r="L459" s="19">
        <v>1</v>
      </c>
      <c r="M459" s="19">
        <v>3</v>
      </c>
      <c r="N459" s="19">
        <v>2</v>
      </c>
      <c r="O459" s="18" t="s">
        <v>138</v>
      </c>
      <c r="P459" s="20">
        <f>ROUND(CachTinhDiem!$B$23*ROUND(1+(SUMPRODUCT(INDEX(CachTinhDiem!$B$8:$E$11,1,0),$K459:$N459)-1)*9/4,1)+CachTinhDiem!$B$24*ROUND(1+(INDEX(CachTinhDiem!$B$15:$E$20,MATCH($O459,CachTinhDiem!$A$15:$A$20,0),1)-1)*9/4,1),1)</f>
        <v>4.9000000000000004</v>
      </c>
      <c r="Q459" s="20">
        <f>ROUND(CachTinhDiem!$B$23*ROUND(1+(SUMPRODUCT(INDEX(CachTinhDiem!$B$8:$E$11,2,0),$K459:$N459)-1)*9/4,1)+CachTinhDiem!$B$24*ROUND(1+(INDEX(CachTinhDiem!$B$15:$E$20,MATCH($O459,CachTinhDiem!$A$15:$A$20,0),2)-1)*9/4,1),1)</f>
        <v>6.4</v>
      </c>
      <c r="R459" s="20">
        <f>ROUND(CachTinhDiem!$B$23*ROUND(1+(SUMPRODUCT(INDEX(CachTinhDiem!$B$8:$E$11,3,0),$K459:$N459)-1)*9/4,1)+CachTinhDiem!$B$24*ROUND(1+(INDEX(CachTinhDiem!$B$15:$E$20,MATCH($O459,CachTinhDiem!$A$15:$A$20,0),3)-1)*9/4,1),1)</f>
        <v>4.9000000000000004</v>
      </c>
      <c r="S459" s="20">
        <f>ROUND(CachTinhDiem!$B$23*ROUND(1+(SUMPRODUCT(INDEX(CachTinhDiem!$B$8:$E$11,4,0),$K459:$N459)-1)*9/4,1)+CachTinhDiem!$B$24*ROUND(1+(INDEX(CachTinhDiem!$B$15:$E$20,MATCH($O459,CachTinhDiem!$A$15:$A$20,0),4)-1)*9/4,1),1)</f>
        <v>2.6</v>
      </c>
      <c r="T459" s="18" t="str">
        <f>INDEX(CachTinhDiem!$A$8:$A$11,MATCH(MAX($P459:$S459),$P459:$S459,0))</f>
        <v>Xưởng/Công trình</v>
      </c>
      <c r="U459" s="21" t="s">
        <v>91</v>
      </c>
      <c r="V459" s="21" t="s">
        <v>92</v>
      </c>
    </row>
    <row r="460" spans="1:22" ht="15" customHeight="1" x14ac:dyDescent="0.35">
      <c r="A460" s="18" t="s">
        <v>1093</v>
      </c>
      <c r="B460" s="18" t="s">
        <v>1051</v>
      </c>
      <c r="C460" s="18" t="s">
        <v>1094</v>
      </c>
      <c r="D460" s="18" t="s">
        <v>85</v>
      </c>
      <c r="E460" s="18" t="s">
        <v>180</v>
      </c>
      <c r="F460" s="18" t="s">
        <v>87</v>
      </c>
      <c r="G460" s="18" t="s">
        <v>1053</v>
      </c>
      <c r="H460" s="19">
        <v>5</v>
      </c>
      <c r="I460" s="19">
        <v>12</v>
      </c>
      <c r="J460" s="18" t="s">
        <v>120</v>
      </c>
      <c r="K460" s="19">
        <v>5</v>
      </c>
      <c r="L460" s="19">
        <v>1</v>
      </c>
      <c r="M460" s="19">
        <v>3</v>
      </c>
      <c r="N460" s="19">
        <v>4</v>
      </c>
      <c r="O460" s="18" t="s">
        <v>115</v>
      </c>
      <c r="P460" s="20">
        <f>ROUND(CachTinhDiem!$B$23*ROUND(1+(SUMPRODUCT(INDEX(CachTinhDiem!$B$8:$E$11,1,0),$K460:$N460)-1)*9/4,1)+CachTinhDiem!$B$24*ROUND(1+(INDEX(CachTinhDiem!$B$15:$E$20,MATCH($O460,CachTinhDiem!$A$15:$A$20,0),1)-1)*9/4,1),1)</f>
        <v>6.7</v>
      </c>
      <c r="Q460" s="20">
        <f>ROUND(CachTinhDiem!$B$23*ROUND(1+(SUMPRODUCT(INDEX(CachTinhDiem!$B$8:$E$11,2,0),$K460:$N460)-1)*9/4,1)+CachTinhDiem!$B$24*ROUND(1+(INDEX(CachTinhDiem!$B$15:$E$20,MATCH($O460,CachTinhDiem!$A$15:$A$20,0),2)-1)*9/4,1),1)</f>
        <v>6.3</v>
      </c>
      <c r="R460" s="20">
        <f>ROUND(CachTinhDiem!$B$23*ROUND(1+(SUMPRODUCT(INDEX(CachTinhDiem!$B$8:$E$11,3,0),$K460:$N460)-1)*9/4,1)+CachTinhDiem!$B$24*ROUND(1+(INDEX(CachTinhDiem!$B$15:$E$20,MATCH($O460,CachTinhDiem!$A$15:$A$20,0),3)-1)*9/4,1),1)</f>
        <v>6.2</v>
      </c>
      <c r="S460" s="20">
        <f>ROUND(CachTinhDiem!$B$23*ROUND(1+(SUMPRODUCT(INDEX(CachTinhDiem!$B$8:$E$11,4,0),$K460:$N460)-1)*9/4,1)+CachTinhDiem!$B$24*ROUND(1+(INDEX(CachTinhDiem!$B$15:$E$20,MATCH($O460,CachTinhDiem!$A$15:$A$20,0),4)-1)*9/4,1),1)</f>
        <v>5.9</v>
      </c>
      <c r="T460" s="18" t="str">
        <f>INDEX(CachTinhDiem!$A$8:$A$11,MATCH(MAX($P460:$S460),$P460:$S460,0))</f>
        <v>Đi học</v>
      </c>
      <c r="U460" s="21" t="s">
        <v>91</v>
      </c>
      <c r="V460" s="21" t="s">
        <v>92</v>
      </c>
    </row>
    <row r="461" spans="1:22" ht="15" customHeight="1" x14ac:dyDescent="0.35">
      <c r="A461" s="18" t="s">
        <v>1095</v>
      </c>
      <c r="B461" s="18" t="s">
        <v>1051</v>
      </c>
      <c r="C461" s="18" t="s">
        <v>1096</v>
      </c>
      <c r="D461" s="18" t="s">
        <v>100</v>
      </c>
      <c r="E461" s="18" t="s">
        <v>1097</v>
      </c>
      <c r="F461" s="18" t="s">
        <v>87</v>
      </c>
      <c r="G461" s="18" t="s">
        <v>1083</v>
      </c>
      <c r="H461" s="19">
        <v>5</v>
      </c>
      <c r="I461" s="19">
        <v>13</v>
      </c>
      <c r="J461" s="18" t="s">
        <v>120</v>
      </c>
      <c r="K461" s="19">
        <v>4</v>
      </c>
      <c r="L461" s="19">
        <v>1</v>
      </c>
      <c r="M461" s="19">
        <v>2</v>
      </c>
      <c r="N461" s="19">
        <v>2</v>
      </c>
      <c r="O461" s="18" t="s">
        <v>115</v>
      </c>
      <c r="P461" s="20">
        <f>ROUND(CachTinhDiem!$B$23*ROUND(1+(SUMPRODUCT(INDEX(CachTinhDiem!$B$8:$E$11,1,0),$K461:$N461)-1)*9/4,1)+CachTinhDiem!$B$24*ROUND(1+(INDEX(CachTinhDiem!$B$15:$E$20,MATCH($O461,CachTinhDiem!$A$15:$A$20,0),1)-1)*9/4,1),1)</f>
        <v>5.0999999999999996</v>
      </c>
      <c r="Q461" s="20">
        <f>ROUND(CachTinhDiem!$B$23*ROUND(1+(SUMPRODUCT(INDEX(CachTinhDiem!$B$8:$E$11,2,0),$K461:$N461)-1)*9/4,1)+CachTinhDiem!$B$24*ROUND(1+(INDEX(CachTinhDiem!$B$15:$E$20,MATCH($O461,CachTinhDiem!$A$15:$A$20,0),2)-1)*9/4,1),1)</f>
        <v>4.9000000000000004</v>
      </c>
      <c r="R461" s="20">
        <f>ROUND(CachTinhDiem!$B$23*ROUND(1+(SUMPRODUCT(INDEX(CachTinhDiem!$B$8:$E$11,3,0),$K461:$N461)-1)*9/4,1)+CachTinhDiem!$B$24*ROUND(1+(INDEX(CachTinhDiem!$B$15:$E$20,MATCH($O461,CachTinhDiem!$A$15:$A$20,0),3)-1)*9/4,1),1)</f>
        <v>4.8</v>
      </c>
      <c r="S461" s="20">
        <f>ROUND(CachTinhDiem!$B$23*ROUND(1+(SUMPRODUCT(INDEX(CachTinhDiem!$B$8:$E$11,4,0),$K461:$N461)-1)*9/4,1)+CachTinhDiem!$B$24*ROUND(1+(INDEX(CachTinhDiem!$B$15:$E$20,MATCH($O461,CachTinhDiem!$A$15:$A$20,0),4)-1)*9/4,1),1)</f>
        <v>3.6</v>
      </c>
      <c r="T461" s="18" t="str">
        <f>INDEX(CachTinhDiem!$A$8:$A$11,MATCH(MAX($P461:$S461),$P461:$S461,0))</f>
        <v>Đi học</v>
      </c>
      <c r="U461" s="21" t="s">
        <v>91</v>
      </c>
      <c r="V461" s="21" t="s">
        <v>92</v>
      </c>
    </row>
    <row r="462" spans="1:22" ht="15" customHeight="1" x14ac:dyDescent="0.35">
      <c r="A462" s="18" t="s">
        <v>1098</v>
      </c>
      <c r="B462" s="18" t="s">
        <v>1051</v>
      </c>
      <c r="C462" s="18" t="s">
        <v>1099</v>
      </c>
      <c r="D462" s="18" t="s">
        <v>85</v>
      </c>
      <c r="E462" s="18" t="s">
        <v>101</v>
      </c>
      <c r="F462" s="18" t="s">
        <v>87</v>
      </c>
      <c r="G462" s="18" t="s">
        <v>1065</v>
      </c>
      <c r="H462" s="19">
        <v>11</v>
      </c>
      <c r="I462" s="19">
        <v>28</v>
      </c>
      <c r="J462" s="18" t="s">
        <v>200</v>
      </c>
      <c r="K462" s="19">
        <v>3</v>
      </c>
      <c r="L462" s="19">
        <v>3</v>
      </c>
      <c r="M462" s="19">
        <v>4</v>
      </c>
      <c r="N462" s="19">
        <v>3</v>
      </c>
      <c r="O462" s="18" t="s">
        <v>115</v>
      </c>
      <c r="P462" s="20">
        <f>ROUND(CachTinhDiem!$B$23*ROUND(1+(SUMPRODUCT(INDEX(CachTinhDiem!$B$8:$E$11,1,0),$K462:$N462)-1)*9/4,1)+CachTinhDiem!$B$24*ROUND(1+(INDEX(CachTinhDiem!$B$15:$E$20,MATCH($O462,CachTinhDiem!$A$15:$A$20,0),1)-1)*9/4,1),1)</f>
        <v>7.3</v>
      </c>
      <c r="Q462" s="20">
        <f>ROUND(CachTinhDiem!$B$23*ROUND(1+(SUMPRODUCT(INDEX(CachTinhDiem!$B$8:$E$11,2,0),$K462:$N462)-1)*9/4,1)+CachTinhDiem!$B$24*ROUND(1+(INDEX(CachTinhDiem!$B$15:$E$20,MATCH($O462,CachTinhDiem!$A$15:$A$20,0),2)-1)*9/4,1),1)</f>
        <v>7</v>
      </c>
      <c r="R462" s="20">
        <f>ROUND(CachTinhDiem!$B$23*ROUND(1+(SUMPRODUCT(INDEX(CachTinhDiem!$B$8:$E$11,3,0),$K462:$N462)-1)*9/4,1)+CachTinhDiem!$B$24*ROUND(1+(INDEX(CachTinhDiem!$B$15:$E$20,MATCH($O462,CachTinhDiem!$A$15:$A$20,0),3)-1)*9/4,1),1)</f>
        <v>7.6</v>
      </c>
      <c r="S462" s="20">
        <f>ROUND(CachTinhDiem!$B$23*ROUND(1+(SUMPRODUCT(INDEX(CachTinhDiem!$B$8:$E$11,4,0),$K462:$N462)-1)*9/4,1)+CachTinhDiem!$B$24*ROUND(1+(INDEX(CachTinhDiem!$B$15:$E$20,MATCH($O462,CachTinhDiem!$A$15:$A$20,0),4)-1)*9/4,1),1)</f>
        <v>5.9</v>
      </c>
      <c r="T462" s="18" t="str">
        <f>INDEX(CachTinhDiem!$A$8:$A$11,MATCH(MAX($P462:$S462),$P462:$S462,0))</f>
        <v>Vẽ ngoại cảnh</v>
      </c>
      <c r="U462" s="21" t="s">
        <v>91</v>
      </c>
      <c r="V462" s="21" t="s">
        <v>92</v>
      </c>
    </row>
    <row r="463" spans="1:22" ht="15" customHeight="1" x14ac:dyDescent="0.35">
      <c r="A463" s="18" t="s">
        <v>1100</v>
      </c>
      <c r="B463" s="18" t="s">
        <v>1051</v>
      </c>
      <c r="C463" s="18" t="s">
        <v>1101</v>
      </c>
      <c r="D463" s="18" t="s">
        <v>85</v>
      </c>
      <c r="E463" s="18" t="s">
        <v>86</v>
      </c>
      <c r="F463" s="18" t="s">
        <v>87</v>
      </c>
      <c r="G463" s="18" t="s">
        <v>262</v>
      </c>
      <c r="H463" s="19">
        <v>5</v>
      </c>
      <c r="I463" s="19">
        <v>19</v>
      </c>
      <c r="J463" s="18" t="s">
        <v>120</v>
      </c>
      <c r="K463" s="19">
        <v>4</v>
      </c>
      <c r="L463" s="19">
        <v>1</v>
      </c>
      <c r="M463" s="19">
        <v>3</v>
      </c>
      <c r="N463" s="19">
        <v>3</v>
      </c>
      <c r="O463" s="18" t="s">
        <v>90</v>
      </c>
      <c r="P463" s="20">
        <f>ROUND(CachTinhDiem!$B$23*ROUND(1+(SUMPRODUCT(INDEX(CachTinhDiem!$B$8:$E$11,1,0),$K463:$N463)-1)*9/4,1)+CachTinhDiem!$B$24*ROUND(1+(INDEX(CachTinhDiem!$B$15:$E$20,MATCH($O463,CachTinhDiem!$A$15:$A$20,0),1)-1)*9/4,1),1)</f>
        <v>5.4</v>
      </c>
      <c r="Q463" s="20">
        <f>ROUND(CachTinhDiem!$B$23*ROUND(1+(SUMPRODUCT(INDEX(CachTinhDiem!$B$8:$E$11,2,0),$K463:$N463)-1)*9/4,1)+CachTinhDiem!$B$24*ROUND(1+(INDEX(CachTinhDiem!$B$15:$E$20,MATCH($O463,CachTinhDiem!$A$15:$A$20,0),2)-1)*9/4,1),1)</f>
        <v>5.2</v>
      </c>
      <c r="R463" s="20">
        <f>ROUND(CachTinhDiem!$B$23*ROUND(1+(SUMPRODUCT(INDEX(CachTinhDiem!$B$8:$E$11,3,0),$K463:$N463)-1)*9/4,1)+CachTinhDiem!$B$24*ROUND(1+(INDEX(CachTinhDiem!$B$15:$E$20,MATCH($O463,CachTinhDiem!$A$15:$A$20,0),3)-1)*9/4,1),1)</f>
        <v>5.3</v>
      </c>
      <c r="S463" s="20">
        <f>ROUND(CachTinhDiem!$B$23*ROUND(1+(SUMPRODUCT(INDEX(CachTinhDiem!$B$8:$E$11,4,0),$K463:$N463)-1)*9/4,1)+CachTinhDiem!$B$24*ROUND(1+(INDEX(CachTinhDiem!$B$15:$E$20,MATCH($O463,CachTinhDiem!$A$15:$A$20,0),4)-1)*9/4,1),1)</f>
        <v>4.2</v>
      </c>
      <c r="T463" s="18" t="str">
        <f>INDEX(CachTinhDiem!$A$8:$A$11,MATCH(MAX($P463:$S463),$P463:$S463,0))</f>
        <v>Đi học</v>
      </c>
      <c r="U463" s="21" t="s">
        <v>91</v>
      </c>
      <c r="V463" s="21" t="s">
        <v>92</v>
      </c>
    </row>
    <row r="464" spans="1:22" ht="15" customHeight="1" x14ac:dyDescent="0.35">
      <c r="A464" s="18" t="s">
        <v>1102</v>
      </c>
      <c r="B464" s="18" t="s">
        <v>1051</v>
      </c>
      <c r="C464" s="18" t="s">
        <v>1103</v>
      </c>
      <c r="D464" s="18" t="s">
        <v>136</v>
      </c>
      <c r="E464" s="18" t="s">
        <v>163</v>
      </c>
      <c r="F464" s="18" t="s">
        <v>87</v>
      </c>
      <c r="G464" s="18" t="s">
        <v>1065</v>
      </c>
      <c r="H464" s="19">
        <v>5</v>
      </c>
      <c r="I464" s="19">
        <v>20</v>
      </c>
      <c r="J464" s="18" t="s">
        <v>120</v>
      </c>
      <c r="K464" s="19">
        <v>4</v>
      </c>
      <c r="L464" s="19">
        <v>2</v>
      </c>
      <c r="M464" s="19">
        <v>2</v>
      </c>
      <c r="N464" s="19">
        <v>5</v>
      </c>
      <c r="O464" s="18" t="s">
        <v>103</v>
      </c>
      <c r="P464" s="20">
        <f>ROUND(CachTinhDiem!$B$23*ROUND(1+(SUMPRODUCT(INDEX(CachTinhDiem!$B$8:$E$11,1,0),$K464:$N464)-1)*9/4,1)+CachTinhDiem!$B$24*ROUND(1+(INDEX(CachTinhDiem!$B$15:$E$20,MATCH($O464,CachTinhDiem!$A$15:$A$20,0),1)-1)*9/4,1),1)</f>
        <v>6.3</v>
      </c>
      <c r="Q464" s="20">
        <f>ROUND(CachTinhDiem!$B$23*ROUND(1+(SUMPRODUCT(INDEX(CachTinhDiem!$B$8:$E$11,2,0),$K464:$N464)-1)*9/4,1)+CachTinhDiem!$B$24*ROUND(1+(INDEX(CachTinhDiem!$B$15:$E$20,MATCH($O464,CachTinhDiem!$A$15:$A$20,0),2)-1)*9/4,1),1)</f>
        <v>4.4000000000000004</v>
      </c>
      <c r="R464" s="20">
        <f>ROUND(CachTinhDiem!$B$23*ROUND(1+(SUMPRODUCT(INDEX(CachTinhDiem!$B$8:$E$11,3,0),$K464:$N464)-1)*9/4,1)+CachTinhDiem!$B$24*ROUND(1+(INDEX(CachTinhDiem!$B$15:$E$20,MATCH($O464,CachTinhDiem!$A$15:$A$20,0),3)-1)*9/4,1),1)</f>
        <v>4.2</v>
      </c>
      <c r="S464" s="20">
        <f>ROUND(CachTinhDiem!$B$23*ROUND(1+(SUMPRODUCT(INDEX(CachTinhDiem!$B$8:$E$11,4,0),$K464:$N464)-1)*9/4,1)+CachTinhDiem!$B$24*ROUND(1+(INDEX(CachTinhDiem!$B$15:$E$20,MATCH($O464,CachTinhDiem!$A$15:$A$20,0),4)-1)*9/4,1),1)</f>
        <v>8.1</v>
      </c>
      <c r="T464" s="18" t="str">
        <f>INDEX(CachTinhDiem!$A$8:$A$11,MATCH(MAX($P464:$S464),$P464:$S464,0))</f>
        <v>Thuyết trình</v>
      </c>
      <c r="U464" s="21" t="s">
        <v>91</v>
      </c>
      <c r="V464" s="21" t="s">
        <v>92</v>
      </c>
    </row>
    <row r="465" spans="1:22" ht="15" customHeight="1" x14ac:dyDescent="0.35">
      <c r="A465" s="18" t="s">
        <v>1104</v>
      </c>
      <c r="B465" s="18" t="s">
        <v>1051</v>
      </c>
      <c r="C465" s="18" t="s">
        <v>1105</v>
      </c>
      <c r="D465" s="18" t="s">
        <v>100</v>
      </c>
      <c r="E465" s="18" t="s">
        <v>113</v>
      </c>
      <c r="F465" s="18" t="s">
        <v>87</v>
      </c>
      <c r="G465" s="18" t="s">
        <v>1053</v>
      </c>
      <c r="H465" s="19">
        <v>5</v>
      </c>
      <c r="I465" s="19">
        <v>10</v>
      </c>
      <c r="J465" s="18" t="s">
        <v>120</v>
      </c>
      <c r="K465" s="19">
        <v>5</v>
      </c>
      <c r="L465" s="19">
        <v>1</v>
      </c>
      <c r="M465" s="19">
        <v>3</v>
      </c>
      <c r="N465" s="19">
        <v>2</v>
      </c>
      <c r="O465" s="18" t="s">
        <v>115</v>
      </c>
      <c r="P465" s="20">
        <f>ROUND(CachTinhDiem!$B$23*ROUND(1+(SUMPRODUCT(INDEX(CachTinhDiem!$B$8:$E$11,1,0),$K465:$N465)-1)*9/4,1)+CachTinhDiem!$B$24*ROUND(1+(INDEX(CachTinhDiem!$B$15:$E$20,MATCH($O465,CachTinhDiem!$A$15:$A$20,0),1)-1)*9/4,1),1)</f>
        <v>5.7</v>
      </c>
      <c r="Q465" s="20">
        <f>ROUND(CachTinhDiem!$B$23*ROUND(1+(SUMPRODUCT(INDEX(CachTinhDiem!$B$8:$E$11,2,0),$K465:$N465)-1)*9/4,1)+CachTinhDiem!$B$24*ROUND(1+(INDEX(CachTinhDiem!$B$15:$E$20,MATCH($O465,CachTinhDiem!$A$15:$A$20,0),2)-1)*9/4,1),1)</f>
        <v>6.1</v>
      </c>
      <c r="R465" s="20">
        <f>ROUND(CachTinhDiem!$B$23*ROUND(1+(SUMPRODUCT(INDEX(CachTinhDiem!$B$8:$E$11,3,0),$K465:$N465)-1)*9/4,1)+CachTinhDiem!$B$24*ROUND(1+(INDEX(CachTinhDiem!$B$15:$E$20,MATCH($O465,CachTinhDiem!$A$15:$A$20,0),3)-1)*9/4,1),1)</f>
        <v>5.6</v>
      </c>
      <c r="S465" s="20">
        <f>ROUND(CachTinhDiem!$B$23*ROUND(1+(SUMPRODUCT(INDEX(CachTinhDiem!$B$8:$E$11,4,0),$K465:$N465)-1)*9/4,1)+CachTinhDiem!$B$24*ROUND(1+(INDEX(CachTinhDiem!$B$15:$E$20,MATCH($O465,CachTinhDiem!$A$15:$A$20,0),4)-1)*9/4,1),1)</f>
        <v>4</v>
      </c>
      <c r="T465" s="18" t="str">
        <f>INDEX(CachTinhDiem!$A$8:$A$11,MATCH(MAX($P465:$S465),$P465:$S465,0))</f>
        <v>Xưởng/Công trình</v>
      </c>
      <c r="U465" s="21" t="s">
        <v>91</v>
      </c>
      <c r="V465" s="21" t="s">
        <v>92</v>
      </c>
    </row>
    <row r="466" spans="1:22" ht="15" customHeight="1" x14ac:dyDescent="0.35">
      <c r="A466" s="18" t="s">
        <v>1106</v>
      </c>
      <c r="B466" s="18" t="s">
        <v>1051</v>
      </c>
      <c r="C466" s="18" t="s">
        <v>1107</v>
      </c>
      <c r="D466" s="18" t="s">
        <v>100</v>
      </c>
      <c r="E466" s="18" t="s">
        <v>254</v>
      </c>
      <c r="F466" s="18" t="s">
        <v>87</v>
      </c>
      <c r="G466" s="18" t="s">
        <v>157</v>
      </c>
      <c r="H466" s="19">
        <v>5</v>
      </c>
      <c r="I466" s="19">
        <v>19</v>
      </c>
      <c r="J466" s="18" t="s">
        <v>120</v>
      </c>
      <c r="K466" s="19">
        <v>4</v>
      </c>
      <c r="L466" s="19">
        <v>1</v>
      </c>
      <c r="M466" s="19">
        <v>2</v>
      </c>
      <c r="N466" s="19">
        <v>3</v>
      </c>
      <c r="O466" s="18" t="s">
        <v>150</v>
      </c>
      <c r="P466" s="20">
        <f>ROUND(CachTinhDiem!$B$23*ROUND(1+(SUMPRODUCT(INDEX(CachTinhDiem!$B$8:$E$11,1,0),$K466:$N466)-1)*9/4,1)+CachTinhDiem!$B$24*ROUND(1+(INDEX(CachTinhDiem!$B$15:$E$20,MATCH($O466,CachTinhDiem!$A$15:$A$20,0),1)-1)*9/4,1),1)</f>
        <v>4.9000000000000004</v>
      </c>
      <c r="Q466" s="20">
        <f>ROUND(CachTinhDiem!$B$23*ROUND(1+(SUMPRODUCT(INDEX(CachTinhDiem!$B$8:$E$11,2,0),$K466:$N466)-1)*9/4,1)+CachTinhDiem!$B$24*ROUND(1+(INDEX(CachTinhDiem!$B$15:$E$20,MATCH($O466,CachTinhDiem!$A$15:$A$20,0),2)-1)*9/4,1),1)</f>
        <v>3.7</v>
      </c>
      <c r="R466" s="20">
        <f>ROUND(CachTinhDiem!$B$23*ROUND(1+(SUMPRODUCT(INDEX(CachTinhDiem!$B$8:$E$11,3,0),$K466:$N466)-1)*9/4,1)+CachTinhDiem!$B$24*ROUND(1+(INDEX(CachTinhDiem!$B$15:$E$20,MATCH($O466,CachTinhDiem!$A$15:$A$20,0),3)-1)*9/4,1),1)</f>
        <v>5.0999999999999996</v>
      </c>
      <c r="S466" s="20">
        <f>ROUND(CachTinhDiem!$B$23*ROUND(1+(SUMPRODUCT(INDEX(CachTinhDiem!$B$8:$E$11,4,0),$K466:$N466)-1)*9/4,1)+CachTinhDiem!$B$24*ROUND(1+(INDEX(CachTinhDiem!$B$15:$E$20,MATCH($O466,CachTinhDiem!$A$15:$A$20,0),4)-1)*9/4,1),1)</f>
        <v>4.5999999999999996</v>
      </c>
      <c r="T466" s="18" t="str">
        <f>INDEX(CachTinhDiem!$A$8:$A$11,MATCH(MAX($P466:$S466),$P466:$S466,0))</f>
        <v>Vẽ ngoại cảnh</v>
      </c>
      <c r="U466" s="21" t="s">
        <v>91</v>
      </c>
      <c r="V466" s="21" t="s">
        <v>92</v>
      </c>
    </row>
    <row r="467" spans="1:22" ht="15" customHeight="1" x14ac:dyDescent="0.35">
      <c r="A467" s="18" t="s">
        <v>1108</v>
      </c>
      <c r="B467" s="18" t="s">
        <v>1051</v>
      </c>
      <c r="C467" s="18" t="s">
        <v>1109</v>
      </c>
      <c r="D467" s="18" t="s">
        <v>85</v>
      </c>
      <c r="E467" s="18" t="s">
        <v>106</v>
      </c>
      <c r="F467" s="18" t="s">
        <v>87</v>
      </c>
      <c r="G467" s="18" t="s">
        <v>278</v>
      </c>
      <c r="H467" s="19">
        <v>15</v>
      </c>
      <c r="I467" s="19">
        <v>31</v>
      </c>
      <c r="J467" s="18" t="s">
        <v>128</v>
      </c>
      <c r="K467" s="19">
        <v>2</v>
      </c>
      <c r="L467" s="19">
        <v>5</v>
      </c>
      <c r="M467" s="19">
        <v>2</v>
      </c>
      <c r="N467" s="19">
        <v>4</v>
      </c>
      <c r="O467" s="18" t="s">
        <v>103</v>
      </c>
      <c r="P467" s="20">
        <f>ROUND(CachTinhDiem!$B$23*ROUND(1+(SUMPRODUCT(INDEX(CachTinhDiem!$B$8:$E$11,1,0),$K467:$N467)-1)*9/4,1)+CachTinhDiem!$B$24*ROUND(1+(INDEX(CachTinhDiem!$B$15:$E$20,MATCH($O467,CachTinhDiem!$A$15:$A$20,0),1)-1)*9/4,1),1)</f>
        <v>7</v>
      </c>
      <c r="Q467" s="20">
        <f>ROUND(CachTinhDiem!$B$23*ROUND(1+(SUMPRODUCT(INDEX(CachTinhDiem!$B$8:$E$11,2,0),$K467:$N467)-1)*9/4,1)+CachTinhDiem!$B$24*ROUND(1+(INDEX(CachTinhDiem!$B$15:$E$20,MATCH($O467,CachTinhDiem!$A$15:$A$20,0),2)-1)*9/4,1),1)</f>
        <v>4.5999999999999996</v>
      </c>
      <c r="R467" s="20">
        <f>ROUND(CachTinhDiem!$B$23*ROUND(1+(SUMPRODUCT(INDEX(CachTinhDiem!$B$8:$E$11,3,0),$K467:$N467)-1)*9/4,1)+CachTinhDiem!$B$24*ROUND(1+(INDEX(CachTinhDiem!$B$15:$E$20,MATCH($O467,CachTinhDiem!$A$15:$A$20,0),3)-1)*9/4,1),1)</f>
        <v>5.3</v>
      </c>
      <c r="S467" s="20">
        <f>ROUND(CachTinhDiem!$B$23*ROUND(1+(SUMPRODUCT(INDEX(CachTinhDiem!$B$8:$E$11,4,0),$K467:$N467)-1)*9/4,1)+CachTinhDiem!$B$24*ROUND(1+(INDEX(CachTinhDiem!$B$15:$E$20,MATCH($O467,CachTinhDiem!$A$15:$A$20,0),4)-1)*9/4,1),1)</f>
        <v>8.1</v>
      </c>
      <c r="T467" s="18" t="str">
        <f>INDEX(CachTinhDiem!$A$8:$A$11,MATCH(MAX($P467:$S467),$P467:$S467,0))</f>
        <v>Thuyết trình</v>
      </c>
      <c r="U467" s="21" t="s">
        <v>91</v>
      </c>
      <c r="V467" s="21" t="s">
        <v>92</v>
      </c>
    </row>
    <row r="468" spans="1:22" ht="15" customHeight="1" x14ac:dyDescent="0.35">
      <c r="A468" s="18" t="s">
        <v>1110</v>
      </c>
      <c r="B468" s="18" t="s">
        <v>1051</v>
      </c>
      <c r="C468" s="18" t="s">
        <v>1111</v>
      </c>
      <c r="D468" s="18" t="s">
        <v>100</v>
      </c>
      <c r="E468" s="18" t="s">
        <v>131</v>
      </c>
      <c r="F468" s="18" t="s">
        <v>87</v>
      </c>
      <c r="G468" s="18" t="s">
        <v>1112</v>
      </c>
      <c r="H468" s="19">
        <v>5</v>
      </c>
      <c r="I468" s="19">
        <v>10</v>
      </c>
      <c r="J468" s="18" t="s">
        <v>120</v>
      </c>
      <c r="K468" s="19">
        <v>5</v>
      </c>
      <c r="L468" s="19">
        <v>1</v>
      </c>
      <c r="M468" s="19">
        <v>2</v>
      </c>
      <c r="N468" s="19">
        <v>5</v>
      </c>
      <c r="O468" s="18" t="s">
        <v>103</v>
      </c>
      <c r="P468" s="20">
        <f>ROUND(CachTinhDiem!$B$23*ROUND(1+(SUMPRODUCT(INDEX(CachTinhDiem!$B$8:$E$11,1,0),$K468:$N468)-1)*9/4,1)+CachTinhDiem!$B$24*ROUND(1+(INDEX(CachTinhDiem!$B$15:$E$20,MATCH($O468,CachTinhDiem!$A$15:$A$20,0),1)-1)*9/4,1),1)</f>
        <v>6.1</v>
      </c>
      <c r="Q468" s="20">
        <f>ROUND(CachTinhDiem!$B$23*ROUND(1+(SUMPRODUCT(INDEX(CachTinhDiem!$B$8:$E$11,2,0),$K468:$N468)-1)*9/4,1)+CachTinhDiem!$B$24*ROUND(1+(INDEX(CachTinhDiem!$B$15:$E$20,MATCH($O468,CachTinhDiem!$A$15:$A$20,0),2)-1)*9/4,1),1)</f>
        <v>4.4000000000000004</v>
      </c>
      <c r="R468" s="20">
        <f>ROUND(CachTinhDiem!$B$23*ROUND(1+(SUMPRODUCT(INDEX(CachTinhDiem!$B$8:$E$11,3,0),$K468:$N468)-1)*9/4,1)+CachTinhDiem!$B$24*ROUND(1+(INDEX(CachTinhDiem!$B$15:$E$20,MATCH($O468,CachTinhDiem!$A$15:$A$20,0),3)-1)*9/4,1),1)</f>
        <v>3.7</v>
      </c>
      <c r="S468" s="20">
        <f>ROUND(CachTinhDiem!$B$23*ROUND(1+(SUMPRODUCT(INDEX(CachTinhDiem!$B$8:$E$11,4,0),$K468:$N468)-1)*9/4,1)+CachTinhDiem!$B$24*ROUND(1+(INDEX(CachTinhDiem!$B$15:$E$20,MATCH($O468,CachTinhDiem!$A$15:$A$20,0),4)-1)*9/4,1),1)</f>
        <v>7.8</v>
      </c>
      <c r="T468" s="18" t="str">
        <f>INDEX(CachTinhDiem!$A$8:$A$11,MATCH(MAX($P468:$S468),$P468:$S468,0))</f>
        <v>Thuyết trình</v>
      </c>
      <c r="U468" s="21" t="s">
        <v>91</v>
      </c>
      <c r="V468" s="21" t="s">
        <v>92</v>
      </c>
    </row>
    <row r="469" spans="1:22" ht="15" customHeight="1" x14ac:dyDescent="0.35">
      <c r="A469" s="18" t="s">
        <v>1113</v>
      </c>
      <c r="B469" s="18" t="s">
        <v>1051</v>
      </c>
      <c r="C469" s="18" t="s">
        <v>1114</v>
      </c>
      <c r="D469" s="18" t="s">
        <v>100</v>
      </c>
      <c r="E469" s="18" t="s">
        <v>106</v>
      </c>
      <c r="F469" s="18" t="s">
        <v>87</v>
      </c>
      <c r="G469" s="18" t="s">
        <v>1058</v>
      </c>
      <c r="H469" s="19">
        <v>10</v>
      </c>
      <c r="I469" s="19">
        <v>24</v>
      </c>
      <c r="J469" s="18" t="s">
        <v>97</v>
      </c>
      <c r="K469" s="19">
        <v>2</v>
      </c>
      <c r="L469" s="19">
        <v>3</v>
      </c>
      <c r="M469" s="19">
        <v>3</v>
      </c>
      <c r="N469" s="19">
        <v>3</v>
      </c>
      <c r="O469" s="18" t="s">
        <v>90</v>
      </c>
      <c r="P469" s="20">
        <f>ROUND(CachTinhDiem!$B$23*ROUND(1+(SUMPRODUCT(INDEX(CachTinhDiem!$B$8:$E$11,1,0),$K469:$N469)-1)*9/4,1)+CachTinhDiem!$B$24*ROUND(1+(INDEX(CachTinhDiem!$B$15:$E$20,MATCH($O469,CachTinhDiem!$A$15:$A$20,0),1)-1)*9/4,1),1)</f>
        <v>6.1</v>
      </c>
      <c r="Q469" s="20">
        <f>ROUND(CachTinhDiem!$B$23*ROUND(1+(SUMPRODUCT(INDEX(CachTinhDiem!$B$8:$E$11,2,0),$K469:$N469)-1)*9/4,1)+CachTinhDiem!$B$24*ROUND(1+(INDEX(CachTinhDiem!$B$15:$E$20,MATCH($O469,CachTinhDiem!$A$15:$A$20,0),2)-1)*9/4,1),1)</f>
        <v>5.2</v>
      </c>
      <c r="R469" s="20">
        <f>ROUND(CachTinhDiem!$B$23*ROUND(1+(SUMPRODUCT(INDEX(CachTinhDiem!$B$8:$E$11,3,0),$K469:$N469)-1)*9/4,1)+CachTinhDiem!$B$24*ROUND(1+(INDEX(CachTinhDiem!$B$15:$E$20,MATCH($O469,CachTinhDiem!$A$15:$A$20,0),3)-1)*9/4,1),1)</f>
        <v>6.2</v>
      </c>
      <c r="S469" s="20">
        <f>ROUND(CachTinhDiem!$B$23*ROUND(1+(SUMPRODUCT(INDEX(CachTinhDiem!$B$8:$E$11,4,0),$K469:$N469)-1)*9/4,1)+CachTinhDiem!$B$24*ROUND(1+(INDEX(CachTinhDiem!$B$15:$E$20,MATCH($O469,CachTinhDiem!$A$15:$A$20,0),4)-1)*9/4,1),1)</f>
        <v>4.8</v>
      </c>
      <c r="T469" s="18" t="str">
        <f>INDEX(CachTinhDiem!$A$8:$A$11,MATCH(MAX($P469:$S469),$P469:$S469,0))</f>
        <v>Vẽ ngoại cảnh</v>
      </c>
      <c r="U469" s="21" t="s">
        <v>91</v>
      </c>
      <c r="V469" s="21" t="s">
        <v>92</v>
      </c>
    </row>
    <row r="470" spans="1:22" ht="15" customHeight="1" x14ac:dyDescent="0.35">
      <c r="A470" s="18" t="s">
        <v>1115</v>
      </c>
      <c r="B470" s="18" t="s">
        <v>1051</v>
      </c>
      <c r="C470" s="18" t="s">
        <v>1116</v>
      </c>
      <c r="D470" s="18" t="s">
        <v>85</v>
      </c>
      <c r="E470" s="18" t="s">
        <v>24</v>
      </c>
      <c r="F470" s="18" t="s">
        <v>87</v>
      </c>
      <c r="G470" s="18" t="s">
        <v>1083</v>
      </c>
      <c r="H470" s="19">
        <v>9</v>
      </c>
      <c r="I470" s="19">
        <v>25</v>
      </c>
      <c r="J470" s="18" t="s">
        <v>200</v>
      </c>
      <c r="K470" s="19">
        <v>3</v>
      </c>
      <c r="L470" s="19">
        <v>2</v>
      </c>
      <c r="M470" s="19">
        <v>4</v>
      </c>
      <c r="N470" s="19">
        <v>4</v>
      </c>
      <c r="O470" s="18" t="s">
        <v>115</v>
      </c>
      <c r="P470" s="20">
        <f>ROUND(CachTinhDiem!$B$23*ROUND(1+(SUMPRODUCT(INDEX(CachTinhDiem!$B$8:$E$11,1,0),$K470:$N470)-1)*9/4,1)+CachTinhDiem!$B$24*ROUND(1+(INDEX(CachTinhDiem!$B$15:$E$20,MATCH($O470,CachTinhDiem!$A$15:$A$20,0),1)-1)*9/4,1),1)</f>
        <v>7.3</v>
      </c>
      <c r="Q470" s="20">
        <f>ROUND(CachTinhDiem!$B$23*ROUND(1+(SUMPRODUCT(INDEX(CachTinhDiem!$B$8:$E$11,2,0),$K470:$N470)-1)*9/4,1)+CachTinhDiem!$B$24*ROUND(1+(INDEX(CachTinhDiem!$B$15:$E$20,MATCH($O470,CachTinhDiem!$A$15:$A$20,0),2)-1)*9/4,1),1)</f>
        <v>6.8</v>
      </c>
      <c r="R470" s="20">
        <f>ROUND(CachTinhDiem!$B$23*ROUND(1+(SUMPRODUCT(INDEX(CachTinhDiem!$B$8:$E$11,3,0),$K470:$N470)-1)*9/4,1)+CachTinhDiem!$B$24*ROUND(1+(INDEX(CachTinhDiem!$B$15:$E$20,MATCH($O470,CachTinhDiem!$A$15:$A$20,0),3)-1)*9/4,1),1)</f>
        <v>7.5</v>
      </c>
      <c r="S470" s="20">
        <f>ROUND(CachTinhDiem!$B$23*ROUND(1+(SUMPRODUCT(INDEX(CachTinhDiem!$B$8:$E$11,4,0),$K470:$N470)-1)*9/4,1)+CachTinhDiem!$B$24*ROUND(1+(INDEX(CachTinhDiem!$B$15:$E$20,MATCH($O470,CachTinhDiem!$A$15:$A$20,0),4)-1)*9/4,1),1)</f>
        <v>6.5</v>
      </c>
      <c r="T470" s="18" t="str">
        <f>INDEX(CachTinhDiem!$A$8:$A$11,MATCH(MAX($P470:$S470),$P470:$S470,0))</f>
        <v>Vẽ ngoại cảnh</v>
      </c>
      <c r="U470" s="21" t="s">
        <v>91</v>
      </c>
      <c r="V470" s="21" t="s">
        <v>92</v>
      </c>
    </row>
    <row r="471" spans="1:22" ht="15" customHeight="1" x14ac:dyDescent="0.35">
      <c r="A471" s="18" t="s">
        <v>1117</v>
      </c>
      <c r="B471" s="18" t="s">
        <v>1051</v>
      </c>
      <c r="C471" s="18" t="s">
        <v>1118</v>
      </c>
      <c r="D471" s="18" t="s">
        <v>85</v>
      </c>
      <c r="E471" s="18" t="s">
        <v>225</v>
      </c>
      <c r="F471" s="18" t="s">
        <v>87</v>
      </c>
      <c r="G471" s="18" t="s">
        <v>215</v>
      </c>
      <c r="H471" s="19">
        <v>8</v>
      </c>
      <c r="I471" s="19">
        <v>23</v>
      </c>
      <c r="J471" s="18" t="s">
        <v>97</v>
      </c>
      <c r="K471" s="19">
        <v>3</v>
      </c>
      <c r="L471" s="19">
        <v>3</v>
      </c>
      <c r="M471" s="19">
        <v>2</v>
      </c>
      <c r="N471" s="19">
        <v>5</v>
      </c>
      <c r="O471" s="18" t="s">
        <v>103</v>
      </c>
      <c r="P471" s="20">
        <f>ROUND(CachTinhDiem!$B$23*ROUND(1+(SUMPRODUCT(INDEX(CachTinhDiem!$B$8:$E$11,1,0),$K471:$N471)-1)*9/4,1)+CachTinhDiem!$B$24*ROUND(1+(INDEX(CachTinhDiem!$B$15:$E$20,MATCH($O471,CachTinhDiem!$A$15:$A$20,0),1)-1)*9/4,1),1)</f>
        <v>6.7</v>
      </c>
      <c r="Q471" s="20">
        <f>ROUND(CachTinhDiem!$B$23*ROUND(1+(SUMPRODUCT(INDEX(CachTinhDiem!$B$8:$E$11,2,0),$K471:$N471)-1)*9/4,1)+CachTinhDiem!$B$24*ROUND(1+(INDEX(CachTinhDiem!$B$15:$E$20,MATCH($O471,CachTinhDiem!$A$15:$A$20,0),2)-1)*9/4,1),1)</f>
        <v>4.4000000000000004</v>
      </c>
      <c r="R471" s="20">
        <f>ROUND(CachTinhDiem!$B$23*ROUND(1+(SUMPRODUCT(INDEX(CachTinhDiem!$B$8:$E$11,3,0),$K471:$N471)-1)*9/4,1)+CachTinhDiem!$B$24*ROUND(1+(INDEX(CachTinhDiem!$B$15:$E$20,MATCH($O471,CachTinhDiem!$A$15:$A$20,0),3)-1)*9/4,1),1)</f>
        <v>4.7</v>
      </c>
      <c r="S471" s="20">
        <f>ROUND(CachTinhDiem!$B$23*ROUND(1+(SUMPRODUCT(INDEX(CachTinhDiem!$B$8:$E$11,4,0),$K471:$N471)-1)*9/4,1)+CachTinhDiem!$B$24*ROUND(1+(INDEX(CachTinhDiem!$B$15:$E$20,MATCH($O471,CachTinhDiem!$A$15:$A$20,0),4)-1)*9/4,1),1)</f>
        <v>8.5</v>
      </c>
      <c r="T471" s="18" t="str">
        <f>INDEX(CachTinhDiem!$A$8:$A$11,MATCH(MAX($P471:$S471),$P471:$S471,0))</f>
        <v>Thuyết trình</v>
      </c>
      <c r="U471" s="21" t="s">
        <v>91</v>
      </c>
      <c r="V471" s="21" t="s">
        <v>92</v>
      </c>
    </row>
    <row r="472" spans="1:22" ht="15" customHeight="1" x14ac:dyDescent="0.35">
      <c r="A472" s="18" t="s">
        <v>1119</v>
      </c>
      <c r="B472" s="18" t="s">
        <v>1051</v>
      </c>
      <c r="C472" s="18" t="s">
        <v>1120</v>
      </c>
      <c r="D472" s="18" t="s">
        <v>100</v>
      </c>
      <c r="E472" s="18" t="s">
        <v>183</v>
      </c>
      <c r="F472" s="18" t="s">
        <v>87</v>
      </c>
      <c r="G472" s="18" t="s">
        <v>1083</v>
      </c>
      <c r="H472" s="19">
        <v>5</v>
      </c>
      <c r="I472" s="19">
        <v>13</v>
      </c>
      <c r="J472" s="18" t="s">
        <v>120</v>
      </c>
      <c r="K472" s="19">
        <v>4</v>
      </c>
      <c r="L472" s="19">
        <v>1</v>
      </c>
      <c r="M472" s="19">
        <v>1</v>
      </c>
      <c r="N472" s="19">
        <v>3</v>
      </c>
      <c r="O472" s="18" t="s">
        <v>90</v>
      </c>
      <c r="P472" s="20">
        <f>ROUND(CachTinhDiem!$B$23*ROUND(1+(SUMPRODUCT(INDEX(CachTinhDiem!$B$8:$E$11,1,0),$K472:$N472)-1)*9/4,1)+CachTinhDiem!$B$24*ROUND(1+(INDEX(CachTinhDiem!$B$15:$E$20,MATCH($O472,CachTinhDiem!$A$15:$A$20,0),1)-1)*9/4,1),1)</f>
        <v>4.4000000000000004</v>
      </c>
      <c r="Q472" s="20">
        <f>ROUND(CachTinhDiem!$B$23*ROUND(1+(SUMPRODUCT(INDEX(CachTinhDiem!$B$8:$E$11,2,0),$K472:$N472)-1)*9/4,1)+CachTinhDiem!$B$24*ROUND(1+(INDEX(CachTinhDiem!$B$15:$E$20,MATCH($O472,CachTinhDiem!$A$15:$A$20,0),2)-1)*9/4,1),1)</f>
        <v>3.6</v>
      </c>
      <c r="R472" s="20">
        <f>ROUND(CachTinhDiem!$B$23*ROUND(1+(SUMPRODUCT(INDEX(CachTinhDiem!$B$8:$E$11,3,0),$K472:$N472)-1)*9/4,1)+CachTinhDiem!$B$24*ROUND(1+(INDEX(CachTinhDiem!$B$15:$E$20,MATCH($O472,CachTinhDiem!$A$15:$A$20,0),3)-1)*9/4,1),1)</f>
        <v>3.7</v>
      </c>
      <c r="S472" s="20">
        <f>ROUND(CachTinhDiem!$B$23*ROUND(1+(SUMPRODUCT(INDEX(CachTinhDiem!$B$8:$E$11,4,0),$K472:$N472)-1)*9/4,1)+CachTinhDiem!$B$24*ROUND(1+(INDEX(CachTinhDiem!$B$15:$E$20,MATCH($O472,CachTinhDiem!$A$15:$A$20,0),4)-1)*9/4,1),1)</f>
        <v>3.6</v>
      </c>
      <c r="T472" s="18" t="str">
        <f>INDEX(CachTinhDiem!$A$8:$A$11,MATCH(MAX($P472:$S472),$P472:$S472,0))</f>
        <v>Đi học</v>
      </c>
      <c r="U472" s="21" t="s">
        <v>91</v>
      </c>
      <c r="V472" s="21" t="s">
        <v>92</v>
      </c>
    </row>
    <row r="473" spans="1:22" ht="15" customHeight="1" x14ac:dyDescent="0.35">
      <c r="A473" s="18" t="s">
        <v>1121</v>
      </c>
      <c r="B473" s="18" t="s">
        <v>1051</v>
      </c>
      <c r="C473" s="18" t="s">
        <v>1122</v>
      </c>
      <c r="D473" s="18" t="s">
        <v>85</v>
      </c>
      <c r="E473" s="18" t="s">
        <v>225</v>
      </c>
      <c r="F473" s="18" t="s">
        <v>87</v>
      </c>
      <c r="G473" s="18" t="s">
        <v>1123</v>
      </c>
      <c r="H473" s="19">
        <v>5</v>
      </c>
      <c r="I473" s="19">
        <v>19</v>
      </c>
      <c r="J473" s="18" t="s">
        <v>120</v>
      </c>
      <c r="K473" s="19">
        <v>4</v>
      </c>
      <c r="L473" s="19">
        <v>1</v>
      </c>
      <c r="M473" s="19">
        <v>3</v>
      </c>
      <c r="N473" s="19">
        <v>3</v>
      </c>
      <c r="O473" s="18" t="s">
        <v>90</v>
      </c>
      <c r="P473" s="20">
        <f>ROUND(CachTinhDiem!$B$23*ROUND(1+(SUMPRODUCT(INDEX(CachTinhDiem!$B$8:$E$11,1,0),$K473:$N473)-1)*9/4,1)+CachTinhDiem!$B$24*ROUND(1+(INDEX(CachTinhDiem!$B$15:$E$20,MATCH($O473,CachTinhDiem!$A$15:$A$20,0),1)-1)*9/4,1),1)</f>
        <v>5.4</v>
      </c>
      <c r="Q473" s="20">
        <f>ROUND(CachTinhDiem!$B$23*ROUND(1+(SUMPRODUCT(INDEX(CachTinhDiem!$B$8:$E$11,2,0),$K473:$N473)-1)*9/4,1)+CachTinhDiem!$B$24*ROUND(1+(INDEX(CachTinhDiem!$B$15:$E$20,MATCH($O473,CachTinhDiem!$A$15:$A$20,0),2)-1)*9/4,1),1)</f>
        <v>5.2</v>
      </c>
      <c r="R473" s="20">
        <f>ROUND(CachTinhDiem!$B$23*ROUND(1+(SUMPRODUCT(INDEX(CachTinhDiem!$B$8:$E$11,3,0),$K473:$N473)-1)*9/4,1)+CachTinhDiem!$B$24*ROUND(1+(INDEX(CachTinhDiem!$B$15:$E$20,MATCH($O473,CachTinhDiem!$A$15:$A$20,0),3)-1)*9/4,1),1)</f>
        <v>5.3</v>
      </c>
      <c r="S473" s="20">
        <f>ROUND(CachTinhDiem!$B$23*ROUND(1+(SUMPRODUCT(INDEX(CachTinhDiem!$B$8:$E$11,4,0),$K473:$N473)-1)*9/4,1)+CachTinhDiem!$B$24*ROUND(1+(INDEX(CachTinhDiem!$B$15:$E$20,MATCH($O473,CachTinhDiem!$A$15:$A$20,0),4)-1)*9/4,1),1)</f>
        <v>4.2</v>
      </c>
      <c r="T473" s="18" t="str">
        <f>INDEX(CachTinhDiem!$A$8:$A$11,MATCH(MAX($P473:$S473),$P473:$S473,0))</f>
        <v>Đi học</v>
      </c>
      <c r="U473" s="21" t="s">
        <v>91</v>
      </c>
      <c r="V473" s="21" t="s">
        <v>92</v>
      </c>
    </row>
    <row r="474" spans="1:22" ht="15" customHeight="1" x14ac:dyDescent="0.35">
      <c r="A474" s="18" t="s">
        <v>1124</v>
      </c>
      <c r="B474" s="18" t="s">
        <v>1051</v>
      </c>
      <c r="C474" s="18" t="s">
        <v>1125</v>
      </c>
      <c r="D474" s="18" t="s">
        <v>100</v>
      </c>
      <c r="E474" s="18" t="s">
        <v>254</v>
      </c>
      <c r="F474" s="18" t="s">
        <v>87</v>
      </c>
      <c r="G474" s="18" t="s">
        <v>1083</v>
      </c>
      <c r="H474" s="19">
        <v>5</v>
      </c>
      <c r="I474" s="19">
        <v>13</v>
      </c>
      <c r="J474" s="18" t="s">
        <v>120</v>
      </c>
      <c r="K474" s="19">
        <v>4</v>
      </c>
      <c r="L474" s="19">
        <v>1</v>
      </c>
      <c r="M474" s="19">
        <v>2</v>
      </c>
      <c r="N474" s="19">
        <v>2</v>
      </c>
      <c r="O474" s="18" t="s">
        <v>115</v>
      </c>
      <c r="P474" s="20">
        <f>ROUND(CachTinhDiem!$B$23*ROUND(1+(SUMPRODUCT(INDEX(CachTinhDiem!$B$8:$E$11,1,0),$K474:$N474)-1)*9/4,1)+CachTinhDiem!$B$24*ROUND(1+(INDEX(CachTinhDiem!$B$15:$E$20,MATCH($O474,CachTinhDiem!$A$15:$A$20,0),1)-1)*9/4,1),1)</f>
        <v>5.0999999999999996</v>
      </c>
      <c r="Q474" s="20">
        <f>ROUND(CachTinhDiem!$B$23*ROUND(1+(SUMPRODUCT(INDEX(CachTinhDiem!$B$8:$E$11,2,0),$K474:$N474)-1)*9/4,1)+CachTinhDiem!$B$24*ROUND(1+(INDEX(CachTinhDiem!$B$15:$E$20,MATCH($O474,CachTinhDiem!$A$15:$A$20,0),2)-1)*9/4,1),1)</f>
        <v>4.9000000000000004</v>
      </c>
      <c r="R474" s="20">
        <f>ROUND(CachTinhDiem!$B$23*ROUND(1+(SUMPRODUCT(INDEX(CachTinhDiem!$B$8:$E$11,3,0),$K474:$N474)-1)*9/4,1)+CachTinhDiem!$B$24*ROUND(1+(INDEX(CachTinhDiem!$B$15:$E$20,MATCH($O474,CachTinhDiem!$A$15:$A$20,0),3)-1)*9/4,1),1)</f>
        <v>4.8</v>
      </c>
      <c r="S474" s="20">
        <f>ROUND(CachTinhDiem!$B$23*ROUND(1+(SUMPRODUCT(INDEX(CachTinhDiem!$B$8:$E$11,4,0),$K474:$N474)-1)*9/4,1)+CachTinhDiem!$B$24*ROUND(1+(INDEX(CachTinhDiem!$B$15:$E$20,MATCH($O474,CachTinhDiem!$A$15:$A$20,0),4)-1)*9/4,1),1)</f>
        <v>3.6</v>
      </c>
      <c r="T474" s="18" t="str">
        <f>INDEX(CachTinhDiem!$A$8:$A$11,MATCH(MAX($P474:$S474),$P474:$S474,0))</f>
        <v>Đi học</v>
      </c>
      <c r="U474" s="21" t="s">
        <v>91</v>
      </c>
      <c r="V474" s="21" t="s">
        <v>92</v>
      </c>
    </row>
    <row r="475" spans="1:22" ht="15" customHeight="1" x14ac:dyDescent="0.35">
      <c r="A475" s="18" t="s">
        <v>1126</v>
      </c>
      <c r="B475" s="18" t="s">
        <v>1051</v>
      </c>
      <c r="C475" s="18" t="s">
        <v>1127</v>
      </c>
      <c r="D475" s="18" t="s">
        <v>100</v>
      </c>
      <c r="E475" s="18" t="s">
        <v>254</v>
      </c>
      <c r="F475" s="18" t="s">
        <v>87</v>
      </c>
      <c r="G475" s="18" t="s">
        <v>123</v>
      </c>
      <c r="H475" s="19">
        <v>5</v>
      </c>
      <c r="I475" s="19">
        <v>17</v>
      </c>
      <c r="J475" s="18" t="s">
        <v>120</v>
      </c>
      <c r="K475" s="19">
        <v>4</v>
      </c>
      <c r="L475" s="19">
        <v>1</v>
      </c>
      <c r="M475" s="19">
        <v>1</v>
      </c>
      <c r="N475" s="19">
        <v>3</v>
      </c>
      <c r="O475" s="18" t="s">
        <v>150</v>
      </c>
      <c r="P475" s="20">
        <f>ROUND(CachTinhDiem!$B$23*ROUND(1+(SUMPRODUCT(INDEX(CachTinhDiem!$B$8:$E$11,1,0),$K475:$N475)-1)*9/4,1)+CachTinhDiem!$B$24*ROUND(1+(INDEX(CachTinhDiem!$B$15:$E$20,MATCH($O475,CachTinhDiem!$A$15:$A$20,0),1)-1)*9/4,1),1)</f>
        <v>4.4000000000000004</v>
      </c>
      <c r="Q475" s="20">
        <f>ROUND(CachTinhDiem!$B$23*ROUND(1+(SUMPRODUCT(INDEX(CachTinhDiem!$B$8:$E$11,2,0),$K475:$N475)-1)*9/4,1)+CachTinhDiem!$B$24*ROUND(1+(INDEX(CachTinhDiem!$B$15:$E$20,MATCH($O475,CachTinhDiem!$A$15:$A$20,0),2)-1)*9/4,1),1)</f>
        <v>3</v>
      </c>
      <c r="R475" s="20">
        <f>ROUND(CachTinhDiem!$B$23*ROUND(1+(SUMPRODUCT(INDEX(CachTinhDiem!$B$8:$E$11,3,0),$K475:$N475)-1)*9/4,1)+CachTinhDiem!$B$24*ROUND(1+(INDEX(CachTinhDiem!$B$15:$E$20,MATCH($O475,CachTinhDiem!$A$15:$A$20,0),3)-1)*9/4,1),1)</f>
        <v>4.3</v>
      </c>
      <c r="S475" s="20">
        <f>ROUND(CachTinhDiem!$B$23*ROUND(1+(SUMPRODUCT(INDEX(CachTinhDiem!$B$8:$E$11,4,0),$K475:$N475)-1)*9/4,1)+CachTinhDiem!$B$24*ROUND(1+(INDEX(CachTinhDiem!$B$15:$E$20,MATCH($O475,CachTinhDiem!$A$15:$A$20,0),4)-1)*9/4,1),1)</f>
        <v>4.2</v>
      </c>
      <c r="T475" s="18" t="str">
        <f>INDEX(CachTinhDiem!$A$8:$A$11,MATCH(MAX($P475:$S475),$P475:$S475,0))</f>
        <v>Đi học</v>
      </c>
      <c r="U475" s="21" t="s">
        <v>91</v>
      </c>
      <c r="V475" s="21" t="s">
        <v>92</v>
      </c>
    </row>
    <row r="476" spans="1:22" ht="15" customHeight="1" x14ac:dyDescent="0.35">
      <c r="A476" s="18" t="s">
        <v>1128</v>
      </c>
      <c r="B476" s="18" t="s">
        <v>1051</v>
      </c>
      <c r="C476" s="18" t="s">
        <v>1129</v>
      </c>
      <c r="D476" s="18" t="s">
        <v>85</v>
      </c>
      <c r="E476" s="18" t="s">
        <v>229</v>
      </c>
      <c r="F476" s="18" t="s">
        <v>87</v>
      </c>
      <c r="G476" s="18" t="s">
        <v>262</v>
      </c>
      <c r="H476" s="19">
        <v>5</v>
      </c>
      <c r="I476" s="19">
        <v>19</v>
      </c>
      <c r="J476" s="18" t="s">
        <v>120</v>
      </c>
      <c r="K476" s="19">
        <v>4</v>
      </c>
      <c r="L476" s="19">
        <v>1</v>
      </c>
      <c r="M476" s="19">
        <v>3</v>
      </c>
      <c r="N476" s="19">
        <v>3</v>
      </c>
      <c r="O476" s="18" t="s">
        <v>90</v>
      </c>
      <c r="P476" s="20">
        <f>ROUND(CachTinhDiem!$B$23*ROUND(1+(SUMPRODUCT(INDEX(CachTinhDiem!$B$8:$E$11,1,0),$K476:$N476)-1)*9/4,1)+CachTinhDiem!$B$24*ROUND(1+(INDEX(CachTinhDiem!$B$15:$E$20,MATCH($O476,CachTinhDiem!$A$15:$A$20,0),1)-1)*9/4,1),1)</f>
        <v>5.4</v>
      </c>
      <c r="Q476" s="20">
        <f>ROUND(CachTinhDiem!$B$23*ROUND(1+(SUMPRODUCT(INDEX(CachTinhDiem!$B$8:$E$11,2,0),$K476:$N476)-1)*9/4,1)+CachTinhDiem!$B$24*ROUND(1+(INDEX(CachTinhDiem!$B$15:$E$20,MATCH($O476,CachTinhDiem!$A$15:$A$20,0),2)-1)*9/4,1),1)</f>
        <v>5.2</v>
      </c>
      <c r="R476" s="20">
        <f>ROUND(CachTinhDiem!$B$23*ROUND(1+(SUMPRODUCT(INDEX(CachTinhDiem!$B$8:$E$11,3,0),$K476:$N476)-1)*9/4,1)+CachTinhDiem!$B$24*ROUND(1+(INDEX(CachTinhDiem!$B$15:$E$20,MATCH($O476,CachTinhDiem!$A$15:$A$20,0),3)-1)*9/4,1),1)</f>
        <v>5.3</v>
      </c>
      <c r="S476" s="20">
        <f>ROUND(CachTinhDiem!$B$23*ROUND(1+(SUMPRODUCT(INDEX(CachTinhDiem!$B$8:$E$11,4,0),$K476:$N476)-1)*9/4,1)+CachTinhDiem!$B$24*ROUND(1+(INDEX(CachTinhDiem!$B$15:$E$20,MATCH($O476,CachTinhDiem!$A$15:$A$20,0),4)-1)*9/4,1),1)</f>
        <v>4.2</v>
      </c>
      <c r="T476" s="18" t="str">
        <f>INDEX(CachTinhDiem!$A$8:$A$11,MATCH(MAX($P476:$S476),$P476:$S476,0))</f>
        <v>Đi học</v>
      </c>
      <c r="U476" s="21" t="s">
        <v>91</v>
      </c>
      <c r="V476" s="21" t="s">
        <v>92</v>
      </c>
    </row>
    <row r="477" spans="1:22" ht="15" customHeight="1" x14ac:dyDescent="0.35">
      <c r="A477" s="18" t="s">
        <v>1130</v>
      </c>
      <c r="B477" s="18" t="s">
        <v>1051</v>
      </c>
      <c r="C477" s="18" t="s">
        <v>1131</v>
      </c>
      <c r="D477" s="18" t="s">
        <v>100</v>
      </c>
      <c r="E477" s="18" t="s">
        <v>131</v>
      </c>
      <c r="F477" s="18" t="s">
        <v>87</v>
      </c>
      <c r="G477" s="18" t="s">
        <v>1132</v>
      </c>
      <c r="H477" s="19">
        <v>5</v>
      </c>
      <c r="I477" s="19">
        <v>19</v>
      </c>
      <c r="J477" s="18" t="s">
        <v>120</v>
      </c>
      <c r="K477" s="19">
        <v>4</v>
      </c>
      <c r="L477" s="19">
        <v>1</v>
      </c>
      <c r="M477" s="19">
        <v>3</v>
      </c>
      <c r="N477" s="19">
        <v>3</v>
      </c>
      <c r="O477" s="18" t="s">
        <v>90</v>
      </c>
      <c r="P477" s="20">
        <f>ROUND(CachTinhDiem!$B$23*ROUND(1+(SUMPRODUCT(INDEX(CachTinhDiem!$B$8:$E$11,1,0),$K477:$N477)-1)*9/4,1)+CachTinhDiem!$B$24*ROUND(1+(INDEX(CachTinhDiem!$B$15:$E$20,MATCH($O477,CachTinhDiem!$A$15:$A$20,0),1)-1)*9/4,1),1)</f>
        <v>5.4</v>
      </c>
      <c r="Q477" s="20">
        <f>ROUND(CachTinhDiem!$B$23*ROUND(1+(SUMPRODUCT(INDEX(CachTinhDiem!$B$8:$E$11,2,0),$K477:$N477)-1)*9/4,1)+CachTinhDiem!$B$24*ROUND(1+(INDEX(CachTinhDiem!$B$15:$E$20,MATCH($O477,CachTinhDiem!$A$15:$A$20,0),2)-1)*9/4,1),1)</f>
        <v>5.2</v>
      </c>
      <c r="R477" s="20">
        <f>ROUND(CachTinhDiem!$B$23*ROUND(1+(SUMPRODUCT(INDEX(CachTinhDiem!$B$8:$E$11,3,0),$K477:$N477)-1)*9/4,1)+CachTinhDiem!$B$24*ROUND(1+(INDEX(CachTinhDiem!$B$15:$E$20,MATCH($O477,CachTinhDiem!$A$15:$A$20,0),3)-1)*9/4,1),1)</f>
        <v>5.3</v>
      </c>
      <c r="S477" s="20">
        <f>ROUND(CachTinhDiem!$B$23*ROUND(1+(SUMPRODUCT(INDEX(CachTinhDiem!$B$8:$E$11,4,0),$K477:$N477)-1)*9/4,1)+CachTinhDiem!$B$24*ROUND(1+(INDEX(CachTinhDiem!$B$15:$E$20,MATCH($O477,CachTinhDiem!$A$15:$A$20,0),4)-1)*9/4,1),1)</f>
        <v>4.2</v>
      </c>
      <c r="T477" s="18" t="str">
        <f>INDEX(CachTinhDiem!$A$8:$A$11,MATCH(MAX($P477:$S477),$P477:$S477,0))</f>
        <v>Đi học</v>
      </c>
      <c r="U477" s="21" t="s">
        <v>91</v>
      </c>
      <c r="V477" s="21" t="s">
        <v>92</v>
      </c>
    </row>
    <row r="478" spans="1:22" ht="15" customHeight="1" x14ac:dyDescent="0.35">
      <c r="A478" s="18" t="s">
        <v>1133</v>
      </c>
      <c r="B478" s="18" t="s">
        <v>1051</v>
      </c>
      <c r="C478" s="18" t="s">
        <v>1134</v>
      </c>
      <c r="D478" s="18" t="s">
        <v>136</v>
      </c>
      <c r="E478" s="18" t="s">
        <v>183</v>
      </c>
      <c r="F478" s="18" t="s">
        <v>87</v>
      </c>
      <c r="G478" s="18" t="s">
        <v>1132</v>
      </c>
      <c r="H478" s="19">
        <v>5</v>
      </c>
      <c r="I478" s="19">
        <v>19</v>
      </c>
      <c r="J478" s="18" t="s">
        <v>120</v>
      </c>
      <c r="K478" s="19">
        <v>4</v>
      </c>
      <c r="L478" s="19">
        <v>1</v>
      </c>
      <c r="M478" s="19">
        <v>3</v>
      </c>
      <c r="N478" s="19">
        <v>3</v>
      </c>
      <c r="O478" s="18" t="s">
        <v>90</v>
      </c>
      <c r="P478" s="20">
        <f>ROUND(CachTinhDiem!$B$23*ROUND(1+(SUMPRODUCT(INDEX(CachTinhDiem!$B$8:$E$11,1,0),$K478:$N478)-1)*9/4,1)+CachTinhDiem!$B$24*ROUND(1+(INDEX(CachTinhDiem!$B$15:$E$20,MATCH($O478,CachTinhDiem!$A$15:$A$20,0),1)-1)*9/4,1),1)</f>
        <v>5.4</v>
      </c>
      <c r="Q478" s="20">
        <f>ROUND(CachTinhDiem!$B$23*ROUND(1+(SUMPRODUCT(INDEX(CachTinhDiem!$B$8:$E$11,2,0),$K478:$N478)-1)*9/4,1)+CachTinhDiem!$B$24*ROUND(1+(INDEX(CachTinhDiem!$B$15:$E$20,MATCH($O478,CachTinhDiem!$A$15:$A$20,0),2)-1)*9/4,1),1)</f>
        <v>5.2</v>
      </c>
      <c r="R478" s="20">
        <f>ROUND(CachTinhDiem!$B$23*ROUND(1+(SUMPRODUCT(INDEX(CachTinhDiem!$B$8:$E$11,3,0),$K478:$N478)-1)*9/4,1)+CachTinhDiem!$B$24*ROUND(1+(INDEX(CachTinhDiem!$B$15:$E$20,MATCH($O478,CachTinhDiem!$A$15:$A$20,0),3)-1)*9/4,1),1)</f>
        <v>5.3</v>
      </c>
      <c r="S478" s="20">
        <f>ROUND(CachTinhDiem!$B$23*ROUND(1+(SUMPRODUCT(INDEX(CachTinhDiem!$B$8:$E$11,4,0),$K478:$N478)-1)*9/4,1)+CachTinhDiem!$B$24*ROUND(1+(INDEX(CachTinhDiem!$B$15:$E$20,MATCH($O478,CachTinhDiem!$A$15:$A$20,0),4)-1)*9/4,1),1)</f>
        <v>4.2</v>
      </c>
      <c r="T478" s="18" t="str">
        <f>INDEX(CachTinhDiem!$A$8:$A$11,MATCH(MAX($P478:$S478),$P478:$S478,0))</f>
        <v>Đi học</v>
      </c>
      <c r="U478" s="21" t="s">
        <v>91</v>
      </c>
      <c r="V478" s="21" t="s">
        <v>92</v>
      </c>
    </row>
    <row r="479" spans="1:22" ht="15" customHeight="1" x14ac:dyDescent="0.35">
      <c r="A479" s="18" t="s">
        <v>1135</v>
      </c>
      <c r="B479" s="18" t="s">
        <v>1051</v>
      </c>
      <c r="C479" s="18" t="s">
        <v>1136</v>
      </c>
      <c r="D479" s="18" t="s">
        <v>136</v>
      </c>
      <c r="E479" s="18" t="s">
        <v>160</v>
      </c>
      <c r="F479" s="18" t="s">
        <v>87</v>
      </c>
      <c r="G479" s="18" t="s">
        <v>1058</v>
      </c>
      <c r="H479" s="19">
        <v>28</v>
      </c>
      <c r="I479" s="19">
        <v>40</v>
      </c>
      <c r="J479" s="18" t="s">
        <v>726</v>
      </c>
      <c r="K479" s="19">
        <v>2</v>
      </c>
      <c r="L479" s="19">
        <v>4</v>
      </c>
      <c r="M479" s="19">
        <v>4</v>
      </c>
      <c r="N479" s="19">
        <v>4</v>
      </c>
      <c r="O479" s="18" t="s">
        <v>138</v>
      </c>
      <c r="P479" s="20">
        <f>ROUND(CachTinhDiem!$B$23*ROUND(1+(SUMPRODUCT(INDEX(CachTinhDiem!$B$8:$E$11,1,0),$K479:$N479)-1)*9/4,1)+CachTinhDiem!$B$24*ROUND(1+(INDEX(CachTinhDiem!$B$15:$E$20,MATCH($O479,CachTinhDiem!$A$15:$A$20,0),1)-1)*9/4,1),1)</f>
        <v>7.5</v>
      </c>
      <c r="Q479" s="20">
        <f>ROUND(CachTinhDiem!$B$23*ROUND(1+(SUMPRODUCT(INDEX(CachTinhDiem!$B$8:$E$11,2,0),$K479:$N479)-1)*9/4,1)+CachTinhDiem!$B$24*ROUND(1+(INDEX(CachTinhDiem!$B$15:$E$20,MATCH($O479,CachTinhDiem!$A$15:$A$20,0),2)-1)*9/4,1),1)</f>
        <v>7.8</v>
      </c>
      <c r="R479" s="20">
        <f>ROUND(CachTinhDiem!$B$23*ROUND(1+(SUMPRODUCT(INDEX(CachTinhDiem!$B$8:$E$11,3,0),$K479:$N479)-1)*9/4,1)+CachTinhDiem!$B$24*ROUND(1+(INDEX(CachTinhDiem!$B$15:$E$20,MATCH($O479,CachTinhDiem!$A$15:$A$20,0),3)-1)*9/4,1),1)</f>
        <v>7.8</v>
      </c>
      <c r="S479" s="20">
        <f>ROUND(CachTinhDiem!$B$23*ROUND(1+(SUMPRODUCT(INDEX(CachTinhDiem!$B$8:$E$11,4,0),$K479:$N479)-1)*9/4,1)+CachTinhDiem!$B$24*ROUND(1+(INDEX(CachTinhDiem!$B$15:$E$20,MATCH($O479,CachTinhDiem!$A$15:$A$20,0),4)-1)*9/4,1),1)</f>
        <v>5.8</v>
      </c>
      <c r="T479" s="18" t="str">
        <f>INDEX(CachTinhDiem!$A$8:$A$11,MATCH(MAX($P479:$S479),$P479:$S479,0))</f>
        <v>Xưởng/Công trình</v>
      </c>
      <c r="U479" s="21" t="s">
        <v>91</v>
      </c>
      <c r="V479" s="21" t="s">
        <v>92</v>
      </c>
    </row>
    <row r="480" spans="1:22" ht="15" customHeight="1" x14ac:dyDescent="0.35">
      <c r="A480" s="18" t="s">
        <v>1137</v>
      </c>
      <c r="B480" s="18" t="s">
        <v>1051</v>
      </c>
      <c r="C480" s="18" t="s">
        <v>1138</v>
      </c>
      <c r="D480" s="18" t="s">
        <v>85</v>
      </c>
      <c r="E480" s="18" t="s">
        <v>24</v>
      </c>
      <c r="F480" s="18" t="s">
        <v>87</v>
      </c>
      <c r="G480" s="18" t="s">
        <v>1123</v>
      </c>
      <c r="H480" s="19">
        <v>8</v>
      </c>
      <c r="I480" s="19">
        <v>22</v>
      </c>
      <c r="J480" s="18" t="s">
        <v>97</v>
      </c>
      <c r="K480" s="19">
        <v>4</v>
      </c>
      <c r="L480" s="19">
        <v>1</v>
      </c>
      <c r="M480" s="19">
        <v>3</v>
      </c>
      <c r="N480" s="19">
        <v>4</v>
      </c>
      <c r="O480" s="18" t="s">
        <v>90</v>
      </c>
      <c r="P480" s="20">
        <f>ROUND(CachTinhDiem!$B$23*ROUND(1+(SUMPRODUCT(INDEX(CachTinhDiem!$B$8:$E$11,1,0),$K480:$N480)-1)*9/4,1)+CachTinhDiem!$B$24*ROUND(1+(INDEX(CachTinhDiem!$B$15:$E$20,MATCH($O480,CachTinhDiem!$A$15:$A$20,0),1)-1)*9/4,1),1)</f>
        <v>5.9</v>
      </c>
      <c r="Q480" s="20">
        <f>ROUND(CachTinhDiem!$B$23*ROUND(1+(SUMPRODUCT(INDEX(CachTinhDiem!$B$8:$E$11,2,0),$K480:$N480)-1)*9/4,1)+CachTinhDiem!$B$24*ROUND(1+(INDEX(CachTinhDiem!$B$15:$E$20,MATCH($O480,CachTinhDiem!$A$15:$A$20,0),2)-1)*9/4,1),1)</f>
        <v>5.4</v>
      </c>
      <c r="R480" s="20">
        <f>ROUND(CachTinhDiem!$B$23*ROUND(1+(SUMPRODUCT(INDEX(CachTinhDiem!$B$8:$E$11,3,0),$K480:$N480)-1)*9/4,1)+CachTinhDiem!$B$24*ROUND(1+(INDEX(CachTinhDiem!$B$15:$E$20,MATCH($O480,CachTinhDiem!$A$15:$A$20,0),3)-1)*9/4,1),1)</f>
        <v>5.6</v>
      </c>
      <c r="S480" s="20">
        <f>ROUND(CachTinhDiem!$B$23*ROUND(1+(SUMPRODUCT(INDEX(CachTinhDiem!$B$8:$E$11,4,0),$K480:$N480)-1)*9/4,1)+CachTinhDiem!$B$24*ROUND(1+(INDEX(CachTinhDiem!$B$15:$E$20,MATCH($O480,CachTinhDiem!$A$15:$A$20,0),4)-1)*9/4,1),1)</f>
        <v>5.2</v>
      </c>
      <c r="T480" s="18" t="str">
        <f>INDEX(CachTinhDiem!$A$8:$A$11,MATCH(MAX($P480:$S480),$P480:$S480,0))</f>
        <v>Đi học</v>
      </c>
      <c r="U480" s="21" t="s">
        <v>91</v>
      </c>
      <c r="V480" s="21" t="s">
        <v>92</v>
      </c>
    </row>
    <row r="481" spans="1:22" ht="15" customHeight="1" x14ac:dyDescent="0.35">
      <c r="A481" s="18" t="s">
        <v>1139</v>
      </c>
      <c r="B481" s="18" t="s">
        <v>1051</v>
      </c>
      <c r="C481" s="18" t="s">
        <v>1140</v>
      </c>
      <c r="D481" s="18" t="s">
        <v>100</v>
      </c>
      <c r="E481" s="18" t="s">
        <v>225</v>
      </c>
      <c r="F481" s="18" t="s">
        <v>87</v>
      </c>
      <c r="G481" s="18" t="s">
        <v>1058</v>
      </c>
      <c r="H481" s="19">
        <v>10</v>
      </c>
      <c r="I481" s="19">
        <v>24</v>
      </c>
      <c r="J481" s="18" t="s">
        <v>97</v>
      </c>
      <c r="K481" s="19">
        <v>2</v>
      </c>
      <c r="L481" s="19">
        <v>3</v>
      </c>
      <c r="M481" s="19">
        <v>3</v>
      </c>
      <c r="N481" s="19">
        <v>3</v>
      </c>
      <c r="O481" s="18" t="s">
        <v>90</v>
      </c>
      <c r="P481" s="20">
        <f>ROUND(CachTinhDiem!$B$23*ROUND(1+(SUMPRODUCT(INDEX(CachTinhDiem!$B$8:$E$11,1,0),$K481:$N481)-1)*9/4,1)+CachTinhDiem!$B$24*ROUND(1+(INDEX(CachTinhDiem!$B$15:$E$20,MATCH($O481,CachTinhDiem!$A$15:$A$20,0),1)-1)*9/4,1),1)</f>
        <v>6.1</v>
      </c>
      <c r="Q481" s="20">
        <f>ROUND(CachTinhDiem!$B$23*ROUND(1+(SUMPRODUCT(INDEX(CachTinhDiem!$B$8:$E$11,2,0),$K481:$N481)-1)*9/4,1)+CachTinhDiem!$B$24*ROUND(1+(INDEX(CachTinhDiem!$B$15:$E$20,MATCH($O481,CachTinhDiem!$A$15:$A$20,0),2)-1)*9/4,1),1)</f>
        <v>5.2</v>
      </c>
      <c r="R481" s="20">
        <f>ROUND(CachTinhDiem!$B$23*ROUND(1+(SUMPRODUCT(INDEX(CachTinhDiem!$B$8:$E$11,3,0),$K481:$N481)-1)*9/4,1)+CachTinhDiem!$B$24*ROUND(1+(INDEX(CachTinhDiem!$B$15:$E$20,MATCH($O481,CachTinhDiem!$A$15:$A$20,0),3)-1)*9/4,1),1)</f>
        <v>6.2</v>
      </c>
      <c r="S481" s="20">
        <f>ROUND(CachTinhDiem!$B$23*ROUND(1+(SUMPRODUCT(INDEX(CachTinhDiem!$B$8:$E$11,4,0),$K481:$N481)-1)*9/4,1)+CachTinhDiem!$B$24*ROUND(1+(INDEX(CachTinhDiem!$B$15:$E$20,MATCH($O481,CachTinhDiem!$A$15:$A$20,0),4)-1)*9/4,1),1)</f>
        <v>4.8</v>
      </c>
      <c r="T481" s="18" t="str">
        <f>INDEX(CachTinhDiem!$A$8:$A$11,MATCH(MAX($P481:$S481),$P481:$S481,0))</f>
        <v>Vẽ ngoại cảnh</v>
      </c>
      <c r="U481" s="21" t="s">
        <v>91</v>
      </c>
      <c r="V481" s="21" t="s">
        <v>92</v>
      </c>
    </row>
    <row r="482" spans="1:22" ht="15" customHeight="1" x14ac:dyDescent="0.35">
      <c r="A482" s="18" t="s">
        <v>1141</v>
      </c>
      <c r="B482" s="18" t="s">
        <v>1051</v>
      </c>
      <c r="C482" s="18" t="s">
        <v>1142</v>
      </c>
      <c r="D482" s="18" t="s">
        <v>100</v>
      </c>
      <c r="E482" s="18" t="s">
        <v>24</v>
      </c>
      <c r="F482" s="18" t="s">
        <v>87</v>
      </c>
      <c r="G482" s="18" t="s">
        <v>1112</v>
      </c>
      <c r="H482" s="19">
        <v>5</v>
      </c>
      <c r="I482" s="19">
        <v>11</v>
      </c>
      <c r="J482" s="18" t="s">
        <v>120</v>
      </c>
      <c r="K482" s="19">
        <v>5</v>
      </c>
      <c r="L482" s="19">
        <v>1</v>
      </c>
      <c r="M482" s="19">
        <v>1</v>
      </c>
      <c r="N482" s="19">
        <v>5</v>
      </c>
      <c r="O482" s="18" t="s">
        <v>103</v>
      </c>
      <c r="P482" s="20">
        <f>ROUND(CachTinhDiem!$B$23*ROUND(1+(SUMPRODUCT(INDEX(CachTinhDiem!$B$8:$E$11,1,0),$K482:$N482)-1)*9/4,1)+CachTinhDiem!$B$24*ROUND(1+(INDEX(CachTinhDiem!$B$15:$E$20,MATCH($O482,CachTinhDiem!$A$15:$A$20,0),1)-1)*9/4,1),1)</f>
        <v>5.6</v>
      </c>
      <c r="Q482" s="20">
        <f>ROUND(CachTinhDiem!$B$23*ROUND(1+(SUMPRODUCT(INDEX(CachTinhDiem!$B$8:$E$11,2,0),$K482:$N482)-1)*9/4,1)+CachTinhDiem!$B$24*ROUND(1+(INDEX(CachTinhDiem!$B$15:$E$20,MATCH($O482,CachTinhDiem!$A$15:$A$20,0),2)-1)*9/4,1),1)</f>
        <v>3.6</v>
      </c>
      <c r="R482" s="20">
        <f>ROUND(CachTinhDiem!$B$23*ROUND(1+(SUMPRODUCT(INDEX(CachTinhDiem!$B$8:$E$11,3,0),$K482:$N482)-1)*9/4,1)+CachTinhDiem!$B$24*ROUND(1+(INDEX(CachTinhDiem!$B$15:$E$20,MATCH($O482,CachTinhDiem!$A$15:$A$20,0),3)-1)*9/4,1),1)</f>
        <v>3</v>
      </c>
      <c r="S482" s="20">
        <f>ROUND(CachTinhDiem!$B$23*ROUND(1+(SUMPRODUCT(INDEX(CachTinhDiem!$B$8:$E$11,4,0),$K482:$N482)-1)*9/4,1)+CachTinhDiem!$B$24*ROUND(1+(INDEX(CachTinhDiem!$B$15:$E$20,MATCH($O482,CachTinhDiem!$A$15:$A$20,0),4)-1)*9/4,1),1)</f>
        <v>7.5</v>
      </c>
      <c r="T482" s="18" t="str">
        <f>INDEX(CachTinhDiem!$A$8:$A$11,MATCH(MAX($P482:$S482),$P482:$S482,0))</f>
        <v>Thuyết trình</v>
      </c>
      <c r="U482" s="21" t="s">
        <v>91</v>
      </c>
      <c r="V482" s="21" t="s">
        <v>92</v>
      </c>
    </row>
    <row r="483" spans="1:22" ht="15" customHeight="1" x14ac:dyDescent="0.35">
      <c r="A483" s="18" t="s">
        <v>1143</v>
      </c>
      <c r="B483" s="18" t="s">
        <v>1051</v>
      </c>
      <c r="C483" s="18" t="s">
        <v>1144</v>
      </c>
      <c r="D483" s="18" t="s">
        <v>136</v>
      </c>
      <c r="E483" s="18" t="s">
        <v>170</v>
      </c>
      <c r="F483" s="18" t="s">
        <v>87</v>
      </c>
      <c r="G483" s="18" t="s">
        <v>1145</v>
      </c>
      <c r="H483" s="19">
        <v>10</v>
      </c>
      <c r="I483" s="19">
        <v>26</v>
      </c>
      <c r="J483" s="18" t="s">
        <v>200</v>
      </c>
      <c r="K483" s="19">
        <v>3</v>
      </c>
      <c r="L483" s="19">
        <v>3</v>
      </c>
      <c r="M483" s="19">
        <v>2</v>
      </c>
      <c r="N483" s="19">
        <v>3</v>
      </c>
      <c r="O483" s="18" t="s">
        <v>115</v>
      </c>
      <c r="P483" s="20">
        <f>ROUND(CachTinhDiem!$B$23*ROUND(1+(SUMPRODUCT(INDEX(CachTinhDiem!$B$8:$E$11,1,0),$K483:$N483)-1)*9/4,1)+CachTinhDiem!$B$24*ROUND(1+(INDEX(CachTinhDiem!$B$15:$E$20,MATCH($O483,CachTinhDiem!$A$15:$A$20,0),1)-1)*9/4,1),1)</f>
        <v>6.4</v>
      </c>
      <c r="Q483" s="20">
        <f>ROUND(CachTinhDiem!$B$23*ROUND(1+(SUMPRODUCT(INDEX(CachTinhDiem!$B$8:$E$11,2,0),$K483:$N483)-1)*9/4,1)+CachTinhDiem!$B$24*ROUND(1+(INDEX(CachTinhDiem!$B$15:$E$20,MATCH($O483,CachTinhDiem!$A$15:$A$20,0),2)-1)*9/4,1),1)</f>
        <v>5.4</v>
      </c>
      <c r="R483" s="20">
        <f>ROUND(CachTinhDiem!$B$23*ROUND(1+(SUMPRODUCT(INDEX(CachTinhDiem!$B$8:$E$11,3,0),$K483:$N483)-1)*9/4,1)+CachTinhDiem!$B$24*ROUND(1+(INDEX(CachTinhDiem!$B$15:$E$20,MATCH($O483,CachTinhDiem!$A$15:$A$20,0),3)-1)*9/4,1),1)</f>
        <v>6.1</v>
      </c>
      <c r="S483" s="20">
        <f>ROUND(CachTinhDiem!$B$23*ROUND(1+(SUMPRODUCT(INDEX(CachTinhDiem!$B$8:$E$11,4,0),$K483:$N483)-1)*9/4,1)+CachTinhDiem!$B$24*ROUND(1+(INDEX(CachTinhDiem!$B$15:$E$20,MATCH($O483,CachTinhDiem!$A$15:$A$20,0),4)-1)*9/4,1),1)</f>
        <v>5.2</v>
      </c>
      <c r="T483" s="18" t="str">
        <f>INDEX(CachTinhDiem!$A$8:$A$11,MATCH(MAX($P483:$S483),$P483:$S483,0))</f>
        <v>Đi học</v>
      </c>
      <c r="U483" s="21" t="s">
        <v>91</v>
      </c>
      <c r="V483" s="21" t="s">
        <v>92</v>
      </c>
    </row>
    <row r="484" spans="1:22" ht="15" customHeight="1" x14ac:dyDescent="0.35">
      <c r="A484" s="18" t="s">
        <v>1146</v>
      </c>
      <c r="B484" s="18" t="s">
        <v>1051</v>
      </c>
      <c r="C484" s="18" t="s">
        <v>1147</v>
      </c>
      <c r="D484" s="18" t="s">
        <v>136</v>
      </c>
      <c r="E484" s="18" t="s">
        <v>229</v>
      </c>
      <c r="F484" s="18" t="s">
        <v>87</v>
      </c>
      <c r="G484" s="18" t="s">
        <v>1148</v>
      </c>
      <c r="H484" s="19">
        <v>12</v>
      </c>
      <c r="I484" s="19">
        <v>30</v>
      </c>
      <c r="J484" s="18" t="s">
        <v>128</v>
      </c>
      <c r="K484" s="19">
        <v>2</v>
      </c>
      <c r="L484" s="19">
        <v>3</v>
      </c>
      <c r="M484" s="19">
        <v>4</v>
      </c>
      <c r="N484" s="19">
        <v>3</v>
      </c>
      <c r="O484" s="18" t="s">
        <v>115</v>
      </c>
      <c r="P484" s="20">
        <f>ROUND(CachTinhDiem!$B$23*ROUND(1+(SUMPRODUCT(INDEX(CachTinhDiem!$B$8:$E$11,1,0),$K484:$N484)-1)*9/4,1)+CachTinhDiem!$B$24*ROUND(1+(INDEX(CachTinhDiem!$B$15:$E$20,MATCH($O484,CachTinhDiem!$A$15:$A$20,0),1)-1)*9/4,1),1)</f>
        <v>7.2</v>
      </c>
      <c r="Q484" s="20">
        <f>ROUND(CachTinhDiem!$B$23*ROUND(1+(SUMPRODUCT(INDEX(CachTinhDiem!$B$8:$E$11,2,0),$K484:$N484)-1)*9/4,1)+CachTinhDiem!$B$24*ROUND(1+(INDEX(CachTinhDiem!$B$15:$E$20,MATCH($O484,CachTinhDiem!$A$15:$A$20,0),2)-1)*9/4,1),1)</f>
        <v>6.7</v>
      </c>
      <c r="R484" s="20">
        <f>ROUND(CachTinhDiem!$B$23*ROUND(1+(SUMPRODUCT(INDEX(CachTinhDiem!$B$8:$E$11,3,0),$K484:$N484)-1)*9/4,1)+CachTinhDiem!$B$24*ROUND(1+(INDEX(CachTinhDiem!$B$15:$E$20,MATCH($O484,CachTinhDiem!$A$15:$A$20,0),3)-1)*9/4,1),1)</f>
        <v>7.6</v>
      </c>
      <c r="S484" s="20">
        <f>ROUND(CachTinhDiem!$B$23*ROUND(1+(SUMPRODUCT(INDEX(CachTinhDiem!$B$8:$E$11,4,0),$K484:$N484)-1)*9/4,1)+CachTinhDiem!$B$24*ROUND(1+(INDEX(CachTinhDiem!$B$15:$E$20,MATCH($O484,CachTinhDiem!$A$15:$A$20,0),4)-1)*9/4,1),1)</f>
        <v>5.9</v>
      </c>
      <c r="T484" s="18" t="str">
        <f>INDEX(CachTinhDiem!$A$8:$A$11,MATCH(MAX($P484:$S484),$P484:$S484,0))</f>
        <v>Vẽ ngoại cảnh</v>
      </c>
      <c r="U484" s="21" t="s">
        <v>91</v>
      </c>
      <c r="V484" s="21" t="s">
        <v>92</v>
      </c>
    </row>
    <row r="485" spans="1:22" ht="15" customHeight="1" x14ac:dyDescent="0.35">
      <c r="A485" s="18" t="s">
        <v>1149</v>
      </c>
      <c r="B485" s="18" t="s">
        <v>1051</v>
      </c>
      <c r="C485" s="18" t="s">
        <v>1150</v>
      </c>
      <c r="D485" s="18" t="s">
        <v>85</v>
      </c>
      <c r="E485" s="18" t="s">
        <v>225</v>
      </c>
      <c r="F485" s="18" t="s">
        <v>87</v>
      </c>
      <c r="G485" s="18" t="s">
        <v>1083</v>
      </c>
      <c r="H485" s="19">
        <v>5</v>
      </c>
      <c r="I485" s="19">
        <v>19</v>
      </c>
      <c r="J485" s="18" t="s">
        <v>120</v>
      </c>
      <c r="K485" s="19">
        <v>4</v>
      </c>
      <c r="L485" s="19">
        <v>1</v>
      </c>
      <c r="M485" s="19">
        <v>4</v>
      </c>
      <c r="N485" s="19">
        <v>4</v>
      </c>
      <c r="O485" s="18" t="s">
        <v>115</v>
      </c>
      <c r="P485" s="20">
        <f>ROUND(CachTinhDiem!$B$23*ROUND(1+(SUMPRODUCT(INDEX(CachTinhDiem!$B$8:$E$11,1,0),$K485:$N485)-1)*9/4,1)+CachTinhDiem!$B$24*ROUND(1+(INDEX(CachTinhDiem!$B$15:$E$20,MATCH($O485,CachTinhDiem!$A$15:$A$20,0),1)-1)*9/4,1),1)</f>
        <v>7</v>
      </c>
      <c r="Q485" s="20">
        <f>ROUND(CachTinhDiem!$B$23*ROUND(1+(SUMPRODUCT(INDEX(CachTinhDiem!$B$8:$E$11,2,0),$K485:$N485)-1)*9/4,1)+CachTinhDiem!$B$24*ROUND(1+(INDEX(CachTinhDiem!$B$15:$E$20,MATCH($O485,CachTinhDiem!$A$15:$A$20,0),2)-1)*9/4,1),1)</f>
        <v>6.8</v>
      </c>
      <c r="R485" s="20">
        <f>ROUND(CachTinhDiem!$B$23*ROUND(1+(SUMPRODUCT(INDEX(CachTinhDiem!$B$8:$E$11,3,0),$K485:$N485)-1)*9/4,1)+CachTinhDiem!$B$24*ROUND(1+(INDEX(CachTinhDiem!$B$15:$E$20,MATCH($O485,CachTinhDiem!$A$15:$A$20,0),3)-1)*9/4,1),1)</f>
        <v>7</v>
      </c>
      <c r="S485" s="20">
        <f>ROUND(CachTinhDiem!$B$23*ROUND(1+(SUMPRODUCT(INDEX(CachTinhDiem!$B$8:$E$11,4,0),$K485:$N485)-1)*9/4,1)+CachTinhDiem!$B$24*ROUND(1+(INDEX(CachTinhDiem!$B$15:$E$20,MATCH($O485,CachTinhDiem!$A$15:$A$20,0),4)-1)*9/4,1),1)</f>
        <v>6.1</v>
      </c>
      <c r="T485" s="18" t="str">
        <f>INDEX(CachTinhDiem!$A$8:$A$11,MATCH(MAX($P485:$S485),$P485:$S485,0))</f>
        <v>Đi học</v>
      </c>
      <c r="U485" s="21" t="s">
        <v>91</v>
      </c>
      <c r="V485" s="21" t="s">
        <v>92</v>
      </c>
    </row>
    <row r="486" spans="1:22" ht="15" customHeight="1" x14ac:dyDescent="0.35">
      <c r="A486" s="18" t="s">
        <v>1151</v>
      </c>
      <c r="B486" s="18" t="s">
        <v>1051</v>
      </c>
      <c r="C486" s="18" t="s">
        <v>1152</v>
      </c>
      <c r="D486" s="18" t="s">
        <v>136</v>
      </c>
      <c r="E486" s="18" t="s">
        <v>131</v>
      </c>
      <c r="F486" s="18" t="s">
        <v>87</v>
      </c>
      <c r="G486" s="18" t="s">
        <v>1083</v>
      </c>
      <c r="H486" s="19">
        <v>9</v>
      </c>
      <c r="I486" s="19">
        <v>26</v>
      </c>
      <c r="J486" s="18" t="s">
        <v>200</v>
      </c>
      <c r="K486" s="19">
        <v>3</v>
      </c>
      <c r="L486" s="19">
        <v>2</v>
      </c>
      <c r="M486" s="19">
        <v>3</v>
      </c>
      <c r="N486" s="19">
        <v>3</v>
      </c>
      <c r="O486" s="18" t="s">
        <v>115</v>
      </c>
      <c r="P486" s="20">
        <f>ROUND(CachTinhDiem!$B$23*ROUND(1+(SUMPRODUCT(INDEX(CachTinhDiem!$B$8:$E$11,1,0),$K486:$N486)-1)*9/4,1)+CachTinhDiem!$B$24*ROUND(1+(INDEX(CachTinhDiem!$B$15:$E$20,MATCH($O486,CachTinhDiem!$A$15:$A$20,0),1)-1)*9/4,1),1)</f>
        <v>6.4</v>
      </c>
      <c r="Q486" s="20">
        <f>ROUND(CachTinhDiem!$B$23*ROUND(1+(SUMPRODUCT(INDEX(CachTinhDiem!$B$8:$E$11,2,0),$K486:$N486)-1)*9/4,1)+CachTinhDiem!$B$24*ROUND(1+(INDEX(CachTinhDiem!$B$15:$E$20,MATCH($O486,CachTinhDiem!$A$15:$A$20,0),2)-1)*9/4,1),1)</f>
        <v>5.9</v>
      </c>
      <c r="R486" s="20">
        <f>ROUND(CachTinhDiem!$B$23*ROUND(1+(SUMPRODUCT(INDEX(CachTinhDiem!$B$8:$E$11,3,0),$K486:$N486)-1)*9/4,1)+CachTinhDiem!$B$24*ROUND(1+(INDEX(CachTinhDiem!$B$15:$E$20,MATCH($O486,CachTinhDiem!$A$15:$A$20,0),3)-1)*9/4,1),1)</f>
        <v>6.4</v>
      </c>
      <c r="S486" s="20">
        <f>ROUND(CachTinhDiem!$B$23*ROUND(1+(SUMPRODUCT(INDEX(CachTinhDiem!$B$8:$E$11,4,0),$K486:$N486)-1)*9/4,1)+CachTinhDiem!$B$24*ROUND(1+(INDEX(CachTinhDiem!$B$15:$E$20,MATCH($O486,CachTinhDiem!$A$15:$A$20,0),4)-1)*9/4,1),1)</f>
        <v>5.2</v>
      </c>
      <c r="T486" s="18" t="str">
        <f>INDEX(CachTinhDiem!$A$8:$A$11,MATCH(MAX($P486:$S486),$P486:$S486,0))</f>
        <v>Đi học</v>
      </c>
      <c r="U486" s="21" t="s">
        <v>91</v>
      </c>
      <c r="V486" s="21" t="s">
        <v>92</v>
      </c>
    </row>
    <row r="487" spans="1:22" ht="15" customHeight="1" x14ac:dyDescent="0.35">
      <c r="A487" s="18" t="s">
        <v>1153</v>
      </c>
      <c r="B487" s="18" t="s">
        <v>1051</v>
      </c>
      <c r="C487" s="18" t="s">
        <v>1154</v>
      </c>
      <c r="D487" s="18" t="s">
        <v>85</v>
      </c>
      <c r="E487" s="18" t="s">
        <v>180</v>
      </c>
      <c r="F487" s="18" t="s">
        <v>87</v>
      </c>
      <c r="G487" s="18" t="s">
        <v>196</v>
      </c>
      <c r="H487" s="19">
        <v>5</v>
      </c>
      <c r="I487" s="19">
        <v>10</v>
      </c>
      <c r="J487" s="18" t="s">
        <v>120</v>
      </c>
      <c r="K487" s="19">
        <v>5</v>
      </c>
      <c r="L487" s="19">
        <v>1</v>
      </c>
      <c r="M487" s="19">
        <v>1</v>
      </c>
      <c r="N487" s="19">
        <v>5</v>
      </c>
      <c r="O487" s="18" t="s">
        <v>103</v>
      </c>
      <c r="P487" s="20">
        <f>ROUND(CachTinhDiem!$B$23*ROUND(1+(SUMPRODUCT(INDEX(CachTinhDiem!$B$8:$E$11,1,0),$K487:$N487)-1)*9/4,1)+CachTinhDiem!$B$24*ROUND(1+(INDEX(CachTinhDiem!$B$15:$E$20,MATCH($O487,CachTinhDiem!$A$15:$A$20,0),1)-1)*9/4,1),1)</f>
        <v>5.6</v>
      </c>
      <c r="Q487" s="20">
        <f>ROUND(CachTinhDiem!$B$23*ROUND(1+(SUMPRODUCT(INDEX(CachTinhDiem!$B$8:$E$11,2,0),$K487:$N487)-1)*9/4,1)+CachTinhDiem!$B$24*ROUND(1+(INDEX(CachTinhDiem!$B$15:$E$20,MATCH($O487,CachTinhDiem!$A$15:$A$20,0),2)-1)*9/4,1),1)</f>
        <v>3.6</v>
      </c>
      <c r="R487" s="20">
        <f>ROUND(CachTinhDiem!$B$23*ROUND(1+(SUMPRODUCT(INDEX(CachTinhDiem!$B$8:$E$11,3,0),$K487:$N487)-1)*9/4,1)+CachTinhDiem!$B$24*ROUND(1+(INDEX(CachTinhDiem!$B$15:$E$20,MATCH($O487,CachTinhDiem!$A$15:$A$20,0),3)-1)*9/4,1),1)</f>
        <v>3</v>
      </c>
      <c r="S487" s="20">
        <f>ROUND(CachTinhDiem!$B$23*ROUND(1+(SUMPRODUCT(INDEX(CachTinhDiem!$B$8:$E$11,4,0),$K487:$N487)-1)*9/4,1)+CachTinhDiem!$B$24*ROUND(1+(INDEX(CachTinhDiem!$B$15:$E$20,MATCH($O487,CachTinhDiem!$A$15:$A$20,0),4)-1)*9/4,1),1)</f>
        <v>7.5</v>
      </c>
      <c r="T487" s="18" t="str">
        <f>INDEX(CachTinhDiem!$A$8:$A$11,MATCH(MAX($P487:$S487),$P487:$S487,0))</f>
        <v>Thuyết trình</v>
      </c>
      <c r="U487" s="21" t="s">
        <v>91</v>
      </c>
      <c r="V487" s="21" t="s">
        <v>92</v>
      </c>
    </row>
    <row r="488" spans="1:22" ht="15" customHeight="1" x14ac:dyDescent="0.35">
      <c r="A488" s="18" t="s">
        <v>1155</v>
      </c>
      <c r="B488" s="18" t="s">
        <v>1051</v>
      </c>
      <c r="C488" s="18" t="s">
        <v>1156</v>
      </c>
      <c r="D488" s="18" t="s">
        <v>100</v>
      </c>
      <c r="E488" s="18" t="s">
        <v>225</v>
      </c>
      <c r="F488" s="18" t="s">
        <v>87</v>
      </c>
      <c r="G488" s="18" t="s">
        <v>1053</v>
      </c>
      <c r="H488" s="19">
        <v>5</v>
      </c>
      <c r="I488" s="19">
        <v>12</v>
      </c>
      <c r="J488" s="18" t="s">
        <v>120</v>
      </c>
      <c r="K488" s="19">
        <v>5</v>
      </c>
      <c r="L488" s="19">
        <v>1</v>
      </c>
      <c r="M488" s="19">
        <v>3</v>
      </c>
      <c r="N488" s="19">
        <v>3</v>
      </c>
      <c r="O488" s="18" t="s">
        <v>115</v>
      </c>
      <c r="P488" s="20">
        <f>ROUND(CachTinhDiem!$B$23*ROUND(1+(SUMPRODUCT(INDEX(CachTinhDiem!$B$8:$E$11,1,0),$K488:$N488)-1)*9/4,1)+CachTinhDiem!$B$24*ROUND(1+(INDEX(CachTinhDiem!$B$15:$E$20,MATCH($O488,CachTinhDiem!$A$15:$A$20,0),1)-1)*9/4,1),1)</f>
        <v>6.2</v>
      </c>
      <c r="Q488" s="20">
        <f>ROUND(CachTinhDiem!$B$23*ROUND(1+(SUMPRODUCT(INDEX(CachTinhDiem!$B$8:$E$11,2,0),$K488:$N488)-1)*9/4,1)+CachTinhDiem!$B$24*ROUND(1+(INDEX(CachTinhDiem!$B$15:$E$20,MATCH($O488,CachTinhDiem!$A$15:$A$20,0),2)-1)*9/4,1),1)</f>
        <v>6.2</v>
      </c>
      <c r="R488" s="20">
        <f>ROUND(CachTinhDiem!$B$23*ROUND(1+(SUMPRODUCT(INDEX(CachTinhDiem!$B$8:$E$11,3,0),$K488:$N488)-1)*9/4,1)+CachTinhDiem!$B$24*ROUND(1+(INDEX(CachTinhDiem!$B$15:$E$20,MATCH($O488,CachTinhDiem!$A$15:$A$20,0),3)-1)*9/4,1),1)</f>
        <v>5.9</v>
      </c>
      <c r="S488" s="20">
        <f>ROUND(CachTinhDiem!$B$23*ROUND(1+(SUMPRODUCT(INDEX(CachTinhDiem!$B$8:$E$11,4,0),$K488:$N488)-1)*9/4,1)+CachTinhDiem!$B$24*ROUND(1+(INDEX(CachTinhDiem!$B$15:$E$20,MATCH($O488,CachTinhDiem!$A$15:$A$20,0),4)-1)*9/4,1),1)</f>
        <v>4.9000000000000004</v>
      </c>
      <c r="T488" s="18" t="str">
        <f>INDEX(CachTinhDiem!$A$8:$A$11,MATCH(MAX($P488:$S488),$P488:$S488,0))</f>
        <v>Đi học</v>
      </c>
      <c r="U488" s="21" t="s">
        <v>91</v>
      </c>
      <c r="V488" s="21" t="s">
        <v>92</v>
      </c>
    </row>
    <row r="489" spans="1:22" ht="15" customHeight="1" x14ac:dyDescent="0.35">
      <c r="A489" s="18" t="s">
        <v>1157</v>
      </c>
      <c r="B489" s="18" t="s">
        <v>1051</v>
      </c>
      <c r="C489" s="18" t="s">
        <v>1158</v>
      </c>
      <c r="D489" s="18" t="s">
        <v>100</v>
      </c>
      <c r="E489" s="18" t="s">
        <v>131</v>
      </c>
      <c r="F489" s="18" t="s">
        <v>87</v>
      </c>
      <c r="G489" s="18" t="s">
        <v>123</v>
      </c>
      <c r="H489" s="19">
        <v>5</v>
      </c>
      <c r="I489" s="19">
        <v>17</v>
      </c>
      <c r="J489" s="18" t="s">
        <v>120</v>
      </c>
      <c r="K489" s="19">
        <v>4</v>
      </c>
      <c r="L489" s="19">
        <v>1</v>
      </c>
      <c r="M489" s="19">
        <v>2</v>
      </c>
      <c r="N489" s="19">
        <v>3</v>
      </c>
      <c r="O489" s="18" t="s">
        <v>150</v>
      </c>
      <c r="P489" s="20">
        <f>ROUND(CachTinhDiem!$B$23*ROUND(1+(SUMPRODUCT(INDEX(CachTinhDiem!$B$8:$E$11,1,0),$K489:$N489)-1)*9/4,1)+CachTinhDiem!$B$24*ROUND(1+(INDEX(CachTinhDiem!$B$15:$E$20,MATCH($O489,CachTinhDiem!$A$15:$A$20,0),1)-1)*9/4,1),1)</f>
        <v>4.9000000000000004</v>
      </c>
      <c r="Q489" s="20">
        <f>ROUND(CachTinhDiem!$B$23*ROUND(1+(SUMPRODUCT(INDEX(CachTinhDiem!$B$8:$E$11,2,0),$K489:$N489)-1)*9/4,1)+CachTinhDiem!$B$24*ROUND(1+(INDEX(CachTinhDiem!$B$15:$E$20,MATCH($O489,CachTinhDiem!$A$15:$A$20,0),2)-1)*9/4,1),1)</f>
        <v>3.7</v>
      </c>
      <c r="R489" s="20">
        <f>ROUND(CachTinhDiem!$B$23*ROUND(1+(SUMPRODUCT(INDEX(CachTinhDiem!$B$8:$E$11,3,0),$K489:$N489)-1)*9/4,1)+CachTinhDiem!$B$24*ROUND(1+(INDEX(CachTinhDiem!$B$15:$E$20,MATCH($O489,CachTinhDiem!$A$15:$A$20,0),3)-1)*9/4,1),1)</f>
        <v>5.0999999999999996</v>
      </c>
      <c r="S489" s="20">
        <f>ROUND(CachTinhDiem!$B$23*ROUND(1+(SUMPRODUCT(INDEX(CachTinhDiem!$B$8:$E$11,4,0),$K489:$N489)-1)*9/4,1)+CachTinhDiem!$B$24*ROUND(1+(INDEX(CachTinhDiem!$B$15:$E$20,MATCH($O489,CachTinhDiem!$A$15:$A$20,0),4)-1)*9/4,1),1)</f>
        <v>4.5999999999999996</v>
      </c>
      <c r="T489" s="18" t="str">
        <f>INDEX(CachTinhDiem!$A$8:$A$11,MATCH(MAX($P489:$S489),$P489:$S489,0))</f>
        <v>Vẽ ngoại cảnh</v>
      </c>
      <c r="U489" s="21" t="s">
        <v>91</v>
      </c>
      <c r="V489" s="21" t="s">
        <v>92</v>
      </c>
    </row>
    <row r="490" spans="1:22" ht="15" customHeight="1" x14ac:dyDescent="0.35">
      <c r="A490" s="18" t="s">
        <v>1159</v>
      </c>
      <c r="B490" s="18" t="s">
        <v>1051</v>
      </c>
      <c r="C490" s="18" t="s">
        <v>1160</v>
      </c>
      <c r="D490" s="18" t="s">
        <v>136</v>
      </c>
      <c r="E490" s="18" t="s">
        <v>183</v>
      </c>
      <c r="F490" s="18" t="s">
        <v>87</v>
      </c>
      <c r="G490" s="18" t="s">
        <v>1058</v>
      </c>
      <c r="H490" s="19">
        <v>5</v>
      </c>
      <c r="I490" s="19">
        <v>12</v>
      </c>
      <c r="J490" s="18" t="s">
        <v>120</v>
      </c>
      <c r="K490" s="19">
        <v>4</v>
      </c>
      <c r="L490" s="19">
        <v>2</v>
      </c>
      <c r="M490" s="19">
        <v>1</v>
      </c>
      <c r="N490" s="19">
        <v>1</v>
      </c>
      <c r="O490" s="18" t="s">
        <v>115</v>
      </c>
      <c r="P490" s="20">
        <f>ROUND(CachTinhDiem!$B$23*ROUND(1+(SUMPRODUCT(INDEX(CachTinhDiem!$B$8:$E$11,1,0),$K490:$N490)-1)*9/4,1)+CachTinhDiem!$B$24*ROUND(1+(INDEX(CachTinhDiem!$B$15:$E$20,MATCH($O490,CachTinhDiem!$A$15:$A$20,0),1)-1)*9/4,1),1)</f>
        <v>4.7</v>
      </c>
      <c r="Q490" s="20">
        <f>ROUND(CachTinhDiem!$B$23*ROUND(1+(SUMPRODUCT(INDEX(CachTinhDiem!$B$8:$E$11,2,0),$K490:$N490)-1)*9/4,1)+CachTinhDiem!$B$24*ROUND(1+(INDEX(CachTinhDiem!$B$15:$E$20,MATCH($O490,CachTinhDiem!$A$15:$A$20,0),2)-1)*9/4,1),1)</f>
        <v>4.3</v>
      </c>
      <c r="R490" s="20">
        <f>ROUND(CachTinhDiem!$B$23*ROUND(1+(SUMPRODUCT(INDEX(CachTinhDiem!$B$8:$E$11,3,0),$K490:$N490)-1)*9/4,1)+CachTinhDiem!$B$24*ROUND(1+(INDEX(CachTinhDiem!$B$15:$E$20,MATCH($O490,CachTinhDiem!$A$15:$A$20,0),3)-1)*9/4,1),1)</f>
        <v>4.2</v>
      </c>
      <c r="S490" s="20">
        <f>ROUND(CachTinhDiem!$B$23*ROUND(1+(SUMPRODUCT(INDEX(CachTinhDiem!$B$8:$E$11,4,0),$K490:$N490)-1)*9/4,1)+CachTinhDiem!$B$24*ROUND(1+(INDEX(CachTinhDiem!$B$15:$E$20,MATCH($O490,CachTinhDiem!$A$15:$A$20,0),4)-1)*9/4,1),1)</f>
        <v>2.7</v>
      </c>
      <c r="T490" s="18" t="str">
        <f>INDEX(CachTinhDiem!$A$8:$A$11,MATCH(MAX($P490:$S490),$P490:$S490,0))</f>
        <v>Đi học</v>
      </c>
      <c r="U490" s="21" t="s">
        <v>91</v>
      </c>
      <c r="V490" s="21" t="s">
        <v>92</v>
      </c>
    </row>
    <row r="491" spans="1:22" ht="15" customHeight="1" x14ac:dyDescent="0.35">
      <c r="A491" s="18" t="s">
        <v>1161</v>
      </c>
      <c r="B491" s="18" t="s">
        <v>1051</v>
      </c>
      <c r="C491" s="18" t="s">
        <v>1162</v>
      </c>
      <c r="D491" s="18" t="s">
        <v>100</v>
      </c>
      <c r="E491" s="18" t="s">
        <v>186</v>
      </c>
      <c r="F491" s="18" t="s">
        <v>87</v>
      </c>
      <c r="G491" s="18" t="s">
        <v>1145</v>
      </c>
      <c r="H491" s="19">
        <v>9</v>
      </c>
      <c r="I491" s="19">
        <v>27</v>
      </c>
      <c r="J491" s="18" t="s">
        <v>200</v>
      </c>
      <c r="K491" s="19">
        <v>3</v>
      </c>
      <c r="L491" s="19">
        <v>3</v>
      </c>
      <c r="M491" s="19">
        <v>3</v>
      </c>
      <c r="N491" s="19">
        <v>3</v>
      </c>
      <c r="O491" s="18" t="s">
        <v>115</v>
      </c>
      <c r="P491" s="20">
        <f>ROUND(CachTinhDiem!$B$23*ROUND(1+(SUMPRODUCT(INDEX(CachTinhDiem!$B$8:$E$11,1,0),$K491:$N491)-1)*9/4,1)+CachTinhDiem!$B$24*ROUND(1+(INDEX(CachTinhDiem!$B$15:$E$20,MATCH($O491,CachTinhDiem!$A$15:$A$20,0),1)-1)*9/4,1),1)</f>
        <v>6.9</v>
      </c>
      <c r="Q491" s="20">
        <f>ROUND(CachTinhDiem!$B$23*ROUND(1+(SUMPRODUCT(INDEX(CachTinhDiem!$B$8:$E$11,2,0),$K491:$N491)-1)*9/4,1)+CachTinhDiem!$B$24*ROUND(1+(INDEX(CachTinhDiem!$B$15:$E$20,MATCH($O491,CachTinhDiem!$A$15:$A$20,0),2)-1)*9/4,1),1)</f>
        <v>6.2</v>
      </c>
      <c r="R491" s="20">
        <f>ROUND(CachTinhDiem!$B$23*ROUND(1+(SUMPRODUCT(INDEX(CachTinhDiem!$B$8:$E$11,3,0),$K491:$N491)-1)*9/4,1)+CachTinhDiem!$B$24*ROUND(1+(INDEX(CachTinhDiem!$B$15:$E$20,MATCH($O491,CachTinhDiem!$A$15:$A$20,0),3)-1)*9/4,1),1)</f>
        <v>6.9</v>
      </c>
      <c r="S491" s="20">
        <f>ROUND(CachTinhDiem!$B$23*ROUND(1+(SUMPRODUCT(INDEX(CachTinhDiem!$B$8:$E$11,4,0),$K491:$N491)-1)*9/4,1)+CachTinhDiem!$B$24*ROUND(1+(INDEX(CachTinhDiem!$B$15:$E$20,MATCH($O491,CachTinhDiem!$A$15:$A$20,0),4)-1)*9/4,1),1)</f>
        <v>5.5</v>
      </c>
      <c r="T491" s="18" t="str">
        <f>INDEX(CachTinhDiem!$A$8:$A$11,MATCH(MAX($P491:$S491),$P491:$S491,0))</f>
        <v>Đi học</v>
      </c>
      <c r="U491" s="21" t="s">
        <v>91</v>
      </c>
      <c r="V491" s="21" t="s">
        <v>92</v>
      </c>
    </row>
    <row r="492" spans="1:22" ht="15" customHeight="1" x14ac:dyDescent="0.35">
      <c r="A492" s="18" t="s">
        <v>1163</v>
      </c>
      <c r="B492" s="18" t="s">
        <v>1051</v>
      </c>
      <c r="C492" s="18" t="s">
        <v>1164</v>
      </c>
      <c r="D492" s="18" t="s">
        <v>100</v>
      </c>
      <c r="E492" s="18" t="s">
        <v>95</v>
      </c>
      <c r="F492" s="18" t="s">
        <v>87</v>
      </c>
      <c r="G492" s="18" t="s">
        <v>157</v>
      </c>
      <c r="H492" s="19">
        <v>6</v>
      </c>
      <c r="I492" s="19">
        <v>18</v>
      </c>
      <c r="J492" s="18" t="s">
        <v>120</v>
      </c>
      <c r="K492" s="19">
        <v>4</v>
      </c>
      <c r="L492" s="19">
        <v>2</v>
      </c>
      <c r="M492" s="19">
        <v>2</v>
      </c>
      <c r="N492" s="19">
        <v>3</v>
      </c>
      <c r="O492" s="18" t="s">
        <v>150</v>
      </c>
      <c r="P492" s="20">
        <f>ROUND(CachTinhDiem!$B$23*ROUND(1+(SUMPRODUCT(INDEX(CachTinhDiem!$B$8:$E$11,1,0),$K492:$N492)-1)*9/4,1)+CachTinhDiem!$B$24*ROUND(1+(INDEX(CachTinhDiem!$B$15:$E$20,MATCH($O492,CachTinhDiem!$A$15:$A$20,0),1)-1)*9/4,1),1)</f>
        <v>5.4</v>
      </c>
      <c r="Q492" s="20">
        <f>ROUND(CachTinhDiem!$B$23*ROUND(1+(SUMPRODUCT(INDEX(CachTinhDiem!$B$8:$E$11,2,0),$K492:$N492)-1)*9/4,1)+CachTinhDiem!$B$24*ROUND(1+(INDEX(CachTinhDiem!$B$15:$E$20,MATCH($O492,CachTinhDiem!$A$15:$A$20,0),2)-1)*9/4,1),1)</f>
        <v>4.0999999999999996</v>
      </c>
      <c r="R492" s="20">
        <f>ROUND(CachTinhDiem!$B$23*ROUND(1+(SUMPRODUCT(INDEX(CachTinhDiem!$B$8:$E$11,3,0),$K492:$N492)-1)*9/4,1)+CachTinhDiem!$B$24*ROUND(1+(INDEX(CachTinhDiem!$B$15:$E$20,MATCH($O492,CachTinhDiem!$A$15:$A$20,0),3)-1)*9/4,1),1)</f>
        <v>5.6</v>
      </c>
      <c r="S492" s="20">
        <f>ROUND(CachTinhDiem!$B$23*ROUND(1+(SUMPRODUCT(INDEX(CachTinhDiem!$B$8:$E$11,4,0),$K492:$N492)-1)*9/4,1)+CachTinhDiem!$B$24*ROUND(1+(INDEX(CachTinhDiem!$B$15:$E$20,MATCH($O492,CachTinhDiem!$A$15:$A$20,0),4)-1)*9/4,1),1)</f>
        <v>4.9000000000000004</v>
      </c>
      <c r="T492" s="18" t="str">
        <f>INDEX(CachTinhDiem!$A$8:$A$11,MATCH(MAX($P492:$S492),$P492:$S492,0))</f>
        <v>Vẽ ngoại cảnh</v>
      </c>
      <c r="U492" s="21" t="s">
        <v>91</v>
      </c>
      <c r="V492" s="21" t="s">
        <v>92</v>
      </c>
    </row>
    <row r="493" spans="1:22" ht="15" customHeight="1" x14ac:dyDescent="0.35">
      <c r="A493" s="18" t="s">
        <v>1165</v>
      </c>
      <c r="B493" s="18" t="s">
        <v>1051</v>
      </c>
      <c r="C493" s="18" t="s">
        <v>1166</v>
      </c>
      <c r="D493" s="18" t="s">
        <v>85</v>
      </c>
      <c r="E493" s="18" t="s">
        <v>225</v>
      </c>
      <c r="F493" s="18" t="s">
        <v>87</v>
      </c>
      <c r="G493" s="18" t="s">
        <v>226</v>
      </c>
      <c r="H493" s="19">
        <v>6</v>
      </c>
      <c r="I493" s="19">
        <v>18</v>
      </c>
      <c r="J493" s="18" t="s">
        <v>120</v>
      </c>
      <c r="K493" s="19">
        <v>4</v>
      </c>
      <c r="L493" s="19">
        <v>2</v>
      </c>
      <c r="M493" s="19">
        <v>2</v>
      </c>
      <c r="N493" s="19">
        <v>3</v>
      </c>
      <c r="O493" s="18" t="s">
        <v>150</v>
      </c>
      <c r="P493" s="20">
        <f>ROUND(CachTinhDiem!$B$23*ROUND(1+(SUMPRODUCT(INDEX(CachTinhDiem!$B$8:$E$11,1,0),$K493:$N493)-1)*9/4,1)+CachTinhDiem!$B$24*ROUND(1+(INDEX(CachTinhDiem!$B$15:$E$20,MATCH($O493,CachTinhDiem!$A$15:$A$20,0),1)-1)*9/4,1),1)</f>
        <v>5.4</v>
      </c>
      <c r="Q493" s="20">
        <f>ROUND(CachTinhDiem!$B$23*ROUND(1+(SUMPRODUCT(INDEX(CachTinhDiem!$B$8:$E$11,2,0),$K493:$N493)-1)*9/4,1)+CachTinhDiem!$B$24*ROUND(1+(INDEX(CachTinhDiem!$B$15:$E$20,MATCH($O493,CachTinhDiem!$A$15:$A$20,0),2)-1)*9/4,1),1)</f>
        <v>4.0999999999999996</v>
      </c>
      <c r="R493" s="20">
        <f>ROUND(CachTinhDiem!$B$23*ROUND(1+(SUMPRODUCT(INDEX(CachTinhDiem!$B$8:$E$11,3,0),$K493:$N493)-1)*9/4,1)+CachTinhDiem!$B$24*ROUND(1+(INDEX(CachTinhDiem!$B$15:$E$20,MATCH($O493,CachTinhDiem!$A$15:$A$20,0),3)-1)*9/4,1),1)</f>
        <v>5.6</v>
      </c>
      <c r="S493" s="20">
        <f>ROUND(CachTinhDiem!$B$23*ROUND(1+(SUMPRODUCT(INDEX(CachTinhDiem!$B$8:$E$11,4,0),$K493:$N493)-1)*9/4,1)+CachTinhDiem!$B$24*ROUND(1+(INDEX(CachTinhDiem!$B$15:$E$20,MATCH($O493,CachTinhDiem!$A$15:$A$20,0),4)-1)*9/4,1),1)</f>
        <v>4.9000000000000004</v>
      </c>
      <c r="T493" s="18" t="str">
        <f>INDEX(CachTinhDiem!$A$8:$A$11,MATCH(MAX($P493:$S493),$P493:$S493,0))</f>
        <v>Vẽ ngoại cảnh</v>
      </c>
      <c r="U493" s="21" t="s">
        <v>91</v>
      </c>
      <c r="V493" s="21" t="s">
        <v>92</v>
      </c>
    </row>
    <row r="494" spans="1:22" ht="15" customHeight="1" x14ac:dyDescent="0.35">
      <c r="A494" s="18" t="s">
        <v>1167</v>
      </c>
      <c r="B494" s="18" t="s">
        <v>1051</v>
      </c>
      <c r="C494" s="18" t="s">
        <v>1168</v>
      </c>
      <c r="D494" s="18" t="s">
        <v>136</v>
      </c>
      <c r="E494" s="18" t="s">
        <v>147</v>
      </c>
      <c r="F494" s="18" t="s">
        <v>87</v>
      </c>
      <c r="G494" s="18" t="s">
        <v>1123</v>
      </c>
      <c r="H494" s="19">
        <v>5</v>
      </c>
      <c r="I494" s="19">
        <v>20</v>
      </c>
      <c r="J494" s="18" t="s">
        <v>120</v>
      </c>
      <c r="K494" s="19">
        <v>4</v>
      </c>
      <c r="L494" s="19">
        <v>1</v>
      </c>
      <c r="M494" s="19">
        <v>2</v>
      </c>
      <c r="N494" s="19">
        <v>3</v>
      </c>
      <c r="O494" s="18" t="s">
        <v>150</v>
      </c>
      <c r="P494" s="20">
        <f>ROUND(CachTinhDiem!$B$23*ROUND(1+(SUMPRODUCT(INDEX(CachTinhDiem!$B$8:$E$11,1,0),$K494:$N494)-1)*9/4,1)+CachTinhDiem!$B$24*ROUND(1+(INDEX(CachTinhDiem!$B$15:$E$20,MATCH($O494,CachTinhDiem!$A$15:$A$20,0),1)-1)*9/4,1),1)</f>
        <v>4.9000000000000004</v>
      </c>
      <c r="Q494" s="20">
        <f>ROUND(CachTinhDiem!$B$23*ROUND(1+(SUMPRODUCT(INDEX(CachTinhDiem!$B$8:$E$11,2,0),$K494:$N494)-1)*9/4,1)+CachTinhDiem!$B$24*ROUND(1+(INDEX(CachTinhDiem!$B$15:$E$20,MATCH($O494,CachTinhDiem!$A$15:$A$20,0),2)-1)*9/4,1),1)</f>
        <v>3.7</v>
      </c>
      <c r="R494" s="20">
        <f>ROUND(CachTinhDiem!$B$23*ROUND(1+(SUMPRODUCT(INDEX(CachTinhDiem!$B$8:$E$11,3,0),$K494:$N494)-1)*9/4,1)+CachTinhDiem!$B$24*ROUND(1+(INDEX(CachTinhDiem!$B$15:$E$20,MATCH($O494,CachTinhDiem!$A$15:$A$20,0),3)-1)*9/4,1),1)</f>
        <v>5.0999999999999996</v>
      </c>
      <c r="S494" s="20">
        <f>ROUND(CachTinhDiem!$B$23*ROUND(1+(SUMPRODUCT(INDEX(CachTinhDiem!$B$8:$E$11,4,0),$K494:$N494)-1)*9/4,1)+CachTinhDiem!$B$24*ROUND(1+(INDEX(CachTinhDiem!$B$15:$E$20,MATCH($O494,CachTinhDiem!$A$15:$A$20,0),4)-1)*9/4,1),1)</f>
        <v>4.5999999999999996</v>
      </c>
      <c r="T494" s="18" t="str">
        <f>INDEX(CachTinhDiem!$A$8:$A$11,MATCH(MAX($P494:$S494),$P494:$S494,0))</f>
        <v>Vẽ ngoại cảnh</v>
      </c>
      <c r="U494" s="21" t="s">
        <v>91</v>
      </c>
      <c r="V494" s="21" t="s">
        <v>92</v>
      </c>
    </row>
    <row r="495" spans="1:22" ht="15" customHeight="1" x14ac:dyDescent="0.35">
      <c r="A495" s="18" t="s">
        <v>1169</v>
      </c>
      <c r="B495" s="18" t="s">
        <v>1051</v>
      </c>
      <c r="C495" s="18" t="s">
        <v>1170</v>
      </c>
      <c r="D495" s="18" t="s">
        <v>100</v>
      </c>
      <c r="E495" s="18" t="s">
        <v>131</v>
      </c>
      <c r="F495" s="18" t="s">
        <v>87</v>
      </c>
      <c r="G495" s="18" t="s">
        <v>226</v>
      </c>
      <c r="H495" s="19">
        <v>9</v>
      </c>
      <c r="I495" s="19">
        <v>25</v>
      </c>
      <c r="J495" s="18" t="s">
        <v>200</v>
      </c>
      <c r="K495" s="19">
        <v>4</v>
      </c>
      <c r="L495" s="19">
        <v>2</v>
      </c>
      <c r="M495" s="19">
        <v>2</v>
      </c>
      <c r="N495" s="19">
        <v>4</v>
      </c>
      <c r="O495" s="18" t="s">
        <v>103</v>
      </c>
      <c r="P495" s="20">
        <f>ROUND(CachTinhDiem!$B$23*ROUND(1+(SUMPRODUCT(INDEX(CachTinhDiem!$B$8:$E$11,1,0),$K495:$N495)-1)*9/4,1)+CachTinhDiem!$B$24*ROUND(1+(INDEX(CachTinhDiem!$B$15:$E$20,MATCH($O495,CachTinhDiem!$A$15:$A$20,0),1)-1)*9/4,1),1)</f>
        <v>5.9</v>
      </c>
      <c r="Q495" s="20">
        <f>ROUND(CachTinhDiem!$B$23*ROUND(1+(SUMPRODUCT(INDEX(CachTinhDiem!$B$8:$E$11,2,0),$K495:$N495)-1)*9/4,1)+CachTinhDiem!$B$24*ROUND(1+(INDEX(CachTinhDiem!$B$15:$E$20,MATCH($O495,CachTinhDiem!$A$15:$A$20,0),2)-1)*9/4,1),1)</f>
        <v>4.2</v>
      </c>
      <c r="R495" s="20">
        <f>ROUND(CachTinhDiem!$B$23*ROUND(1+(SUMPRODUCT(INDEX(CachTinhDiem!$B$8:$E$11,3,0),$K495:$N495)-1)*9/4,1)+CachTinhDiem!$B$24*ROUND(1+(INDEX(CachTinhDiem!$B$15:$E$20,MATCH($O495,CachTinhDiem!$A$15:$A$20,0),3)-1)*9/4,1),1)</f>
        <v>3.9</v>
      </c>
      <c r="S495" s="20">
        <f>ROUND(CachTinhDiem!$B$23*ROUND(1+(SUMPRODUCT(INDEX(CachTinhDiem!$B$8:$E$11,4,0),$K495:$N495)-1)*9/4,1)+CachTinhDiem!$B$24*ROUND(1+(INDEX(CachTinhDiem!$B$15:$E$20,MATCH($O495,CachTinhDiem!$A$15:$A$20,0),4)-1)*9/4,1),1)</f>
        <v>7.2</v>
      </c>
      <c r="T495" s="18" t="str">
        <f>INDEX(CachTinhDiem!$A$8:$A$11,MATCH(MAX($P495:$S495),$P495:$S495,0))</f>
        <v>Thuyết trình</v>
      </c>
      <c r="U495" s="21" t="s">
        <v>91</v>
      </c>
      <c r="V495" s="21" t="s">
        <v>92</v>
      </c>
    </row>
    <row r="496" spans="1:22" ht="15" customHeight="1" x14ac:dyDescent="0.35">
      <c r="A496" s="18" t="s">
        <v>1171</v>
      </c>
      <c r="B496" s="18" t="s">
        <v>1051</v>
      </c>
      <c r="C496" s="18" t="s">
        <v>1172</v>
      </c>
      <c r="D496" s="18" t="s">
        <v>85</v>
      </c>
      <c r="E496" s="18" t="s">
        <v>106</v>
      </c>
      <c r="F496" s="18" t="s">
        <v>87</v>
      </c>
      <c r="G496" s="18" t="s">
        <v>1058</v>
      </c>
      <c r="H496" s="19">
        <v>5</v>
      </c>
      <c r="I496" s="19">
        <v>17</v>
      </c>
      <c r="J496" s="18" t="s">
        <v>120</v>
      </c>
      <c r="K496" s="19">
        <v>3</v>
      </c>
      <c r="L496" s="19">
        <v>2</v>
      </c>
      <c r="M496" s="19">
        <v>4</v>
      </c>
      <c r="N496" s="19">
        <v>3</v>
      </c>
      <c r="O496" s="18" t="s">
        <v>110</v>
      </c>
      <c r="P496" s="20">
        <f>ROUND(CachTinhDiem!$B$23*ROUND(1+(SUMPRODUCT(INDEX(CachTinhDiem!$B$8:$E$11,1,0),$K496:$N496)-1)*9/4,1)+CachTinhDiem!$B$24*ROUND(1+(INDEX(CachTinhDiem!$B$15:$E$20,MATCH($O496,CachTinhDiem!$A$15:$A$20,0),1)-1)*9/4,1),1)</f>
        <v>6.2</v>
      </c>
      <c r="Q496" s="20">
        <f>ROUND(CachTinhDiem!$B$23*ROUND(1+(SUMPRODUCT(INDEX(CachTinhDiem!$B$8:$E$11,2,0),$K496:$N496)-1)*9/4,1)+CachTinhDiem!$B$24*ROUND(1+(INDEX(CachTinhDiem!$B$15:$E$20,MATCH($O496,CachTinhDiem!$A$15:$A$20,0),2)-1)*9/4,1),1)</f>
        <v>6</v>
      </c>
      <c r="R496" s="20">
        <f>ROUND(CachTinhDiem!$B$23*ROUND(1+(SUMPRODUCT(INDEX(CachTinhDiem!$B$8:$E$11,3,0),$K496:$N496)-1)*9/4,1)+CachTinhDiem!$B$24*ROUND(1+(INDEX(CachTinhDiem!$B$15:$E$20,MATCH($O496,CachTinhDiem!$A$15:$A$20,0),3)-1)*9/4,1),1)</f>
        <v>5.9</v>
      </c>
      <c r="S496" s="20">
        <f>ROUND(CachTinhDiem!$B$23*ROUND(1+(SUMPRODUCT(INDEX(CachTinhDiem!$B$8:$E$11,4,0),$K496:$N496)-1)*9/4,1)+CachTinhDiem!$B$24*ROUND(1+(INDEX(CachTinhDiem!$B$15:$E$20,MATCH($O496,CachTinhDiem!$A$15:$A$20,0),4)-1)*9/4,1),1)</f>
        <v>6.2</v>
      </c>
      <c r="T496" s="18" t="str">
        <f>INDEX(CachTinhDiem!$A$8:$A$11,MATCH(MAX($P496:$S496),$P496:$S496,0))</f>
        <v>Đi học</v>
      </c>
      <c r="U496" s="21" t="s">
        <v>91</v>
      </c>
      <c r="V496" s="21" t="s">
        <v>92</v>
      </c>
    </row>
    <row r="497" spans="1:22" ht="15" customHeight="1" x14ac:dyDescent="0.35">
      <c r="A497" s="18" t="s">
        <v>1173</v>
      </c>
      <c r="B497" s="18" t="s">
        <v>1051</v>
      </c>
      <c r="C497" s="18" t="s">
        <v>1174</v>
      </c>
      <c r="D497" s="18" t="s">
        <v>136</v>
      </c>
      <c r="E497" s="18" t="s">
        <v>180</v>
      </c>
      <c r="F497" s="18" t="s">
        <v>87</v>
      </c>
      <c r="G497" s="18" t="s">
        <v>215</v>
      </c>
      <c r="H497" s="19">
        <v>11</v>
      </c>
      <c r="I497" s="19">
        <v>25</v>
      </c>
      <c r="J497" s="18" t="s">
        <v>200</v>
      </c>
      <c r="K497" s="19">
        <v>2</v>
      </c>
      <c r="L497" s="19">
        <v>3</v>
      </c>
      <c r="M497" s="19">
        <v>5</v>
      </c>
      <c r="N497" s="19">
        <v>4</v>
      </c>
      <c r="O497" s="18" t="s">
        <v>138</v>
      </c>
      <c r="P497" s="20">
        <f>ROUND(CachTinhDiem!$B$23*ROUND(1+(SUMPRODUCT(INDEX(CachTinhDiem!$B$8:$E$11,1,0),$K497:$N497)-1)*9/4,1)+CachTinhDiem!$B$24*ROUND(1+(INDEX(CachTinhDiem!$B$15:$E$20,MATCH($O497,CachTinhDiem!$A$15:$A$20,0),1)-1)*9/4,1),1)</f>
        <v>7.5</v>
      </c>
      <c r="Q497" s="20">
        <f>ROUND(CachTinhDiem!$B$23*ROUND(1+(SUMPRODUCT(INDEX(CachTinhDiem!$B$8:$E$11,2,0),$K497:$N497)-1)*9/4,1)+CachTinhDiem!$B$24*ROUND(1+(INDEX(CachTinhDiem!$B$15:$E$20,MATCH($O497,CachTinhDiem!$A$15:$A$20,0),2)-1)*9/4,1),1)</f>
        <v>8.3000000000000007</v>
      </c>
      <c r="R497" s="20">
        <f>ROUND(CachTinhDiem!$B$23*ROUND(1+(SUMPRODUCT(INDEX(CachTinhDiem!$B$8:$E$11,3,0),$K497:$N497)-1)*9/4,1)+CachTinhDiem!$B$24*ROUND(1+(INDEX(CachTinhDiem!$B$15:$E$20,MATCH($O497,CachTinhDiem!$A$15:$A$20,0),3)-1)*9/4,1),1)</f>
        <v>8.1</v>
      </c>
      <c r="S497" s="20">
        <f>ROUND(CachTinhDiem!$B$23*ROUND(1+(SUMPRODUCT(INDEX(CachTinhDiem!$B$8:$E$11,4,0),$K497:$N497)-1)*9/4,1)+CachTinhDiem!$B$24*ROUND(1+(INDEX(CachTinhDiem!$B$15:$E$20,MATCH($O497,CachTinhDiem!$A$15:$A$20,0),4)-1)*9/4,1),1)</f>
        <v>5.8</v>
      </c>
      <c r="T497" s="18" t="str">
        <f>INDEX(CachTinhDiem!$A$8:$A$11,MATCH(MAX($P497:$S497),$P497:$S497,0))</f>
        <v>Xưởng/Công trình</v>
      </c>
      <c r="U497" s="21" t="s">
        <v>91</v>
      </c>
      <c r="V497" s="21" t="s">
        <v>92</v>
      </c>
    </row>
    <row r="498" spans="1:22" ht="15" customHeight="1" x14ac:dyDescent="0.35">
      <c r="A498" s="18" t="s">
        <v>1175</v>
      </c>
      <c r="B498" s="18" t="s">
        <v>1051</v>
      </c>
      <c r="C498" s="18" t="s">
        <v>1176</v>
      </c>
      <c r="D498" s="18" t="s">
        <v>85</v>
      </c>
      <c r="E498" s="18" t="s">
        <v>183</v>
      </c>
      <c r="F498" s="18" t="s">
        <v>87</v>
      </c>
      <c r="G498" s="18" t="s">
        <v>196</v>
      </c>
      <c r="H498" s="19">
        <v>5</v>
      </c>
      <c r="I498" s="19">
        <v>10</v>
      </c>
      <c r="J498" s="18" t="s">
        <v>120</v>
      </c>
      <c r="K498" s="19">
        <v>5</v>
      </c>
      <c r="L498" s="19">
        <v>1</v>
      </c>
      <c r="M498" s="19">
        <v>1</v>
      </c>
      <c r="N498" s="19">
        <v>5</v>
      </c>
      <c r="O498" s="18" t="s">
        <v>103</v>
      </c>
      <c r="P498" s="20">
        <f>ROUND(CachTinhDiem!$B$23*ROUND(1+(SUMPRODUCT(INDEX(CachTinhDiem!$B$8:$E$11,1,0),$K498:$N498)-1)*9/4,1)+CachTinhDiem!$B$24*ROUND(1+(INDEX(CachTinhDiem!$B$15:$E$20,MATCH($O498,CachTinhDiem!$A$15:$A$20,0),1)-1)*9/4,1),1)</f>
        <v>5.6</v>
      </c>
      <c r="Q498" s="20">
        <f>ROUND(CachTinhDiem!$B$23*ROUND(1+(SUMPRODUCT(INDEX(CachTinhDiem!$B$8:$E$11,2,0),$K498:$N498)-1)*9/4,1)+CachTinhDiem!$B$24*ROUND(1+(INDEX(CachTinhDiem!$B$15:$E$20,MATCH($O498,CachTinhDiem!$A$15:$A$20,0),2)-1)*9/4,1),1)</f>
        <v>3.6</v>
      </c>
      <c r="R498" s="20">
        <f>ROUND(CachTinhDiem!$B$23*ROUND(1+(SUMPRODUCT(INDEX(CachTinhDiem!$B$8:$E$11,3,0),$K498:$N498)-1)*9/4,1)+CachTinhDiem!$B$24*ROUND(1+(INDEX(CachTinhDiem!$B$15:$E$20,MATCH($O498,CachTinhDiem!$A$15:$A$20,0),3)-1)*9/4,1),1)</f>
        <v>3</v>
      </c>
      <c r="S498" s="20">
        <f>ROUND(CachTinhDiem!$B$23*ROUND(1+(SUMPRODUCT(INDEX(CachTinhDiem!$B$8:$E$11,4,0),$K498:$N498)-1)*9/4,1)+CachTinhDiem!$B$24*ROUND(1+(INDEX(CachTinhDiem!$B$15:$E$20,MATCH($O498,CachTinhDiem!$A$15:$A$20,0),4)-1)*9/4,1),1)</f>
        <v>7.5</v>
      </c>
      <c r="T498" s="18" t="str">
        <f>INDEX(CachTinhDiem!$A$8:$A$11,MATCH(MAX($P498:$S498),$P498:$S498,0))</f>
        <v>Thuyết trình</v>
      </c>
      <c r="U498" s="21" t="s">
        <v>91</v>
      </c>
      <c r="V498" s="21" t="s">
        <v>92</v>
      </c>
    </row>
    <row r="499" spans="1:22" ht="15" customHeight="1" x14ac:dyDescent="0.35">
      <c r="A499" s="18" t="s">
        <v>1177</v>
      </c>
      <c r="B499" s="18" t="s">
        <v>1051</v>
      </c>
      <c r="C499" s="18" t="s">
        <v>1178</v>
      </c>
      <c r="D499" s="18" t="s">
        <v>85</v>
      </c>
      <c r="E499" s="18" t="s">
        <v>106</v>
      </c>
      <c r="F499" s="18" t="s">
        <v>87</v>
      </c>
      <c r="G499" s="18" t="s">
        <v>1058</v>
      </c>
      <c r="H499" s="19">
        <v>12</v>
      </c>
      <c r="I499" s="19">
        <v>25</v>
      </c>
      <c r="J499" s="18" t="s">
        <v>128</v>
      </c>
      <c r="K499" s="19">
        <v>2</v>
      </c>
      <c r="L499" s="19">
        <v>3</v>
      </c>
      <c r="M499" s="19">
        <v>5</v>
      </c>
      <c r="N499" s="19">
        <v>3</v>
      </c>
      <c r="O499" s="18" t="s">
        <v>138</v>
      </c>
      <c r="P499" s="20">
        <f>ROUND(CachTinhDiem!$B$23*ROUND(1+(SUMPRODUCT(INDEX(CachTinhDiem!$B$8:$E$11,1,0),$K499:$N499)-1)*9/4,1)+CachTinhDiem!$B$24*ROUND(1+(INDEX(CachTinhDiem!$B$15:$E$20,MATCH($O499,CachTinhDiem!$A$15:$A$20,0),1)-1)*9/4,1),1)</f>
        <v>7</v>
      </c>
      <c r="Q499" s="20">
        <f>ROUND(CachTinhDiem!$B$23*ROUND(1+(SUMPRODUCT(INDEX(CachTinhDiem!$B$8:$E$11,2,0),$K499:$N499)-1)*9/4,1)+CachTinhDiem!$B$24*ROUND(1+(INDEX(CachTinhDiem!$B$15:$E$20,MATCH($O499,CachTinhDiem!$A$15:$A$20,0),2)-1)*9/4,1),1)</f>
        <v>8.1</v>
      </c>
      <c r="R499" s="20">
        <f>ROUND(CachTinhDiem!$B$23*ROUND(1+(SUMPRODUCT(INDEX(CachTinhDiem!$B$8:$E$11,3,0),$K499:$N499)-1)*9/4,1)+CachTinhDiem!$B$24*ROUND(1+(INDEX(CachTinhDiem!$B$15:$E$20,MATCH($O499,CachTinhDiem!$A$15:$A$20,0),3)-1)*9/4,1),1)</f>
        <v>7.8</v>
      </c>
      <c r="S499" s="20">
        <f>ROUND(CachTinhDiem!$B$23*ROUND(1+(SUMPRODUCT(INDEX(CachTinhDiem!$B$8:$E$11,4,0),$K499:$N499)-1)*9/4,1)+CachTinhDiem!$B$24*ROUND(1+(INDEX(CachTinhDiem!$B$15:$E$20,MATCH($O499,CachTinhDiem!$A$15:$A$20,0),4)-1)*9/4,1),1)</f>
        <v>4.8</v>
      </c>
      <c r="T499" s="18" t="str">
        <f>INDEX(CachTinhDiem!$A$8:$A$11,MATCH(MAX($P499:$S499),$P499:$S499,0))</f>
        <v>Xưởng/Công trình</v>
      </c>
      <c r="U499" s="21" t="s">
        <v>91</v>
      </c>
      <c r="V499" s="21" t="s">
        <v>92</v>
      </c>
    </row>
    <row r="500" spans="1:22" ht="15" customHeight="1" x14ac:dyDescent="0.35">
      <c r="A500" s="18" t="s">
        <v>1179</v>
      </c>
      <c r="B500" s="18" t="s">
        <v>1051</v>
      </c>
      <c r="C500" s="18" t="s">
        <v>1180</v>
      </c>
      <c r="D500" s="18" t="s">
        <v>85</v>
      </c>
      <c r="E500" s="18" t="s">
        <v>163</v>
      </c>
      <c r="F500" s="18" t="s">
        <v>87</v>
      </c>
      <c r="G500" s="18" t="s">
        <v>132</v>
      </c>
      <c r="H500" s="19">
        <v>10</v>
      </c>
      <c r="I500" s="19">
        <v>25</v>
      </c>
      <c r="J500" s="18" t="s">
        <v>200</v>
      </c>
      <c r="K500" s="19">
        <v>2</v>
      </c>
      <c r="L500" s="19">
        <v>4</v>
      </c>
      <c r="M500" s="19">
        <v>2</v>
      </c>
      <c r="N500" s="19">
        <v>3</v>
      </c>
      <c r="O500" s="18" t="s">
        <v>90</v>
      </c>
      <c r="P500" s="20">
        <f>ROUND(CachTinhDiem!$B$23*ROUND(1+(SUMPRODUCT(INDEX(CachTinhDiem!$B$8:$E$11,1,0),$K500:$N500)-1)*9/4,1)+CachTinhDiem!$B$24*ROUND(1+(INDEX(CachTinhDiem!$B$15:$E$20,MATCH($O500,CachTinhDiem!$A$15:$A$20,0),1)-1)*9/4,1),1)</f>
        <v>6.1</v>
      </c>
      <c r="Q500" s="20">
        <f>ROUND(CachTinhDiem!$B$23*ROUND(1+(SUMPRODUCT(INDEX(CachTinhDiem!$B$8:$E$11,2,0),$K500:$N500)-1)*9/4,1)+CachTinhDiem!$B$24*ROUND(1+(INDEX(CachTinhDiem!$B$15:$E$20,MATCH($O500,CachTinhDiem!$A$15:$A$20,0),2)-1)*9/4,1),1)</f>
        <v>4.7</v>
      </c>
      <c r="R500" s="20">
        <f>ROUND(CachTinhDiem!$B$23*ROUND(1+(SUMPRODUCT(INDEX(CachTinhDiem!$B$8:$E$11,3,0),$K500:$N500)-1)*9/4,1)+CachTinhDiem!$B$24*ROUND(1+(INDEX(CachTinhDiem!$B$15:$E$20,MATCH($O500,CachTinhDiem!$A$15:$A$20,0),3)-1)*9/4,1),1)</f>
        <v>5.9</v>
      </c>
      <c r="S500" s="20">
        <f>ROUND(CachTinhDiem!$B$23*ROUND(1+(SUMPRODUCT(INDEX(CachTinhDiem!$B$8:$E$11,4,0),$K500:$N500)-1)*9/4,1)+CachTinhDiem!$B$24*ROUND(1+(INDEX(CachTinhDiem!$B$15:$E$20,MATCH($O500,CachTinhDiem!$A$15:$A$20,0),4)-1)*9/4,1),1)</f>
        <v>4.8</v>
      </c>
      <c r="T500" s="18" t="str">
        <f>INDEX(CachTinhDiem!$A$8:$A$11,MATCH(MAX($P500:$S500),$P500:$S500,0))</f>
        <v>Đi học</v>
      </c>
      <c r="U500" s="21" t="s">
        <v>91</v>
      </c>
      <c r="V500" s="21" t="s">
        <v>92</v>
      </c>
    </row>
    <row r="501" spans="1:22" ht="15" customHeight="1" x14ac:dyDescent="0.35">
      <c r="A501" s="18" t="s">
        <v>1181</v>
      </c>
      <c r="B501" s="18" t="s">
        <v>1051</v>
      </c>
      <c r="C501" s="18" t="s">
        <v>1182</v>
      </c>
      <c r="D501" s="18" t="s">
        <v>100</v>
      </c>
      <c r="E501" s="18" t="s">
        <v>95</v>
      </c>
      <c r="F501" s="18" t="s">
        <v>87</v>
      </c>
      <c r="G501" s="18" t="s">
        <v>132</v>
      </c>
      <c r="H501" s="19">
        <v>9</v>
      </c>
      <c r="I501" s="19">
        <v>24</v>
      </c>
      <c r="J501" s="18" t="s">
        <v>97</v>
      </c>
      <c r="K501" s="19">
        <v>2</v>
      </c>
      <c r="L501" s="19">
        <v>4</v>
      </c>
      <c r="M501" s="19">
        <v>3</v>
      </c>
      <c r="N501" s="19">
        <v>3</v>
      </c>
      <c r="O501" s="18" t="s">
        <v>90</v>
      </c>
      <c r="P501" s="20">
        <f>ROUND(CachTinhDiem!$B$23*ROUND(1+(SUMPRODUCT(INDEX(CachTinhDiem!$B$8:$E$11,1,0),$K501:$N501)-1)*9/4,1)+CachTinhDiem!$B$24*ROUND(1+(INDEX(CachTinhDiem!$B$15:$E$20,MATCH($O501,CachTinhDiem!$A$15:$A$20,0),1)-1)*9/4,1),1)</f>
        <v>6.5</v>
      </c>
      <c r="Q501" s="20">
        <f>ROUND(CachTinhDiem!$B$23*ROUND(1+(SUMPRODUCT(INDEX(CachTinhDiem!$B$8:$E$11,2,0),$K501:$N501)-1)*9/4,1)+CachTinhDiem!$B$24*ROUND(1+(INDEX(CachTinhDiem!$B$15:$E$20,MATCH($O501,CachTinhDiem!$A$15:$A$20,0),2)-1)*9/4,1),1)</f>
        <v>5.5</v>
      </c>
      <c r="R501" s="20">
        <f>ROUND(CachTinhDiem!$B$23*ROUND(1+(SUMPRODUCT(INDEX(CachTinhDiem!$B$8:$E$11,3,0),$K501:$N501)-1)*9/4,1)+CachTinhDiem!$B$24*ROUND(1+(INDEX(CachTinhDiem!$B$15:$E$20,MATCH($O501,CachTinhDiem!$A$15:$A$20,0),3)-1)*9/4,1),1)</f>
        <v>6.7</v>
      </c>
      <c r="S501" s="20">
        <f>ROUND(CachTinhDiem!$B$23*ROUND(1+(SUMPRODUCT(INDEX(CachTinhDiem!$B$8:$E$11,4,0),$K501:$N501)-1)*9/4,1)+CachTinhDiem!$B$24*ROUND(1+(INDEX(CachTinhDiem!$B$15:$E$20,MATCH($O501,CachTinhDiem!$A$15:$A$20,0),4)-1)*9/4,1),1)</f>
        <v>5.2</v>
      </c>
      <c r="T501" s="18" t="str">
        <f>INDEX(CachTinhDiem!$A$8:$A$11,MATCH(MAX($P501:$S501),$P501:$S501,0))</f>
        <v>Vẽ ngoại cảnh</v>
      </c>
      <c r="U501" s="21" t="s">
        <v>91</v>
      </c>
      <c r="V501" s="21" t="s">
        <v>92</v>
      </c>
    </row>
    <row r="502" spans="1:22" ht="15" customHeight="1" x14ac:dyDescent="0.35">
      <c r="A502" s="18" t="s">
        <v>1183</v>
      </c>
      <c r="B502" s="18" t="s">
        <v>1051</v>
      </c>
      <c r="C502" s="18" t="s">
        <v>1184</v>
      </c>
      <c r="D502" s="18" t="s">
        <v>85</v>
      </c>
      <c r="E502" s="18" t="s">
        <v>254</v>
      </c>
      <c r="F502" s="18" t="s">
        <v>87</v>
      </c>
      <c r="G502" s="18" t="s">
        <v>1065</v>
      </c>
      <c r="H502" s="19">
        <v>11</v>
      </c>
      <c r="I502" s="19">
        <v>29</v>
      </c>
      <c r="J502" s="18" t="s">
        <v>200</v>
      </c>
      <c r="K502" s="19">
        <v>3</v>
      </c>
      <c r="L502" s="19">
        <v>3</v>
      </c>
      <c r="M502" s="19">
        <v>4</v>
      </c>
      <c r="N502" s="19">
        <v>3</v>
      </c>
      <c r="O502" s="18" t="s">
        <v>138</v>
      </c>
      <c r="P502" s="20">
        <f>ROUND(CachTinhDiem!$B$23*ROUND(1+(SUMPRODUCT(INDEX(CachTinhDiem!$B$8:$E$11,1,0),$K502:$N502)-1)*9/4,1)+CachTinhDiem!$B$24*ROUND(1+(INDEX(CachTinhDiem!$B$15:$E$20,MATCH($O502,CachTinhDiem!$A$15:$A$20,0),1)-1)*9/4,1),1)</f>
        <v>6.7</v>
      </c>
      <c r="Q502" s="20">
        <f>ROUND(CachTinhDiem!$B$23*ROUND(1+(SUMPRODUCT(INDEX(CachTinhDiem!$B$8:$E$11,2,0),$K502:$N502)-1)*9/4,1)+CachTinhDiem!$B$24*ROUND(1+(INDEX(CachTinhDiem!$B$15:$E$20,MATCH($O502,CachTinhDiem!$A$15:$A$20,0),2)-1)*9/4,1),1)</f>
        <v>7.6</v>
      </c>
      <c r="R502" s="20">
        <f>ROUND(CachTinhDiem!$B$23*ROUND(1+(SUMPRODUCT(INDEX(CachTinhDiem!$B$8:$E$11,3,0),$K502:$N502)-1)*9/4,1)+CachTinhDiem!$B$24*ROUND(1+(INDEX(CachTinhDiem!$B$15:$E$20,MATCH($O502,CachTinhDiem!$A$15:$A$20,0),3)-1)*9/4,1),1)</f>
        <v>7</v>
      </c>
      <c r="S502" s="20">
        <f>ROUND(CachTinhDiem!$B$23*ROUND(1+(SUMPRODUCT(INDEX(CachTinhDiem!$B$8:$E$11,4,0),$K502:$N502)-1)*9/4,1)+CachTinhDiem!$B$24*ROUND(1+(INDEX(CachTinhDiem!$B$15:$E$20,MATCH($O502,CachTinhDiem!$A$15:$A$20,0),4)-1)*9/4,1),1)</f>
        <v>4.5</v>
      </c>
      <c r="T502" s="18" t="str">
        <f>INDEX(CachTinhDiem!$A$8:$A$11,MATCH(MAX($P502:$S502),$P502:$S502,0))</f>
        <v>Xưởng/Công trình</v>
      </c>
      <c r="U502" s="21" t="s">
        <v>91</v>
      </c>
      <c r="V502" s="21" t="s">
        <v>92</v>
      </c>
    </row>
    <row r="503" spans="1:22" ht="15" customHeight="1" x14ac:dyDescent="0.35">
      <c r="A503" s="18" t="s">
        <v>1185</v>
      </c>
      <c r="B503" s="18" t="s">
        <v>1051</v>
      </c>
      <c r="C503" s="18" t="s">
        <v>1186</v>
      </c>
      <c r="D503" s="18" t="s">
        <v>100</v>
      </c>
      <c r="E503" s="18" t="s">
        <v>186</v>
      </c>
      <c r="F503" s="18" t="s">
        <v>87</v>
      </c>
      <c r="G503" s="18" t="s">
        <v>123</v>
      </c>
      <c r="H503" s="19">
        <v>6</v>
      </c>
      <c r="I503" s="19">
        <v>19</v>
      </c>
      <c r="J503" s="18" t="s">
        <v>120</v>
      </c>
      <c r="K503" s="19">
        <v>4</v>
      </c>
      <c r="L503" s="19">
        <v>2</v>
      </c>
      <c r="M503" s="19">
        <v>2</v>
      </c>
      <c r="N503" s="19">
        <v>4</v>
      </c>
      <c r="O503" s="18" t="s">
        <v>150</v>
      </c>
      <c r="P503" s="20">
        <f>ROUND(CachTinhDiem!$B$23*ROUND(1+(SUMPRODUCT(INDEX(CachTinhDiem!$B$8:$E$11,1,0),$K503:$N503)-1)*9/4,1)+CachTinhDiem!$B$24*ROUND(1+(INDEX(CachTinhDiem!$B$15:$E$20,MATCH($O503,CachTinhDiem!$A$15:$A$20,0),1)-1)*9/4,1),1)</f>
        <v>5.9</v>
      </c>
      <c r="Q503" s="20">
        <f>ROUND(CachTinhDiem!$B$23*ROUND(1+(SUMPRODUCT(INDEX(CachTinhDiem!$B$8:$E$11,2,0),$K503:$N503)-1)*9/4,1)+CachTinhDiem!$B$24*ROUND(1+(INDEX(CachTinhDiem!$B$15:$E$20,MATCH($O503,CachTinhDiem!$A$15:$A$20,0),2)-1)*9/4,1),1)</f>
        <v>4.2</v>
      </c>
      <c r="R503" s="20">
        <f>ROUND(CachTinhDiem!$B$23*ROUND(1+(SUMPRODUCT(INDEX(CachTinhDiem!$B$8:$E$11,3,0),$K503:$N503)-1)*9/4,1)+CachTinhDiem!$B$24*ROUND(1+(INDEX(CachTinhDiem!$B$15:$E$20,MATCH($O503,CachTinhDiem!$A$15:$A$20,0),3)-1)*9/4,1),1)</f>
        <v>5.9</v>
      </c>
      <c r="S503" s="20">
        <f>ROUND(CachTinhDiem!$B$23*ROUND(1+(SUMPRODUCT(INDEX(CachTinhDiem!$B$8:$E$11,4,0),$K503:$N503)-1)*9/4,1)+CachTinhDiem!$B$24*ROUND(1+(INDEX(CachTinhDiem!$B$15:$E$20,MATCH($O503,CachTinhDiem!$A$15:$A$20,0),4)-1)*9/4,1),1)</f>
        <v>5.9</v>
      </c>
      <c r="T503" s="18" t="str">
        <f>INDEX(CachTinhDiem!$A$8:$A$11,MATCH(MAX($P503:$S503),$P503:$S503,0))</f>
        <v>Đi học</v>
      </c>
      <c r="U503" s="21" t="s">
        <v>91</v>
      </c>
      <c r="V503" s="21" t="s">
        <v>92</v>
      </c>
    </row>
    <row r="504" spans="1:22" ht="15" customHeight="1" x14ac:dyDescent="0.35">
      <c r="A504" s="18" t="s">
        <v>1187</v>
      </c>
      <c r="B504" s="18" t="s">
        <v>1051</v>
      </c>
      <c r="C504" s="18" t="s">
        <v>1188</v>
      </c>
      <c r="D504" s="18" t="s">
        <v>85</v>
      </c>
      <c r="E504" s="18" t="s">
        <v>225</v>
      </c>
      <c r="F504" s="18" t="s">
        <v>87</v>
      </c>
      <c r="G504" s="18" t="s">
        <v>1065</v>
      </c>
      <c r="H504" s="19">
        <v>5</v>
      </c>
      <c r="I504" s="19">
        <v>12</v>
      </c>
      <c r="J504" s="18" t="s">
        <v>120</v>
      </c>
      <c r="K504" s="19">
        <v>4</v>
      </c>
      <c r="L504" s="19">
        <v>2</v>
      </c>
      <c r="M504" s="19">
        <v>1</v>
      </c>
      <c r="N504" s="19">
        <v>2</v>
      </c>
      <c r="O504" s="18" t="s">
        <v>115</v>
      </c>
      <c r="P504" s="20">
        <f>ROUND(CachTinhDiem!$B$23*ROUND(1+(SUMPRODUCT(INDEX(CachTinhDiem!$B$8:$E$11,1,0),$K504:$N504)-1)*9/4,1)+CachTinhDiem!$B$24*ROUND(1+(INDEX(CachTinhDiem!$B$15:$E$20,MATCH($O504,CachTinhDiem!$A$15:$A$20,0),1)-1)*9/4,1),1)</f>
        <v>5.0999999999999996</v>
      </c>
      <c r="Q504" s="20">
        <f>ROUND(CachTinhDiem!$B$23*ROUND(1+(SUMPRODUCT(INDEX(CachTinhDiem!$B$8:$E$11,2,0),$K504:$N504)-1)*9/4,1)+CachTinhDiem!$B$24*ROUND(1+(INDEX(CachTinhDiem!$B$15:$E$20,MATCH($O504,CachTinhDiem!$A$15:$A$20,0),2)-1)*9/4,1),1)</f>
        <v>4.4000000000000004</v>
      </c>
      <c r="R504" s="20">
        <f>ROUND(CachTinhDiem!$B$23*ROUND(1+(SUMPRODUCT(INDEX(CachTinhDiem!$B$8:$E$11,3,0),$K504:$N504)-1)*9/4,1)+CachTinhDiem!$B$24*ROUND(1+(INDEX(CachTinhDiem!$B$15:$E$20,MATCH($O504,CachTinhDiem!$A$15:$A$20,0),3)-1)*9/4,1),1)</f>
        <v>4.5</v>
      </c>
      <c r="S504" s="20">
        <f>ROUND(CachTinhDiem!$B$23*ROUND(1+(SUMPRODUCT(INDEX(CachTinhDiem!$B$8:$E$11,4,0),$K504:$N504)-1)*9/4,1)+CachTinhDiem!$B$24*ROUND(1+(INDEX(CachTinhDiem!$B$15:$E$20,MATCH($O504,CachTinhDiem!$A$15:$A$20,0),4)-1)*9/4,1),1)</f>
        <v>3.6</v>
      </c>
      <c r="T504" s="18" t="str">
        <f>INDEX(CachTinhDiem!$A$8:$A$11,MATCH(MAX($P504:$S504),$P504:$S504,0))</f>
        <v>Đi học</v>
      </c>
      <c r="U504" s="21" t="s">
        <v>91</v>
      </c>
      <c r="V504" s="21" t="s">
        <v>92</v>
      </c>
    </row>
    <row r="505" spans="1:22" ht="15" customHeight="1" x14ac:dyDescent="0.35">
      <c r="A505" s="18" t="s">
        <v>1189</v>
      </c>
      <c r="B505" s="18" t="s">
        <v>1051</v>
      </c>
      <c r="C505" s="18" t="s">
        <v>1190</v>
      </c>
      <c r="D505" s="18" t="s">
        <v>85</v>
      </c>
      <c r="E505" s="18" t="s">
        <v>106</v>
      </c>
      <c r="F505" s="18" t="s">
        <v>87</v>
      </c>
      <c r="G505" s="18" t="s">
        <v>1191</v>
      </c>
      <c r="H505" s="19">
        <v>5</v>
      </c>
      <c r="I505" s="19">
        <v>10</v>
      </c>
      <c r="J505" s="18" t="s">
        <v>120</v>
      </c>
      <c r="K505" s="19">
        <v>4</v>
      </c>
      <c r="L505" s="19">
        <v>1</v>
      </c>
      <c r="M505" s="19">
        <v>2</v>
      </c>
      <c r="N505" s="19">
        <v>1</v>
      </c>
      <c r="O505" s="18" t="s">
        <v>115</v>
      </c>
      <c r="P505" s="20">
        <f>ROUND(CachTinhDiem!$B$23*ROUND(1+(SUMPRODUCT(INDEX(CachTinhDiem!$B$8:$E$11,1,0),$K505:$N505)-1)*9/4,1)+CachTinhDiem!$B$24*ROUND(1+(INDEX(CachTinhDiem!$B$15:$E$20,MATCH($O505,CachTinhDiem!$A$15:$A$20,0),1)-1)*9/4,1),1)</f>
        <v>4.7</v>
      </c>
      <c r="Q505" s="20">
        <f>ROUND(CachTinhDiem!$B$23*ROUND(1+(SUMPRODUCT(INDEX(CachTinhDiem!$B$8:$E$11,2,0),$K505:$N505)-1)*9/4,1)+CachTinhDiem!$B$24*ROUND(1+(INDEX(CachTinhDiem!$B$15:$E$20,MATCH($O505,CachTinhDiem!$A$15:$A$20,0),2)-1)*9/4,1),1)</f>
        <v>4.8</v>
      </c>
      <c r="R505" s="20">
        <f>ROUND(CachTinhDiem!$B$23*ROUND(1+(SUMPRODUCT(INDEX(CachTinhDiem!$B$8:$E$11,3,0),$K505:$N505)-1)*9/4,1)+CachTinhDiem!$B$24*ROUND(1+(INDEX(CachTinhDiem!$B$15:$E$20,MATCH($O505,CachTinhDiem!$A$15:$A$20,0),3)-1)*9/4,1),1)</f>
        <v>4.5</v>
      </c>
      <c r="S505" s="20">
        <f>ROUND(CachTinhDiem!$B$23*ROUND(1+(SUMPRODUCT(INDEX(CachTinhDiem!$B$8:$E$11,4,0),$K505:$N505)-1)*9/4,1)+CachTinhDiem!$B$24*ROUND(1+(INDEX(CachTinhDiem!$B$15:$E$20,MATCH($O505,CachTinhDiem!$A$15:$A$20,0),4)-1)*9/4,1),1)</f>
        <v>2.7</v>
      </c>
      <c r="T505" s="18" t="str">
        <f>INDEX(CachTinhDiem!$A$8:$A$11,MATCH(MAX($P505:$S505),$P505:$S505,0))</f>
        <v>Xưởng/Công trình</v>
      </c>
      <c r="U505" s="21" t="s">
        <v>91</v>
      </c>
      <c r="V505" s="21" t="s">
        <v>92</v>
      </c>
    </row>
    <row r="506" spans="1:22" ht="15" customHeight="1" x14ac:dyDescent="0.35">
      <c r="A506" s="18" t="s">
        <v>1192</v>
      </c>
      <c r="B506" s="18" t="s">
        <v>1051</v>
      </c>
      <c r="C506" s="18" t="s">
        <v>1193</v>
      </c>
      <c r="D506" s="18" t="s">
        <v>85</v>
      </c>
      <c r="E506" s="18" t="s">
        <v>229</v>
      </c>
      <c r="F506" s="18" t="s">
        <v>87</v>
      </c>
      <c r="G506" s="18" t="s">
        <v>1194</v>
      </c>
      <c r="H506" s="19">
        <v>5</v>
      </c>
      <c r="I506" s="19">
        <v>14</v>
      </c>
      <c r="J506" s="18" t="s">
        <v>120</v>
      </c>
      <c r="K506" s="19">
        <v>4</v>
      </c>
      <c r="L506" s="19">
        <v>1</v>
      </c>
      <c r="M506" s="19">
        <v>3</v>
      </c>
      <c r="N506" s="19">
        <v>3</v>
      </c>
      <c r="O506" s="18" t="s">
        <v>115</v>
      </c>
      <c r="P506" s="20">
        <f>ROUND(CachTinhDiem!$B$23*ROUND(1+(SUMPRODUCT(INDEX(CachTinhDiem!$B$8:$E$11,1,0),$K506:$N506)-1)*9/4,1)+CachTinhDiem!$B$24*ROUND(1+(INDEX(CachTinhDiem!$B$15:$E$20,MATCH($O506,CachTinhDiem!$A$15:$A$20,0),1)-1)*9/4,1),1)</f>
        <v>6.1</v>
      </c>
      <c r="Q506" s="20">
        <f>ROUND(CachTinhDiem!$B$23*ROUND(1+(SUMPRODUCT(INDEX(CachTinhDiem!$B$8:$E$11,2,0),$K506:$N506)-1)*9/4,1)+CachTinhDiem!$B$24*ROUND(1+(INDEX(CachTinhDiem!$B$15:$E$20,MATCH($O506,CachTinhDiem!$A$15:$A$20,0),2)-1)*9/4,1),1)</f>
        <v>5.9</v>
      </c>
      <c r="R506" s="20">
        <f>ROUND(CachTinhDiem!$B$23*ROUND(1+(SUMPRODUCT(INDEX(CachTinhDiem!$B$8:$E$11,3,0),$K506:$N506)-1)*9/4,1)+CachTinhDiem!$B$24*ROUND(1+(INDEX(CachTinhDiem!$B$15:$E$20,MATCH($O506,CachTinhDiem!$A$15:$A$20,0),3)-1)*9/4,1),1)</f>
        <v>5.9</v>
      </c>
      <c r="S506" s="20">
        <f>ROUND(CachTinhDiem!$B$23*ROUND(1+(SUMPRODUCT(INDEX(CachTinhDiem!$B$8:$E$11,4,0),$K506:$N506)-1)*9/4,1)+CachTinhDiem!$B$24*ROUND(1+(INDEX(CachTinhDiem!$B$15:$E$20,MATCH($O506,CachTinhDiem!$A$15:$A$20,0),4)-1)*9/4,1),1)</f>
        <v>4.9000000000000004</v>
      </c>
      <c r="T506" s="18" t="str">
        <f>INDEX(CachTinhDiem!$A$8:$A$11,MATCH(MAX($P506:$S506),$P506:$S506,0))</f>
        <v>Đi học</v>
      </c>
      <c r="U506" s="21" t="s">
        <v>91</v>
      </c>
      <c r="V506" s="21" t="s">
        <v>92</v>
      </c>
    </row>
    <row r="507" spans="1:22" ht="15" customHeight="1" x14ac:dyDescent="0.35">
      <c r="A507" s="18" t="s">
        <v>1195</v>
      </c>
      <c r="B507" s="18" t="s">
        <v>1051</v>
      </c>
      <c r="C507" s="18" t="s">
        <v>1196</v>
      </c>
      <c r="D507" s="18" t="s">
        <v>100</v>
      </c>
      <c r="E507" s="18" t="s">
        <v>186</v>
      </c>
      <c r="F507" s="18" t="s">
        <v>87</v>
      </c>
      <c r="G507" s="18" t="s">
        <v>1083</v>
      </c>
      <c r="H507" s="19">
        <v>5</v>
      </c>
      <c r="I507" s="19">
        <v>12</v>
      </c>
      <c r="J507" s="18" t="s">
        <v>120</v>
      </c>
      <c r="K507" s="19">
        <v>4</v>
      </c>
      <c r="L507" s="19">
        <v>1</v>
      </c>
      <c r="M507" s="19">
        <v>2</v>
      </c>
      <c r="N507" s="19">
        <v>2</v>
      </c>
      <c r="O507" s="18" t="s">
        <v>90</v>
      </c>
      <c r="P507" s="20">
        <f>ROUND(CachTinhDiem!$B$23*ROUND(1+(SUMPRODUCT(INDEX(CachTinhDiem!$B$8:$E$11,1,0),$K507:$N507)-1)*9/4,1)+CachTinhDiem!$B$24*ROUND(1+(INDEX(CachTinhDiem!$B$15:$E$20,MATCH($O507,CachTinhDiem!$A$15:$A$20,0),1)-1)*9/4,1),1)</f>
        <v>4.4000000000000004</v>
      </c>
      <c r="Q507" s="20">
        <f>ROUND(CachTinhDiem!$B$23*ROUND(1+(SUMPRODUCT(INDEX(CachTinhDiem!$B$8:$E$11,2,0),$K507:$N507)-1)*9/4,1)+CachTinhDiem!$B$24*ROUND(1+(INDEX(CachTinhDiem!$B$15:$E$20,MATCH($O507,CachTinhDiem!$A$15:$A$20,0),2)-1)*9/4,1),1)</f>
        <v>4.2</v>
      </c>
      <c r="R507" s="20">
        <f>ROUND(CachTinhDiem!$B$23*ROUND(1+(SUMPRODUCT(INDEX(CachTinhDiem!$B$8:$E$11,3,0),$K507:$N507)-1)*9/4,1)+CachTinhDiem!$B$24*ROUND(1+(INDEX(CachTinhDiem!$B$15:$E$20,MATCH($O507,CachTinhDiem!$A$15:$A$20,0),3)-1)*9/4,1),1)</f>
        <v>4.2</v>
      </c>
      <c r="S507" s="20">
        <f>ROUND(CachTinhDiem!$B$23*ROUND(1+(SUMPRODUCT(INDEX(CachTinhDiem!$B$8:$E$11,4,0),$K507:$N507)-1)*9/4,1)+CachTinhDiem!$B$24*ROUND(1+(INDEX(CachTinhDiem!$B$15:$E$20,MATCH($O507,CachTinhDiem!$A$15:$A$20,0),4)-1)*9/4,1),1)</f>
        <v>3</v>
      </c>
      <c r="T507" s="18" t="str">
        <f>INDEX(CachTinhDiem!$A$8:$A$11,MATCH(MAX($P507:$S507),$P507:$S507,0))</f>
        <v>Đi học</v>
      </c>
      <c r="U507" s="21" t="s">
        <v>91</v>
      </c>
      <c r="V507" s="21" t="s">
        <v>92</v>
      </c>
    </row>
    <row r="508" spans="1:22" ht="15" customHeight="1" x14ac:dyDescent="0.35">
      <c r="A508" s="18" t="s">
        <v>1197</v>
      </c>
      <c r="B508" s="18" t="s">
        <v>1051</v>
      </c>
      <c r="C508" s="18" t="s">
        <v>1198</v>
      </c>
      <c r="D508" s="18" t="s">
        <v>100</v>
      </c>
      <c r="E508" s="18" t="s">
        <v>106</v>
      </c>
      <c r="F508" s="18" t="s">
        <v>87</v>
      </c>
      <c r="G508" s="18" t="s">
        <v>207</v>
      </c>
      <c r="H508" s="19">
        <v>28</v>
      </c>
      <c r="I508" s="19">
        <v>40</v>
      </c>
      <c r="J508" s="18" t="s">
        <v>726</v>
      </c>
      <c r="K508" s="19">
        <v>1</v>
      </c>
      <c r="L508" s="19">
        <v>5</v>
      </c>
      <c r="M508" s="19">
        <v>4</v>
      </c>
      <c r="N508" s="19">
        <v>4</v>
      </c>
      <c r="O508" s="18" t="s">
        <v>138</v>
      </c>
      <c r="P508" s="20">
        <f>ROUND(CachTinhDiem!$B$23*ROUND(1+(SUMPRODUCT(INDEX(CachTinhDiem!$B$8:$E$11,1,0),$K508:$N508)-1)*9/4,1)+CachTinhDiem!$B$24*ROUND(1+(INDEX(CachTinhDiem!$B$15:$E$20,MATCH($O508,CachTinhDiem!$A$15:$A$20,0),1)-1)*9/4,1),1)</f>
        <v>7.8</v>
      </c>
      <c r="Q508" s="20">
        <f>ROUND(CachTinhDiem!$B$23*ROUND(1+(SUMPRODUCT(INDEX(CachTinhDiem!$B$8:$E$11,2,0),$K508:$N508)-1)*9/4,1)+CachTinhDiem!$B$24*ROUND(1+(INDEX(CachTinhDiem!$B$15:$E$20,MATCH($O508,CachTinhDiem!$A$15:$A$20,0),2)-1)*9/4,1),1)</f>
        <v>7.8</v>
      </c>
      <c r="R508" s="20">
        <f>ROUND(CachTinhDiem!$B$23*ROUND(1+(SUMPRODUCT(INDEX(CachTinhDiem!$B$8:$E$11,3,0),$K508:$N508)-1)*9/4,1)+CachTinhDiem!$B$24*ROUND(1+(INDEX(CachTinhDiem!$B$15:$E$20,MATCH($O508,CachTinhDiem!$A$15:$A$20,0),3)-1)*9/4,1),1)</f>
        <v>8.1999999999999993</v>
      </c>
      <c r="S508" s="20">
        <f>ROUND(CachTinhDiem!$B$23*ROUND(1+(SUMPRODUCT(INDEX(CachTinhDiem!$B$8:$E$11,4,0),$K508:$N508)-1)*9/4,1)+CachTinhDiem!$B$24*ROUND(1+(INDEX(CachTinhDiem!$B$15:$E$20,MATCH($O508,CachTinhDiem!$A$15:$A$20,0),4)-1)*9/4,1),1)</f>
        <v>6</v>
      </c>
      <c r="T508" s="18" t="str">
        <f>INDEX(CachTinhDiem!$A$8:$A$11,MATCH(MAX($P508:$S508),$P508:$S508,0))</f>
        <v>Vẽ ngoại cảnh</v>
      </c>
      <c r="U508" s="21" t="s">
        <v>91</v>
      </c>
      <c r="V508" s="21" t="s">
        <v>92</v>
      </c>
    </row>
    <row r="509" spans="1:22" ht="15" customHeight="1" x14ac:dyDescent="0.35">
      <c r="A509" s="18" t="s">
        <v>1199</v>
      </c>
      <c r="B509" s="18" t="s">
        <v>1051</v>
      </c>
      <c r="C509" s="18" t="s">
        <v>1200</v>
      </c>
      <c r="D509" s="18" t="s">
        <v>136</v>
      </c>
      <c r="E509" s="18" t="s">
        <v>24</v>
      </c>
      <c r="F509" s="18" t="s">
        <v>87</v>
      </c>
      <c r="G509" s="18" t="s">
        <v>1092</v>
      </c>
      <c r="H509" s="19">
        <v>5</v>
      </c>
      <c r="I509" s="19">
        <v>13</v>
      </c>
      <c r="J509" s="18" t="s">
        <v>120</v>
      </c>
      <c r="K509" s="19">
        <v>4</v>
      </c>
      <c r="L509" s="19">
        <v>1</v>
      </c>
      <c r="M509" s="19">
        <v>3</v>
      </c>
      <c r="N509" s="19">
        <v>3</v>
      </c>
      <c r="O509" s="18" t="s">
        <v>115</v>
      </c>
      <c r="P509" s="20">
        <f>ROUND(CachTinhDiem!$B$23*ROUND(1+(SUMPRODUCT(INDEX(CachTinhDiem!$B$8:$E$11,1,0),$K509:$N509)-1)*9/4,1)+CachTinhDiem!$B$24*ROUND(1+(INDEX(CachTinhDiem!$B$15:$E$20,MATCH($O509,CachTinhDiem!$A$15:$A$20,0),1)-1)*9/4,1),1)</f>
        <v>6.1</v>
      </c>
      <c r="Q509" s="20">
        <f>ROUND(CachTinhDiem!$B$23*ROUND(1+(SUMPRODUCT(INDEX(CachTinhDiem!$B$8:$E$11,2,0),$K509:$N509)-1)*9/4,1)+CachTinhDiem!$B$24*ROUND(1+(INDEX(CachTinhDiem!$B$15:$E$20,MATCH($O509,CachTinhDiem!$A$15:$A$20,0),2)-1)*9/4,1),1)</f>
        <v>5.9</v>
      </c>
      <c r="R509" s="20">
        <f>ROUND(CachTinhDiem!$B$23*ROUND(1+(SUMPRODUCT(INDEX(CachTinhDiem!$B$8:$E$11,3,0),$K509:$N509)-1)*9/4,1)+CachTinhDiem!$B$24*ROUND(1+(INDEX(CachTinhDiem!$B$15:$E$20,MATCH($O509,CachTinhDiem!$A$15:$A$20,0),3)-1)*9/4,1),1)</f>
        <v>5.9</v>
      </c>
      <c r="S509" s="20">
        <f>ROUND(CachTinhDiem!$B$23*ROUND(1+(SUMPRODUCT(INDEX(CachTinhDiem!$B$8:$E$11,4,0),$K509:$N509)-1)*9/4,1)+CachTinhDiem!$B$24*ROUND(1+(INDEX(CachTinhDiem!$B$15:$E$20,MATCH($O509,CachTinhDiem!$A$15:$A$20,0),4)-1)*9/4,1),1)</f>
        <v>4.9000000000000004</v>
      </c>
      <c r="T509" s="18" t="str">
        <f>INDEX(CachTinhDiem!$A$8:$A$11,MATCH(MAX($P509:$S509),$P509:$S509,0))</f>
        <v>Đi học</v>
      </c>
      <c r="U509" s="21" t="s">
        <v>91</v>
      </c>
      <c r="V509" s="21" t="s">
        <v>92</v>
      </c>
    </row>
    <row r="510" spans="1:22" ht="15" customHeight="1" x14ac:dyDescent="0.35">
      <c r="A510" s="18" t="s">
        <v>1201</v>
      </c>
      <c r="B510" s="18" t="s">
        <v>1051</v>
      </c>
      <c r="C510" s="18" t="s">
        <v>1202</v>
      </c>
      <c r="D510" s="18" t="s">
        <v>85</v>
      </c>
      <c r="E510" s="18" t="s">
        <v>225</v>
      </c>
      <c r="F510" s="18" t="s">
        <v>87</v>
      </c>
      <c r="G510" s="18" t="s">
        <v>1058</v>
      </c>
      <c r="H510" s="19">
        <v>5</v>
      </c>
      <c r="I510" s="19">
        <v>11</v>
      </c>
      <c r="J510" s="18" t="s">
        <v>120</v>
      </c>
      <c r="K510" s="19">
        <v>4</v>
      </c>
      <c r="L510" s="19">
        <v>2</v>
      </c>
      <c r="M510" s="19">
        <v>2</v>
      </c>
      <c r="N510" s="19">
        <v>1</v>
      </c>
      <c r="O510" s="18" t="s">
        <v>115</v>
      </c>
      <c r="P510" s="20">
        <f>ROUND(CachTinhDiem!$B$23*ROUND(1+(SUMPRODUCT(INDEX(CachTinhDiem!$B$8:$E$11,1,0),$K510:$N510)-1)*9/4,1)+CachTinhDiem!$B$24*ROUND(1+(INDEX(CachTinhDiem!$B$15:$E$20,MATCH($O510,CachTinhDiem!$A$15:$A$20,0),1)-1)*9/4,1),1)</f>
        <v>5.0999999999999996</v>
      </c>
      <c r="Q510" s="20">
        <f>ROUND(CachTinhDiem!$B$23*ROUND(1+(SUMPRODUCT(INDEX(CachTinhDiem!$B$8:$E$11,2,0),$K510:$N510)-1)*9/4,1)+CachTinhDiem!$B$24*ROUND(1+(INDEX(CachTinhDiem!$B$15:$E$20,MATCH($O510,CachTinhDiem!$A$15:$A$20,0),2)-1)*9/4,1),1)</f>
        <v>5.0999999999999996</v>
      </c>
      <c r="R510" s="20">
        <f>ROUND(CachTinhDiem!$B$23*ROUND(1+(SUMPRODUCT(INDEX(CachTinhDiem!$B$8:$E$11,3,0),$K510:$N510)-1)*9/4,1)+CachTinhDiem!$B$24*ROUND(1+(INDEX(CachTinhDiem!$B$15:$E$20,MATCH($O510,CachTinhDiem!$A$15:$A$20,0),3)-1)*9/4,1),1)</f>
        <v>5</v>
      </c>
      <c r="S510" s="20">
        <f>ROUND(CachTinhDiem!$B$23*ROUND(1+(SUMPRODUCT(INDEX(CachTinhDiem!$B$8:$E$11,4,0),$K510:$N510)-1)*9/4,1)+CachTinhDiem!$B$24*ROUND(1+(INDEX(CachTinhDiem!$B$15:$E$20,MATCH($O510,CachTinhDiem!$A$15:$A$20,0),4)-1)*9/4,1),1)</f>
        <v>3</v>
      </c>
      <c r="T510" s="18" t="str">
        <f>INDEX(CachTinhDiem!$A$8:$A$11,MATCH(MAX($P510:$S510),$P510:$S510,0))</f>
        <v>Đi học</v>
      </c>
      <c r="U510" s="21" t="s">
        <v>91</v>
      </c>
      <c r="V510" s="21" t="s">
        <v>92</v>
      </c>
    </row>
    <row r="511" spans="1:22" ht="15" customHeight="1" x14ac:dyDescent="0.35">
      <c r="A511" s="18" t="s">
        <v>1203</v>
      </c>
      <c r="B511" s="18" t="s">
        <v>1051</v>
      </c>
      <c r="C511" s="18" t="s">
        <v>1204</v>
      </c>
      <c r="D511" s="18" t="s">
        <v>100</v>
      </c>
      <c r="E511" s="18" t="s">
        <v>284</v>
      </c>
      <c r="F511" s="18" t="s">
        <v>87</v>
      </c>
      <c r="G511" s="18" t="s">
        <v>1148</v>
      </c>
      <c r="H511" s="19">
        <v>12</v>
      </c>
      <c r="I511" s="19">
        <v>31</v>
      </c>
      <c r="J511" s="18" t="s">
        <v>128</v>
      </c>
      <c r="K511" s="19">
        <v>2</v>
      </c>
      <c r="L511" s="19">
        <v>3</v>
      </c>
      <c r="M511" s="19">
        <v>4</v>
      </c>
      <c r="N511" s="19">
        <v>3</v>
      </c>
      <c r="O511" s="18" t="s">
        <v>138</v>
      </c>
      <c r="P511" s="20">
        <f>ROUND(CachTinhDiem!$B$23*ROUND(1+(SUMPRODUCT(INDEX(CachTinhDiem!$B$8:$E$11,1,0),$K511:$N511)-1)*9/4,1)+CachTinhDiem!$B$24*ROUND(1+(INDEX(CachTinhDiem!$B$15:$E$20,MATCH($O511,CachTinhDiem!$A$15:$A$20,0),1)-1)*9/4,1),1)</f>
        <v>6.5</v>
      </c>
      <c r="Q511" s="20">
        <f>ROUND(CachTinhDiem!$B$23*ROUND(1+(SUMPRODUCT(INDEX(CachTinhDiem!$B$8:$E$11,2,0),$K511:$N511)-1)*9/4,1)+CachTinhDiem!$B$24*ROUND(1+(INDEX(CachTinhDiem!$B$15:$E$20,MATCH($O511,CachTinhDiem!$A$15:$A$20,0),2)-1)*9/4,1),1)</f>
        <v>7.3</v>
      </c>
      <c r="R511" s="20">
        <f>ROUND(CachTinhDiem!$B$23*ROUND(1+(SUMPRODUCT(INDEX(CachTinhDiem!$B$8:$E$11,3,0),$K511:$N511)-1)*9/4,1)+CachTinhDiem!$B$24*ROUND(1+(INDEX(CachTinhDiem!$B$15:$E$20,MATCH($O511,CachTinhDiem!$A$15:$A$20,0),3)-1)*9/4,1),1)</f>
        <v>7</v>
      </c>
      <c r="S511" s="20">
        <f>ROUND(CachTinhDiem!$B$23*ROUND(1+(SUMPRODUCT(INDEX(CachTinhDiem!$B$8:$E$11,4,0),$K511:$N511)-1)*9/4,1)+CachTinhDiem!$B$24*ROUND(1+(INDEX(CachTinhDiem!$B$15:$E$20,MATCH($O511,CachTinhDiem!$A$15:$A$20,0),4)-1)*9/4,1),1)</f>
        <v>4.5</v>
      </c>
      <c r="T511" s="18" t="str">
        <f>INDEX(CachTinhDiem!$A$8:$A$11,MATCH(MAX($P511:$S511),$P511:$S511,0))</f>
        <v>Xưởng/Công trình</v>
      </c>
      <c r="U511" s="21" t="s">
        <v>91</v>
      </c>
      <c r="V511" s="21" t="s">
        <v>92</v>
      </c>
    </row>
    <row r="512" spans="1:22" ht="15" customHeight="1" x14ac:dyDescent="0.35">
      <c r="A512" s="18" t="s">
        <v>1205</v>
      </c>
      <c r="B512" s="18" t="s">
        <v>1051</v>
      </c>
      <c r="C512" s="18" t="s">
        <v>1206</v>
      </c>
      <c r="D512" s="18" t="s">
        <v>85</v>
      </c>
      <c r="E512" s="18" t="s">
        <v>95</v>
      </c>
      <c r="F512" s="18" t="s">
        <v>87</v>
      </c>
      <c r="G512" s="18" t="s">
        <v>1191</v>
      </c>
      <c r="H512" s="19">
        <v>5</v>
      </c>
      <c r="I512" s="19">
        <v>10</v>
      </c>
      <c r="J512" s="18" t="s">
        <v>120</v>
      </c>
      <c r="K512" s="19">
        <v>4</v>
      </c>
      <c r="L512" s="19">
        <v>1</v>
      </c>
      <c r="M512" s="19">
        <v>1</v>
      </c>
      <c r="N512" s="19">
        <v>2</v>
      </c>
      <c r="O512" s="18" t="s">
        <v>115</v>
      </c>
      <c r="P512" s="20">
        <f>ROUND(CachTinhDiem!$B$23*ROUND(1+(SUMPRODUCT(INDEX(CachTinhDiem!$B$8:$E$11,1,0),$K512:$N512)-1)*9/4,1)+CachTinhDiem!$B$24*ROUND(1+(INDEX(CachTinhDiem!$B$15:$E$20,MATCH($O512,CachTinhDiem!$A$15:$A$20,0),1)-1)*9/4,1),1)</f>
        <v>4.7</v>
      </c>
      <c r="Q512" s="20">
        <f>ROUND(CachTinhDiem!$B$23*ROUND(1+(SUMPRODUCT(INDEX(CachTinhDiem!$B$8:$E$11,2,0),$K512:$N512)-1)*9/4,1)+CachTinhDiem!$B$24*ROUND(1+(INDEX(CachTinhDiem!$B$15:$E$20,MATCH($O512,CachTinhDiem!$A$15:$A$20,0),2)-1)*9/4,1),1)</f>
        <v>4.2</v>
      </c>
      <c r="R512" s="20">
        <f>ROUND(CachTinhDiem!$B$23*ROUND(1+(SUMPRODUCT(INDEX(CachTinhDiem!$B$8:$E$11,3,0),$K512:$N512)-1)*9/4,1)+CachTinhDiem!$B$24*ROUND(1+(INDEX(CachTinhDiem!$B$15:$E$20,MATCH($O512,CachTinhDiem!$A$15:$A$20,0),3)-1)*9/4,1),1)</f>
        <v>4.0999999999999996</v>
      </c>
      <c r="S512" s="20">
        <f>ROUND(CachTinhDiem!$B$23*ROUND(1+(SUMPRODUCT(INDEX(CachTinhDiem!$B$8:$E$11,4,0),$K512:$N512)-1)*9/4,1)+CachTinhDiem!$B$24*ROUND(1+(INDEX(CachTinhDiem!$B$15:$E$20,MATCH($O512,CachTinhDiem!$A$15:$A$20,0),4)-1)*9/4,1),1)</f>
        <v>3.3</v>
      </c>
      <c r="T512" s="18" t="str">
        <f>INDEX(CachTinhDiem!$A$8:$A$11,MATCH(MAX($P512:$S512),$P512:$S512,0))</f>
        <v>Đi học</v>
      </c>
      <c r="U512" s="21" t="s">
        <v>91</v>
      </c>
      <c r="V512" s="21" t="s">
        <v>92</v>
      </c>
    </row>
    <row r="513" spans="1:22" ht="15" customHeight="1" x14ac:dyDescent="0.35">
      <c r="A513" s="18" t="s">
        <v>1207</v>
      </c>
      <c r="B513" s="18" t="s">
        <v>1051</v>
      </c>
      <c r="C513" s="18" t="s">
        <v>1208</v>
      </c>
      <c r="D513" s="18" t="s">
        <v>85</v>
      </c>
      <c r="E513" s="18" t="s">
        <v>113</v>
      </c>
      <c r="F513" s="18" t="s">
        <v>87</v>
      </c>
      <c r="G513" s="18" t="s">
        <v>1112</v>
      </c>
      <c r="H513" s="19">
        <v>5</v>
      </c>
      <c r="I513" s="19">
        <v>11</v>
      </c>
      <c r="J513" s="18" t="s">
        <v>120</v>
      </c>
      <c r="K513" s="19">
        <v>5</v>
      </c>
      <c r="L513" s="19">
        <v>1</v>
      </c>
      <c r="M513" s="19">
        <v>2</v>
      </c>
      <c r="N513" s="19">
        <v>5</v>
      </c>
      <c r="O513" s="18" t="s">
        <v>103</v>
      </c>
      <c r="P513" s="20">
        <f>ROUND(CachTinhDiem!$B$23*ROUND(1+(SUMPRODUCT(INDEX(CachTinhDiem!$B$8:$E$11,1,0),$K513:$N513)-1)*9/4,1)+CachTinhDiem!$B$24*ROUND(1+(INDEX(CachTinhDiem!$B$15:$E$20,MATCH($O513,CachTinhDiem!$A$15:$A$20,0),1)-1)*9/4,1),1)</f>
        <v>6.1</v>
      </c>
      <c r="Q513" s="20">
        <f>ROUND(CachTinhDiem!$B$23*ROUND(1+(SUMPRODUCT(INDEX(CachTinhDiem!$B$8:$E$11,2,0),$K513:$N513)-1)*9/4,1)+CachTinhDiem!$B$24*ROUND(1+(INDEX(CachTinhDiem!$B$15:$E$20,MATCH($O513,CachTinhDiem!$A$15:$A$20,0),2)-1)*9/4,1),1)</f>
        <v>4.4000000000000004</v>
      </c>
      <c r="R513" s="20">
        <f>ROUND(CachTinhDiem!$B$23*ROUND(1+(SUMPRODUCT(INDEX(CachTinhDiem!$B$8:$E$11,3,0),$K513:$N513)-1)*9/4,1)+CachTinhDiem!$B$24*ROUND(1+(INDEX(CachTinhDiem!$B$15:$E$20,MATCH($O513,CachTinhDiem!$A$15:$A$20,0),3)-1)*9/4,1),1)</f>
        <v>3.7</v>
      </c>
      <c r="S513" s="20">
        <f>ROUND(CachTinhDiem!$B$23*ROUND(1+(SUMPRODUCT(INDEX(CachTinhDiem!$B$8:$E$11,4,0),$K513:$N513)-1)*9/4,1)+CachTinhDiem!$B$24*ROUND(1+(INDEX(CachTinhDiem!$B$15:$E$20,MATCH($O513,CachTinhDiem!$A$15:$A$20,0),4)-1)*9/4,1),1)</f>
        <v>7.8</v>
      </c>
      <c r="T513" s="18" t="str">
        <f>INDEX(CachTinhDiem!$A$8:$A$11,MATCH(MAX($P513:$S513),$P513:$S513,0))</f>
        <v>Thuyết trình</v>
      </c>
      <c r="U513" s="21" t="s">
        <v>91</v>
      </c>
      <c r="V513" s="21" t="s">
        <v>92</v>
      </c>
    </row>
    <row r="514" spans="1:22" ht="15" customHeight="1" x14ac:dyDescent="0.35">
      <c r="A514" s="18" t="s">
        <v>1209</v>
      </c>
      <c r="B514" s="18" t="s">
        <v>1051</v>
      </c>
      <c r="C514" s="18" t="s">
        <v>1210</v>
      </c>
      <c r="D514" s="18" t="s">
        <v>136</v>
      </c>
      <c r="E514" s="18" t="s">
        <v>147</v>
      </c>
      <c r="F514" s="18" t="s">
        <v>87</v>
      </c>
      <c r="G514" s="18" t="s">
        <v>1211</v>
      </c>
      <c r="H514" s="19">
        <v>27</v>
      </c>
      <c r="I514" s="19">
        <v>40</v>
      </c>
      <c r="J514" s="18" t="s">
        <v>726</v>
      </c>
      <c r="K514" s="19">
        <v>1</v>
      </c>
      <c r="L514" s="19">
        <v>5</v>
      </c>
      <c r="M514" s="19">
        <v>5</v>
      </c>
      <c r="N514" s="19">
        <v>4</v>
      </c>
      <c r="O514" s="18" t="s">
        <v>138</v>
      </c>
      <c r="P514" s="20">
        <f>ROUND(CachTinhDiem!$B$23*ROUND(1+(SUMPRODUCT(INDEX(CachTinhDiem!$B$8:$E$11,1,0),$K514:$N514)-1)*9/4,1)+CachTinhDiem!$B$24*ROUND(1+(INDEX(CachTinhDiem!$B$15:$E$20,MATCH($O514,CachTinhDiem!$A$15:$A$20,0),1)-1)*9/4,1),1)</f>
        <v>8.1999999999999993</v>
      </c>
      <c r="Q514" s="20">
        <f>ROUND(CachTinhDiem!$B$23*ROUND(1+(SUMPRODUCT(INDEX(CachTinhDiem!$B$8:$E$11,2,0),$K514:$N514)-1)*9/4,1)+CachTinhDiem!$B$24*ROUND(1+(INDEX(CachTinhDiem!$B$15:$E$20,MATCH($O514,CachTinhDiem!$A$15:$A$20,0),2)-1)*9/4,1),1)</f>
        <v>8.6</v>
      </c>
      <c r="R514" s="20">
        <f>ROUND(CachTinhDiem!$B$23*ROUND(1+(SUMPRODUCT(INDEX(CachTinhDiem!$B$8:$E$11,3,0),$K514:$N514)-1)*9/4,1)+CachTinhDiem!$B$24*ROUND(1+(INDEX(CachTinhDiem!$B$15:$E$20,MATCH($O514,CachTinhDiem!$A$15:$A$20,0),3)-1)*9/4,1),1)</f>
        <v>9.1</v>
      </c>
      <c r="S514" s="20">
        <f>ROUND(CachTinhDiem!$B$23*ROUND(1+(SUMPRODUCT(INDEX(CachTinhDiem!$B$8:$E$11,4,0),$K514:$N514)-1)*9/4,1)+CachTinhDiem!$B$24*ROUND(1+(INDEX(CachTinhDiem!$B$15:$E$20,MATCH($O514,CachTinhDiem!$A$15:$A$20,0),4)-1)*9/4,1),1)</f>
        <v>6.4</v>
      </c>
      <c r="T514" s="18" t="str">
        <f>INDEX(CachTinhDiem!$A$8:$A$11,MATCH(MAX($P514:$S514),$P514:$S514,0))</f>
        <v>Vẽ ngoại cảnh</v>
      </c>
      <c r="U514" s="21" t="s">
        <v>91</v>
      </c>
      <c r="V514" s="21" t="s">
        <v>92</v>
      </c>
    </row>
    <row r="515" spans="1:22" ht="15" customHeight="1" x14ac:dyDescent="0.35">
      <c r="A515" s="18" t="s">
        <v>1212</v>
      </c>
      <c r="B515" s="18" t="s">
        <v>1051</v>
      </c>
      <c r="C515" s="18" t="s">
        <v>1213</v>
      </c>
      <c r="D515" s="18" t="s">
        <v>136</v>
      </c>
      <c r="E515" s="18" t="s">
        <v>126</v>
      </c>
      <c r="F515" s="18" t="s">
        <v>87</v>
      </c>
      <c r="G515" s="18" t="s">
        <v>1065</v>
      </c>
      <c r="H515" s="19">
        <v>5</v>
      </c>
      <c r="I515" s="19">
        <v>13</v>
      </c>
      <c r="J515" s="18" t="s">
        <v>120</v>
      </c>
      <c r="K515" s="19">
        <v>4</v>
      </c>
      <c r="L515" s="19">
        <v>2</v>
      </c>
      <c r="M515" s="19">
        <v>1</v>
      </c>
      <c r="N515" s="19">
        <v>2</v>
      </c>
      <c r="O515" s="18" t="s">
        <v>115</v>
      </c>
      <c r="P515" s="20">
        <f>ROUND(CachTinhDiem!$B$23*ROUND(1+(SUMPRODUCT(INDEX(CachTinhDiem!$B$8:$E$11,1,0),$K515:$N515)-1)*9/4,1)+CachTinhDiem!$B$24*ROUND(1+(INDEX(CachTinhDiem!$B$15:$E$20,MATCH($O515,CachTinhDiem!$A$15:$A$20,0),1)-1)*9/4,1),1)</f>
        <v>5.0999999999999996</v>
      </c>
      <c r="Q515" s="20">
        <f>ROUND(CachTinhDiem!$B$23*ROUND(1+(SUMPRODUCT(INDEX(CachTinhDiem!$B$8:$E$11,2,0),$K515:$N515)-1)*9/4,1)+CachTinhDiem!$B$24*ROUND(1+(INDEX(CachTinhDiem!$B$15:$E$20,MATCH($O515,CachTinhDiem!$A$15:$A$20,0),2)-1)*9/4,1),1)</f>
        <v>4.4000000000000004</v>
      </c>
      <c r="R515" s="20">
        <f>ROUND(CachTinhDiem!$B$23*ROUND(1+(SUMPRODUCT(INDEX(CachTinhDiem!$B$8:$E$11,3,0),$K515:$N515)-1)*9/4,1)+CachTinhDiem!$B$24*ROUND(1+(INDEX(CachTinhDiem!$B$15:$E$20,MATCH($O515,CachTinhDiem!$A$15:$A$20,0),3)-1)*9/4,1),1)</f>
        <v>4.5</v>
      </c>
      <c r="S515" s="20">
        <f>ROUND(CachTinhDiem!$B$23*ROUND(1+(SUMPRODUCT(INDEX(CachTinhDiem!$B$8:$E$11,4,0),$K515:$N515)-1)*9/4,1)+CachTinhDiem!$B$24*ROUND(1+(INDEX(CachTinhDiem!$B$15:$E$20,MATCH($O515,CachTinhDiem!$A$15:$A$20,0),4)-1)*9/4,1),1)</f>
        <v>3.6</v>
      </c>
      <c r="T515" s="18" t="str">
        <f>INDEX(CachTinhDiem!$A$8:$A$11,MATCH(MAX($P515:$S515),$P515:$S515,0))</f>
        <v>Đi học</v>
      </c>
      <c r="U515" s="21" t="s">
        <v>91</v>
      </c>
      <c r="V515" s="21" t="s">
        <v>92</v>
      </c>
    </row>
    <row r="516" spans="1:22" ht="15" customHeight="1" x14ac:dyDescent="0.35">
      <c r="A516" s="18" t="s">
        <v>1214</v>
      </c>
      <c r="B516" s="18" t="s">
        <v>1051</v>
      </c>
      <c r="C516" s="18" t="s">
        <v>1215</v>
      </c>
      <c r="D516" s="18" t="s">
        <v>100</v>
      </c>
      <c r="E516" s="18" t="s">
        <v>131</v>
      </c>
      <c r="F516" s="18" t="s">
        <v>87</v>
      </c>
      <c r="G516" s="18" t="s">
        <v>490</v>
      </c>
      <c r="H516" s="19">
        <v>9</v>
      </c>
      <c r="I516" s="19">
        <v>25</v>
      </c>
      <c r="J516" s="18" t="s">
        <v>200</v>
      </c>
      <c r="K516" s="19">
        <v>4</v>
      </c>
      <c r="L516" s="19">
        <v>2</v>
      </c>
      <c r="M516" s="19">
        <v>2</v>
      </c>
      <c r="N516" s="19">
        <v>5</v>
      </c>
      <c r="O516" s="18" t="s">
        <v>103</v>
      </c>
      <c r="P516" s="20">
        <f>ROUND(CachTinhDiem!$B$23*ROUND(1+(SUMPRODUCT(INDEX(CachTinhDiem!$B$8:$E$11,1,0),$K516:$N516)-1)*9/4,1)+CachTinhDiem!$B$24*ROUND(1+(INDEX(CachTinhDiem!$B$15:$E$20,MATCH($O516,CachTinhDiem!$A$15:$A$20,0),1)-1)*9/4,1),1)</f>
        <v>6.3</v>
      </c>
      <c r="Q516" s="20">
        <f>ROUND(CachTinhDiem!$B$23*ROUND(1+(SUMPRODUCT(INDEX(CachTinhDiem!$B$8:$E$11,2,0),$K516:$N516)-1)*9/4,1)+CachTinhDiem!$B$24*ROUND(1+(INDEX(CachTinhDiem!$B$15:$E$20,MATCH($O516,CachTinhDiem!$A$15:$A$20,0),2)-1)*9/4,1),1)</f>
        <v>4.4000000000000004</v>
      </c>
      <c r="R516" s="20">
        <f>ROUND(CachTinhDiem!$B$23*ROUND(1+(SUMPRODUCT(INDEX(CachTinhDiem!$B$8:$E$11,3,0),$K516:$N516)-1)*9/4,1)+CachTinhDiem!$B$24*ROUND(1+(INDEX(CachTinhDiem!$B$15:$E$20,MATCH($O516,CachTinhDiem!$A$15:$A$20,0),3)-1)*9/4,1),1)</f>
        <v>4.2</v>
      </c>
      <c r="S516" s="20">
        <f>ROUND(CachTinhDiem!$B$23*ROUND(1+(SUMPRODUCT(INDEX(CachTinhDiem!$B$8:$E$11,4,0),$K516:$N516)-1)*9/4,1)+CachTinhDiem!$B$24*ROUND(1+(INDEX(CachTinhDiem!$B$15:$E$20,MATCH($O516,CachTinhDiem!$A$15:$A$20,0),4)-1)*9/4,1),1)</f>
        <v>8.1</v>
      </c>
      <c r="T516" s="18" t="str">
        <f>INDEX(CachTinhDiem!$A$8:$A$11,MATCH(MAX($P516:$S516),$P516:$S516,0))</f>
        <v>Thuyết trình</v>
      </c>
      <c r="U516" s="21" t="s">
        <v>91</v>
      </c>
      <c r="V516" s="21" t="s">
        <v>92</v>
      </c>
    </row>
    <row r="517" spans="1:22" ht="15" customHeight="1" x14ac:dyDescent="0.35">
      <c r="A517" s="18" t="s">
        <v>1216</v>
      </c>
      <c r="B517" s="18" t="s">
        <v>1051</v>
      </c>
      <c r="C517" s="18" t="s">
        <v>1217</v>
      </c>
      <c r="D517" s="18" t="s">
        <v>100</v>
      </c>
      <c r="E517" s="18" t="s">
        <v>225</v>
      </c>
      <c r="F517" s="18" t="s">
        <v>87</v>
      </c>
      <c r="G517" s="18" t="s">
        <v>1058</v>
      </c>
      <c r="H517" s="19">
        <v>11</v>
      </c>
      <c r="I517" s="19">
        <v>26</v>
      </c>
      <c r="J517" s="18" t="s">
        <v>200</v>
      </c>
      <c r="K517" s="19">
        <v>2</v>
      </c>
      <c r="L517" s="19">
        <v>3</v>
      </c>
      <c r="M517" s="19">
        <v>5</v>
      </c>
      <c r="N517" s="19">
        <v>3</v>
      </c>
      <c r="O517" s="18" t="s">
        <v>138</v>
      </c>
      <c r="P517" s="20">
        <f>ROUND(CachTinhDiem!$B$23*ROUND(1+(SUMPRODUCT(INDEX(CachTinhDiem!$B$8:$E$11,1,0),$K517:$N517)-1)*9/4,1)+CachTinhDiem!$B$24*ROUND(1+(INDEX(CachTinhDiem!$B$15:$E$20,MATCH($O517,CachTinhDiem!$A$15:$A$20,0),1)-1)*9/4,1),1)</f>
        <v>7</v>
      </c>
      <c r="Q517" s="20">
        <f>ROUND(CachTinhDiem!$B$23*ROUND(1+(SUMPRODUCT(INDEX(CachTinhDiem!$B$8:$E$11,2,0),$K517:$N517)-1)*9/4,1)+CachTinhDiem!$B$24*ROUND(1+(INDEX(CachTinhDiem!$B$15:$E$20,MATCH($O517,CachTinhDiem!$A$15:$A$20,0),2)-1)*9/4,1),1)</f>
        <v>8.1</v>
      </c>
      <c r="R517" s="20">
        <f>ROUND(CachTinhDiem!$B$23*ROUND(1+(SUMPRODUCT(INDEX(CachTinhDiem!$B$8:$E$11,3,0),$K517:$N517)-1)*9/4,1)+CachTinhDiem!$B$24*ROUND(1+(INDEX(CachTinhDiem!$B$15:$E$20,MATCH($O517,CachTinhDiem!$A$15:$A$20,0),3)-1)*9/4,1),1)</f>
        <v>7.8</v>
      </c>
      <c r="S517" s="20">
        <f>ROUND(CachTinhDiem!$B$23*ROUND(1+(SUMPRODUCT(INDEX(CachTinhDiem!$B$8:$E$11,4,0),$K517:$N517)-1)*9/4,1)+CachTinhDiem!$B$24*ROUND(1+(INDEX(CachTinhDiem!$B$15:$E$20,MATCH($O517,CachTinhDiem!$A$15:$A$20,0),4)-1)*9/4,1),1)</f>
        <v>4.8</v>
      </c>
      <c r="T517" s="18" t="str">
        <f>INDEX(CachTinhDiem!$A$8:$A$11,MATCH(MAX($P517:$S517),$P517:$S517,0))</f>
        <v>Xưởng/Công trình</v>
      </c>
      <c r="U517" s="21" t="s">
        <v>91</v>
      </c>
      <c r="V517" s="21" t="s">
        <v>92</v>
      </c>
    </row>
    <row r="518" spans="1:22" ht="15" customHeight="1" x14ac:dyDescent="0.35">
      <c r="A518" s="18" t="s">
        <v>1218</v>
      </c>
      <c r="B518" s="18" t="s">
        <v>1051</v>
      </c>
      <c r="C518" s="18" t="s">
        <v>1219</v>
      </c>
      <c r="D518" s="18" t="s">
        <v>100</v>
      </c>
      <c r="E518" s="18" t="s">
        <v>229</v>
      </c>
      <c r="F518" s="18" t="s">
        <v>87</v>
      </c>
      <c r="G518" s="18" t="s">
        <v>259</v>
      </c>
      <c r="H518" s="19">
        <v>8</v>
      </c>
      <c r="I518" s="19">
        <v>22</v>
      </c>
      <c r="J518" s="18" t="s">
        <v>97</v>
      </c>
      <c r="K518" s="19">
        <v>4</v>
      </c>
      <c r="L518" s="19">
        <v>3</v>
      </c>
      <c r="M518" s="19">
        <v>3</v>
      </c>
      <c r="N518" s="19">
        <v>1</v>
      </c>
      <c r="O518" s="18" t="s">
        <v>115</v>
      </c>
      <c r="P518" s="20">
        <f>ROUND(CachTinhDiem!$B$23*ROUND(1+(SUMPRODUCT(INDEX(CachTinhDiem!$B$8:$E$11,1,0),$K518:$N518)-1)*9/4,1)+CachTinhDiem!$B$24*ROUND(1+(INDEX(CachTinhDiem!$B$15:$E$20,MATCH($O518,CachTinhDiem!$A$15:$A$20,0),1)-1)*9/4,1),1)</f>
        <v>6.1</v>
      </c>
      <c r="Q518" s="20">
        <f>ROUND(CachTinhDiem!$B$23*ROUND(1+(SUMPRODUCT(INDEX(CachTinhDiem!$B$8:$E$11,2,0),$K518:$N518)-1)*9/4,1)+CachTinhDiem!$B$24*ROUND(1+(INDEX(CachTinhDiem!$B$15:$E$20,MATCH($O518,CachTinhDiem!$A$15:$A$20,0),2)-1)*9/4,1),1)</f>
        <v>6.2</v>
      </c>
      <c r="R518" s="20">
        <f>ROUND(CachTinhDiem!$B$23*ROUND(1+(SUMPRODUCT(INDEX(CachTinhDiem!$B$8:$E$11,3,0),$K518:$N518)-1)*9/4,1)+CachTinhDiem!$B$24*ROUND(1+(INDEX(CachTinhDiem!$B$15:$E$20,MATCH($O518,CachTinhDiem!$A$15:$A$20,0),3)-1)*9/4,1),1)</f>
        <v>6.2</v>
      </c>
      <c r="S518" s="20">
        <f>ROUND(CachTinhDiem!$B$23*ROUND(1+(SUMPRODUCT(INDEX(CachTinhDiem!$B$8:$E$11,4,0),$K518:$N518)-1)*9/4,1)+CachTinhDiem!$B$24*ROUND(1+(INDEX(CachTinhDiem!$B$15:$E$20,MATCH($O518,CachTinhDiem!$A$15:$A$20,0),4)-1)*9/4,1),1)</f>
        <v>3.6</v>
      </c>
      <c r="T518" s="18" t="str">
        <f>INDEX(CachTinhDiem!$A$8:$A$11,MATCH(MAX($P518:$S518),$P518:$S518,0))</f>
        <v>Xưởng/Công trình</v>
      </c>
      <c r="U518" s="21" t="s">
        <v>91</v>
      </c>
      <c r="V518" s="21" t="s">
        <v>92</v>
      </c>
    </row>
    <row r="519" spans="1:22" ht="15" customHeight="1" x14ac:dyDescent="0.35">
      <c r="A519" s="18" t="s">
        <v>1220</v>
      </c>
      <c r="B519" s="18" t="s">
        <v>1051</v>
      </c>
      <c r="C519" s="18" t="s">
        <v>1221</v>
      </c>
      <c r="D519" s="18" t="s">
        <v>85</v>
      </c>
      <c r="E519" s="18" t="s">
        <v>113</v>
      </c>
      <c r="F519" s="18" t="s">
        <v>87</v>
      </c>
      <c r="G519" s="18" t="s">
        <v>196</v>
      </c>
      <c r="H519" s="19">
        <v>5</v>
      </c>
      <c r="I519" s="19">
        <v>10</v>
      </c>
      <c r="J519" s="18" t="s">
        <v>120</v>
      </c>
      <c r="K519" s="19">
        <v>5</v>
      </c>
      <c r="L519" s="19">
        <v>1</v>
      </c>
      <c r="M519" s="19">
        <v>1</v>
      </c>
      <c r="N519" s="19">
        <v>5</v>
      </c>
      <c r="O519" s="18" t="s">
        <v>103</v>
      </c>
      <c r="P519" s="20">
        <f>ROUND(CachTinhDiem!$B$23*ROUND(1+(SUMPRODUCT(INDEX(CachTinhDiem!$B$8:$E$11,1,0),$K519:$N519)-1)*9/4,1)+CachTinhDiem!$B$24*ROUND(1+(INDEX(CachTinhDiem!$B$15:$E$20,MATCH($O519,CachTinhDiem!$A$15:$A$20,0),1)-1)*9/4,1),1)</f>
        <v>5.6</v>
      </c>
      <c r="Q519" s="20">
        <f>ROUND(CachTinhDiem!$B$23*ROUND(1+(SUMPRODUCT(INDEX(CachTinhDiem!$B$8:$E$11,2,0),$K519:$N519)-1)*9/4,1)+CachTinhDiem!$B$24*ROUND(1+(INDEX(CachTinhDiem!$B$15:$E$20,MATCH($O519,CachTinhDiem!$A$15:$A$20,0),2)-1)*9/4,1),1)</f>
        <v>3.6</v>
      </c>
      <c r="R519" s="20">
        <f>ROUND(CachTinhDiem!$B$23*ROUND(1+(SUMPRODUCT(INDEX(CachTinhDiem!$B$8:$E$11,3,0),$K519:$N519)-1)*9/4,1)+CachTinhDiem!$B$24*ROUND(1+(INDEX(CachTinhDiem!$B$15:$E$20,MATCH($O519,CachTinhDiem!$A$15:$A$20,0),3)-1)*9/4,1),1)</f>
        <v>3</v>
      </c>
      <c r="S519" s="20">
        <f>ROUND(CachTinhDiem!$B$23*ROUND(1+(SUMPRODUCT(INDEX(CachTinhDiem!$B$8:$E$11,4,0),$K519:$N519)-1)*9/4,1)+CachTinhDiem!$B$24*ROUND(1+(INDEX(CachTinhDiem!$B$15:$E$20,MATCH($O519,CachTinhDiem!$A$15:$A$20,0),4)-1)*9/4,1),1)</f>
        <v>7.5</v>
      </c>
      <c r="T519" s="18" t="str">
        <f>INDEX(CachTinhDiem!$A$8:$A$11,MATCH(MAX($P519:$S519),$P519:$S519,0))</f>
        <v>Thuyết trình</v>
      </c>
      <c r="U519" s="21" t="s">
        <v>91</v>
      </c>
      <c r="V519" s="21" t="s">
        <v>92</v>
      </c>
    </row>
    <row r="520" spans="1:22" ht="15" customHeight="1" x14ac:dyDescent="0.35">
      <c r="A520" s="18" t="s">
        <v>1222</v>
      </c>
      <c r="B520" s="18" t="s">
        <v>1051</v>
      </c>
      <c r="C520" s="18" t="s">
        <v>1223</v>
      </c>
      <c r="D520" s="18" t="s">
        <v>85</v>
      </c>
      <c r="E520" s="18" t="s">
        <v>113</v>
      </c>
      <c r="F520" s="18" t="s">
        <v>87</v>
      </c>
      <c r="G520" s="18" t="s">
        <v>1058</v>
      </c>
      <c r="H520" s="19">
        <v>5</v>
      </c>
      <c r="I520" s="19">
        <v>17</v>
      </c>
      <c r="J520" s="18" t="s">
        <v>120</v>
      </c>
      <c r="K520" s="19">
        <v>3</v>
      </c>
      <c r="L520" s="19">
        <v>2</v>
      </c>
      <c r="M520" s="19">
        <v>3</v>
      </c>
      <c r="N520" s="19">
        <v>3</v>
      </c>
      <c r="O520" s="18" t="s">
        <v>110</v>
      </c>
      <c r="P520" s="20">
        <f>ROUND(CachTinhDiem!$B$23*ROUND(1+(SUMPRODUCT(INDEX(CachTinhDiem!$B$8:$E$11,1,0),$K520:$N520)-1)*9/4,1)+CachTinhDiem!$B$24*ROUND(1+(INDEX(CachTinhDiem!$B$15:$E$20,MATCH($O520,CachTinhDiem!$A$15:$A$20,0),1)-1)*9/4,1),1)</f>
        <v>5.7</v>
      </c>
      <c r="Q520" s="20">
        <f>ROUND(CachTinhDiem!$B$23*ROUND(1+(SUMPRODUCT(INDEX(CachTinhDiem!$B$8:$E$11,2,0),$K520:$N520)-1)*9/4,1)+CachTinhDiem!$B$24*ROUND(1+(INDEX(CachTinhDiem!$B$15:$E$20,MATCH($O520,CachTinhDiem!$A$15:$A$20,0),2)-1)*9/4,1),1)</f>
        <v>5.2</v>
      </c>
      <c r="R520" s="20">
        <f>ROUND(CachTinhDiem!$B$23*ROUND(1+(SUMPRODUCT(INDEX(CachTinhDiem!$B$8:$E$11,3,0),$K520:$N520)-1)*9/4,1)+CachTinhDiem!$B$24*ROUND(1+(INDEX(CachTinhDiem!$B$15:$E$20,MATCH($O520,CachTinhDiem!$A$15:$A$20,0),3)-1)*9/4,1),1)</f>
        <v>5</v>
      </c>
      <c r="S520" s="20">
        <f>ROUND(CachTinhDiem!$B$23*ROUND(1+(SUMPRODUCT(INDEX(CachTinhDiem!$B$8:$E$11,4,0),$K520:$N520)-1)*9/4,1)+CachTinhDiem!$B$24*ROUND(1+(INDEX(CachTinhDiem!$B$15:$E$20,MATCH($O520,CachTinhDiem!$A$15:$A$20,0),4)-1)*9/4,1),1)</f>
        <v>5.9</v>
      </c>
      <c r="T520" s="18" t="str">
        <f>INDEX(CachTinhDiem!$A$8:$A$11,MATCH(MAX($P520:$S520),$P520:$S520,0))</f>
        <v>Thuyết trình</v>
      </c>
      <c r="U520" s="21" t="s">
        <v>91</v>
      </c>
      <c r="V520" s="21" t="s">
        <v>92</v>
      </c>
    </row>
    <row r="521" spans="1:22" ht="15" customHeight="1" x14ac:dyDescent="0.35">
      <c r="A521" s="18" t="s">
        <v>1224</v>
      </c>
      <c r="B521" s="18" t="s">
        <v>1051</v>
      </c>
      <c r="C521" s="18" t="s">
        <v>1225</v>
      </c>
      <c r="D521" s="18" t="s">
        <v>85</v>
      </c>
      <c r="E521" s="18" t="s">
        <v>131</v>
      </c>
      <c r="F521" s="18" t="s">
        <v>87</v>
      </c>
      <c r="G521" s="18" t="s">
        <v>490</v>
      </c>
      <c r="H521" s="19">
        <v>5</v>
      </c>
      <c r="I521" s="19">
        <v>13</v>
      </c>
      <c r="J521" s="18" t="s">
        <v>120</v>
      </c>
      <c r="K521" s="19">
        <v>4</v>
      </c>
      <c r="L521" s="19">
        <v>1</v>
      </c>
      <c r="M521" s="19">
        <v>1</v>
      </c>
      <c r="N521" s="19">
        <v>5</v>
      </c>
      <c r="O521" s="18" t="s">
        <v>103</v>
      </c>
      <c r="P521" s="20">
        <f>ROUND(CachTinhDiem!$B$23*ROUND(1+(SUMPRODUCT(INDEX(CachTinhDiem!$B$8:$E$11,1,0),$K521:$N521)-1)*9/4,1)+CachTinhDiem!$B$24*ROUND(1+(INDEX(CachTinhDiem!$B$15:$E$20,MATCH($O521,CachTinhDiem!$A$15:$A$20,0),1)-1)*9/4,1),1)</f>
        <v>5.4</v>
      </c>
      <c r="Q521" s="20">
        <f>ROUND(CachTinhDiem!$B$23*ROUND(1+(SUMPRODUCT(INDEX(CachTinhDiem!$B$8:$E$11,2,0),$K521:$N521)-1)*9/4,1)+CachTinhDiem!$B$24*ROUND(1+(INDEX(CachTinhDiem!$B$15:$E$20,MATCH($O521,CachTinhDiem!$A$15:$A$20,0),2)-1)*9/4,1),1)</f>
        <v>3.3</v>
      </c>
      <c r="R521" s="20">
        <f>ROUND(CachTinhDiem!$B$23*ROUND(1+(SUMPRODUCT(INDEX(CachTinhDiem!$B$8:$E$11,3,0),$K521:$N521)-1)*9/4,1)+CachTinhDiem!$B$24*ROUND(1+(INDEX(CachTinhDiem!$B$15:$E$20,MATCH($O521,CachTinhDiem!$A$15:$A$20,0),3)-1)*9/4,1),1)</f>
        <v>3</v>
      </c>
      <c r="S521" s="20">
        <f>ROUND(CachTinhDiem!$B$23*ROUND(1+(SUMPRODUCT(INDEX(CachTinhDiem!$B$8:$E$11,4,0),$K521:$N521)-1)*9/4,1)+CachTinhDiem!$B$24*ROUND(1+(INDEX(CachTinhDiem!$B$15:$E$20,MATCH($O521,CachTinhDiem!$A$15:$A$20,0),4)-1)*9/4,1),1)</f>
        <v>7.5</v>
      </c>
      <c r="T521" s="18" t="str">
        <f>INDEX(CachTinhDiem!$A$8:$A$11,MATCH(MAX($P521:$S521),$P521:$S521,0))</f>
        <v>Thuyết trình</v>
      </c>
      <c r="U521" s="21" t="s">
        <v>91</v>
      </c>
      <c r="V521" s="21" t="s">
        <v>92</v>
      </c>
    </row>
    <row r="522" spans="1:22" ht="15" customHeight="1" x14ac:dyDescent="0.35">
      <c r="A522" s="18" t="s">
        <v>1226</v>
      </c>
      <c r="B522" s="18" t="s">
        <v>1051</v>
      </c>
      <c r="C522" s="18" t="s">
        <v>1227</v>
      </c>
      <c r="D522" s="18" t="s">
        <v>85</v>
      </c>
      <c r="E522" s="18" t="s">
        <v>86</v>
      </c>
      <c r="F522" s="18" t="s">
        <v>87</v>
      </c>
      <c r="G522" s="18" t="s">
        <v>1145</v>
      </c>
      <c r="H522" s="19">
        <v>5</v>
      </c>
      <c r="I522" s="19">
        <v>20</v>
      </c>
      <c r="J522" s="18" t="s">
        <v>120</v>
      </c>
      <c r="K522" s="19">
        <v>4</v>
      </c>
      <c r="L522" s="19">
        <v>2</v>
      </c>
      <c r="M522" s="19">
        <v>3</v>
      </c>
      <c r="N522" s="19">
        <v>2</v>
      </c>
      <c r="O522" s="18" t="s">
        <v>115</v>
      </c>
      <c r="P522" s="20">
        <f>ROUND(CachTinhDiem!$B$23*ROUND(1+(SUMPRODUCT(INDEX(CachTinhDiem!$B$8:$E$11,1,0),$K522:$N522)-1)*9/4,1)+CachTinhDiem!$B$24*ROUND(1+(INDEX(CachTinhDiem!$B$15:$E$20,MATCH($O522,CachTinhDiem!$A$15:$A$20,0),1)-1)*9/4,1),1)</f>
        <v>6.1</v>
      </c>
      <c r="Q522" s="20">
        <f>ROUND(CachTinhDiem!$B$23*ROUND(1+(SUMPRODUCT(INDEX(CachTinhDiem!$B$8:$E$11,2,0),$K522:$N522)-1)*9/4,1)+CachTinhDiem!$B$24*ROUND(1+(INDEX(CachTinhDiem!$B$15:$E$20,MATCH($O522,CachTinhDiem!$A$15:$A$20,0),2)-1)*9/4,1),1)</f>
        <v>6.1</v>
      </c>
      <c r="R522" s="20">
        <f>ROUND(CachTinhDiem!$B$23*ROUND(1+(SUMPRODUCT(INDEX(CachTinhDiem!$B$8:$E$11,3,0),$K522:$N522)-1)*9/4,1)+CachTinhDiem!$B$24*ROUND(1+(INDEX(CachTinhDiem!$B$15:$E$20,MATCH($O522,CachTinhDiem!$A$15:$A$20,0),3)-1)*9/4,1),1)</f>
        <v>6.1</v>
      </c>
      <c r="S522" s="20">
        <f>ROUND(CachTinhDiem!$B$23*ROUND(1+(SUMPRODUCT(INDEX(CachTinhDiem!$B$8:$E$11,4,0),$K522:$N522)-1)*9/4,1)+CachTinhDiem!$B$24*ROUND(1+(INDEX(CachTinhDiem!$B$15:$E$20,MATCH($O522,CachTinhDiem!$A$15:$A$20,0),4)-1)*9/4,1),1)</f>
        <v>4.2</v>
      </c>
      <c r="T522" s="18" t="str">
        <f>INDEX(CachTinhDiem!$A$8:$A$11,MATCH(MAX($P522:$S522),$P522:$S522,0))</f>
        <v>Đi học</v>
      </c>
      <c r="U522" s="21" t="s">
        <v>91</v>
      </c>
      <c r="V522" s="21" t="s">
        <v>92</v>
      </c>
    </row>
    <row r="523" spans="1:22" ht="15" customHeight="1" x14ac:dyDescent="0.35">
      <c r="A523" s="18" t="s">
        <v>1228</v>
      </c>
      <c r="B523" s="18" t="s">
        <v>1051</v>
      </c>
      <c r="C523" s="18" t="s">
        <v>1229</v>
      </c>
      <c r="D523" s="18" t="s">
        <v>136</v>
      </c>
      <c r="E523" s="18" t="s">
        <v>106</v>
      </c>
      <c r="F523" s="18" t="s">
        <v>87</v>
      </c>
      <c r="G523" s="18" t="s">
        <v>1230</v>
      </c>
      <c r="H523" s="19">
        <v>6</v>
      </c>
      <c r="I523" s="19">
        <v>21</v>
      </c>
      <c r="J523" s="18" t="s">
        <v>97</v>
      </c>
      <c r="K523" s="19">
        <v>4</v>
      </c>
      <c r="L523" s="19">
        <v>1</v>
      </c>
      <c r="M523" s="19">
        <v>2</v>
      </c>
      <c r="N523" s="19">
        <v>3</v>
      </c>
      <c r="O523" s="18" t="s">
        <v>150</v>
      </c>
      <c r="P523" s="20">
        <f>ROUND(CachTinhDiem!$B$23*ROUND(1+(SUMPRODUCT(INDEX(CachTinhDiem!$B$8:$E$11,1,0),$K523:$N523)-1)*9/4,1)+CachTinhDiem!$B$24*ROUND(1+(INDEX(CachTinhDiem!$B$15:$E$20,MATCH($O523,CachTinhDiem!$A$15:$A$20,0),1)-1)*9/4,1),1)</f>
        <v>4.9000000000000004</v>
      </c>
      <c r="Q523" s="20">
        <f>ROUND(CachTinhDiem!$B$23*ROUND(1+(SUMPRODUCT(INDEX(CachTinhDiem!$B$8:$E$11,2,0),$K523:$N523)-1)*9/4,1)+CachTinhDiem!$B$24*ROUND(1+(INDEX(CachTinhDiem!$B$15:$E$20,MATCH($O523,CachTinhDiem!$A$15:$A$20,0),2)-1)*9/4,1),1)</f>
        <v>3.7</v>
      </c>
      <c r="R523" s="20">
        <f>ROUND(CachTinhDiem!$B$23*ROUND(1+(SUMPRODUCT(INDEX(CachTinhDiem!$B$8:$E$11,3,0),$K523:$N523)-1)*9/4,1)+CachTinhDiem!$B$24*ROUND(1+(INDEX(CachTinhDiem!$B$15:$E$20,MATCH($O523,CachTinhDiem!$A$15:$A$20,0),3)-1)*9/4,1),1)</f>
        <v>5.0999999999999996</v>
      </c>
      <c r="S523" s="20">
        <f>ROUND(CachTinhDiem!$B$23*ROUND(1+(SUMPRODUCT(INDEX(CachTinhDiem!$B$8:$E$11,4,0),$K523:$N523)-1)*9/4,1)+CachTinhDiem!$B$24*ROUND(1+(INDEX(CachTinhDiem!$B$15:$E$20,MATCH($O523,CachTinhDiem!$A$15:$A$20,0),4)-1)*9/4,1),1)</f>
        <v>4.5999999999999996</v>
      </c>
      <c r="T523" s="18" t="str">
        <f>INDEX(CachTinhDiem!$A$8:$A$11,MATCH(MAX($P523:$S523),$P523:$S523,0))</f>
        <v>Vẽ ngoại cảnh</v>
      </c>
      <c r="U523" s="21" t="s">
        <v>91</v>
      </c>
      <c r="V523" s="21" t="s">
        <v>92</v>
      </c>
    </row>
    <row r="524" spans="1:22" ht="15" customHeight="1" x14ac:dyDescent="0.35">
      <c r="A524" s="18" t="s">
        <v>1231</v>
      </c>
      <c r="B524" s="18" t="s">
        <v>1051</v>
      </c>
      <c r="C524" s="18" t="s">
        <v>1232</v>
      </c>
      <c r="D524" s="18" t="s">
        <v>85</v>
      </c>
      <c r="E524" s="18" t="s">
        <v>254</v>
      </c>
      <c r="F524" s="18" t="s">
        <v>87</v>
      </c>
      <c r="G524" s="18" t="s">
        <v>1058</v>
      </c>
      <c r="H524" s="19">
        <v>5</v>
      </c>
      <c r="I524" s="19">
        <v>17</v>
      </c>
      <c r="J524" s="18" t="s">
        <v>120</v>
      </c>
      <c r="K524" s="19">
        <v>3</v>
      </c>
      <c r="L524" s="19">
        <v>2</v>
      </c>
      <c r="M524" s="19">
        <v>2</v>
      </c>
      <c r="N524" s="19">
        <v>3</v>
      </c>
      <c r="O524" s="18" t="s">
        <v>110</v>
      </c>
      <c r="P524" s="20">
        <f>ROUND(CachTinhDiem!$B$23*ROUND(1+(SUMPRODUCT(INDEX(CachTinhDiem!$B$8:$E$11,1,0),$K524:$N524)-1)*9/4,1)+CachTinhDiem!$B$24*ROUND(1+(INDEX(CachTinhDiem!$B$15:$E$20,MATCH($O524,CachTinhDiem!$A$15:$A$20,0),1)-1)*9/4,1),1)</f>
        <v>5.3</v>
      </c>
      <c r="Q524" s="20">
        <f>ROUND(CachTinhDiem!$B$23*ROUND(1+(SUMPRODUCT(INDEX(CachTinhDiem!$B$8:$E$11,2,0),$K524:$N524)-1)*9/4,1)+CachTinhDiem!$B$24*ROUND(1+(INDEX(CachTinhDiem!$B$15:$E$20,MATCH($O524,CachTinhDiem!$A$15:$A$20,0),2)-1)*9/4,1),1)</f>
        <v>4.4000000000000004</v>
      </c>
      <c r="R524" s="20">
        <f>ROUND(CachTinhDiem!$B$23*ROUND(1+(SUMPRODUCT(INDEX(CachTinhDiem!$B$8:$E$11,3,0),$K524:$N524)-1)*9/4,1)+CachTinhDiem!$B$24*ROUND(1+(INDEX(CachTinhDiem!$B$15:$E$20,MATCH($O524,CachTinhDiem!$A$15:$A$20,0),3)-1)*9/4,1),1)</f>
        <v>4.2</v>
      </c>
      <c r="S524" s="20">
        <f>ROUND(CachTinhDiem!$B$23*ROUND(1+(SUMPRODUCT(INDEX(CachTinhDiem!$B$8:$E$11,4,0),$K524:$N524)-1)*9/4,1)+CachTinhDiem!$B$24*ROUND(1+(INDEX(CachTinhDiem!$B$15:$E$20,MATCH($O524,CachTinhDiem!$A$15:$A$20,0),4)-1)*9/4,1),1)</f>
        <v>5.6</v>
      </c>
      <c r="T524" s="18" t="str">
        <f>INDEX(CachTinhDiem!$A$8:$A$11,MATCH(MAX($P524:$S524),$P524:$S524,0))</f>
        <v>Thuyết trình</v>
      </c>
      <c r="U524" s="21" t="s">
        <v>91</v>
      </c>
      <c r="V524" s="21" t="s">
        <v>92</v>
      </c>
    </row>
    <row r="525" spans="1:22" ht="15" customHeight="1" x14ac:dyDescent="0.35">
      <c r="A525" s="18" t="s">
        <v>1233</v>
      </c>
      <c r="B525" s="18" t="s">
        <v>1051</v>
      </c>
      <c r="C525" s="18" t="s">
        <v>1234</v>
      </c>
      <c r="D525" s="18" t="s">
        <v>85</v>
      </c>
      <c r="E525" s="18" t="s">
        <v>163</v>
      </c>
      <c r="F525" s="18" t="s">
        <v>87</v>
      </c>
      <c r="G525" s="18" t="s">
        <v>1083</v>
      </c>
      <c r="H525" s="19">
        <v>9</v>
      </c>
      <c r="I525" s="19">
        <v>26</v>
      </c>
      <c r="J525" s="18" t="s">
        <v>200</v>
      </c>
      <c r="K525" s="19">
        <v>3</v>
      </c>
      <c r="L525" s="19">
        <v>2</v>
      </c>
      <c r="M525" s="19">
        <v>3</v>
      </c>
      <c r="N525" s="19">
        <v>3</v>
      </c>
      <c r="O525" s="18" t="s">
        <v>115</v>
      </c>
      <c r="P525" s="20">
        <f>ROUND(CachTinhDiem!$B$23*ROUND(1+(SUMPRODUCT(INDEX(CachTinhDiem!$B$8:$E$11,1,0),$K525:$N525)-1)*9/4,1)+CachTinhDiem!$B$24*ROUND(1+(INDEX(CachTinhDiem!$B$15:$E$20,MATCH($O525,CachTinhDiem!$A$15:$A$20,0),1)-1)*9/4,1),1)</f>
        <v>6.4</v>
      </c>
      <c r="Q525" s="20">
        <f>ROUND(CachTinhDiem!$B$23*ROUND(1+(SUMPRODUCT(INDEX(CachTinhDiem!$B$8:$E$11,2,0),$K525:$N525)-1)*9/4,1)+CachTinhDiem!$B$24*ROUND(1+(INDEX(CachTinhDiem!$B$15:$E$20,MATCH($O525,CachTinhDiem!$A$15:$A$20,0),2)-1)*9/4,1),1)</f>
        <v>5.9</v>
      </c>
      <c r="R525" s="20">
        <f>ROUND(CachTinhDiem!$B$23*ROUND(1+(SUMPRODUCT(INDEX(CachTinhDiem!$B$8:$E$11,3,0),$K525:$N525)-1)*9/4,1)+CachTinhDiem!$B$24*ROUND(1+(INDEX(CachTinhDiem!$B$15:$E$20,MATCH($O525,CachTinhDiem!$A$15:$A$20,0),3)-1)*9/4,1),1)</f>
        <v>6.4</v>
      </c>
      <c r="S525" s="20">
        <f>ROUND(CachTinhDiem!$B$23*ROUND(1+(SUMPRODUCT(INDEX(CachTinhDiem!$B$8:$E$11,4,0),$K525:$N525)-1)*9/4,1)+CachTinhDiem!$B$24*ROUND(1+(INDEX(CachTinhDiem!$B$15:$E$20,MATCH($O525,CachTinhDiem!$A$15:$A$20,0),4)-1)*9/4,1),1)</f>
        <v>5.2</v>
      </c>
      <c r="T525" s="18" t="str">
        <f>INDEX(CachTinhDiem!$A$8:$A$11,MATCH(MAX($P525:$S525),$P525:$S525,0))</f>
        <v>Đi học</v>
      </c>
      <c r="U525" s="21" t="s">
        <v>91</v>
      </c>
      <c r="V525" s="21" t="s">
        <v>92</v>
      </c>
    </row>
    <row r="526" spans="1:22" ht="15" customHeight="1" x14ac:dyDescent="0.35">
      <c r="A526" s="18" t="s">
        <v>1235</v>
      </c>
      <c r="B526" s="18" t="s">
        <v>1051</v>
      </c>
      <c r="C526" s="18" t="s">
        <v>1236</v>
      </c>
      <c r="D526" s="18" t="s">
        <v>136</v>
      </c>
      <c r="E526" s="18" t="s">
        <v>225</v>
      </c>
      <c r="F526" s="18" t="s">
        <v>87</v>
      </c>
      <c r="G526" s="18" t="s">
        <v>1145</v>
      </c>
      <c r="H526" s="19">
        <v>10</v>
      </c>
      <c r="I526" s="19">
        <v>27</v>
      </c>
      <c r="J526" s="18" t="s">
        <v>200</v>
      </c>
      <c r="K526" s="19">
        <v>3</v>
      </c>
      <c r="L526" s="19">
        <v>3</v>
      </c>
      <c r="M526" s="19">
        <v>3</v>
      </c>
      <c r="N526" s="19">
        <v>3</v>
      </c>
      <c r="O526" s="18" t="s">
        <v>115</v>
      </c>
      <c r="P526" s="20">
        <f>ROUND(CachTinhDiem!$B$23*ROUND(1+(SUMPRODUCT(INDEX(CachTinhDiem!$B$8:$E$11,1,0),$K526:$N526)-1)*9/4,1)+CachTinhDiem!$B$24*ROUND(1+(INDEX(CachTinhDiem!$B$15:$E$20,MATCH($O526,CachTinhDiem!$A$15:$A$20,0),1)-1)*9/4,1),1)</f>
        <v>6.9</v>
      </c>
      <c r="Q526" s="20">
        <f>ROUND(CachTinhDiem!$B$23*ROUND(1+(SUMPRODUCT(INDEX(CachTinhDiem!$B$8:$E$11,2,0),$K526:$N526)-1)*9/4,1)+CachTinhDiem!$B$24*ROUND(1+(INDEX(CachTinhDiem!$B$15:$E$20,MATCH($O526,CachTinhDiem!$A$15:$A$20,0),2)-1)*9/4,1),1)</f>
        <v>6.2</v>
      </c>
      <c r="R526" s="20">
        <f>ROUND(CachTinhDiem!$B$23*ROUND(1+(SUMPRODUCT(INDEX(CachTinhDiem!$B$8:$E$11,3,0),$K526:$N526)-1)*9/4,1)+CachTinhDiem!$B$24*ROUND(1+(INDEX(CachTinhDiem!$B$15:$E$20,MATCH($O526,CachTinhDiem!$A$15:$A$20,0),3)-1)*9/4,1),1)</f>
        <v>6.9</v>
      </c>
      <c r="S526" s="20">
        <f>ROUND(CachTinhDiem!$B$23*ROUND(1+(SUMPRODUCT(INDEX(CachTinhDiem!$B$8:$E$11,4,0),$K526:$N526)-1)*9/4,1)+CachTinhDiem!$B$24*ROUND(1+(INDEX(CachTinhDiem!$B$15:$E$20,MATCH($O526,CachTinhDiem!$A$15:$A$20,0),4)-1)*9/4,1),1)</f>
        <v>5.5</v>
      </c>
      <c r="T526" s="18" t="str">
        <f>INDEX(CachTinhDiem!$A$8:$A$11,MATCH(MAX($P526:$S526),$P526:$S526,0))</f>
        <v>Đi học</v>
      </c>
      <c r="U526" s="21" t="s">
        <v>91</v>
      </c>
      <c r="V526" s="21" t="s">
        <v>92</v>
      </c>
    </row>
    <row r="527" spans="1:22" ht="15" customHeight="1" x14ac:dyDescent="0.35">
      <c r="A527" s="18" t="s">
        <v>1237</v>
      </c>
      <c r="B527" s="18" t="s">
        <v>1051</v>
      </c>
      <c r="C527" s="18" t="s">
        <v>1238</v>
      </c>
      <c r="D527" s="18" t="s">
        <v>100</v>
      </c>
      <c r="E527" s="18" t="s">
        <v>95</v>
      </c>
      <c r="F527" s="18" t="s">
        <v>87</v>
      </c>
      <c r="G527" s="18" t="s">
        <v>1065</v>
      </c>
      <c r="H527" s="19">
        <v>5</v>
      </c>
      <c r="I527" s="19">
        <v>12</v>
      </c>
      <c r="J527" s="18" t="s">
        <v>120</v>
      </c>
      <c r="K527" s="19">
        <v>4</v>
      </c>
      <c r="L527" s="19">
        <v>2</v>
      </c>
      <c r="M527" s="19">
        <v>2</v>
      </c>
      <c r="N527" s="19">
        <v>2</v>
      </c>
      <c r="O527" s="18" t="s">
        <v>115</v>
      </c>
      <c r="P527" s="20">
        <f>ROUND(CachTinhDiem!$B$23*ROUND(1+(SUMPRODUCT(INDEX(CachTinhDiem!$B$8:$E$11,1,0),$K527:$N527)-1)*9/4,1)+CachTinhDiem!$B$24*ROUND(1+(INDEX(CachTinhDiem!$B$15:$E$20,MATCH($O527,CachTinhDiem!$A$15:$A$20,0),1)-1)*9/4,1),1)</f>
        <v>5.6</v>
      </c>
      <c r="Q527" s="20">
        <f>ROUND(CachTinhDiem!$B$23*ROUND(1+(SUMPRODUCT(INDEX(CachTinhDiem!$B$8:$E$11,2,0),$K527:$N527)-1)*9/4,1)+CachTinhDiem!$B$24*ROUND(1+(INDEX(CachTinhDiem!$B$15:$E$20,MATCH($O527,CachTinhDiem!$A$15:$A$20,0),2)-1)*9/4,1),1)</f>
        <v>5.3</v>
      </c>
      <c r="R527" s="20">
        <f>ROUND(CachTinhDiem!$B$23*ROUND(1+(SUMPRODUCT(INDEX(CachTinhDiem!$B$8:$E$11,3,0),$K527:$N527)-1)*9/4,1)+CachTinhDiem!$B$24*ROUND(1+(INDEX(CachTinhDiem!$B$15:$E$20,MATCH($O527,CachTinhDiem!$A$15:$A$20,0),3)-1)*9/4,1),1)</f>
        <v>5.3</v>
      </c>
      <c r="S527" s="20">
        <f>ROUND(CachTinhDiem!$B$23*ROUND(1+(SUMPRODUCT(INDEX(CachTinhDiem!$B$8:$E$11,4,0),$K527:$N527)-1)*9/4,1)+CachTinhDiem!$B$24*ROUND(1+(INDEX(CachTinhDiem!$B$15:$E$20,MATCH($O527,CachTinhDiem!$A$15:$A$20,0),4)-1)*9/4,1),1)</f>
        <v>4</v>
      </c>
      <c r="T527" s="18" t="str">
        <f>INDEX(CachTinhDiem!$A$8:$A$11,MATCH(MAX($P527:$S527),$P527:$S527,0))</f>
        <v>Đi học</v>
      </c>
      <c r="U527" s="21" t="s">
        <v>91</v>
      </c>
      <c r="V527" s="21" t="s">
        <v>92</v>
      </c>
    </row>
    <row r="528" spans="1:22" ht="15" customHeight="1" x14ac:dyDescent="0.35">
      <c r="A528" s="18" t="s">
        <v>1239</v>
      </c>
      <c r="B528" s="18" t="s">
        <v>1051</v>
      </c>
      <c r="C528" s="18" t="s">
        <v>1240</v>
      </c>
      <c r="D528" s="18" t="s">
        <v>85</v>
      </c>
      <c r="E528" s="18" t="s">
        <v>183</v>
      </c>
      <c r="F528" s="18" t="s">
        <v>87</v>
      </c>
      <c r="G528" s="18" t="s">
        <v>1241</v>
      </c>
      <c r="H528" s="19">
        <v>5</v>
      </c>
      <c r="I528" s="19">
        <v>20</v>
      </c>
      <c r="J528" s="18" t="s">
        <v>120</v>
      </c>
      <c r="K528" s="19">
        <v>4</v>
      </c>
      <c r="L528" s="19">
        <v>1</v>
      </c>
      <c r="M528" s="19">
        <v>2</v>
      </c>
      <c r="N528" s="19">
        <v>5</v>
      </c>
      <c r="O528" s="18" t="s">
        <v>103</v>
      </c>
      <c r="P528" s="20">
        <f>ROUND(CachTinhDiem!$B$23*ROUND(1+(SUMPRODUCT(INDEX(CachTinhDiem!$B$8:$E$11,1,0),$K528:$N528)-1)*9/4,1)+CachTinhDiem!$B$24*ROUND(1+(INDEX(CachTinhDiem!$B$15:$E$20,MATCH($O528,CachTinhDiem!$A$15:$A$20,0),1)-1)*9/4,1),1)</f>
        <v>5.9</v>
      </c>
      <c r="Q528" s="20">
        <f>ROUND(CachTinhDiem!$B$23*ROUND(1+(SUMPRODUCT(INDEX(CachTinhDiem!$B$8:$E$11,2,0),$K528:$N528)-1)*9/4,1)+CachTinhDiem!$B$24*ROUND(1+(INDEX(CachTinhDiem!$B$15:$E$20,MATCH($O528,CachTinhDiem!$A$15:$A$20,0),2)-1)*9/4,1),1)</f>
        <v>4.0999999999999996</v>
      </c>
      <c r="R528" s="20">
        <f>ROUND(CachTinhDiem!$B$23*ROUND(1+(SUMPRODUCT(INDEX(CachTinhDiem!$B$8:$E$11,3,0),$K528:$N528)-1)*9/4,1)+CachTinhDiem!$B$24*ROUND(1+(INDEX(CachTinhDiem!$B$15:$E$20,MATCH($O528,CachTinhDiem!$A$15:$A$20,0),3)-1)*9/4,1),1)</f>
        <v>3.7</v>
      </c>
      <c r="S528" s="20">
        <f>ROUND(CachTinhDiem!$B$23*ROUND(1+(SUMPRODUCT(INDEX(CachTinhDiem!$B$8:$E$11,4,0),$K528:$N528)-1)*9/4,1)+CachTinhDiem!$B$24*ROUND(1+(INDEX(CachTinhDiem!$B$15:$E$20,MATCH($O528,CachTinhDiem!$A$15:$A$20,0),4)-1)*9/4,1),1)</f>
        <v>7.8</v>
      </c>
      <c r="T528" s="18" t="str">
        <f>INDEX(CachTinhDiem!$A$8:$A$11,MATCH(MAX($P528:$S528),$P528:$S528,0))</f>
        <v>Thuyết trình</v>
      </c>
      <c r="U528" s="21" t="s">
        <v>91</v>
      </c>
      <c r="V528" s="21" t="s">
        <v>92</v>
      </c>
    </row>
    <row r="529" spans="1:22" ht="15" customHeight="1" x14ac:dyDescent="0.35">
      <c r="A529" s="18" t="s">
        <v>1242</v>
      </c>
      <c r="B529" s="18" t="s">
        <v>1051</v>
      </c>
      <c r="C529" s="18" t="s">
        <v>1243</v>
      </c>
      <c r="D529" s="18" t="s">
        <v>100</v>
      </c>
      <c r="E529" s="18" t="s">
        <v>24</v>
      </c>
      <c r="F529" s="18" t="s">
        <v>87</v>
      </c>
      <c r="G529" s="18" t="s">
        <v>1072</v>
      </c>
      <c r="H529" s="19">
        <v>5</v>
      </c>
      <c r="I529" s="19">
        <v>10</v>
      </c>
      <c r="J529" s="18" t="s">
        <v>120</v>
      </c>
      <c r="K529" s="19">
        <v>5</v>
      </c>
      <c r="L529" s="19">
        <v>1</v>
      </c>
      <c r="M529" s="19">
        <v>1</v>
      </c>
      <c r="N529" s="19">
        <v>1</v>
      </c>
      <c r="O529" s="18" t="s">
        <v>150</v>
      </c>
      <c r="P529" s="20">
        <f>ROUND(CachTinhDiem!$B$23*ROUND(1+(SUMPRODUCT(INDEX(CachTinhDiem!$B$8:$E$11,1,0),$K529:$N529)-1)*9/4,1)+CachTinhDiem!$B$24*ROUND(1+(INDEX(CachTinhDiem!$B$15:$E$20,MATCH($O529,CachTinhDiem!$A$15:$A$20,0),1)-1)*9/4,1),1)</f>
        <v>3.7</v>
      </c>
      <c r="Q529" s="20">
        <f>ROUND(CachTinhDiem!$B$23*ROUND(1+(SUMPRODUCT(INDEX(CachTinhDiem!$B$8:$E$11,2,0),$K529:$N529)-1)*9/4,1)+CachTinhDiem!$B$24*ROUND(1+(INDEX(CachTinhDiem!$B$15:$E$20,MATCH($O529,CachTinhDiem!$A$15:$A$20,0),2)-1)*9/4,1),1)</f>
        <v>3</v>
      </c>
      <c r="R529" s="20">
        <f>ROUND(CachTinhDiem!$B$23*ROUND(1+(SUMPRODUCT(INDEX(CachTinhDiem!$B$8:$E$11,3,0),$K529:$N529)-1)*9/4,1)+CachTinhDiem!$B$24*ROUND(1+(INDEX(CachTinhDiem!$B$15:$E$20,MATCH($O529,CachTinhDiem!$A$15:$A$20,0),3)-1)*9/4,1),1)</f>
        <v>3.7</v>
      </c>
      <c r="S529" s="20">
        <f>ROUND(CachTinhDiem!$B$23*ROUND(1+(SUMPRODUCT(INDEX(CachTinhDiem!$B$8:$E$11,4,0),$K529:$N529)-1)*9/4,1)+CachTinhDiem!$B$24*ROUND(1+(INDEX(CachTinhDiem!$B$15:$E$20,MATCH($O529,CachTinhDiem!$A$15:$A$20,0),4)-1)*9/4,1),1)</f>
        <v>2.4</v>
      </c>
      <c r="T529" s="18" t="str">
        <f>INDEX(CachTinhDiem!$A$8:$A$11,MATCH(MAX($P529:$S529),$P529:$S529,0))</f>
        <v>Đi học</v>
      </c>
      <c r="U529" s="21" t="s">
        <v>91</v>
      </c>
      <c r="V529" s="21" t="s">
        <v>92</v>
      </c>
    </row>
    <row r="530" spans="1:22" ht="15" customHeight="1" x14ac:dyDescent="0.35">
      <c r="A530" s="18" t="s">
        <v>1244</v>
      </c>
      <c r="B530" s="18" t="s">
        <v>1051</v>
      </c>
      <c r="C530" s="18" t="s">
        <v>1245</v>
      </c>
      <c r="D530" s="18" t="s">
        <v>136</v>
      </c>
      <c r="E530" s="18" t="s">
        <v>170</v>
      </c>
      <c r="F530" s="18" t="s">
        <v>87</v>
      </c>
      <c r="G530" s="18" t="s">
        <v>1065</v>
      </c>
      <c r="H530" s="19">
        <v>9</v>
      </c>
      <c r="I530" s="19">
        <v>28</v>
      </c>
      <c r="J530" s="18" t="s">
        <v>200</v>
      </c>
      <c r="K530" s="19">
        <v>3</v>
      </c>
      <c r="L530" s="19">
        <v>3</v>
      </c>
      <c r="M530" s="19">
        <v>4</v>
      </c>
      <c r="N530" s="19">
        <v>3</v>
      </c>
      <c r="O530" s="18" t="s">
        <v>138</v>
      </c>
      <c r="P530" s="20">
        <f>ROUND(CachTinhDiem!$B$23*ROUND(1+(SUMPRODUCT(INDEX(CachTinhDiem!$B$8:$E$11,1,0),$K530:$N530)-1)*9/4,1)+CachTinhDiem!$B$24*ROUND(1+(INDEX(CachTinhDiem!$B$15:$E$20,MATCH($O530,CachTinhDiem!$A$15:$A$20,0),1)-1)*9/4,1),1)</f>
        <v>6.7</v>
      </c>
      <c r="Q530" s="20">
        <f>ROUND(CachTinhDiem!$B$23*ROUND(1+(SUMPRODUCT(INDEX(CachTinhDiem!$B$8:$E$11,2,0),$K530:$N530)-1)*9/4,1)+CachTinhDiem!$B$24*ROUND(1+(INDEX(CachTinhDiem!$B$15:$E$20,MATCH($O530,CachTinhDiem!$A$15:$A$20,0),2)-1)*9/4,1),1)</f>
        <v>7.6</v>
      </c>
      <c r="R530" s="20">
        <f>ROUND(CachTinhDiem!$B$23*ROUND(1+(SUMPRODUCT(INDEX(CachTinhDiem!$B$8:$E$11,3,0),$K530:$N530)-1)*9/4,1)+CachTinhDiem!$B$24*ROUND(1+(INDEX(CachTinhDiem!$B$15:$E$20,MATCH($O530,CachTinhDiem!$A$15:$A$20,0),3)-1)*9/4,1),1)</f>
        <v>7</v>
      </c>
      <c r="S530" s="20">
        <f>ROUND(CachTinhDiem!$B$23*ROUND(1+(SUMPRODUCT(INDEX(CachTinhDiem!$B$8:$E$11,4,0),$K530:$N530)-1)*9/4,1)+CachTinhDiem!$B$24*ROUND(1+(INDEX(CachTinhDiem!$B$15:$E$20,MATCH($O530,CachTinhDiem!$A$15:$A$20,0),4)-1)*9/4,1),1)</f>
        <v>4.5</v>
      </c>
      <c r="T530" s="18" t="str">
        <f>INDEX(CachTinhDiem!$A$8:$A$11,MATCH(MAX($P530:$S530),$P530:$S530,0))</f>
        <v>Xưởng/Công trình</v>
      </c>
      <c r="U530" s="21" t="s">
        <v>91</v>
      </c>
      <c r="V530" s="21" t="s">
        <v>92</v>
      </c>
    </row>
    <row r="531" spans="1:22" ht="15" customHeight="1" x14ac:dyDescent="0.35">
      <c r="A531" s="18" t="s">
        <v>1246</v>
      </c>
      <c r="B531" s="18" t="s">
        <v>1051</v>
      </c>
      <c r="C531" s="18" t="s">
        <v>1247</v>
      </c>
      <c r="D531" s="18" t="s">
        <v>85</v>
      </c>
      <c r="E531" s="18" t="s">
        <v>229</v>
      </c>
      <c r="F531" s="18" t="s">
        <v>87</v>
      </c>
      <c r="G531" s="18" t="s">
        <v>226</v>
      </c>
      <c r="H531" s="19">
        <v>5</v>
      </c>
      <c r="I531" s="19">
        <v>10</v>
      </c>
      <c r="J531" s="18" t="s">
        <v>120</v>
      </c>
      <c r="K531" s="19">
        <v>5</v>
      </c>
      <c r="L531" s="19">
        <v>1</v>
      </c>
      <c r="M531" s="19">
        <v>1</v>
      </c>
      <c r="N531" s="19">
        <v>5</v>
      </c>
      <c r="O531" s="18" t="s">
        <v>103</v>
      </c>
      <c r="P531" s="20">
        <f>ROUND(CachTinhDiem!$B$23*ROUND(1+(SUMPRODUCT(INDEX(CachTinhDiem!$B$8:$E$11,1,0),$K531:$N531)-1)*9/4,1)+CachTinhDiem!$B$24*ROUND(1+(INDEX(CachTinhDiem!$B$15:$E$20,MATCH($O531,CachTinhDiem!$A$15:$A$20,0),1)-1)*9/4,1),1)</f>
        <v>5.6</v>
      </c>
      <c r="Q531" s="20">
        <f>ROUND(CachTinhDiem!$B$23*ROUND(1+(SUMPRODUCT(INDEX(CachTinhDiem!$B$8:$E$11,2,0),$K531:$N531)-1)*9/4,1)+CachTinhDiem!$B$24*ROUND(1+(INDEX(CachTinhDiem!$B$15:$E$20,MATCH($O531,CachTinhDiem!$A$15:$A$20,0),2)-1)*9/4,1),1)</f>
        <v>3.6</v>
      </c>
      <c r="R531" s="20">
        <f>ROUND(CachTinhDiem!$B$23*ROUND(1+(SUMPRODUCT(INDEX(CachTinhDiem!$B$8:$E$11,3,0),$K531:$N531)-1)*9/4,1)+CachTinhDiem!$B$24*ROUND(1+(INDEX(CachTinhDiem!$B$15:$E$20,MATCH($O531,CachTinhDiem!$A$15:$A$20,0),3)-1)*9/4,1),1)</f>
        <v>3</v>
      </c>
      <c r="S531" s="20">
        <f>ROUND(CachTinhDiem!$B$23*ROUND(1+(SUMPRODUCT(INDEX(CachTinhDiem!$B$8:$E$11,4,0),$K531:$N531)-1)*9/4,1)+CachTinhDiem!$B$24*ROUND(1+(INDEX(CachTinhDiem!$B$15:$E$20,MATCH($O531,CachTinhDiem!$A$15:$A$20,0),4)-1)*9/4,1),1)</f>
        <v>7.5</v>
      </c>
      <c r="T531" s="18" t="str">
        <f>INDEX(CachTinhDiem!$A$8:$A$11,MATCH(MAX($P531:$S531),$P531:$S531,0))</f>
        <v>Thuyết trình</v>
      </c>
      <c r="U531" s="21" t="s">
        <v>91</v>
      </c>
      <c r="V531" s="21" t="s">
        <v>92</v>
      </c>
    </row>
    <row r="532" spans="1:22" ht="15" customHeight="1" x14ac:dyDescent="0.35">
      <c r="A532" s="18" t="s">
        <v>1248</v>
      </c>
      <c r="B532" s="18" t="s">
        <v>1051</v>
      </c>
      <c r="C532" s="18" t="s">
        <v>1249</v>
      </c>
      <c r="D532" s="18" t="s">
        <v>85</v>
      </c>
      <c r="E532" s="18" t="s">
        <v>318</v>
      </c>
      <c r="F532" s="18" t="s">
        <v>87</v>
      </c>
      <c r="G532" s="18" t="s">
        <v>1132</v>
      </c>
      <c r="H532" s="19">
        <v>5</v>
      </c>
      <c r="I532" s="19">
        <v>19</v>
      </c>
      <c r="J532" s="18" t="s">
        <v>120</v>
      </c>
      <c r="K532" s="19">
        <v>4</v>
      </c>
      <c r="L532" s="19">
        <v>1</v>
      </c>
      <c r="M532" s="19">
        <v>2</v>
      </c>
      <c r="N532" s="19">
        <v>4</v>
      </c>
      <c r="O532" s="18" t="s">
        <v>90</v>
      </c>
      <c r="P532" s="20">
        <f>ROUND(CachTinhDiem!$B$23*ROUND(1+(SUMPRODUCT(INDEX(CachTinhDiem!$B$8:$E$11,1,0),$K532:$N532)-1)*9/4,1)+CachTinhDiem!$B$24*ROUND(1+(INDEX(CachTinhDiem!$B$15:$E$20,MATCH($O532,CachTinhDiem!$A$15:$A$20,0),1)-1)*9/4,1),1)</f>
        <v>5.4</v>
      </c>
      <c r="Q532" s="20">
        <f>ROUND(CachTinhDiem!$B$23*ROUND(1+(SUMPRODUCT(INDEX(CachTinhDiem!$B$8:$E$11,2,0),$K532:$N532)-1)*9/4,1)+CachTinhDiem!$B$24*ROUND(1+(INDEX(CachTinhDiem!$B$15:$E$20,MATCH($O532,CachTinhDiem!$A$15:$A$20,0),2)-1)*9/4,1),1)</f>
        <v>4.5999999999999996</v>
      </c>
      <c r="R532" s="20">
        <f>ROUND(CachTinhDiem!$B$23*ROUND(1+(SUMPRODUCT(INDEX(CachTinhDiem!$B$8:$E$11,3,0),$K532:$N532)-1)*9/4,1)+CachTinhDiem!$B$24*ROUND(1+(INDEX(CachTinhDiem!$B$15:$E$20,MATCH($O532,CachTinhDiem!$A$15:$A$20,0),3)-1)*9/4,1),1)</f>
        <v>4.8</v>
      </c>
      <c r="S532" s="20">
        <f>ROUND(CachTinhDiem!$B$23*ROUND(1+(SUMPRODUCT(INDEX(CachTinhDiem!$B$8:$E$11,4,0),$K532:$N532)-1)*9/4,1)+CachTinhDiem!$B$24*ROUND(1+(INDEX(CachTinhDiem!$B$15:$E$20,MATCH($O532,CachTinhDiem!$A$15:$A$20,0),4)-1)*9/4,1),1)</f>
        <v>4.8</v>
      </c>
      <c r="T532" s="18" t="str">
        <f>INDEX(CachTinhDiem!$A$8:$A$11,MATCH(MAX($P532:$S532),$P532:$S532,0))</f>
        <v>Đi học</v>
      </c>
      <c r="U532" s="21" t="s">
        <v>91</v>
      </c>
      <c r="V532" s="21" t="s">
        <v>92</v>
      </c>
    </row>
    <row r="533" spans="1:22" ht="15" customHeight="1" x14ac:dyDescent="0.35">
      <c r="A533" s="18" t="s">
        <v>1250</v>
      </c>
      <c r="B533" s="18" t="s">
        <v>1051</v>
      </c>
      <c r="C533" s="18" t="s">
        <v>1251</v>
      </c>
      <c r="D533" s="18" t="s">
        <v>100</v>
      </c>
      <c r="E533" s="18" t="s">
        <v>106</v>
      </c>
      <c r="F533" s="18" t="s">
        <v>87</v>
      </c>
      <c r="G533" s="18" t="s">
        <v>1058</v>
      </c>
      <c r="H533" s="19">
        <v>5</v>
      </c>
      <c r="I533" s="19">
        <v>14</v>
      </c>
      <c r="J533" s="18" t="s">
        <v>120</v>
      </c>
      <c r="K533" s="19">
        <v>4</v>
      </c>
      <c r="L533" s="19">
        <v>2</v>
      </c>
      <c r="M533" s="19">
        <v>2</v>
      </c>
      <c r="N533" s="19">
        <v>2</v>
      </c>
      <c r="O533" s="18" t="s">
        <v>115</v>
      </c>
      <c r="P533" s="20">
        <f>ROUND(CachTinhDiem!$B$23*ROUND(1+(SUMPRODUCT(INDEX(CachTinhDiem!$B$8:$E$11,1,0),$K533:$N533)-1)*9/4,1)+CachTinhDiem!$B$24*ROUND(1+(INDEX(CachTinhDiem!$B$15:$E$20,MATCH($O533,CachTinhDiem!$A$15:$A$20,0),1)-1)*9/4,1),1)</f>
        <v>5.6</v>
      </c>
      <c r="Q533" s="20">
        <f>ROUND(CachTinhDiem!$B$23*ROUND(1+(SUMPRODUCT(INDEX(CachTinhDiem!$B$8:$E$11,2,0),$K533:$N533)-1)*9/4,1)+CachTinhDiem!$B$24*ROUND(1+(INDEX(CachTinhDiem!$B$15:$E$20,MATCH($O533,CachTinhDiem!$A$15:$A$20,0),2)-1)*9/4,1),1)</f>
        <v>5.3</v>
      </c>
      <c r="R533" s="20">
        <f>ROUND(CachTinhDiem!$B$23*ROUND(1+(SUMPRODUCT(INDEX(CachTinhDiem!$B$8:$E$11,3,0),$K533:$N533)-1)*9/4,1)+CachTinhDiem!$B$24*ROUND(1+(INDEX(CachTinhDiem!$B$15:$E$20,MATCH($O533,CachTinhDiem!$A$15:$A$20,0),3)-1)*9/4,1),1)</f>
        <v>5.3</v>
      </c>
      <c r="S533" s="20">
        <f>ROUND(CachTinhDiem!$B$23*ROUND(1+(SUMPRODUCT(INDEX(CachTinhDiem!$B$8:$E$11,4,0),$K533:$N533)-1)*9/4,1)+CachTinhDiem!$B$24*ROUND(1+(INDEX(CachTinhDiem!$B$15:$E$20,MATCH($O533,CachTinhDiem!$A$15:$A$20,0),4)-1)*9/4,1),1)</f>
        <v>4</v>
      </c>
      <c r="T533" s="18" t="str">
        <f>INDEX(CachTinhDiem!$A$8:$A$11,MATCH(MAX($P533:$S533),$P533:$S533,0))</f>
        <v>Đi học</v>
      </c>
      <c r="U533" s="21" t="s">
        <v>91</v>
      </c>
      <c r="V533" s="21" t="s">
        <v>92</v>
      </c>
    </row>
    <row r="534" spans="1:22" ht="15" customHeight="1" x14ac:dyDescent="0.35">
      <c r="A534" s="18" t="s">
        <v>1252</v>
      </c>
      <c r="B534" s="18" t="s">
        <v>1051</v>
      </c>
      <c r="C534" s="18" t="s">
        <v>1253</v>
      </c>
      <c r="D534" s="18" t="s">
        <v>85</v>
      </c>
      <c r="E534" s="18" t="s">
        <v>20</v>
      </c>
      <c r="F534" s="18" t="s">
        <v>87</v>
      </c>
      <c r="G534" s="18" t="s">
        <v>1083</v>
      </c>
      <c r="H534" s="19">
        <v>5</v>
      </c>
      <c r="I534" s="19">
        <v>13</v>
      </c>
      <c r="J534" s="18" t="s">
        <v>120</v>
      </c>
      <c r="K534" s="19">
        <v>4</v>
      </c>
      <c r="L534" s="19">
        <v>1</v>
      </c>
      <c r="M534" s="19">
        <v>2</v>
      </c>
      <c r="N534" s="19">
        <v>2</v>
      </c>
      <c r="O534" s="18" t="s">
        <v>90</v>
      </c>
      <c r="P534" s="20">
        <f>ROUND(CachTinhDiem!$B$23*ROUND(1+(SUMPRODUCT(INDEX(CachTinhDiem!$B$8:$E$11,1,0),$K534:$N534)-1)*9/4,1)+CachTinhDiem!$B$24*ROUND(1+(INDEX(CachTinhDiem!$B$15:$E$20,MATCH($O534,CachTinhDiem!$A$15:$A$20,0),1)-1)*9/4,1),1)</f>
        <v>4.4000000000000004</v>
      </c>
      <c r="Q534" s="20">
        <f>ROUND(CachTinhDiem!$B$23*ROUND(1+(SUMPRODUCT(INDEX(CachTinhDiem!$B$8:$E$11,2,0),$K534:$N534)-1)*9/4,1)+CachTinhDiem!$B$24*ROUND(1+(INDEX(CachTinhDiem!$B$15:$E$20,MATCH($O534,CachTinhDiem!$A$15:$A$20,0),2)-1)*9/4,1),1)</f>
        <v>4.2</v>
      </c>
      <c r="R534" s="20">
        <f>ROUND(CachTinhDiem!$B$23*ROUND(1+(SUMPRODUCT(INDEX(CachTinhDiem!$B$8:$E$11,3,0),$K534:$N534)-1)*9/4,1)+CachTinhDiem!$B$24*ROUND(1+(INDEX(CachTinhDiem!$B$15:$E$20,MATCH($O534,CachTinhDiem!$A$15:$A$20,0),3)-1)*9/4,1),1)</f>
        <v>4.2</v>
      </c>
      <c r="S534" s="20">
        <f>ROUND(CachTinhDiem!$B$23*ROUND(1+(SUMPRODUCT(INDEX(CachTinhDiem!$B$8:$E$11,4,0),$K534:$N534)-1)*9/4,1)+CachTinhDiem!$B$24*ROUND(1+(INDEX(CachTinhDiem!$B$15:$E$20,MATCH($O534,CachTinhDiem!$A$15:$A$20,0),4)-1)*9/4,1),1)</f>
        <v>3</v>
      </c>
      <c r="T534" s="18" t="str">
        <f>INDEX(CachTinhDiem!$A$8:$A$11,MATCH(MAX($P534:$S534),$P534:$S534,0))</f>
        <v>Đi học</v>
      </c>
      <c r="U534" s="21" t="s">
        <v>91</v>
      </c>
      <c r="V534" s="21" t="s">
        <v>92</v>
      </c>
    </row>
    <row r="535" spans="1:22" ht="15" customHeight="1" x14ac:dyDescent="0.35">
      <c r="A535" s="18" t="s">
        <v>1254</v>
      </c>
      <c r="B535" s="18" t="s">
        <v>1051</v>
      </c>
      <c r="C535" s="18" t="s">
        <v>1255</v>
      </c>
      <c r="D535" s="18" t="s">
        <v>100</v>
      </c>
      <c r="E535" s="18" t="s">
        <v>229</v>
      </c>
      <c r="F535" s="18" t="s">
        <v>87</v>
      </c>
      <c r="G535" s="18" t="s">
        <v>490</v>
      </c>
      <c r="H535" s="19">
        <v>9</v>
      </c>
      <c r="I535" s="19">
        <v>25</v>
      </c>
      <c r="J535" s="18" t="s">
        <v>200</v>
      </c>
      <c r="K535" s="19">
        <v>4</v>
      </c>
      <c r="L535" s="19">
        <v>2</v>
      </c>
      <c r="M535" s="19">
        <v>2</v>
      </c>
      <c r="N535" s="19">
        <v>5</v>
      </c>
      <c r="O535" s="18" t="s">
        <v>103</v>
      </c>
      <c r="P535" s="20">
        <f>ROUND(CachTinhDiem!$B$23*ROUND(1+(SUMPRODUCT(INDEX(CachTinhDiem!$B$8:$E$11,1,0),$K535:$N535)-1)*9/4,1)+CachTinhDiem!$B$24*ROUND(1+(INDEX(CachTinhDiem!$B$15:$E$20,MATCH($O535,CachTinhDiem!$A$15:$A$20,0),1)-1)*9/4,1),1)</f>
        <v>6.3</v>
      </c>
      <c r="Q535" s="20">
        <f>ROUND(CachTinhDiem!$B$23*ROUND(1+(SUMPRODUCT(INDEX(CachTinhDiem!$B$8:$E$11,2,0),$K535:$N535)-1)*9/4,1)+CachTinhDiem!$B$24*ROUND(1+(INDEX(CachTinhDiem!$B$15:$E$20,MATCH($O535,CachTinhDiem!$A$15:$A$20,0),2)-1)*9/4,1),1)</f>
        <v>4.4000000000000004</v>
      </c>
      <c r="R535" s="20">
        <f>ROUND(CachTinhDiem!$B$23*ROUND(1+(SUMPRODUCT(INDEX(CachTinhDiem!$B$8:$E$11,3,0),$K535:$N535)-1)*9/4,1)+CachTinhDiem!$B$24*ROUND(1+(INDEX(CachTinhDiem!$B$15:$E$20,MATCH($O535,CachTinhDiem!$A$15:$A$20,0),3)-1)*9/4,1),1)</f>
        <v>4.2</v>
      </c>
      <c r="S535" s="20">
        <f>ROUND(CachTinhDiem!$B$23*ROUND(1+(SUMPRODUCT(INDEX(CachTinhDiem!$B$8:$E$11,4,0),$K535:$N535)-1)*9/4,1)+CachTinhDiem!$B$24*ROUND(1+(INDEX(CachTinhDiem!$B$15:$E$20,MATCH($O535,CachTinhDiem!$A$15:$A$20,0),4)-1)*9/4,1),1)</f>
        <v>8.1</v>
      </c>
      <c r="T535" s="18" t="str">
        <f>INDEX(CachTinhDiem!$A$8:$A$11,MATCH(MAX($P535:$S535),$P535:$S535,0))</f>
        <v>Thuyết trình</v>
      </c>
      <c r="U535" s="21" t="s">
        <v>91</v>
      </c>
      <c r="V535" s="21" t="s">
        <v>92</v>
      </c>
    </row>
    <row r="536" spans="1:22" ht="15" customHeight="1" x14ac:dyDescent="0.35">
      <c r="A536" s="18" t="s">
        <v>1256</v>
      </c>
      <c r="B536" s="18" t="s">
        <v>1051</v>
      </c>
      <c r="C536" s="18" t="s">
        <v>1257</v>
      </c>
      <c r="D536" s="18" t="s">
        <v>100</v>
      </c>
      <c r="E536" s="18" t="s">
        <v>147</v>
      </c>
      <c r="F536" s="18" t="s">
        <v>87</v>
      </c>
      <c r="G536" s="18" t="s">
        <v>1258</v>
      </c>
      <c r="H536" s="19">
        <v>5</v>
      </c>
      <c r="I536" s="19">
        <v>19</v>
      </c>
      <c r="J536" s="18" t="s">
        <v>120</v>
      </c>
      <c r="K536" s="19">
        <v>4</v>
      </c>
      <c r="L536" s="19">
        <v>1</v>
      </c>
      <c r="M536" s="19">
        <v>3</v>
      </c>
      <c r="N536" s="19">
        <v>4</v>
      </c>
      <c r="O536" s="18" t="s">
        <v>90</v>
      </c>
      <c r="P536" s="20">
        <f>ROUND(CachTinhDiem!$B$23*ROUND(1+(SUMPRODUCT(INDEX(CachTinhDiem!$B$8:$E$11,1,0),$K536:$N536)-1)*9/4,1)+CachTinhDiem!$B$24*ROUND(1+(INDEX(CachTinhDiem!$B$15:$E$20,MATCH($O536,CachTinhDiem!$A$15:$A$20,0),1)-1)*9/4,1),1)</f>
        <v>5.9</v>
      </c>
      <c r="Q536" s="20">
        <f>ROUND(CachTinhDiem!$B$23*ROUND(1+(SUMPRODUCT(INDEX(CachTinhDiem!$B$8:$E$11,2,0),$K536:$N536)-1)*9/4,1)+CachTinhDiem!$B$24*ROUND(1+(INDEX(CachTinhDiem!$B$15:$E$20,MATCH($O536,CachTinhDiem!$A$15:$A$20,0),2)-1)*9/4,1),1)</f>
        <v>5.4</v>
      </c>
      <c r="R536" s="20">
        <f>ROUND(CachTinhDiem!$B$23*ROUND(1+(SUMPRODUCT(INDEX(CachTinhDiem!$B$8:$E$11,3,0),$K536:$N536)-1)*9/4,1)+CachTinhDiem!$B$24*ROUND(1+(INDEX(CachTinhDiem!$B$15:$E$20,MATCH($O536,CachTinhDiem!$A$15:$A$20,0),3)-1)*9/4,1),1)</f>
        <v>5.6</v>
      </c>
      <c r="S536" s="20">
        <f>ROUND(CachTinhDiem!$B$23*ROUND(1+(SUMPRODUCT(INDEX(CachTinhDiem!$B$8:$E$11,4,0),$K536:$N536)-1)*9/4,1)+CachTinhDiem!$B$24*ROUND(1+(INDEX(CachTinhDiem!$B$15:$E$20,MATCH($O536,CachTinhDiem!$A$15:$A$20,0),4)-1)*9/4,1),1)</f>
        <v>5.2</v>
      </c>
      <c r="T536" s="18" t="str">
        <f>INDEX(CachTinhDiem!$A$8:$A$11,MATCH(MAX($P536:$S536),$P536:$S536,0))</f>
        <v>Đi học</v>
      </c>
      <c r="U536" s="21" t="s">
        <v>91</v>
      </c>
      <c r="V536" s="21" t="s">
        <v>92</v>
      </c>
    </row>
    <row r="537" spans="1:22" ht="15" customHeight="1" x14ac:dyDescent="0.35">
      <c r="A537" s="18" t="s">
        <v>1259</v>
      </c>
      <c r="B537" s="18" t="s">
        <v>1051</v>
      </c>
      <c r="C537" s="18" t="s">
        <v>1260</v>
      </c>
      <c r="D537" s="18" t="s">
        <v>85</v>
      </c>
      <c r="E537" s="18" t="s">
        <v>163</v>
      </c>
      <c r="F537" s="18" t="s">
        <v>87</v>
      </c>
      <c r="G537" s="18" t="s">
        <v>1058</v>
      </c>
      <c r="H537" s="19">
        <v>12</v>
      </c>
      <c r="I537" s="19">
        <v>25</v>
      </c>
      <c r="J537" s="18" t="s">
        <v>128</v>
      </c>
      <c r="K537" s="19">
        <v>2</v>
      </c>
      <c r="L537" s="19">
        <v>3</v>
      </c>
      <c r="M537" s="19">
        <v>5</v>
      </c>
      <c r="N537" s="19">
        <v>4</v>
      </c>
      <c r="O537" s="18" t="s">
        <v>138</v>
      </c>
      <c r="P537" s="20">
        <f>ROUND(CachTinhDiem!$B$23*ROUND(1+(SUMPRODUCT(INDEX(CachTinhDiem!$B$8:$E$11,1,0),$K537:$N537)-1)*9/4,1)+CachTinhDiem!$B$24*ROUND(1+(INDEX(CachTinhDiem!$B$15:$E$20,MATCH($O537,CachTinhDiem!$A$15:$A$20,0),1)-1)*9/4,1),1)</f>
        <v>7.5</v>
      </c>
      <c r="Q537" s="20">
        <f>ROUND(CachTinhDiem!$B$23*ROUND(1+(SUMPRODUCT(INDEX(CachTinhDiem!$B$8:$E$11,2,0),$K537:$N537)-1)*9/4,1)+CachTinhDiem!$B$24*ROUND(1+(INDEX(CachTinhDiem!$B$15:$E$20,MATCH($O537,CachTinhDiem!$A$15:$A$20,0),2)-1)*9/4,1),1)</f>
        <v>8.3000000000000007</v>
      </c>
      <c r="R537" s="20">
        <f>ROUND(CachTinhDiem!$B$23*ROUND(1+(SUMPRODUCT(INDEX(CachTinhDiem!$B$8:$E$11,3,0),$K537:$N537)-1)*9/4,1)+CachTinhDiem!$B$24*ROUND(1+(INDEX(CachTinhDiem!$B$15:$E$20,MATCH($O537,CachTinhDiem!$A$15:$A$20,0),3)-1)*9/4,1),1)</f>
        <v>8.1</v>
      </c>
      <c r="S537" s="20">
        <f>ROUND(CachTinhDiem!$B$23*ROUND(1+(SUMPRODUCT(INDEX(CachTinhDiem!$B$8:$E$11,4,0),$K537:$N537)-1)*9/4,1)+CachTinhDiem!$B$24*ROUND(1+(INDEX(CachTinhDiem!$B$15:$E$20,MATCH($O537,CachTinhDiem!$A$15:$A$20,0),4)-1)*9/4,1),1)</f>
        <v>5.8</v>
      </c>
      <c r="T537" s="18" t="str">
        <f>INDEX(CachTinhDiem!$A$8:$A$11,MATCH(MAX($P537:$S537),$P537:$S537,0))</f>
        <v>Xưởng/Công trình</v>
      </c>
      <c r="U537" s="21" t="s">
        <v>91</v>
      </c>
      <c r="V537" s="21" t="s">
        <v>92</v>
      </c>
    </row>
    <row r="538" spans="1:22" ht="15" customHeight="1" x14ac:dyDescent="0.35">
      <c r="A538" s="18" t="s">
        <v>1261</v>
      </c>
      <c r="B538" s="18" t="s">
        <v>1051</v>
      </c>
      <c r="C538" s="18" t="s">
        <v>1262</v>
      </c>
      <c r="D538" s="18" t="s">
        <v>136</v>
      </c>
      <c r="E538" s="18" t="s">
        <v>160</v>
      </c>
      <c r="F538" s="18" t="s">
        <v>87</v>
      </c>
      <c r="G538" s="18" t="s">
        <v>1083</v>
      </c>
      <c r="H538" s="19">
        <v>5</v>
      </c>
      <c r="I538" s="19">
        <v>11</v>
      </c>
      <c r="J538" s="18" t="s">
        <v>120</v>
      </c>
      <c r="K538" s="19">
        <v>4</v>
      </c>
      <c r="L538" s="19">
        <v>1</v>
      </c>
      <c r="M538" s="19">
        <v>2</v>
      </c>
      <c r="N538" s="19">
        <v>2</v>
      </c>
      <c r="O538" s="18" t="s">
        <v>115</v>
      </c>
      <c r="P538" s="20">
        <f>ROUND(CachTinhDiem!$B$23*ROUND(1+(SUMPRODUCT(INDEX(CachTinhDiem!$B$8:$E$11,1,0),$K538:$N538)-1)*9/4,1)+CachTinhDiem!$B$24*ROUND(1+(INDEX(CachTinhDiem!$B$15:$E$20,MATCH($O538,CachTinhDiem!$A$15:$A$20,0),1)-1)*9/4,1),1)</f>
        <v>5.0999999999999996</v>
      </c>
      <c r="Q538" s="20">
        <f>ROUND(CachTinhDiem!$B$23*ROUND(1+(SUMPRODUCT(INDEX(CachTinhDiem!$B$8:$E$11,2,0),$K538:$N538)-1)*9/4,1)+CachTinhDiem!$B$24*ROUND(1+(INDEX(CachTinhDiem!$B$15:$E$20,MATCH($O538,CachTinhDiem!$A$15:$A$20,0),2)-1)*9/4,1),1)</f>
        <v>4.9000000000000004</v>
      </c>
      <c r="R538" s="20">
        <f>ROUND(CachTinhDiem!$B$23*ROUND(1+(SUMPRODUCT(INDEX(CachTinhDiem!$B$8:$E$11,3,0),$K538:$N538)-1)*9/4,1)+CachTinhDiem!$B$24*ROUND(1+(INDEX(CachTinhDiem!$B$15:$E$20,MATCH($O538,CachTinhDiem!$A$15:$A$20,0),3)-1)*9/4,1),1)</f>
        <v>4.8</v>
      </c>
      <c r="S538" s="20">
        <f>ROUND(CachTinhDiem!$B$23*ROUND(1+(SUMPRODUCT(INDEX(CachTinhDiem!$B$8:$E$11,4,0),$K538:$N538)-1)*9/4,1)+CachTinhDiem!$B$24*ROUND(1+(INDEX(CachTinhDiem!$B$15:$E$20,MATCH($O538,CachTinhDiem!$A$15:$A$20,0),4)-1)*9/4,1),1)</f>
        <v>3.6</v>
      </c>
      <c r="T538" s="18" t="str">
        <f>INDEX(CachTinhDiem!$A$8:$A$11,MATCH(MAX($P538:$S538),$P538:$S538,0))</f>
        <v>Đi học</v>
      </c>
      <c r="U538" s="21" t="s">
        <v>91</v>
      </c>
      <c r="V538" s="21" t="s">
        <v>92</v>
      </c>
    </row>
    <row r="539" spans="1:22" ht="15" customHeight="1" x14ac:dyDescent="0.35">
      <c r="A539" s="18" t="s">
        <v>1263</v>
      </c>
      <c r="B539" s="18" t="s">
        <v>1051</v>
      </c>
      <c r="C539" s="18" t="s">
        <v>1264</v>
      </c>
      <c r="D539" s="18" t="s">
        <v>136</v>
      </c>
      <c r="E539" s="18" t="s">
        <v>1097</v>
      </c>
      <c r="F539" s="18" t="s">
        <v>87</v>
      </c>
      <c r="G539" s="18" t="s">
        <v>1230</v>
      </c>
      <c r="H539" s="19">
        <v>5</v>
      </c>
      <c r="I539" s="19">
        <v>21</v>
      </c>
      <c r="J539" s="18" t="s">
        <v>97</v>
      </c>
      <c r="K539" s="19">
        <v>4</v>
      </c>
      <c r="L539" s="19">
        <v>1</v>
      </c>
      <c r="M539" s="19">
        <v>3</v>
      </c>
      <c r="N539" s="19">
        <v>2</v>
      </c>
      <c r="O539" s="18" t="s">
        <v>150</v>
      </c>
      <c r="P539" s="20">
        <f>ROUND(CachTinhDiem!$B$23*ROUND(1+(SUMPRODUCT(INDEX(CachTinhDiem!$B$8:$E$11,1,0),$K539:$N539)-1)*9/4,1)+CachTinhDiem!$B$24*ROUND(1+(INDEX(CachTinhDiem!$B$15:$E$20,MATCH($O539,CachTinhDiem!$A$15:$A$20,0),1)-1)*9/4,1),1)</f>
        <v>4.9000000000000004</v>
      </c>
      <c r="Q539" s="20">
        <f>ROUND(CachTinhDiem!$B$23*ROUND(1+(SUMPRODUCT(INDEX(CachTinhDiem!$B$8:$E$11,2,0),$K539:$N539)-1)*9/4,1)+CachTinhDiem!$B$24*ROUND(1+(INDEX(CachTinhDiem!$B$15:$E$20,MATCH($O539,CachTinhDiem!$A$15:$A$20,0),2)-1)*9/4,1),1)</f>
        <v>4.4000000000000004</v>
      </c>
      <c r="R539" s="20">
        <f>ROUND(CachTinhDiem!$B$23*ROUND(1+(SUMPRODUCT(INDEX(CachTinhDiem!$B$8:$E$11,3,0),$K539:$N539)-1)*9/4,1)+CachTinhDiem!$B$24*ROUND(1+(INDEX(CachTinhDiem!$B$15:$E$20,MATCH($O539,CachTinhDiem!$A$15:$A$20,0),3)-1)*9/4,1),1)</f>
        <v>5.6</v>
      </c>
      <c r="S539" s="20">
        <f>ROUND(CachTinhDiem!$B$23*ROUND(1+(SUMPRODUCT(INDEX(CachTinhDiem!$B$8:$E$11,4,0),$K539:$N539)-1)*9/4,1)+CachTinhDiem!$B$24*ROUND(1+(INDEX(CachTinhDiem!$B$15:$E$20,MATCH($O539,CachTinhDiem!$A$15:$A$20,0),4)-1)*9/4,1),1)</f>
        <v>4</v>
      </c>
      <c r="T539" s="18" t="str">
        <f>INDEX(CachTinhDiem!$A$8:$A$11,MATCH(MAX($P539:$S539),$P539:$S539,0))</f>
        <v>Vẽ ngoại cảnh</v>
      </c>
      <c r="U539" s="21" t="s">
        <v>91</v>
      </c>
      <c r="V539" s="21" t="s">
        <v>92</v>
      </c>
    </row>
    <row r="540" spans="1:22" ht="15" customHeight="1" x14ac:dyDescent="0.35">
      <c r="A540" s="18" t="s">
        <v>1265</v>
      </c>
      <c r="B540" s="18" t="s">
        <v>1051</v>
      </c>
      <c r="C540" s="18" t="s">
        <v>1266</v>
      </c>
      <c r="D540" s="18" t="s">
        <v>85</v>
      </c>
      <c r="E540" s="18" t="s">
        <v>180</v>
      </c>
      <c r="F540" s="18" t="s">
        <v>87</v>
      </c>
      <c r="G540" s="18" t="s">
        <v>1058</v>
      </c>
      <c r="H540" s="19">
        <v>5</v>
      </c>
      <c r="I540" s="19">
        <v>12</v>
      </c>
      <c r="J540" s="18" t="s">
        <v>120</v>
      </c>
      <c r="K540" s="19">
        <v>4</v>
      </c>
      <c r="L540" s="19">
        <v>2</v>
      </c>
      <c r="M540" s="19">
        <v>2</v>
      </c>
      <c r="N540" s="19">
        <v>2</v>
      </c>
      <c r="O540" s="18" t="s">
        <v>115</v>
      </c>
      <c r="P540" s="20">
        <f>ROUND(CachTinhDiem!$B$23*ROUND(1+(SUMPRODUCT(INDEX(CachTinhDiem!$B$8:$E$11,1,0),$K540:$N540)-1)*9/4,1)+CachTinhDiem!$B$24*ROUND(1+(INDEX(CachTinhDiem!$B$15:$E$20,MATCH($O540,CachTinhDiem!$A$15:$A$20,0),1)-1)*9/4,1),1)</f>
        <v>5.6</v>
      </c>
      <c r="Q540" s="20">
        <f>ROUND(CachTinhDiem!$B$23*ROUND(1+(SUMPRODUCT(INDEX(CachTinhDiem!$B$8:$E$11,2,0),$K540:$N540)-1)*9/4,1)+CachTinhDiem!$B$24*ROUND(1+(INDEX(CachTinhDiem!$B$15:$E$20,MATCH($O540,CachTinhDiem!$A$15:$A$20,0),2)-1)*9/4,1),1)</f>
        <v>5.3</v>
      </c>
      <c r="R540" s="20">
        <f>ROUND(CachTinhDiem!$B$23*ROUND(1+(SUMPRODUCT(INDEX(CachTinhDiem!$B$8:$E$11,3,0),$K540:$N540)-1)*9/4,1)+CachTinhDiem!$B$24*ROUND(1+(INDEX(CachTinhDiem!$B$15:$E$20,MATCH($O540,CachTinhDiem!$A$15:$A$20,0),3)-1)*9/4,1),1)</f>
        <v>5.3</v>
      </c>
      <c r="S540" s="20">
        <f>ROUND(CachTinhDiem!$B$23*ROUND(1+(SUMPRODUCT(INDEX(CachTinhDiem!$B$8:$E$11,4,0),$K540:$N540)-1)*9/4,1)+CachTinhDiem!$B$24*ROUND(1+(INDEX(CachTinhDiem!$B$15:$E$20,MATCH($O540,CachTinhDiem!$A$15:$A$20,0),4)-1)*9/4,1),1)</f>
        <v>4</v>
      </c>
      <c r="T540" s="18" t="str">
        <f>INDEX(CachTinhDiem!$A$8:$A$11,MATCH(MAX($P540:$S540),$P540:$S540,0))</f>
        <v>Đi học</v>
      </c>
      <c r="U540" s="21" t="s">
        <v>91</v>
      </c>
      <c r="V540" s="21" t="s">
        <v>92</v>
      </c>
    </row>
    <row r="541" spans="1:22" ht="15" customHeight="1" x14ac:dyDescent="0.35">
      <c r="A541" s="18" t="s">
        <v>1267</v>
      </c>
      <c r="B541" s="18" t="s">
        <v>1051</v>
      </c>
      <c r="C541" s="18" t="s">
        <v>1268</v>
      </c>
      <c r="D541" s="18" t="s">
        <v>136</v>
      </c>
      <c r="E541" s="18" t="s">
        <v>254</v>
      </c>
      <c r="F541" s="18" t="s">
        <v>87</v>
      </c>
      <c r="G541" s="18" t="s">
        <v>1258</v>
      </c>
      <c r="H541" s="19">
        <v>5</v>
      </c>
      <c r="I541" s="19">
        <v>21</v>
      </c>
      <c r="J541" s="18" t="s">
        <v>97</v>
      </c>
      <c r="K541" s="19">
        <v>4</v>
      </c>
      <c r="L541" s="19">
        <v>1</v>
      </c>
      <c r="M541" s="19">
        <v>3</v>
      </c>
      <c r="N541" s="19">
        <v>3</v>
      </c>
      <c r="O541" s="18" t="s">
        <v>150</v>
      </c>
      <c r="P541" s="20">
        <f>ROUND(CachTinhDiem!$B$23*ROUND(1+(SUMPRODUCT(INDEX(CachTinhDiem!$B$8:$E$11,1,0),$K541:$N541)-1)*9/4,1)+CachTinhDiem!$B$24*ROUND(1+(INDEX(CachTinhDiem!$B$15:$E$20,MATCH($O541,CachTinhDiem!$A$15:$A$20,0),1)-1)*9/4,1),1)</f>
        <v>5.4</v>
      </c>
      <c r="Q541" s="20">
        <f>ROUND(CachTinhDiem!$B$23*ROUND(1+(SUMPRODUCT(INDEX(CachTinhDiem!$B$8:$E$11,2,0),$K541:$N541)-1)*9/4,1)+CachTinhDiem!$B$24*ROUND(1+(INDEX(CachTinhDiem!$B$15:$E$20,MATCH($O541,CachTinhDiem!$A$15:$A$20,0),2)-1)*9/4,1),1)</f>
        <v>4.5999999999999996</v>
      </c>
      <c r="R541" s="20">
        <f>ROUND(CachTinhDiem!$B$23*ROUND(1+(SUMPRODUCT(INDEX(CachTinhDiem!$B$8:$E$11,3,0),$K541:$N541)-1)*9/4,1)+CachTinhDiem!$B$24*ROUND(1+(INDEX(CachTinhDiem!$B$15:$E$20,MATCH($O541,CachTinhDiem!$A$15:$A$20,0),3)-1)*9/4,1),1)</f>
        <v>5.9</v>
      </c>
      <c r="S541" s="20">
        <f>ROUND(CachTinhDiem!$B$23*ROUND(1+(SUMPRODUCT(INDEX(CachTinhDiem!$B$8:$E$11,4,0),$K541:$N541)-1)*9/4,1)+CachTinhDiem!$B$24*ROUND(1+(INDEX(CachTinhDiem!$B$15:$E$20,MATCH($O541,CachTinhDiem!$A$15:$A$20,0),4)-1)*9/4,1),1)</f>
        <v>4.9000000000000004</v>
      </c>
      <c r="T541" s="18" t="str">
        <f>INDEX(CachTinhDiem!$A$8:$A$11,MATCH(MAX($P541:$S541),$P541:$S541,0))</f>
        <v>Vẽ ngoại cảnh</v>
      </c>
      <c r="U541" s="21" t="s">
        <v>91</v>
      </c>
      <c r="V541" s="21" t="s">
        <v>92</v>
      </c>
    </row>
    <row r="542" spans="1:22" ht="15" customHeight="1" x14ac:dyDescent="0.35">
      <c r="A542" s="18" t="s">
        <v>1269</v>
      </c>
      <c r="B542" s="18" t="s">
        <v>1051</v>
      </c>
      <c r="C542" s="18" t="s">
        <v>1270</v>
      </c>
      <c r="D542" s="18" t="s">
        <v>136</v>
      </c>
      <c r="E542" s="18" t="s">
        <v>163</v>
      </c>
      <c r="F542" s="18" t="s">
        <v>87</v>
      </c>
      <c r="G542" s="18" t="s">
        <v>132</v>
      </c>
      <c r="H542" s="19">
        <v>14</v>
      </c>
      <c r="I542" s="19">
        <v>30</v>
      </c>
      <c r="J542" s="18" t="s">
        <v>128</v>
      </c>
      <c r="K542" s="19">
        <v>2</v>
      </c>
      <c r="L542" s="19">
        <v>4</v>
      </c>
      <c r="M542" s="19">
        <v>2</v>
      </c>
      <c r="N542" s="19">
        <v>5</v>
      </c>
      <c r="O542" s="18" t="s">
        <v>103</v>
      </c>
      <c r="P542" s="20">
        <f>ROUND(CachTinhDiem!$B$23*ROUND(1+(SUMPRODUCT(INDEX(CachTinhDiem!$B$8:$E$11,1,0),$K542:$N542)-1)*9/4,1)+CachTinhDiem!$B$24*ROUND(1+(INDEX(CachTinhDiem!$B$15:$E$20,MATCH($O542,CachTinhDiem!$A$15:$A$20,0),1)-1)*9/4,1),1)</f>
        <v>7</v>
      </c>
      <c r="Q542" s="20">
        <f>ROUND(CachTinhDiem!$B$23*ROUND(1+(SUMPRODUCT(INDEX(CachTinhDiem!$B$8:$E$11,2,0),$K542:$N542)-1)*9/4,1)+CachTinhDiem!$B$24*ROUND(1+(INDEX(CachTinhDiem!$B$15:$E$20,MATCH($O542,CachTinhDiem!$A$15:$A$20,0),2)-1)*9/4,1),1)</f>
        <v>4.4000000000000004</v>
      </c>
      <c r="R542" s="20">
        <f>ROUND(CachTinhDiem!$B$23*ROUND(1+(SUMPRODUCT(INDEX(CachTinhDiem!$B$8:$E$11,3,0),$K542:$N542)-1)*9/4,1)+CachTinhDiem!$B$24*ROUND(1+(INDEX(CachTinhDiem!$B$15:$E$20,MATCH($O542,CachTinhDiem!$A$15:$A$20,0),3)-1)*9/4,1),1)</f>
        <v>5.2</v>
      </c>
      <c r="S542" s="20">
        <f>ROUND(CachTinhDiem!$B$23*ROUND(1+(SUMPRODUCT(INDEX(CachTinhDiem!$B$8:$E$11,4,0),$K542:$N542)-1)*9/4,1)+CachTinhDiem!$B$24*ROUND(1+(INDEX(CachTinhDiem!$B$15:$E$20,MATCH($O542,CachTinhDiem!$A$15:$A$20,0),4)-1)*9/4,1),1)</f>
        <v>8.6999999999999993</v>
      </c>
      <c r="T542" s="18" t="str">
        <f>INDEX(CachTinhDiem!$A$8:$A$11,MATCH(MAX($P542:$S542),$P542:$S542,0))</f>
        <v>Thuyết trình</v>
      </c>
      <c r="U542" s="21" t="s">
        <v>91</v>
      </c>
      <c r="V542" s="21" t="s">
        <v>92</v>
      </c>
    </row>
    <row r="543" spans="1:22" ht="15" customHeight="1" x14ac:dyDescent="0.35">
      <c r="A543" s="18" t="s">
        <v>1271</v>
      </c>
      <c r="B543" s="18" t="s">
        <v>1051</v>
      </c>
      <c r="C543" s="18" t="s">
        <v>1272</v>
      </c>
      <c r="D543" s="18" t="s">
        <v>85</v>
      </c>
      <c r="E543" s="18" t="s">
        <v>106</v>
      </c>
      <c r="F543" s="18" t="s">
        <v>87</v>
      </c>
      <c r="G543" s="18" t="s">
        <v>1083</v>
      </c>
      <c r="H543" s="19">
        <v>9</v>
      </c>
      <c r="I543" s="19">
        <v>26</v>
      </c>
      <c r="J543" s="18" t="s">
        <v>200</v>
      </c>
      <c r="K543" s="19">
        <v>3</v>
      </c>
      <c r="L543" s="19">
        <v>2</v>
      </c>
      <c r="M543" s="19">
        <v>3</v>
      </c>
      <c r="N543" s="19">
        <v>3</v>
      </c>
      <c r="O543" s="18" t="s">
        <v>115</v>
      </c>
      <c r="P543" s="20">
        <f>ROUND(CachTinhDiem!$B$23*ROUND(1+(SUMPRODUCT(INDEX(CachTinhDiem!$B$8:$E$11,1,0),$K543:$N543)-1)*9/4,1)+CachTinhDiem!$B$24*ROUND(1+(INDEX(CachTinhDiem!$B$15:$E$20,MATCH($O543,CachTinhDiem!$A$15:$A$20,0),1)-1)*9/4,1),1)</f>
        <v>6.4</v>
      </c>
      <c r="Q543" s="20">
        <f>ROUND(CachTinhDiem!$B$23*ROUND(1+(SUMPRODUCT(INDEX(CachTinhDiem!$B$8:$E$11,2,0),$K543:$N543)-1)*9/4,1)+CachTinhDiem!$B$24*ROUND(1+(INDEX(CachTinhDiem!$B$15:$E$20,MATCH($O543,CachTinhDiem!$A$15:$A$20,0),2)-1)*9/4,1),1)</f>
        <v>5.9</v>
      </c>
      <c r="R543" s="20">
        <f>ROUND(CachTinhDiem!$B$23*ROUND(1+(SUMPRODUCT(INDEX(CachTinhDiem!$B$8:$E$11,3,0),$K543:$N543)-1)*9/4,1)+CachTinhDiem!$B$24*ROUND(1+(INDEX(CachTinhDiem!$B$15:$E$20,MATCH($O543,CachTinhDiem!$A$15:$A$20,0),3)-1)*9/4,1),1)</f>
        <v>6.4</v>
      </c>
      <c r="S543" s="20">
        <f>ROUND(CachTinhDiem!$B$23*ROUND(1+(SUMPRODUCT(INDEX(CachTinhDiem!$B$8:$E$11,4,0),$K543:$N543)-1)*9/4,1)+CachTinhDiem!$B$24*ROUND(1+(INDEX(CachTinhDiem!$B$15:$E$20,MATCH($O543,CachTinhDiem!$A$15:$A$20,0),4)-1)*9/4,1),1)</f>
        <v>5.2</v>
      </c>
      <c r="T543" s="18" t="str">
        <f>INDEX(CachTinhDiem!$A$8:$A$11,MATCH(MAX($P543:$S543),$P543:$S543,0))</f>
        <v>Đi học</v>
      </c>
      <c r="U543" s="21" t="s">
        <v>91</v>
      </c>
      <c r="V543" s="21" t="s">
        <v>92</v>
      </c>
    </row>
    <row r="544" spans="1:22" ht="15" customHeight="1" x14ac:dyDescent="0.35">
      <c r="A544" s="18" t="s">
        <v>1273</v>
      </c>
      <c r="B544" s="18" t="s">
        <v>1051</v>
      </c>
      <c r="C544" s="18" t="s">
        <v>1274</v>
      </c>
      <c r="D544" s="18" t="s">
        <v>85</v>
      </c>
      <c r="E544" s="18" t="s">
        <v>160</v>
      </c>
      <c r="F544" s="18" t="s">
        <v>87</v>
      </c>
      <c r="G544" s="18" t="s">
        <v>1191</v>
      </c>
      <c r="H544" s="19">
        <v>5</v>
      </c>
      <c r="I544" s="19">
        <v>10</v>
      </c>
      <c r="J544" s="18" t="s">
        <v>120</v>
      </c>
      <c r="K544" s="19">
        <v>4</v>
      </c>
      <c r="L544" s="19">
        <v>1</v>
      </c>
      <c r="M544" s="19">
        <v>2</v>
      </c>
      <c r="N544" s="19">
        <v>2</v>
      </c>
      <c r="O544" s="18" t="s">
        <v>115</v>
      </c>
      <c r="P544" s="20">
        <f>ROUND(CachTinhDiem!$B$23*ROUND(1+(SUMPRODUCT(INDEX(CachTinhDiem!$B$8:$E$11,1,0),$K544:$N544)-1)*9/4,1)+CachTinhDiem!$B$24*ROUND(1+(INDEX(CachTinhDiem!$B$15:$E$20,MATCH($O544,CachTinhDiem!$A$15:$A$20,0),1)-1)*9/4,1),1)</f>
        <v>5.0999999999999996</v>
      </c>
      <c r="Q544" s="20">
        <f>ROUND(CachTinhDiem!$B$23*ROUND(1+(SUMPRODUCT(INDEX(CachTinhDiem!$B$8:$E$11,2,0),$K544:$N544)-1)*9/4,1)+CachTinhDiem!$B$24*ROUND(1+(INDEX(CachTinhDiem!$B$15:$E$20,MATCH($O544,CachTinhDiem!$A$15:$A$20,0),2)-1)*9/4,1),1)</f>
        <v>4.9000000000000004</v>
      </c>
      <c r="R544" s="20">
        <f>ROUND(CachTinhDiem!$B$23*ROUND(1+(SUMPRODUCT(INDEX(CachTinhDiem!$B$8:$E$11,3,0),$K544:$N544)-1)*9/4,1)+CachTinhDiem!$B$24*ROUND(1+(INDEX(CachTinhDiem!$B$15:$E$20,MATCH($O544,CachTinhDiem!$A$15:$A$20,0),3)-1)*9/4,1),1)</f>
        <v>4.8</v>
      </c>
      <c r="S544" s="20">
        <f>ROUND(CachTinhDiem!$B$23*ROUND(1+(SUMPRODUCT(INDEX(CachTinhDiem!$B$8:$E$11,4,0),$K544:$N544)-1)*9/4,1)+CachTinhDiem!$B$24*ROUND(1+(INDEX(CachTinhDiem!$B$15:$E$20,MATCH($O544,CachTinhDiem!$A$15:$A$20,0),4)-1)*9/4,1),1)</f>
        <v>3.6</v>
      </c>
      <c r="T544" s="18" t="str">
        <f>INDEX(CachTinhDiem!$A$8:$A$11,MATCH(MAX($P544:$S544),$P544:$S544,0))</f>
        <v>Đi học</v>
      </c>
      <c r="U544" s="21" t="s">
        <v>91</v>
      </c>
      <c r="V544" s="21" t="s">
        <v>92</v>
      </c>
    </row>
    <row r="545" spans="1:22" ht="15" customHeight="1" x14ac:dyDescent="0.35">
      <c r="A545" s="18" t="s">
        <v>1275</v>
      </c>
      <c r="B545" s="18" t="s">
        <v>1051</v>
      </c>
      <c r="C545" s="18" t="s">
        <v>1276</v>
      </c>
      <c r="D545" s="18" t="s">
        <v>100</v>
      </c>
      <c r="E545" s="18" t="s">
        <v>160</v>
      </c>
      <c r="F545" s="18" t="s">
        <v>87</v>
      </c>
      <c r="G545" s="18" t="s">
        <v>1277</v>
      </c>
      <c r="H545" s="19">
        <v>13</v>
      </c>
      <c r="I545" s="19">
        <v>29</v>
      </c>
      <c r="J545" s="18" t="s">
        <v>128</v>
      </c>
      <c r="K545" s="19">
        <v>2</v>
      </c>
      <c r="L545" s="19">
        <v>3</v>
      </c>
      <c r="M545" s="19">
        <v>3</v>
      </c>
      <c r="N545" s="19">
        <v>3</v>
      </c>
      <c r="O545" s="18" t="s">
        <v>138</v>
      </c>
      <c r="P545" s="20">
        <f>ROUND(CachTinhDiem!$B$23*ROUND(1+(SUMPRODUCT(INDEX(CachTinhDiem!$B$8:$E$11,1,0),$K545:$N545)-1)*9/4,1)+CachTinhDiem!$B$24*ROUND(1+(INDEX(CachTinhDiem!$B$15:$E$20,MATCH($O545,CachTinhDiem!$A$15:$A$20,0),1)-1)*9/4,1),1)</f>
        <v>6.1</v>
      </c>
      <c r="Q545" s="20">
        <f>ROUND(CachTinhDiem!$B$23*ROUND(1+(SUMPRODUCT(INDEX(CachTinhDiem!$B$8:$E$11,2,0),$K545:$N545)-1)*9/4,1)+CachTinhDiem!$B$24*ROUND(1+(INDEX(CachTinhDiem!$B$15:$E$20,MATCH($O545,CachTinhDiem!$A$15:$A$20,0),2)-1)*9/4,1),1)</f>
        <v>6.6</v>
      </c>
      <c r="R545" s="20">
        <f>ROUND(CachTinhDiem!$B$23*ROUND(1+(SUMPRODUCT(INDEX(CachTinhDiem!$B$8:$E$11,3,0),$K545:$N545)-1)*9/4,1)+CachTinhDiem!$B$24*ROUND(1+(INDEX(CachTinhDiem!$B$15:$E$20,MATCH($O545,CachTinhDiem!$A$15:$A$20,0),3)-1)*9/4,1),1)</f>
        <v>6.2</v>
      </c>
      <c r="S545" s="20">
        <f>ROUND(CachTinhDiem!$B$23*ROUND(1+(SUMPRODUCT(INDEX(CachTinhDiem!$B$8:$E$11,4,0),$K545:$N545)-1)*9/4,1)+CachTinhDiem!$B$24*ROUND(1+(INDEX(CachTinhDiem!$B$15:$E$20,MATCH($O545,CachTinhDiem!$A$15:$A$20,0),4)-1)*9/4,1),1)</f>
        <v>4.2</v>
      </c>
      <c r="T545" s="18" t="str">
        <f>INDEX(CachTinhDiem!$A$8:$A$11,MATCH(MAX($P545:$S545),$P545:$S545,0))</f>
        <v>Xưởng/Công trình</v>
      </c>
      <c r="U545" s="21" t="s">
        <v>91</v>
      </c>
      <c r="V545" s="21" t="s">
        <v>92</v>
      </c>
    </row>
    <row r="546" spans="1:22" ht="15" customHeight="1" x14ac:dyDescent="0.35">
      <c r="A546" s="18" t="s">
        <v>1278</v>
      </c>
      <c r="B546" s="18" t="s">
        <v>1051</v>
      </c>
      <c r="C546" s="18" t="s">
        <v>1279</v>
      </c>
      <c r="D546" s="18" t="s">
        <v>100</v>
      </c>
      <c r="E546" s="18" t="s">
        <v>106</v>
      </c>
      <c r="F546" s="18" t="s">
        <v>87</v>
      </c>
      <c r="G546" s="18" t="s">
        <v>259</v>
      </c>
      <c r="H546" s="19">
        <v>7</v>
      </c>
      <c r="I546" s="19">
        <v>22</v>
      </c>
      <c r="J546" s="18" t="s">
        <v>97</v>
      </c>
      <c r="K546" s="19">
        <v>4</v>
      </c>
      <c r="L546" s="19">
        <v>3</v>
      </c>
      <c r="M546" s="19">
        <v>3</v>
      </c>
      <c r="N546" s="19">
        <v>2</v>
      </c>
      <c r="O546" s="18" t="s">
        <v>138</v>
      </c>
      <c r="P546" s="20">
        <f>ROUND(CachTinhDiem!$B$23*ROUND(1+(SUMPRODUCT(INDEX(CachTinhDiem!$B$8:$E$11,1,0),$K546:$N546)-1)*9/4,1)+CachTinhDiem!$B$24*ROUND(1+(INDEX(CachTinhDiem!$B$15:$E$20,MATCH($O546,CachTinhDiem!$A$15:$A$20,0),1)-1)*9/4,1),1)</f>
        <v>5.9</v>
      </c>
      <c r="Q546" s="20">
        <f>ROUND(CachTinhDiem!$B$23*ROUND(1+(SUMPRODUCT(INDEX(CachTinhDiem!$B$8:$E$11,2,0),$K546:$N546)-1)*9/4,1)+CachTinhDiem!$B$24*ROUND(1+(INDEX(CachTinhDiem!$B$15:$E$20,MATCH($O546,CachTinhDiem!$A$15:$A$20,0),2)-1)*9/4,1),1)</f>
        <v>7</v>
      </c>
      <c r="R546" s="20">
        <f>ROUND(CachTinhDiem!$B$23*ROUND(1+(SUMPRODUCT(INDEX(CachTinhDiem!$B$8:$E$11,3,0),$K546:$N546)-1)*9/4,1)+CachTinhDiem!$B$24*ROUND(1+(INDEX(CachTinhDiem!$B$15:$E$20,MATCH($O546,CachTinhDiem!$A$15:$A$20,0),3)-1)*9/4,1),1)</f>
        <v>5.9</v>
      </c>
      <c r="S546" s="20">
        <f>ROUND(CachTinhDiem!$B$23*ROUND(1+(SUMPRODUCT(INDEX(CachTinhDiem!$B$8:$E$11,4,0),$K546:$N546)-1)*9/4,1)+CachTinhDiem!$B$24*ROUND(1+(INDEX(CachTinhDiem!$B$15:$E$20,MATCH($O546,CachTinhDiem!$A$15:$A$20,0),4)-1)*9/4,1),1)</f>
        <v>3.2</v>
      </c>
      <c r="T546" s="18" t="str">
        <f>INDEX(CachTinhDiem!$A$8:$A$11,MATCH(MAX($P546:$S546),$P546:$S546,0))</f>
        <v>Xưởng/Công trình</v>
      </c>
      <c r="U546" s="21" t="s">
        <v>91</v>
      </c>
      <c r="V546" s="21" t="s">
        <v>92</v>
      </c>
    </row>
    <row r="547" spans="1:22" ht="15" customHeight="1" x14ac:dyDescent="0.35">
      <c r="A547" s="18" t="s">
        <v>1280</v>
      </c>
      <c r="B547" s="18" t="s">
        <v>1051</v>
      </c>
      <c r="C547" s="18" t="s">
        <v>1281</v>
      </c>
      <c r="D547" s="18" t="s">
        <v>85</v>
      </c>
      <c r="E547" s="18" t="s">
        <v>106</v>
      </c>
      <c r="F547" s="18" t="s">
        <v>87</v>
      </c>
      <c r="G547" s="18" t="s">
        <v>1123</v>
      </c>
      <c r="H547" s="19">
        <v>8</v>
      </c>
      <c r="I547" s="19">
        <v>22</v>
      </c>
      <c r="J547" s="18" t="s">
        <v>97</v>
      </c>
      <c r="K547" s="19">
        <v>4</v>
      </c>
      <c r="L547" s="19">
        <v>1</v>
      </c>
      <c r="M547" s="19">
        <v>3</v>
      </c>
      <c r="N547" s="19">
        <v>3</v>
      </c>
      <c r="O547" s="18" t="s">
        <v>90</v>
      </c>
      <c r="P547" s="20">
        <f>ROUND(CachTinhDiem!$B$23*ROUND(1+(SUMPRODUCT(INDEX(CachTinhDiem!$B$8:$E$11,1,0),$K547:$N547)-1)*9/4,1)+CachTinhDiem!$B$24*ROUND(1+(INDEX(CachTinhDiem!$B$15:$E$20,MATCH($O547,CachTinhDiem!$A$15:$A$20,0),1)-1)*9/4,1),1)</f>
        <v>5.4</v>
      </c>
      <c r="Q547" s="20">
        <f>ROUND(CachTinhDiem!$B$23*ROUND(1+(SUMPRODUCT(INDEX(CachTinhDiem!$B$8:$E$11,2,0),$K547:$N547)-1)*9/4,1)+CachTinhDiem!$B$24*ROUND(1+(INDEX(CachTinhDiem!$B$15:$E$20,MATCH($O547,CachTinhDiem!$A$15:$A$20,0),2)-1)*9/4,1),1)</f>
        <v>5.2</v>
      </c>
      <c r="R547" s="20">
        <f>ROUND(CachTinhDiem!$B$23*ROUND(1+(SUMPRODUCT(INDEX(CachTinhDiem!$B$8:$E$11,3,0),$K547:$N547)-1)*9/4,1)+CachTinhDiem!$B$24*ROUND(1+(INDEX(CachTinhDiem!$B$15:$E$20,MATCH($O547,CachTinhDiem!$A$15:$A$20,0),3)-1)*9/4,1),1)</f>
        <v>5.3</v>
      </c>
      <c r="S547" s="20">
        <f>ROUND(CachTinhDiem!$B$23*ROUND(1+(SUMPRODUCT(INDEX(CachTinhDiem!$B$8:$E$11,4,0),$K547:$N547)-1)*9/4,1)+CachTinhDiem!$B$24*ROUND(1+(INDEX(CachTinhDiem!$B$15:$E$20,MATCH($O547,CachTinhDiem!$A$15:$A$20,0),4)-1)*9/4,1),1)</f>
        <v>4.2</v>
      </c>
      <c r="T547" s="18" t="str">
        <f>INDEX(CachTinhDiem!$A$8:$A$11,MATCH(MAX($P547:$S547),$P547:$S547,0))</f>
        <v>Đi học</v>
      </c>
      <c r="U547" s="21" t="s">
        <v>91</v>
      </c>
      <c r="V547" s="21" t="s">
        <v>92</v>
      </c>
    </row>
    <row r="548" spans="1:22" ht="15" customHeight="1" x14ac:dyDescent="0.35">
      <c r="A548" s="18" t="s">
        <v>1282</v>
      </c>
      <c r="B548" s="18" t="s">
        <v>1051</v>
      </c>
      <c r="C548" s="18" t="s">
        <v>1283</v>
      </c>
      <c r="D548" s="18" t="s">
        <v>100</v>
      </c>
      <c r="E548" s="18" t="s">
        <v>141</v>
      </c>
      <c r="F548" s="18" t="s">
        <v>87</v>
      </c>
      <c r="G548" s="18" t="s">
        <v>132</v>
      </c>
      <c r="H548" s="19">
        <v>10</v>
      </c>
      <c r="I548" s="19">
        <v>25</v>
      </c>
      <c r="J548" s="18" t="s">
        <v>200</v>
      </c>
      <c r="K548" s="19">
        <v>2</v>
      </c>
      <c r="L548" s="19">
        <v>4</v>
      </c>
      <c r="M548" s="19">
        <v>3</v>
      </c>
      <c r="N548" s="19">
        <v>2</v>
      </c>
      <c r="O548" s="18" t="s">
        <v>90</v>
      </c>
      <c r="P548" s="20">
        <f>ROUND(CachTinhDiem!$B$23*ROUND(1+(SUMPRODUCT(INDEX(CachTinhDiem!$B$8:$E$11,1,0),$K548:$N548)-1)*9/4,1)+CachTinhDiem!$B$24*ROUND(1+(INDEX(CachTinhDiem!$B$15:$E$20,MATCH($O548,CachTinhDiem!$A$15:$A$20,0),1)-1)*9/4,1),1)</f>
        <v>6.1</v>
      </c>
      <c r="Q548" s="20">
        <f>ROUND(CachTinhDiem!$B$23*ROUND(1+(SUMPRODUCT(INDEX(CachTinhDiem!$B$8:$E$11,2,0),$K548:$N548)-1)*9/4,1)+CachTinhDiem!$B$24*ROUND(1+(INDEX(CachTinhDiem!$B$15:$E$20,MATCH($O548,CachTinhDiem!$A$15:$A$20,0),2)-1)*9/4,1),1)</f>
        <v>5.4</v>
      </c>
      <c r="R548" s="20">
        <f>ROUND(CachTinhDiem!$B$23*ROUND(1+(SUMPRODUCT(INDEX(CachTinhDiem!$B$8:$E$11,3,0),$K548:$N548)-1)*9/4,1)+CachTinhDiem!$B$24*ROUND(1+(INDEX(CachTinhDiem!$B$15:$E$20,MATCH($O548,CachTinhDiem!$A$15:$A$20,0),3)-1)*9/4,1),1)</f>
        <v>6.3</v>
      </c>
      <c r="S548" s="20">
        <f>ROUND(CachTinhDiem!$B$23*ROUND(1+(SUMPRODUCT(INDEX(CachTinhDiem!$B$8:$E$11,4,0),$K548:$N548)-1)*9/4,1)+CachTinhDiem!$B$24*ROUND(1+(INDEX(CachTinhDiem!$B$15:$E$20,MATCH($O548,CachTinhDiem!$A$15:$A$20,0),4)-1)*9/4,1),1)</f>
        <v>4.2</v>
      </c>
      <c r="T548" s="18" t="str">
        <f>INDEX(CachTinhDiem!$A$8:$A$11,MATCH(MAX($P548:$S548),$P548:$S548,0))</f>
        <v>Vẽ ngoại cảnh</v>
      </c>
      <c r="U548" s="21" t="s">
        <v>91</v>
      </c>
      <c r="V548" s="21" t="s">
        <v>92</v>
      </c>
    </row>
    <row r="549" spans="1:22" ht="15" customHeight="1" x14ac:dyDescent="0.35">
      <c r="A549" s="18" t="s">
        <v>1284</v>
      </c>
      <c r="B549" s="18" t="s">
        <v>1051</v>
      </c>
      <c r="C549" s="18" t="s">
        <v>1285</v>
      </c>
      <c r="D549" s="18" t="s">
        <v>85</v>
      </c>
      <c r="E549" s="18" t="s">
        <v>186</v>
      </c>
      <c r="F549" s="18" t="s">
        <v>87</v>
      </c>
      <c r="G549" s="18" t="s">
        <v>1058</v>
      </c>
      <c r="H549" s="19">
        <v>13</v>
      </c>
      <c r="I549" s="19">
        <v>26</v>
      </c>
      <c r="J549" s="18" t="s">
        <v>128</v>
      </c>
      <c r="K549" s="19">
        <v>2</v>
      </c>
      <c r="L549" s="19">
        <v>3</v>
      </c>
      <c r="M549" s="19">
        <v>5</v>
      </c>
      <c r="N549" s="19">
        <v>3</v>
      </c>
      <c r="O549" s="18" t="s">
        <v>138</v>
      </c>
      <c r="P549" s="20">
        <f>ROUND(CachTinhDiem!$B$23*ROUND(1+(SUMPRODUCT(INDEX(CachTinhDiem!$B$8:$E$11,1,0),$K549:$N549)-1)*9/4,1)+CachTinhDiem!$B$24*ROUND(1+(INDEX(CachTinhDiem!$B$15:$E$20,MATCH($O549,CachTinhDiem!$A$15:$A$20,0),1)-1)*9/4,1),1)</f>
        <v>7</v>
      </c>
      <c r="Q549" s="20">
        <f>ROUND(CachTinhDiem!$B$23*ROUND(1+(SUMPRODUCT(INDEX(CachTinhDiem!$B$8:$E$11,2,0),$K549:$N549)-1)*9/4,1)+CachTinhDiem!$B$24*ROUND(1+(INDEX(CachTinhDiem!$B$15:$E$20,MATCH($O549,CachTinhDiem!$A$15:$A$20,0),2)-1)*9/4,1),1)</f>
        <v>8.1</v>
      </c>
      <c r="R549" s="20">
        <f>ROUND(CachTinhDiem!$B$23*ROUND(1+(SUMPRODUCT(INDEX(CachTinhDiem!$B$8:$E$11,3,0),$K549:$N549)-1)*9/4,1)+CachTinhDiem!$B$24*ROUND(1+(INDEX(CachTinhDiem!$B$15:$E$20,MATCH($O549,CachTinhDiem!$A$15:$A$20,0),3)-1)*9/4,1),1)</f>
        <v>7.8</v>
      </c>
      <c r="S549" s="20">
        <f>ROUND(CachTinhDiem!$B$23*ROUND(1+(SUMPRODUCT(INDEX(CachTinhDiem!$B$8:$E$11,4,0),$K549:$N549)-1)*9/4,1)+CachTinhDiem!$B$24*ROUND(1+(INDEX(CachTinhDiem!$B$15:$E$20,MATCH($O549,CachTinhDiem!$A$15:$A$20,0),4)-1)*9/4,1),1)</f>
        <v>4.8</v>
      </c>
      <c r="T549" s="18" t="str">
        <f>INDEX(CachTinhDiem!$A$8:$A$11,MATCH(MAX($P549:$S549),$P549:$S549,0))</f>
        <v>Xưởng/Công trình</v>
      </c>
      <c r="U549" s="21" t="s">
        <v>91</v>
      </c>
      <c r="V549" s="21" t="s">
        <v>92</v>
      </c>
    </row>
    <row r="550" spans="1:22" ht="15" customHeight="1" x14ac:dyDescent="0.35">
      <c r="A550" s="18" t="s">
        <v>1286</v>
      </c>
      <c r="B550" s="18" t="s">
        <v>1051</v>
      </c>
      <c r="C550" s="18" t="s">
        <v>1287</v>
      </c>
      <c r="D550" s="18" t="s">
        <v>85</v>
      </c>
      <c r="E550" s="18" t="s">
        <v>141</v>
      </c>
      <c r="F550" s="18" t="s">
        <v>87</v>
      </c>
      <c r="G550" s="18" t="s">
        <v>226</v>
      </c>
      <c r="H550" s="19">
        <v>5</v>
      </c>
      <c r="I550" s="19">
        <v>18</v>
      </c>
      <c r="J550" s="18" t="s">
        <v>120</v>
      </c>
      <c r="K550" s="19">
        <v>4</v>
      </c>
      <c r="L550" s="19">
        <v>1</v>
      </c>
      <c r="M550" s="19">
        <v>3</v>
      </c>
      <c r="N550" s="19">
        <v>3</v>
      </c>
      <c r="O550" s="18" t="s">
        <v>150</v>
      </c>
      <c r="P550" s="20">
        <f>ROUND(CachTinhDiem!$B$23*ROUND(1+(SUMPRODUCT(INDEX(CachTinhDiem!$B$8:$E$11,1,0),$K550:$N550)-1)*9/4,1)+CachTinhDiem!$B$24*ROUND(1+(INDEX(CachTinhDiem!$B$15:$E$20,MATCH($O550,CachTinhDiem!$A$15:$A$20,0),1)-1)*9/4,1),1)</f>
        <v>5.4</v>
      </c>
      <c r="Q550" s="20">
        <f>ROUND(CachTinhDiem!$B$23*ROUND(1+(SUMPRODUCT(INDEX(CachTinhDiem!$B$8:$E$11,2,0),$K550:$N550)-1)*9/4,1)+CachTinhDiem!$B$24*ROUND(1+(INDEX(CachTinhDiem!$B$15:$E$20,MATCH($O550,CachTinhDiem!$A$15:$A$20,0),2)-1)*9/4,1),1)</f>
        <v>4.5999999999999996</v>
      </c>
      <c r="R550" s="20">
        <f>ROUND(CachTinhDiem!$B$23*ROUND(1+(SUMPRODUCT(INDEX(CachTinhDiem!$B$8:$E$11,3,0),$K550:$N550)-1)*9/4,1)+CachTinhDiem!$B$24*ROUND(1+(INDEX(CachTinhDiem!$B$15:$E$20,MATCH($O550,CachTinhDiem!$A$15:$A$20,0),3)-1)*9/4,1),1)</f>
        <v>5.9</v>
      </c>
      <c r="S550" s="20">
        <f>ROUND(CachTinhDiem!$B$23*ROUND(1+(SUMPRODUCT(INDEX(CachTinhDiem!$B$8:$E$11,4,0),$K550:$N550)-1)*9/4,1)+CachTinhDiem!$B$24*ROUND(1+(INDEX(CachTinhDiem!$B$15:$E$20,MATCH($O550,CachTinhDiem!$A$15:$A$20,0),4)-1)*9/4,1),1)</f>
        <v>4.9000000000000004</v>
      </c>
      <c r="T550" s="18" t="str">
        <f>INDEX(CachTinhDiem!$A$8:$A$11,MATCH(MAX($P550:$S550),$P550:$S550,0))</f>
        <v>Vẽ ngoại cảnh</v>
      </c>
      <c r="U550" s="21" t="s">
        <v>91</v>
      </c>
      <c r="V550" s="21" t="s">
        <v>92</v>
      </c>
    </row>
    <row r="551" spans="1:22" ht="15" customHeight="1" x14ac:dyDescent="0.35">
      <c r="A551" s="18" t="s">
        <v>1288</v>
      </c>
      <c r="B551" s="18" t="s">
        <v>1051</v>
      </c>
      <c r="C551" s="18" t="s">
        <v>1289</v>
      </c>
      <c r="D551" s="18" t="s">
        <v>85</v>
      </c>
      <c r="E551" s="18" t="s">
        <v>170</v>
      </c>
      <c r="F551" s="18" t="s">
        <v>87</v>
      </c>
      <c r="G551" s="18" t="s">
        <v>1065</v>
      </c>
      <c r="H551" s="19">
        <v>5</v>
      </c>
      <c r="I551" s="19">
        <v>12</v>
      </c>
      <c r="J551" s="18" t="s">
        <v>120</v>
      </c>
      <c r="K551" s="19">
        <v>4</v>
      </c>
      <c r="L551" s="19">
        <v>2</v>
      </c>
      <c r="M551" s="19">
        <v>1</v>
      </c>
      <c r="N551" s="19">
        <v>2</v>
      </c>
      <c r="O551" s="18" t="s">
        <v>90</v>
      </c>
      <c r="P551" s="20">
        <f>ROUND(CachTinhDiem!$B$23*ROUND(1+(SUMPRODUCT(INDEX(CachTinhDiem!$B$8:$E$11,1,0),$K551:$N551)-1)*9/4,1)+CachTinhDiem!$B$24*ROUND(1+(INDEX(CachTinhDiem!$B$15:$E$20,MATCH($O551,CachTinhDiem!$A$15:$A$20,0),1)-1)*9/4,1),1)</f>
        <v>4.4000000000000004</v>
      </c>
      <c r="Q551" s="20">
        <f>ROUND(CachTinhDiem!$B$23*ROUND(1+(SUMPRODUCT(INDEX(CachTinhDiem!$B$8:$E$11,2,0),$K551:$N551)-1)*9/4,1)+CachTinhDiem!$B$24*ROUND(1+(INDEX(CachTinhDiem!$B$15:$E$20,MATCH($O551,CachTinhDiem!$A$15:$A$20,0),2)-1)*9/4,1),1)</f>
        <v>3.8</v>
      </c>
      <c r="R551" s="20">
        <f>ROUND(CachTinhDiem!$B$23*ROUND(1+(SUMPRODUCT(INDEX(CachTinhDiem!$B$8:$E$11,3,0),$K551:$N551)-1)*9/4,1)+CachTinhDiem!$B$24*ROUND(1+(INDEX(CachTinhDiem!$B$15:$E$20,MATCH($O551,CachTinhDiem!$A$15:$A$20,0),3)-1)*9/4,1),1)</f>
        <v>3.8</v>
      </c>
      <c r="S551" s="20">
        <f>ROUND(CachTinhDiem!$B$23*ROUND(1+(SUMPRODUCT(INDEX(CachTinhDiem!$B$8:$E$11,4,0),$K551:$N551)-1)*9/4,1)+CachTinhDiem!$B$24*ROUND(1+(INDEX(CachTinhDiem!$B$15:$E$20,MATCH($O551,CachTinhDiem!$A$15:$A$20,0),4)-1)*9/4,1),1)</f>
        <v>3</v>
      </c>
      <c r="T551" s="18" t="str">
        <f>INDEX(CachTinhDiem!$A$8:$A$11,MATCH(MAX($P551:$S551),$P551:$S551,0))</f>
        <v>Đi học</v>
      </c>
      <c r="U551" s="21" t="s">
        <v>91</v>
      </c>
      <c r="V551" s="21" t="s">
        <v>92</v>
      </c>
    </row>
    <row r="552" spans="1:22" ht="15" customHeight="1" x14ac:dyDescent="0.35">
      <c r="A552" s="18" t="s">
        <v>1290</v>
      </c>
      <c r="B552" s="18" t="s">
        <v>1051</v>
      </c>
      <c r="C552" s="18" t="s">
        <v>1291</v>
      </c>
      <c r="D552" s="18" t="s">
        <v>136</v>
      </c>
      <c r="E552" s="18" t="s">
        <v>180</v>
      </c>
      <c r="F552" s="18" t="s">
        <v>87</v>
      </c>
      <c r="G552" s="18" t="s">
        <v>1065</v>
      </c>
      <c r="H552" s="19">
        <v>5</v>
      </c>
      <c r="I552" s="19">
        <v>12</v>
      </c>
      <c r="J552" s="18" t="s">
        <v>120</v>
      </c>
      <c r="K552" s="19">
        <v>4</v>
      </c>
      <c r="L552" s="19">
        <v>2</v>
      </c>
      <c r="M552" s="19">
        <v>2</v>
      </c>
      <c r="N552" s="19">
        <v>1</v>
      </c>
      <c r="O552" s="18" t="s">
        <v>90</v>
      </c>
      <c r="P552" s="20">
        <f>ROUND(CachTinhDiem!$B$23*ROUND(1+(SUMPRODUCT(INDEX(CachTinhDiem!$B$8:$E$11,1,0),$K552:$N552)-1)*9/4,1)+CachTinhDiem!$B$24*ROUND(1+(INDEX(CachTinhDiem!$B$15:$E$20,MATCH($O552,CachTinhDiem!$A$15:$A$20,0),1)-1)*9/4,1),1)</f>
        <v>4.4000000000000004</v>
      </c>
      <c r="Q552" s="20">
        <f>ROUND(CachTinhDiem!$B$23*ROUND(1+(SUMPRODUCT(INDEX(CachTinhDiem!$B$8:$E$11,2,0),$K552:$N552)-1)*9/4,1)+CachTinhDiem!$B$24*ROUND(1+(INDEX(CachTinhDiem!$B$15:$E$20,MATCH($O552,CachTinhDiem!$A$15:$A$20,0),2)-1)*9/4,1),1)</f>
        <v>4.4000000000000004</v>
      </c>
      <c r="R552" s="20">
        <f>ROUND(CachTinhDiem!$B$23*ROUND(1+(SUMPRODUCT(INDEX(CachTinhDiem!$B$8:$E$11,3,0),$K552:$N552)-1)*9/4,1)+CachTinhDiem!$B$24*ROUND(1+(INDEX(CachTinhDiem!$B$15:$E$20,MATCH($O552,CachTinhDiem!$A$15:$A$20,0),3)-1)*9/4,1),1)</f>
        <v>4.3</v>
      </c>
      <c r="S552" s="20">
        <f>ROUND(CachTinhDiem!$B$23*ROUND(1+(SUMPRODUCT(INDEX(CachTinhDiem!$B$8:$E$11,4,0),$K552:$N552)-1)*9/4,1)+CachTinhDiem!$B$24*ROUND(1+(INDEX(CachTinhDiem!$B$15:$E$20,MATCH($O552,CachTinhDiem!$A$15:$A$20,0),4)-1)*9/4,1),1)</f>
        <v>2.2999999999999998</v>
      </c>
      <c r="T552" s="18" t="str">
        <f>INDEX(CachTinhDiem!$A$8:$A$11,MATCH(MAX($P552:$S552),$P552:$S552,0))</f>
        <v>Đi học</v>
      </c>
      <c r="U552" s="21" t="s">
        <v>91</v>
      </c>
      <c r="V552" s="21" t="s">
        <v>92</v>
      </c>
    </row>
    <row r="553" spans="1:22" ht="15" customHeight="1" x14ac:dyDescent="0.35">
      <c r="A553" s="18" t="s">
        <v>1292</v>
      </c>
      <c r="B553" s="18" t="s">
        <v>1051</v>
      </c>
      <c r="C553" s="18" t="s">
        <v>1293</v>
      </c>
      <c r="D553" s="18" t="s">
        <v>100</v>
      </c>
      <c r="E553" s="18" t="s">
        <v>131</v>
      </c>
      <c r="F553" s="18" t="s">
        <v>87</v>
      </c>
      <c r="G553" s="18" t="s">
        <v>262</v>
      </c>
      <c r="H553" s="19">
        <v>5</v>
      </c>
      <c r="I553" s="19">
        <v>17</v>
      </c>
      <c r="J553" s="18" t="s">
        <v>120</v>
      </c>
      <c r="K553" s="19">
        <v>4</v>
      </c>
      <c r="L553" s="19">
        <v>1</v>
      </c>
      <c r="M553" s="19">
        <v>3</v>
      </c>
      <c r="N553" s="19">
        <v>2</v>
      </c>
      <c r="O553" s="18" t="s">
        <v>90</v>
      </c>
      <c r="P553" s="20">
        <f>ROUND(CachTinhDiem!$B$23*ROUND(1+(SUMPRODUCT(INDEX(CachTinhDiem!$B$8:$E$11,1,0),$K553:$N553)-1)*9/4,1)+CachTinhDiem!$B$24*ROUND(1+(INDEX(CachTinhDiem!$B$15:$E$20,MATCH($O553,CachTinhDiem!$A$15:$A$20,0),1)-1)*9/4,1),1)</f>
        <v>4.9000000000000004</v>
      </c>
      <c r="Q553" s="20">
        <f>ROUND(CachTinhDiem!$B$23*ROUND(1+(SUMPRODUCT(INDEX(CachTinhDiem!$B$8:$E$11,2,0),$K553:$N553)-1)*9/4,1)+CachTinhDiem!$B$24*ROUND(1+(INDEX(CachTinhDiem!$B$15:$E$20,MATCH($O553,CachTinhDiem!$A$15:$A$20,0),2)-1)*9/4,1),1)</f>
        <v>5</v>
      </c>
      <c r="R553" s="20">
        <f>ROUND(CachTinhDiem!$B$23*ROUND(1+(SUMPRODUCT(INDEX(CachTinhDiem!$B$8:$E$11,3,0),$K553:$N553)-1)*9/4,1)+CachTinhDiem!$B$24*ROUND(1+(INDEX(CachTinhDiem!$B$15:$E$20,MATCH($O553,CachTinhDiem!$A$15:$A$20,0),3)-1)*9/4,1),1)</f>
        <v>4.9000000000000004</v>
      </c>
      <c r="S553" s="20">
        <f>ROUND(CachTinhDiem!$B$23*ROUND(1+(SUMPRODUCT(INDEX(CachTinhDiem!$B$8:$E$11,4,0),$K553:$N553)-1)*9/4,1)+CachTinhDiem!$B$24*ROUND(1+(INDEX(CachTinhDiem!$B$15:$E$20,MATCH($O553,CachTinhDiem!$A$15:$A$20,0),4)-1)*9/4,1),1)</f>
        <v>3.3</v>
      </c>
      <c r="T553" s="18" t="str">
        <f>INDEX(CachTinhDiem!$A$8:$A$11,MATCH(MAX($P553:$S553),$P553:$S553,0))</f>
        <v>Xưởng/Công trình</v>
      </c>
      <c r="U553" s="21" t="s">
        <v>91</v>
      </c>
      <c r="V553" s="21" t="s">
        <v>92</v>
      </c>
    </row>
    <row r="554" spans="1:22" ht="15" customHeight="1" x14ac:dyDescent="0.35">
      <c r="A554" s="18" t="s">
        <v>1294</v>
      </c>
      <c r="B554" s="18" t="s">
        <v>1051</v>
      </c>
      <c r="C554" s="18" t="s">
        <v>1295</v>
      </c>
      <c r="D554" s="18" t="s">
        <v>85</v>
      </c>
      <c r="E554" s="18" t="s">
        <v>126</v>
      </c>
      <c r="F554" s="18" t="s">
        <v>87</v>
      </c>
      <c r="G554" s="18" t="s">
        <v>1058</v>
      </c>
      <c r="H554" s="19">
        <v>5</v>
      </c>
      <c r="I554" s="19">
        <v>17</v>
      </c>
      <c r="J554" s="18" t="s">
        <v>120</v>
      </c>
      <c r="K554" s="19">
        <v>3</v>
      </c>
      <c r="L554" s="19">
        <v>2</v>
      </c>
      <c r="M554" s="19">
        <v>4</v>
      </c>
      <c r="N554" s="19">
        <v>2</v>
      </c>
      <c r="O554" s="18" t="s">
        <v>115</v>
      </c>
      <c r="P554" s="20">
        <f>ROUND(CachTinhDiem!$B$23*ROUND(1+(SUMPRODUCT(INDEX(CachTinhDiem!$B$8:$E$11,1,0),$K554:$N554)-1)*9/4,1)+CachTinhDiem!$B$24*ROUND(1+(INDEX(CachTinhDiem!$B$15:$E$20,MATCH($O554,CachTinhDiem!$A$15:$A$20,0),1)-1)*9/4,1),1)</f>
        <v>6.4</v>
      </c>
      <c r="Q554" s="20">
        <f>ROUND(CachTinhDiem!$B$23*ROUND(1+(SUMPRODUCT(INDEX(CachTinhDiem!$B$8:$E$11,2,0),$K554:$N554)-1)*9/4,1)+CachTinhDiem!$B$24*ROUND(1+(INDEX(CachTinhDiem!$B$15:$E$20,MATCH($O554,CachTinhDiem!$A$15:$A$20,0),2)-1)*9/4,1),1)</f>
        <v>6.5</v>
      </c>
      <c r="R554" s="20">
        <f>ROUND(CachTinhDiem!$B$23*ROUND(1+(SUMPRODUCT(INDEX(CachTinhDiem!$B$8:$E$11,3,0),$K554:$N554)-1)*9/4,1)+CachTinhDiem!$B$24*ROUND(1+(INDEX(CachTinhDiem!$B$15:$E$20,MATCH($O554,CachTinhDiem!$A$15:$A$20,0),3)-1)*9/4,1),1)</f>
        <v>6.9</v>
      </c>
      <c r="S554" s="20">
        <f>ROUND(CachTinhDiem!$B$23*ROUND(1+(SUMPRODUCT(INDEX(CachTinhDiem!$B$8:$E$11,4,0),$K554:$N554)-1)*9/4,1)+CachTinhDiem!$B$24*ROUND(1+(INDEX(CachTinhDiem!$B$15:$E$20,MATCH($O554,CachTinhDiem!$A$15:$A$20,0),4)-1)*9/4,1),1)</f>
        <v>4.5999999999999996</v>
      </c>
      <c r="T554" s="18" t="str">
        <f>INDEX(CachTinhDiem!$A$8:$A$11,MATCH(MAX($P554:$S554),$P554:$S554,0))</f>
        <v>Vẽ ngoại cảnh</v>
      </c>
      <c r="U554" s="21" t="s">
        <v>91</v>
      </c>
      <c r="V554" s="21" t="s">
        <v>92</v>
      </c>
    </row>
    <row r="555" spans="1:22" ht="15" customHeight="1" x14ac:dyDescent="0.35">
      <c r="A555" s="18" t="s">
        <v>1296</v>
      </c>
      <c r="B555" s="18" t="s">
        <v>1051</v>
      </c>
      <c r="C555" s="18" t="s">
        <v>1297</v>
      </c>
      <c r="D555" s="18" t="s">
        <v>136</v>
      </c>
      <c r="E555" s="18" t="s">
        <v>131</v>
      </c>
      <c r="F555" s="18" t="s">
        <v>87</v>
      </c>
      <c r="G555" s="18" t="s">
        <v>157</v>
      </c>
      <c r="H555" s="19">
        <v>6</v>
      </c>
      <c r="I555" s="19">
        <v>19</v>
      </c>
      <c r="J555" s="18" t="s">
        <v>120</v>
      </c>
      <c r="K555" s="19">
        <v>4</v>
      </c>
      <c r="L555" s="19">
        <v>2</v>
      </c>
      <c r="M555" s="19">
        <v>2</v>
      </c>
      <c r="N555" s="19">
        <v>3</v>
      </c>
      <c r="O555" s="18" t="s">
        <v>150</v>
      </c>
      <c r="P555" s="20">
        <f>ROUND(CachTinhDiem!$B$23*ROUND(1+(SUMPRODUCT(INDEX(CachTinhDiem!$B$8:$E$11,1,0),$K555:$N555)-1)*9/4,1)+CachTinhDiem!$B$24*ROUND(1+(INDEX(CachTinhDiem!$B$15:$E$20,MATCH($O555,CachTinhDiem!$A$15:$A$20,0),1)-1)*9/4,1),1)</f>
        <v>5.4</v>
      </c>
      <c r="Q555" s="20">
        <f>ROUND(CachTinhDiem!$B$23*ROUND(1+(SUMPRODUCT(INDEX(CachTinhDiem!$B$8:$E$11,2,0),$K555:$N555)-1)*9/4,1)+CachTinhDiem!$B$24*ROUND(1+(INDEX(CachTinhDiem!$B$15:$E$20,MATCH($O555,CachTinhDiem!$A$15:$A$20,0),2)-1)*9/4,1),1)</f>
        <v>4.0999999999999996</v>
      </c>
      <c r="R555" s="20">
        <f>ROUND(CachTinhDiem!$B$23*ROUND(1+(SUMPRODUCT(INDEX(CachTinhDiem!$B$8:$E$11,3,0),$K555:$N555)-1)*9/4,1)+CachTinhDiem!$B$24*ROUND(1+(INDEX(CachTinhDiem!$B$15:$E$20,MATCH($O555,CachTinhDiem!$A$15:$A$20,0),3)-1)*9/4,1),1)</f>
        <v>5.6</v>
      </c>
      <c r="S555" s="20">
        <f>ROUND(CachTinhDiem!$B$23*ROUND(1+(SUMPRODUCT(INDEX(CachTinhDiem!$B$8:$E$11,4,0),$K555:$N555)-1)*9/4,1)+CachTinhDiem!$B$24*ROUND(1+(INDEX(CachTinhDiem!$B$15:$E$20,MATCH($O555,CachTinhDiem!$A$15:$A$20,0),4)-1)*9/4,1),1)</f>
        <v>4.9000000000000004</v>
      </c>
      <c r="T555" s="18" t="str">
        <f>INDEX(CachTinhDiem!$A$8:$A$11,MATCH(MAX($P555:$S555),$P555:$S555,0))</f>
        <v>Vẽ ngoại cảnh</v>
      </c>
      <c r="U555" s="21" t="s">
        <v>91</v>
      </c>
      <c r="V555" s="21" t="s">
        <v>92</v>
      </c>
    </row>
    <row r="556" spans="1:22" ht="15" customHeight="1" x14ac:dyDescent="0.35">
      <c r="A556" s="18" t="s">
        <v>1298</v>
      </c>
      <c r="B556" s="18" t="s">
        <v>1051</v>
      </c>
      <c r="C556" s="18" t="s">
        <v>1299</v>
      </c>
      <c r="D556" s="18" t="s">
        <v>85</v>
      </c>
      <c r="E556" s="18" t="s">
        <v>225</v>
      </c>
      <c r="F556" s="18" t="s">
        <v>87</v>
      </c>
      <c r="G556" s="18" t="s">
        <v>196</v>
      </c>
      <c r="H556" s="19">
        <v>5</v>
      </c>
      <c r="I556" s="19">
        <v>10</v>
      </c>
      <c r="J556" s="18" t="s">
        <v>120</v>
      </c>
      <c r="K556" s="19">
        <v>5</v>
      </c>
      <c r="L556" s="19">
        <v>1</v>
      </c>
      <c r="M556" s="19">
        <v>1</v>
      </c>
      <c r="N556" s="19">
        <v>5</v>
      </c>
      <c r="O556" s="18" t="s">
        <v>103</v>
      </c>
      <c r="P556" s="20">
        <f>ROUND(CachTinhDiem!$B$23*ROUND(1+(SUMPRODUCT(INDEX(CachTinhDiem!$B$8:$E$11,1,0),$K556:$N556)-1)*9/4,1)+CachTinhDiem!$B$24*ROUND(1+(INDEX(CachTinhDiem!$B$15:$E$20,MATCH($O556,CachTinhDiem!$A$15:$A$20,0),1)-1)*9/4,1),1)</f>
        <v>5.6</v>
      </c>
      <c r="Q556" s="20">
        <f>ROUND(CachTinhDiem!$B$23*ROUND(1+(SUMPRODUCT(INDEX(CachTinhDiem!$B$8:$E$11,2,0),$K556:$N556)-1)*9/4,1)+CachTinhDiem!$B$24*ROUND(1+(INDEX(CachTinhDiem!$B$15:$E$20,MATCH($O556,CachTinhDiem!$A$15:$A$20,0),2)-1)*9/4,1),1)</f>
        <v>3.6</v>
      </c>
      <c r="R556" s="20">
        <f>ROUND(CachTinhDiem!$B$23*ROUND(1+(SUMPRODUCT(INDEX(CachTinhDiem!$B$8:$E$11,3,0),$K556:$N556)-1)*9/4,1)+CachTinhDiem!$B$24*ROUND(1+(INDEX(CachTinhDiem!$B$15:$E$20,MATCH($O556,CachTinhDiem!$A$15:$A$20,0),3)-1)*9/4,1),1)</f>
        <v>3</v>
      </c>
      <c r="S556" s="20">
        <f>ROUND(CachTinhDiem!$B$23*ROUND(1+(SUMPRODUCT(INDEX(CachTinhDiem!$B$8:$E$11,4,0),$K556:$N556)-1)*9/4,1)+CachTinhDiem!$B$24*ROUND(1+(INDEX(CachTinhDiem!$B$15:$E$20,MATCH($O556,CachTinhDiem!$A$15:$A$20,0),4)-1)*9/4,1),1)</f>
        <v>7.5</v>
      </c>
      <c r="T556" s="18" t="str">
        <f>INDEX(CachTinhDiem!$A$8:$A$11,MATCH(MAX($P556:$S556),$P556:$S556,0))</f>
        <v>Thuyết trình</v>
      </c>
      <c r="U556" s="21" t="s">
        <v>91</v>
      </c>
      <c r="V556" s="21" t="s">
        <v>92</v>
      </c>
    </row>
    <row r="557" spans="1:22" ht="15" customHeight="1" x14ac:dyDescent="0.35">
      <c r="A557" s="18" t="s">
        <v>1300</v>
      </c>
      <c r="B557" s="18" t="s">
        <v>1051</v>
      </c>
      <c r="C557" s="18" t="s">
        <v>1301</v>
      </c>
      <c r="D557" s="18" t="s">
        <v>85</v>
      </c>
      <c r="E557" s="18" t="s">
        <v>160</v>
      </c>
      <c r="F557" s="18" t="s">
        <v>87</v>
      </c>
      <c r="G557" s="18" t="s">
        <v>1058</v>
      </c>
      <c r="H557" s="19">
        <v>5</v>
      </c>
      <c r="I557" s="19">
        <v>16</v>
      </c>
      <c r="J557" s="18" t="s">
        <v>120</v>
      </c>
      <c r="K557" s="19">
        <v>3</v>
      </c>
      <c r="L557" s="19">
        <v>2</v>
      </c>
      <c r="M557" s="19">
        <v>3</v>
      </c>
      <c r="N557" s="19">
        <v>2</v>
      </c>
      <c r="O557" s="18" t="s">
        <v>110</v>
      </c>
      <c r="P557" s="20">
        <f>ROUND(CachTinhDiem!$B$23*ROUND(1+(SUMPRODUCT(INDEX(CachTinhDiem!$B$8:$E$11,1,0),$K557:$N557)-1)*9/4,1)+CachTinhDiem!$B$24*ROUND(1+(INDEX(CachTinhDiem!$B$15:$E$20,MATCH($O557,CachTinhDiem!$A$15:$A$20,0),1)-1)*9/4,1),1)</f>
        <v>5.3</v>
      </c>
      <c r="Q557" s="20">
        <f>ROUND(CachTinhDiem!$B$23*ROUND(1+(SUMPRODUCT(INDEX(CachTinhDiem!$B$8:$E$11,2,0),$K557:$N557)-1)*9/4,1)+CachTinhDiem!$B$24*ROUND(1+(INDEX(CachTinhDiem!$B$15:$E$20,MATCH($O557,CachTinhDiem!$A$15:$A$20,0),2)-1)*9/4,1),1)</f>
        <v>5</v>
      </c>
      <c r="R557" s="20">
        <f>ROUND(CachTinhDiem!$B$23*ROUND(1+(SUMPRODUCT(INDEX(CachTinhDiem!$B$8:$E$11,3,0),$K557:$N557)-1)*9/4,1)+CachTinhDiem!$B$24*ROUND(1+(INDEX(CachTinhDiem!$B$15:$E$20,MATCH($O557,CachTinhDiem!$A$15:$A$20,0),3)-1)*9/4,1),1)</f>
        <v>4.7</v>
      </c>
      <c r="S557" s="20">
        <f>ROUND(CachTinhDiem!$B$23*ROUND(1+(SUMPRODUCT(INDEX(CachTinhDiem!$B$8:$E$11,4,0),$K557:$N557)-1)*9/4,1)+CachTinhDiem!$B$24*ROUND(1+(INDEX(CachTinhDiem!$B$15:$E$20,MATCH($O557,CachTinhDiem!$A$15:$A$20,0),4)-1)*9/4,1),1)</f>
        <v>4.9000000000000004</v>
      </c>
      <c r="T557" s="18" t="str">
        <f>INDEX(CachTinhDiem!$A$8:$A$11,MATCH(MAX($P557:$S557),$P557:$S557,0))</f>
        <v>Đi học</v>
      </c>
      <c r="U557" s="21" t="s">
        <v>91</v>
      </c>
      <c r="V557" s="21" t="s">
        <v>92</v>
      </c>
    </row>
    <row r="558" spans="1:22" ht="15" customHeight="1" x14ac:dyDescent="0.35">
      <c r="A558" s="18" t="s">
        <v>1302</v>
      </c>
      <c r="B558" s="18" t="s">
        <v>1051</v>
      </c>
      <c r="C558" s="18" t="s">
        <v>1303</v>
      </c>
      <c r="D558" s="18" t="s">
        <v>85</v>
      </c>
      <c r="E558" s="18" t="s">
        <v>106</v>
      </c>
      <c r="F558" s="18" t="s">
        <v>87</v>
      </c>
      <c r="G558" s="18" t="s">
        <v>238</v>
      </c>
      <c r="H558" s="19">
        <v>6</v>
      </c>
      <c r="I558" s="19">
        <v>19</v>
      </c>
      <c r="J558" s="18" t="s">
        <v>120</v>
      </c>
      <c r="K558" s="19">
        <v>4</v>
      </c>
      <c r="L558" s="19">
        <v>2</v>
      </c>
      <c r="M558" s="19">
        <v>3</v>
      </c>
      <c r="N558" s="19">
        <v>3</v>
      </c>
      <c r="O558" s="18" t="s">
        <v>90</v>
      </c>
      <c r="P558" s="20">
        <f>ROUND(CachTinhDiem!$B$23*ROUND(1+(SUMPRODUCT(INDEX(CachTinhDiem!$B$8:$E$11,1,0),$K558:$N558)-1)*9/4,1)+CachTinhDiem!$B$24*ROUND(1+(INDEX(CachTinhDiem!$B$15:$E$20,MATCH($O558,CachTinhDiem!$A$15:$A$20,0),1)-1)*9/4,1),1)</f>
        <v>5.9</v>
      </c>
      <c r="Q558" s="20">
        <f>ROUND(CachTinhDiem!$B$23*ROUND(1+(SUMPRODUCT(INDEX(CachTinhDiem!$B$8:$E$11,2,0),$K558:$N558)-1)*9/4,1)+CachTinhDiem!$B$24*ROUND(1+(INDEX(CachTinhDiem!$B$15:$E$20,MATCH($O558,CachTinhDiem!$A$15:$A$20,0),2)-1)*9/4,1),1)</f>
        <v>5.5</v>
      </c>
      <c r="R558" s="20">
        <f>ROUND(CachTinhDiem!$B$23*ROUND(1+(SUMPRODUCT(INDEX(CachTinhDiem!$B$8:$E$11,3,0),$K558:$N558)-1)*9/4,1)+CachTinhDiem!$B$24*ROUND(1+(INDEX(CachTinhDiem!$B$15:$E$20,MATCH($O558,CachTinhDiem!$A$15:$A$20,0),3)-1)*9/4,1),1)</f>
        <v>5.7</v>
      </c>
      <c r="S558" s="20">
        <f>ROUND(CachTinhDiem!$B$23*ROUND(1+(SUMPRODUCT(INDEX(CachTinhDiem!$B$8:$E$11,4,0),$K558:$N558)-1)*9/4,1)+CachTinhDiem!$B$24*ROUND(1+(INDEX(CachTinhDiem!$B$15:$E$20,MATCH($O558,CachTinhDiem!$A$15:$A$20,0),4)-1)*9/4,1),1)</f>
        <v>4.5999999999999996</v>
      </c>
      <c r="T558" s="18" t="str">
        <f>INDEX(CachTinhDiem!$A$8:$A$11,MATCH(MAX($P558:$S558),$P558:$S558,0))</f>
        <v>Đi học</v>
      </c>
      <c r="U558" s="21" t="s">
        <v>91</v>
      </c>
      <c r="V558" s="21" t="s">
        <v>92</v>
      </c>
    </row>
    <row r="559" spans="1:22" ht="15" customHeight="1" x14ac:dyDescent="0.35">
      <c r="A559" s="18" t="s">
        <v>1304</v>
      </c>
      <c r="B559" s="18" t="s">
        <v>1051</v>
      </c>
      <c r="C559" s="18" t="s">
        <v>1305</v>
      </c>
      <c r="D559" s="18" t="s">
        <v>85</v>
      </c>
      <c r="E559" s="18" t="s">
        <v>131</v>
      </c>
      <c r="F559" s="18" t="s">
        <v>87</v>
      </c>
      <c r="G559" s="18" t="s">
        <v>226</v>
      </c>
      <c r="H559" s="19">
        <v>6</v>
      </c>
      <c r="I559" s="19">
        <v>18</v>
      </c>
      <c r="J559" s="18" t="s">
        <v>120</v>
      </c>
      <c r="K559" s="19">
        <v>4</v>
      </c>
      <c r="L559" s="19">
        <v>2</v>
      </c>
      <c r="M559" s="19">
        <v>2</v>
      </c>
      <c r="N559" s="19">
        <v>3</v>
      </c>
      <c r="O559" s="18" t="s">
        <v>150</v>
      </c>
      <c r="P559" s="20">
        <f>ROUND(CachTinhDiem!$B$23*ROUND(1+(SUMPRODUCT(INDEX(CachTinhDiem!$B$8:$E$11,1,0),$K559:$N559)-1)*9/4,1)+CachTinhDiem!$B$24*ROUND(1+(INDEX(CachTinhDiem!$B$15:$E$20,MATCH($O559,CachTinhDiem!$A$15:$A$20,0),1)-1)*9/4,1),1)</f>
        <v>5.4</v>
      </c>
      <c r="Q559" s="20">
        <f>ROUND(CachTinhDiem!$B$23*ROUND(1+(SUMPRODUCT(INDEX(CachTinhDiem!$B$8:$E$11,2,0),$K559:$N559)-1)*9/4,1)+CachTinhDiem!$B$24*ROUND(1+(INDEX(CachTinhDiem!$B$15:$E$20,MATCH($O559,CachTinhDiem!$A$15:$A$20,0),2)-1)*9/4,1),1)</f>
        <v>4.0999999999999996</v>
      </c>
      <c r="R559" s="20">
        <f>ROUND(CachTinhDiem!$B$23*ROUND(1+(SUMPRODUCT(INDEX(CachTinhDiem!$B$8:$E$11,3,0),$K559:$N559)-1)*9/4,1)+CachTinhDiem!$B$24*ROUND(1+(INDEX(CachTinhDiem!$B$15:$E$20,MATCH($O559,CachTinhDiem!$A$15:$A$20,0),3)-1)*9/4,1),1)</f>
        <v>5.6</v>
      </c>
      <c r="S559" s="20">
        <f>ROUND(CachTinhDiem!$B$23*ROUND(1+(SUMPRODUCT(INDEX(CachTinhDiem!$B$8:$E$11,4,0),$K559:$N559)-1)*9/4,1)+CachTinhDiem!$B$24*ROUND(1+(INDEX(CachTinhDiem!$B$15:$E$20,MATCH($O559,CachTinhDiem!$A$15:$A$20,0),4)-1)*9/4,1),1)</f>
        <v>4.9000000000000004</v>
      </c>
      <c r="T559" s="18" t="str">
        <f>INDEX(CachTinhDiem!$A$8:$A$11,MATCH(MAX($P559:$S559),$P559:$S559,0))</f>
        <v>Vẽ ngoại cảnh</v>
      </c>
      <c r="U559" s="21" t="s">
        <v>91</v>
      </c>
      <c r="V559" s="21" t="s">
        <v>92</v>
      </c>
    </row>
    <row r="560" spans="1:22" ht="15" customHeight="1" x14ac:dyDescent="0.35">
      <c r="A560" s="18" t="s">
        <v>1306</v>
      </c>
      <c r="B560" s="18" t="s">
        <v>1051</v>
      </c>
      <c r="C560" s="18" t="s">
        <v>1307</v>
      </c>
      <c r="D560" s="18" t="s">
        <v>136</v>
      </c>
      <c r="E560" s="18" t="s">
        <v>318</v>
      </c>
      <c r="F560" s="18" t="s">
        <v>87</v>
      </c>
      <c r="G560" s="18" t="s">
        <v>262</v>
      </c>
      <c r="H560" s="19">
        <v>7</v>
      </c>
      <c r="I560" s="19">
        <v>20</v>
      </c>
      <c r="J560" s="18" t="s">
        <v>120</v>
      </c>
      <c r="K560" s="19">
        <v>4</v>
      </c>
      <c r="L560" s="19">
        <v>2</v>
      </c>
      <c r="M560" s="19">
        <v>3</v>
      </c>
      <c r="N560" s="19">
        <v>2</v>
      </c>
      <c r="O560" s="18" t="s">
        <v>138</v>
      </c>
      <c r="P560" s="20">
        <f>ROUND(CachTinhDiem!$B$23*ROUND(1+(SUMPRODUCT(INDEX(CachTinhDiem!$B$8:$E$11,1,0),$K560:$N560)-1)*9/4,1)+CachTinhDiem!$B$24*ROUND(1+(INDEX(CachTinhDiem!$B$15:$E$20,MATCH($O560,CachTinhDiem!$A$15:$A$20,0),1)-1)*9/4,1),1)</f>
        <v>5.4</v>
      </c>
      <c r="Q560" s="20">
        <f>ROUND(CachTinhDiem!$B$23*ROUND(1+(SUMPRODUCT(INDEX(CachTinhDiem!$B$8:$E$11,2,0),$K560:$N560)-1)*9/4,1)+CachTinhDiem!$B$24*ROUND(1+(INDEX(CachTinhDiem!$B$15:$E$20,MATCH($O560,CachTinhDiem!$A$15:$A$20,0),2)-1)*9/4,1),1)</f>
        <v>6.7</v>
      </c>
      <c r="R560" s="20">
        <f>ROUND(CachTinhDiem!$B$23*ROUND(1+(SUMPRODUCT(INDEX(CachTinhDiem!$B$8:$E$11,3,0),$K560:$N560)-1)*9/4,1)+CachTinhDiem!$B$24*ROUND(1+(INDEX(CachTinhDiem!$B$15:$E$20,MATCH($O560,CachTinhDiem!$A$15:$A$20,0),3)-1)*9/4,1),1)</f>
        <v>5.4</v>
      </c>
      <c r="S560" s="20">
        <f>ROUND(CachTinhDiem!$B$23*ROUND(1+(SUMPRODUCT(INDEX(CachTinhDiem!$B$8:$E$11,4,0),$K560:$N560)-1)*9/4,1)+CachTinhDiem!$B$24*ROUND(1+(INDEX(CachTinhDiem!$B$15:$E$20,MATCH($O560,CachTinhDiem!$A$15:$A$20,0),4)-1)*9/4,1),1)</f>
        <v>2.9</v>
      </c>
      <c r="T560" s="18" t="str">
        <f>INDEX(CachTinhDiem!$A$8:$A$11,MATCH(MAX($P560:$S560),$P560:$S560,0))</f>
        <v>Xưởng/Công trình</v>
      </c>
      <c r="U560" s="21" t="s">
        <v>91</v>
      </c>
      <c r="V560" s="21" t="s">
        <v>92</v>
      </c>
    </row>
    <row r="561" spans="1:22" ht="15" customHeight="1" x14ac:dyDescent="0.35">
      <c r="A561" s="18" t="s">
        <v>1308</v>
      </c>
      <c r="B561" s="18" t="s">
        <v>1051</v>
      </c>
      <c r="C561" s="18" t="s">
        <v>1309</v>
      </c>
      <c r="D561" s="18" t="s">
        <v>136</v>
      </c>
      <c r="E561" s="18" t="s">
        <v>183</v>
      </c>
      <c r="F561" s="18" t="s">
        <v>87</v>
      </c>
      <c r="G561" s="18" t="s">
        <v>1230</v>
      </c>
      <c r="H561" s="19">
        <v>5</v>
      </c>
      <c r="I561" s="19">
        <v>19</v>
      </c>
      <c r="J561" s="18" t="s">
        <v>120</v>
      </c>
      <c r="K561" s="19">
        <v>4</v>
      </c>
      <c r="L561" s="19">
        <v>1</v>
      </c>
      <c r="M561" s="19">
        <v>2</v>
      </c>
      <c r="N561" s="19">
        <v>2</v>
      </c>
      <c r="O561" s="18" t="s">
        <v>150</v>
      </c>
      <c r="P561" s="20">
        <f>ROUND(CachTinhDiem!$B$23*ROUND(1+(SUMPRODUCT(INDEX(CachTinhDiem!$B$8:$E$11,1,0),$K561:$N561)-1)*9/4,1)+CachTinhDiem!$B$24*ROUND(1+(INDEX(CachTinhDiem!$B$15:$E$20,MATCH($O561,CachTinhDiem!$A$15:$A$20,0),1)-1)*9/4,1),1)</f>
        <v>4.4000000000000004</v>
      </c>
      <c r="Q561" s="20">
        <f>ROUND(CachTinhDiem!$B$23*ROUND(1+(SUMPRODUCT(INDEX(CachTinhDiem!$B$8:$E$11,2,0),$K561:$N561)-1)*9/4,1)+CachTinhDiem!$B$24*ROUND(1+(INDEX(CachTinhDiem!$B$15:$E$20,MATCH($O561,CachTinhDiem!$A$15:$A$20,0),2)-1)*9/4,1),1)</f>
        <v>3.6</v>
      </c>
      <c r="R561" s="20">
        <f>ROUND(CachTinhDiem!$B$23*ROUND(1+(SUMPRODUCT(INDEX(CachTinhDiem!$B$8:$E$11,3,0),$K561:$N561)-1)*9/4,1)+CachTinhDiem!$B$24*ROUND(1+(INDEX(CachTinhDiem!$B$15:$E$20,MATCH($O561,CachTinhDiem!$A$15:$A$20,0),3)-1)*9/4,1),1)</f>
        <v>4.8</v>
      </c>
      <c r="S561" s="20">
        <f>ROUND(CachTinhDiem!$B$23*ROUND(1+(SUMPRODUCT(INDEX(CachTinhDiem!$B$8:$E$11,4,0),$K561:$N561)-1)*9/4,1)+CachTinhDiem!$B$24*ROUND(1+(INDEX(CachTinhDiem!$B$15:$E$20,MATCH($O561,CachTinhDiem!$A$15:$A$20,0),4)-1)*9/4,1),1)</f>
        <v>3.6</v>
      </c>
      <c r="T561" s="18" t="str">
        <f>INDEX(CachTinhDiem!$A$8:$A$11,MATCH(MAX($P561:$S561),$P561:$S561,0))</f>
        <v>Vẽ ngoại cảnh</v>
      </c>
      <c r="U561" s="21" t="s">
        <v>91</v>
      </c>
      <c r="V561" s="21" t="s">
        <v>92</v>
      </c>
    </row>
    <row r="562" spans="1:22" ht="15" customHeight="1" x14ac:dyDescent="0.35">
      <c r="A562" s="18" t="s">
        <v>1310</v>
      </c>
      <c r="B562" s="18" t="s">
        <v>1051</v>
      </c>
      <c r="C562" s="18" t="s">
        <v>1311</v>
      </c>
      <c r="D562" s="18" t="s">
        <v>136</v>
      </c>
      <c r="E562" s="18" t="s">
        <v>106</v>
      </c>
      <c r="F562" s="18" t="s">
        <v>87</v>
      </c>
      <c r="G562" s="18" t="s">
        <v>1148</v>
      </c>
      <c r="H562" s="19">
        <v>12</v>
      </c>
      <c r="I562" s="19">
        <v>29</v>
      </c>
      <c r="J562" s="18" t="s">
        <v>128</v>
      </c>
      <c r="K562" s="19">
        <v>2</v>
      </c>
      <c r="L562" s="19">
        <v>3</v>
      </c>
      <c r="M562" s="19">
        <v>4</v>
      </c>
      <c r="N562" s="19">
        <v>3</v>
      </c>
      <c r="O562" s="18" t="s">
        <v>138</v>
      </c>
      <c r="P562" s="20">
        <f>ROUND(CachTinhDiem!$B$23*ROUND(1+(SUMPRODUCT(INDEX(CachTinhDiem!$B$8:$E$11,1,0),$K562:$N562)-1)*9/4,1)+CachTinhDiem!$B$24*ROUND(1+(INDEX(CachTinhDiem!$B$15:$E$20,MATCH($O562,CachTinhDiem!$A$15:$A$20,0),1)-1)*9/4,1),1)</f>
        <v>6.5</v>
      </c>
      <c r="Q562" s="20">
        <f>ROUND(CachTinhDiem!$B$23*ROUND(1+(SUMPRODUCT(INDEX(CachTinhDiem!$B$8:$E$11,2,0),$K562:$N562)-1)*9/4,1)+CachTinhDiem!$B$24*ROUND(1+(INDEX(CachTinhDiem!$B$15:$E$20,MATCH($O562,CachTinhDiem!$A$15:$A$20,0),2)-1)*9/4,1),1)</f>
        <v>7.3</v>
      </c>
      <c r="R562" s="20">
        <f>ROUND(CachTinhDiem!$B$23*ROUND(1+(SUMPRODUCT(INDEX(CachTinhDiem!$B$8:$E$11,3,0),$K562:$N562)-1)*9/4,1)+CachTinhDiem!$B$24*ROUND(1+(INDEX(CachTinhDiem!$B$15:$E$20,MATCH($O562,CachTinhDiem!$A$15:$A$20,0),3)-1)*9/4,1),1)</f>
        <v>7</v>
      </c>
      <c r="S562" s="20">
        <f>ROUND(CachTinhDiem!$B$23*ROUND(1+(SUMPRODUCT(INDEX(CachTinhDiem!$B$8:$E$11,4,0),$K562:$N562)-1)*9/4,1)+CachTinhDiem!$B$24*ROUND(1+(INDEX(CachTinhDiem!$B$15:$E$20,MATCH($O562,CachTinhDiem!$A$15:$A$20,0),4)-1)*9/4,1),1)</f>
        <v>4.5</v>
      </c>
      <c r="T562" s="18" t="str">
        <f>INDEX(CachTinhDiem!$A$8:$A$11,MATCH(MAX($P562:$S562),$P562:$S562,0))</f>
        <v>Xưởng/Công trình</v>
      </c>
      <c r="U562" s="21" t="s">
        <v>91</v>
      </c>
      <c r="V562" s="21" t="s">
        <v>92</v>
      </c>
    </row>
    <row r="563" spans="1:22" ht="15" customHeight="1" x14ac:dyDescent="0.35">
      <c r="A563" s="18" t="s">
        <v>1312</v>
      </c>
      <c r="B563" s="18" t="s">
        <v>1051</v>
      </c>
      <c r="C563" s="18" t="s">
        <v>1313</v>
      </c>
      <c r="D563" s="18" t="s">
        <v>85</v>
      </c>
      <c r="E563" s="18" t="s">
        <v>95</v>
      </c>
      <c r="F563" s="18" t="s">
        <v>87</v>
      </c>
      <c r="G563" s="18" t="s">
        <v>1211</v>
      </c>
      <c r="H563" s="19">
        <v>28</v>
      </c>
      <c r="I563" s="19">
        <v>40</v>
      </c>
      <c r="J563" s="18" t="s">
        <v>726</v>
      </c>
      <c r="K563" s="19">
        <v>1</v>
      </c>
      <c r="L563" s="19">
        <v>5</v>
      </c>
      <c r="M563" s="19">
        <v>4</v>
      </c>
      <c r="N563" s="19">
        <v>4</v>
      </c>
      <c r="O563" s="18" t="s">
        <v>138</v>
      </c>
      <c r="P563" s="20">
        <f>ROUND(CachTinhDiem!$B$23*ROUND(1+(SUMPRODUCT(INDEX(CachTinhDiem!$B$8:$E$11,1,0),$K563:$N563)-1)*9/4,1)+CachTinhDiem!$B$24*ROUND(1+(INDEX(CachTinhDiem!$B$15:$E$20,MATCH($O563,CachTinhDiem!$A$15:$A$20,0),1)-1)*9/4,1),1)</f>
        <v>7.8</v>
      </c>
      <c r="Q563" s="20">
        <f>ROUND(CachTinhDiem!$B$23*ROUND(1+(SUMPRODUCT(INDEX(CachTinhDiem!$B$8:$E$11,2,0),$K563:$N563)-1)*9/4,1)+CachTinhDiem!$B$24*ROUND(1+(INDEX(CachTinhDiem!$B$15:$E$20,MATCH($O563,CachTinhDiem!$A$15:$A$20,0),2)-1)*9/4,1),1)</f>
        <v>7.8</v>
      </c>
      <c r="R563" s="20">
        <f>ROUND(CachTinhDiem!$B$23*ROUND(1+(SUMPRODUCT(INDEX(CachTinhDiem!$B$8:$E$11,3,0),$K563:$N563)-1)*9/4,1)+CachTinhDiem!$B$24*ROUND(1+(INDEX(CachTinhDiem!$B$15:$E$20,MATCH($O563,CachTinhDiem!$A$15:$A$20,0),3)-1)*9/4,1),1)</f>
        <v>8.1999999999999993</v>
      </c>
      <c r="S563" s="20">
        <f>ROUND(CachTinhDiem!$B$23*ROUND(1+(SUMPRODUCT(INDEX(CachTinhDiem!$B$8:$E$11,4,0),$K563:$N563)-1)*9/4,1)+CachTinhDiem!$B$24*ROUND(1+(INDEX(CachTinhDiem!$B$15:$E$20,MATCH($O563,CachTinhDiem!$A$15:$A$20,0),4)-1)*9/4,1),1)</f>
        <v>6</v>
      </c>
      <c r="T563" s="18" t="str">
        <f>INDEX(CachTinhDiem!$A$8:$A$11,MATCH(MAX($P563:$S563),$P563:$S563,0))</f>
        <v>Vẽ ngoại cảnh</v>
      </c>
      <c r="U563" s="21" t="s">
        <v>91</v>
      </c>
      <c r="V563" s="21" t="s">
        <v>92</v>
      </c>
    </row>
    <row r="564" spans="1:22" ht="15" customHeight="1" x14ac:dyDescent="0.35">
      <c r="A564" s="18" t="s">
        <v>1314</v>
      </c>
      <c r="B564" s="18" t="s">
        <v>1051</v>
      </c>
      <c r="C564" s="18" t="s">
        <v>1315</v>
      </c>
      <c r="D564" s="18" t="s">
        <v>100</v>
      </c>
      <c r="E564" s="18" t="s">
        <v>24</v>
      </c>
      <c r="F564" s="18" t="s">
        <v>87</v>
      </c>
      <c r="G564" s="18" t="s">
        <v>1316</v>
      </c>
      <c r="H564" s="19">
        <v>5</v>
      </c>
      <c r="I564" s="19">
        <v>10</v>
      </c>
      <c r="J564" s="18" t="s">
        <v>120</v>
      </c>
      <c r="K564" s="19">
        <v>4</v>
      </c>
      <c r="L564" s="19">
        <v>1</v>
      </c>
      <c r="M564" s="19">
        <v>1</v>
      </c>
      <c r="N564" s="19">
        <v>2</v>
      </c>
      <c r="O564" s="18" t="s">
        <v>150</v>
      </c>
      <c r="P564" s="20">
        <f>ROUND(CachTinhDiem!$B$23*ROUND(1+(SUMPRODUCT(INDEX(CachTinhDiem!$B$8:$E$11,1,0),$K564:$N564)-1)*9/4,1)+CachTinhDiem!$B$24*ROUND(1+(INDEX(CachTinhDiem!$B$15:$E$20,MATCH($O564,CachTinhDiem!$A$15:$A$20,0),1)-1)*9/4,1),1)</f>
        <v>4</v>
      </c>
      <c r="Q564" s="20">
        <f>ROUND(CachTinhDiem!$B$23*ROUND(1+(SUMPRODUCT(INDEX(CachTinhDiem!$B$8:$E$11,2,0),$K564:$N564)-1)*9/4,1)+CachTinhDiem!$B$24*ROUND(1+(INDEX(CachTinhDiem!$B$15:$E$20,MATCH($O564,CachTinhDiem!$A$15:$A$20,0),2)-1)*9/4,1),1)</f>
        <v>2.8</v>
      </c>
      <c r="R564" s="20">
        <f>ROUND(CachTinhDiem!$B$23*ROUND(1+(SUMPRODUCT(INDEX(CachTinhDiem!$B$8:$E$11,3,0),$K564:$N564)-1)*9/4,1)+CachTinhDiem!$B$24*ROUND(1+(INDEX(CachTinhDiem!$B$15:$E$20,MATCH($O564,CachTinhDiem!$A$15:$A$20,0),3)-1)*9/4,1),1)</f>
        <v>4.0999999999999996</v>
      </c>
      <c r="S564" s="20">
        <f>ROUND(CachTinhDiem!$B$23*ROUND(1+(SUMPRODUCT(INDEX(CachTinhDiem!$B$8:$E$11,4,0),$K564:$N564)-1)*9/4,1)+CachTinhDiem!$B$24*ROUND(1+(INDEX(CachTinhDiem!$B$15:$E$20,MATCH($O564,CachTinhDiem!$A$15:$A$20,0),4)-1)*9/4,1),1)</f>
        <v>3.3</v>
      </c>
      <c r="T564" s="18" t="str">
        <f>INDEX(CachTinhDiem!$A$8:$A$11,MATCH(MAX($P564:$S564),$P564:$S564,0))</f>
        <v>Vẽ ngoại cảnh</v>
      </c>
      <c r="U564" s="21" t="s">
        <v>91</v>
      </c>
      <c r="V564" s="21" t="s">
        <v>92</v>
      </c>
    </row>
    <row r="565" spans="1:22" ht="15" customHeight="1" x14ac:dyDescent="0.35">
      <c r="A565" s="18" t="s">
        <v>1317</v>
      </c>
      <c r="B565" s="18" t="s">
        <v>1051</v>
      </c>
      <c r="C565" s="18" t="s">
        <v>1318</v>
      </c>
      <c r="D565" s="18" t="s">
        <v>100</v>
      </c>
      <c r="E565" s="18" t="s">
        <v>147</v>
      </c>
      <c r="F565" s="18" t="s">
        <v>87</v>
      </c>
      <c r="G565" s="18" t="s">
        <v>1145</v>
      </c>
      <c r="H565" s="19">
        <v>10</v>
      </c>
      <c r="I565" s="19">
        <v>27</v>
      </c>
      <c r="J565" s="18" t="s">
        <v>200</v>
      </c>
      <c r="K565" s="19">
        <v>3</v>
      </c>
      <c r="L565" s="19">
        <v>3</v>
      </c>
      <c r="M565" s="19">
        <v>2</v>
      </c>
      <c r="N565" s="19">
        <v>4</v>
      </c>
      <c r="O565" s="18" t="s">
        <v>115</v>
      </c>
      <c r="P565" s="20">
        <f>ROUND(CachTinhDiem!$B$23*ROUND(1+(SUMPRODUCT(INDEX(CachTinhDiem!$B$8:$E$11,1,0),$K565:$N565)-1)*9/4,1)+CachTinhDiem!$B$24*ROUND(1+(INDEX(CachTinhDiem!$B$15:$E$20,MATCH($O565,CachTinhDiem!$A$15:$A$20,0),1)-1)*9/4,1),1)</f>
        <v>6.9</v>
      </c>
      <c r="Q565" s="20">
        <f>ROUND(CachTinhDiem!$B$23*ROUND(1+(SUMPRODUCT(INDEX(CachTinhDiem!$B$8:$E$11,2,0),$K565:$N565)-1)*9/4,1)+CachTinhDiem!$B$24*ROUND(1+(INDEX(CachTinhDiem!$B$15:$E$20,MATCH($O565,CachTinhDiem!$A$15:$A$20,0),2)-1)*9/4,1),1)</f>
        <v>5.6</v>
      </c>
      <c r="R565" s="20">
        <f>ROUND(CachTinhDiem!$B$23*ROUND(1+(SUMPRODUCT(INDEX(CachTinhDiem!$B$8:$E$11,3,0),$K565:$N565)-1)*9/4,1)+CachTinhDiem!$B$24*ROUND(1+(INDEX(CachTinhDiem!$B$15:$E$20,MATCH($O565,CachTinhDiem!$A$15:$A$20,0),3)-1)*9/4,1),1)</f>
        <v>6.4</v>
      </c>
      <c r="S565" s="20">
        <f>ROUND(CachTinhDiem!$B$23*ROUND(1+(SUMPRODUCT(INDEX(CachTinhDiem!$B$8:$E$11,4,0),$K565:$N565)-1)*9/4,1)+CachTinhDiem!$B$24*ROUND(1+(INDEX(CachTinhDiem!$B$15:$E$20,MATCH($O565,CachTinhDiem!$A$15:$A$20,0),4)-1)*9/4,1),1)</f>
        <v>6.1</v>
      </c>
      <c r="T565" s="18" t="str">
        <f>INDEX(CachTinhDiem!$A$8:$A$11,MATCH(MAX($P565:$S565),$P565:$S565,0))</f>
        <v>Đi học</v>
      </c>
      <c r="U565" s="21" t="s">
        <v>91</v>
      </c>
      <c r="V565" s="21" t="s">
        <v>92</v>
      </c>
    </row>
    <row r="566" spans="1:22" ht="15" customHeight="1" x14ac:dyDescent="0.35">
      <c r="A566" s="18" t="s">
        <v>1319</v>
      </c>
      <c r="B566" s="18" t="s">
        <v>1051</v>
      </c>
      <c r="C566" s="18" t="s">
        <v>1320</v>
      </c>
      <c r="D566" s="18" t="s">
        <v>85</v>
      </c>
      <c r="E566" s="18" t="s">
        <v>180</v>
      </c>
      <c r="F566" s="18" t="s">
        <v>87</v>
      </c>
      <c r="G566" s="18" t="s">
        <v>1112</v>
      </c>
      <c r="H566" s="19">
        <v>5</v>
      </c>
      <c r="I566" s="19">
        <v>11</v>
      </c>
      <c r="J566" s="18" t="s">
        <v>120</v>
      </c>
      <c r="K566" s="19">
        <v>5</v>
      </c>
      <c r="L566" s="19">
        <v>1</v>
      </c>
      <c r="M566" s="19">
        <v>1</v>
      </c>
      <c r="N566" s="19">
        <v>5</v>
      </c>
      <c r="O566" s="18" t="s">
        <v>103</v>
      </c>
      <c r="P566" s="20">
        <f>ROUND(CachTinhDiem!$B$23*ROUND(1+(SUMPRODUCT(INDEX(CachTinhDiem!$B$8:$E$11,1,0),$K566:$N566)-1)*9/4,1)+CachTinhDiem!$B$24*ROUND(1+(INDEX(CachTinhDiem!$B$15:$E$20,MATCH($O566,CachTinhDiem!$A$15:$A$20,0),1)-1)*9/4,1),1)</f>
        <v>5.6</v>
      </c>
      <c r="Q566" s="20">
        <f>ROUND(CachTinhDiem!$B$23*ROUND(1+(SUMPRODUCT(INDEX(CachTinhDiem!$B$8:$E$11,2,0),$K566:$N566)-1)*9/4,1)+CachTinhDiem!$B$24*ROUND(1+(INDEX(CachTinhDiem!$B$15:$E$20,MATCH($O566,CachTinhDiem!$A$15:$A$20,0),2)-1)*9/4,1),1)</f>
        <v>3.6</v>
      </c>
      <c r="R566" s="20">
        <f>ROUND(CachTinhDiem!$B$23*ROUND(1+(SUMPRODUCT(INDEX(CachTinhDiem!$B$8:$E$11,3,0),$K566:$N566)-1)*9/4,1)+CachTinhDiem!$B$24*ROUND(1+(INDEX(CachTinhDiem!$B$15:$E$20,MATCH($O566,CachTinhDiem!$A$15:$A$20,0),3)-1)*9/4,1),1)</f>
        <v>3</v>
      </c>
      <c r="S566" s="20">
        <f>ROUND(CachTinhDiem!$B$23*ROUND(1+(SUMPRODUCT(INDEX(CachTinhDiem!$B$8:$E$11,4,0),$K566:$N566)-1)*9/4,1)+CachTinhDiem!$B$24*ROUND(1+(INDEX(CachTinhDiem!$B$15:$E$20,MATCH($O566,CachTinhDiem!$A$15:$A$20,0),4)-1)*9/4,1),1)</f>
        <v>7.5</v>
      </c>
      <c r="T566" s="18" t="str">
        <f>INDEX(CachTinhDiem!$A$8:$A$11,MATCH(MAX($P566:$S566),$P566:$S566,0))</f>
        <v>Thuyết trình</v>
      </c>
      <c r="U566" s="21" t="s">
        <v>91</v>
      </c>
      <c r="V566" s="21" t="s">
        <v>92</v>
      </c>
    </row>
    <row r="567" spans="1:22" ht="15" customHeight="1" x14ac:dyDescent="0.35">
      <c r="A567" s="18" t="s">
        <v>1321</v>
      </c>
      <c r="B567" s="18" t="s">
        <v>1051</v>
      </c>
      <c r="C567" s="18" t="s">
        <v>1322</v>
      </c>
      <c r="D567" s="18" t="s">
        <v>85</v>
      </c>
      <c r="E567" s="18" t="s">
        <v>183</v>
      </c>
      <c r="F567" s="18" t="s">
        <v>87</v>
      </c>
      <c r="G567" s="18" t="s">
        <v>1145</v>
      </c>
      <c r="H567" s="19">
        <v>10</v>
      </c>
      <c r="I567" s="19">
        <v>26</v>
      </c>
      <c r="J567" s="18" t="s">
        <v>200</v>
      </c>
      <c r="K567" s="19">
        <v>3</v>
      </c>
      <c r="L567" s="19">
        <v>3</v>
      </c>
      <c r="M567" s="19">
        <v>4</v>
      </c>
      <c r="N567" s="19">
        <v>4</v>
      </c>
      <c r="O567" s="18" t="s">
        <v>115</v>
      </c>
      <c r="P567" s="20">
        <f>ROUND(CachTinhDiem!$B$23*ROUND(1+(SUMPRODUCT(INDEX(CachTinhDiem!$B$8:$E$11,1,0),$K567:$N567)-1)*9/4,1)+CachTinhDiem!$B$24*ROUND(1+(INDEX(CachTinhDiem!$B$15:$E$20,MATCH($O567,CachTinhDiem!$A$15:$A$20,0),1)-1)*9/4,1),1)</f>
        <v>7.8</v>
      </c>
      <c r="Q567" s="20">
        <f>ROUND(CachTinhDiem!$B$23*ROUND(1+(SUMPRODUCT(INDEX(CachTinhDiem!$B$8:$E$11,2,0),$K567:$N567)-1)*9/4,1)+CachTinhDiem!$B$24*ROUND(1+(INDEX(CachTinhDiem!$B$15:$E$20,MATCH($O567,CachTinhDiem!$A$15:$A$20,0),2)-1)*9/4,1),1)</f>
        <v>7.2</v>
      </c>
      <c r="R567" s="20">
        <f>ROUND(CachTinhDiem!$B$23*ROUND(1+(SUMPRODUCT(INDEX(CachTinhDiem!$B$8:$E$11,3,0),$K567:$N567)-1)*9/4,1)+CachTinhDiem!$B$24*ROUND(1+(INDEX(CachTinhDiem!$B$15:$E$20,MATCH($O567,CachTinhDiem!$A$15:$A$20,0),3)-1)*9/4,1),1)</f>
        <v>8</v>
      </c>
      <c r="S567" s="20">
        <f>ROUND(CachTinhDiem!$B$23*ROUND(1+(SUMPRODUCT(INDEX(CachTinhDiem!$B$8:$E$11,4,0),$K567:$N567)-1)*9/4,1)+CachTinhDiem!$B$24*ROUND(1+(INDEX(CachTinhDiem!$B$15:$E$20,MATCH($O567,CachTinhDiem!$A$15:$A$20,0),4)-1)*9/4,1),1)</f>
        <v>6.8</v>
      </c>
      <c r="T567" s="18" t="str">
        <f>INDEX(CachTinhDiem!$A$8:$A$11,MATCH(MAX($P567:$S567),$P567:$S567,0))</f>
        <v>Vẽ ngoại cảnh</v>
      </c>
      <c r="U567" s="21" t="s">
        <v>91</v>
      </c>
      <c r="V567" s="21" t="s">
        <v>92</v>
      </c>
    </row>
    <row r="568" spans="1:22" ht="15" customHeight="1" x14ac:dyDescent="0.35">
      <c r="A568" s="18" t="s">
        <v>1323</v>
      </c>
      <c r="B568" s="18" t="s">
        <v>1051</v>
      </c>
      <c r="C568" s="18" t="s">
        <v>1324</v>
      </c>
      <c r="D568" s="18" t="s">
        <v>136</v>
      </c>
      <c r="E568" s="18" t="s">
        <v>160</v>
      </c>
      <c r="F568" s="18" t="s">
        <v>87</v>
      </c>
      <c r="G568" s="18" t="s">
        <v>1148</v>
      </c>
      <c r="H568" s="19">
        <v>12</v>
      </c>
      <c r="I568" s="19">
        <v>30</v>
      </c>
      <c r="J568" s="18" t="s">
        <v>128</v>
      </c>
      <c r="K568" s="19">
        <v>2</v>
      </c>
      <c r="L568" s="19">
        <v>3</v>
      </c>
      <c r="M568" s="19">
        <v>4</v>
      </c>
      <c r="N568" s="19">
        <v>3</v>
      </c>
      <c r="O568" s="18" t="s">
        <v>115</v>
      </c>
      <c r="P568" s="20">
        <f>ROUND(CachTinhDiem!$B$23*ROUND(1+(SUMPRODUCT(INDEX(CachTinhDiem!$B$8:$E$11,1,0),$K568:$N568)-1)*9/4,1)+CachTinhDiem!$B$24*ROUND(1+(INDEX(CachTinhDiem!$B$15:$E$20,MATCH($O568,CachTinhDiem!$A$15:$A$20,0),1)-1)*9/4,1),1)</f>
        <v>7.2</v>
      </c>
      <c r="Q568" s="20">
        <f>ROUND(CachTinhDiem!$B$23*ROUND(1+(SUMPRODUCT(INDEX(CachTinhDiem!$B$8:$E$11,2,0),$K568:$N568)-1)*9/4,1)+CachTinhDiem!$B$24*ROUND(1+(INDEX(CachTinhDiem!$B$15:$E$20,MATCH($O568,CachTinhDiem!$A$15:$A$20,0),2)-1)*9/4,1),1)</f>
        <v>6.7</v>
      </c>
      <c r="R568" s="20">
        <f>ROUND(CachTinhDiem!$B$23*ROUND(1+(SUMPRODUCT(INDEX(CachTinhDiem!$B$8:$E$11,3,0),$K568:$N568)-1)*9/4,1)+CachTinhDiem!$B$24*ROUND(1+(INDEX(CachTinhDiem!$B$15:$E$20,MATCH($O568,CachTinhDiem!$A$15:$A$20,0),3)-1)*9/4,1),1)</f>
        <v>7.6</v>
      </c>
      <c r="S568" s="20">
        <f>ROUND(CachTinhDiem!$B$23*ROUND(1+(SUMPRODUCT(INDEX(CachTinhDiem!$B$8:$E$11,4,0),$K568:$N568)-1)*9/4,1)+CachTinhDiem!$B$24*ROUND(1+(INDEX(CachTinhDiem!$B$15:$E$20,MATCH($O568,CachTinhDiem!$A$15:$A$20,0),4)-1)*9/4,1),1)</f>
        <v>5.9</v>
      </c>
      <c r="T568" s="18" t="str">
        <f>INDEX(CachTinhDiem!$A$8:$A$11,MATCH(MAX($P568:$S568),$P568:$S568,0))</f>
        <v>Vẽ ngoại cảnh</v>
      </c>
      <c r="U568" s="21" t="s">
        <v>91</v>
      </c>
      <c r="V568" s="21" t="s">
        <v>92</v>
      </c>
    </row>
    <row r="569" spans="1:22" ht="15" customHeight="1" x14ac:dyDescent="0.35">
      <c r="A569" s="18" t="s">
        <v>1325</v>
      </c>
      <c r="B569" s="18" t="s">
        <v>1051</v>
      </c>
      <c r="C569" s="18" t="s">
        <v>1326</v>
      </c>
      <c r="D569" s="18" t="s">
        <v>100</v>
      </c>
      <c r="E569" s="18" t="s">
        <v>106</v>
      </c>
      <c r="F569" s="18" t="s">
        <v>87</v>
      </c>
      <c r="G569" s="18" t="s">
        <v>1065</v>
      </c>
      <c r="H569" s="19">
        <v>5</v>
      </c>
      <c r="I569" s="19">
        <v>12</v>
      </c>
      <c r="J569" s="18" t="s">
        <v>120</v>
      </c>
      <c r="K569" s="19">
        <v>4</v>
      </c>
      <c r="L569" s="19">
        <v>2</v>
      </c>
      <c r="M569" s="19">
        <v>3</v>
      </c>
      <c r="N569" s="19">
        <v>2</v>
      </c>
      <c r="O569" s="18" t="s">
        <v>90</v>
      </c>
      <c r="P569" s="20">
        <f>ROUND(CachTinhDiem!$B$23*ROUND(1+(SUMPRODUCT(INDEX(CachTinhDiem!$B$8:$E$11,1,0),$K569:$N569)-1)*9/4,1)+CachTinhDiem!$B$24*ROUND(1+(INDEX(CachTinhDiem!$B$15:$E$20,MATCH($O569,CachTinhDiem!$A$15:$A$20,0),1)-1)*9/4,1),1)</f>
        <v>5.4</v>
      </c>
      <c r="Q569" s="20">
        <f>ROUND(CachTinhDiem!$B$23*ROUND(1+(SUMPRODUCT(INDEX(CachTinhDiem!$B$8:$E$11,2,0),$K569:$N569)-1)*9/4,1)+CachTinhDiem!$B$24*ROUND(1+(INDEX(CachTinhDiem!$B$15:$E$20,MATCH($O569,CachTinhDiem!$A$15:$A$20,0),2)-1)*9/4,1),1)</f>
        <v>5.4</v>
      </c>
      <c r="R569" s="20">
        <f>ROUND(CachTinhDiem!$B$23*ROUND(1+(SUMPRODUCT(INDEX(CachTinhDiem!$B$8:$E$11,3,0),$K569:$N569)-1)*9/4,1)+CachTinhDiem!$B$24*ROUND(1+(INDEX(CachTinhDiem!$B$15:$E$20,MATCH($O569,CachTinhDiem!$A$15:$A$20,0),3)-1)*9/4,1),1)</f>
        <v>5.4</v>
      </c>
      <c r="S569" s="20">
        <f>ROUND(CachTinhDiem!$B$23*ROUND(1+(SUMPRODUCT(INDEX(CachTinhDiem!$B$8:$E$11,4,0),$K569:$N569)-1)*9/4,1)+CachTinhDiem!$B$24*ROUND(1+(INDEX(CachTinhDiem!$B$15:$E$20,MATCH($O569,CachTinhDiem!$A$15:$A$20,0),4)-1)*9/4,1),1)</f>
        <v>3.6</v>
      </c>
      <c r="T569" s="18" t="str">
        <f>INDEX(CachTinhDiem!$A$8:$A$11,MATCH(MAX($P569:$S569),$P569:$S569,0))</f>
        <v>Đi học</v>
      </c>
      <c r="U569" s="21" t="s">
        <v>91</v>
      </c>
      <c r="V569" s="21" t="s">
        <v>92</v>
      </c>
    </row>
    <row r="570" spans="1:22" ht="15" customHeight="1" x14ac:dyDescent="0.35">
      <c r="A570" s="18" t="s">
        <v>1327</v>
      </c>
      <c r="B570" s="18" t="s">
        <v>1051</v>
      </c>
      <c r="C570" s="18" t="s">
        <v>1328</v>
      </c>
      <c r="D570" s="18" t="s">
        <v>85</v>
      </c>
      <c r="E570" s="18" t="s">
        <v>229</v>
      </c>
      <c r="F570" s="18" t="s">
        <v>87</v>
      </c>
      <c r="G570" s="18" t="s">
        <v>1132</v>
      </c>
      <c r="H570" s="19">
        <v>5</v>
      </c>
      <c r="I570" s="19">
        <v>19</v>
      </c>
      <c r="J570" s="18" t="s">
        <v>120</v>
      </c>
      <c r="K570" s="19">
        <v>4</v>
      </c>
      <c r="L570" s="19">
        <v>1</v>
      </c>
      <c r="M570" s="19">
        <v>2</v>
      </c>
      <c r="N570" s="19">
        <v>2</v>
      </c>
      <c r="O570" s="18" t="s">
        <v>90</v>
      </c>
      <c r="P570" s="20">
        <f>ROUND(CachTinhDiem!$B$23*ROUND(1+(SUMPRODUCT(INDEX(CachTinhDiem!$B$8:$E$11,1,0),$K570:$N570)-1)*9/4,1)+CachTinhDiem!$B$24*ROUND(1+(INDEX(CachTinhDiem!$B$15:$E$20,MATCH($O570,CachTinhDiem!$A$15:$A$20,0),1)-1)*9/4,1),1)</f>
        <v>4.4000000000000004</v>
      </c>
      <c r="Q570" s="20">
        <f>ROUND(CachTinhDiem!$B$23*ROUND(1+(SUMPRODUCT(INDEX(CachTinhDiem!$B$8:$E$11,2,0),$K570:$N570)-1)*9/4,1)+CachTinhDiem!$B$24*ROUND(1+(INDEX(CachTinhDiem!$B$15:$E$20,MATCH($O570,CachTinhDiem!$A$15:$A$20,0),2)-1)*9/4,1),1)</f>
        <v>4.2</v>
      </c>
      <c r="R570" s="20">
        <f>ROUND(CachTinhDiem!$B$23*ROUND(1+(SUMPRODUCT(INDEX(CachTinhDiem!$B$8:$E$11,3,0),$K570:$N570)-1)*9/4,1)+CachTinhDiem!$B$24*ROUND(1+(INDEX(CachTinhDiem!$B$15:$E$20,MATCH($O570,CachTinhDiem!$A$15:$A$20,0),3)-1)*9/4,1),1)</f>
        <v>4.2</v>
      </c>
      <c r="S570" s="20">
        <f>ROUND(CachTinhDiem!$B$23*ROUND(1+(SUMPRODUCT(INDEX(CachTinhDiem!$B$8:$E$11,4,0),$K570:$N570)-1)*9/4,1)+CachTinhDiem!$B$24*ROUND(1+(INDEX(CachTinhDiem!$B$15:$E$20,MATCH($O570,CachTinhDiem!$A$15:$A$20,0),4)-1)*9/4,1),1)</f>
        <v>3</v>
      </c>
      <c r="T570" s="18" t="str">
        <f>INDEX(CachTinhDiem!$A$8:$A$11,MATCH(MAX($P570:$S570),$P570:$S570,0))</f>
        <v>Đi học</v>
      </c>
      <c r="U570" s="21" t="s">
        <v>91</v>
      </c>
      <c r="V570" s="21" t="s">
        <v>92</v>
      </c>
    </row>
    <row r="571" spans="1:22" ht="15" customHeight="1" x14ac:dyDescent="0.35">
      <c r="A571" s="18" t="s">
        <v>1329</v>
      </c>
      <c r="B571" s="18" t="s">
        <v>1051</v>
      </c>
      <c r="C571" s="18" t="s">
        <v>1330</v>
      </c>
      <c r="D571" s="18" t="s">
        <v>85</v>
      </c>
      <c r="E571" s="18" t="s">
        <v>176</v>
      </c>
      <c r="F571" s="18" t="s">
        <v>87</v>
      </c>
      <c r="G571" s="18" t="s">
        <v>238</v>
      </c>
      <c r="H571" s="19">
        <v>6</v>
      </c>
      <c r="I571" s="19">
        <v>21</v>
      </c>
      <c r="J571" s="18" t="s">
        <v>97</v>
      </c>
      <c r="K571" s="19">
        <v>4</v>
      </c>
      <c r="L571" s="19">
        <v>2</v>
      </c>
      <c r="M571" s="19">
        <v>3</v>
      </c>
      <c r="N571" s="19">
        <v>3</v>
      </c>
      <c r="O571" s="18" t="s">
        <v>115</v>
      </c>
      <c r="P571" s="20">
        <f>ROUND(CachTinhDiem!$B$23*ROUND(1+(SUMPRODUCT(INDEX(CachTinhDiem!$B$8:$E$11,1,0),$K571:$N571)-1)*9/4,1)+CachTinhDiem!$B$24*ROUND(1+(INDEX(CachTinhDiem!$B$15:$E$20,MATCH($O571,CachTinhDiem!$A$15:$A$20,0),1)-1)*9/4,1),1)</f>
        <v>6.6</v>
      </c>
      <c r="Q571" s="20">
        <f>ROUND(CachTinhDiem!$B$23*ROUND(1+(SUMPRODUCT(INDEX(CachTinhDiem!$B$8:$E$11,2,0),$K571:$N571)-1)*9/4,1)+CachTinhDiem!$B$24*ROUND(1+(INDEX(CachTinhDiem!$B$15:$E$20,MATCH($O571,CachTinhDiem!$A$15:$A$20,0),2)-1)*9/4,1),1)</f>
        <v>6.2</v>
      </c>
      <c r="R571" s="20">
        <f>ROUND(CachTinhDiem!$B$23*ROUND(1+(SUMPRODUCT(INDEX(CachTinhDiem!$B$8:$E$11,3,0),$K571:$N571)-1)*9/4,1)+CachTinhDiem!$B$24*ROUND(1+(INDEX(CachTinhDiem!$B$15:$E$20,MATCH($O571,CachTinhDiem!$A$15:$A$20,0),3)-1)*9/4,1),1)</f>
        <v>6.4</v>
      </c>
      <c r="S571" s="20">
        <f>ROUND(CachTinhDiem!$B$23*ROUND(1+(SUMPRODUCT(INDEX(CachTinhDiem!$B$8:$E$11,4,0),$K571:$N571)-1)*9/4,1)+CachTinhDiem!$B$24*ROUND(1+(INDEX(CachTinhDiem!$B$15:$E$20,MATCH($O571,CachTinhDiem!$A$15:$A$20,0),4)-1)*9/4,1),1)</f>
        <v>5.2</v>
      </c>
      <c r="T571" s="18" t="str">
        <f>INDEX(CachTinhDiem!$A$8:$A$11,MATCH(MAX($P571:$S571),$P571:$S571,0))</f>
        <v>Đi học</v>
      </c>
      <c r="U571" s="21" t="s">
        <v>91</v>
      </c>
      <c r="V571" s="21" t="s">
        <v>92</v>
      </c>
    </row>
    <row r="572" spans="1:22" ht="15" customHeight="1" x14ac:dyDescent="0.35">
      <c r="A572" s="18" t="s">
        <v>1331</v>
      </c>
      <c r="B572" s="18" t="s">
        <v>1051</v>
      </c>
      <c r="C572" s="18" t="s">
        <v>1332</v>
      </c>
      <c r="D572" s="18" t="s">
        <v>85</v>
      </c>
      <c r="E572" s="18" t="s">
        <v>176</v>
      </c>
      <c r="F572" s="18" t="s">
        <v>87</v>
      </c>
      <c r="G572" s="18" t="s">
        <v>238</v>
      </c>
      <c r="H572" s="19">
        <v>9</v>
      </c>
      <c r="I572" s="19">
        <v>26</v>
      </c>
      <c r="J572" s="18" t="s">
        <v>200</v>
      </c>
      <c r="K572" s="19">
        <v>3</v>
      </c>
      <c r="L572" s="19">
        <v>2</v>
      </c>
      <c r="M572" s="19">
        <v>3</v>
      </c>
      <c r="N572" s="19">
        <v>3</v>
      </c>
      <c r="O572" s="18" t="s">
        <v>90</v>
      </c>
      <c r="P572" s="20">
        <f>ROUND(CachTinhDiem!$B$23*ROUND(1+(SUMPRODUCT(INDEX(CachTinhDiem!$B$8:$E$11,1,0),$K572:$N572)-1)*9/4,1)+CachTinhDiem!$B$24*ROUND(1+(INDEX(CachTinhDiem!$B$15:$E$20,MATCH($O572,CachTinhDiem!$A$15:$A$20,0),1)-1)*9/4,1),1)</f>
        <v>5.7</v>
      </c>
      <c r="Q572" s="20">
        <f>ROUND(CachTinhDiem!$B$23*ROUND(1+(SUMPRODUCT(INDEX(CachTinhDiem!$B$8:$E$11,2,0),$K572:$N572)-1)*9/4,1)+CachTinhDiem!$B$24*ROUND(1+(INDEX(CachTinhDiem!$B$15:$E$20,MATCH($O572,CachTinhDiem!$A$15:$A$20,0),2)-1)*9/4,1),1)</f>
        <v>5.2</v>
      </c>
      <c r="R572" s="20">
        <f>ROUND(CachTinhDiem!$B$23*ROUND(1+(SUMPRODUCT(INDEX(CachTinhDiem!$B$8:$E$11,3,0),$K572:$N572)-1)*9/4,1)+CachTinhDiem!$B$24*ROUND(1+(INDEX(CachTinhDiem!$B$15:$E$20,MATCH($O572,CachTinhDiem!$A$15:$A$20,0),3)-1)*9/4,1),1)</f>
        <v>5.7</v>
      </c>
      <c r="S572" s="20">
        <f>ROUND(CachTinhDiem!$B$23*ROUND(1+(SUMPRODUCT(INDEX(CachTinhDiem!$B$8:$E$11,4,0),$K572:$N572)-1)*9/4,1)+CachTinhDiem!$B$24*ROUND(1+(INDEX(CachTinhDiem!$B$15:$E$20,MATCH($O572,CachTinhDiem!$A$15:$A$20,0),4)-1)*9/4,1),1)</f>
        <v>4.5999999999999996</v>
      </c>
      <c r="T572" s="18" t="str">
        <f>INDEX(CachTinhDiem!$A$8:$A$11,MATCH(MAX($P572:$S572),$P572:$S572,0))</f>
        <v>Đi học</v>
      </c>
      <c r="U572" s="21" t="s">
        <v>91</v>
      </c>
      <c r="V572" s="21" t="s">
        <v>92</v>
      </c>
    </row>
    <row r="573" spans="1:22" ht="15" customHeight="1" x14ac:dyDescent="0.35">
      <c r="A573" s="18" t="s">
        <v>1333</v>
      </c>
      <c r="B573" s="18" t="s">
        <v>1051</v>
      </c>
      <c r="C573" s="18" t="s">
        <v>1334</v>
      </c>
      <c r="D573" s="18" t="s">
        <v>100</v>
      </c>
      <c r="E573" s="18" t="s">
        <v>95</v>
      </c>
      <c r="F573" s="18" t="s">
        <v>87</v>
      </c>
      <c r="G573" s="18" t="s">
        <v>262</v>
      </c>
      <c r="H573" s="19">
        <v>6</v>
      </c>
      <c r="I573" s="19">
        <v>20</v>
      </c>
      <c r="J573" s="18" t="s">
        <v>120</v>
      </c>
      <c r="K573" s="19">
        <v>4</v>
      </c>
      <c r="L573" s="19">
        <v>2</v>
      </c>
      <c r="M573" s="19">
        <v>3</v>
      </c>
      <c r="N573" s="19">
        <v>1</v>
      </c>
      <c r="O573" s="18" t="s">
        <v>90</v>
      </c>
      <c r="P573" s="20">
        <f>ROUND(CachTinhDiem!$B$23*ROUND(1+(SUMPRODUCT(INDEX(CachTinhDiem!$B$8:$E$11,1,0),$K573:$N573)-1)*9/4,1)+CachTinhDiem!$B$24*ROUND(1+(INDEX(CachTinhDiem!$B$15:$E$20,MATCH($O573,CachTinhDiem!$A$15:$A$20,0),1)-1)*9/4,1),1)</f>
        <v>4.9000000000000004</v>
      </c>
      <c r="Q573" s="20">
        <f>ROUND(CachTinhDiem!$B$23*ROUND(1+(SUMPRODUCT(INDEX(CachTinhDiem!$B$8:$E$11,2,0),$K573:$N573)-1)*9/4,1)+CachTinhDiem!$B$24*ROUND(1+(INDEX(CachTinhDiem!$B$15:$E$20,MATCH($O573,CachTinhDiem!$A$15:$A$20,0),2)-1)*9/4,1),1)</f>
        <v>5.2</v>
      </c>
      <c r="R573" s="20">
        <f>ROUND(CachTinhDiem!$B$23*ROUND(1+(SUMPRODUCT(INDEX(CachTinhDiem!$B$8:$E$11,3,0),$K573:$N573)-1)*9/4,1)+CachTinhDiem!$B$24*ROUND(1+(INDEX(CachTinhDiem!$B$15:$E$20,MATCH($O573,CachTinhDiem!$A$15:$A$20,0),3)-1)*9/4,1),1)</f>
        <v>5.0999999999999996</v>
      </c>
      <c r="S573" s="20">
        <f>ROUND(CachTinhDiem!$B$23*ROUND(1+(SUMPRODUCT(INDEX(CachTinhDiem!$B$8:$E$11,4,0),$K573:$N573)-1)*9/4,1)+CachTinhDiem!$B$24*ROUND(1+(INDEX(CachTinhDiem!$B$15:$E$20,MATCH($O573,CachTinhDiem!$A$15:$A$20,0),4)-1)*9/4,1),1)</f>
        <v>2.7</v>
      </c>
      <c r="T573" s="18" t="str">
        <f>INDEX(CachTinhDiem!$A$8:$A$11,MATCH(MAX($P573:$S573),$P573:$S573,0))</f>
        <v>Xưởng/Công trình</v>
      </c>
      <c r="U573" s="21" t="s">
        <v>91</v>
      </c>
      <c r="V573" s="21" t="s">
        <v>92</v>
      </c>
    </row>
    <row r="574" spans="1:22" ht="15" customHeight="1" x14ac:dyDescent="0.35">
      <c r="A574" s="18" t="s">
        <v>1335</v>
      </c>
      <c r="B574" s="18" t="s">
        <v>1051</v>
      </c>
      <c r="C574" s="18" t="s">
        <v>1336</v>
      </c>
      <c r="D574" s="18" t="s">
        <v>85</v>
      </c>
      <c r="E574" s="18" t="s">
        <v>137</v>
      </c>
      <c r="F574" s="18" t="s">
        <v>87</v>
      </c>
      <c r="G574" s="18" t="s">
        <v>1132</v>
      </c>
      <c r="H574" s="19">
        <v>5</v>
      </c>
      <c r="I574" s="19">
        <v>18</v>
      </c>
      <c r="J574" s="18" t="s">
        <v>120</v>
      </c>
      <c r="K574" s="19">
        <v>4</v>
      </c>
      <c r="L574" s="19">
        <v>1</v>
      </c>
      <c r="M574" s="19">
        <v>3</v>
      </c>
      <c r="N574" s="19">
        <v>3</v>
      </c>
      <c r="O574" s="18" t="s">
        <v>90</v>
      </c>
      <c r="P574" s="20">
        <f>ROUND(CachTinhDiem!$B$23*ROUND(1+(SUMPRODUCT(INDEX(CachTinhDiem!$B$8:$E$11,1,0),$K574:$N574)-1)*9/4,1)+CachTinhDiem!$B$24*ROUND(1+(INDEX(CachTinhDiem!$B$15:$E$20,MATCH($O574,CachTinhDiem!$A$15:$A$20,0),1)-1)*9/4,1),1)</f>
        <v>5.4</v>
      </c>
      <c r="Q574" s="20">
        <f>ROUND(CachTinhDiem!$B$23*ROUND(1+(SUMPRODUCT(INDEX(CachTinhDiem!$B$8:$E$11,2,0),$K574:$N574)-1)*9/4,1)+CachTinhDiem!$B$24*ROUND(1+(INDEX(CachTinhDiem!$B$15:$E$20,MATCH($O574,CachTinhDiem!$A$15:$A$20,0),2)-1)*9/4,1),1)</f>
        <v>5.2</v>
      </c>
      <c r="R574" s="20">
        <f>ROUND(CachTinhDiem!$B$23*ROUND(1+(SUMPRODUCT(INDEX(CachTinhDiem!$B$8:$E$11,3,0),$K574:$N574)-1)*9/4,1)+CachTinhDiem!$B$24*ROUND(1+(INDEX(CachTinhDiem!$B$15:$E$20,MATCH($O574,CachTinhDiem!$A$15:$A$20,0),3)-1)*9/4,1),1)</f>
        <v>5.3</v>
      </c>
      <c r="S574" s="20">
        <f>ROUND(CachTinhDiem!$B$23*ROUND(1+(SUMPRODUCT(INDEX(CachTinhDiem!$B$8:$E$11,4,0),$K574:$N574)-1)*9/4,1)+CachTinhDiem!$B$24*ROUND(1+(INDEX(CachTinhDiem!$B$15:$E$20,MATCH($O574,CachTinhDiem!$A$15:$A$20,0),4)-1)*9/4,1),1)</f>
        <v>4.2</v>
      </c>
      <c r="T574" s="18" t="str">
        <f>INDEX(CachTinhDiem!$A$8:$A$11,MATCH(MAX($P574:$S574),$P574:$S574,0))</f>
        <v>Đi học</v>
      </c>
      <c r="U574" s="21" t="s">
        <v>91</v>
      </c>
      <c r="V574" s="21" t="s">
        <v>92</v>
      </c>
    </row>
    <row r="575" spans="1:22" ht="15" customHeight="1" x14ac:dyDescent="0.35">
      <c r="A575" s="18" t="s">
        <v>1337</v>
      </c>
      <c r="B575" s="18" t="s">
        <v>1051</v>
      </c>
      <c r="C575" s="18" t="s">
        <v>1338</v>
      </c>
      <c r="D575" s="18" t="s">
        <v>85</v>
      </c>
      <c r="E575" s="18" t="s">
        <v>277</v>
      </c>
      <c r="F575" s="18" t="s">
        <v>87</v>
      </c>
      <c r="G575" s="18" t="s">
        <v>1092</v>
      </c>
      <c r="H575" s="19">
        <v>5</v>
      </c>
      <c r="I575" s="19">
        <v>13</v>
      </c>
      <c r="J575" s="18" t="s">
        <v>120</v>
      </c>
      <c r="K575" s="19">
        <v>4</v>
      </c>
      <c r="L575" s="19">
        <v>1</v>
      </c>
      <c r="M575" s="19">
        <v>3</v>
      </c>
      <c r="N575" s="19">
        <v>3</v>
      </c>
      <c r="O575" s="18" t="s">
        <v>115</v>
      </c>
      <c r="P575" s="20">
        <f>ROUND(CachTinhDiem!$B$23*ROUND(1+(SUMPRODUCT(INDEX(CachTinhDiem!$B$8:$E$11,1,0),$K575:$N575)-1)*9/4,1)+CachTinhDiem!$B$24*ROUND(1+(INDEX(CachTinhDiem!$B$15:$E$20,MATCH($O575,CachTinhDiem!$A$15:$A$20,0),1)-1)*9/4,1),1)</f>
        <v>6.1</v>
      </c>
      <c r="Q575" s="20">
        <f>ROUND(CachTinhDiem!$B$23*ROUND(1+(SUMPRODUCT(INDEX(CachTinhDiem!$B$8:$E$11,2,0),$K575:$N575)-1)*9/4,1)+CachTinhDiem!$B$24*ROUND(1+(INDEX(CachTinhDiem!$B$15:$E$20,MATCH($O575,CachTinhDiem!$A$15:$A$20,0),2)-1)*9/4,1),1)</f>
        <v>5.9</v>
      </c>
      <c r="R575" s="20">
        <f>ROUND(CachTinhDiem!$B$23*ROUND(1+(SUMPRODUCT(INDEX(CachTinhDiem!$B$8:$E$11,3,0),$K575:$N575)-1)*9/4,1)+CachTinhDiem!$B$24*ROUND(1+(INDEX(CachTinhDiem!$B$15:$E$20,MATCH($O575,CachTinhDiem!$A$15:$A$20,0),3)-1)*9/4,1),1)</f>
        <v>5.9</v>
      </c>
      <c r="S575" s="20">
        <f>ROUND(CachTinhDiem!$B$23*ROUND(1+(SUMPRODUCT(INDEX(CachTinhDiem!$B$8:$E$11,4,0),$K575:$N575)-1)*9/4,1)+CachTinhDiem!$B$24*ROUND(1+(INDEX(CachTinhDiem!$B$15:$E$20,MATCH($O575,CachTinhDiem!$A$15:$A$20,0),4)-1)*9/4,1),1)</f>
        <v>4.9000000000000004</v>
      </c>
      <c r="T575" s="18" t="str">
        <f>INDEX(CachTinhDiem!$A$8:$A$11,MATCH(MAX($P575:$S575),$P575:$S575,0))</f>
        <v>Đi học</v>
      </c>
      <c r="U575" s="21" t="s">
        <v>91</v>
      </c>
      <c r="V575" s="21" t="s">
        <v>92</v>
      </c>
    </row>
    <row r="576" spans="1:22" ht="15" customHeight="1" x14ac:dyDescent="0.35">
      <c r="A576" s="18" t="s">
        <v>1339</v>
      </c>
      <c r="B576" s="18" t="s">
        <v>1051</v>
      </c>
      <c r="C576" s="18" t="s">
        <v>1340</v>
      </c>
      <c r="D576" s="18" t="s">
        <v>100</v>
      </c>
      <c r="E576" s="18" t="s">
        <v>18</v>
      </c>
      <c r="F576" s="18" t="s">
        <v>87</v>
      </c>
      <c r="G576" s="18" t="s">
        <v>123</v>
      </c>
      <c r="H576" s="19">
        <v>5</v>
      </c>
      <c r="I576" s="19">
        <v>16</v>
      </c>
      <c r="J576" s="18" t="s">
        <v>120</v>
      </c>
      <c r="K576" s="19">
        <v>4</v>
      </c>
      <c r="L576" s="19">
        <v>1</v>
      </c>
      <c r="M576" s="19">
        <v>2</v>
      </c>
      <c r="N576" s="19">
        <v>3</v>
      </c>
      <c r="O576" s="18" t="s">
        <v>150</v>
      </c>
      <c r="P576" s="20">
        <f>ROUND(CachTinhDiem!$B$23*ROUND(1+(SUMPRODUCT(INDEX(CachTinhDiem!$B$8:$E$11,1,0),$K576:$N576)-1)*9/4,1)+CachTinhDiem!$B$24*ROUND(1+(INDEX(CachTinhDiem!$B$15:$E$20,MATCH($O576,CachTinhDiem!$A$15:$A$20,0),1)-1)*9/4,1),1)</f>
        <v>4.9000000000000004</v>
      </c>
      <c r="Q576" s="20">
        <f>ROUND(CachTinhDiem!$B$23*ROUND(1+(SUMPRODUCT(INDEX(CachTinhDiem!$B$8:$E$11,2,0),$K576:$N576)-1)*9/4,1)+CachTinhDiem!$B$24*ROUND(1+(INDEX(CachTinhDiem!$B$15:$E$20,MATCH($O576,CachTinhDiem!$A$15:$A$20,0),2)-1)*9/4,1),1)</f>
        <v>3.7</v>
      </c>
      <c r="R576" s="20">
        <f>ROUND(CachTinhDiem!$B$23*ROUND(1+(SUMPRODUCT(INDEX(CachTinhDiem!$B$8:$E$11,3,0),$K576:$N576)-1)*9/4,1)+CachTinhDiem!$B$24*ROUND(1+(INDEX(CachTinhDiem!$B$15:$E$20,MATCH($O576,CachTinhDiem!$A$15:$A$20,0),3)-1)*9/4,1),1)</f>
        <v>5.0999999999999996</v>
      </c>
      <c r="S576" s="20">
        <f>ROUND(CachTinhDiem!$B$23*ROUND(1+(SUMPRODUCT(INDEX(CachTinhDiem!$B$8:$E$11,4,0),$K576:$N576)-1)*9/4,1)+CachTinhDiem!$B$24*ROUND(1+(INDEX(CachTinhDiem!$B$15:$E$20,MATCH($O576,CachTinhDiem!$A$15:$A$20,0),4)-1)*9/4,1),1)</f>
        <v>4.5999999999999996</v>
      </c>
      <c r="T576" s="18" t="str">
        <f>INDEX(CachTinhDiem!$A$8:$A$11,MATCH(MAX($P576:$S576),$P576:$S576,0))</f>
        <v>Vẽ ngoại cảnh</v>
      </c>
      <c r="U576" s="21" t="s">
        <v>91</v>
      </c>
      <c r="V576" s="21" t="s">
        <v>92</v>
      </c>
    </row>
    <row r="577" spans="1:22" ht="15" customHeight="1" x14ac:dyDescent="0.35">
      <c r="A577" s="18" t="s">
        <v>1341</v>
      </c>
      <c r="B577" s="18" t="s">
        <v>1051</v>
      </c>
      <c r="C577" s="18" t="s">
        <v>1342</v>
      </c>
      <c r="D577" s="18" t="s">
        <v>100</v>
      </c>
      <c r="E577" s="18" t="s">
        <v>106</v>
      </c>
      <c r="F577" s="18" t="s">
        <v>87</v>
      </c>
      <c r="G577" s="18" t="s">
        <v>1258</v>
      </c>
      <c r="H577" s="19">
        <v>5</v>
      </c>
      <c r="I577" s="19">
        <v>20</v>
      </c>
      <c r="J577" s="18" t="s">
        <v>120</v>
      </c>
      <c r="K577" s="19">
        <v>4</v>
      </c>
      <c r="L577" s="19">
        <v>1</v>
      </c>
      <c r="M577" s="19">
        <v>3</v>
      </c>
      <c r="N577" s="19">
        <v>3</v>
      </c>
      <c r="O577" s="18" t="s">
        <v>150</v>
      </c>
      <c r="P577" s="20">
        <f>ROUND(CachTinhDiem!$B$23*ROUND(1+(SUMPRODUCT(INDEX(CachTinhDiem!$B$8:$E$11,1,0),$K577:$N577)-1)*9/4,1)+CachTinhDiem!$B$24*ROUND(1+(INDEX(CachTinhDiem!$B$15:$E$20,MATCH($O577,CachTinhDiem!$A$15:$A$20,0),1)-1)*9/4,1),1)</f>
        <v>5.4</v>
      </c>
      <c r="Q577" s="20">
        <f>ROUND(CachTinhDiem!$B$23*ROUND(1+(SUMPRODUCT(INDEX(CachTinhDiem!$B$8:$E$11,2,0),$K577:$N577)-1)*9/4,1)+CachTinhDiem!$B$24*ROUND(1+(INDEX(CachTinhDiem!$B$15:$E$20,MATCH($O577,CachTinhDiem!$A$15:$A$20,0),2)-1)*9/4,1),1)</f>
        <v>4.5999999999999996</v>
      </c>
      <c r="R577" s="20">
        <f>ROUND(CachTinhDiem!$B$23*ROUND(1+(SUMPRODUCT(INDEX(CachTinhDiem!$B$8:$E$11,3,0),$K577:$N577)-1)*9/4,1)+CachTinhDiem!$B$24*ROUND(1+(INDEX(CachTinhDiem!$B$15:$E$20,MATCH($O577,CachTinhDiem!$A$15:$A$20,0),3)-1)*9/4,1),1)</f>
        <v>5.9</v>
      </c>
      <c r="S577" s="20">
        <f>ROUND(CachTinhDiem!$B$23*ROUND(1+(SUMPRODUCT(INDEX(CachTinhDiem!$B$8:$E$11,4,0),$K577:$N577)-1)*9/4,1)+CachTinhDiem!$B$24*ROUND(1+(INDEX(CachTinhDiem!$B$15:$E$20,MATCH($O577,CachTinhDiem!$A$15:$A$20,0),4)-1)*9/4,1),1)</f>
        <v>4.9000000000000004</v>
      </c>
      <c r="T577" s="18" t="str">
        <f>INDEX(CachTinhDiem!$A$8:$A$11,MATCH(MAX($P577:$S577),$P577:$S577,0))</f>
        <v>Vẽ ngoại cảnh</v>
      </c>
      <c r="U577" s="21" t="s">
        <v>91</v>
      </c>
      <c r="V577" s="21" t="s">
        <v>92</v>
      </c>
    </row>
    <row r="578" spans="1:22" ht="15" customHeight="1" x14ac:dyDescent="0.35">
      <c r="A578" s="18" t="s">
        <v>1343</v>
      </c>
      <c r="B578" s="18" t="s">
        <v>1051</v>
      </c>
      <c r="C578" s="18" t="s">
        <v>1344</v>
      </c>
      <c r="D578" s="18" t="s">
        <v>100</v>
      </c>
      <c r="E578" s="18" t="s">
        <v>180</v>
      </c>
      <c r="F578" s="18" t="s">
        <v>87</v>
      </c>
      <c r="G578" s="18" t="s">
        <v>157</v>
      </c>
      <c r="H578" s="19">
        <v>5</v>
      </c>
      <c r="I578" s="19">
        <v>17</v>
      </c>
      <c r="J578" s="18" t="s">
        <v>120</v>
      </c>
      <c r="K578" s="19">
        <v>4</v>
      </c>
      <c r="L578" s="19">
        <v>1</v>
      </c>
      <c r="M578" s="19">
        <v>2</v>
      </c>
      <c r="N578" s="19">
        <v>4</v>
      </c>
      <c r="O578" s="18" t="s">
        <v>150</v>
      </c>
      <c r="P578" s="20">
        <f>ROUND(CachTinhDiem!$B$23*ROUND(1+(SUMPRODUCT(INDEX(CachTinhDiem!$B$8:$E$11,1,0),$K578:$N578)-1)*9/4,1)+CachTinhDiem!$B$24*ROUND(1+(INDEX(CachTinhDiem!$B$15:$E$20,MATCH($O578,CachTinhDiem!$A$15:$A$20,0),1)-1)*9/4,1),1)</f>
        <v>5.4</v>
      </c>
      <c r="Q578" s="20">
        <f>ROUND(CachTinhDiem!$B$23*ROUND(1+(SUMPRODUCT(INDEX(CachTinhDiem!$B$8:$E$11,2,0),$K578:$N578)-1)*9/4,1)+CachTinhDiem!$B$24*ROUND(1+(INDEX(CachTinhDiem!$B$15:$E$20,MATCH($O578,CachTinhDiem!$A$15:$A$20,0),2)-1)*9/4,1),1)</f>
        <v>3.9</v>
      </c>
      <c r="R578" s="20">
        <f>ROUND(CachTinhDiem!$B$23*ROUND(1+(SUMPRODUCT(INDEX(CachTinhDiem!$B$8:$E$11,3,0),$K578:$N578)-1)*9/4,1)+CachTinhDiem!$B$24*ROUND(1+(INDEX(CachTinhDiem!$B$15:$E$20,MATCH($O578,CachTinhDiem!$A$15:$A$20,0),3)-1)*9/4,1),1)</f>
        <v>5.5</v>
      </c>
      <c r="S578" s="20">
        <f>ROUND(CachTinhDiem!$B$23*ROUND(1+(SUMPRODUCT(INDEX(CachTinhDiem!$B$8:$E$11,4,0),$K578:$N578)-1)*9/4,1)+CachTinhDiem!$B$24*ROUND(1+(INDEX(CachTinhDiem!$B$15:$E$20,MATCH($O578,CachTinhDiem!$A$15:$A$20,0),4)-1)*9/4,1),1)</f>
        <v>5.5</v>
      </c>
      <c r="T578" s="18" t="str">
        <f>INDEX(CachTinhDiem!$A$8:$A$11,MATCH(MAX($P578:$S578),$P578:$S578,0))</f>
        <v>Vẽ ngoại cảnh</v>
      </c>
      <c r="U578" s="21" t="s">
        <v>91</v>
      </c>
      <c r="V578" s="21" t="s">
        <v>92</v>
      </c>
    </row>
    <row r="579" spans="1:22" ht="15" customHeight="1" x14ac:dyDescent="0.35">
      <c r="A579" s="18" t="s">
        <v>1345</v>
      </c>
      <c r="B579" s="18" t="s">
        <v>1051</v>
      </c>
      <c r="C579" s="18" t="s">
        <v>1346</v>
      </c>
      <c r="D579" s="18" t="s">
        <v>85</v>
      </c>
      <c r="E579" s="18" t="s">
        <v>186</v>
      </c>
      <c r="F579" s="18" t="s">
        <v>87</v>
      </c>
      <c r="G579" s="18" t="s">
        <v>490</v>
      </c>
      <c r="H579" s="19">
        <v>10</v>
      </c>
      <c r="I579" s="19">
        <v>26</v>
      </c>
      <c r="J579" s="18" t="s">
        <v>200</v>
      </c>
      <c r="K579" s="19">
        <v>4</v>
      </c>
      <c r="L579" s="19">
        <v>2</v>
      </c>
      <c r="M579" s="19">
        <v>2</v>
      </c>
      <c r="N579" s="19">
        <v>5</v>
      </c>
      <c r="O579" s="18" t="s">
        <v>103</v>
      </c>
      <c r="P579" s="20">
        <f>ROUND(CachTinhDiem!$B$23*ROUND(1+(SUMPRODUCT(INDEX(CachTinhDiem!$B$8:$E$11,1,0),$K579:$N579)-1)*9/4,1)+CachTinhDiem!$B$24*ROUND(1+(INDEX(CachTinhDiem!$B$15:$E$20,MATCH($O579,CachTinhDiem!$A$15:$A$20,0),1)-1)*9/4,1),1)</f>
        <v>6.3</v>
      </c>
      <c r="Q579" s="20">
        <f>ROUND(CachTinhDiem!$B$23*ROUND(1+(SUMPRODUCT(INDEX(CachTinhDiem!$B$8:$E$11,2,0),$K579:$N579)-1)*9/4,1)+CachTinhDiem!$B$24*ROUND(1+(INDEX(CachTinhDiem!$B$15:$E$20,MATCH($O579,CachTinhDiem!$A$15:$A$20,0),2)-1)*9/4,1),1)</f>
        <v>4.4000000000000004</v>
      </c>
      <c r="R579" s="20">
        <f>ROUND(CachTinhDiem!$B$23*ROUND(1+(SUMPRODUCT(INDEX(CachTinhDiem!$B$8:$E$11,3,0),$K579:$N579)-1)*9/4,1)+CachTinhDiem!$B$24*ROUND(1+(INDEX(CachTinhDiem!$B$15:$E$20,MATCH($O579,CachTinhDiem!$A$15:$A$20,0),3)-1)*9/4,1),1)</f>
        <v>4.2</v>
      </c>
      <c r="S579" s="20">
        <f>ROUND(CachTinhDiem!$B$23*ROUND(1+(SUMPRODUCT(INDEX(CachTinhDiem!$B$8:$E$11,4,0),$K579:$N579)-1)*9/4,1)+CachTinhDiem!$B$24*ROUND(1+(INDEX(CachTinhDiem!$B$15:$E$20,MATCH($O579,CachTinhDiem!$A$15:$A$20,0),4)-1)*9/4,1),1)</f>
        <v>8.1</v>
      </c>
      <c r="T579" s="18" t="str">
        <f>INDEX(CachTinhDiem!$A$8:$A$11,MATCH(MAX($P579:$S579),$P579:$S579,0))</f>
        <v>Thuyết trình</v>
      </c>
      <c r="U579" s="21" t="s">
        <v>91</v>
      </c>
      <c r="V579" s="21" t="s">
        <v>92</v>
      </c>
    </row>
    <row r="580" spans="1:22" ht="15" customHeight="1" x14ac:dyDescent="0.35">
      <c r="A580" s="18" t="s">
        <v>1347</v>
      </c>
      <c r="B580" s="18" t="s">
        <v>1051</v>
      </c>
      <c r="C580" s="18" t="s">
        <v>1348</v>
      </c>
      <c r="D580" s="18" t="s">
        <v>85</v>
      </c>
      <c r="E580" s="18" t="s">
        <v>137</v>
      </c>
      <c r="F580" s="18" t="s">
        <v>87</v>
      </c>
      <c r="G580" s="18" t="s">
        <v>490</v>
      </c>
      <c r="H580" s="19">
        <v>9</v>
      </c>
      <c r="I580" s="19">
        <v>26</v>
      </c>
      <c r="J580" s="18" t="s">
        <v>200</v>
      </c>
      <c r="K580" s="19">
        <v>4</v>
      </c>
      <c r="L580" s="19">
        <v>2</v>
      </c>
      <c r="M580" s="19">
        <v>3</v>
      </c>
      <c r="N580" s="19">
        <v>5</v>
      </c>
      <c r="O580" s="18" t="s">
        <v>103</v>
      </c>
      <c r="P580" s="20">
        <f>ROUND(CachTinhDiem!$B$23*ROUND(1+(SUMPRODUCT(INDEX(CachTinhDiem!$B$8:$E$11,1,0),$K580:$N580)-1)*9/4,1)+CachTinhDiem!$B$24*ROUND(1+(INDEX(CachTinhDiem!$B$15:$E$20,MATCH($O580,CachTinhDiem!$A$15:$A$20,0),1)-1)*9/4,1),1)</f>
        <v>6.8</v>
      </c>
      <c r="Q580" s="20">
        <f>ROUND(CachTinhDiem!$B$23*ROUND(1+(SUMPRODUCT(INDEX(CachTinhDiem!$B$8:$E$11,2,0),$K580:$N580)-1)*9/4,1)+CachTinhDiem!$B$24*ROUND(1+(INDEX(CachTinhDiem!$B$15:$E$20,MATCH($O580,CachTinhDiem!$A$15:$A$20,0),2)-1)*9/4,1),1)</f>
        <v>5.2</v>
      </c>
      <c r="R580" s="20">
        <f>ROUND(CachTinhDiem!$B$23*ROUND(1+(SUMPRODUCT(INDEX(CachTinhDiem!$B$8:$E$11,3,0),$K580:$N580)-1)*9/4,1)+CachTinhDiem!$B$24*ROUND(1+(INDEX(CachTinhDiem!$B$15:$E$20,MATCH($O580,CachTinhDiem!$A$15:$A$20,0),3)-1)*9/4,1),1)</f>
        <v>5</v>
      </c>
      <c r="S580" s="20">
        <f>ROUND(CachTinhDiem!$B$23*ROUND(1+(SUMPRODUCT(INDEX(CachTinhDiem!$B$8:$E$11,4,0),$K580:$N580)-1)*9/4,1)+CachTinhDiem!$B$24*ROUND(1+(INDEX(CachTinhDiem!$B$15:$E$20,MATCH($O580,CachTinhDiem!$A$15:$A$20,0),4)-1)*9/4,1),1)</f>
        <v>8.5</v>
      </c>
      <c r="T580" s="18" t="str">
        <f>INDEX(CachTinhDiem!$A$8:$A$11,MATCH(MAX($P580:$S580),$P580:$S580,0))</f>
        <v>Thuyết trình</v>
      </c>
      <c r="U580" s="21" t="s">
        <v>91</v>
      </c>
      <c r="V580" s="21" t="s">
        <v>92</v>
      </c>
    </row>
    <row r="581" spans="1:22" ht="15" customHeight="1" x14ac:dyDescent="0.35">
      <c r="A581" s="18" t="s">
        <v>1349</v>
      </c>
      <c r="B581" s="18" t="s">
        <v>1051</v>
      </c>
      <c r="C581" s="18" t="s">
        <v>1350</v>
      </c>
      <c r="D581" s="18" t="s">
        <v>85</v>
      </c>
      <c r="E581" s="18" t="s">
        <v>106</v>
      </c>
      <c r="F581" s="18" t="s">
        <v>87</v>
      </c>
      <c r="G581" s="18" t="s">
        <v>238</v>
      </c>
      <c r="H581" s="19">
        <v>10</v>
      </c>
      <c r="I581" s="19">
        <v>26</v>
      </c>
      <c r="J581" s="18" t="s">
        <v>200</v>
      </c>
      <c r="K581" s="19">
        <v>3</v>
      </c>
      <c r="L581" s="19">
        <v>2</v>
      </c>
      <c r="M581" s="19">
        <v>3</v>
      </c>
      <c r="N581" s="19">
        <v>3</v>
      </c>
      <c r="O581" s="18" t="s">
        <v>90</v>
      </c>
      <c r="P581" s="20">
        <f>ROUND(CachTinhDiem!$B$23*ROUND(1+(SUMPRODUCT(INDEX(CachTinhDiem!$B$8:$E$11,1,0),$K581:$N581)-1)*9/4,1)+CachTinhDiem!$B$24*ROUND(1+(INDEX(CachTinhDiem!$B$15:$E$20,MATCH($O581,CachTinhDiem!$A$15:$A$20,0),1)-1)*9/4,1),1)</f>
        <v>5.7</v>
      </c>
      <c r="Q581" s="20">
        <f>ROUND(CachTinhDiem!$B$23*ROUND(1+(SUMPRODUCT(INDEX(CachTinhDiem!$B$8:$E$11,2,0),$K581:$N581)-1)*9/4,1)+CachTinhDiem!$B$24*ROUND(1+(INDEX(CachTinhDiem!$B$15:$E$20,MATCH($O581,CachTinhDiem!$A$15:$A$20,0),2)-1)*9/4,1),1)</f>
        <v>5.2</v>
      </c>
      <c r="R581" s="20">
        <f>ROUND(CachTinhDiem!$B$23*ROUND(1+(SUMPRODUCT(INDEX(CachTinhDiem!$B$8:$E$11,3,0),$K581:$N581)-1)*9/4,1)+CachTinhDiem!$B$24*ROUND(1+(INDEX(CachTinhDiem!$B$15:$E$20,MATCH($O581,CachTinhDiem!$A$15:$A$20,0),3)-1)*9/4,1),1)</f>
        <v>5.7</v>
      </c>
      <c r="S581" s="20">
        <f>ROUND(CachTinhDiem!$B$23*ROUND(1+(SUMPRODUCT(INDEX(CachTinhDiem!$B$8:$E$11,4,0),$K581:$N581)-1)*9/4,1)+CachTinhDiem!$B$24*ROUND(1+(INDEX(CachTinhDiem!$B$15:$E$20,MATCH($O581,CachTinhDiem!$A$15:$A$20,0),4)-1)*9/4,1),1)</f>
        <v>4.5999999999999996</v>
      </c>
      <c r="T581" s="18" t="str">
        <f>INDEX(CachTinhDiem!$A$8:$A$11,MATCH(MAX($P581:$S581),$P581:$S581,0))</f>
        <v>Đi học</v>
      </c>
      <c r="U581" s="21" t="s">
        <v>91</v>
      </c>
      <c r="V581" s="21" t="s">
        <v>92</v>
      </c>
    </row>
    <row r="582" spans="1:22" ht="15" customHeight="1" x14ac:dyDescent="0.35">
      <c r="A582" s="18" t="s">
        <v>1351</v>
      </c>
      <c r="B582" s="18" t="s">
        <v>1051</v>
      </c>
      <c r="C582" s="18" t="s">
        <v>1352</v>
      </c>
      <c r="D582" s="18" t="s">
        <v>85</v>
      </c>
      <c r="E582" s="18" t="s">
        <v>318</v>
      </c>
      <c r="F582" s="18" t="s">
        <v>87</v>
      </c>
      <c r="G582" s="18" t="s">
        <v>1112</v>
      </c>
      <c r="H582" s="19">
        <v>5</v>
      </c>
      <c r="I582" s="19">
        <v>11</v>
      </c>
      <c r="J582" s="18" t="s">
        <v>120</v>
      </c>
      <c r="K582" s="19">
        <v>5</v>
      </c>
      <c r="L582" s="19">
        <v>1</v>
      </c>
      <c r="M582" s="19">
        <v>1</v>
      </c>
      <c r="N582" s="19">
        <v>5</v>
      </c>
      <c r="O582" s="18" t="s">
        <v>103</v>
      </c>
      <c r="P582" s="20">
        <f>ROUND(CachTinhDiem!$B$23*ROUND(1+(SUMPRODUCT(INDEX(CachTinhDiem!$B$8:$E$11,1,0),$K582:$N582)-1)*9/4,1)+CachTinhDiem!$B$24*ROUND(1+(INDEX(CachTinhDiem!$B$15:$E$20,MATCH($O582,CachTinhDiem!$A$15:$A$20,0),1)-1)*9/4,1),1)</f>
        <v>5.6</v>
      </c>
      <c r="Q582" s="20">
        <f>ROUND(CachTinhDiem!$B$23*ROUND(1+(SUMPRODUCT(INDEX(CachTinhDiem!$B$8:$E$11,2,0),$K582:$N582)-1)*9/4,1)+CachTinhDiem!$B$24*ROUND(1+(INDEX(CachTinhDiem!$B$15:$E$20,MATCH($O582,CachTinhDiem!$A$15:$A$20,0),2)-1)*9/4,1),1)</f>
        <v>3.6</v>
      </c>
      <c r="R582" s="20">
        <f>ROUND(CachTinhDiem!$B$23*ROUND(1+(SUMPRODUCT(INDEX(CachTinhDiem!$B$8:$E$11,3,0),$K582:$N582)-1)*9/4,1)+CachTinhDiem!$B$24*ROUND(1+(INDEX(CachTinhDiem!$B$15:$E$20,MATCH($O582,CachTinhDiem!$A$15:$A$20,0),3)-1)*9/4,1),1)</f>
        <v>3</v>
      </c>
      <c r="S582" s="20">
        <f>ROUND(CachTinhDiem!$B$23*ROUND(1+(SUMPRODUCT(INDEX(CachTinhDiem!$B$8:$E$11,4,0),$K582:$N582)-1)*9/4,1)+CachTinhDiem!$B$24*ROUND(1+(INDEX(CachTinhDiem!$B$15:$E$20,MATCH($O582,CachTinhDiem!$A$15:$A$20,0),4)-1)*9/4,1),1)</f>
        <v>7.5</v>
      </c>
      <c r="T582" s="18" t="str">
        <f>INDEX(CachTinhDiem!$A$8:$A$11,MATCH(MAX($P582:$S582),$P582:$S582,0))</f>
        <v>Thuyết trình</v>
      </c>
      <c r="U582" s="21" t="s">
        <v>91</v>
      </c>
      <c r="V582" s="21" t="s">
        <v>92</v>
      </c>
    </row>
    <row r="583" spans="1:22" ht="15" customHeight="1" x14ac:dyDescent="0.35">
      <c r="A583" s="18" t="s">
        <v>1353</v>
      </c>
      <c r="B583" s="18" t="s">
        <v>1051</v>
      </c>
      <c r="C583" s="18" t="s">
        <v>1354</v>
      </c>
      <c r="D583" s="18" t="s">
        <v>136</v>
      </c>
      <c r="E583" s="18" t="s">
        <v>163</v>
      </c>
      <c r="F583" s="18" t="s">
        <v>87</v>
      </c>
      <c r="G583" s="18" t="s">
        <v>1148</v>
      </c>
      <c r="H583" s="19">
        <v>13</v>
      </c>
      <c r="I583" s="19">
        <v>30</v>
      </c>
      <c r="J583" s="18" t="s">
        <v>128</v>
      </c>
      <c r="K583" s="19">
        <v>2</v>
      </c>
      <c r="L583" s="19">
        <v>3</v>
      </c>
      <c r="M583" s="19">
        <v>3</v>
      </c>
      <c r="N583" s="19">
        <v>3</v>
      </c>
      <c r="O583" s="18" t="s">
        <v>138</v>
      </c>
      <c r="P583" s="20">
        <f>ROUND(CachTinhDiem!$B$23*ROUND(1+(SUMPRODUCT(INDEX(CachTinhDiem!$B$8:$E$11,1,0),$K583:$N583)-1)*9/4,1)+CachTinhDiem!$B$24*ROUND(1+(INDEX(CachTinhDiem!$B$15:$E$20,MATCH($O583,CachTinhDiem!$A$15:$A$20,0),1)-1)*9/4,1),1)</f>
        <v>6.1</v>
      </c>
      <c r="Q583" s="20">
        <f>ROUND(CachTinhDiem!$B$23*ROUND(1+(SUMPRODUCT(INDEX(CachTinhDiem!$B$8:$E$11,2,0),$K583:$N583)-1)*9/4,1)+CachTinhDiem!$B$24*ROUND(1+(INDEX(CachTinhDiem!$B$15:$E$20,MATCH($O583,CachTinhDiem!$A$15:$A$20,0),2)-1)*9/4,1),1)</f>
        <v>6.6</v>
      </c>
      <c r="R583" s="20">
        <f>ROUND(CachTinhDiem!$B$23*ROUND(1+(SUMPRODUCT(INDEX(CachTinhDiem!$B$8:$E$11,3,0),$K583:$N583)-1)*9/4,1)+CachTinhDiem!$B$24*ROUND(1+(INDEX(CachTinhDiem!$B$15:$E$20,MATCH($O583,CachTinhDiem!$A$15:$A$20,0),3)-1)*9/4,1),1)</f>
        <v>6.2</v>
      </c>
      <c r="S583" s="20">
        <f>ROUND(CachTinhDiem!$B$23*ROUND(1+(SUMPRODUCT(INDEX(CachTinhDiem!$B$8:$E$11,4,0),$K583:$N583)-1)*9/4,1)+CachTinhDiem!$B$24*ROUND(1+(INDEX(CachTinhDiem!$B$15:$E$20,MATCH($O583,CachTinhDiem!$A$15:$A$20,0),4)-1)*9/4,1),1)</f>
        <v>4.2</v>
      </c>
      <c r="T583" s="18" t="str">
        <f>INDEX(CachTinhDiem!$A$8:$A$11,MATCH(MAX($P583:$S583),$P583:$S583,0))</f>
        <v>Xưởng/Công trình</v>
      </c>
      <c r="U583" s="21" t="s">
        <v>91</v>
      </c>
      <c r="V583" s="21" t="s">
        <v>92</v>
      </c>
    </row>
    <row r="584" spans="1:22" ht="15" customHeight="1" x14ac:dyDescent="0.35">
      <c r="A584" s="18" t="s">
        <v>1355</v>
      </c>
      <c r="B584" s="18" t="s">
        <v>1051</v>
      </c>
      <c r="C584" s="18" t="s">
        <v>1356</v>
      </c>
      <c r="D584" s="18" t="s">
        <v>136</v>
      </c>
      <c r="E584" s="18" t="s">
        <v>106</v>
      </c>
      <c r="F584" s="18" t="s">
        <v>87</v>
      </c>
      <c r="G584" s="18" t="s">
        <v>132</v>
      </c>
      <c r="H584" s="19">
        <v>14</v>
      </c>
      <c r="I584" s="19">
        <v>30</v>
      </c>
      <c r="J584" s="18" t="s">
        <v>128</v>
      </c>
      <c r="K584" s="19">
        <v>2</v>
      </c>
      <c r="L584" s="19">
        <v>4</v>
      </c>
      <c r="M584" s="19">
        <v>2</v>
      </c>
      <c r="N584" s="19">
        <v>5</v>
      </c>
      <c r="O584" s="18" t="s">
        <v>103</v>
      </c>
      <c r="P584" s="20">
        <f>ROUND(CachTinhDiem!$B$23*ROUND(1+(SUMPRODUCT(INDEX(CachTinhDiem!$B$8:$E$11,1,0),$K584:$N584)-1)*9/4,1)+CachTinhDiem!$B$24*ROUND(1+(INDEX(CachTinhDiem!$B$15:$E$20,MATCH($O584,CachTinhDiem!$A$15:$A$20,0),1)-1)*9/4,1),1)</f>
        <v>7</v>
      </c>
      <c r="Q584" s="20">
        <f>ROUND(CachTinhDiem!$B$23*ROUND(1+(SUMPRODUCT(INDEX(CachTinhDiem!$B$8:$E$11,2,0),$K584:$N584)-1)*9/4,1)+CachTinhDiem!$B$24*ROUND(1+(INDEX(CachTinhDiem!$B$15:$E$20,MATCH($O584,CachTinhDiem!$A$15:$A$20,0),2)-1)*9/4,1),1)</f>
        <v>4.4000000000000004</v>
      </c>
      <c r="R584" s="20">
        <f>ROUND(CachTinhDiem!$B$23*ROUND(1+(SUMPRODUCT(INDEX(CachTinhDiem!$B$8:$E$11,3,0),$K584:$N584)-1)*9/4,1)+CachTinhDiem!$B$24*ROUND(1+(INDEX(CachTinhDiem!$B$15:$E$20,MATCH($O584,CachTinhDiem!$A$15:$A$20,0),3)-1)*9/4,1),1)</f>
        <v>5.2</v>
      </c>
      <c r="S584" s="20">
        <f>ROUND(CachTinhDiem!$B$23*ROUND(1+(SUMPRODUCT(INDEX(CachTinhDiem!$B$8:$E$11,4,0),$K584:$N584)-1)*9/4,1)+CachTinhDiem!$B$24*ROUND(1+(INDEX(CachTinhDiem!$B$15:$E$20,MATCH($O584,CachTinhDiem!$A$15:$A$20,0),4)-1)*9/4,1),1)</f>
        <v>8.6999999999999993</v>
      </c>
      <c r="T584" s="18" t="str">
        <f>INDEX(CachTinhDiem!$A$8:$A$11,MATCH(MAX($P584:$S584),$P584:$S584,0))</f>
        <v>Thuyết trình</v>
      </c>
      <c r="U584" s="21" t="s">
        <v>91</v>
      </c>
      <c r="V584" s="21" t="s">
        <v>92</v>
      </c>
    </row>
    <row r="585" spans="1:22" ht="15" customHeight="1" x14ac:dyDescent="0.35">
      <c r="A585" s="18" t="s">
        <v>1357</v>
      </c>
      <c r="B585" s="18" t="s">
        <v>1051</v>
      </c>
      <c r="C585" s="18" t="s">
        <v>1358</v>
      </c>
      <c r="D585" s="18" t="s">
        <v>136</v>
      </c>
      <c r="E585" s="18" t="s">
        <v>86</v>
      </c>
      <c r="F585" s="18" t="s">
        <v>87</v>
      </c>
      <c r="G585" s="18" t="s">
        <v>226</v>
      </c>
      <c r="H585" s="19">
        <v>9</v>
      </c>
      <c r="I585" s="19">
        <v>25</v>
      </c>
      <c r="J585" s="18" t="s">
        <v>200</v>
      </c>
      <c r="K585" s="19">
        <v>4</v>
      </c>
      <c r="L585" s="19">
        <v>2</v>
      </c>
      <c r="M585" s="19">
        <v>3</v>
      </c>
      <c r="N585" s="19">
        <v>5</v>
      </c>
      <c r="O585" s="18" t="s">
        <v>103</v>
      </c>
      <c r="P585" s="20">
        <f>ROUND(CachTinhDiem!$B$23*ROUND(1+(SUMPRODUCT(INDEX(CachTinhDiem!$B$8:$E$11,1,0),$K585:$N585)-1)*9/4,1)+CachTinhDiem!$B$24*ROUND(1+(INDEX(CachTinhDiem!$B$15:$E$20,MATCH($O585,CachTinhDiem!$A$15:$A$20,0),1)-1)*9/4,1),1)</f>
        <v>6.8</v>
      </c>
      <c r="Q585" s="20">
        <f>ROUND(CachTinhDiem!$B$23*ROUND(1+(SUMPRODUCT(INDEX(CachTinhDiem!$B$8:$E$11,2,0),$K585:$N585)-1)*9/4,1)+CachTinhDiem!$B$24*ROUND(1+(INDEX(CachTinhDiem!$B$15:$E$20,MATCH($O585,CachTinhDiem!$A$15:$A$20,0),2)-1)*9/4,1),1)</f>
        <v>5.2</v>
      </c>
      <c r="R585" s="20">
        <f>ROUND(CachTinhDiem!$B$23*ROUND(1+(SUMPRODUCT(INDEX(CachTinhDiem!$B$8:$E$11,3,0),$K585:$N585)-1)*9/4,1)+CachTinhDiem!$B$24*ROUND(1+(INDEX(CachTinhDiem!$B$15:$E$20,MATCH($O585,CachTinhDiem!$A$15:$A$20,0),3)-1)*9/4,1),1)</f>
        <v>5</v>
      </c>
      <c r="S585" s="20">
        <f>ROUND(CachTinhDiem!$B$23*ROUND(1+(SUMPRODUCT(INDEX(CachTinhDiem!$B$8:$E$11,4,0),$K585:$N585)-1)*9/4,1)+CachTinhDiem!$B$24*ROUND(1+(INDEX(CachTinhDiem!$B$15:$E$20,MATCH($O585,CachTinhDiem!$A$15:$A$20,0),4)-1)*9/4,1),1)</f>
        <v>8.5</v>
      </c>
      <c r="T585" s="18" t="str">
        <f>INDEX(CachTinhDiem!$A$8:$A$11,MATCH(MAX($P585:$S585),$P585:$S585,0))</f>
        <v>Thuyết trình</v>
      </c>
      <c r="U585" s="21" t="s">
        <v>91</v>
      </c>
      <c r="V585" s="21" t="s">
        <v>92</v>
      </c>
    </row>
    <row r="586" spans="1:22" ht="15" customHeight="1" x14ac:dyDescent="0.35">
      <c r="A586" s="18" t="s">
        <v>1359</v>
      </c>
      <c r="B586" s="18" t="s">
        <v>1051</v>
      </c>
      <c r="C586" s="18" t="s">
        <v>1360</v>
      </c>
      <c r="D586" s="18" t="s">
        <v>100</v>
      </c>
      <c r="E586" s="18" t="s">
        <v>147</v>
      </c>
      <c r="F586" s="18" t="s">
        <v>87</v>
      </c>
      <c r="G586" s="18" t="s">
        <v>1241</v>
      </c>
      <c r="H586" s="19">
        <v>5</v>
      </c>
      <c r="I586" s="19">
        <v>20</v>
      </c>
      <c r="J586" s="18" t="s">
        <v>120</v>
      </c>
      <c r="K586" s="19">
        <v>4</v>
      </c>
      <c r="L586" s="19">
        <v>1</v>
      </c>
      <c r="M586" s="19">
        <v>2</v>
      </c>
      <c r="N586" s="19">
        <v>4</v>
      </c>
      <c r="O586" s="18" t="s">
        <v>103</v>
      </c>
      <c r="P586" s="20">
        <f>ROUND(CachTinhDiem!$B$23*ROUND(1+(SUMPRODUCT(INDEX(CachTinhDiem!$B$8:$E$11,1,0),$K586:$N586)-1)*9/4,1)+CachTinhDiem!$B$24*ROUND(1+(INDEX(CachTinhDiem!$B$15:$E$20,MATCH($O586,CachTinhDiem!$A$15:$A$20,0),1)-1)*9/4,1),1)</f>
        <v>5.4</v>
      </c>
      <c r="Q586" s="20">
        <f>ROUND(CachTinhDiem!$B$23*ROUND(1+(SUMPRODUCT(INDEX(CachTinhDiem!$B$8:$E$11,2,0),$K586:$N586)-1)*9/4,1)+CachTinhDiem!$B$24*ROUND(1+(INDEX(CachTinhDiem!$B$15:$E$20,MATCH($O586,CachTinhDiem!$A$15:$A$20,0),2)-1)*9/4,1),1)</f>
        <v>3.9</v>
      </c>
      <c r="R586" s="20">
        <f>ROUND(CachTinhDiem!$B$23*ROUND(1+(SUMPRODUCT(INDEX(CachTinhDiem!$B$8:$E$11,3,0),$K586:$N586)-1)*9/4,1)+CachTinhDiem!$B$24*ROUND(1+(INDEX(CachTinhDiem!$B$15:$E$20,MATCH($O586,CachTinhDiem!$A$15:$A$20,0),3)-1)*9/4,1),1)</f>
        <v>3.4</v>
      </c>
      <c r="S586" s="20">
        <f>ROUND(CachTinhDiem!$B$23*ROUND(1+(SUMPRODUCT(INDEX(CachTinhDiem!$B$8:$E$11,4,0),$K586:$N586)-1)*9/4,1)+CachTinhDiem!$B$24*ROUND(1+(INDEX(CachTinhDiem!$B$15:$E$20,MATCH($O586,CachTinhDiem!$A$15:$A$20,0),4)-1)*9/4,1),1)</f>
        <v>6.9</v>
      </c>
      <c r="T586" s="18" t="str">
        <f>INDEX(CachTinhDiem!$A$8:$A$11,MATCH(MAX($P586:$S586),$P586:$S586,0))</f>
        <v>Thuyết trình</v>
      </c>
      <c r="U586" s="21" t="s">
        <v>91</v>
      </c>
      <c r="V586" s="21" t="s">
        <v>92</v>
      </c>
    </row>
    <row r="587" spans="1:22" ht="15" customHeight="1" x14ac:dyDescent="0.35">
      <c r="A587" s="18" t="s">
        <v>1361</v>
      </c>
      <c r="B587" s="18" t="s">
        <v>1051</v>
      </c>
      <c r="C587" s="18" t="s">
        <v>1362</v>
      </c>
      <c r="D587" s="18" t="s">
        <v>85</v>
      </c>
      <c r="E587" s="18" t="s">
        <v>277</v>
      </c>
      <c r="F587" s="18" t="s">
        <v>87</v>
      </c>
      <c r="G587" s="18" t="s">
        <v>1083</v>
      </c>
      <c r="H587" s="19">
        <v>5</v>
      </c>
      <c r="I587" s="19">
        <v>13</v>
      </c>
      <c r="J587" s="18" t="s">
        <v>120</v>
      </c>
      <c r="K587" s="19">
        <v>4</v>
      </c>
      <c r="L587" s="19">
        <v>1</v>
      </c>
      <c r="M587" s="19">
        <v>2</v>
      </c>
      <c r="N587" s="19">
        <v>2</v>
      </c>
      <c r="O587" s="18" t="s">
        <v>90</v>
      </c>
      <c r="P587" s="20">
        <f>ROUND(CachTinhDiem!$B$23*ROUND(1+(SUMPRODUCT(INDEX(CachTinhDiem!$B$8:$E$11,1,0),$K587:$N587)-1)*9/4,1)+CachTinhDiem!$B$24*ROUND(1+(INDEX(CachTinhDiem!$B$15:$E$20,MATCH($O587,CachTinhDiem!$A$15:$A$20,0),1)-1)*9/4,1),1)</f>
        <v>4.4000000000000004</v>
      </c>
      <c r="Q587" s="20">
        <f>ROUND(CachTinhDiem!$B$23*ROUND(1+(SUMPRODUCT(INDEX(CachTinhDiem!$B$8:$E$11,2,0),$K587:$N587)-1)*9/4,1)+CachTinhDiem!$B$24*ROUND(1+(INDEX(CachTinhDiem!$B$15:$E$20,MATCH($O587,CachTinhDiem!$A$15:$A$20,0),2)-1)*9/4,1),1)</f>
        <v>4.2</v>
      </c>
      <c r="R587" s="20">
        <f>ROUND(CachTinhDiem!$B$23*ROUND(1+(SUMPRODUCT(INDEX(CachTinhDiem!$B$8:$E$11,3,0),$K587:$N587)-1)*9/4,1)+CachTinhDiem!$B$24*ROUND(1+(INDEX(CachTinhDiem!$B$15:$E$20,MATCH($O587,CachTinhDiem!$A$15:$A$20,0),3)-1)*9/4,1),1)</f>
        <v>4.2</v>
      </c>
      <c r="S587" s="20">
        <f>ROUND(CachTinhDiem!$B$23*ROUND(1+(SUMPRODUCT(INDEX(CachTinhDiem!$B$8:$E$11,4,0),$K587:$N587)-1)*9/4,1)+CachTinhDiem!$B$24*ROUND(1+(INDEX(CachTinhDiem!$B$15:$E$20,MATCH($O587,CachTinhDiem!$A$15:$A$20,0),4)-1)*9/4,1),1)</f>
        <v>3</v>
      </c>
      <c r="T587" s="18" t="str">
        <f>INDEX(CachTinhDiem!$A$8:$A$11,MATCH(MAX($P587:$S587),$P587:$S587,0))</f>
        <v>Đi học</v>
      </c>
      <c r="U587" s="21" t="s">
        <v>91</v>
      </c>
      <c r="V587" s="21" t="s">
        <v>92</v>
      </c>
    </row>
    <row r="588" spans="1:22" ht="15" customHeight="1" x14ac:dyDescent="0.35">
      <c r="A588" s="18" t="s">
        <v>1363</v>
      </c>
      <c r="B588" s="18" t="s">
        <v>1051</v>
      </c>
      <c r="C588" s="18" t="s">
        <v>1364</v>
      </c>
      <c r="D588" s="18" t="s">
        <v>136</v>
      </c>
      <c r="E588" s="18" t="s">
        <v>106</v>
      </c>
      <c r="F588" s="18" t="s">
        <v>87</v>
      </c>
      <c r="G588" s="18" t="s">
        <v>1053</v>
      </c>
      <c r="H588" s="19">
        <v>5</v>
      </c>
      <c r="I588" s="19">
        <v>13</v>
      </c>
      <c r="J588" s="18" t="s">
        <v>120</v>
      </c>
      <c r="K588" s="19">
        <v>5</v>
      </c>
      <c r="L588" s="19">
        <v>1</v>
      </c>
      <c r="M588" s="19">
        <v>4</v>
      </c>
      <c r="N588" s="19">
        <v>3</v>
      </c>
      <c r="O588" s="18" t="s">
        <v>138</v>
      </c>
      <c r="P588" s="20">
        <f>ROUND(CachTinhDiem!$B$23*ROUND(1+(SUMPRODUCT(INDEX(CachTinhDiem!$B$8:$E$11,1,0),$K588:$N588)-1)*9/4,1)+CachTinhDiem!$B$24*ROUND(1+(INDEX(CachTinhDiem!$B$15:$E$20,MATCH($O588,CachTinhDiem!$A$15:$A$20,0),1)-1)*9/4,1),1)</f>
        <v>6.1</v>
      </c>
      <c r="Q588" s="20">
        <f>ROUND(CachTinhDiem!$B$23*ROUND(1+(SUMPRODUCT(INDEX(CachTinhDiem!$B$8:$E$11,2,0),$K588:$N588)-1)*9/4,1)+CachTinhDiem!$B$24*ROUND(1+(INDEX(CachTinhDiem!$B$15:$E$20,MATCH($O588,CachTinhDiem!$A$15:$A$20,0),2)-1)*9/4,1),1)</f>
        <v>7.6</v>
      </c>
      <c r="R588" s="20">
        <f>ROUND(CachTinhDiem!$B$23*ROUND(1+(SUMPRODUCT(INDEX(CachTinhDiem!$B$8:$E$11,3,0),$K588:$N588)-1)*9/4,1)+CachTinhDiem!$B$24*ROUND(1+(INDEX(CachTinhDiem!$B$15:$E$20,MATCH($O588,CachTinhDiem!$A$15:$A$20,0),3)-1)*9/4,1),1)</f>
        <v>6.1</v>
      </c>
      <c r="S588" s="20">
        <f>ROUND(CachTinhDiem!$B$23*ROUND(1+(SUMPRODUCT(INDEX(CachTinhDiem!$B$8:$E$11,4,0),$K588:$N588)-1)*9/4,1)+CachTinhDiem!$B$24*ROUND(1+(INDEX(CachTinhDiem!$B$15:$E$20,MATCH($O588,CachTinhDiem!$A$15:$A$20,0),4)-1)*9/4,1),1)</f>
        <v>3.9</v>
      </c>
      <c r="T588" s="18" t="str">
        <f>INDEX(CachTinhDiem!$A$8:$A$11,MATCH(MAX($P588:$S588),$P588:$S588,0))</f>
        <v>Xưởng/Công trình</v>
      </c>
      <c r="U588" s="21" t="s">
        <v>91</v>
      </c>
      <c r="V588" s="21" t="s">
        <v>92</v>
      </c>
    </row>
    <row r="589" spans="1:22" ht="15" customHeight="1" x14ac:dyDescent="0.35">
      <c r="A589" s="18" t="s">
        <v>1365</v>
      </c>
      <c r="B589" s="18" t="s">
        <v>1051</v>
      </c>
      <c r="C589" s="18" t="s">
        <v>1366</v>
      </c>
      <c r="D589" s="18" t="s">
        <v>85</v>
      </c>
      <c r="E589" s="18" t="s">
        <v>225</v>
      </c>
      <c r="F589" s="18" t="s">
        <v>87</v>
      </c>
      <c r="G589" s="18" t="s">
        <v>1145</v>
      </c>
      <c r="H589" s="19">
        <v>5</v>
      </c>
      <c r="I589" s="19">
        <v>20</v>
      </c>
      <c r="J589" s="18" t="s">
        <v>120</v>
      </c>
      <c r="K589" s="19">
        <v>4</v>
      </c>
      <c r="L589" s="19">
        <v>2</v>
      </c>
      <c r="M589" s="19">
        <v>3</v>
      </c>
      <c r="N589" s="19">
        <v>2</v>
      </c>
      <c r="O589" s="18" t="s">
        <v>115</v>
      </c>
      <c r="P589" s="20">
        <f>ROUND(CachTinhDiem!$B$23*ROUND(1+(SUMPRODUCT(INDEX(CachTinhDiem!$B$8:$E$11,1,0),$K589:$N589)-1)*9/4,1)+CachTinhDiem!$B$24*ROUND(1+(INDEX(CachTinhDiem!$B$15:$E$20,MATCH($O589,CachTinhDiem!$A$15:$A$20,0),1)-1)*9/4,1),1)</f>
        <v>6.1</v>
      </c>
      <c r="Q589" s="20">
        <f>ROUND(CachTinhDiem!$B$23*ROUND(1+(SUMPRODUCT(INDEX(CachTinhDiem!$B$8:$E$11,2,0),$K589:$N589)-1)*9/4,1)+CachTinhDiem!$B$24*ROUND(1+(INDEX(CachTinhDiem!$B$15:$E$20,MATCH($O589,CachTinhDiem!$A$15:$A$20,0),2)-1)*9/4,1),1)</f>
        <v>6.1</v>
      </c>
      <c r="R589" s="20">
        <f>ROUND(CachTinhDiem!$B$23*ROUND(1+(SUMPRODUCT(INDEX(CachTinhDiem!$B$8:$E$11,3,0),$K589:$N589)-1)*9/4,1)+CachTinhDiem!$B$24*ROUND(1+(INDEX(CachTinhDiem!$B$15:$E$20,MATCH($O589,CachTinhDiem!$A$15:$A$20,0),3)-1)*9/4,1),1)</f>
        <v>6.1</v>
      </c>
      <c r="S589" s="20">
        <f>ROUND(CachTinhDiem!$B$23*ROUND(1+(SUMPRODUCT(INDEX(CachTinhDiem!$B$8:$E$11,4,0),$K589:$N589)-1)*9/4,1)+CachTinhDiem!$B$24*ROUND(1+(INDEX(CachTinhDiem!$B$15:$E$20,MATCH($O589,CachTinhDiem!$A$15:$A$20,0),4)-1)*9/4,1),1)</f>
        <v>4.2</v>
      </c>
      <c r="T589" s="18" t="str">
        <f>INDEX(CachTinhDiem!$A$8:$A$11,MATCH(MAX($P589:$S589),$P589:$S589,0))</f>
        <v>Đi học</v>
      </c>
      <c r="U589" s="21" t="s">
        <v>91</v>
      </c>
      <c r="V589" s="21" t="s">
        <v>92</v>
      </c>
    </row>
    <row r="590" spans="1:22" ht="15" customHeight="1" x14ac:dyDescent="0.35">
      <c r="A590" s="18" t="s">
        <v>1367</v>
      </c>
      <c r="B590" s="18" t="s">
        <v>1051</v>
      </c>
      <c r="C590" s="18" t="s">
        <v>1368</v>
      </c>
      <c r="D590" s="18" t="s">
        <v>85</v>
      </c>
      <c r="E590" s="18" t="s">
        <v>229</v>
      </c>
      <c r="F590" s="18" t="s">
        <v>87</v>
      </c>
      <c r="G590" s="18" t="s">
        <v>1083</v>
      </c>
      <c r="H590" s="19">
        <v>9</v>
      </c>
      <c r="I590" s="19">
        <v>26</v>
      </c>
      <c r="J590" s="18" t="s">
        <v>200</v>
      </c>
      <c r="K590" s="19">
        <v>3</v>
      </c>
      <c r="L590" s="19">
        <v>2</v>
      </c>
      <c r="M590" s="19">
        <v>2</v>
      </c>
      <c r="N590" s="19">
        <v>3</v>
      </c>
      <c r="O590" s="18" t="s">
        <v>115</v>
      </c>
      <c r="P590" s="20">
        <f>ROUND(CachTinhDiem!$B$23*ROUND(1+(SUMPRODUCT(INDEX(CachTinhDiem!$B$8:$E$11,1,0),$K590:$N590)-1)*9/4,1)+CachTinhDiem!$B$24*ROUND(1+(INDEX(CachTinhDiem!$B$15:$E$20,MATCH($O590,CachTinhDiem!$A$15:$A$20,0),1)-1)*9/4,1),1)</f>
        <v>5.9</v>
      </c>
      <c r="Q590" s="20">
        <f>ROUND(CachTinhDiem!$B$23*ROUND(1+(SUMPRODUCT(INDEX(CachTinhDiem!$B$8:$E$11,2,0),$K590:$N590)-1)*9/4,1)+CachTinhDiem!$B$24*ROUND(1+(INDEX(CachTinhDiem!$B$15:$E$20,MATCH($O590,CachTinhDiem!$A$15:$A$20,0),2)-1)*9/4,1),1)</f>
        <v>5.0999999999999996</v>
      </c>
      <c r="R590" s="20">
        <f>ROUND(CachTinhDiem!$B$23*ROUND(1+(SUMPRODUCT(INDEX(CachTinhDiem!$B$8:$E$11,3,0),$K590:$N590)-1)*9/4,1)+CachTinhDiem!$B$24*ROUND(1+(INDEX(CachTinhDiem!$B$15:$E$20,MATCH($O590,CachTinhDiem!$A$15:$A$20,0),3)-1)*9/4,1),1)</f>
        <v>5.6</v>
      </c>
      <c r="S590" s="20">
        <f>ROUND(CachTinhDiem!$B$23*ROUND(1+(SUMPRODUCT(INDEX(CachTinhDiem!$B$8:$E$11,4,0),$K590:$N590)-1)*9/4,1)+CachTinhDiem!$B$24*ROUND(1+(INDEX(CachTinhDiem!$B$15:$E$20,MATCH($O590,CachTinhDiem!$A$15:$A$20,0),4)-1)*9/4,1),1)</f>
        <v>4.9000000000000004</v>
      </c>
      <c r="T590" s="18" t="str">
        <f>INDEX(CachTinhDiem!$A$8:$A$11,MATCH(MAX($P590:$S590),$P590:$S590,0))</f>
        <v>Đi học</v>
      </c>
      <c r="U590" s="21" t="s">
        <v>91</v>
      </c>
      <c r="V590" s="21" t="s">
        <v>92</v>
      </c>
    </row>
    <row r="591" spans="1:22" ht="15" customHeight="1" x14ac:dyDescent="0.35">
      <c r="A591" s="18" t="s">
        <v>1369</v>
      </c>
      <c r="B591" s="18" t="s">
        <v>1051</v>
      </c>
      <c r="C591" s="18" t="s">
        <v>1370</v>
      </c>
      <c r="D591" s="18" t="s">
        <v>100</v>
      </c>
      <c r="E591" s="18" t="s">
        <v>254</v>
      </c>
      <c r="F591" s="18" t="s">
        <v>87</v>
      </c>
      <c r="G591" s="18" t="s">
        <v>238</v>
      </c>
      <c r="H591" s="19">
        <v>5</v>
      </c>
      <c r="I591" s="19">
        <v>20</v>
      </c>
      <c r="J591" s="18" t="s">
        <v>120</v>
      </c>
      <c r="K591" s="19">
        <v>4</v>
      </c>
      <c r="L591" s="19">
        <v>1</v>
      </c>
      <c r="M591" s="19">
        <v>3</v>
      </c>
      <c r="N591" s="19">
        <v>2</v>
      </c>
      <c r="O591" s="18" t="s">
        <v>90</v>
      </c>
      <c r="P591" s="20">
        <f>ROUND(CachTinhDiem!$B$23*ROUND(1+(SUMPRODUCT(INDEX(CachTinhDiem!$B$8:$E$11,1,0),$K591:$N591)-1)*9/4,1)+CachTinhDiem!$B$24*ROUND(1+(INDEX(CachTinhDiem!$B$15:$E$20,MATCH($O591,CachTinhDiem!$A$15:$A$20,0),1)-1)*9/4,1),1)</f>
        <v>4.9000000000000004</v>
      </c>
      <c r="Q591" s="20">
        <f>ROUND(CachTinhDiem!$B$23*ROUND(1+(SUMPRODUCT(INDEX(CachTinhDiem!$B$8:$E$11,2,0),$K591:$N591)-1)*9/4,1)+CachTinhDiem!$B$24*ROUND(1+(INDEX(CachTinhDiem!$B$15:$E$20,MATCH($O591,CachTinhDiem!$A$15:$A$20,0),2)-1)*9/4,1),1)</f>
        <v>5</v>
      </c>
      <c r="R591" s="20">
        <f>ROUND(CachTinhDiem!$B$23*ROUND(1+(SUMPRODUCT(INDEX(CachTinhDiem!$B$8:$E$11,3,0),$K591:$N591)-1)*9/4,1)+CachTinhDiem!$B$24*ROUND(1+(INDEX(CachTinhDiem!$B$15:$E$20,MATCH($O591,CachTinhDiem!$A$15:$A$20,0),3)-1)*9/4,1),1)</f>
        <v>4.9000000000000004</v>
      </c>
      <c r="S591" s="20">
        <f>ROUND(CachTinhDiem!$B$23*ROUND(1+(SUMPRODUCT(INDEX(CachTinhDiem!$B$8:$E$11,4,0),$K591:$N591)-1)*9/4,1)+CachTinhDiem!$B$24*ROUND(1+(INDEX(CachTinhDiem!$B$15:$E$20,MATCH($O591,CachTinhDiem!$A$15:$A$20,0),4)-1)*9/4,1),1)</f>
        <v>3.3</v>
      </c>
      <c r="T591" s="18" t="str">
        <f>INDEX(CachTinhDiem!$A$8:$A$11,MATCH(MAX($P591:$S591),$P591:$S591,0))</f>
        <v>Xưởng/Công trình</v>
      </c>
      <c r="U591" s="21" t="s">
        <v>91</v>
      </c>
      <c r="V591" s="21" t="s">
        <v>92</v>
      </c>
    </row>
    <row r="592" spans="1:22" ht="15" customHeight="1" x14ac:dyDescent="0.35">
      <c r="A592" s="18" t="s">
        <v>1371</v>
      </c>
      <c r="B592" s="18" t="s">
        <v>1051</v>
      </c>
      <c r="C592" s="18" t="s">
        <v>1372</v>
      </c>
      <c r="D592" s="18" t="s">
        <v>100</v>
      </c>
      <c r="E592" s="18" t="s">
        <v>131</v>
      </c>
      <c r="F592" s="18" t="s">
        <v>87</v>
      </c>
      <c r="G592" s="18" t="s">
        <v>1092</v>
      </c>
      <c r="H592" s="19">
        <v>5</v>
      </c>
      <c r="I592" s="19">
        <v>10</v>
      </c>
      <c r="J592" s="18" t="s">
        <v>120</v>
      </c>
      <c r="K592" s="19">
        <v>4</v>
      </c>
      <c r="L592" s="19">
        <v>1</v>
      </c>
      <c r="M592" s="19">
        <v>2</v>
      </c>
      <c r="N592" s="19">
        <v>2</v>
      </c>
      <c r="O592" s="18" t="s">
        <v>90</v>
      </c>
      <c r="P592" s="20">
        <f>ROUND(CachTinhDiem!$B$23*ROUND(1+(SUMPRODUCT(INDEX(CachTinhDiem!$B$8:$E$11,1,0),$K592:$N592)-1)*9/4,1)+CachTinhDiem!$B$24*ROUND(1+(INDEX(CachTinhDiem!$B$15:$E$20,MATCH($O592,CachTinhDiem!$A$15:$A$20,0),1)-1)*9/4,1),1)</f>
        <v>4.4000000000000004</v>
      </c>
      <c r="Q592" s="20">
        <f>ROUND(CachTinhDiem!$B$23*ROUND(1+(SUMPRODUCT(INDEX(CachTinhDiem!$B$8:$E$11,2,0),$K592:$N592)-1)*9/4,1)+CachTinhDiem!$B$24*ROUND(1+(INDEX(CachTinhDiem!$B$15:$E$20,MATCH($O592,CachTinhDiem!$A$15:$A$20,0),2)-1)*9/4,1),1)</f>
        <v>4.2</v>
      </c>
      <c r="R592" s="20">
        <f>ROUND(CachTinhDiem!$B$23*ROUND(1+(SUMPRODUCT(INDEX(CachTinhDiem!$B$8:$E$11,3,0),$K592:$N592)-1)*9/4,1)+CachTinhDiem!$B$24*ROUND(1+(INDEX(CachTinhDiem!$B$15:$E$20,MATCH($O592,CachTinhDiem!$A$15:$A$20,0),3)-1)*9/4,1),1)</f>
        <v>4.2</v>
      </c>
      <c r="S592" s="20">
        <f>ROUND(CachTinhDiem!$B$23*ROUND(1+(SUMPRODUCT(INDEX(CachTinhDiem!$B$8:$E$11,4,0),$K592:$N592)-1)*9/4,1)+CachTinhDiem!$B$24*ROUND(1+(INDEX(CachTinhDiem!$B$15:$E$20,MATCH($O592,CachTinhDiem!$A$15:$A$20,0),4)-1)*9/4,1),1)</f>
        <v>3</v>
      </c>
      <c r="T592" s="18" t="str">
        <f>INDEX(CachTinhDiem!$A$8:$A$11,MATCH(MAX($P592:$S592),$P592:$S592,0))</f>
        <v>Đi học</v>
      </c>
      <c r="U592" s="21" t="s">
        <v>91</v>
      </c>
      <c r="V592" s="21" t="s">
        <v>92</v>
      </c>
    </row>
    <row r="593" spans="1:22" ht="15" customHeight="1" x14ac:dyDescent="0.35">
      <c r="A593" s="18" t="s">
        <v>1373</v>
      </c>
      <c r="B593" s="18" t="s">
        <v>1051</v>
      </c>
      <c r="C593" s="18" t="s">
        <v>1374</v>
      </c>
      <c r="D593" s="18" t="s">
        <v>85</v>
      </c>
      <c r="E593" s="18" t="s">
        <v>106</v>
      </c>
      <c r="F593" s="18" t="s">
        <v>87</v>
      </c>
      <c r="G593" s="18" t="s">
        <v>1241</v>
      </c>
      <c r="H593" s="19">
        <v>5</v>
      </c>
      <c r="I593" s="19">
        <v>19</v>
      </c>
      <c r="J593" s="18" t="s">
        <v>120</v>
      </c>
      <c r="K593" s="19">
        <v>4</v>
      </c>
      <c r="L593" s="19">
        <v>1</v>
      </c>
      <c r="M593" s="19">
        <v>2</v>
      </c>
      <c r="N593" s="19">
        <v>5</v>
      </c>
      <c r="O593" s="18" t="s">
        <v>103</v>
      </c>
      <c r="P593" s="20">
        <f>ROUND(CachTinhDiem!$B$23*ROUND(1+(SUMPRODUCT(INDEX(CachTinhDiem!$B$8:$E$11,1,0),$K593:$N593)-1)*9/4,1)+CachTinhDiem!$B$24*ROUND(1+(INDEX(CachTinhDiem!$B$15:$E$20,MATCH($O593,CachTinhDiem!$A$15:$A$20,0),1)-1)*9/4,1),1)</f>
        <v>5.9</v>
      </c>
      <c r="Q593" s="20">
        <f>ROUND(CachTinhDiem!$B$23*ROUND(1+(SUMPRODUCT(INDEX(CachTinhDiem!$B$8:$E$11,2,0),$K593:$N593)-1)*9/4,1)+CachTinhDiem!$B$24*ROUND(1+(INDEX(CachTinhDiem!$B$15:$E$20,MATCH($O593,CachTinhDiem!$A$15:$A$20,0),2)-1)*9/4,1),1)</f>
        <v>4.0999999999999996</v>
      </c>
      <c r="R593" s="20">
        <f>ROUND(CachTinhDiem!$B$23*ROUND(1+(SUMPRODUCT(INDEX(CachTinhDiem!$B$8:$E$11,3,0),$K593:$N593)-1)*9/4,1)+CachTinhDiem!$B$24*ROUND(1+(INDEX(CachTinhDiem!$B$15:$E$20,MATCH($O593,CachTinhDiem!$A$15:$A$20,0),3)-1)*9/4,1),1)</f>
        <v>3.7</v>
      </c>
      <c r="S593" s="20">
        <f>ROUND(CachTinhDiem!$B$23*ROUND(1+(SUMPRODUCT(INDEX(CachTinhDiem!$B$8:$E$11,4,0),$K593:$N593)-1)*9/4,1)+CachTinhDiem!$B$24*ROUND(1+(INDEX(CachTinhDiem!$B$15:$E$20,MATCH($O593,CachTinhDiem!$A$15:$A$20,0),4)-1)*9/4,1),1)</f>
        <v>7.8</v>
      </c>
      <c r="T593" s="18" t="str">
        <f>INDEX(CachTinhDiem!$A$8:$A$11,MATCH(MAX($P593:$S593),$P593:$S593,0))</f>
        <v>Thuyết trình</v>
      </c>
      <c r="U593" s="21" t="s">
        <v>91</v>
      </c>
      <c r="V593" s="21" t="s">
        <v>92</v>
      </c>
    </row>
    <row r="594" spans="1:22" ht="15" customHeight="1" x14ac:dyDescent="0.35">
      <c r="A594" s="18" t="s">
        <v>1375</v>
      </c>
      <c r="B594" s="18" t="s">
        <v>1051</v>
      </c>
      <c r="C594" s="18" t="s">
        <v>1376</v>
      </c>
      <c r="D594" s="18" t="s">
        <v>136</v>
      </c>
      <c r="E594" s="18" t="s">
        <v>183</v>
      </c>
      <c r="F594" s="18" t="s">
        <v>87</v>
      </c>
      <c r="G594" s="18" t="s">
        <v>1277</v>
      </c>
      <c r="H594" s="19">
        <v>13</v>
      </c>
      <c r="I594" s="19">
        <v>30</v>
      </c>
      <c r="J594" s="18" t="s">
        <v>128</v>
      </c>
      <c r="K594" s="19">
        <v>2</v>
      </c>
      <c r="L594" s="19">
        <v>3</v>
      </c>
      <c r="M594" s="19">
        <v>5</v>
      </c>
      <c r="N594" s="19">
        <v>3</v>
      </c>
      <c r="O594" s="18" t="s">
        <v>115</v>
      </c>
      <c r="P594" s="20">
        <f>ROUND(CachTinhDiem!$B$23*ROUND(1+(SUMPRODUCT(INDEX(CachTinhDiem!$B$8:$E$11,1,0),$K594:$N594)-1)*9/4,1)+CachTinhDiem!$B$24*ROUND(1+(INDEX(CachTinhDiem!$B$15:$E$20,MATCH($O594,CachTinhDiem!$A$15:$A$20,0),1)-1)*9/4,1),1)</f>
        <v>7.6</v>
      </c>
      <c r="Q594" s="20">
        <f>ROUND(CachTinhDiem!$B$23*ROUND(1+(SUMPRODUCT(INDEX(CachTinhDiem!$B$8:$E$11,2,0),$K594:$N594)-1)*9/4,1)+CachTinhDiem!$B$24*ROUND(1+(INDEX(CachTinhDiem!$B$15:$E$20,MATCH($O594,CachTinhDiem!$A$15:$A$20,0),2)-1)*9/4,1),1)</f>
        <v>7.5</v>
      </c>
      <c r="R594" s="20">
        <f>ROUND(CachTinhDiem!$B$23*ROUND(1+(SUMPRODUCT(INDEX(CachTinhDiem!$B$8:$E$11,3,0),$K594:$N594)-1)*9/4,1)+CachTinhDiem!$B$24*ROUND(1+(INDEX(CachTinhDiem!$B$15:$E$20,MATCH($O594,CachTinhDiem!$A$15:$A$20,0),3)-1)*9/4,1),1)</f>
        <v>8.5</v>
      </c>
      <c r="S594" s="20">
        <f>ROUND(CachTinhDiem!$B$23*ROUND(1+(SUMPRODUCT(INDEX(CachTinhDiem!$B$8:$E$11,4,0),$K594:$N594)-1)*9/4,1)+CachTinhDiem!$B$24*ROUND(1+(INDEX(CachTinhDiem!$B$15:$E$20,MATCH($O594,CachTinhDiem!$A$15:$A$20,0),4)-1)*9/4,1),1)</f>
        <v>6.1</v>
      </c>
      <c r="T594" s="18" t="str">
        <f>INDEX(CachTinhDiem!$A$8:$A$11,MATCH(MAX($P594:$S594),$P594:$S594,0))</f>
        <v>Vẽ ngoại cảnh</v>
      </c>
      <c r="U594" s="21" t="s">
        <v>91</v>
      </c>
      <c r="V594" s="21" t="s">
        <v>92</v>
      </c>
    </row>
    <row r="595" spans="1:22" ht="15" customHeight="1" x14ac:dyDescent="0.35">
      <c r="A595" s="18" t="s">
        <v>1377</v>
      </c>
      <c r="B595" s="18" t="s">
        <v>1051</v>
      </c>
      <c r="C595" s="18" t="s">
        <v>1378</v>
      </c>
      <c r="D595" s="18" t="s">
        <v>136</v>
      </c>
      <c r="E595" s="18" t="s">
        <v>186</v>
      </c>
      <c r="F595" s="18" t="s">
        <v>87</v>
      </c>
      <c r="G595" s="18" t="s">
        <v>1058</v>
      </c>
      <c r="H595" s="19">
        <v>5</v>
      </c>
      <c r="I595" s="19">
        <v>17</v>
      </c>
      <c r="J595" s="18" t="s">
        <v>120</v>
      </c>
      <c r="K595" s="19">
        <v>3</v>
      </c>
      <c r="L595" s="19">
        <v>2</v>
      </c>
      <c r="M595" s="19">
        <v>3</v>
      </c>
      <c r="N595" s="19">
        <v>3</v>
      </c>
      <c r="O595" s="18" t="s">
        <v>138</v>
      </c>
      <c r="P595" s="20">
        <f>ROUND(CachTinhDiem!$B$23*ROUND(1+(SUMPRODUCT(INDEX(CachTinhDiem!$B$8:$E$11,1,0),$K595:$N595)-1)*9/4,1)+CachTinhDiem!$B$24*ROUND(1+(INDEX(CachTinhDiem!$B$15:$E$20,MATCH($O595,CachTinhDiem!$A$15:$A$20,0),1)-1)*9/4,1),1)</f>
        <v>5.7</v>
      </c>
      <c r="Q595" s="20">
        <f>ROUND(CachTinhDiem!$B$23*ROUND(1+(SUMPRODUCT(INDEX(CachTinhDiem!$B$8:$E$11,2,0),$K595:$N595)-1)*9/4,1)+CachTinhDiem!$B$24*ROUND(1+(INDEX(CachTinhDiem!$B$15:$E$20,MATCH($O595,CachTinhDiem!$A$15:$A$20,0),2)-1)*9/4,1),1)</f>
        <v>6.6</v>
      </c>
      <c r="R595" s="20">
        <f>ROUND(CachTinhDiem!$B$23*ROUND(1+(SUMPRODUCT(INDEX(CachTinhDiem!$B$8:$E$11,3,0),$K595:$N595)-1)*9/4,1)+CachTinhDiem!$B$24*ROUND(1+(INDEX(CachTinhDiem!$B$15:$E$20,MATCH($O595,CachTinhDiem!$A$15:$A$20,0),3)-1)*9/4,1),1)</f>
        <v>5.7</v>
      </c>
      <c r="S595" s="20">
        <f>ROUND(CachTinhDiem!$B$23*ROUND(1+(SUMPRODUCT(INDEX(CachTinhDiem!$B$8:$E$11,4,0),$K595:$N595)-1)*9/4,1)+CachTinhDiem!$B$24*ROUND(1+(INDEX(CachTinhDiem!$B$15:$E$20,MATCH($O595,CachTinhDiem!$A$15:$A$20,0),4)-1)*9/4,1),1)</f>
        <v>3.9</v>
      </c>
      <c r="T595" s="18" t="str">
        <f>INDEX(CachTinhDiem!$A$8:$A$11,MATCH(MAX($P595:$S595),$P595:$S595,0))</f>
        <v>Xưởng/Công trình</v>
      </c>
      <c r="U595" s="21" t="s">
        <v>91</v>
      </c>
      <c r="V595" s="21" t="s">
        <v>92</v>
      </c>
    </row>
    <row r="596" spans="1:22" ht="15" customHeight="1" x14ac:dyDescent="0.35">
      <c r="A596" s="18" t="s">
        <v>1379</v>
      </c>
      <c r="B596" s="18" t="s">
        <v>1051</v>
      </c>
      <c r="C596" s="18" t="s">
        <v>1380</v>
      </c>
      <c r="D596" s="18" t="s">
        <v>85</v>
      </c>
      <c r="E596" s="18" t="s">
        <v>170</v>
      </c>
      <c r="F596" s="18" t="s">
        <v>87</v>
      </c>
      <c r="G596" s="18" t="s">
        <v>132</v>
      </c>
      <c r="H596" s="19">
        <v>14</v>
      </c>
      <c r="I596" s="19">
        <v>30</v>
      </c>
      <c r="J596" s="18" t="s">
        <v>128</v>
      </c>
      <c r="K596" s="19">
        <v>2</v>
      </c>
      <c r="L596" s="19">
        <v>4</v>
      </c>
      <c r="M596" s="19">
        <v>2</v>
      </c>
      <c r="N596" s="19">
        <v>5</v>
      </c>
      <c r="O596" s="18" t="s">
        <v>103</v>
      </c>
      <c r="P596" s="20">
        <f>ROUND(CachTinhDiem!$B$23*ROUND(1+(SUMPRODUCT(INDEX(CachTinhDiem!$B$8:$E$11,1,0),$K596:$N596)-1)*9/4,1)+CachTinhDiem!$B$24*ROUND(1+(INDEX(CachTinhDiem!$B$15:$E$20,MATCH($O596,CachTinhDiem!$A$15:$A$20,0),1)-1)*9/4,1),1)</f>
        <v>7</v>
      </c>
      <c r="Q596" s="20">
        <f>ROUND(CachTinhDiem!$B$23*ROUND(1+(SUMPRODUCT(INDEX(CachTinhDiem!$B$8:$E$11,2,0),$K596:$N596)-1)*9/4,1)+CachTinhDiem!$B$24*ROUND(1+(INDEX(CachTinhDiem!$B$15:$E$20,MATCH($O596,CachTinhDiem!$A$15:$A$20,0),2)-1)*9/4,1),1)</f>
        <v>4.4000000000000004</v>
      </c>
      <c r="R596" s="20">
        <f>ROUND(CachTinhDiem!$B$23*ROUND(1+(SUMPRODUCT(INDEX(CachTinhDiem!$B$8:$E$11,3,0),$K596:$N596)-1)*9/4,1)+CachTinhDiem!$B$24*ROUND(1+(INDEX(CachTinhDiem!$B$15:$E$20,MATCH($O596,CachTinhDiem!$A$15:$A$20,0),3)-1)*9/4,1),1)</f>
        <v>5.2</v>
      </c>
      <c r="S596" s="20">
        <f>ROUND(CachTinhDiem!$B$23*ROUND(1+(SUMPRODUCT(INDEX(CachTinhDiem!$B$8:$E$11,4,0),$K596:$N596)-1)*9/4,1)+CachTinhDiem!$B$24*ROUND(1+(INDEX(CachTinhDiem!$B$15:$E$20,MATCH($O596,CachTinhDiem!$A$15:$A$20,0),4)-1)*9/4,1),1)</f>
        <v>8.6999999999999993</v>
      </c>
      <c r="T596" s="18" t="str">
        <f>INDEX(CachTinhDiem!$A$8:$A$11,MATCH(MAX($P596:$S596),$P596:$S596,0))</f>
        <v>Thuyết trình</v>
      </c>
      <c r="U596" s="21" t="s">
        <v>91</v>
      </c>
      <c r="V596" s="21" t="s">
        <v>92</v>
      </c>
    </row>
    <row r="597" spans="1:22" ht="15" customHeight="1" x14ac:dyDescent="0.35">
      <c r="A597" s="18" t="s">
        <v>1381</v>
      </c>
      <c r="B597" s="18" t="s">
        <v>1051</v>
      </c>
      <c r="C597" s="18" t="s">
        <v>1382</v>
      </c>
      <c r="D597" s="18" t="s">
        <v>100</v>
      </c>
      <c r="E597" s="18" t="s">
        <v>186</v>
      </c>
      <c r="F597" s="18" t="s">
        <v>87</v>
      </c>
      <c r="G597" s="18" t="s">
        <v>1241</v>
      </c>
      <c r="H597" s="19">
        <v>5</v>
      </c>
      <c r="I597" s="19">
        <v>19</v>
      </c>
      <c r="J597" s="18" t="s">
        <v>120</v>
      </c>
      <c r="K597" s="19">
        <v>4</v>
      </c>
      <c r="L597" s="19">
        <v>1</v>
      </c>
      <c r="M597" s="19">
        <v>1</v>
      </c>
      <c r="N597" s="19">
        <v>5</v>
      </c>
      <c r="O597" s="18" t="s">
        <v>103</v>
      </c>
      <c r="P597" s="20">
        <f>ROUND(CachTinhDiem!$B$23*ROUND(1+(SUMPRODUCT(INDEX(CachTinhDiem!$B$8:$E$11,1,0),$K597:$N597)-1)*9/4,1)+CachTinhDiem!$B$24*ROUND(1+(INDEX(CachTinhDiem!$B$15:$E$20,MATCH($O597,CachTinhDiem!$A$15:$A$20,0),1)-1)*9/4,1),1)</f>
        <v>5.4</v>
      </c>
      <c r="Q597" s="20">
        <f>ROUND(CachTinhDiem!$B$23*ROUND(1+(SUMPRODUCT(INDEX(CachTinhDiem!$B$8:$E$11,2,0),$K597:$N597)-1)*9/4,1)+CachTinhDiem!$B$24*ROUND(1+(INDEX(CachTinhDiem!$B$15:$E$20,MATCH($O597,CachTinhDiem!$A$15:$A$20,0),2)-1)*9/4,1),1)</f>
        <v>3.3</v>
      </c>
      <c r="R597" s="20">
        <f>ROUND(CachTinhDiem!$B$23*ROUND(1+(SUMPRODUCT(INDEX(CachTinhDiem!$B$8:$E$11,3,0),$K597:$N597)-1)*9/4,1)+CachTinhDiem!$B$24*ROUND(1+(INDEX(CachTinhDiem!$B$15:$E$20,MATCH($O597,CachTinhDiem!$A$15:$A$20,0),3)-1)*9/4,1),1)</f>
        <v>3</v>
      </c>
      <c r="S597" s="20">
        <f>ROUND(CachTinhDiem!$B$23*ROUND(1+(SUMPRODUCT(INDEX(CachTinhDiem!$B$8:$E$11,4,0),$K597:$N597)-1)*9/4,1)+CachTinhDiem!$B$24*ROUND(1+(INDEX(CachTinhDiem!$B$15:$E$20,MATCH($O597,CachTinhDiem!$A$15:$A$20,0),4)-1)*9/4,1),1)</f>
        <v>7.5</v>
      </c>
      <c r="T597" s="18" t="str">
        <f>INDEX(CachTinhDiem!$A$8:$A$11,MATCH(MAX($P597:$S597),$P597:$S597,0))</f>
        <v>Thuyết trình</v>
      </c>
      <c r="U597" s="21" t="s">
        <v>91</v>
      </c>
      <c r="V597" s="21" t="s">
        <v>92</v>
      </c>
    </row>
    <row r="598" spans="1:22" ht="15" customHeight="1" x14ac:dyDescent="0.35">
      <c r="A598" s="18" t="s">
        <v>1383</v>
      </c>
      <c r="B598" s="18" t="s">
        <v>1051</v>
      </c>
      <c r="C598" s="18" t="s">
        <v>1384</v>
      </c>
      <c r="D598" s="18" t="s">
        <v>100</v>
      </c>
      <c r="E598" s="18" t="s">
        <v>170</v>
      </c>
      <c r="F598" s="18" t="s">
        <v>87</v>
      </c>
      <c r="G598" s="18" t="s">
        <v>123</v>
      </c>
      <c r="H598" s="19">
        <v>5</v>
      </c>
      <c r="I598" s="19">
        <v>17</v>
      </c>
      <c r="J598" s="18" t="s">
        <v>120</v>
      </c>
      <c r="K598" s="19">
        <v>4</v>
      </c>
      <c r="L598" s="19">
        <v>1</v>
      </c>
      <c r="M598" s="19">
        <v>2</v>
      </c>
      <c r="N598" s="19">
        <v>3</v>
      </c>
      <c r="O598" s="18" t="s">
        <v>150</v>
      </c>
      <c r="P598" s="20">
        <f>ROUND(CachTinhDiem!$B$23*ROUND(1+(SUMPRODUCT(INDEX(CachTinhDiem!$B$8:$E$11,1,0),$K598:$N598)-1)*9/4,1)+CachTinhDiem!$B$24*ROUND(1+(INDEX(CachTinhDiem!$B$15:$E$20,MATCH($O598,CachTinhDiem!$A$15:$A$20,0),1)-1)*9/4,1),1)</f>
        <v>4.9000000000000004</v>
      </c>
      <c r="Q598" s="20">
        <f>ROUND(CachTinhDiem!$B$23*ROUND(1+(SUMPRODUCT(INDEX(CachTinhDiem!$B$8:$E$11,2,0),$K598:$N598)-1)*9/4,1)+CachTinhDiem!$B$24*ROUND(1+(INDEX(CachTinhDiem!$B$15:$E$20,MATCH($O598,CachTinhDiem!$A$15:$A$20,0),2)-1)*9/4,1),1)</f>
        <v>3.7</v>
      </c>
      <c r="R598" s="20">
        <f>ROUND(CachTinhDiem!$B$23*ROUND(1+(SUMPRODUCT(INDEX(CachTinhDiem!$B$8:$E$11,3,0),$K598:$N598)-1)*9/4,1)+CachTinhDiem!$B$24*ROUND(1+(INDEX(CachTinhDiem!$B$15:$E$20,MATCH($O598,CachTinhDiem!$A$15:$A$20,0),3)-1)*9/4,1),1)</f>
        <v>5.0999999999999996</v>
      </c>
      <c r="S598" s="20">
        <f>ROUND(CachTinhDiem!$B$23*ROUND(1+(SUMPRODUCT(INDEX(CachTinhDiem!$B$8:$E$11,4,0),$K598:$N598)-1)*9/4,1)+CachTinhDiem!$B$24*ROUND(1+(INDEX(CachTinhDiem!$B$15:$E$20,MATCH($O598,CachTinhDiem!$A$15:$A$20,0),4)-1)*9/4,1),1)</f>
        <v>4.5999999999999996</v>
      </c>
      <c r="T598" s="18" t="str">
        <f>INDEX(CachTinhDiem!$A$8:$A$11,MATCH(MAX($P598:$S598),$P598:$S598,0))</f>
        <v>Vẽ ngoại cảnh</v>
      </c>
      <c r="U598" s="21" t="s">
        <v>91</v>
      </c>
      <c r="V598" s="21" t="s">
        <v>92</v>
      </c>
    </row>
    <row r="599" spans="1:22" ht="15" customHeight="1" x14ac:dyDescent="0.35">
      <c r="A599" s="18" t="s">
        <v>1385</v>
      </c>
      <c r="B599" s="18" t="s">
        <v>1051</v>
      </c>
      <c r="C599" s="18" t="s">
        <v>1386</v>
      </c>
      <c r="D599" s="18" t="s">
        <v>136</v>
      </c>
      <c r="E599" s="18" t="s">
        <v>141</v>
      </c>
      <c r="F599" s="18" t="s">
        <v>87</v>
      </c>
      <c r="G599" s="18" t="s">
        <v>1092</v>
      </c>
      <c r="H599" s="19">
        <v>5</v>
      </c>
      <c r="I599" s="19">
        <v>14</v>
      </c>
      <c r="J599" s="18" t="s">
        <v>120</v>
      </c>
      <c r="K599" s="19">
        <v>4</v>
      </c>
      <c r="L599" s="19">
        <v>1</v>
      </c>
      <c r="M599" s="19">
        <v>2</v>
      </c>
      <c r="N599" s="19">
        <v>3</v>
      </c>
      <c r="O599" s="18" t="s">
        <v>115</v>
      </c>
      <c r="P599" s="20">
        <f>ROUND(CachTinhDiem!$B$23*ROUND(1+(SUMPRODUCT(INDEX(CachTinhDiem!$B$8:$E$11,1,0),$K599:$N599)-1)*9/4,1)+CachTinhDiem!$B$24*ROUND(1+(INDEX(CachTinhDiem!$B$15:$E$20,MATCH($O599,CachTinhDiem!$A$15:$A$20,0),1)-1)*9/4,1),1)</f>
        <v>5.6</v>
      </c>
      <c r="Q599" s="20">
        <f>ROUND(CachTinhDiem!$B$23*ROUND(1+(SUMPRODUCT(INDEX(CachTinhDiem!$B$8:$E$11,2,0),$K599:$N599)-1)*9/4,1)+CachTinhDiem!$B$24*ROUND(1+(INDEX(CachTinhDiem!$B$15:$E$20,MATCH($O599,CachTinhDiem!$A$15:$A$20,0),2)-1)*9/4,1),1)</f>
        <v>5.0999999999999996</v>
      </c>
      <c r="R599" s="20">
        <f>ROUND(CachTinhDiem!$B$23*ROUND(1+(SUMPRODUCT(INDEX(CachTinhDiem!$B$8:$E$11,3,0),$K599:$N599)-1)*9/4,1)+CachTinhDiem!$B$24*ROUND(1+(INDEX(CachTinhDiem!$B$15:$E$20,MATCH($O599,CachTinhDiem!$A$15:$A$20,0),3)-1)*9/4,1),1)</f>
        <v>5.0999999999999996</v>
      </c>
      <c r="S599" s="20">
        <f>ROUND(CachTinhDiem!$B$23*ROUND(1+(SUMPRODUCT(INDEX(CachTinhDiem!$B$8:$E$11,4,0),$K599:$N599)-1)*9/4,1)+CachTinhDiem!$B$24*ROUND(1+(INDEX(CachTinhDiem!$B$15:$E$20,MATCH($O599,CachTinhDiem!$A$15:$A$20,0),4)-1)*9/4,1),1)</f>
        <v>4.5999999999999996</v>
      </c>
      <c r="T599" s="18" t="str">
        <f>INDEX(CachTinhDiem!$A$8:$A$11,MATCH(MAX($P599:$S599),$P599:$S599,0))</f>
        <v>Đi học</v>
      </c>
      <c r="U599" s="21" t="s">
        <v>91</v>
      </c>
      <c r="V599" s="21" t="s">
        <v>92</v>
      </c>
    </row>
    <row r="600" spans="1:22" ht="15" customHeight="1" x14ac:dyDescent="0.35">
      <c r="A600" s="18" t="s">
        <v>1387</v>
      </c>
      <c r="B600" s="18" t="s">
        <v>1051</v>
      </c>
      <c r="C600" s="18" t="s">
        <v>1388</v>
      </c>
      <c r="D600" s="18" t="s">
        <v>85</v>
      </c>
      <c r="E600" s="18" t="s">
        <v>106</v>
      </c>
      <c r="F600" s="18" t="s">
        <v>87</v>
      </c>
      <c r="G600" s="18" t="s">
        <v>1092</v>
      </c>
      <c r="H600" s="19">
        <v>5</v>
      </c>
      <c r="I600" s="19">
        <v>14</v>
      </c>
      <c r="J600" s="18" t="s">
        <v>120</v>
      </c>
      <c r="K600" s="19">
        <v>4</v>
      </c>
      <c r="L600" s="19">
        <v>1</v>
      </c>
      <c r="M600" s="19">
        <v>3</v>
      </c>
      <c r="N600" s="19">
        <v>3</v>
      </c>
      <c r="O600" s="18" t="s">
        <v>115</v>
      </c>
      <c r="P600" s="20">
        <f>ROUND(CachTinhDiem!$B$23*ROUND(1+(SUMPRODUCT(INDEX(CachTinhDiem!$B$8:$E$11,1,0),$K600:$N600)-1)*9/4,1)+CachTinhDiem!$B$24*ROUND(1+(INDEX(CachTinhDiem!$B$15:$E$20,MATCH($O600,CachTinhDiem!$A$15:$A$20,0),1)-1)*9/4,1),1)</f>
        <v>6.1</v>
      </c>
      <c r="Q600" s="20">
        <f>ROUND(CachTinhDiem!$B$23*ROUND(1+(SUMPRODUCT(INDEX(CachTinhDiem!$B$8:$E$11,2,0),$K600:$N600)-1)*9/4,1)+CachTinhDiem!$B$24*ROUND(1+(INDEX(CachTinhDiem!$B$15:$E$20,MATCH($O600,CachTinhDiem!$A$15:$A$20,0),2)-1)*9/4,1),1)</f>
        <v>5.9</v>
      </c>
      <c r="R600" s="20">
        <f>ROUND(CachTinhDiem!$B$23*ROUND(1+(SUMPRODUCT(INDEX(CachTinhDiem!$B$8:$E$11,3,0),$K600:$N600)-1)*9/4,1)+CachTinhDiem!$B$24*ROUND(1+(INDEX(CachTinhDiem!$B$15:$E$20,MATCH($O600,CachTinhDiem!$A$15:$A$20,0),3)-1)*9/4,1),1)</f>
        <v>5.9</v>
      </c>
      <c r="S600" s="20">
        <f>ROUND(CachTinhDiem!$B$23*ROUND(1+(SUMPRODUCT(INDEX(CachTinhDiem!$B$8:$E$11,4,0),$K600:$N600)-1)*9/4,1)+CachTinhDiem!$B$24*ROUND(1+(INDEX(CachTinhDiem!$B$15:$E$20,MATCH($O600,CachTinhDiem!$A$15:$A$20,0),4)-1)*9/4,1),1)</f>
        <v>4.9000000000000004</v>
      </c>
      <c r="T600" s="18" t="str">
        <f>INDEX(CachTinhDiem!$A$8:$A$11,MATCH(MAX($P600:$S600),$P600:$S600,0))</f>
        <v>Đi học</v>
      </c>
      <c r="U600" s="21" t="s">
        <v>91</v>
      </c>
      <c r="V600" s="21" t="s">
        <v>92</v>
      </c>
    </row>
    <row r="601" spans="1:22" ht="15" customHeight="1" x14ac:dyDescent="0.35">
      <c r="A601" s="18" t="s">
        <v>1389</v>
      </c>
      <c r="B601" s="18" t="s">
        <v>1051</v>
      </c>
      <c r="C601" s="18" t="s">
        <v>1390</v>
      </c>
      <c r="D601" s="18" t="s">
        <v>136</v>
      </c>
      <c r="E601" s="18" t="s">
        <v>86</v>
      </c>
      <c r="F601" s="18" t="s">
        <v>87</v>
      </c>
      <c r="G601" s="18" t="s">
        <v>1145</v>
      </c>
      <c r="H601" s="19">
        <v>10</v>
      </c>
      <c r="I601" s="19">
        <v>26</v>
      </c>
      <c r="J601" s="18" t="s">
        <v>200</v>
      </c>
      <c r="K601" s="19">
        <v>3</v>
      </c>
      <c r="L601" s="19">
        <v>3</v>
      </c>
      <c r="M601" s="19">
        <v>3</v>
      </c>
      <c r="N601" s="19">
        <v>2</v>
      </c>
      <c r="O601" s="18" t="s">
        <v>115</v>
      </c>
      <c r="P601" s="20">
        <f>ROUND(CachTinhDiem!$B$23*ROUND(1+(SUMPRODUCT(INDEX(CachTinhDiem!$B$8:$E$11,1,0),$K601:$N601)-1)*9/4,1)+CachTinhDiem!$B$24*ROUND(1+(INDEX(CachTinhDiem!$B$15:$E$20,MATCH($O601,CachTinhDiem!$A$15:$A$20,0),1)-1)*9/4,1),1)</f>
        <v>6.4</v>
      </c>
      <c r="Q601" s="20">
        <f>ROUND(CachTinhDiem!$B$23*ROUND(1+(SUMPRODUCT(INDEX(CachTinhDiem!$B$8:$E$11,2,0),$K601:$N601)-1)*9/4,1)+CachTinhDiem!$B$24*ROUND(1+(INDEX(CachTinhDiem!$B$15:$E$20,MATCH($O601,CachTinhDiem!$A$15:$A$20,0),2)-1)*9/4,1),1)</f>
        <v>6.1</v>
      </c>
      <c r="R601" s="20">
        <f>ROUND(CachTinhDiem!$B$23*ROUND(1+(SUMPRODUCT(INDEX(CachTinhDiem!$B$8:$E$11,3,0),$K601:$N601)-1)*9/4,1)+CachTinhDiem!$B$24*ROUND(1+(INDEX(CachTinhDiem!$B$15:$E$20,MATCH($O601,CachTinhDiem!$A$15:$A$20,0),3)-1)*9/4,1),1)</f>
        <v>6.6</v>
      </c>
      <c r="S601" s="20">
        <f>ROUND(CachTinhDiem!$B$23*ROUND(1+(SUMPRODUCT(INDEX(CachTinhDiem!$B$8:$E$11,4,0),$K601:$N601)-1)*9/4,1)+CachTinhDiem!$B$24*ROUND(1+(INDEX(CachTinhDiem!$B$15:$E$20,MATCH($O601,CachTinhDiem!$A$15:$A$20,0),4)-1)*9/4,1),1)</f>
        <v>4.5999999999999996</v>
      </c>
      <c r="T601" s="18" t="str">
        <f>INDEX(CachTinhDiem!$A$8:$A$11,MATCH(MAX($P601:$S601),$P601:$S601,0))</f>
        <v>Vẽ ngoại cảnh</v>
      </c>
      <c r="U601" s="21" t="s">
        <v>91</v>
      </c>
      <c r="V601" s="21" t="s">
        <v>92</v>
      </c>
    </row>
    <row r="602" spans="1:22" ht="15" customHeight="1" x14ac:dyDescent="0.35">
      <c r="A602" s="18" t="s">
        <v>1391</v>
      </c>
      <c r="B602" s="18" t="s">
        <v>1051</v>
      </c>
      <c r="C602" s="18" t="s">
        <v>1392</v>
      </c>
      <c r="D602" s="18" t="s">
        <v>136</v>
      </c>
      <c r="E602" s="18" t="s">
        <v>183</v>
      </c>
      <c r="F602" s="18" t="s">
        <v>87</v>
      </c>
      <c r="G602" s="18" t="s">
        <v>1123</v>
      </c>
      <c r="H602" s="19">
        <v>5</v>
      </c>
      <c r="I602" s="19">
        <v>20</v>
      </c>
      <c r="J602" s="18" t="s">
        <v>120</v>
      </c>
      <c r="K602" s="19">
        <v>4</v>
      </c>
      <c r="L602" s="19">
        <v>1</v>
      </c>
      <c r="M602" s="19">
        <v>3</v>
      </c>
      <c r="N602" s="19">
        <v>3</v>
      </c>
      <c r="O602" s="18" t="s">
        <v>150</v>
      </c>
      <c r="P602" s="20">
        <f>ROUND(CachTinhDiem!$B$23*ROUND(1+(SUMPRODUCT(INDEX(CachTinhDiem!$B$8:$E$11,1,0),$K602:$N602)-1)*9/4,1)+CachTinhDiem!$B$24*ROUND(1+(INDEX(CachTinhDiem!$B$15:$E$20,MATCH($O602,CachTinhDiem!$A$15:$A$20,0),1)-1)*9/4,1),1)</f>
        <v>5.4</v>
      </c>
      <c r="Q602" s="20">
        <f>ROUND(CachTinhDiem!$B$23*ROUND(1+(SUMPRODUCT(INDEX(CachTinhDiem!$B$8:$E$11,2,0),$K602:$N602)-1)*9/4,1)+CachTinhDiem!$B$24*ROUND(1+(INDEX(CachTinhDiem!$B$15:$E$20,MATCH($O602,CachTinhDiem!$A$15:$A$20,0),2)-1)*9/4,1),1)</f>
        <v>4.5999999999999996</v>
      </c>
      <c r="R602" s="20">
        <f>ROUND(CachTinhDiem!$B$23*ROUND(1+(SUMPRODUCT(INDEX(CachTinhDiem!$B$8:$E$11,3,0),$K602:$N602)-1)*9/4,1)+CachTinhDiem!$B$24*ROUND(1+(INDEX(CachTinhDiem!$B$15:$E$20,MATCH($O602,CachTinhDiem!$A$15:$A$20,0),3)-1)*9/4,1),1)</f>
        <v>5.9</v>
      </c>
      <c r="S602" s="20">
        <f>ROUND(CachTinhDiem!$B$23*ROUND(1+(SUMPRODUCT(INDEX(CachTinhDiem!$B$8:$E$11,4,0),$K602:$N602)-1)*9/4,1)+CachTinhDiem!$B$24*ROUND(1+(INDEX(CachTinhDiem!$B$15:$E$20,MATCH($O602,CachTinhDiem!$A$15:$A$20,0),4)-1)*9/4,1),1)</f>
        <v>4.9000000000000004</v>
      </c>
      <c r="T602" s="18" t="str">
        <f>INDEX(CachTinhDiem!$A$8:$A$11,MATCH(MAX($P602:$S602),$P602:$S602,0))</f>
        <v>Vẽ ngoại cảnh</v>
      </c>
      <c r="U602" s="21" t="s">
        <v>91</v>
      </c>
      <c r="V602" s="21" t="s">
        <v>92</v>
      </c>
    </row>
    <row r="603" spans="1:22" ht="15" customHeight="1" x14ac:dyDescent="0.35">
      <c r="A603" s="18" t="s">
        <v>1393</v>
      </c>
      <c r="B603" s="18" t="s">
        <v>1051</v>
      </c>
      <c r="C603" s="18" t="s">
        <v>1394</v>
      </c>
      <c r="D603" s="18" t="s">
        <v>85</v>
      </c>
      <c r="E603" s="18" t="s">
        <v>170</v>
      </c>
      <c r="F603" s="18" t="s">
        <v>87</v>
      </c>
      <c r="G603" s="18" t="s">
        <v>1053</v>
      </c>
      <c r="H603" s="19">
        <v>5</v>
      </c>
      <c r="I603" s="19">
        <v>13</v>
      </c>
      <c r="J603" s="18" t="s">
        <v>120</v>
      </c>
      <c r="K603" s="19">
        <v>5</v>
      </c>
      <c r="L603" s="19">
        <v>1</v>
      </c>
      <c r="M603" s="19">
        <v>3</v>
      </c>
      <c r="N603" s="19">
        <v>3</v>
      </c>
      <c r="O603" s="18" t="s">
        <v>110</v>
      </c>
      <c r="P603" s="20">
        <f>ROUND(CachTinhDiem!$B$23*ROUND(1+(SUMPRODUCT(INDEX(CachTinhDiem!$B$8:$E$11,1,0),$K603:$N603)-1)*9/4,1)+CachTinhDiem!$B$24*ROUND(1+(INDEX(CachTinhDiem!$B$15:$E$20,MATCH($O603,CachTinhDiem!$A$15:$A$20,0),1)-1)*9/4,1),1)</f>
        <v>5.6</v>
      </c>
      <c r="Q603" s="20">
        <f>ROUND(CachTinhDiem!$B$23*ROUND(1+(SUMPRODUCT(INDEX(CachTinhDiem!$B$8:$E$11,2,0),$K603:$N603)-1)*9/4,1)+CachTinhDiem!$B$24*ROUND(1+(INDEX(CachTinhDiem!$B$15:$E$20,MATCH($O603,CachTinhDiem!$A$15:$A$20,0),2)-1)*9/4,1),1)</f>
        <v>5.5</v>
      </c>
      <c r="R603" s="20">
        <f>ROUND(CachTinhDiem!$B$23*ROUND(1+(SUMPRODUCT(INDEX(CachTinhDiem!$B$8:$E$11,3,0),$K603:$N603)-1)*9/4,1)+CachTinhDiem!$B$24*ROUND(1+(INDEX(CachTinhDiem!$B$15:$E$20,MATCH($O603,CachTinhDiem!$A$15:$A$20,0),3)-1)*9/4,1),1)</f>
        <v>4.5999999999999996</v>
      </c>
      <c r="S603" s="20">
        <f>ROUND(CachTinhDiem!$B$23*ROUND(1+(SUMPRODUCT(INDEX(CachTinhDiem!$B$8:$E$11,4,0),$K603:$N603)-1)*9/4,1)+CachTinhDiem!$B$24*ROUND(1+(INDEX(CachTinhDiem!$B$15:$E$20,MATCH($O603,CachTinhDiem!$A$15:$A$20,0),4)-1)*9/4,1),1)</f>
        <v>5.6</v>
      </c>
      <c r="T603" s="18" t="str">
        <f>INDEX(CachTinhDiem!$A$8:$A$11,MATCH(MAX($P603:$S603),$P603:$S603,0))</f>
        <v>Đi học</v>
      </c>
      <c r="U603" s="21" t="s">
        <v>91</v>
      </c>
      <c r="V603" s="21" t="s">
        <v>92</v>
      </c>
    </row>
    <row r="604" spans="1:22" ht="15" customHeight="1" x14ac:dyDescent="0.35">
      <c r="A604" s="18" t="s">
        <v>1395</v>
      </c>
      <c r="B604" s="18" t="s">
        <v>1051</v>
      </c>
      <c r="C604" s="18" t="s">
        <v>1396</v>
      </c>
      <c r="D604" s="18" t="s">
        <v>85</v>
      </c>
      <c r="E604" s="18" t="s">
        <v>225</v>
      </c>
      <c r="F604" s="18" t="s">
        <v>87</v>
      </c>
      <c r="G604" s="18" t="s">
        <v>1112</v>
      </c>
      <c r="H604" s="19">
        <v>5</v>
      </c>
      <c r="I604" s="19">
        <v>11</v>
      </c>
      <c r="J604" s="18" t="s">
        <v>120</v>
      </c>
      <c r="K604" s="19">
        <v>5</v>
      </c>
      <c r="L604" s="19">
        <v>1</v>
      </c>
      <c r="M604" s="19">
        <v>1</v>
      </c>
      <c r="N604" s="19">
        <v>5</v>
      </c>
      <c r="O604" s="18" t="s">
        <v>103</v>
      </c>
      <c r="P604" s="20">
        <f>ROUND(CachTinhDiem!$B$23*ROUND(1+(SUMPRODUCT(INDEX(CachTinhDiem!$B$8:$E$11,1,0),$K604:$N604)-1)*9/4,1)+CachTinhDiem!$B$24*ROUND(1+(INDEX(CachTinhDiem!$B$15:$E$20,MATCH($O604,CachTinhDiem!$A$15:$A$20,0),1)-1)*9/4,1),1)</f>
        <v>5.6</v>
      </c>
      <c r="Q604" s="20">
        <f>ROUND(CachTinhDiem!$B$23*ROUND(1+(SUMPRODUCT(INDEX(CachTinhDiem!$B$8:$E$11,2,0),$K604:$N604)-1)*9/4,1)+CachTinhDiem!$B$24*ROUND(1+(INDEX(CachTinhDiem!$B$15:$E$20,MATCH($O604,CachTinhDiem!$A$15:$A$20,0),2)-1)*9/4,1),1)</f>
        <v>3.6</v>
      </c>
      <c r="R604" s="20">
        <f>ROUND(CachTinhDiem!$B$23*ROUND(1+(SUMPRODUCT(INDEX(CachTinhDiem!$B$8:$E$11,3,0),$K604:$N604)-1)*9/4,1)+CachTinhDiem!$B$24*ROUND(1+(INDEX(CachTinhDiem!$B$15:$E$20,MATCH($O604,CachTinhDiem!$A$15:$A$20,0),3)-1)*9/4,1),1)</f>
        <v>3</v>
      </c>
      <c r="S604" s="20">
        <f>ROUND(CachTinhDiem!$B$23*ROUND(1+(SUMPRODUCT(INDEX(CachTinhDiem!$B$8:$E$11,4,0),$K604:$N604)-1)*9/4,1)+CachTinhDiem!$B$24*ROUND(1+(INDEX(CachTinhDiem!$B$15:$E$20,MATCH($O604,CachTinhDiem!$A$15:$A$20,0),4)-1)*9/4,1),1)</f>
        <v>7.5</v>
      </c>
      <c r="T604" s="18" t="str">
        <f>INDEX(CachTinhDiem!$A$8:$A$11,MATCH(MAX($P604:$S604),$P604:$S604,0))</f>
        <v>Thuyết trình</v>
      </c>
      <c r="U604" s="21" t="s">
        <v>91</v>
      </c>
      <c r="V604" s="21" t="s">
        <v>92</v>
      </c>
    </row>
    <row r="605" spans="1:22" ht="15" customHeight="1" x14ac:dyDescent="0.35">
      <c r="A605" s="18" t="s">
        <v>1397</v>
      </c>
      <c r="B605" s="18" t="s">
        <v>1051</v>
      </c>
      <c r="C605" s="18" t="s">
        <v>1398</v>
      </c>
      <c r="D605" s="18" t="s">
        <v>136</v>
      </c>
      <c r="E605" s="18" t="s">
        <v>254</v>
      </c>
      <c r="F605" s="18" t="s">
        <v>87</v>
      </c>
      <c r="G605" s="18" t="s">
        <v>238</v>
      </c>
      <c r="H605" s="19">
        <v>11</v>
      </c>
      <c r="I605" s="19">
        <v>26</v>
      </c>
      <c r="J605" s="18" t="s">
        <v>200</v>
      </c>
      <c r="K605" s="19">
        <v>3</v>
      </c>
      <c r="L605" s="19">
        <v>2</v>
      </c>
      <c r="M605" s="19">
        <v>2</v>
      </c>
      <c r="N605" s="19">
        <v>2</v>
      </c>
      <c r="O605" s="18" t="s">
        <v>115</v>
      </c>
      <c r="P605" s="20">
        <f>ROUND(CachTinhDiem!$B$23*ROUND(1+(SUMPRODUCT(INDEX(CachTinhDiem!$B$8:$E$11,1,0),$K605:$N605)-1)*9/4,1)+CachTinhDiem!$B$24*ROUND(1+(INDEX(CachTinhDiem!$B$15:$E$20,MATCH($O605,CachTinhDiem!$A$15:$A$20,0),1)-1)*9/4,1),1)</f>
        <v>5.5</v>
      </c>
      <c r="Q605" s="20">
        <f>ROUND(CachTinhDiem!$B$23*ROUND(1+(SUMPRODUCT(INDEX(CachTinhDiem!$B$8:$E$11,2,0),$K605:$N605)-1)*9/4,1)+CachTinhDiem!$B$24*ROUND(1+(INDEX(CachTinhDiem!$B$15:$E$20,MATCH($O605,CachTinhDiem!$A$15:$A$20,0),2)-1)*9/4,1),1)</f>
        <v>4.9000000000000004</v>
      </c>
      <c r="R605" s="20">
        <f>ROUND(CachTinhDiem!$B$23*ROUND(1+(SUMPRODUCT(INDEX(CachTinhDiem!$B$8:$E$11,3,0),$K605:$N605)-1)*9/4,1)+CachTinhDiem!$B$24*ROUND(1+(INDEX(CachTinhDiem!$B$15:$E$20,MATCH($O605,CachTinhDiem!$A$15:$A$20,0),3)-1)*9/4,1),1)</f>
        <v>5.3</v>
      </c>
      <c r="S605" s="20">
        <f>ROUND(CachTinhDiem!$B$23*ROUND(1+(SUMPRODUCT(INDEX(CachTinhDiem!$B$8:$E$11,4,0),$K605:$N605)-1)*9/4,1)+CachTinhDiem!$B$24*ROUND(1+(INDEX(CachTinhDiem!$B$15:$E$20,MATCH($O605,CachTinhDiem!$A$15:$A$20,0),4)-1)*9/4,1),1)</f>
        <v>4</v>
      </c>
      <c r="T605" s="18" t="str">
        <f>INDEX(CachTinhDiem!$A$8:$A$11,MATCH(MAX($P605:$S605),$P605:$S605,0))</f>
        <v>Đi học</v>
      </c>
      <c r="U605" s="21" t="s">
        <v>91</v>
      </c>
      <c r="V605" s="21" t="s">
        <v>92</v>
      </c>
    </row>
    <row r="606" spans="1:22" ht="15" customHeight="1" x14ac:dyDescent="0.35">
      <c r="A606" s="18" t="s">
        <v>1399</v>
      </c>
      <c r="B606" s="18" t="s">
        <v>1051</v>
      </c>
      <c r="C606" s="18" t="s">
        <v>1400</v>
      </c>
      <c r="D606" s="18" t="s">
        <v>85</v>
      </c>
      <c r="E606" s="18" t="s">
        <v>183</v>
      </c>
      <c r="F606" s="18" t="s">
        <v>87</v>
      </c>
      <c r="G606" s="18" t="s">
        <v>1083</v>
      </c>
      <c r="H606" s="19">
        <v>10</v>
      </c>
      <c r="I606" s="19">
        <v>25</v>
      </c>
      <c r="J606" s="18" t="s">
        <v>200</v>
      </c>
      <c r="K606" s="19">
        <v>3</v>
      </c>
      <c r="L606" s="19">
        <v>2</v>
      </c>
      <c r="M606" s="19">
        <v>3</v>
      </c>
      <c r="N606" s="19">
        <v>3</v>
      </c>
      <c r="O606" s="18" t="s">
        <v>115</v>
      </c>
      <c r="P606" s="20">
        <f>ROUND(CachTinhDiem!$B$23*ROUND(1+(SUMPRODUCT(INDEX(CachTinhDiem!$B$8:$E$11,1,0),$K606:$N606)-1)*9/4,1)+CachTinhDiem!$B$24*ROUND(1+(INDEX(CachTinhDiem!$B$15:$E$20,MATCH($O606,CachTinhDiem!$A$15:$A$20,0),1)-1)*9/4,1),1)</f>
        <v>6.4</v>
      </c>
      <c r="Q606" s="20">
        <f>ROUND(CachTinhDiem!$B$23*ROUND(1+(SUMPRODUCT(INDEX(CachTinhDiem!$B$8:$E$11,2,0),$K606:$N606)-1)*9/4,1)+CachTinhDiem!$B$24*ROUND(1+(INDEX(CachTinhDiem!$B$15:$E$20,MATCH($O606,CachTinhDiem!$A$15:$A$20,0),2)-1)*9/4,1),1)</f>
        <v>5.9</v>
      </c>
      <c r="R606" s="20">
        <f>ROUND(CachTinhDiem!$B$23*ROUND(1+(SUMPRODUCT(INDEX(CachTinhDiem!$B$8:$E$11,3,0),$K606:$N606)-1)*9/4,1)+CachTinhDiem!$B$24*ROUND(1+(INDEX(CachTinhDiem!$B$15:$E$20,MATCH($O606,CachTinhDiem!$A$15:$A$20,0),3)-1)*9/4,1),1)</f>
        <v>6.4</v>
      </c>
      <c r="S606" s="20">
        <f>ROUND(CachTinhDiem!$B$23*ROUND(1+(SUMPRODUCT(INDEX(CachTinhDiem!$B$8:$E$11,4,0),$K606:$N606)-1)*9/4,1)+CachTinhDiem!$B$24*ROUND(1+(INDEX(CachTinhDiem!$B$15:$E$20,MATCH($O606,CachTinhDiem!$A$15:$A$20,0),4)-1)*9/4,1),1)</f>
        <v>5.2</v>
      </c>
      <c r="T606" s="18" t="str">
        <f>INDEX(CachTinhDiem!$A$8:$A$11,MATCH(MAX($P606:$S606),$P606:$S606,0))</f>
        <v>Đi học</v>
      </c>
      <c r="U606" s="21" t="s">
        <v>91</v>
      </c>
      <c r="V606" s="21" t="s">
        <v>92</v>
      </c>
    </row>
    <row r="607" spans="1:22" ht="15" customHeight="1" x14ac:dyDescent="0.35">
      <c r="A607" s="18" t="s">
        <v>1401</v>
      </c>
      <c r="B607" s="18" t="s">
        <v>1051</v>
      </c>
      <c r="C607" s="18" t="s">
        <v>1402</v>
      </c>
      <c r="D607" s="18" t="s">
        <v>136</v>
      </c>
      <c r="E607" s="18" t="s">
        <v>190</v>
      </c>
      <c r="F607" s="18" t="s">
        <v>87</v>
      </c>
      <c r="G607" s="18" t="s">
        <v>1145</v>
      </c>
      <c r="H607" s="19">
        <v>5</v>
      </c>
      <c r="I607" s="19">
        <v>20</v>
      </c>
      <c r="J607" s="18" t="s">
        <v>120</v>
      </c>
      <c r="K607" s="19">
        <v>4</v>
      </c>
      <c r="L607" s="19">
        <v>2</v>
      </c>
      <c r="M607" s="19">
        <v>2</v>
      </c>
      <c r="N607" s="19">
        <v>3</v>
      </c>
      <c r="O607" s="18" t="s">
        <v>90</v>
      </c>
      <c r="P607" s="20">
        <f>ROUND(CachTinhDiem!$B$23*ROUND(1+(SUMPRODUCT(INDEX(CachTinhDiem!$B$8:$E$11,1,0),$K607:$N607)-1)*9/4,1)+CachTinhDiem!$B$24*ROUND(1+(INDEX(CachTinhDiem!$B$15:$E$20,MATCH($O607,CachTinhDiem!$A$15:$A$20,0),1)-1)*9/4,1),1)</f>
        <v>5.4</v>
      </c>
      <c r="Q607" s="20">
        <f>ROUND(CachTinhDiem!$B$23*ROUND(1+(SUMPRODUCT(INDEX(CachTinhDiem!$B$8:$E$11,2,0),$K607:$N607)-1)*9/4,1)+CachTinhDiem!$B$24*ROUND(1+(INDEX(CachTinhDiem!$B$15:$E$20,MATCH($O607,CachTinhDiem!$A$15:$A$20,0),2)-1)*9/4,1),1)</f>
        <v>4.7</v>
      </c>
      <c r="R607" s="20">
        <f>ROUND(CachTinhDiem!$B$23*ROUND(1+(SUMPRODUCT(INDEX(CachTinhDiem!$B$8:$E$11,3,0),$K607:$N607)-1)*9/4,1)+CachTinhDiem!$B$24*ROUND(1+(INDEX(CachTinhDiem!$B$15:$E$20,MATCH($O607,CachTinhDiem!$A$15:$A$20,0),3)-1)*9/4,1),1)</f>
        <v>4.9000000000000004</v>
      </c>
      <c r="S607" s="20">
        <f>ROUND(CachTinhDiem!$B$23*ROUND(1+(SUMPRODUCT(INDEX(CachTinhDiem!$B$8:$E$11,4,0),$K607:$N607)-1)*9/4,1)+CachTinhDiem!$B$24*ROUND(1+(INDEX(CachTinhDiem!$B$15:$E$20,MATCH($O607,CachTinhDiem!$A$15:$A$20,0),4)-1)*9/4,1),1)</f>
        <v>4.2</v>
      </c>
      <c r="T607" s="18" t="str">
        <f>INDEX(CachTinhDiem!$A$8:$A$11,MATCH(MAX($P607:$S607),$P607:$S607,0))</f>
        <v>Đi học</v>
      </c>
      <c r="U607" s="21" t="s">
        <v>91</v>
      </c>
      <c r="V607" s="21" t="s">
        <v>92</v>
      </c>
    </row>
    <row r="608" spans="1:22" ht="15" customHeight="1" x14ac:dyDescent="0.35">
      <c r="A608" s="18" t="s">
        <v>1403</v>
      </c>
      <c r="B608" s="18" t="s">
        <v>1051</v>
      </c>
      <c r="C608" s="18" t="s">
        <v>1404</v>
      </c>
      <c r="D608" s="18" t="s">
        <v>100</v>
      </c>
      <c r="E608" s="18" t="s">
        <v>225</v>
      </c>
      <c r="F608" s="18" t="s">
        <v>87</v>
      </c>
      <c r="G608" s="18" t="s">
        <v>1316</v>
      </c>
      <c r="H608" s="19">
        <v>5</v>
      </c>
      <c r="I608" s="19">
        <v>11</v>
      </c>
      <c r="J608" s="18" t="s">
        <v>120</v>
      </c>
      <c r="K608" s="19">
        <v>4</v>
      </c>
      <c r="L608" s="19">
        <v>1</v>
      </c>
      <c r="M608" s="19">
        <v>2</v>
      </c>
      <c r="N608" s="19">
        <v>2</v>
      </c>
      <c r="O608" s="18" t="s">
        <v>150</v>
      </c>
      <c r="P608" s="20">
        <f>ROUND(CachTinhDiem!$B$23*ROUND(1+(SUMPRODUCT(INDEX(CachTinhDiem!$B$8:$E$11,1,0),$K608:$N608)-1)*9/4,1)+CachTinhDiem!$B$24*ROUND(1+(INDEX(CachTinhDiem!$B$15:$E$20,MATCH($O608,CachTinhDiem!$A$15:$A$20,0),1)-1)*9/4,1),1)</f>
        <v>4.4000000000000004</v>
      </c>
      <c r="Q608" s="20">
        <f>ROUND(CachTinhDiem!$B$23*ROUND(1+(SUMPRODUCT(INDEX(CachTinhDiem!$B$8:$E$11,2,0),$K608:$N608)-1)*9/4,1)+CachTinhDiem!$B$24*ROUND(1+(INDEX(CachTinhDiem!$B$15:$E$20,MATCH($O608,CachTinhDiem!$A$15:$A$20,0),2)-1)*9/4,1),1)</f>
        <v>3.6</v>
      </c>
      <c r="R608" s="20">
        <f>ROUND(CachTinhDiem!$B$23*ROUND(1+(SUMPRODUCT(INDEX(CachTinhDiem!$B$8:$E$11,3,0),$K608:$N608)-1)*9/4,1)+CachTinhDiem!$B$24*ROUND(1+(INDEX(CachTinhDiem!$B$15:$E$20,MATCH($O608,CachTinhDiem!$A$15:$A$20,0),3)-1)*9/4,1),1)</f>
        <v>4.8</v>
      </c>
      <c r="S608" s="20">
        <f>ROUND(CachTinhDiem!$B$23*ROUND(1+(SUMPRODUCT(INDEX(CachTinhDiem!$B$8:$E$11,4,0),$K608:$N608)-1)*9/4,1)+CachTinhDiem!$B$24*ROUND(1+(INDEX(CachTinhDiem!$B$15:$E$20,MATCH($O608,CachTinhDiem!$A$15:$A$20,0),4)-1)*9/4,1),1)</f>
        <v>3.6</v>
      </c>
      <c r="T608" s="18" t="str">
        <f>INDEX(CachTinhDiem!$A$8:$A$11,MATCH(MAX($P608:$S608),$P608:$S608,0))</f>
        <v>Vẽ ngoại cảnh</v>
      </c>
      <c r="U608" s="21" t="s">
        <v>91</v>
      </c>
      <c r="V608" s="21" t="s">
        <v>92</v>
      </c>
    </row>
    <row r="609" spans="1:22" ht="15" customHeight="1" x14ac:dyDescent="0.35">
      <c r="A609" s="18" t="s">
        <v>1405</v>
      </c>
      <c r="B609" s="18" t="s">
        <v>1051</v>
      </c>
      <c r="C609" s="18" t="s">
        <v>1406</v>
      </c>
      <c r="D609" s="18" t="s">
        <v>100</v>
      </c>
      <c r="E609" s="18" t="s">
        <v>106</v>
      </c>
      <c r="F609" s="18" t="s">
        <v>87</v>
      </c>
      <c r="G609" s="18" t="s">
        <v>490</v>
      </c>
      <c r="H609" s="19">
        <v>5</v>
      </c>
      <c r="I609" s="19">
        <v>11</v>
      </c>
      <c r="J609" s="18" t="s">
        <v>120</v>
      </c>
      <c r="K609" s="19">
        <v>4</v>
      </c>
      <c r="L609" s="19">
        <v>1</v>
      </c>
      <c r="M609" s="19">
        <v>1</v>
      </c>
      <c r="N609" s="19">
        <v>5</v>
      </c>
      <c r="O609" s="18" t="s">
        <v>103</v>
      </c>
      <c r="P609" s="20">
        <f>ROUND(CachTinhDiem!$B$23*ROUND(1+(SUMPRODUCT(INDEX(CachTinhDiem!$B$8:$E$11,1,0),$K609:$N609)-1)*9/4,1)+CachTinhDiem!$B$24*ROUND(1+(INDEX(CachTinhDiem!$B$15:$E$20,MATCH($O609,CachTinhDiem!$A$15:$A$20,0),1)-1)*9/4,1),1)</f>
        <v>5.4</v>
      </c>
      <c r="Q609" s="20">
        <f>ROUND(CachTinhDiem!$B$23*ROUND(1+(SUMPRODUCT(INDEX(CachTinhDiem!$B$8:$E$11,2,0),$K609:$N609)-1)*9/4,1)+CachTinhDiem!$B$24*ROUND(1+(INDEX(CachTinhDiem!$B$15:$E$20,MATCH($O609,CachTinhDiem!$A$15:$A$20,0),2)-1)*9/4,1),1)</f>
        <v>3.3</v>
      </c>
      <c r="R609" s="20">
        <f>ROUND(CachTinhDiem!$B$23*ROUND(1+(SUMPRODUCT(INDEX(CachTinhDiem!$B$8:$E$11,3,0),$K609:$N609)-1)*9/4,1)+CachTinhDiem!$B$24*ROUND(1+(INDEX(CachTinhDiem!$B$15:$E$20,MATCH($O609,CachTinhDiem!$A$15:$A$20,0),3)-1)*9/4,1),1)</f>
        <v>3</v>
      </c>
      <c r="S609" s="20">
        <f>ROUND(CachTinhDiem!$B$23*ROUND(1+(SUMPRODUCT(INDEX(CachTinhDiem!$B$8:$E$11,4,0),$K609:$N609)-1)*9/4,1)+CachTinhDiem!$B$24*ROUND(1+(INDEX(CachTinhDiem!$B$15:$E$20,MATCH($O609,CachTinhDiem!$A$15:$A$20,0),4)-1)*9/4,1),1)</f>
        <v>7.5</v>
      </c>
      <c r="T609" s="18" t="str">
        <f>INDEX(CachTinhDiem!$A$8:$A$11,MATCH(MAX($P609:$S609),$P609:$S609,0))</f>
        <v>Thuyết trình</v>
      </c>
      <c r="U609" s="21" t="s">
        <v>91</v>
      </c>
      <c r="V609" s="21" t="s">
        <v>92</v>
      </c>
    </row>
    <row r="610" spans="1:22" ht="15" customHeight="1" x14ac:dyDescent="0.35">
      <c r="A610" s="18" t="s">
        <v>1407</v>
      </c>
      <c r="B610" s="18" t="s">
        <v>1051</v>
      </c>
      <c r="C610" s="18" t="s">
        <v>1408</v>
      </c>
      <c r="D610" s="18" t="s">
        <v>85</v>
      </c>
      <c r="E610" s="18" t="s">
        <v>106</v>
      </c>
      <c r="F610" s="18" t="s">
        <v>87</v>
      </c>
      <c r="G610" s="18" t="s">
        <v>262</v>
      </c>
      <c r="H610" s="19">
        <v>6</v>
      </c>
      <c r="I610" s="19">
        <v>21</v>
      </c>
      <c r="J610" s="18" t="s">
        <v>97</v>
      </c>
      <c r="K610" s="19">
        <v>4</v>
      </c>
      <c r="L610" s="19">
        <v>2</v>
      </c>
      <c r="M610" s="19">
        <v>2</v>
      </c>
      <c r="N610" s="19">
        <v>2</v>
      </c>
      <c r="O610" s="18" t="s">
        <v>138</v>
      </c>
      <c r="P610" s="20">
        <f>ROUND(CachTinhDiem!$B$23*ROUND(1+(SUMPRODUCT(INDEX(CachTinhDiem!$B$8:$E$11,1,0),$K610:$N610)-1)*9/4,1)+CachTinhDiem!$B$24*ROUND(1+(INDEX(CachTinhDiem!$B$15:$E$20,MATCH($O610,CachTinhDiem!$A$15:$A$20,0),1)-1)*9/4,1),1)</f>
        <v>4.9000000000000004</v>
      </c>
      <c r="Q610" s="20">
        <f>ROUND(CachTinhDiem!$B$23*ROUND(1+(SUMPRODUCT(INDEX(CachTinhDiem!$B$8:$E$11,2,0),$K610:$N610)-1)*9/4,1)+CachTinhDiem!$B$24*ROUND(1+(INDEX(CachTinhDiem!$B$15:$E$20,MATCH($O610,CachTinhDiem!$A$15:$A$20,0),2)-1)*9/4,1),1)</f>
        <v>5.9</v>
      </c>
      <c r="R610" s="20">
        <f>ROUND(CachTinhDiem!$B$23*ROUND(1+(SUMPRODUCT(INDEX(CachTinhDiem!$B$8:$E$11,3,0),$K610:$N610)-1)*9/4,1)+CachTinhDiem!$B$24*ROUND(1+(INDEX(CachTinhDiem!$B$15:$E$20,MATCH($O610,CachTinhDiem!$A$15:$A$20,0),3)-1)*9/4,1),1)</f>
        <v>4.7</v>
      </c>
      <c r="S610" s="20">
        <f>ROUND(CachTinhDiem!$B$23*ROUND(1+(SUMPRODUCT(INDEX(CachTinhDiem!$B$8:$E$11,4,0),$K610:$N610)-1)*9/4,1)+CachTinhDiem!$B$24*ROUND(1+(INDEX(CachTinhDiem!$B$15:$E$20,MATCH($O610,CachTinhDiem!$A$15:$A$20,0),4)-1)*9/4,1),1)</f>
        <v>2.6</v>
      </c>
      <c r="T610" s="18" t="str">
        <f>INDEX(CachTinhDiem!$A$8:$A$11,MATCH(MAX($P610:$S610),$P610:$S610,0))</f>
        <v>Xưởng/Công trình</v>
      </c>
      <c r="U610" s="21" t="s">
        <v>91</v>
      </c>
      <c r="V610" s="21" t="s">
        <v>92</v>
      </c>
    </row>
    <row r="611" spans="1:22" ht="15" customHeight="1" x14ac:dyDescent="0.35">
      <c r="A611" s="18" t="s">
        <v>1409</v>
      </c>
      <c r="B611" s="18" t="s">
        <v>1051</v>
      </c>
      <c r="C611" s="18" t="s">
        <v>1410</v>
      </c>
      <c r="D611" s="18" t="s">
        <v>85</v>
      </c>
      <c r="E611" s="18" t="s">
        <v>141</v>
      </c>
      <c r="F611" s="18" t="s">
        <v>87</v>
      </c>
      <c r="G611" s="18" t="s">
        <v>1083</v>
      </c>
      <c r="H611" s="19">
        <v>10</v>
      </c>
      <c r="I611" s="19">
        <v>27</v>
      </c>
      <c r="J611" s="18" t="s">
        <v>200</v>
      </c>
      <c r="K611" s="19">
        <v>3</v>
      </c>
      <c r="L611" s="19">
        <v>2</v>
      </c>
      <c r="M611" s="19">
        <v>3</v>
      </c>
      <c r="N611" s="19">
        <v>3</v>
      </c>
      <c r="O611" s="18" t="s">
        <v>115</v>
      </c>
      <c r="P611" s="20">
        <f>ROUND(CachTinhDiem!$B$23*ROUND(1+(SUMPRODUCT(INDEX(CachTinhDiem!$B$8:$E$11,1,0),$K611:$N611)-1)*9/4,1)+CachTinhDiem!$B$24*ROUND(1+(INDEX(CachTinhDiem!$B$15:$E$20,MATCH($O611,CachTinhDiem!$A$15:$A$20,0),1)-1)*9/4,1),1)</f>
        <v>6.4</v>
      </c>
      <c r="Q611" s="20">
        <f>ROUND(CachTinhDiem!$B$23*ROUND(1+(SUMPRODUCT(INDEX(CachTinhDiem!$B$8:$E$11,2,0),$K611:$N611)-1)*9/4,1)+CachTinhDiem!$B$24*ROUND(1+(INDEX(CachTinhDiem!$B$15:$E$20,MATCH($O611,CachTinhDiem!$A$15:$A$20,0),2)-1)*9/4,1),1)</f>
        <v>5.9</v>
      </c>
      <c r="R611" s="20">
        <f>ROUND(CachTinhDiem!$B$23*ROUND(1+(SUMPRODUCT(INDEX(CachTinhDiem!$B$8:$E$11,3,0),$K611:$N611)-1)*9/4,1)+CachTinhDiem!$B$24*ROUND(1+(INDEX(CachTinhDiem!$B$15:$E$20,MATCH($O611,CachTinhDiem!$A$15:$A$20,0),3)-1)*9/4,1),1)</f>
        <v>6.4</v>
      </c>
      <c r="S611" s="20">
        <f>ROUND(CachTinhDiem!$B$23*ROUND(1+(SUMPRODUCT(INDEX(CachTinhDiem!$B$8:$E$11,4,0),$K611:$N611)-1)*9/4,1)+CachTinhDiem!$B$24*ROUND(1+(INDEX(CachTinhDiem!$B$15:$E$20,MATCH($O611,CachTinhDiem!$A$15:$A$20,0),4)-1)*9/4,1),1)</f>
        <v>5.2</v>
      </c>
      <c r="T611" s="18" t="str">
        <f>INDEX(CachTinhDiem!$A$8:$A$11,MATCH(MAX($P611:$S611),$P611:$S611,0))</f>
        <v>Đi học</v>
      </c>
      <c r="U611" s="21" t="s">
        <v>91</v>
      </c>
      <c r="V611" s="21" t="s">
        <v>92</v>
      </c>
    </row>
    <row r="612" spans="1:22" ht="15" customHeight="1" x14ac:dyDescent="0.35">
      <c r="A612" s="18" t="s">
        <v>1411</v>
      </c>
      <c r="B612" s="18" t="s">
        <v>1051</v>
      </c>
      <c r="C612" s="18" t="s">
        <v>1412</v>
      </c>
      <c r="D612" s="18" t="s">
        <v>136</v>
      </c>
      <c r="E612" s="18" t="s">
        <v>106</v>
      </c>
      <c r="F612" s="18" t="s">
        <v>87</v>
      </c>
      <c r="G612" s="18" t="s">
        <v>1092</v>
      </c>
      <c r="H612" s="19">
        <v>5</v>
      </c>
      <c r="I612" s="19">
        <v>10</v>
      </c>
      <c r="J612" s="18" t="s">
        <v>120</v>
      </c>
      <c r="K612" s="19">
        <v>4</v>
      </c>
      <c r="L612" s="19">
        <v>1</v>
      </c>
      <c r="M612" s="19">
        <v>2</v>
      </c>
      <c r="N612" s="19">
        <v>2</v>
      </c>
      <c r="O612" s="18" t="s">
        <v>150</v>
      </c>
      <c r="P612" s="20">
        <f>ROUND(CachTinhDiem!$B$23*ROUND(1+(SUMPRODUCT(INDEX(CachTinhDiem!$B$8:$E$11,1,0),$K612:$N612)-1)*9/4,1)+CachTinhDiem!$B$24*ROUND(1+(INDEX(CachTinhDiem!$B$15:$E$20,MATCH($O612,CachTinhDiem!$A$15:$A$20,0),1)-1)*9/4,1),1)</f>
        <v>4.4000000000000004</v>
      </c>
      <c r="Q612" s="20">
        <f>ROUND(CachTinhDiem!$B$23*ROUND(1+(SUMPRODUCT(INDEX(CachTinhDiem!$B$8:$E$11,2,0),$K612:$N612)-1)*9/4,1)+CachTinhDiem!$B$24*ROUND(1+(INDEX(CachTinhDiem!$B$15:$E$20,MATCH($O612,CachTinhDiem!$A$15:$A$20,0),2)-1)*9/4,1),1)</f>
        <v>3.6</v>
      </c>
      <c r="R612" s="20">
        <f>ROUND(CachTinhDiem!$B$23*ROUND(1+(SUMPRODUCT(INDEX(CachTinhDiem!$B$8:$E$11,3,0),$K612:$N612)-1)*9/4,1)+CachTinhDiem!$B$24*ROUND(1+(INDEX(CachTinhDiem!$B$15:$E$20,MATCH($O612,CachTinhDiem!$A$15:$A$20,0),3)-1)*9/4,1),1)</f>
        <v>4.8</v>
      </c>
      <c r="S612" s="20">
        <f>ROUND(CachTinhDiem!$B$23*ROUND(1+(SUMPRODUCT(INDEX(CachTinhDiem!$B$8:$E$11,4,0),$K612:$N612)-1)*9/4,1)+CachTinhDiem!$B$24*ROUND(1+(INDEX(CachTinhDiem!$B$15:$E$20,MATCH($O612,CachTinhDiem!$A$15:$A$20,0),4)-1)*9/4,1),1)</f>
        <v>3.6</v>
      </c>
      <c r="T612" s="18" t="str">
        <f>INDEX(CachTinhDiem!$A$8:$A$11,MATCH(MAX($P612:$S612),$P612:$S612,0))</f>
        <v>Vẽ ngoại cảnh</v>
      </c>
      <c r="U612" s="21" t="s">
        <v>91</v>
      </c>
      <c r="V612" s="21" t="s">
        <v>92</v>
      </c>
    </row>
    <row r="613" spans="1:22" ht="15" customHeight="1" x14ac:dyDescent="0.35">
      <c r="A613" s="18" t="s">
        <v>1413</v>
      </c>
      <c r="B613" s="18" t="s">
        <v>1051</v>
      </c>
      <c r="C613" s="18" t="s">
        <v>1414</v>
      </c>
      <c r="D613" s="18" t="s">
        <v>136</v>
      </c>
      <c r="E613" s="18" t="s">
        <v>131</v>
      </c>
      <c r="F613" s="18" t="s">
        <v>87</v>
      </c>
      <c r="G613" s="18" t="s">
        <v>1083</v>
      </c>
      <c r="H613" s="19">
        <v>5</v>
      </c>
      <c r="I613" s="19">
        <v>13</v>
      </c>
      <c r="J613" s="18" t="s">
        <v>120</v>
      </c>
      <c r="K613" s="19">
        <v>4</v>
      </c>
      <c r="L613" s="19">
        <v>1</v>
      </c>
      <c r="M613" s="19">
        <v>2</v>
      </c>
      <c r="N613" s="19">
        <v>1</v>
      </c>
      <c r="O613" s="18" t="s">
        <v>90</v>
      </c>
      <c r="P613" s="20">
        <f>ROUND(CachTinhDiem!$B$23*ROUND(1+(SUMPRODUCT(INDEX(CachTinhDiem!$B$8:$E$11,1,0),$K613:$N613)-1)*9/4,1)+CachTinhDiem!$B$24*ROUND(1+(INDEX(CachTinhDiem!$B$15:$E$20,MATCH($O613,CachTinhDiem!$A$15:$A$20,0),1)-1)*9/4,1),1)</f>
        <v>4</v>
      </c>
      <c r="Q613" s="20">
        <f>ROUND(CachTinhDiem!$B$23*ROUND(1+(SUMPRODUCT(INDEX(CachTinhDiem!$B$8:$E$11,2,0),$K613:$N613)-1)*9/4,1)+CachTinhDiem!$B$24*ROUND(1+(INDEX(CachTinhDiem!$B$15:$E$20,MATCH($O613,CachTinhDiem!$A$15:$A$20,0),2)-1)*9/4,1),1)</f>
        <v>4.0999999999999996</v>
      </c>
      <c r="R613" s="20">
        <f>ROUND(CachTinhDiem!$B$23*ROUND(1+(SUMPRODUCT(INDEX(CachTinhDiem!$B$8:$E$11,3,0),$K613:$N613)-1)*9/4,1)+CachTinhDiem!$B$24*ROUND(1+(INDEX(CachTinhDiem!$B$15:$E$20,MATCH($O613,CachTinhDiem!$A$15:$A$20,0),3)-1)*9/4,1),1)</f>
        <v>3.8</v>
      </c>
      <c r="S613" s="20">
        <f>ROUND(CachTinhDiem!$B$23*ROUND(1+(SUMPRODUCT(INDEX(CachTinhDiem!$B$8:$E$11,4,0),$K613:$N613)-1)*9/4,1)+CachTinhDiem!$B$24*ROUND(1+(INDEX(CachTinhDiem!$B$15:$E$20,MATCH($O613,CachTinhDiem!$A$15:$A$20,0),4)-1)*9/4,1),1)</f>
        <v>2</v>
      </c>
      <c r="T613" s="18" t="str">
        <f>INDEX(CachTinhDiem!$A$8:$A$11,MATCH(MAX($P613:$S613),$P613:$S613,0))</f>
        <v>Xưởng/Công trình</v>
      </c>
      <c r="U613" s="21" t="s">
        <v>91</v>
      </c>
      <c r="V613" s="21" t="s">
        <v>92</v>
      </c>
    </row>
    <row r="614" spans="1:22" ht="15" customHeight="1" x14ac:dyDescent="0.35">
      <c r="A614" s="18" t="s">
        <v>1415</v>
      </c>
      <c r="B614" s="18" t="s">
        <v>1051</v>
      </c>
      <c r="C614" s="18" t="s">
        <v>1416</v>
      </c>
      <c r="D614" s="18" t="s">
        <v>85</v>
      </c>
      <c r="E614" s="18" t="s">
        <v>24</v>
      </c>
      <c r="F614" s="18" t="s">
        <v>87</v>
      </c>
      <c r="G614" s="18" t="s">
        <v>1058</v>
      </c>
      <c r="H614" s="19">
        <v>26</v>
      </c>
      <c r="I614" s="19">
        <v>40</v>
      </c>
      <c r="J614" s="18" t="s">
        <v>726</v>
      </c>
      <c r="K614" s="19">
        <v>2</v>
      </c>
      <c r="L614" s="19">
        <v>4</v>
      </c>
      <c r="M614" s="19">
        <v>4</v>
      </c>
      <c r="N614" s="19">
        <v>4</v>
      </c>
      <c r="O614" s="18" t="s">
        <v>138</v>
      </c>
      <c r="P614" s="20">
        <f>ROUND(CachTinhDiem!$B$23*ROUND(1+(SUMPRODUCT(INDEX(CachTinhDiem!$B$8:$E$11,1,0),$K614:$N614)-1)*9/4,1)+CachTinhDiem!$B$24*ROUND(1+(INDEX(CachTinhDiem!$B$15:$E$20,MATCH($O614,CachTinhDiem!$A$15:$A$20,0),1)-1)*9/4,1),1)</f>
        <v>7.5</v>
      </c>
      <c r="Q614" s="20">
        <f>ROUND(CachTinhDiem!$B$23*ROUND(1+(SUMPRODUCT(INDEX(CachTinhDiem!$B$8:$E$11,2,0),$K614:$N614)-1)*9/4,1)+CachTinhDiem!$B$24*ROUND(1+(INDEX(CachTinhDiem!$B$15:$E$20,MATCH($O614,CachTinhDiem!$A$15:$A$20,0),2)-1)*9/4,1),1)</f>
        <v>7.8</v>
      </c>
      <c r="R614" s="20">
        <f>ROUND(CachTinhDiem!$B$23*ROUND(1+(SUMPRODUCT(INDEX(CachTinhDiem!$B$8:$E$11,3,0),$K614:$N614)-1)*9/4,1)+CachTinhDiem!$B$24*ROUND(1+(INDEX(CachTinhDiem!$B$15:$E$20,MATCH($O614,CachTinhDiem!$A$15:$A$20,0),3)-1)*9/4,1),1)</f>
        <v>7.8</v>
      </c>
      <c r="S614" s="20">
        <f>ROUND(CachTinhDiem!$B$23*ROUND(1+(SUMPRODUCT(INDEX(CachTinhDiem!$B$8:$E$11,4,0),$K614:$N614)-1)*9/4,1)+CachTinhDiem!$B$24*ROUND(1+(INDEX(CachTinhDiem!$B$15:$E$20,MATCH($O614,CachTinhDiem!$A$15:$A$20,0),4)-1)*9/4,1),1)</f>
        <v>5.8</v>
      </c>
      <c r="T614" s="18" t="str">
        <f>INDEX(CachTinhDiem!$A$8:$A$11,MATCH(MAX($P614:$S614),$P614:$S614,0))</f>
        <v>Xưởng/Công trình</v>
      </c>
      <c r="U614" s="21" t="s">
        <v>91</v>
      </c>
      <c r="V614" s="21" t="s">
        <v>92</v>
      </c>
    </row>
    <row r="615" spans="1:22" ht="15" customHeight="1" x14ac:dyDescent="0.35">
      <c r="A615" s="18" t="s">
        <v>1417</v>
      </c>
      <c r="B615" s="18" t="s">
        <v>1051</v>
      </c>
      <c r="C615" s="18" t="s">
        <v>1418</v>
      </c>
      <c r="D615" s="18" t="s">
        <v>136</v>
      </c>
      <c r="E615" s="18" t="s">
        <v>113</v>
      </c>
      <c r="F615" s="18" t="s">
        <v>87</v>
      </c>
      <c r="G615" s="18" t="s">
        <v>157</v>
      </c>
      <c r="H615" s="19">
        <v>5</v>
      </c>
      <c r="I615" s="19">
        <v>18</v>
      </c>
      <c r="J615" s="18" t="s">
        <v>120</v>
      </c>
      <c r="K615" s="19">
        <v>4</v>
      </c>
      <c r="L615" s="19">
        <v>1</v>
      </c>
      <c r="M615" s="19">
        <v>1</v>
      </c>
      <c r="N615" s="19">
        <v>3</v>
      </c>
      <c r="O615" s="18" t="s">
        <v>150</v>
      </c>
      <c r="P615" s="20">
        <f>ROUND(CachTinhDiem!$B$23*ROUND(1+(SUMPRODUCT(INDEX(CachTinhDiem!$B$8:$E$11,1,0),$K615:$N615)-1)*9/4,1)+CachTinhDiem!$B$24*ROUND(1+(INDEX(CachTinhDiem!$B$15:$E$20,MATCH($O615,CachTinhDiem!$A$15:$A$20,0),1)-1)*9/4,1),1)</f>
        <v>4.4000000000000004</v>
      </c>
      <c r="Q615" s="20">
        <f>ROUND(CachTinhDiem!$B$23*ROUND(1+(SUMPRODUCT(INDEX(CachTinhDiem!$B$8:$E$11,2,0),$K615:$N615)-1)*9/4,1)+CachTinhDiem!$B$24*ROUND(1+(INDEX(CachTinhDiem!$B$15:$E$20,MATCH($O615,CachTinhDiem!$A$15:$A$20,0),2)-1)*9/4,1),1)</f>
        <v>3</v>
      </c>
      <c r="R615" s="20">
        <f>ROUND(CachTinhDiem!$B$23*ROUND(1+(SUMPRODUCT(INDEX(CachTinhDiem!$B$8:$E$11,3,0),$K615:$N615)-1)*9/4,1)+CachTinhDiem!$B$24*ROUND(1+(INDEX(CachTinhDiem!$B$15:$E$20,MATCH($O615,CachTinhDiem!$A$15:$A$20,0),3)-1)*9/4,1),1)</f>
        <v>4.3</v>
      </c>
      <c r="S615" s="20">
        <f>ROUND(CachTinhDiem!$B$23*ROUND(1+(SUMPRODUCT(INDEX(CachTinhDiem!$B$8:$E$11,4,0),$K615:$N615)-1)*9/4,1)+CachTinhDiem!$B$24*ROUND(1+(INDEX(CachTinhDiem!$B$15:$E$20,MATCH($O615,CachTinhDiem!$A$15:$A$20,0),4)-1)*9/4,1),1)</f>
        <v>4.2</v>
      </c>
      <c r="T615" s="18" t="str">
        <f>INDEX(CachTinhDiem!$A$8:$A$11,MATCH(MAX($P615:$S615),$P615:$S615,0))</f>
        <v>Đi học</v>
      </c>
      <c r="U615" s="21" t="s">
        <v>91</v>
      </c>
      <c r="V615" s="21" t="s">
        <v>92</v>
      </c>
    </row>
    <row r="616" spans="1:22" ht="15" customHeight="1" x14ac:dyDescent="0.35">
      <c r="A616" s="18" t="s">
        <v>1419</v>
      </c>
      <c r="B616" s="18" t="s">
        <v>1051</v>
      </c>
      <c r="C616" s="18" t="s">
        <v>1420</v>
      </c>
      <c r="D616" s="18" t="s">
        <v>100</v>
      </c>
      <c r="E616" s="18" t="s">
        <v>101</v>
      </c>
      <c r="F616" s="18" t="s">
        <v>87</v>
      </c>
      <c r="G616" s="18" t="s">
        <v>1053</v>
      </c>
      <c r="H616" s="19">
        <v>5</v>
      </c>
      <c r="I616" s="19">
        <v>12</v>
      </c>
      <c r="J616" s="18" t="s">
        <v>120</v>
      </c>
      <c r="K616" s="19">
        <v>5</v>
      </c>
      <c r="L616" s="19">
        <v>1</v>
      </c>
      <c r="M616" s="19">
        <v>3</v>
      </c>
      <c r="N616" s="19">
        <v>3</v>
      </c>
      <c r="O616" s="18" t="s">
        <v>138</v>
      </c>
      <c r="P616" s="20">
        <f>ROUND(CachTinhDiem!$B$23*ROUND(1+(SUMPRODUCT(INDEX(CachTinhDiem!$B$8:$E$11,1,0),$K616:$N616)-1)*9/4,1)+CachTinhDiem!$B$24*ROUND(1+(INDEX(CachTinhDiem!$B$15:$E$20,MATCH($O616,CachTinhDiem!$A$15:$A$20,0),1)-1)*9/4,1),1)</f>
        <v>5.6</v>
      </c>
      <c r="Q616" s="20">
        <f>ROUND(CachTinhDiem!$B$23*ROUND(1+(SUMPRODUCT(INDEX(CachTinhDiem!$B$8:$E$11,2,0),$K616:$N616)-1)*9/4,1)+CachTinhDiem!$B$24*ROUND(1+(INDEX(CachTinhDiem!$B$15:$E$20,MATCH($O616,CachTinhDiem!$A$15:$A$20,0),2)-1)*9/4,1),1)</f>
        <v>6.9</v>
      </c>
      <c r="R616" s="20">
        <f>ROUND(CachTinhDiem!$B$23*ROUND(1+(SUMPRODUCT(INDEX(CachTinhDiem!$B$8:$E$11,3,0),$K616:$N616)-1)*9/4,1)+CachTinhDiem!$B$24*ROUND(1+(INDEX(CachTinhDiem!$B$15:$E$20,MATCH($O616,CachTinhDiem!$A$15:$A$20,0),3)-1)*9/4,1),1)</f>
        <v>5.3</v>
      </c>
      <c r="S616" s="20">
        <f>ROUND(CachTinhDiem!$B$23*ROUND(1+(SUMPRODUCT(INDEX(CachTinhDiem!$B$8:$E$11,4,0),$K616:$N616)-1)*9/4,1)+CachTinhDiem!$B$24*ROUND(1+(INDEX(CachTinhDiem!$B$15:$E$20,MATCH($O616,CachTinhDiem!$A$15:$A$20,0),4)-1)*9/4,1),1)</f>
        <v>3.5</v>
      </c>
      <c r="T616" s="18" t="str">
        <f>INDEX(CachTinhDiem!$A$8:$A$11,MATCH(MAX($P616:$S616),$P616:$S616,0))</f>
        <v>Xưởng/Công trình</v>
      </c>
      <c r="U616" s="21" t="s">
        <v>91</v>
      </c>
      <c r="V616" s="21" t="s">
        <v>92</v>
      </c>
    </row>
    <row r="617" spans="1:22" ht="15" customHeight="1" x14ac:dyDescent="0.35">
      <c r="A617" s="18" t="s">
        <v>1421</v>
      </c>
      <c r="B617" s="18" t="s">
        <v>1051</v>
      </c>
      <c r="C617" s="18" t="s">
        <v>1422</v>
      </c>
      <c r="D617" s="18" t="s">
        <v>100</v>
      </c>
      <c r="E617" s="18" t="s">
        <v>190</v>
      </c>
      <c r="F617" s="18" t="s">
        <v>87</v>
      </c>
      <c r="G617" s="18" t="s">
        <v>1145</v>
      </c>
      <c r="H617" s="19">
        <v>10</v>
      </c>
      <c r="I617" s="19">
        <v>27</v>
      </c>
      <c r="J617" s="18" t="s">
        <v>200</v>
      </c>
      <c r="K617" s="19">
        <v>3</v>
      </c>
      <c r="L617" s="19">
        <v>3</v>
      </c>
      <c r="M617" s="19">
        <v>4</v>
      </c>
      <c r="N617" s="19">
        <v>3</v>
      </c>
      <c r="O617" s="18" t="s">
        <v>115</v>
      </c>
      <c r="P617" s="20">
        <f>ROUND(CachTinhDiem!$B$23*ROUND(1+(SUMPRODUCT(INDEX(CachTinhDiem!$B$8:$E$11,1,0),$K617:$N617)-1)*9/4,1)+CachTinhDiem!$B$24*ROUND(1+(INDEX(CachTinhDiem!$B$15:$E$20,MATCH($O617,CachTinhDiem!$A$15:$A$20,0),1)-1)*9/4,1),1)</f>
        <v>7.3</v>
      </c>
      <c r="Q617" s="20">
        <f>ROUND(CachTinhDiem!$B$23*ROUND(1+(SUMPRODUCT(INDEX(CachTinhDiem!$B$8:$E$11,2,0),$K617:$N617)-1)*9/4,1)+CachTinhDiem!$B$24*ROUND(1+(INDEX(CachTinhDiem!$B$15:$E$20,MATCH($O617,CachTinhDiem!$A$15:$A$20,0),2)-1)*9/4,1),1)</f>
        <v>7</v>
      </c>
      <c r="R617" s="20">
        <f>ROUND(CachTinhDiem!$B$23*ROUND(1+(SUMPRODUCT(INDEX(CachTinhDiem!$B$8:$E$11,3,0),$K617:$N617)-1)*9/4,1)+CachTinhDiem!$B$24*ROUND(1+(INDEX(CachTinhDiem!$B$15:$E$20,MATCH($O617,CachTinhDiem!$A$15:$A$20,0),3)-1)*9/4,1),1)</f>
        <v>7.6</v>
      </c>
      <c r="S617" s="20">
        <f>ROUND(CachTinhDiem!$B$23*ROUND(1+(SUMPRODUCT(INDEX(CachTinhDiem!$B$8:$E$11,4,0),$K617:$N617)-1)*9/4,1)+CachTinhDiem!$B$24*ROUND(1+(INDEX(CachTinhDiem!$B$15:$E$20,MATCH($O617,CachTinhDiem!$A$15:$A$20,0),4)-1)*9/4,1),1)</f>
        <v>5.9</v>
      </c>
      <c r="T617" s="18" t="str">
        <f>INDEX(CachTinhDiem!$A$8:$A$11,MATCH(MAX($P617:$S617),$P617:$S617,0))</f>
        <v>Vẽ ngoại cảnh</v>
      </c>
      <c r="U617" s="21" t="s">
        <v>91</v>
      </c>
      <c r="V617" s="21" t="s">
        <v>92</v>
      </c>
    </row>
    <row r="618" spans="1:22" ht="15" customHeight="1" x14ac:dyDescent="0.35">
      <c r="A618" s="18" t="s">
        <v>1423</v>
      </c>
      <c r="B618" s="18" t="s">
        <v>1051</v>
      </c>
      <c r="C618" s="18" t="s">
        <v>1424</v>
      </c>
      <c r="D618" s="18" t="s">
        <v>100</v>
      </c>
      <c r="E618" s="18" t="s">
        <v>86</v>
      </c>
      <c r="F618" s="18" t="s">
        <v>87</v>
      </c>
      <c r="G618" s="18" t="s">
        <v>1148</v>
      </c>
      <c r="H618" s="19">
        <v>12</v>
      </c>
      <c r="I618" s="19">
        <v>31</v>
      </c>
      <c r="J618" s="18" t="s">
        <v>128</v>
      </c>
      <c r="K618" s="19">
        <v>2</v>
      </c>
      <c r="L618" s="19">
        <v>3</v>
      </c>
      <c r="M618" s="19">
        <v>4</v>
      </c>
      <c r="N618" s="19">
        <v>3</v>
      </c>
      <c r="O618" s="18" t="s">
        <v>138</v>
      </c>
      <c r="P618" s="20">
        <f>ROUND(CachTinhDiem!$B$23*ROUND(1+(SUMPRODUCT(INDEX(CachTinhDiem!$B$8:$E$11,1,0),$K618:$N618)-1)*9/4,1)+CachTinhDiem!$B$24*ROUND(1+(INDEX(CachTinhDiem!$B$15:$E$20,MATCH($O618,CachTinhDiem!$A$15:$A$20,0),1)-1)*9/4,1),1)</f>
        <v>6.5</v>
      </c>
      <c r="Q618" s="20">
        <f>ROUND(CachTinhDiem!$B$23*ROUND(1+(SUMPRODUCT(INDEX(CachTinhDiem!$B$8:$E$11,2,0),$K618:$N618)-1)*9/4,1)+CachTinhDiem!$B$24*ROUND(1+(INDEX(CachTinhDiem!$B$15:$E$20,MATCH($O618,CachTinhDiem!$A$15:$A$20,0),2)-1)*9/4,1),1)</f>
        <v>7.3</v>
      </c>
      <c r="R618" s="20">
        <f>ROUND(CachTinhDiem!$B$23*ROUND(1+(SUMPRODUCT(INDEX(CachTinhDiem!$B$8:$E$11,3,0),$K618:$N618)-1)*9/4,1)+CachTinhDiem!$B$24*ROUND(1+(INDEX(CachTinhDiem!$B$15:$E$20,MATCH($O618,CachTinhDiem!$A$15:$A$20,0),3)-1)*9/4,1),1)</f>
        <v>7</v>
      </c>
      <c r="S618" s="20">
        <f>ROUND(CachTinhDiem!$B$23*ROUND(1+(SUMPRODUCT(INDEX(CachTinhDiem!$B$8:$E$11,4,0),$K618:$N618)-1)*9/4,1)+CachTinhDiem!$B$24*ROUND(1+(INDEX(CachTinhDiem!$B$15:$E$20,MATCH($O618,CachTinhDiem!$A$15:$A$20,0),4)-1)*9/4,1),1)</f>
        <v>4.5</v>
      </c>
      <c r="T618" s="18" t="str">
        <f>INDEX(CachTinhDiem!$A$8:$A$11,MATCH(MAX($P618:$S618),$P618:$S618,0))</f>
        <v>Xưởng/Công trình</v>
      </c>
      <c r="U618" s="21" t="s">
        <v>91</v>
      </c>
      <c r="V618" s="21" t="s">
        <v>92</v>
      </c>
    </row>
    <row r="619" spans="1:22" ht="15" customHeight="1" x14ac:dyDescent="0.35">
      <c r="A619" s="18" t="s">
        <v>1425</v>
      </c>
      <c r="B619" s="18" t="s">
        <v>1051</v>
      </c>
      <c r="C619" s="18" t="s">
        <v>1426</v>
      </c>
      <c r="D619" s="18" t="s">
        <v>85</v>
      </c>
      <c r="E619" s="18" t="s">
        <v>170</v>
      </c>
      <c r="F619" s="18" t="s">
        <v>87</v>
      </c>
      <c r="G619" s="18" t="s">
        <v>1058</v>
      </c>
      <c r="H619" s="19">
        <v>12</v>
      </c>
      <c r="I619" s="19">
        <v>27</v>
      </c>
      <c r="J619" s="18" t="s">
        <v>128</v>
      </c>
      <c r="K619" s="19">
        <v>2</v>
      </c>
      <c r="L619" s="19">
        <v>3</v>
      </c>
      <c r="M619" s="19">
        <v>5</v>
      </c>
      <c r="N619" s="19">
        <v>3</v>
      </c>
      <c r="O619" s="18" t="s">
        <v>138</v>
      </c>
      <c r="P619" s="20">
        <f>ROUND(CachTinhDiem!$B$23*ROUND(1+(SUMPRODUCT(INDEX(CachTinhDiem!$B$8:$E$11,1,0),$K619:$N619)-1)*9/4,1)+CachTinhDiem!$B$24*ROUND(1+(INDEX(CachTinhDiem!$B$15:$E$20,MATCH($O619,CachTinhDiem!$A$15:$A$20,0),1)-1)*9/4,1),1)</f>
        <v>7</v>
      </c>
      <c r="Q619" s="20">
        <f>ROUND(CachTinhDiem!$B$23*ROUND(1+(SUMPRODUCT(INDEX(CachTinhDiem!$B$8:$E$11,2,0),$K619:$N619)-1)*9/4,1)+CachTinhDiem!$B$24*ROUND(1+(INDEX(CachTinhDiem!$B$15:$E$20,MATCH($O619,CachTinhDiem!$A$15:$A$20,0),2)-1)*9/4,1),1)</f>
        <v>8.1</v>
      </c>
      <c r="R619" s="20">
        <f>ROUND(CachTinhDiem!$B$23*ROUND(1+(SUMPRODUCT(INDEX(CachTinhDiem!$B$8:$E$11,3,0),$K619:$N619)-1)*9/4,1)+CachTinhDiem!$B$24*ROUND(1+(INDEX(CachTinhDiem!$B$15:$E$20,MATCH($O619,CachTinhDiem!$A$15:$A$20,0),3)-1)*9/4,1),1)</f>
        <v>7.8</v>
      </c>
      <c r="S619" s="20">
        <f>ROUND(CachTinhDiem!$B$23*ROUND(1+(SUMPRODUCT(INDEX(CachTinhDiem!$B$8:$E$11,4,0),$K619:$N619)-1)*9/4,1)+CachTinhDiem!$B$24*ROUND(1+(INDEX(CachTinhDiem!$B$15:$E$20,MATCH($O619,CachTinhDiem!$A$15:$A$20,0),4)-1)*9/4,1),1)</f>
        <v>4.8</v>
      </c>
      <c r="T619" s="18" t="str">
        <f>INDEX(CachTinhDiem!$A$8:$A$11,MATCH(MAX($P619:$S619),$P619:$S619,0))</f>
        <v>Xưởng/Công trình</v>
      </c>
      <c r="U619" s="21" t="s">
        <v>91</v>
      </c>
      <c r="V619" s="21" t="s">
        <v>92</v>
      </c>
    </row>
    <row r="620" spans="1:22" ht="15" customHeight="1" x14ac:dyDescent="0.35">
      <c r="A620" s="18" t="s">
        <v>1427</v>
      </c>
      <c r="B620" s="18" t="s">
        <v>1051</v>
      </c>
      <c r="C620" s="18" t="s">
        <v>1428</v>
      </c>
      <c r="D620" s="18" t="s">
        <v>85</v>
      </c>
      <c r="E620" s="18" t="s">
        <v>20</v>
      </c>
      <c r="F620" s="18" t="s">
        <v>87</v>
      </c>
      <c r="G620" s="18" t="s">
        <v>1092</v>
      </c>
      <c r="H620" s="19">
        <v>5</v>
      </c>
      <c r="I620" s="19">
        <v>10</v>
      </c>
      <c r="J620" s="18" t="s">
        <v>120</v>
      </c>
      <c r="K620" s="19">
        <v>4</v>
      </c>
      <c r="L620" s="19">
        <v>1</v>
      </c>
      <c r="M620" s="19">
        <v>2</v>
      </c>
      <c r="N620" s="19">
        <v>2</v>
      </c>
      <c r="O620" s="18" t="s">
        <v>150</v>
      </c>
      <c r="P620" s="20">
        <f>ROUND(CachTinhDiem!$B$23*ROUND(1+(SUMPRODUCT(INDEX(CachTinhDiem!$B$8:$E$11,1,0),$K620:$N620)-1)*9/4,1)+CachTinhDiem!$B$24*ROUND(1+(INDEX(CachTinhDiem!$B$15:$E$20,MATCH($O620,CachTinhDiem!$A$15:$A$20,0),1)-1)*9/4,1),1)</f>
        <v>4.4000000000000004</v>
      </c>
      <c r="Q620" s="20">
        <f>ROUND(CachTinhDiem!$B$23*ROUND(1+(SUMPRODUCT(INDEX(CachTinhDiem!$B$8:$E$11,2,0),$K620:$N620)-1)*9/4,1)+CachTinhDiem!$B$24*ROUND(1+(INDEX(CachTinhDiem!$B$15:$E$20,MATCH($O620,CachTinhDiem!$A$15:$A$20,0),2)-1)*9/4,1),1)</f>
        <v>3.6</v>
      </c>
      <c r="R620" s="20">
        <f>ROUND(CachTinhDiem!$B$23*ROUND(1+(SUMPRODUCT(INDEX(CachTinhDiem!$B$8:$E$11,3,0),$K620:$N620)-1)*9/4,1)+CachTinhDiem!$B$24*ROUND(1+(INDEX(CachTinhDiem!$B$15:$E$20,MATCH($O620,CachTinhDiem!$A$15:$A$20,0),3)-1)*9/4,1),1)</f>
        <v>4.8</v>
      </c>
      <c r="S620" s="20">
        <f>ROUND(CachTinhDiem!$B$23*ROUND(1+(SUMPRODUCT(INDEX(CachTinhDiem!$B$8:$E$11,4,0),$K620:$N620)-1)*9/4,1)+CachTinhDiem!$B$24*ROUND(1+(INDEX(CachTinhDiem!$B$15:$E$20,MATCH($O620,CachTinhDiem!$A$15:$A$20,0),4)-1)*9/4,1),1)</f>
        <v>3.6</v>
      </c>
      <c r="T620" s="18" t="str">
        <f>INDEX(CachTinhDiem!$A$8:$A$11,MATCH(MAX($P620:$S620),$P620:$S620,0))</f>
        <v>Vẽ ngoại cảnh</v>
      </c>
      <c r="U620" s="21" t="s">
        <v>91</v>
      </c>
      <c r="V620" s="21" t="s">
        <v>92</v>
      </c>
    </row>
    <row r="621" spans="1:22" ht="15" customHeight="1" x14ac:dyDescent="0.35">
      <c r="A621" s="18" t="s">
        <v>1429</v>
      </c>
      <c r="B621" s="18" t="s">
        <v>1051</v>
      </c>
      <c r="C621" s="18" t="s">
        <v>1430</v>
      </c>
      <c r="D621" s="18" t="s">
        <v>100</v>
      </c>
      <c r="E621" s="18" t="s">
        <v>144</v>
      </c>
      <c r="F621" s="18" t="s">
        <v>87</v>
      </c>
      <c r="G621" s="18" t="s">
        <v>123</v>
      </c>
      <c r="H621" s="19">
        <v>6</v>
      </c>
      <c r="I621" s="19">
        <v>17</v>
      </c>
      <c r="J621" s="18" t="s">
        <v>120</v>
      </c>
      <c r="K621" s="19">
        <v>4</v>
      </c>
      <c r="L621" s="19">
        <v>2</v>
      </c>
      <c r="M621" s="19">
        <v>2</v>
      </c>
      <c r="N621" s="19">
        <v>3</v>
      </c>
      <c r="O621" s="18" t="s">
        <v>150</v>
      </c>
      <c r="P621" s="20">
        <f>ROUND(CachTinhDiem!$B$23*ROUND(1+(SUMPRODUCT(INDEX(CachTinhDiem!$B$8:$E$11,1,0),$K621:$N621)-1)*9/4,1)+CachTinhDiem!$B$24*ROUND(1+(INDEX(CachTinhDiem!$B$15:$E$20,MATCH($O621,CachTinhDiem!$A$15:$A$20,0),1)-1)*9/4,1),1)</f>
        <v>5.4</v>
      </c>
      <c r="Q621" s="20">
        <f>ROUND(CachTinhDiem!$B$23*ROUND(1+(SUMPRODUCT(INDEX(CachTinhDiem!$B$8:$E$11,2,0),$K621:$N621)-1)*9/4,1)+CachTinhDiem!$B$24*ROUND(1+(INDEX(CachTinhDiem!$B$15:$E$20,MATCH($O621,CachTinhDiem!$A$15:$A$20,0),2)-1)*9/4,1),1)</f>
        <v>4.0999999999999996</v>
      </c>
      <c r="R621" s="20">
        <f>ROUND(CachTinhDiem!$B$23*ROUND(1+(SUMPRODUCT(INDEX(CachTinhDiem!$B$8:$E$11,3,0),$K621:$N621)-1)*9/4,1)+CachTinhDiem!$B$24*ROUND(1+(INDEX(CachTinhDiem!$B$15:$E$20,MATCH($O621,CachTinhDiem!$A$15:$A$20,0),3)-1)*9/4,1),1)</f>
        <v>5.6</v>
      </c>
      <c r="S621" s="20">
        <f>ROUND(CachTinhDiem!$B$23*ROUND(1+(SUMPRODUCT(INDEX(CachTinhDiem!$B$8:$E$11,4,0),$K621:$N621)-1)*9/4,1)+CachTinhDiem!$B$24*ROUND(1+(INDEX(CachTinhDiem!$B$15:$E$20,MATCH($O621,CachTinhDiem!$A$15:$A$20,0),4)-1)*9/4,1),1)</f>
        <v>4.9000000000000004</v>
      </c>
      <c r="T621" s="18" t="str">
        <f>INDEX(CachTinhDiem!$A$8:$A$11,MATCH(MAX($P621:$S621),$P621:$S621,0))</f>
        <v>Vẽ ngoại cảnh</v>
      </c>
      <c r="U621" s="21" t="s">
        <v>91</v>
      </c>
      <c r="V621" s="21" t="s">
        <v>92</v>
      </c>
    </row>
    <row r="622" spans="1:22" ht="15" customHeight="1" x14ac:dyDescent="0.35">
      <c r="A622" s="18" t="s">
        <v>1431</v>
      </c>
      <c r="B622" s="18" t="s">
        <v>1051</v>
      </c>
      <c r="C622" s="18" t="s">
        <v>1432</v>
      </c>
      <c r="D622" s="18" t="s">
        <v>85</v>
      </c>
      <c r="E622" s="18" t="s">
        <v>170</v>
      </c>
      <c r="F622" s="18" t="s">
        <v>87</v>
      </c>
      <c r="G622" s="18" t="s">
        <v>196</v>
      </c>
      <c r="H622" s="19">
        <v>5</v>
      </c>
      <c r="I622" s="19">
        <v>10</v>
      </c>
      <c r="J622" s="18" t="s">
        <v>120</v>
      </c>
      <c r="K622" s="19">
        <v>5</v>
      </c>
      <c r="L622" s="19">
        <v>1</v>
      </c>
      <c r="M622" s="19">
        <v>1</v>
      </c>
      <c r="N622" s="19">
        <v>5</v>
      </c>
      <c r="O622" s="18" t="s">
        <v>103</v>
      </c>
      <c r="P622" s="20">
        <f>ROUND(CachTinhDiem!$B$23*ROUND(1+(SUMPRODUCT(INDEX(CachTinhDiem!$B$8:$E$11,1,0),$K622:$N622)-1)*9/4,1)+CachTinhDiem!$B$24*ROUND(1+(INDEX(CachTinhDiem!$B$15:$E$20,MATCH($O622,CachTinhDiem!$A$15:$A$20,0),1)-1)*9/4,1),1)</f>
        <v>5.6</v>
      </c>
      <c r="Q622" s="20">
        <f>ROUND(CachTinhDiem!$B$23*ROUND(1+(SUMPRODUCT(INDEX(CachTinhDiem!$B$8:$E$11,2,0),$K622:$N622)-1)*9/4,1)+CachTinhDiem!$B$24*ROUND(1+(INDEX(CachTinhDiem!$B$15:$E$20,MATCH($O622,CachTinhDiem!$A$15:$A$20,0),2)-1)*9/4,1),1)</f>
        <v>3.6</v>
      </c>
      <c r="R622" s="20">
        <f>ROUND(CachTinhDiem!$B$23*ROUND(1+(SUMPRODUCT(INDEX(CachTinhDiem!$B$8:$E$11,3,0),$K622:$N622)-1)*9/4,1)+CachTinhDiem!$B$24*ROUND(1+(INDEX(CachTinhDiem!$B$15:$E$20,MATCH($O622,CachTinhDiem!$A$15:$A$20,0),3)-1)*9/4,1),1)</f>
        <v>3</v>
      </c>
      <c r="S622" s="20">
        <f>ROUND(CachTinhDiem!$B$23*ROUND(1+(SUMPRODUCT(INDEX(CachTinhDiem!$B$8:$E$11,4,0),$K622:$N622)-1)*9/4,1)+CachTinhDiem!$B$24*ROUND(1+(INDEX(CachTinhDiem!$B$15:$E$20,MATCH($O622,CachTinhDiem!$A$15:$A$20,0),4)-1)*9/4,1),1)</f>
        <v>7.5</v>
      </c>
      <c r="T622" s="18" t="str">
        <f>INDEX(CachTinhDiem!$A$8:$A$11,MATCH(MAX($P622:$S622),$P622:$S622,0))</f>
        <v>Thuyết trình</v>
      </c>
      <c r="U622" s="21" t="s">
        <v>91</v>
      </c>
      <c r="V622" s="21" t="s">
        <v>92</v>
      </c>
    </row>
    <row r="623" spans="1:22" ht="15" customHeight="1" x14ac:dyDescent="0.35">
      <c r="A623" s="18" t="s">
        <v>1433</v>
      </c>
      <c r="B623" s="18" t="s">
        <v>1051</v>
      </c>
      <c r="C623" s="18" t="s">
        <v>1434</v>
      </c>
      <c r="D623" s="18" t="s">
        <v>85</v>
      </c>
      <c r="E623" s="18" t="s">
        <v>113</v>
      </c>
      <c r="F623" s="18" t="s">
        <v>87</v>
      </c>
      <c r="G623" s="18" t="s">
        <v>1211</v>
      </c>
      <c r="H623" s="19">
        <v>27</v>
      </c>
      <c r="I623" s="19">
        <v>40</v>
      </c>
      <c r="J623" s="18" t="s">
        <v>726</v>
      </c>
      <c r="K623" s="19">
        <v>1</v>
      </c>
      <c r="L623" s="19">
        <v>5</v>
      </c>
      <c r="M623" s="19">
        <v>4</v>
      </c>
      <c r="N623" s="19">
        <v>4</v>
      </c>
      <c r="O623" s="18" t="s">
        <v>138</v>
      </c>
      <c r="P623" s="20">
        <f>ROUND(CachTinhDiem!$B$23*ROUND(1+(SUMPRODUCT(INDEX(CachTinhDiem!$B$8:$E$11,1,0),$K623:$N623)-1)*9/4,1)+CachTinhDiem!$B$24*ROUND(1+(INDEX(CachTinhDiem!$B$15:$E$20,MATCH($O623,CachTinhDiem!$A$15:$A$20,0),1)-1)*9/4,1),1)</f>
        <v>7.8</v>
      </c>
      <c r="Q623" s="20">
        <f>ROUND(CachTinhDiem!$B$23*ROUND(1+(SUMPRODUCT(INDEX(CachTinhDiem!$B$8:$E$11,2,0),$K623:$N623)-1)*9/4,1)+CachTinhDiem!$B$24*ROUND(1+(INDEX(CachTinhDiem!$B$15:$E$20,MATCH($O623,CachTinhDiem!$A$15:$A$20,0),2)-1)*9/4,1),1)</f>
        <v>7.8</v>
      </c>
      <c r="R623" s="20">
        <f>ROUND(CachTinhDiem!$B$23*ROUND(1+(SUMPRODUCT(INDEX(CachTinhDiem!$B$8:$E$11,3,0),$K623:$N623)-1)*9/4,1)+CachTinhDiem!$B$24*ROUND(1+(INDEX(CachTinhDiem!$B$15:$E$20,MATCH($O623,CachTinhDiem!$A$15:$A$20,0),3)-1)*9/4,1),1)</f>
        <v>8.1999999999999993</v>
      </c>
      <c r="S623" s="20">
        <f>ROUND(CachTinhDiem!$B$23*ROUND(1+(SUMPRODUCT(INDEX(CachTinhDiem!$B$8:$E$11,4,0),$K623:$N623)-1)*9/4,1)+CachTinhDiem!$B$24*ROUND(1+(INDEX(CachTinhDiem!$B$15:$E$20,MATCH($O623,CachTinhDiem!$A$15:$A$20,0),4)-1)*9/4,1),1)</f>
        <v>6</v>
      </c>
      <c r="T623" s="18" t="str">
        <f>INDEX(CachTinhDiem!$A$8:$A$11,MATCH(MAX($P623:$S623),$P623:$S623,0))</f>
        <v>Vẽ ngoại cảnh</v>
      </c>
      <c r="U623" s="21" t="s">
        <v>91</v>
      </c>
      <c r="V623" s="21" t="s">
        <v>92</v>
      </c>
    </row>
    <row r="624" spans="1:22" ht="15" customHeight="1" x14ac:dyDescent="0.35">
      <c r="A624" s="18" t="s">
        <v>1435</v>
      </c>
      <c r="B624" s="18" t="s">
        <v>1051</v>
      </c>
      <c r="C624" s="18" t="s">
        <v>1436</v>
      </c>
      <c r="D624" s="18" t="s">
        <v>85</v>
      </c>
      <c r="E624" s="18" t="s">
        <v>95</v>
      </c>
      <c r="F624" s="18" t="s">
        <v>87</v>
      </c>
      <c r="G624" s="18" t="s">
        <v>238</v>
      </c>
      <c r="H624" s="19">
        <v>9</v>
      </c>
      <c r="I624" s="19">
        <v>26</v>
      </c>
      <c r="J624" s="18" t="s">
        <v>200</v>
      </c>
      <c r="K624" s="19">
        <v>3</v>
      </c>
      <c r="L624" s="19">
        <v>2</v>
      </c>
      <c r="M624" s="19">
        <v>3</v>
      </c>
      <c r="N624" s="19">
        <v>3</v>
      </c>
      <c r="O624" s="18" t="s">
        <v>90</v>
      </c>
      <c r="P624" s="20">
        <f>ROUND(CachTinhDiem!$B$23*ROUND(1+(SUMPRODUCT(INDEX(CachTinhDiem!$B$8:$E$11,1,0),$K624:$N624)-1)*9/4,1)+CachTinhDiem!$B$24*ROUND(1+(INDEX(CachTinhDiem!$B$15:$E$20,MATCH($O624,CachTinhDiem!$A$15:$A$20,0),1)-1)*9/4,1),1)</f>
        <v>5.7</v>
      </c>
      <c r="Q624" s="20">
        <f>ROUND(CachTinhDiem!$B$23*ROUND(1+(SUMPRODUCT(INDEX(CachTinhDiem!$B$8:$E$11,2,0),$K624:$N624)-1)*9/4,1)+CachTinhDiem!$B$24*ROUND(1+(INDEX(CachTinhDiem!$B$15:$E$20,MATCH($O624,CachTinhDiem!$A$15:$A$20,0),2)-1)*9/4,1),1)</f>
        <v>5.2</v>
      </c>
      <c r="R624" s="20">
        <f>ROUND(CachTinhDiem!$B$23*ROUND(1+(SUMPRODUCT(INDEX(CachTinhDiem!$B$8:$E$11,3,0),$K624:$N624)-1)*9/4,1)+CachTinhDiem!$B$24*ROUND(1+(INDEX(CachTinhDiem!$B$15:$E$20,MATCH($O624,CachTinhDiem!$A$15:$A$20,0),3)-1)*9/4,1),1)</f>
        <v>5.7</v>
      </c>
      <c r="S624" s="20">
        <f>ROUND(CachTinhDiem!$B$23*ROUND(1+(SUMPRODUCT(INDEX(CachTinhDiem!$B$8:$E$11,4,0),$K624:$N624)-1)*9/4,1)+CachTinhDiem!$B$24*ROUND(1+(INDEX(CachTinhDiem!$B$15:$E$20,MATCH($O624,CachTinhDiem!$A$15:$A$20,0),4)-1)*9/4,1),1)</f>
        <v>4.5999999999999996</v>
      </c>
      <c r="T624" s="18" t="str">
        <f>INDEX(CachTinhDiem!$A$8:$A$11,MATCH(MAX($P624:$S624),$P624:$S624,0))</f>
        <v>Đi học</v>
      </c>
      <c r="U624" s="21" t="s">
        <v>91</v>
      </c>
      <c r="V624" s="21" t="s">
        <v>92</v>
      </c>
    </row>
    <row r="625" spans="1:22" ht="15" customHeight="1" x14ac:dyDescent="0.35">
      <c r="A625" s="18" t="s">
        <v>1437</v>
      </c>
      <c r="B625" s="18" t="s">
        <v>1051</v>
      </c>
      <c r="C625" s="18" t="s">
        <v>1438</v>
      </c>
      <c r="D625" s="18" t="s">
        <v>85</v>
      </c>
      <c r="E625" s="18" t="s">
        <v>190</v>
      </c>
      <c r="F625" s="18" t="s">
        <v>87</v>
      </c>
      <c r="G625" s="18" t="s">
        <v>1277</v>
      </c>
      <c r="H625" s="19">
        <v>11</v>
      </c>
      <c r="I625" s="19">
        <v>30</v>
      </c>
      <c r="J625" s="18" t="s">
        <v>200</v>
      </c>
      <c r="K625" s="19">
        <v>2</v>
      </c>
      <c r="L625" s="19">
        <v>3</v>
      </c>
      <c r="M625" s="19">
        <v>3</v>
      </c>
      <c r="N625" s="19">
        <v>2</v>
      </c>
      <c r="O625" s="18" t="s">
        <v>115</v>
      </c>
      <c r="P625" s="20">
        <f>ROUND(CachTinhDiem!$B$23*ROUND(1+(SUMPRODUCT(INDEX(CachTinhDiem!$B$8:$E$11,1,0),$K625:$N625)-1)*9/4,1)+CachTinhDiem!$B$24*ROUND(1+(INDEX(CachTinhDiem!$B$15:$E$20,MATCH($O625,CachTinhDiem!$A$15:$A$20,0),1)-1)*9/4,1),1)</f>
        <v>6.2</v>
      </c>
      <c r="Q625" s="20">
        <f>ROUND(CachTinhDiem!$B$23*ROUND(1+(SUMPRODUCT(INDEX(CachTinhDiem!$B$8:$E$11,2,0),$K625:$N625)-1)*9/4,1)+CachTinhDiem!$B$24*ROUND(1+(INDEX(CachTinhDiem!$B$15:$E$20,MATCH($O625,CachTinhDiem!$A$15:$A$20,0),2)-1)*9/4,1),1)</f>
        <v>5.7</v>
      </c>
      <c r="R625" s="20">
        <f>ROUND(CachTinhDiem!$B$23*ROUND(1+(SUMPRODUCT(INDEX(CachTinhDiem!$B$8:$E$11,3,0),$K625:$N625)-1)*9/4,1)+CachTinhDiem!$B$24*ROUND(1+(INDEX(CachTinhDiem!$B$15:$E$20,MATCH($O625,CachTinhDiem!$A$15:$A$20,0),3)-1)*9/4,1),1)</f>
        <v>6.6</v>
      </c>
      <c r="S625" s="20">
        <f>ROUND(CachTinhDiem!$B$23*ROUND(1+(SUMPRODUCT(INDEX(CachTinhDiem!$B$8:$E$11,4,0),$K625:$N625)-1)*9/4,1)+CachTinhDiem!$B$24*ROUND(1+(INDEX(CachTinhDiem!$B$15:$E$20,MATCH($O625,CachTinhDiem!$A$15:$A$20,0),4)-1)*9/4,1),1)</f>
        <v>4.5999999999999996</v>
      </c>
      <c r="T625" s="18" t="str">
        <f>INDEX(CachTinhDiem!$A$8:$A$11,MATCH(MAX($P625:$S625),$P625:$S625,0))</f>
        <v>Vẽ ngoại cảnh</v>
      </c>
      <c r="U625" s="21" t="s">
        <v>91</v>
      </c>
      <c r="V625" s="21" t="s">
        <v>92</v>
      </c>
    </row>
    <row r="626" spans="1:22" ht="15" customHeight="1" x14ac:dyDescent="0.35">
      <c r="A626" s="18" t="s">
        <v>1439</v>
      </c>
      <c r="B626" s="18" t="s">
        <v>1051</v>
      </c>
      <c r="C626" s="18" t="s">
        <v>1440</v>
      </c>
      <c r="D626" s="18" t="s">
        <v>100</v>
      </c>
      <c r="E626" s="18" t="s">
        <v>24</v>
      </c>
      <c r="F626" s="18" t="s">
        <v>87</v>
      </c>
      <c r="G626" s="18" t="s">
        <v>207</v>
      </c>
      <c r="H626" s="19">
        <v>28</v>
      </c>
      <c r="I626" s="19">
        <v>40</v>
      </c>
      <c r="J626" s="18" t="s">
        <v>726</v>
      </c>
      <c r="K626" s="19">
        <v>1</v>
      </c>
      <c r="L626" s="19">
        <v>5</v>
      </c>
      <c r="M626" s="19">
        <v>5</v>
      </c>
      <c r="N626" s="19">
        <v>4</v>
      </c>
      <c r="O626" s="18" t="s">
        <v>138</v>
      </c>
      <c r="P626" s="20">
        <f>ROUND(CachTinhDiem!$B$23*ROUND(1+(SUMPRODUCT(INDEX(CachTinhDiem!$B$8:$E$11,1,0),$K626:$N626)-1)*9/4,1)+CachTinhDiem!$B$24*ROUND(1+(INDEX(CachTinhDiem!$B$15:$E$20,MATCH($O626,CachTinhDiem!$A$15:$A$20,0),1)-1)*9/4,1),1)</f>
        <v>8.1999999999999993</v>
      </c>
      <c r="Q626" s="20">
        <f>ROUND(CachTinhDiem!$B$23*ROUND(1+(SUMPRODUCT(INDEX(CachTinhDiem!$B$8:$E$11,2,0),$K626:$N626)-1)*9/4,1)+CachTinhDiem!$B$24*ROUND(1+(INDEX(CachTinhDiem!$B$15:$E$20,MATCH($O626,CachTinhDiem!$A$15:$A$20,0),2)-1)*9/4,1),1)</f>
        <v>8.6</v>
      </c>
      <c r="R626" s="20">
        <f>ROUND(CachTinhDiem!$B$23*ROUND(1+(SUMPRODUCT(INDEX(CachTinhDiem!$B$8:$E$11,3,0),$K626:$N626)-1)*9/4,1)+CachTinhDiem!$B$24*ROUND(1+(INDEX(CachTinhDiem!$B$15:$E$20,MATCH($O626,CachTinhDiem!$A$15:$A$20,0),3)-1)*9/4,1),1)</f>
        <v>9.1</v>
      </c>
      <c r="S626" s="20">
        <f>ROUND(CachTinhDiem!$B$23*ROUND(1+(SUMPRODUCT(INDEX(CachTinhDiem!$B$8:$E$11,4,0),$K626:$N626)-1)*9/4,1)+CachTinhDiem!$B$24*ROUND(1+(INDEX(CachTinhDiem!$B$15:$E$20,MATCH($O626,CachTinhDiem!$A$15:$A$20,0),4)-1)*9/4,1),1)</f>
        <v>6.4</v>
      </c>
      <c r="T626" s="18" t="str">
        <f>INDEX(CachTinhDiem!$A$8:$A$11,MATCH(MAX($P626:$S626),$P626:$S626,0))</f>
        <v>Vẽ ngoại cảnh</v>
      </c>
      <c r="U626" s="21" t="s">
        <v>91</v>
      </c>
      <c r="V626" s="21" t="s">
        <v>92</v>
      </c>
    </row>
    <row r="627" spans="1:22" ht="15" customHeight="1" x14ac:dyDescent="0.35">
      <c r="A627" s="18" t="s">
        <v>1441</v>
      </c>
      <c r="B627" s="18" t="s">
        <v>1051</v>
      </c>
      <c r="C627" s="18" t="s">
        <v>1442</v>
      </c>
      <c r="D627" s="18" t="s">
        <v>85</v>
      </c>
      <c r="E627" s="18" t="s">
        <v>277</v>
      </c>
      <c r="F627" s="18" t="s">
        <v>87</v>
      </c>
      <c r="G627" s="18" t="s">
        <v>1092</v>
      </c>
      <c r="H627" s="19">
        <v>6</v>
      </c>
      <c r="I627" s="19">
        <v>21</v>
      </c>
      <c r="J627" s="18" t="s">
        <v>97</v>
      </c>
      <c r="K627" s="19">
        <v>4</v>
      </c>
      <c r="L627" s="19">
        <v>2</v>
      </c>
      <c r="M627" s="19">
        <v>3</v>
      </c>
      <c r="N627" s="19">
        <v>2</v>
      </c>
      <c r="O627" s="18" t="s">
        <v>90</v>
      </c>
      <c r="P627" s="20">
        <f>ROUND(CachTinhDiem!$B$23*ROUND(1+(SUMPRODUCT(INDEX(CachTinhDiem!$B$8:$E$11,1,0),$K627:$N627)-1)*9/4,1)+CachTinhDiem!$B$24*ROUND(1+(INDEX(CachTinhDiem!$B$15:$E$20,MATCH($O627,CachTinhDiem!$A$15:$A$20,0),1)-1)*9/4,1),1)</f>
        <v>5.4</v>
      </c>
      <c r="Q627" s="20">
        <f>ROUND(CachTinhDiem!$B$23*ROUND(1+(SUMPRODUCT(INDEX(CachTinhDiem!$B$8:$E$11,2,0),$K627:$N627)-1)*9/4,1)+CachTinhDiem!$B$24*ROUND(1+(INDEX(CachTinhDiem!$B$15:$E$20,MATCH($O627,CachTinhDiem!$A$15:$A$20,0),2)-1)*9/4,1),1)</f>
        <v>5.4</v>
      </c>
      <c r="R627" s="20">
        <f>ROUND(CachTinhDiem!$B$23*ROUND(1+(SUMPRODUCT(INDEX(CachTinhDiem!$B$8:$E$11,3,0),$K627:$N627)-1)*9/4,1)+CachTinhDiem!$B$24*ROUND(1+(INDEX(CachTinhDiem!$B$15:$E$20,MATCH($O627,CachTinhDiem!$A$15:$A$20,0),3)-1)*9/4,1),1)</f>
        <v>5.4</v>
      </c>
      <c r="S627" s="20">
        <f>ROUND(CachTinhDiem!$B$23*ROUND(1+(SUMPRODUCT(INDEX(CachTinhDiem!$B$8:$E$11,4,0),$K627:$N627)-1)*9/4,1)+CachTinhDiem!$B$24*ROUND(1+(INDEX(CachTinhDiem!$B$15:$E$20,MATCH($O627,CachTinhDiem!$A$15:$A$20,0),4)-1)*9/4,1),1)</f>
        <v>3.6</v>
      </c>
      <c r="T627" s="18" t="str">
        <f>INDEX(CachTinhDiem!$A$8:$A$11,MATCH(MAX($P627:$S627),$P627:$S627,0))</f>
        <v>Đi học</v>
      </c>
      <c r="U627" s="21" t="s">
        <v>91</v>
      </c>
      <c r="V627" s="21" t="s">
        <v>92</v>
      </c>
    </row>
    <row r="628" spans="1:22" ht="15" customHeight="1" x14ac:dyDescent="0.35">
      <c r="A628" s="18" t="s">
        <v>1443</v>
      </c>
      <c r="B628" s="18" t="s">
        <v>1051</v>
      </c>
      <c r="C628" s="18" t="s">
        <v>1444</v>
      </c>
      <c r="D628" s="18" t="s">
        <v>100</v>
      </c>
      <c r="E628" s="18" t="s">
        <v>163</v>
      </c>
      <c r="F628" s="18" t="s">
        <v>87</v>
      </c>
      <c r="G628" s="18" t="s">
        <v>123</v>
      </c>
      <c r="H628" s="19">
        <v>5</v>
      </c>
      <c r="I628" s="19">
        <v>16</v>
      </c>
      <c r="J628" s="18" t="s">
        <v>120</v>
      </c>
      <c r="K628" s="19">
        <v>4</v>
      </c>
      <c r="L628" s="19">
        <v>1</v>
      </c>
      <c r="M628" s="19">
        <v>2</v>
      </c>
      <c r="N628" s="19">
        <v>3</v>
      </c>
      <c r="O628" s="18" t="s">
        <v>150</v>
      </c>
      <c r="P628" s="20">
        <f>ROUND(CachTinhDiem!$B$23*ROUND(1+(SUMPRODUCT(INDEX(CachTinhDiem!$B$8:$E$11,1,0),$K628:$N628)-1)*9/4,1)+CachTinhDiem!$B$24*ROUND(1+(INDEX(CachTinhDiem!$B$15:$E$20,MATCH($O628,CachTinhDiem!$A$15:$A$20,0),1)-1)*9/4,1),1)</f>
        <v>4.9000000000000004</v>
      </c>
      <c r="Q628" s="20">
        <f>ROUND(CachTinhDiem!$B$23*ROUND(1+(SUMPRODUCT(INDEX(CachTinhDiem!$B$8:$E$11,2,0),$K628:$N628)-1)*9/4,1)+CachTinhDiem!$B$24*ROUND(1+(INDEX(CachTinhDiem!$B$15:$E$20,MATCH($O628,CachTinhDiem!$A$15:$A$20,0),2)-1)*9/4,1),1)</f>
        <v>3.7</v>
      </c>
      <c r="R628" s="20">
        <f>ROUND(CachTinhDiem!$B$23*ROUND(1+(SUMPRODUCT(INDEX(CachTinhDiem!$B$8:$E$11,3,0),$K628:$N628)-1)*9/4,1)+CachTinhDiem!$B$24*ROUND(1+(INDEX(CachTinhDiem!$B$15:$E$20,MATCH($O628,CachTinhDiem!$A$15:$A$20,0),3)-1)*9/4,1),1)</f>
        <v>5.0999999999999996</v>
      </c>
      <c r="S628" s="20">
        <f>ROUND(CachTinhDiem!$B$23*ROUND(1+(SUMPRODUCT(INDEX(CachTinhDiem!$B$8:$E$11,4,0),$K628:$N628)-1)*9/4,1)+CachTinhDiem!$B$24*ROUND(1+(INDEX(CachTinhDiem!$B$15:$E$20,MATCH($O628,CachTinhDiem!$A$15:$A$20,0),4)-1)*9/4,1),1)</f>
        <v>4.5999999999999996</v>
      </c>
      <c r="T628" s="18" t="str">
        <f>INDEX(CachTinhDiem!$A$8:$A$11,MATCH(MAX($P628:$S628),$P628:$S628,0))</f>
        <v>Vẽ ngoại cảnh</v>
      </c>
      <c r="U628" s="21" t="s">
        <v>91</v>
      </c>
      <c r="V628" s="21" t="s">
        <v>92</v>
      </c>
    </row>
    <row r="629" spans="1:22" ht="15" customHeight="1" x14ac:dyDescent="0.35">
      <c r="A629" s="18" t="s">
        <v>1445</v>
      </c>
      <c r="B629" s="18" t="s">
        <v>1051</v>
      </c>
      <c r="C629" s="18" t="s">
        <v>1446</v>
      </c>
      <c r="D629" s="18" t="s">
        <v>100</v>
      </c>
      <c r="E629" s="18" t="s">
        <v>101</v>
      </c>
      <c r="F629" s="18" t="s">
        <v>87</v>
      </c>
      <c r="G629" s="18" t="s">
        <v>1132</v>
      </c>
      <c r="H629" s="19">
        <v>5</v>
      </c>
      <c r="I629" s="19">
        <v>19</v>
      </c>
      <c r="J629" s="18" t="s">
        <v>120</v>
      </c>
      <c r="K629" s="19">
        <v>4</v>
      </c>
      <c r="L629" s="19">
        <v>1</v>
      </c>
      <c r="M629" s="19">
        <v>2</v>
      </c>
      <c r="N629" s="19">
        <v>3</v>
      </c>
      <c r="O629" s="18" t="s">
        <v>90</v>
      </c>
      <c r="P629" s="20">
        <f>ROUND(CachTinhDiem!$B$23*ROUND(1+(SUMPRODUCT(INDEX(CachTinhDiem!$B$8:$E$11,1,0),$K629:$N629)-1)*9/4,1)+CachTinhDiem!$B$24*ROUND(1+(INDEX(CachTinhDiem!$B$15:$E$20,MATCH($O629,CachTinhDiem!$A$15:$A$20,0),1)-1)*9/4,1),1)</f>
        <v>4.9000000000000004</v>
      </c>
      <c r="Q629" s="20">
        <f>ROUND(CachTinhDiem!$B$23*ROUND(1+(SUMPRODUCT(INDEX(CachTinhDiem!$B$8:$E$11,2,0),$K629:$N629)-1)*9/4,1)+CachTinhDiem!$B$24*ROUND(1+(INDEX(CachTinhDiem!$B$15:$E$20,MATCH($O629,CachTinhDiem!$A$15:$A$20,0),2)-1)*9/4,1),1)</f>
        <v>4.4000000000000004</v>
      </c>
      <c r="R629" s="20">
        <f>ROUND(CachTinhDiem!$B$23*ROUND(1+(SUMPRODUCT(INDEX(CachTinhDiem!$B$8:$E$11,3,0),$K629:$N629)-1)*9/4,1)+CachTinhDiem!$B$24*ROUND(1+(INDEX(CachTinhDiem!$B$15:$E$20,MATCH($O629,CachTinhDiem!$A$15:$A$20,0),3)-1)*9/4,1),1)</f>
        <v>4.4000000000000004</v>
      </c>
      <c r="S629" s="20">
        <f>ROUND(CachTinhDiem!$B$23*ROUND(1+(SUMPRODUCT(INDEX(CachTinhDiem!$B$8:$E$11,4,0),$K629:$N629)-1)*9/4,1)+CachTinhDiem!$B$24*ROUND(1+(INDEX(CachTinhDiem!$B$15:$E$20,MATCH($O629,CachTinhDiem!$A$15:$A$20,0),4)-1)*9/4,1),1)</f>
        <v>3.9</v>
      </c>
      <c r="T629" s="18" t="str">
        <f>INDEX(CachTinhDiem!$A$8:$A$11,MATCH(MAX($P629:$S629),$P629:$S629,0))</f>
        <v>Đi học</v>
      </c>
      <c r="U629" s="21" t="s">
        <v>91</v>
      </c>
      <c r="V629" s="21" t="s">
        <v>92</v>
      </c>
    </row>
    <row r="630" spans="1:22" ht="15" customHeight="1" x14ac:dyDescent="0.35">
      <c r="A630" s="18" t="s">
        <v>1447</v>
      </c>
      <c r="B630" s="18" t="s">
        <v>1051</v>
      </c>
      <c r="C630" s="18" t="s">
        <v>1448</v>
      </c>
      <c r="D630" s="18" t="s">
        <v>100</v>
      </c>
      <c r="E630" s="18" t="s">
        <v>160</v>
      </c>
      <c r="F630" s="18" t="s">
        <v>87</v>
      </c>
      <c r="G630" s="18" t="s">
        <v>226</v>
      </c>
      <c r="H630" s="19">
        <v>5</v>
      </c>
      <c r="I630" s="19">
        <v>10</v>
      </c>
      <c r="J630" s="18" t="s">
        <v>120</v>
      </c>
      <c r="K630" s="19">
        <v>5</v>
      </c>
      <c r="L630" s="19">
        <v>1</v>
      </c>
      <c r="M630" s="19">
        <v>1</v>
      </c>
      <c r="N630" s="19">
        <v>5</v>
      </c>
      <c r="O630" s="18" t="s">
        <v>103</v>
      </c>
      <c r="P630" s="20">
        <f>ROUND(CachTinhDiem!$B$23*ROUND(1+(SUMPRODUCT(INDEX(CachTinhDiem!$B$8:$E$11,1,0),$K630:$N630)-1)*9/4,1)+CachTinhDiem!$B$24*ROUND(1+(INDEX(CachTinhDiem!$B$15:$E$20,MATCH($O630,CachTinhDiem!$A$15:$A$20,0),1)-1)*9/4,1),1)</f>
        <v>5.6</v>
      </c>
      <c r="Q630" s="20">
        <f>ROUND(CachTinhDiem!$B$23*ROUND(1+(SUMPRODUCT(INDEX(CachTinhDiem!$B$8:$E$11,2,0),$K630:$N630)-1)*9/4,1)+CachTinhDiem!$B$24*ROUND(1+(INDEX(CachTinhDiem!$B$15:$E$20,MATCH($O630,CachTinhDiem!$A$15:$A$20,0),2)-1)*9/4,1),1)</f>
        <v>3.6</v>
      </c>
      <c r="R630" s="20">
        <f>ROUND(CachTinhDiem!$B$23*ROUND(1+(SUMPRODUCT(INDEX(CachTinhDiem!$B$8:$E$11,3,0),$K630:$N630)-1)*9/4,1)+CachTinhDiem!$B$24*ROUND(1+(INDEX(CachTinhDiem!$B$15:$E$20,MATCH($O630,CachTinhDiem!$A$15:$A$20,0),3)-1)*9/4,1),1)</f>
        <v>3</v>
      </c>
      <c r="S630" s="20">
        <f>ROUND(CachTinhDiem!$B$23*ROUND(1+(SUMPRODUCT(INDEX(CachTinhDiem!$B$8:$E$11,4,0),$K630:$N630)-1)*9/4,1)+CachTinhDiem!$B$24*ROUND(1+(INDEX(CachTinhDiem!$B$15:$E$20,MATCH($O630,CachTinhDiem!$A$15:$A$20,0),4)-1)*9/4,1),1)</f>
        <v>7.5</v>
      </c>
      <c r="T630" s="18" t="str">
        <f>INDEX(CachTinhDiem!$A$8:$A$11,MATCH(MAX($P630:$S630),$P630:$S630,0))</f>
        <v>Thuyết trình</v>
      </c>
      <c r="U630" s="21" t="s">
        <v>91</v>
      </c>
      <c r="V630" s="21" t="s">
        <v>92</v>
      </c>
    </row>
    <row r="631" spans="1:22" ht="15" customHeight="1" x14ac:dyDescent="0.35">
      <c r="A631" s="18" t="s">
        <v>1449</v>
      </c>
      <c r="B631" s="18" t="s">
        <v>1051</v>
      </c>
      <c r="C631" s="18" t="s">
        <v>1450</v>
      </c>
      <c r="D631" s="18" t="s">
        <v>85</v>
      </c>
      <c r="E631" s="18" t="s">
        <v>225</v>
      </c>
      <c r="F631" s="18" t="s">
        <v>87</v>
      </c>
      <c r="G631" s="18" t="s">
        <v>1148</v>
      </c>
      <c r="H631" s="19">
        <v>11</v>
      </c>
      <c r="I631" s="19">
        <v>29</v>
      </c>
      <c r="J631" s="18" t="s">
        <v>200</v>
      </c>
      <c r="K631" s="19">
        <v>2</v>
      </c>
      <c r="L631" s="19">
        <v>3</v>
      </c>
      <c r="M631" s="19">
        <v>4</v>
      </c>
      <c r="N631" s="19">
        <v>4</v>
      </c>
      <c r="O631" s="18" t="s">
        <v>90</v>
      </c>
      <c r="P631" s="20">
        <f>ROUND(CachTinhDiem!$B$23*ROUND(1+(SUMPRODUCT(INDEX(CachTinhDiem!$B$8:$E$11,1,0),$K631:$N631)-1)*9/4,1)+CachTinhDiem!$B$24*ROUND(1+(INDEX(CachTinhDiem!$B$15:$E$20,MATCH($O631,CachTinhDiem!$A$15:$A$20,0),1)-1)*9/4,1),1)</f>
        <v>7</v>
      </c>
      <c r="Q631" s="20">
        <f>ROUND(CachTinhDiem!$B$23*ROUND(1+(SUMPRODUCT(INDEX(CachTinhDiem!$B$8:$E$11,2,0),$K631:$N631)-1)*9/4,1)+CachTinhDiem!$B$24*ROUND(1+(INDEX(CachTinhDiem!$B$15:$E$20,MATCH($O631,CachTinhDiem!$A$15:$A$20,0),2)-1)*9/4,1),1)</f>
        <v>6.1</v>
      </c>
      <c r="R631" s="20">
        <f>ROUND(CachTinhDiem!$B$23*ROUND(1+(SUMPRODUCT(INDEX(CachTinhDiem!$B$8:$E$11,3,0),$K631:$N631)-1)*9/4,1)+CachTinhDiem!$B$24*ROUND(1+(INDEX(CachTinhDiem!$B$15:$E$20,MATCH($O631,CachTinhDiem!$A$15:$A$20,0),3)-1)*9/4,1),1)</f>
        <v>7.3</v>
      </c>
      <c r="S631" s="20">
        <f>ROUND(CachTinhDiem!$B$23*ROUND(1+(SUMPRODUCT(INDEX(CachTinhDiem!$B$8:$E$11,4,0),$K631:$N631)-1)*9/4,1)+CachTinhDiem!$B$24*ROUND(1+(INDEX(CachTinhDiem!$B$15:$E$20,MATCH($O631,CachTinhDiem!$A$15:$A$20,0),4)-1)*9/4,1),1)</f>
        <v>6.1</v>
      </c>
      <c r="T631" s="18" t="str">
        <f>INDEX(CachTinhDiem!$A$8:$A$11,MATCH(MAX($P631:$S631),$P631:$S631,0))</f>
        <v>Vẽ ngoại cảnh</v>
      </c>
      <c r="U631" s="21" t="s">
        <v>91</v>
      </c>
      <c r="V631" s="21" t="s">
        <v>92</v>
      </c>
    </row>
    <row r="632" spans="1:22" ht="15" customHeight="1" x14ac:dyDescent="0.35">
      <c r="A632" s="18" t="s">
        <v>1451</v>
      </c>
      <c r="B632" s="18" t="s">
        <v>1051</v>
      </c>
      <c r="C632" s="18" t="s">
        <v>1452</v>
      </c>
      <c r="D632" s="18" t="s">
        <v>85</v>
      </c>
      <c r="E632" s="18" t="s">
        <v>190</v>
      </c>
      <c r="F632" s="18" t="s">
        <v>87</v>
      </c>
      <c r="G632" s="18" t="s">
        <v>1058</v>
      </c>
      <c r="H632" s="19">
        <v>5</v>
      </c>
      <c r="I632" s="19">
        <v>13</v>
      </c>
      <c r="J632" s="18" t="s">
        <v>120</v>
      </c>
      <c r="K632" s="19">
        <v>4</v>
      </c>
      <c r="L632" s="19">
        <v>2</v>
      </c>
      <c r="M632" s="19">
        <v>2</v>
      </c>
      <c r="N632" s="19">
        <v>2</v>
      </c>
      <c r="O632" s="18" t="s">
        <v>90</v>
      </c>
      <c r="P632" s="20">
        <f>ROUND(CachTinhDiem!$B$23*ROUND(1+(SUMPRODUCT(INDEX(CachTinhDiem!$B$8:$E$11,1,0),$K632:$N632)-1)*9/4,1)+CachTinhDiem!$B$24*ROUND(1+(INDEX(CachTinhDiem!$B$15:$E$20,MATCH($O632,CachTinhDiem!$A$15:$A$20,0),1)-1)*9/4,1),1)</f>
        <v>4.9000000000000004</v>
      </c>
      <c r="Q632" s="20">
        <f>ROUND(CachTinhDiem!$B$23*ROUND(1+(SUMPRODUCT(INDEX(CachTinhDiem!$B$8:$E$11,2,0),$K632:$N632)-1)*9/4,1)+CachTinhDiem!$B$24*ROUND(1+(INDEX(CachTinhDiem!$B$15:$E$20,MATCH($O632,CachTinhDiem!$A$15:$A$20,0),2)-1)*9/4,1),1)</f>
        <v>4.5999999999999996</v>
      </c>
      <c r="R632" s="20">
        <f>ROUND(CachTinhDiem!$B$23*ROUND(1+(SUMPRODUCT(INDEX(CachTinhDiem!$B$8:$E$11,3,0),$K632:$N632)-1)*9/4,1)+CachTinhDiem!$B$24*ROUND(1+(INDEX(CachTinhDiem!$B$15:$E$20,MATCH($O632,CachTinhDiem!$A$15:$A$20,0),3)-1)*9/4,1),1)</f>
        <v>4.7</v>
      </c>
      <c r="S632" s="20">
        <f>ROUND(CachTinhDiem!$B$23*ROUND(1+(SUMPRODUCT(INDEX(CachTinhDiem!$B$8:$E$11,4,0),$K632:$N632)-1)*9/4,1)+CachTinhDiem!$B$24*ROUND(1+(INDEX(CachTinhDiem!$B$15:$E$20,MATCH($O632,CachTinhDiem!$A$15:$A$20,0),4)-1)*9/4,1),1)</f>
        <v>3.3</v>
      </c>
      <c r="T632" s="18" t="str">
        <f>INDEX(CachTinhDiem!$A$8:$A$11,MATCH(MAX($P632:$S632),$P632:$S632,0))</f>
        <v>Đi học</v>
      </c>
      <c r="U632" s="21" t="s">
        <v>91</v>
      </c>
      <c r="V632" s="21" t="s">
        <v>92</v>
      </c>
    </row>
    <row r="633" spans="1:22" ht="15" customHeight="1" x14ac:dyDescent="0.35">
      <c r="A633" s="18" t="s">
        <v>1453</v>
      </c>
      <c r="B633" s="18" t="s">
        <v>1051</v>
      </c>
      <c r="C633" s="18" t="s">
        <v>1454</v>
      </c>
      <c r="D633" s="18" t="s">
        <v>85</v>
      </c>
      <c r="E633" s="18" t="s">
        <v>113</v>
      </c>
      <c r="F633" s="18" t="s">
        <v>87</v>
      </c>
      <c r="G633" s="18" t="s">
        <v>1230</v>
      </c>
      <c r="H633" s="19">
        <v>5</v>
      </c>
      <c r="I633" s="19">
        <v>19</v>
      </c>
      <c r="J633" s="18" t="s">
        <v>120</v>
      </c>
      <c r="K633" s="19">
        <v>4</v>
      </c>
      <c r="L633" s="19">
        <v>1</v>
      </c>
      <c r="M633" s="19">
        <v>3</v>
      </c>
      <c r="N633" s="19">
        <v>3</v>
      </c>
      <c r="O633" s="18" t="s">
        <v>150</v>
      </c>
      <c r="P633" s="20">
        <f>ROUND(CachTinhDiem!$B$23*ROUND(1+(SUMPRODUCT(INDEX(CachTinhDiem!$B$8:$E$11,1,0),$K633:$N633)-1)*9/4,1)+CachTinhDiem!$B$24*ROUND(1+(INDEX(CachTinhDiem!$B$15:$E$20,MATCH($O633,CachTinhDiem!$A$15:$A$20,0),1)-1)*9/4,1),1)</f>
        <v>5.4</v>
      </c>
      <c r="Q633" s="20">
        <f>ROUND(CachTinhDiem!$B$23*ROUND(1+(SUMPRODUCT(INDEX(CachTinhDiem!$B$8:$E$11,2,0),$K633:$N633)-1)*9/4,1)+CachTinhDiem!$B$24*ROUND(1+(INDEX(CachTinhDiem!$B$15:$E$20,MATCH($O633,CachTinhDiem!$A$15:$A$20,0),2)-1)*9/4,1),1)</f>
        <v>4.5999999999999996</v>
      </c>
      <c r="R633" s="20">
        <f>ROUND(CachTinhDiem!$B$23*ROUND(1+(SUMPRODUCT(INDEX(CachTinhDiem!$B$8:$E$11,3,0),$K633:$N633)-1)*9/4,1)+CachTinhDiem!$B$24*ROUND(1+(INDEX(CachTinhDiem!$B$15:$E$20,MATCH($O633,CachTinhDiem!$A$15:$A$20,0),3)-1)*9/4,1),1)</f>
        <v>5.9</v>
      </c>
      <c r="S633" s="20">
        <f>ROUND(CachTinhDiem!$B$23*ROUND(1+(SUMPRODUCT(INDEX(CachTinhDiem!$B$8:$E$11,4,0),$K633:$N633)-1)*9/4,1)+CachTinhDiem!$B$24*ROUND(1+(INDEX(CachTinhDiem!$B$15:$E$20,MATCH($O633,CachTinhDiem!$A$15:$A$20,0),4)-1)*9/4,1),1)</f>
        <v>4.9000000000000004</v>
      </c>
      <c r="T633" s="18" t="str">
        <f>INDEX(CachTinhDiem!$A$8:$A$11,MATCH(MAX($P633:$S633),$P633:$S633,0))</f>
        <v>Vẽ ngoại cảnh</v>
      </c>
      <c r="U633" s="21" t="s">
        <v>91</v>
      </c>
      <c r="V633" s="21" t="s">
        <v>92</v>
      </c>
    </row>
    <row r="634" spans="1:22" ht="15" customHeight="1" x14ac:dyDescent="0.35">
      <c r="A634" s="18" t="s">
        <v>1455</v>
      </c>
      <c r="B634" s="18" t="s">
        <v>1051</v>
      </c>
      <c r="C634" s="18" t="s">
        <v>1456</v>
      </c>
      <c r="D634" s="18" t="s">
        <v>85</v>
      </c>
      <c r="E634" s="18" t="s">
        <v>229</v>
      </c>
      <c r="F634" s="18" t="s">
        <v>87</v>
      </c>
      <c r="G634" s="18" t="s">
        <v>1065</v>
      </c>
      <c r="H634" s="19">
        <v>9</v>
      </c>
      <c r="I634" s="19">
        <v>28</v>
      </c>
      <c r="J634" s="18" t="s">
        <v>200</v>
      </c>
      <c r="K634" s="19">
        <v>3</v>
      </c>
      <c r="L634" s="19">
        <v>3</v>
      </c>
      <c r="M634" s="19">
        <v>4</v>
      </c>
      <c r="N634" s="19">
        <v>3</v>
      </c>
      <c r="O634" s="18" t="s">
        <v>115</v>
      </c>
      <c r="P634" s="20">
        <f>ROUND(CachTinhDiem!$B$23*ROUND(1+(SUMPRODUCT(INDEX(CachTinhDiem!$B$8:$E$11,1,0),$K634:$N634)-1)*9/4,1)+CachTinhDiem!$B$24*ROUND(1+(INDEX(CachTinhDiem!$B$15:$E$20,MATCH($O634,CachTinhDiem!$A$15:$A$20,0),1)-1)*9/4,1),1)</f>
        <v>7.3</v>
      </c>
      <c r="Q634" s="20">
        <f>ROUND(CachTinhDiem!$B$23*ROUND(1+(SUMPRODUCT(INDEX(CachTinhDiem!$B$8:$E$11,2,0),$K634:$N634)-1)*9/4,1)+CachTinhDiem!$B$24*ROUND(1+(INDEX(CachTinhDiem!$B$15:$E$20,MATCH($O634,CachTinhDiem!$A$15:$A$20,0),2)-1)*9/4,1),1)</f>
        <v>7</v>
      </c>
      <c r="R634" s="20">
        <f>ROUND(CachTinhDiem!$B$23*ROUND(1+(SUMPRODUCT(INDEX(CachTinhDiem!$B$8:$E$11,3,0),$K634:$N634)-1)*9/4,1)+CachTinhDiem!$B$24*ROUND(1+(INDEX(CachTinhDiem!$B$15:$E$20,MATCH($O634,CachTinhDiem!$A$15:$A$20,0),3)-1)*9/4,1),1)</f>
        <v>7.6</v>
      </c>
      <c r="S634" s="20">
        <f>ROUND(CachTinhDiem!$B$23*ROUND(1+(SUMPRODUCT(INDEX(CachTinhDiem!$B$8:$E$11,4,0),$K634:$N634)-1)*9/4,1)+CachTinhDiem!$B$24*ROUND(1+(INDEX(CachTinhDiem!$B$15:$E$20,MATCH($O634,CachTinhDiem!$A$15:$A$20,0),4)-1)*9/4,1),1)</f>
        <v>5.9</v>
      </c>
      <c r="T634" s="18" t="str">
        <f>INDEX(CachTinhDiem!$A$8:$A$11,MATCH(MAX($P634:$S634),$P634:$S634,0))</f>
        <v>Vẽ ngoại cảnh</v>
      </c>
      <c r="U634" s="21" t="s">
        <v>91</v>
      </c>
      <c r="V634" s="21" t="s">
        <v>92</v>
      </c>
    </row>
    <row r="635" spans="1:22" ht="15" customHeight="1" x14ac:dyDescent="0.35">
      <c r="A635" s="18" t="s">
        <v>1457</v>
      </c>
      <c r="B635" s="18" t="s">
        <v>1051</v>
      </c>
      <c r="C635" s="18" t="s">
        <v>1458</v>
      </c>
      <c r="D635" s="18" t="s">
        <v>100</v>
      </c>
      <c r="E635" s="18" t="s">
        <v>170</v>
      </c>
      <c r="F635" s="18" t="s">
        <v>87</v>
      </c>
      <c r="G635" s="18" t="s">
        <v>215</v>
      </c>
      <c r="H635" s="19">
        <v>6</v>
      </c>
      <c r="I635" s="19">
        <v>22</v>
      </c>
      <c r="J635" s="18" t="s">
        <v>97</v>
      </c>
      <c r="K635" s="19">
        <v>3</v>
      </c>
      <c r="L635" s="19">
        <v>3</v>
      </c>
      <c r="M635" s="19">
        <v>2</v>
      </c>
      <c r="N635" s="19">
        <v>5</v>
      </c>
      <c r="O635" s="18" t="s">
        <v>103</v>
      </c>
      <c r="P635" s="20">
        <f>ROUND(CachTinhDiem!$B$23*ROUND(1+(SUMPRODUCT(INDEX(CachTinhDiem!$B$8:$E$11,1,0),$K635:$N635)-1)*9/4,1)+CachTinhDiem!$B$24*ROUND(1+(INDEX(CachTinhDiem!$B$15:$E$20,MATCH($O635,CachTinhDiem!$A$15:$A$20,0),1)-1)*9/4,1),1)</f>
        <v>6.7</v>
      </c>
      <c r="Q635" s="20">
        <f>ROUND(CachTinhDiem!$B$23*ROUND(1+(SUMPRODUCT(INDEX(CachTinhDiem!$B$8:$E$11,2,0),$K635:$N635)-1)*9/4,1)+CachTinhDiem!$B$24*ROUND(1+(INDEX(CachTinhDiem!$B$15:$E$20,MATCH($O635,CachTinhDiem!$A$15:$A$20,0),2)-1)*9/4,1),1)</f>
        <v>4.4000000000000004</v>
      </c>
      <c r="R635" s="20">
        <f>ROUND(CachTinhDiem!$B$23*ROUND(1+(SUMPRODUCT(INDEX(CachTinhDiem!$B$8:$E$11,3,0),$K635:$N635)-1)*9/4,1)+CachTinhDiem!$B$24*ROUND(1+(INDEX(CachTinhDiem!$B$15:$E$20,MATCH($O635,CachTinhDiem!$A$15:$A$20,0),3)-1)*9/4,1),1)</f>
        <v>4.7</v>
      </c>
      <c r="S635" s="20">
        <f>ROUND(CachTinhDiem!$B$23*ROUND(1+(SUMPRODUCT(INDEX(CachTinhDiem!$B$8:$E$11,4,0),$K635:$N635)-1)*9/4,1)+CachTinhDiem!$B$24*ROUND(1+(INDEX(CachTinhDiem!$B$15:$E$20,MATCH($O635,CachTinhDiem!$A$15:$A$20,0),4)-1)*9/4,1),1)</f>
        <v>8.5</v>
      </c>
      <c r="T635" s="18" t="str">
        <f>INDEX(CachTinhDiem!$A$8:$A$11,MATCH(MAX($P635:$S635),$P635:$S635,0))</f>
        <v>Thuyết trình</v>
      </c>
      <c r="U635" s="21" t="s">
        <v>91</v>
      </c>
      <c r="V635" s="21" t="s">
        <v>92</v>
      </c>
    </row>
    <row r="636" spans="1:22" ht="15" customHeight="1" x14ac:dyDescent="0.35">
      <c r="A636" s="18" t="s">
        <v>1459</v>
      </c>
      <c r="B636" s="18" t="s">
        <v>1051</v>
      </c>
      <c r="C636" s="18" t="s">
        <v>1460</v>
      </c>
      <c r="D636" s="18" t="s">
        <v>136</v>
      </c>
      <c r="E636" s="18" t="s">
        <v>186</v>
      </c>
      <c r="F636" s="18" t="s">
        <v>87</v>
      </c>
      <c r="G636" s="18" t="s">
        <v>1092</v>
      </c>
      <c r="H636" s="19">
        <v>6</v>
      </c>
      <c r="I636" s="19">
        <v>20</v>
      </c>
      <c r="J636" s="18" t="s">
        <v>120</v>
      </c>
      <c r="K636" s="19">
        <v>4</v>
      </c>
      <c r="L636" s="19">
        <v>2</v>
      </c>
      <c r="M636" s="19">
        <v>3</v>
      </c>
      <c r="N636" s="19">
        <v>2</v>
      </c>
      <c r="O636" s="18" t="s">
        <v>115</v>
      </c>
      <c r="P636" s="20">
        <f>ROUND(CachTinhDiem!$B$23*ROUND(1+(SUMPRODUCT(INDEX(CachTinhDiem!$B$8:$E$11,1,0),$K636:$N636)-1)*9/4,1)+CachTinhDiem!$B$24*ROUND(1+(INDEX(CachTinhDiem!$B$15:$E$20,MATCH($O636,CachTinhDiem!$A$15:$A$20,0),1)-1)*9/4,1),1)</f>
        <v>6.1</v>
      </c>
      <c r="Q636" s="20">
        <f>ROUND(CachTinhDiem!$B$23*ROUND(1+(SUMPRODUCT(INDEX(CachTinhDiem!$B$8:$E$11,2,0),$K636:$N636)-1)*9/4,1)+CachTinhDiem!$B$24*ROUND(1+(INDEX(CachTinhDiem!$B$15:$E$20,MATCH($O636,CachTinhDiem!$A$15:$A$20,0),2)-1)*9/4,1),1)</f>
        <v>6.1</v>
      </c>
      <c r="R636" s="20">
        <f>ROUND(CachTinhDiem!$B$23*ROUND(1+(SUMPRODUCT(INDEX(CachTinhDiem!$B$8:$E$11,3,0),$K636:$N636)-1)*9/4,1)+CachTinhDiem!$B$24*ROUND(1+(INDEX(CachTinhDiem!$B$15:$E$20,MATCH($O636,CachTinhDiem!$A$15:$A$20,0),3)-1)*9/4,1),1)</f>
        <v>6.1</v>
      </c>
      <c r="S636" s="20">
        <f>ROUND(CachTinhDiem!$B$23*ROUND(1+(SUMPRODUCT(INDEX(CachTinhDiem!$B$8:$E$11,4,0),$K636:$N636)-1)*9/4,1)+CachTinhDiem!$B$24*ROUND(1+(INDEX(CachTinhDiem!$B$15:$E$20,MATCH($O636,CachTinhDiem!$A$15:$A$20,0),4)-1)*9/4,1),1)</f>
        <v>4.2</v>
      </c>
      <c r="T636" s="18" t="str">
        <f>INDEX(CachTinhDiem!$A$8:$A$11,MATCH(MAX($P636:$S636),$P636:$S636,0))</f>
        <v>Đi học</v>
      </c>
      <c r="U636" s="21" t="s">
        <v>91</v>
      </c>
      <c r="V636" s="21" t="s">
        <v>92</v>
      </c>
    </row>
    <row r="637" spans="1:22" ht="15" customHeight="1" x14ac:dyDescent="0.35">
      <c r="A637" s="18" t="s">
        <v>1461</v>
      </c>
      <c r="B637" s="18" t="s">
        <v>1051</v>
      </c>
      <c r="C637" s="18" t="s">
        <v>1462</v>
      </c>
      <c r="D637" s="18" t="s">
        <v>85</v>
      </c>
      <c r="E637" s="18" t="s">
        <v>20</v>
      </c>
      <c r="F637" s="18" t="s">
        <v>87</v>
      </c>
      <c r="G637" s="18" t="s">
        <v>207</v>
      </c>
      <c r="H637" s="19">
        <v>27</v>
      </c>
      <c r="I637" s="19">
        <v>40</v>
      </c>
      <c r="J637" s="18" t="s">
        <v>726</v>
      </c>
      <c r="K637" s="19">
        <v>1</v>
      </c>
      <c r="L637" s="19">
        <v>5</v>
      </c>
      <c r="M637" s="19">
        <v>5</v>
      </c>
      <c r="N637" s="19">
        <v>4</v>
      </c>
      <c r="O637" s="18" t="s">
        <v>138</v>
      </c>
      <c r="P637" s="20">
        <f>ROUND(CachTinhDiem!$B$23*ROUND(1+(SUMPRODUCT(INDEX(CachTinhDiem!$B$8:$E$11,1,0),$K637:$N637)-1)*9/4,1)+CachTinhDiem!$B$24*ROUND(1+(INDEX(CachTinhDiem!$B$15:$E$20,MATCH($O637,CachTinhDiem!$A$15:$A$20,0),1)-1)*9/4,1),1)</f>
        <v>8.1999999999999993</v>
      </c>
      <c r="Q637" s="20">
        <f>ROUND(CachTinhDiem!$B$23*ROUND(1+(SUMPRODUCT(INDEX(CachTinhDiem!$B$8:$E$11,2,0),$K637:$N637)-1)*9/4,1)+CachTinhDiem!$B$24*ROUND(1+(INDEX(CachTinhDiem!$B$15:$E$20,MATCH($O637,CachTinhDiem!$A$15:$A$20,0),2)-1)*9/4,1),1)</f>
        <v>8.6</v>
      </c>
      <c r="R637" s="20">
        <f>ROUND(CachTinhDiem!$B$23*ROUND(1+(SUMPRODUCT(INDEX(CachTinhDiem!$B$8:$E$11,3,0),$K637:$N637)-1)*9/4,1)+CachTinhDiem!$B$24*ROUND(1+(INDEX(CachTinhDiem!$B$15:$E$20,MATCH($O637,CachTinhDiem!$A$15:$A$20,0),3)-1)*9/4,1),1)</f>
        <v>9.1</v>
      </c>
      <c r="S637" s="20">
        <f>ROUND(CachTinhDiem!$B$23*ROUND(1+(SUMPRODUCT(INDEX(CachTinhDiem!$B$8:$E$11,4,0),$K637:$N637)-1)*9/4,1)+CachTinhDiem!$B$24*ROUND(1+(INDEX(CachTinhDiem!$B$15:$E$20,MATCH($O637,CachTinhDiem!$A$15:$A$20,0),4)-1)*9/4,1),1)</f>
        <v>6.4</v>
      </c>
      <c r="T637" s="18" t="str">
        <f>INDEX(CachTinhDiem!$A$8:$A$11,MATCH(MAX($P637:$S637),$P637:$S637,0))</f>
        <v>Vẽ ngoại cảnh</v>
      </c>
      <c r="U637" s="21" t="s">
        <v>91</v>
      </c>
      <c r="V637" s="21" t="s">
        <v>92</v>
      </c>
    </row>
    <row r="638" spans="1:22" ht="15" customHeight="1" x14ac:dyDescent="0.35">
      <c r="A638" s="18" t="s">
        <v>1463</v>
      </c>
      <c r="B638" s="18" t="s">
        <v>1051</v>
      </c>
      <c r="C638" s="18" t="s">
        <v>1464</v>
      </c>
      <c r="D638" s="18" t="s">
        <v>85</v>
      </c>
      <c r="E638" s="18" t="s">
        <v>183</v>
      </c>
      <c r="F638" s="18" t="s">
        <v>87</v>
      </c>
      <c r="G638" s="18" t="s">
        <v>1211</v>
      </c>
      <c r="H638" s="19">
        <v>29</v>
      </c>
      <c r="I638" s="19">
        <v>40</v>
      </c>
      <c r="J638" s="18" t="s">
        <v>726</v>
      </c>
      <c r="K638" s="19">
        <v>1</v>
      </c>
      <c r="L638" s="19">
        <v>5</v>
      </c>
      <c r="M638" s="19">
        <v>3</v>
      </c>
      <c r="N638" s="19">
        <v>4</v>
      </c>
      <c r="O638" s="18" t="s">
        <v>138</v>
      </c>
      <c r="P638" s="20">
        <f>ROUND(CachTinhDiem!$B$23*ROUND(1+(SUMPRODUCT(INDEX(CachTinhDiem!$B$8:$E$11,1,0),$K638:$N638)-1)*9/4,1)+CachTinhDiem!$B$24*ROUND(1+(INDEX(CachTinhDiem!$B$15:$E$20,MATCH($O638,CachTinhDiem!$A$15:$A$20,0),1)-1)*9/4,1),1)</f>
        <v>7.3</v>
      </c>
      <c r="Q638" s="20">
        <f>ROUND(CachTinhDiem!$B$23*ROUND(1+(SUMPRODUCT(INDEX(CachTinhDiem!$B$8:$E$11,2,0),$K638:$N638)-1)*9/4,1)+CachTinhDiem!$B$24*ROUND(1+(INDEX(CachTinhDiem!$B$15:$E$20,MATCH($O638,CachTinhDiem!$A$15:$A$20,0),2)-1)*9/4,1),1)</f>
        <v>7</v>
      </c>
      <c r="R638" s="20">
        <f>ROUND(CachTinhDiem!$B$23*ROUND(1+(SUMPRODUCT(INDEX(CachTinhDiem!$B$8:$E$11,3,0),$K638:$N638)-1)*9/4,1)+CachTinhDiem!$B$24*ROUND(1+(INDEX(CachTinhDiem!$B$15:$E$20,MATCH($O638,CachTinhDiem!$A$15:$A$20,0),3)-1)*9/4,1),1)</f>
        <v>7.5</v>
      </c>
      <c r="S638" s="20">
        <f>ROUND(CachTinhDiem!$B$23*ROUND(1+(SUMPRODUCT(INDEX(CachTinhDiem!$B$8:$E$11,4,0),$K638:$N638)-1)*9/4,1)+CachTinhDiem!$B$24*ROUND(1+(INDEX(CachTinhDiem!$B$15:$E$20,MATCH($O638,CachTinhDiem!$A$15:$A$20,0),4)-1)*9/4,1),1)</f>
        <v>5.8</v>
      </c>
      <c r="T638" s="18" t="str">
        <f>INDEX(CachTinhDiem!$A$8:$A$11,MATCH(MAX($P638:$S638),$P638:$S638,0))</f>
        <v>Vẽ ngoại cảnh</v>
      </c>
      <c r="U638" s="21" t="s">
        <v>91</v>
      </c>
      <c r="V638" s="21" t="s">
        <v>92</v>
      </c>
    </row>
    <row r="639" spans="1:22" ht="15" customHeight="1" x14ac:dyDescent="0.35">
      <c r="A639" s="18" t="s">
        <v>1465</v>
      </c>
      <c r="B639" s="18" t="s">
        <v>1051</v>
      </c>
      <c r="C639" s="18" t="s">
        <v>1466</v>
      </c>
      <c r="D639" s="18" t="s">
        <v>136</v>
      </c>
      <c r="E639" s="18" t="s">
        <v>277</v>
      </c>
      <c r="F639" s="18" t="s">
        <v>87</v>
      </c>
      <c r="G639" s="18" t="s">
        <v>1053</v>
      </c>
      <c r="H639" s="19">
        <v>5</v>
      </c>
      <c r="I639" s="19">
        <v>13</v>
      </c>
      <c r="J639" s="18" t="s">
        <v>120</v>
      </c>
      <c r="K639" s="19">
        <v>5</v>
      </c>
      <c r="L639" s="19">
        <v>1</v>
      </c>
      <c r="M639" s="19">
        <v>4</v>
      </c>
      <c r="N639" s="19">
        <v>3</v>
      </c>
      <c r="O639" s="18" t="s">
        <v>138</v>
      </c>
      <c r="P639" s="20">
        <f>ROUND(CachTinhDiem!$B$23*ROUND(1+(SUMPRODUCT(INDEX(CachTinhDiem!$B$8:$E$11,1,0),$K639:$N639)-1)*9/4,1)+CachTinhDiem!$B$24*ROUND(1+(INDEX(CachTinhDiem!$B$15:$E$20,MATCH($O639,CachTinhDiem!$A$15:$A$20,0),1)-1)*9/4,1),1)</f>
        <v>6.1</v>
      </c>
      <c r="Q639" s="20">
        <f>ROUND(CachTinhDiem!$B$23*ROUND(1+(SUMPRODUCT(INDEX(CachTinhDiem!$B$8:$E$11,2,0),$K639:$N639)-1)*9/4,1)+CachTinhDiem!$B$24*ROUND(1+(INDEX(CachTinhDiem!$B$15:$E$20,MATCH($O639,CachTinhDiem!$A$15:$A$20,0),2)-1)*9/4,1),1)</f>
        <v>7.6</v>
      </c>
      <c r="R639" s="20">
        <f>ROUND(CachTinhDiem!$B$23*ROUND(1+(SUMPRODUCT(INDEX(CachTinhDiem!$B$8:$E$11,3,0),$K639:$N639)-1)*9/4,1)+CachTinhDiem!$B$24*ROUND(1+(INDEX(CachTinhDiem!$B$15:$E$20,MATCH($O639,CachTinhDiem!$A$15:$A$20,0),3)-1)*9/4,1),1)</f>
        <v>6.1</v>
      </c>
      <c r="S639" s="20">
        <f>ROUND(CachTinhDiem!$B$23*ROUND(1+(SUMPRODUCT(INDEX(CachTinhDiem!$B$8:$E$11,4,0),$K639:$N639)-1)*9/4,1)+CachTinhDiem!$B$24*ROUND(1+(INDEX(CachTinhDiem!$B$15:$E$20,MATCH($O639,CachTinhDiem!$A$15:$A$20,0),4)-1)*9/4,1),1)</f>
        <v>3.9</v>
      </c>
      <c r="T639" s="18" t="str">
        <f>INDEX(CachTinhDiem!$A$8:$A$11,MATCH(MAX($P639:$S639),$P639:$S639,0))</f>
        <v>Xưởng/Công trình</v>
      </c>
      <c r="U639" s="21" t="s">
        <v>91</v>
      </c>
      <c r="V639" s="21" t="s">
        <v>92</v>
      </c>
    </row>
    <row r="640" spans="1:22" ht="15" customHeight="1" x14ac:dyDescent="0.35">
      <c r="A640" s="18" t="s">
        <v>1467</v>
      </c>
      <c r="B640" s="18" t="s">
        <v>1051</v>
      </c>
      <c r="C640" s="18" t="s">
        <v>1468</v>
      </c>
      <c r="D640" s="18" t="s">
        <v>85</v>
      </c>
      <c r="E640" s="18" t="s">
        <v>180</v>
      </c>
      <c r="F640" s="18" t="s">
        <v>87</v>
      </c>
      <c r="G640" s="18" t="s">
        <v>123</v>
      </c>
      <c r="H640" s="19">
        <v>5</v>
      </c>
      <c r="I640" s="19">
        <v>17</v>
      </c>
      <c r="J640" s="18" t="s">
        <v>120</v>
      </c>
      <c r="K640" s="19">
        <v>4</v>
      </c>
      <c r="L640" s="19">
        <v>1</v>
      </c>
      <c r="M640" s="19">
        <v>2</v>
      </c>
      <c r="N640" s="19">
        <v>3</v>
      </c>
      <c r="O640" s="18" t="s">
        <v>150</v>
      </c>
      <c r="P640" s="20">
        <f>ROUND(CachTinhDiem!$B$23*ROUND(1+(SUMPRODUCT(INDEX(CachTinhDiem!$B$8:$E$11,1,0),$K640:$N640)-1)*9/4,1)+CachTinhDiem!$B$24*ROUND(1+(INDEX(CachTinhDiem!$B$15:$E$20,MATCH($O640,CachTinhDiem!$A$15:$A$20,0),1)-1)*9/4,1),1)</f>
        <v>4.9000000000000004</v>
      </c>
      <c r="Q640" s="20">
        <f>ROUND(CachTinhDiem!$B$23*ROUND(1+(SUMPRODUCT(INDEX(CachTinhDiem!$B$8:$E$11,2,0),$K640:$N640)-1)*9/4,1)+CachTinhDiem!$B$24*ROUND(1+(INDEX(CachTinhDiem!$B$15:$E$20,MATCH($O640,CachTinhDiem!$A$15:$A$20,0),2)-1)*9/4,1),1)</f>
        <v>3.7</v>
      </c>
      <c r="R640" s="20">
        <f>ROUND(CachTinhDiem!$B$23*ROUND(1+(SUMPRODUCT(INDEX(CachTinhDiem!$B$8:$E$11,3,0),$K640:$N640)-1)*9/4,1)+CachTinhDiem!$B$24*ROUND(1+(INDEX(CachTinhDiem!$B$15:$E$20,MATCH($O640,CachTinhDiem!$A$15:$A$20,0),3)-1)*9/4,1),1)</f>
        <v>5.0999999999999996</v>
      </c>
      <c r="S640" s="20">
        <f>ROUND(CachTinhDiem!$B$23*ROUND(1+(SUMPRODUCT(INDEX(CachTinhDiem!$B$8:$E$11,4,0),$K640:$N640)-1)*9/4,1)+CachTinhDiem!$B$24*ROUND(1+(INDEX(CachTinhDiem!$B$15:$E$20,MATCH($O640,CachTinhDiem!$A$15:$A$20,0),4)-1)*9/4,1),1)</f>
        <v>4.5999999999999996</v>
      </c>
      <c r="T640" s="18" t="str">
        <f>INDEX(CachTinhDiem!$A$8:$A$11,MATCH(MAX($P640:$S640),$P640:$S640,0))</f>
        <v>Vẽ ngoại cảnh</v>
      </c>
      <c r="U640" s="21" t="s">
        <v>91</v>
      </c>
      <c r="V640" s="21" t="s">
        <v>92</v>
      </c>
    </row>
    <row r="641" spans="1:22" ht="15" customHeight="1" x14ac:dyDescent="0.35">
      <c r="A641" s="18" t="s">
        <v>1469</v>
      </c>
      <c r="B641" s="18" t="s">
        <v>1051</v>
      </c>
      <c r="C641" s="18" t="s">
        <v>1470</v>
      </c>
      <c r="D641" s="18" t="s">
        <v>100</v>
      </c>
      <c r="E641" s="18" t="s">
        <v>318</v>
      </c>
      <c r="F641" s="18" t="s">
        <v>87</v>
      </c>
      <c r="G641" s="18" t="s">
        <v>199</v>
      </c>
      <c r="H641" s="19">
        <v>13</v>
      </c>
      <c r="I641" s="19">
        <v>30</v>
      </c>
      <c r="J641" s="18" t="s">
        <v>128</v>
      </c>
      <c r="K641" s="19">
        <v>2</v>
      </c>
      <c r="L641" s="19">
        <v>3</v>
      </c>
      <c r="M641" s="19">
        <v>2</v>
      </c>
      <c r="N641" s="19">
        <v>5</v>
      </c>
      <c r="O641" s="18" t="s">
        <v>103</v>
      </c>
      <c r="P641" s="20">
        <f>ROUND(CachTinhDiem!$B$23*ROUND(1+(SUMPRODUCT(INDEX(CachTinhDiem!$B$8:$E$11,1,0),$K641:$N641)-1)*9/4,1)+CachTinhDiem!$B$24*ROUND(1+(INDEX(CachTinhDiem!$B$15:$E$20,MATCH($O641,CachTinhDiem!$A$15:$A$20,0),1)-1)*9/4,1),1)</f>
        <v>6.5</v>
      </c>
      <c r="Q641" s="20">
        <f>ROUND(CachTinhDiem!$B$23*ROUND(1+(SUMPRODUCT(INDEX(CachTinhDiem!$B$8:$E$11,2,0),$K641:$N641)-1)*9/4,1)+CachTinhDiem!$B$24*ROUND(1+(INDEX(CachTinhDiem!$B$15:$E$20,MATCH($O641,CachTinhDiem!$A$15:$A$20,0),2)-1)*9/4,1),1)</f>
        <v>4.0999999999999996</v>
      </c>
      <c r="R641" s="20">
        <f>ROUND(CachTinhDiem!$B$23*ROUND(1+(SUMPRODUCT(INDEX(CachTinhDiem!$B$8:$E$11,3,0),$K641:$N641)-1)*9/4,1)+CachTinhDiem!$B$24*ROUND(1+(INDEX(CachTinhDiem!$B$15:$E$20,MATCH($O641,CachTinhDiem!$A$15:$A$20,0),3)-1)*9/4,1),1)</f>
        <v>4.7</v>
      </c>
      <c r="S641" s="20">
        <f>ROUND(CachTinhDiem!$B$23*ROUND(1+(SUMPRODUCT(INDEX(CachTinhDiem!$B$8:$E$11,4,0),$K641:$N641)-1)*9/4,1)+CachTinhDiem!$B$24*ROUND(1+(INDEX(CachTinhDiem!$B$15:$E$20,MATCH($O641,CachTinhDiem!$A$15:$A$20,0),4)-1)*9/4,1),1)</f>
        <v>8.5</v>
      </c>
      <c r="T641" s="18" t="str">
        <f>INDEX(CachTinhDiem!$A$8:$A$11,MATCH(MAX($P641:$S641),$P641:$S641,0))</f>
        <v>Thuyết trình</v>
      </c>
      <c r="U641" s="21" t="s">
        <v>91</v>
      </c>
      <c r="V641" s="21" t="s">
        <v>92</v>
      </c>
    </row>
    <row r="642" spans="1:22" ht="15" customHeight="1" x14ac:dyDescent="0.35">
      <c r="A642" s="18" t="s">
        <v>1471</v>
      </c>
      <c r="B642" s="18" t="s">
        <v>1051</v>
      </c>
      <c r="C642" s="18" t="s">
        <v>1472</v>
      </c>
      <c r="D642" s="18" t="s">
        <v>136</v>
      </c>
      <c r="E642" s="18" t="s">
        <v>225</v>
      </c>
      <c r="F642" s="18" t="s">
        <v>87</v>
      </c>
      <c r="G642" s="18" t="s">
        <v>262</v>
      </c>
      <c r="H642" s="19">
        <v>6</v>
      </c>
      <c r="I642" s="19">
        <v>20</v>
      </c>
      <c r="J642" s="18" t="s">
        <v>120</v>
      </c>
      <c r="K642" s="19">
        <v>4</v>
      </c>
      <c r="L642" s="19">
        <v>2</v>
      </c>
      <c r="M642" s="19">
        <v>3</v>
      </c>
      <c r="N642" s="19">
        <v>3</v>
      </c>
      <c r="O642" s="18" t="s">
        <v>138</v>
      </c>
      <c r="P642" s="20">
        <f>ROUND(CachTinhDiem!$B$23*ROUND(1+(SUMPRODUCT(INDEX(CachTinhDiem!$B$8:$E$11,1,0),$K642:$N642)-1)*9/4,1)+CachTinhDiem!$B$24*ROUND(1+(INDEX(CachTinhDiem!$B$15:$E$20,MATCH($O642,CachTinhDiem!$A$15:$A$20,0),1)-1)*9/4,1),1)</f>
        <v>5.9</v>
      </c>
      <c r="Q642" s="20">
        <f>ROUND(CachTinhDiem!$B$23*ROUND(1+(SUMPRODUCT(INDEX(CachTinhDiem!$B$8:$E$11,2,0),$K642:$N642)-1)*9/4,1)+CachTinhDiem!$B$24*ROUND(1+(INDEX(CachTinhDiem!$B$15:$E$20,MATCH($O642,CachTinhDiem!$A$15:$A$20,0),2)-1)*9/4,1),1)</f>
        <v>6.9</v>
      </c>
      <c r="R642" s="20">
        <f>ROUND(CachTinhDiem!$B$23*ROUND(1+(SUMPRODUCT(INDEX(CachTinhDiem!$B$8:$E$11,3,0),$K642:$N642)-1)*9/4,1)+CachTinhDiem!$B$24*ROUND(1+(INDEX(CachTinhDiem!$B$15:$E$20,MATCH($O642,CachTinhDiem!$A$15:$A$20,0),3)-1)*9/4,1),1)</f>
        <v>5.7</v>
      </c>
      <c r="S642" s="20">
        <f>ROUND(CachTinhDiem!$B$23*ROUND(1+(SUMPRODUCT(INDEX(CachTinhDiem!$B$8:$E$11,4,0),$K642:$N642)-1)*9/4,1)+CachTinhDiem!$B$24*ROUND(1+(INDEX(CachTinhDiem!$B$15:$E$20,MATCH($O642,CachTinhDiem!$A$15:$A$20,0),4)-1)*9/4,1),1)</f>
        <v>3.9</v>
      </c>
      <c r="T642" s="18" t="str">
        <f>INDEX(CachTinhDiem!$A$8:$A$11,MATCH(MAX($P642:$S642),$P642:$S642,0))</f>
        <v>Xưởng/Công trình</v>
      </c>
      <c r="U642" s="21" t="s">
        <v>91</v>
      </c>
      <c r="V642" s="21" t="s">
        <v>92</v>
      </c>
    </row>
    <row r="643" spans="1:22" ht="15" customHeight="1" x14ac:dyDescent="0.35">
      <c r="A643" s="18" t="s">
        <v>1473</v>
      </c>
      <c r="B643" s="18" t="s">
        <v>1051</v>
      </c>
      <c r="C643" s="18" t="s">
        <v>1474</v>
      </c>
      <c r="D643" s="18" t="s">
        <v>100</v>
      </c>
      <c r="E643" s="18" t="s">
        <v>1097</v>
      </c>
      <c r="F643" s="18" t="s">
        <v>87</v>
      </c>
      <c r="G643" s="18" t="s">
        <v>1258</v>
      </c>
      <c r="H643" s="19">
        <v>5</v>
      </c>
      <c r="I643" s="19">
        <v>20</v>
      </c>
      <c r="J643" s="18" t="s">
        <v>120</v>
      </c>
      <c r="K643" s="19">
        <v>4</v>
      </c>
      <c r="L643" s="19">
        <v>1</v>
      </c>
      <c r="M643" s="19">
        <v>3</v>
      </c>
      <c r="N643" s="19">
        <v>3</v>
      </c>
      <c r="O643" s="18" t="s">
        <v>150</v>
      </c>
      <c r="P643" s="20">
        <f>ROUND(CachTinhDiem!$B$23*ROUND(1+(SUMPRODUCT(INDEX(CachTinhDiem!$B$8:$E$11,1,0),$K643:$N643)-1)*9/4,1)+CachTinhDiem!$B$24*ROUND(1+(INDEX(CachTinhDiem!$B$15:$E$20,MATCH($O643,CachTinhDiem!$A$15:$A$20,0),1)-1)*9/4,1),1)</f>
        <v>5.4</v>
      </c>
      <c r="Q643" s="20">
        <f>ROUND(CachTinhDiem!$B$23*ROUND(1+(SUMPRODUCT(INDEX(CachTinhDiem!$B$8:$E$11,2,0),$K643:$N643)-1)*9/4,1)+CachTinhDiem!$B$24*ROUND(1+(INDEX(CachTinhDiem!$B$15:$E$20,MATCH($O643,CachTinhDiem!$A$15:$A$20,0),2)-1)*9/4,1),1)</f>
        <v>4.5999999999999996</v>
      </c>
      <c r="R643" s="20">
        <f>ROUND(CachTinhDiem!$B$23*ROUND(1+(SUMPRODUCT(INDEX(CachTinhDiem!$B$8:$E$11,3,0),$K643:$N643)-1)*9/4,1)+CachTinhDiem!$B$24*ROUND(1+(INDEX(CachTinhDiem!$B$15:$E$20,MATCH($O643,CachTinhDiem!$A$15:$A$20,0),3)-1)*9/4,1),1)</f>
        <v>5.9</v>
      </c>
      <c r="S643" s="20">
        <f>ROUND(CachTinhDiem!$B$23*ROUND(1+(SUMPRODUCT(INDEX(CachTinhDiem!$B$8:$E$11,4,0),$K643:$N643)-1)*9/4,1)+CachTinhDiem!$B$24*ROUND(1+(INDEX(CachTinhDiem!$B$15:$E$20,MATCH($O643,CachTinhDiem!$A$15:$A$20,0),4)-1)*9/4,1),1)</f>
        <v>4.9000000000000004</v>
      </c>
      <c r="T643" s="18" t="str">
        <f>INDEX(CachTinhDiem!$A$8:$A$11,MATCH(MAX($P643:$S643),$P643:$S643,0))</f>
        <v>Vẽ ngoại cảnh</v>
      </c>
      <c r="U643" s="21" t="s">
        <v>91</v>
      </c>
      <c r="V643" s="21" t="s">
        <v>92</v>
      </c>
    </row>
    <row r="644" spans="1:22" ht="15" customHeight="1" x14ac:dyDescent="0.35">
      <c r="A644" s="18" t="s">
        <v>1475</v>
      </c>
      <c r="B644" s="18" t="s">
        <v>1051</v>
      </c>
      <c r="C644" s="18" t="s">
        <v>1476</v>
      </c>
      <c r="D644" s="18" t="s">
        <v>85</v>
      </c>
      <c r="E644" s="18" t="s">
        <v>180</v>
      </c>
      <c r="F644" s="18" t="s">
        <v>87</v>
      </c>
      <c r="G644" s="18" t="s">
        <v>262</v>
      </c>
      <c r="H644" s="19">
        <v>5</v>
      </c>
      <c r="I644" s="19">
        <v>18</v>
      </c>
      <c r="J644" s="18" t="s">
        <v>120</v>
      </c>
      <c r="K644" s="19">
        <v>4</v>
      </c>
      <c r="L644" s="19">
        <v>1</v>
      </c>
      <c r="M644" s="19">
        <v>3</v>
      </c>
      <c r="N644" s="19">
        <v>3</v>
      </c>
      <c r="O644" s="18" t="s">
        <v>90</v>
      </c>
      <c r="P644" s="20">
        <f>ROUND(CachTinhDiem!$B$23*ROUND(1+(SUMPRODUCT(INDEX(CachTinhDiem!$B$8:$E$11,1,0),$K644:$N644)-1)*9/4,1)+CachTinhDiem!$B$24*ROUND(1+(INDEX(CachTinhDiem!$B$15:$E$20,MATCH($O644,CachTinhDiem!$A$15:$A$20,0),1)-1)*9/4,1),1)</f>
        <v>5.4</v>
      </c>
      <c r="Q644" s="20">
        <f>ROUND(CachTinhDiem!$B$23*ROUND(1+(SUMPRODUCT(INDEX(CachTinhDiem!$B$8:$E$11,2,0),$K644:$N644)-1)*9/4,1)+CachTinhDiem!$B$24*ROUND(1+(INDEX(CachTinhDiem!$B$15:$E$20,MATCH($O644,CachTinhDiem!$A$15:$A$20,0),2)-1)*9/4,1),1)</f>
        <v>5.2</v>
      </c>
      <c r="R644" s="20">
        <f>ROUND(CachTinhDiem!$B$23*ROUND(1+(SUMPRODUCT(INDEX(CachTinhDiem!$B$8:$E$11,3,0),$K644:$N644)-1)*9/4,1)+CachTinhDiem!$B$24*ROUND(1+(INDEX(CachTinhDiem!$B$15:$E$20,MATCH($O644,CachTinhDiem!$A$15:$A$20,0),3)-1)*9/4,1),1)</f>
        <v>5.3</v>
      </c>
      <c r="S644" s="20">
        <f>ROUND(CachTinhDiem!$B$23*ROUND(1+(SUMPRODUCT(INDEX(CachTinhDiem!$B$8:$E$11,4,0),$K644:$N644)-1)*9/4,1)+CachTinhDiem!$B$24*ROUND(1+(INDEX(CachTinhDiem!$B$15:$E$20,MATCH($O644,CachTinhDiem!$A$15:$A$20,0),4)-1)*9/4,1),1)</f>
        <v>4.2</v>
      </c>
      <c r="T644" s="18" t="str">
        <f>INDEX(CachTinhDiem!$A$8:$A$11,MATCH(MAX($P644:$S644),$P644:$S644,0))</f>
        <v>Đi học</v>
      </c>
      <c r="U644" s="21" t="s">
        <v>91</v>
      </c>
      <c r="V644" s="21" t="s">
        <v>92</v>
      </c>
    </row>
    <row r="645" spans="1:22" ht="15" customHeight="1" x14ac:dyDescent="0.35">
      <c r="A645" s="18" t="s">
        <v>1477</v>
      </c>
      <c r="B645" s="18" t="s">
        <v>1051</v>
      </c>
      <c r="C645" s="18" t="s">
        <v>1478</v>
      </c>
      <c r="D645" s="18" t="s">
        <v>100</v>
      </c>
      <c r="E645" s="18" t="s">
        <v>106</v>
      </c>
      <c r="F645" s="18" t="s">
        <v>87</v>
      </c>
      <c r="G645" s="18" t="s">
        <v>1277</v>
      </c>
      <c r="H645" s="19">
        <v>12</v>
      </c>
      <c r="I645" s="19">
        <v>30</v>
      </c>
      <c r="J645" s="18" t="s">
        <v>128</v>
      </c>
      <c r="K645" s="19">
        <v>2</v>
      </c>
      <c r="L645" s="19">
        <v>3</v>
      </c>
      <c r="M645" s="19">
        <v>4</v>
      </c>
      <c r="N645" s="19">
        <v>3</v>
      </c>
      <c r="O645" s="18" t="s">
        <v>90</v>
      </c>
      <c r="P645" s="20">
        <f>ROUND(CachTinhDiem!$B$23*ROUND(1+(SUMPRODUCT(INDEX(CachTinhDiem!$B$8:$E$11,1,0),$K645:$N645)-1)*9/4,1)+CachTinhDiem!$B$24*ROUND(1+(INDEX(CachTinhDiem!$B$15:$E$20,MATCH($O645,CachTinhDiem!$A$15:$A$20,0),1)-1)*9/4,1),1)</f>
        <v>6.5</v>
      </c>
      <c r="Q645" s="20">
        <f>ROUND(CachTinhDiem!$B$23*ROUND(1+(SUMPRODUCT(INDEX(CachTinhDiem!$B$8:$E$11,2,0),$K645:$N645)-1)*9/4,1)+CachTinhDiem!$B$24*ROUND(1+(INDEX(CachTinhDiem!$B$15:$E$20,MATCH($O645,CachTinhDiem!$A$15:$A$20,0),2)-1)*9/4,1),1)</f>
        <v>6</v>
      </c>
      <c r="R645" s="20">
        <f>ROUND(CachTinhDiem!$B$23*ROUND(1+(SUMPRODUCT(INDEX(CachTinhDiem!$B$8:$E$11,3,0),$K645:$N645)-1)*9/4,1)+CachTinhDiem!$B$24*ROUND(1+(INDEX(CachTinhDiem!$B$15:$E$20,MATCH($O645,CachTinhDiem!$A$15:$A$20,0),3)-1)*9/4,1),1)</f>
        <v>7</v>
      </c>
      <c r="S645" s="20">
        <f>ROUND(CachTinhDiem!$B$23*ROUND(1+(SUMPRODUCT(INDEX(CachTinhDiem!$B$8:$E$11,4,0),$K645:$N645)-1)*9/4,1)+CachTinhDiem!$B$24*ROUND(1+(INDEX(CachTinhDiem!$B$15:$E$20,MATCH($O645,CachTinhDiem!$A$15:$A$20,0),4)-1)*9/4,1),1)</f>
        <v>5.2</v>
      </c>
      <c r="T645" s="18" t="str">
        <f>INDEX(CachTinhDiem!$A$8:$A$11,MATCH(MAX($P645:$S645),$P645:$S645,0))</f>
        <v>Vẽ ngoại cảnh</v>
      </c>
      <c r="U645" s="21" t="s">
        <v>91</v>
      </c>
      <c r="V645" s="21" t="s">
        <v>92</v>
      </c>
    </row>
    <row r="646" spans="1:22" ht="15" customHeight="1" x14ac:dyDescent="0.35">
      <c r="A646" s="18" t="s">
        <v>1479</v>
      </c>
      <c r="B646" s="18" t="s">
        <v>1051</v>
      </c>
      <c r="C646" s="18" t="s">
        <v>1480</v>
      </c>
      <c r="D646" s="18" t="s">
        <v>85</v>
      </c>
      <c r="E646" s="18" t="s">
        <v>137</v>
      </c>
      <c r="F646" s="18" t="s">
        <v>87</v>
      </c>
      <c r="G646" s="18" t="s">
        <v>1092</v>
      </c>
      <c r="H646" s="19">
        <v>5</v>
      </c>
      <c r="I646" s="19">
        <v>10</v>
      </c>
      <c r="J646" s="18" t="s">
        <v>120</v>
      </c>
      <c r="K646" s="19">
        <v>4</v>
      </c>
      <c r="L646" s="19">
        <v>1</v>
      </c>
      <c r="M646" s="19">
        <v>2</v>
      </c>
      <c r="N646" s="19">
        <v>2</v>
      </c>
      <c r="O646" s="18" t="s">
        <v>115</v>
      </c>
      <c r="P646" s="20">
        <f>ROUND(CachTinhDiem!$B$23*ROUND(1+(SUMPRODUCT(INDEX(CachTinhDiem!$B$8:$E$11,1,0),$K646:$N646)-1)*9/4,1)+CachTinhDiem!$B$24*ROUND(1+(INDEX(CachTinhDiem!$B$15:$E$20,MATCH($O646,CachTinhDiem!$A$15:$A$20,0),1)-1)*9/4,1),1)</f>
        <v>5.0999999999999996</v>
      </c>
      <c r="Q646" s="20">
        <f>ROUND(CachTinhDiem!$B$23*ROUND(1+(SUMPRODUCT(INDEX(CachTinhDiem!$B$8:$E$11,2,0),$K646:$N646)-1)*9/4,1)+CachTinhDiem!$B$24*ROUND(1+(INDEX(CachTinhDiem!$B$15:$E$20,MATCH($O646,CachTinhDiem!$A$15:$A$20,0),2)-1)*9/4,1),1)</f>
        <v>4.9000000000000004</v>
      </c>
      <c r="R646" s="20">
        <f>ROUND(CachTinhDiem!$B$23*ROUND(1+(SUMPRODUCT(INDEX(CachTinhDiem!$B$8:$E$11,3,0),$K646:$N646)-1)*9/4,1)+CachTinhDiem!$B$24*ROUND(1+(INDEX(CachTinhDiem!$B$15:$E$20,MATCH($O646,CachTinhDiem!$A$15:$A$20,0),3)-1)*9/4,1),1)</f>
        <v>4.8</v>
      </c>
      <c r="S646" s="20">
        <f>ROUND(CachTinhDiem!$B$23*ROUND(1+(SUMPRODUCT(INDEX(CachTinhDiem!$B$8:$E$11,4,0),$K646:$N646)-1)*9/4,1)+CachTinhDiem!$B$24*ROUND(1+(INDEX(CachTinhDiem!$B$15:$E$20,MATCH($O646,CachTinhDiem!$A$15:$A$20,0),4)-1)*9/4,1),1)</f>
        <v>3.6</v>
      </c>
      <c r="T646" s="18" t="str">
        <f>INDEX(CachTinhDiem!$A$8:$A$11,MATCH(MAX($P646:$S646),$P646:$S646,0))</f>
        <v>Đi học</v>
      </c>
      <c r="U646" s="21" t="s">
        <v>91</v>
      </c>
      <c r="V646" s="21" t="s">
        <v>92</v>
      </c>
    </row>
    <row r="647" spans="1:22" ht="15" customHeight="1" x14ac:dyDescent="0.35">
      <c r="A647" s="18" t="s">
        <v>1481</v>
      </c>
      <c r="B647" s="18" t="s">
        <v>1051</v>
      </c>
      <c r="C647" s="18" t="s">
        <v>1482</v>
      </c>
      <c r="D647" s="18" t="s">
        <v>100</v>
      </c>
      <c r="E647" s="18" t="s">
        <v>131</v>
      </c>
      <c r="F647" s="18" t="s">
        <v>87</v>
      </c>
      <c r="G647" s="18" t="s">
        <v>1058</v>
      </c>
      <c r="H647" s="19">
        <v>5</v>
      </c>
      <c r="I647" s="19">
        <v>17</v>
      </c>
      <c r="J647" s="18" t="s">
        <v>120</v>
      </c>
      <c r="K647" s="19">
        <v>3</v>
      </c>
      <c r="L647" s="19">
        <v>2</v>
      </c>
      <c r="M647" s="19">
        <v>4</v>
      </c>
      <c r="N647" s="19">
        <v>4</v>
      </c>
      <c r="O647" s="18" t="s">
        <v>110</v>
      </c>
      <c r="P647" s="20">
        <f>ROUND(CachTinhDiem!$B$23*ROUND(1+(SUMPRODUCT(INDEX(CachTinhDiem!$B$8:$E$11,1,0),$K647:$N647)-1)*9/4,1)+CachTinhDiem!$B$24*ROUND(1+(INDEX(CachTinhDiem!$B$15:$E$20,MATCH($O647,CachTinhDiem!$A$15:$A$20,0),1)-1)*9/4,1),1)</f>
        <v>6.7</v>
      </c>
      <c r="Q647" s="20">
        <f>ROUND(CachTinhDiem!$B$23*ROUND(1+(SUMPRODUCT(INDEX(CachTinhDiem!$B$8:$E$11,2,0),$K647:$N647)-1)*9/4,1)+CachTinhDiem!$B$24*ROUND(1+(INDEX(CachTinhDiem!$B$15:$E$20,MATCH($O647,CachTinhDiem!$A$15:$A$20,0),2)-1)*9/4,1),1)</f>
        <v>6.1</v>
      </c>
      <c r="R647" s="20">
        <f>ROUND(CachTinhDiem!$B$23*ROUND(1+(SUMPRODUCT(INDEX(CachTinhDiem!$B$8:$E$11,3,0),$K647:$N647)-1)*9/4,1)+CachTinhDiem!$B$24*ROUND(1+(INDEX(CachTinhDiem!$B$15:$E$20,MATCH($O647,CachTinhDiem!$A$15:$A$20,0),3)-1)*9/4,1),1)</f>
        <v>6.1</v>
      </c>
      <c r="S647" s="20">
        <f>ROUND(CachTinhDiem!$B$23*ROUND(1+(SUMPRODUCT(INDEX(CachTinhDiem!$B$8:$E$11,4,0),$K647:$N647)-1)*9/4,1)+CachTinhDiem!$B$24*ROUND(1+(INDEX(CachTinhDiem!$B$15:$E$20,MATCH($O647,CachTinhDiem!$A$15:$A$20,0),4)-1)*9/4,1),1)</f>
        <v>7.2</v>
      </c>
      <c r="T647" s="18" t="str">
        <f>INDEX(CachTinhDiem!$A$8:$A$11,MATCH(MAX($P647:$S647),$P647:$S647,0))</f>
        <v>Thuyết trình</v>
      </c>
      <c r="U647" s="21" t="s">
        <v>91</v>
      </c>
      <c r="V647" s="21" t="s">
        <v>92</v>
      </c>
    </row>
    <row r="648" spans="1:22" ht="15" customHeight="1" x14ac:dyDescent="0.35">
      <c r="A648" s="18" t="s">
        <v>1483</v>
      </c>
      <c r="B648" s="18" t="s">
        <v>1051</v>
      </c>
      <c r="C648" s="18" t="s">
        <v>1484</v>
      </c>
      <c r="D648" s="18" t="s">
        <v>100</v>
      </c>
      <c r="E648" s="18" t="s">
        <v>144</v>
      </c>
      <c r="F648" s="18" t="s">
        <v>87</v>
      </c>
      <c r="G648" s="18" t="s">
        <v>490</v>
      </c>
      <c r="H648" s="19">
        <v>5</v>
      </c>
      <c r="I648" s="19">
        <v>12</v>
      </c>
      <c r="J648" s="18" t="s">
        <v>120</v>
      </c>
      <c r="K648" s="19">
        <v>4</v>
      </c>
      <c r="L648" s="19">
        <v>1</v>
      </c>
      <c r="M648" s="19">
        <v>1</v>
      </c>
      <c r="N648" s="19">
        <v>5</v>
      </c>
      <c r="O648" s="18" t="s">
        <v>103</v>
      </c>
      <c r="P648" s="20">
        <f>ROUND(CachTinhDiem!$B$23*ROUND(1+(SUMPRODUCT(INDEX(CachTinhDiem!$B$8:$E$11,1,0),$K648:$N648)-1)*9/4,1)+CachTinhDiem!$B$24*ROUND(1+(INDEX(CachTinhDiem!$B$15:$E$20,MATCH($O648,CachTinhDiem!$A$15:$A$20,0),1)-1)*9/4,1),1)</f>
        <v>5.4</v>
      </c>
      <c r="Q648" s="20">
        <f>ROUND(CachTinhDiem!$B$23*ROUND(1+(SUMPRODUCT(INDEX(CachTinhDiem!$B$8:$E$11,2,0),$K648:$N648)-1)*9/4,1)+CachTinhDiem!$B$24*ROUND(1+(INDEX(CachTinhDiem!$B$15:$E$20,MATCH($O648,CachTinhDiem!$A$15:$A$20,0),2)-1)*9/4,1),1)</f>
        <v>3.3</v>
      </c>
      <c r="R648" s="20">
        <f>ROUND(CachTinhDiem!$B$23*ROUND(1+(SUMPRODUCT(INDEX(CachTinhDiem!$B$8:$E$11,3,0),$K648:$N648)-1)*9/4,1)+CachTinhDiem!$B$24*ROUND(1+(INDEX(CachTinhDiem!$B$15:$E$20,MATCH($O648,CachTinhDiem!$A$15:$A$20,0),3)-1)*9/4,1),1)</f>
        <v>3</v>
      </c>
      <c r="S648" s="20">
        <f>ROUND(CachTinhDiem!$B$23*ROUND(1+(SUMPRODUCT(INDEX(CachTinhDiem!$B$8:$E$11,4,0),$K648:$N648)-1)*9/4,1)+CachTinhDiem!$B$24*ROUND(1+(INDEX(CachTinhDiem!$B$15:$E$20,MATCH($O648,CachTinhDiem!$A$15:$A$20,0),4)-1)*9/4,1),1)</f>
        <v>7.5</v>
      </c>
      <c r="T648" s="18" t="str">
        <f>INDEX(CachTinhDiem!$A$8:$A$11,MATCH(MAX($P648:$S648),$P648:$S648,0))</f>
        <v>Thuyết trình</v>
      </c>
      <c r="U648" s="21" t="s">
        <v>91</v>
      </c>
      <c r="V648" s="21" t="s">
        <v>92</v>
      </c>
    </row>
    <row r="649" spans="1:22" ht="15" customHeight="1" x14ac:dyDescent="0.35">
      <c r="A649" s="18" t="s">
        <v>1485</v>
      </c>
      <c r="B649" s="18" t="s">
        <v>1051</v>
      </c>
      <c r="C649" s="18" t="s">
        <v>1486</v>
      </c>
      <c r="D649" s="18" t="s">
        <v>85</v>
      </c>
      <c r="E649" s="18" t="s">
        <v>183</v>
      </c>
      <c r="F649" s="18" t="s">
        <v>87</v>
      </c>
      <c r="G649" s="18" t="s">
        <v>1191</v>
      </c>
      <c r="H649" s="19">
        <v>5</v>
      </c>
      <c r="I649" s="19">
        <v>10</v>
      </c>
      <c r="J649" s="18" t="s">
        <v>120</v>
      </c>
      <c r="K649" s="19">
        <v>4</v>
      </c>
      <c r="L649" s="19">
        <v>1</v>
      </c>
      <c r="M649" s="19">
        <v>2</v>
      </c>
      <c r="N649" s="19">
        <v>3</v>
      </c>
      <c r="O649" s="18" t="s">
        <v>115</v>
      </c>
      <c r="P649" s="20">
        <f>ROUND(CachTinhDiem!$B$23*ROUND(1+(SUMPRODUCT(INDEX(CachTinhDiem!$B$8:$E$11,1,0),$K649:$N649)-1)*9/4,1)+CachTinhDiem!$B$24*ROUND(1+(INDEX(CachTinhDiem!$B$15:$E$20,MATCH($O649,CachTinhDiem!$A$15:$A$20,0),1)-1)*9/4,1),1)</f>
        <v>5.6</v>
      </c>
      <c r="Q649" s="20">
        <f>ROUND(CachTinhDiem!$B$23*ROUND(1+(SUMPRODUCT(INDEX(CachTinhDiem!$B$8:$E$11,2,0),$K649:$N649)-1)*9/4,1)+CachTinhDiem!$B$24*ROUND(1+(INDEX(CachTinhDiem!$B$15:$E$20,MATCH($O649,CachTinhDiem!$A$15:$A$20,0),2)-1)*9/4,1),1)</f>
        <v>5.0999999999999996</v>
      </c>
      <c r="R649" s="20">
        <f>ROUND(CachTinhDiem!$B$23*ROUND(1+(SUMPRODUCT(INDEX(CachTinhDiem!$B$8:$E$11,3,0),$K649:$N649)-1)*9/4,1)+CachTinhDiem!$B$24*ROUND(1+(INDEX(CachTinhDiem!$B$15:$E$20,MATCH($O649,CachTinhDiem!$A$15:$A$20,0),3)-1)*9/4,1),1)</f>
        <v>5.0999999999999996</v>
      </c>
      <c r="S649" s="20">
        <f>ROUND(CachTinhDiem!$B$23*ROUND(1+(SUMPRODUCT(INDEX(CachTinhDiem!$B$8:$E$11,4,0),$K649:$N649)-1)*9/4,1)+CachTinhDiem!$B$24*ROUND(1+(INDEX(CachTinhDiem!$B$15:$E$20,MATCH($O649,CachTinhDiem!$A$15:$A$20,0),4)-1)*9/4,1),1)</f>
        <v>4.5999999999999996</v>
      </c>
      <c r="T649" s="18" t="str">
        <f>INDEX(CachTinhDiem!$A$8:$A$11,MATCH(MAX($P649:$S649),$P649:$S649,0))</f>
        <v>Đi học</v>
      </c>
      <c r="U649" s="21" t="s">
        <v>91</v>
      </c>
      <c r="V649" s="21" t="s">
        <v>92</v>
      </c>
    </row>
    <row r="650" spans="1:22" ht="15" customHeight="1" x14ac:dyDescent="0.35">
      <c r="A650" s="18" t="s">
        <v>1487</v>
      </c>
      <c r="B650" s="18" t="s">
        <v>1051</v>
      </c>
      <c r="C650" s="18" t="s">
        <v>1488</v>
      </c>
      <c r="D650" s="18" t="s">
        <v>100</v>
      </c>
      <c r="E650" s="18" t="s">
        <v>225</v>
      </c>
      <c r="F650" s="18" t="s">
        <v>87</v>
      </c>
      <c r="G650" s="18" t="s">
        <v>278</v>
      </c>
      <c r="H650" s="19">
        <v>15</v>
      </c>
      <c r="I650" s="19">
        <v>31</v>
      </c>
      <c r="J650" s="18" t="s">
        <v>128</v>
      </c>
      <c r="K650" s="19">
        <v>2</v>
      </c>
      <c r="L650" s="19">
        <v>5</v>
      </c>
      <c r="M650" s="19">
        <v>2</v>
      </c>
      <c r="N650" s="19">
        <v>4</v>
      </c>
      <c r="O650" s="18" t="s">
        <v>103</v>
      </c>
      <c r="P650" s="20">
        <f>ROUND(CachTinhDiem!$B$23*ROUND(1+(SUMPRODUCT(INDEX(CachTinhDiem!$B$8:$E$11,1,0),$K650:$N650)-1)*9/4,1)+CachTinhDiem!$B$24*ROUND(1+(INDEX(CachTinhDiem!$B$15:$E$20,MATCH($O650,CachTinhDiem!$A$15:$A$20,0),1)-1)*9/4,1),1)</f>
        <v>7</v>
      </c>
      <c r="Q650" s="20">
        <f>ROUND(CachTinhDiem!$B$23*ROUND(1+(SUMPRODUCT(INDEX(CachTinhDiem!$B$8:$E$11,2,0),$K650:$N650)-1)*9/4,1)+CachTinhDiem!$B$24*ROUND(1+(INDEX(CachTinhDiem!$B$15:$E$20,MATCH($O650,CachTinhDiem!$A$15:$A$20,0),2)-1)*9/4,1),1)</f>
        <v>4.5999999999999996</v>
      </c>
      <c r="R650" s="20">
        <f>ROUND(CachTinhDiem!$B$23*ROUND(1+(SUMPRODUCT(INDEX(CachTinhDiem!$B$8:$E$11,3,0),$K650:$N650)-1)*9/4,1)+CachTinhDiem!$B$24*ROUND(1+(INDEX(CachTinhDiem!$B$15:$E$20,MATCH($O650,CachTinhDiem!$A$15:$A$20,0),3)-1)*9/4,1),1)</f>
        <v>5.3</v>
      </c>
      <c r="S650" s="20">
        <f>ROUND(CachTinhDiem!$B$23*ROUND(1+(SUMPRODUCT(INDEX(CachTinhDiem!$B$8:$E$11,4,0),$K650:$N650)-1)*9/4,1)+CachTinhDiem!$B$24*ROUND(1+(INDEX(CachTinhDiem!$B$15:$E$20,MATCH($O650,CachTinhDiem!$A$15:$A$20,0),4)-1)*9/4,1),1)</f>
        <v>8.1</v>
      </c>
      <c r="T650" s="18" t="str">
        <f>INDEX(CachTinhDiem!$A$8:$A$11,MATCH(MAX($P650:$S650),$P650:$S650,0))</f>
        <v>Thuyết trình</v>
      </c>
      <c r="U650" s="21" t="s">
        <v>91</v>
      </c>
      <c r="V650" s="21" t="s">
        <v>92</v>
      </c>
    </row>
    <row r="651" spans="1:22" ht="15" customHeight="1" x14ac:dyDescent="0.35">
      <c r="A651" s="18" t="s">
        <v>1489</v>
      </c>
      <c r="B651" s="18" t="s">
        <v>1051</v>
      </c>
      <c r="C651" s="18" t="s">
        <v>1490</v>
      </c>
      <c r="D651" s="18" t="s">
        <v>85</v>
      </c>
      <c r="E651" s="18" t="s">
        <v>160</v>
      </c>
      <c r="F651" s="18" t="s">
        <v>87</v>
      </c>
      <c r="G651" s="18" t="s">
        <v>132</v>
      </c>
      <c r="H651" s="19">
        <v>10</v>
      </c>
      <c r="I651" s="19">
        <v>25</v>
      </c>
      <c r="J651" s="18" t="s">
        <v>200</v>
      </c>
      <c r="K651" s="19">
        <v>2</v>
      </c>
      <c r="L651" s="19">
        <v>4</v>
      </c>
      <c r="M651" s="19">
        <v>3</v>
      </c>
      <c r="N651" s="19">
        <v>3</v>
      </c>
      <c r="O651" s="18" t="s">
        <v>90</v>
      </c>
      <c r="P651" s="20">
        <f>ROUND(CachTinhDiem!$B$23*ROUND(1+(SUMPRODUCT(INDEX(CachTinhDiem!$B$8:$E$11,1,0),$K651:$N651)-1)*9/4,1)+CachTinhDiem!$B$24*ROUND(1+(INDEX(CachTinhDiem!$B$15:$E$20,MATCH($O651,CachTinhDiem!$A$15:$A$20,0),1)-1)*9/4,1),1)</f>
        <v>6.5</v>
      </c>
      <c r="Q651" s="20">
        <f>ROUND(CachTinhDiem!$B$23*ROUND(1+(SUMPRODUCT(INDEX(CachTinhDiem!$B$8:$E$11,2,0),$K651:$N651)-1)*9/4,1)+CachTinhDiem!$B$24*ROUND(1+(INDEX(CachTinhDiem!$B$15:$E$20,MATCH($O651,CachTinhDiem!$A$15:$A$20,0),2)-1)*9/4,1),1)</f>
        <v>5.5</v>
      </c>
      <c r="R651" s="20">
        <f>ROUND(CachTinhDiem!$B$23*ROUND(1+(SUMPRODUCT(INDEX(CachTinhDiem!$B$8:$E$11,3,0),$K651:$N651)-1)*9/4,1)+CachTinhDiem!$B$24*ROUND(1+(INDEX(CachTinhDiem!$B$15:$E$20,MATCH($O651,CachTinhDiem!$A$15:$A$20,0),3)-1)*9/4,1),1)</f>
        <v>6.7</v>
      </c>
      <c r="S651" s="20">
        <f>ROUND(CachTinhDiem!$B$23*ROUND(1+(SUMPRODUCT(INDEX(CachTinhDiem!$B$8:$E$11,4,0),$K651:$N651)-1)*9/4,1)+CachTinhDiem!$B$24*ROUND(1+(INDEX(CachTinhDiem!$B$15:$E$20,MATCH($O651,CachTinhDiem!$A$15:$A$20,0),4)-1)*9/4,1),1)</f>
        <v>5.2</v>
      </c>
      <c r="T651" s="18" t="str">
        <f>INDEX(CachTinhDiem!$A$8:$A$11,MATCH(MAX($P651:$S651),$P651:$S651,0))</f>
        <v>Vẽ ngoại cảnh</v>
      </c>
      <c r="U651" s="21" t="s">
        <v>91</v>
      </c>
      <c r="V651" s="21" t="s">
        <v>92</v>
      </c>
    </row>
    <row r="652" spans="1:22" ht="15" customHeight="1" x14ac:dyDescent="0.35">
      <c r="A652" s="18" t="s">
        <v>1491</v>
      </c>
      <c r="B652" s="18" t="s">
        <v>1051</v>
      </c>
      <c r="C652" s="18" t="s">
        <v>1492</v>
      </c>
      <c r="D652" s="18" t="s">
        <v>85</v>
      </c>
      <c r="E652" s="18" t="s">
        <v>113</v>
      </c>
      <c r="F652" s="18" t="s">
        <v>87</v>
      </c>
      <c r="G652" s="18" t="s">
        <v>1191</v>
      </c>
      <c r="H652" s="19">
        <v>5</v>
      </c>
      <c r="I652" s="19">
        <v>10</v>
      </c>
      <c r="J652" s="18" t="s">
        <v>120</v>
      </c>
      <c r="K652" s="19">
        <v>4</v>
      </c>
      <c r="L652" s="19">
        <v>1</v>
      </c>
      <c r="M652" s="19">
        <v>2</v>
      </c>
      <c r="N652" s="19">
        <v>3</v>
      </c>
      <c r="O652" s="18" t="s">
        <v>115</v>
      </c>
      <c r="P652" s="20">
        <f>ROUND(CachTinhDiem!$B$23*ROUND(1+(SUMPRODUCT(INDEX(CachTinhDiem!$B$8:$E$11,1,0),$K652:$N652)-1)*9/4,1)+CachTinhDiem!$B$24*ROUND(1+(INDEX(CachTinhDiem!$B$15:$E$20,MATCH($O652,CachTinhDiem!$A$15:$A$20,0),1)-1)*9/4,1),1)</f>
        <v>5.6</v>
      </c>
      <c r="Q652" s="20">
        <f>ROUND(CachTinhDiem!$B$23*ROUND(1+(SUMPRODUCT(INDEX(CachTinhDiem!$B$8:$E$11,2,0),$K652:$N652)-1)*9/4,1)+CachTinhDiem!$B$24*ROUND(1+(INDEX(CachTinhDiem!$B$15:$E$20,MATCH($O652,CachTinhDiem!$A$15:$A$20,0),2)-1)*9/4,1),1)</f>
        <v>5.0999999999999996</v>
      </c>
      <c r="R652" s="20">
        <f>ROUND(CachTinhDiem!$B$23*ROUND(1+(SUMPRODUCT(INDEX(CachTinhDiem!$B$8:$E$11,3,0),$K652:$N652)-1)*9/4,1)+CachTinhDiem!$B$24*ROUND(1+(INDEX(CachTinhDiem!$B$15:$E$20,MATCH($O652,CachTinhDiem!$A$15:$A$20,0),3)-1)*9/4,1),1)</f>
        <v>5.0999999999999996</v>
      </c>
      <c r="S652" s="20">
        <f>ROUND(CachTinhDiem!$B$23*ROUND(1+(SUMPRODUCT(INDEX(CachTinhDiem!$B$8:$E$11,4,0),$K652:$N652)-1)*9/4,1)+CachTinhDiem!$B$24*ROUND(1+(INDEX(CachTinhDiem!$B$15:$E$20,MATCH($O652,CachTinhDiem!$A$15:$A$20,0),4)-1)*9/4,1),1)</f>
        <v>4.5999999999999996</v>
      </c>
      <c r="T652" s="18" t="str">
        <f>INDEX(CachTinhDiem!$A$8:$A$11,MATCH(MAX($P652:$S652),$P652:$S652,0))</f>
        <v>Đi học</v>
      </c>
      <c r="U652" s="21" t="s">
        <v>91</v>
      </c>
      <c r="V652" s="21" t="s">
        <v>92</v>
      </c>
    </row>
    <row r="653" spans="1:22" ht="15" customHeight="1" x14ac:dyDescent="0.35">
      <c r="A653" s="18" t="s">
        <v>1493</v>
      </c>
      <c r="B653" s="18" t="s">
        <v>1051</v>
      </c>
      <c r="C653" s="18" t="s">
        <v>1494</v>
      </c>
      <c r="D653" s="18" t="s">
        <v>85</v>
      </c>
      <c r="E653" s="18" t="s">
        <v>277</v>
      </c>
      <c r="F653" s="18" t="s">
        <v>87</v>
      </c>
      <c r="G653" s="18" t="s">
        <v>1145</v>
      </c>
      <c r="H653" s="19">
        <v>10</v>
      </c>
      <c r="I653" s="19">
        <v>26</v>
      </c>
      <c r="J653" s="18" t="s">
        <v>200</v>
      </c>
      <c r="K653" s="19">
        <v>3</v>
      </c>
      <c r="L653" s="19">
        <v>3</v>
      </c>
      <c r="M653" s="19">
        <v>3</v>
      </c>
      <c r="N653" s="19">
        <v>2</v>
      </c>
      <c r="O653" s="18" t="s">
        <v>115</v>
      </c>
      <c r="P653" s="20">
        <f>ROUND(CachTinhDiem!$B$23*ROUND(1+(SUMPRODUCT(INDEX(CachTinhDiem!$B$8:$E$11,1,0),$K653:$N653)-1)*9/4,1)+CachTinhDiem!$B$24*ROUND(1+(INDEX(CachTinhDiem!$B$15:$E$20,MATCH($O653,CachTinhDiem!$A$15:$A$20,0),1)-1)*9/4,1),1)</f>
        <v>6.4</v>
      </c>
      <c r="Q653" s="20">
        <f>ROUND(CachTinhDiem!$B$23*ROUND(1+(SUMPRODUCT(INDEX(CachTinhDiem!$B$8:$E$11,2,0),$K653:$N653)-1)*9/4,1)+CachTinhDiem!$B$24*ROUND(1+(INDEX(CachTinhDiem!$B$15:$E$20,MATCH($O653,CachTinhDiem!$A$15:$A$20,0),2)-1)*9/4,1),1)</f>
        <v>6.1</v>
      </c>
      <c r="R653" s="20">
        <f>ROUND(CachTinhDiem!$B$23*ROUND(1+(SUMPRODUCT(INDEX(CachTinhDiem!$B$8:$E$11,3,0),$K653:$N653)-1)*9/4,1)+CachTinhDiem!$B$24*ROUND(1+(INDEX(CachTinhDiem!$B$15:$E$20,MATCH($O653,CachTinhDiem!$A$15:$A$20,0),3)-1)*9/4,1),1)</f>
        <v>6.6</v>
      </c>
      <c r="S653" s="20">
        <f>ROUND(CachTinhDiem!$B$23*ROUND(1+(SUMPRODUCT(INDEX(CachTinhDiem!$B$8:$E$11,4,0),$K653:$N653)-1)*9/4,1)+CachTinhDiem!$B$24*ROUND(1+(INDEX(CachTinhDiem!$B$15:$E$20,MATCH($O653,CachTinhDiem!$A$15:$A$20,0),4)-1)*9/4,1),1)</f>
        <v>4.5999999999999996</v>
      </c>
      <c r="T653" s="18" t="str">
        <f>INDEX(CachTinhDiem!$A$8:$A$11,MATCH(MAX($P653:$S653),$P653:$S653,0))</f>
        <v>Vẽ ngoại cảnh</v>
      </c>
      <c r="U653" s="21" t="s">
        <v>91</v>
      </c>
      <c r="V653" s="21" t="s">
        <v>92</v>
      </c>
    </row>
    <row r="654" spans="1:22" ht="15" customHeight="1" x14ac:dyDescent="0.35">
      <c r="A654" s="18" t="s">
        <v>1495</v>
      </c>
      <c r="B654" s="18" t="s">
        <v>1051</v>
      </c>
      <c r="C654" s="18" t="s">
        <v>1496</v>
      </c>
      <c r="D654" s="18" t="s">
        <v>136</v>
      </c>
      <c r="E654" s="18" t="s">
        <v>86</v>
      </c>
      <c r="F654" s="18" t="s">
        <v>87</v>
      </c>
      <c r="G654" s="18" t="s">
        <v>215</v>
      </c>
      <c r="H654" s="19">
        <v>10</v>
      </c>
      <c r="I654" s="19">
        <v>24</v>
      </c>
      <c r="J654" s="18" t="s">
        <v>97</v>
      </c>
      <c r="K654" s="19">
        <v>2</v>
      </c>
      <c r="L654" s="19">
        <v>3</v>
      </c>
      <c r="M654" s="19">
        <v>3</v>
      </c>
      <c r="N654" s="19">
        <v>3</v>
      </c>
      <c r="O654" s="18" t="s">
        <v>90</v>
      </c>
      <c r="P654" s="20">
        <f>ROUND(CachTinhDiem!$B$23*ROUND(1+(SUMPRODUCT(INDEX(CachTinhDiem!$B$8:$E$11,1,0),$K654:$N654)-1)*9/4,1)+CachTinhDiem!$B$24*ROUND(1+(INDEX(CachTinhDiem!$B$15:$E$20,MATCH($O654,CachTinhDiem!$A$15:$A$20,0),1)-1)*9/4,1),1)</f>
        <v>6.1</v>
      </c>
      <c r="Q654" s="20">
        <f>ROUND(CachTinhDiem!$B$23*ROUND(1+(SUMPRODUCT(INDEX(CachTinhDiem!$B$8:$E$11,2,0),$K654:$N654)-1)*9/4,1)+CachTinhDiem!$B$24*ROUND(1+(INDEX(CachTinhDiem!$B$15:$E$20,MATCH($O654,CachTinhDiem!$A$15:$A$20,0),2)-1)*9/4,1),1)</f>
        <v>5.2</v>
      </c>
      <c r="R654" s="20">
        <f>ROUND(CachTinhDiem!$B$23*ROUND(1+(SUMPRODUCT(INDEX(CachTinhDiem!$B$8:$E$11,3,0),$K654:$N654)-1)*9/4,1)+CachTinhDiem!$B$24*ROUND(1+(INDEX(CachTinhDiem!$B$15:$E$20,MATCH($O654,CachTinhDiem!$A$15:$A$20,0),3)-1)*9/4,1),1)</f>
        <v>6.2</v>
      </c>
      <c r="S654" s="20">
        <f>ROUND(CachTinhDiem!$B$23*ROUND(1+(SUMPRODUCT(INDEX(CachTinhDiem!$B$8:$E$11,4,0),$K654:$N654)-1)*9/4,1)+CachTinhDiem!$B$24*ROUND(1+(INDEX(CachTinhDiem!$B$15:$E$20,MATCH($O654,CachTinhDiem!$A$15:$A$20,0),4)-1)*9/4,1),1)</f>
        <v>4.8</v>
      </c>
      <c r="T654" s="18" t="str">
        <f>INDEX(CachTinhDiem!$A$8:$A$11,MATCH(MAX($P654:$S654),$P654:$S654,0))</f>
        <v>Vẽ ngoại cảnh</v>
      </c>
      <c r="U654" s="21" t="s">
        <v>91</v>
      </c>
      <c r="V654" s="21" t="s">
        <v>92</v>
      </c>
    </row>
    <row r="655" spans="1:22" ht="15" customHeight="1" x14ac:dyDescent="0.35">
      <c r="A655" s="18" t="s">
        <v>1497</v>
      </c>
      <c r="B655" s="18" t="s">
        <v>1051</v>
      </c>
      <c r="C655" s="18" t="s">
        <v>1498</v>
      </c>
      <c r="D655" s="18" t="s">
        <v>100</v>
      </c>
      <c r="E655" s="18" t="s">
        <v>163</v>
      </c>
      <c r="F655" s="18" t="s">
        <v>87</v>
      </c>
      <c r="G655" s="18" t="s">
        <v>1112</v>
      </c>
      <c r="H655" s="19">
        <v>5</v>
      </c>
      <c r="I655" s="19">
        <v>10</v>
      </c>
      <c r="J655" s="18" t="s">
        <v>120</v>
      </c>
      <c r="K655" s="19">
        <v>5</v>
      </c>
      <c r="L655" s="19">
        <v>1</v>
      </c>
      <c r="M655" s="19">
        <v>1</v>
      </c>
      <c r="N655" s="19">
        <v>5</v>
      </c>
      <c r="O655" s="18" t="s">
        <v>103</v>
      </c>
      <c r="P655" s="20">
        <f>ROUND(CachTinhDiem!$B$23*ROUND(1+(SUMPRODUCT(INDEX(CachTinhDiem!$B$8:$E$11,1,0),$K655:$N655)-1)*9/4,1)+CachTinhDiem!$B$24*ROUND(1+(INDEX(CachTinhDiem!$B$15:$E$20,MATCH($O655,CachTinhDiem!$A$15:$A$20,0),1)-1)*9/4,1),1)</f>
        <v>5.6</v>
      </c>
      <c r="Q655" s="20">
        <f>ROUND(CachTinhDiem!$B$23*ROUND(1+(SUMPRODUCT(INDEX(CachTinhDiem!$B$8:$E$11,2,0),$K655:$N655)-1)*9/4,1)+CachTinhDiem!$B$24*ROUND(1+(INDEX(CachTinhDiem!$B$15:$E$20,MATCH($O655,CachTinhDiem!$A$15:$A$20,0),2)-1)*9/4,1),1)</f>
        <v>3.6</v>
      </c>
      <c r="R655" s="20">
        <f>ROUND(CachTinhDiem!$B$23*ROUND(1+(SUMPRODUCT(INDEX(CachTinhDiem!$B$8:$E$11,3,0),$K655:$N655)-1)*9/4,1)+CachTinhDiem!$B$24*ROUND(1+(INDEX(CachTinhDiem!$B$15:$E$20,MATCH($O655,CachTinhDiem!$A$15:$A$20,0),3)-1)*9/4,1),1)</f>
        <v>3</v>
      </c>
      <c r="S655" s="20">
        <f>ROUND(CachTinhDiem!$B$23*ROUND(1+(SUMPRODUCT(INDEX(CachTinhDiem!$B$8:$E$11,4,0),$K655:$N655)-1)*9/4,1)+CachTinhDiem!$B$24*ROUND(1+(INDEX(CachTinhDiem!$B$15:$E$20,MATCH($O655,CachTinhDiem!$A$15:$A$20,0),4)-1)*9/4,1),1)</f>
        <v>7.5</v>
      </c>
      <c r="T655" s="18" t="str">
        <f>INDEX(CachTinhDiem!$A$8:$A$11,MATCH(MAX($P655:$S655),$P655:$S655,0))</f>
        <v>Thuyết trình</v>
      </c>
      <c r="U655" s="21" t="s">
        <v>91</v>
      </c>
      <c r="V655" s="21" t="s">
        <v>92</v>
      </c>
    </row>
    <row r="656" spans="1:22" ht="15" customHeight="1" x14ac:dyDescent="0.35">
      <c r="A656" s="18" t="s">
        <v>1499</v>
      </c>
      <c r="B656" s="18" t="s">
        <v>1051</v>
      </c>
      <c r="C656" s="18" t="s">
        <v>1500</v>
      </c>
      <c r="D656" s="18" t="s">
        <v>85</v>
      </c>
      <c r="E656" s="18" t="s">
        <v>163</v>
      </c>
      <c r="F656" s="18" t="s">
        <v>87</v>
      </c>
      <c r="G656" s="18" t="s">
        <v>1058</v>
      </c>
      <c r="H656" s="19">
        <v>5</v>
      </c>
      <c r="I656" s="19">
        <v>17</v>
      </c>
      <c r="J656" s="18" t="s">
        <v>120</v>
      </c>
      <c r="K656" s="19">
        <v>3</v>
      </c>
      <c r="L656" s="19">
        <v>2</v>
      </c>
      <c r="M656" s="19">
        <v>4</v>
      </c>
      <c r="N656" s="19">
        <v>3</v>
      </c>
      <c r="O656" s="18" t="s">
        <v>110</v>
      </c>
      <c r="P656" s="20">
        <f>ROUND(CachTinhDiem!$B$23*ROUND(1+(SUMPRODUCT(INDEX(CachTinhDiem!$B$8:$E$11,1,0),$K656:$N656)-1)*9/4,1)+CachTinhDiem!$B$24*ROUND(1+(INDEX(CachTinhDiem!$B$15:$E$20,MATCH($O656,CachTinhDiem!$A$15:$A$20,0),1)-1)*9/4,1),1)</f>
        <v>6.2</v>
      </c>
      <c r="Q656" s="20">
        <f>ROUND(CachTinhDiem!$B$23*ROUND(1+(SUMPRODUCT(INDEX(CachTinhDiem!$B$8:$E$11,2,0),$K656:$N656)-1)*9/4,1)+CachTinhDiem!$B$24*ROUND(1+(INDEX(CachTinhDiem!$B$15:$E$20,MATCH($O656,CachTinhDiem!$A$15:$A$20,0),2)-1)*9/4,1),1)</f>
        <v>6</v>
      </c>
      <c r="R656" s="20">
        <f>ROUND(CachTinhDiem!$B$23*ROUND(1+(SUMPRODUCT(INDEX(CachTinhDiem!$B$8:$E$11,3,0),$K656:$N656)-1)*9/4,1)+CachTinhDiem!$B$24*ROUND(1+(INDEX(CachTinhDiem!$B$15:$E$20,MATCH($O656,CachTinhDiem!$A$15:$A$20,0),3)-1)*9/4,1),1)</f>
        <v>5.9</v>
      </c>
      <c r="S656" s="20">
        <f>ROUND(CachTinhDiem!$B$23*ROUND(1+(SUMPRODUCT(INDEX(CachTinhDiem!$B$8:$E$11,4,0),$K656:$N656)-1)*9/4,1)+CachTinhDiem!$B$24*ROUND(1+(INDEX(CachTinhDiem!$B$15:$E$20,MATCH($O656,CachTinhDiem!$A$15:$A$20,0),4)-1)*9/4,1),1)</f>
        <v>6.2</v>
      </c>
      <c r="T656" s="18" t="str">
        <f>INDEX(CachTinhDiem!$A$8:$A$11,MATCH(MAX($P656:$S656),$P656:$S656,0))</f>
        <v>Đi học</v>
      </c>
      <c r="U656" s="21" t="s">
        <v>91</v>
      </c>
      <c r="V656" s="21" t="s">
        <v>92</v>
      </c>
    </row>
    <row r="657" spans="1:22" ht="15" customHeight="1" x14ac:dyDescent="0.35">
      <c r="A657" s="18" t="s">
        <v>1501</v>
      </c>
      <c r="B657" s="18" t="s">
        <v>1051</v>
      </c>
      <c r="C657" s="18" t="s">
        <v>1502</v>
      </c>
      <c r="D657" s="18" t="s">
        <v>100</v>
      </c>
      <c r="E657" s="18" t="s">
        <v>186</v>
      </c>
      <c r="F657" s="18" t="s">
        <v>87</v>
      </c>
      <c r="G657" s="18" t="s">
        <v>1191</v>
      </c>
      <c r="H657" s="19">
        <v>5</v>
      </c>
      <c r="I657" s="19">
        <v>10</v>
      </c>
      <c r="J657" s="18" t="s">
        <v>120</v>
      </c>
      <c r="K657" s="19">
        <v>4</v>
      </c>
      <c r="L657" s="19">
        <v>1</v>
      </c>
      <c r="M657" s="19">
        <v>3</v>
      </c>
      <c r="N657" s="19">
        <v>2</v>
      </c>
      <c r="O657" s="18" t="s">
        <v>115</v>
      </c>
      <c r="P657" s="20">
        <f>ROUND(CachTinhDiem!$B$23*ROUND(1+(SUMPRODUCT(INDEX(CachTinhDiem!$B$8:$E$11,1,0),$K657:$N657)-1)*9/4,1)+CachTinhDiem!$B$24*ROUND(1+(INDEX(CachTinhDiem!$B$15:$E$20,MATCH($O657,CachTinhDiem!$A$15:$A$20,0),1)-1)*9/4,1),1)</f>
        <v>5.6</v>
      </c>
      <c r="Q657" s="20">
        <f>ROUND(CachTinhDiem!$B$23*ROUND(1+(SUMPRODUCT(INDEX(CachTinhDiem!$B$8:$E$11,2,0),$K657:$N657)-1)*9/4,1)+CachTinhDiem!$B$24*ROUND(1+(INDEX(CachTinhDiem!$B$15:$E$20,MATCH($O657,CachTinhDiem!$A$15:$A$20,0),2)-1)*9/4,1),1)</f>
        <v>5.7</v>
      </c>
      <c r="R657" s="20">
        <f>ROUND(CachTinhDiem!$B$23*ROUND(1+(SUMPRODUCT(INDEX(CachTinhDiem!$B$8:$E$11,3,0),$K657:$N657)-1)*9/4,1)+CachTinhDiem!$B$24*ROUND(1+(INDEX(CachTinhDiem!$B$15:$E$20,MATCH($O657,CachTinhDiem!$A$15:$A$20,0),3)-1)*9/4,1),1)</f>
        <v>5.6</v>
      </c>
      <c r="S657" s="20">
        <f>ROUND(CachTinhDiem!$B$23*ROUND(1+(SUMPRODUCT(INDEX(CachTinhDiem!$B$8:$E$11,4,0),$K657:$N657)-1)*9/4,1)+CachTinhDiem!$B$24*ROUND(1+(INDEX(CachTinhDiem!$B$15:$E$20,MATCH($O657,CachTinhDiem!$A$15:$A$20,0),4)-1)*9/4,1),1)</f>
        <v>4</v>
      </c>
      <c r="T657" s="18" t="str">
        <f>INDEX(CachTinhDiem!$A$8:$A$11,MATCH(MAX($P657:$S657),$P657:$S657,0))</f>
        <v>Xưởng/Công trình</v>
      </c>
      <c r="U657" s="21" t="s">
        <v>91</v>
      </c>
      <c r="V657" s="21" t="s">
        <v>92</v>
      </c>
    </row>
    <row r="658" spans="1:22" ht="15" customHeight="1" x14ac:dyDescent="0.35">
      <c r="A658" s="18" t="s">
        <v>1503</v>
      </c>
      <c r="B658" s="18" t="s">
        <v>1051</v>
      </c>
      <c r="C658" s="18" t="s">
        <v>1504</v>
      </c>
      <c r="D658" s="18" t="s">
        <v>85</v>
      </c>
      <c r="E658" s="18" t="s">
        <v>229</v>
      </c>
      <c r="F658" s="18" t="s">
        <v>87</v>
      </c>
      <c r="G658" s="18" t="s">
        <v>1241</v>
      </c>
      <c r="H658" s="19">
        <v>5</v>
      </c>
      <c r="I658" s="19">
        <v>19</v>
      </c>
      <c r="J658" s="18" t="s">
        <v>120</v>
      </c>
      <c r="K658" s="19">
        <v>4</v>
      </c>
      <c r="L658" s="19">
        <v>1</v>
      </c>
      <c r="M658" s="19">
        <v>2</v>
      </c>
      <c r="N658" s="19">
        <v>5</v>
      </c>
      <c r="O658" s="18" t="s">
        <v>103</v>
      </c>
      <c r="P658" s="20">
        <f>ROUND(CachTinhDiem!$B$23*ROUND(1+(SUMPRODUCT(INDEX(CachTinhDiem!$B$8:$E$11,1,0),$K658:$N658)-1)*9/4,1)+CachTinhDiem!$B$24*ROUND(1+(INDEX(CachTinhDiem!$B$15:$E$20,MATCH($O658,CachTinhDiem!$A$15:$A$20,0),1)-1)*9/4,1),1)</f>
        <v>5.9</v>
      </c>
      <c r="Q658" s="20">
        <f>ROUND(CachTinhDiem!$B$23*ROUND(1+(SUMPRODUCT(INDEX(CachTinhDiem!$B$8:$E$11,2,0),$K658:$N658)-1)*9/4,1)+CachTinhDiem!$B$24*ROUND(1+(INDEX(CachTinhDiem!$B$15:$E$20,MATCH($O658,CachTinhDiem!$A$15:$A$20,0),2)-1)*9/4,1),1)</f>
        <v>4.0999999999999996</v>
      </c>
      <c r="R658" s="20">
        <f>ROUND(CachTinhDiem!$B$23*ROUND(1+(SUMPRODUCT(INDEX(CachTinhDiem!$B$8:$E$11,3,0),$K658:$N658)-1)*9/4,1)+CachTinhDiem!$B$24*ROUND(1+(INDEX(CachTinhDiem!$B$15:$E$20,MATCH($O658,CachTinhDiem!$A$15:$A$20,0),3)-1)*9/4,1),1)</f>
        <v>3.7</v>
      </c>
      <c r="S658" s="20">
        <f>ROUND(CachTinhDiem!$B$23*ROUND(1+(SUMPRODUCT(INDEX(CachTinhDiem!$B$8:$E$11,4,0),$K658:$N658)-1)*9/4,1)+CachTinhDiem!$B$24*ROUND(1+(INDEX(CachTinhDiem!$B$15:$E$20,MATCH($O658,CachTinhDiem!$A$15:$A$20,0),4)-1)*9/4,1),1)</f>
        <v>7.8</v>
      </c>
      <c r="T658" s="18" t="str">
        <f>INDEX(CachTinhDiem!$A$8:$A$11,MATCH(MAX($P658:$S658),$P658:$S658,0))</f>
        <v>Thuyết trình</v>
      </c>
      <c r="U658" s="21" t="s">
        <v>91</v>
      </c>
      <c r="V658" s="21" t="s">
        <v>92</v>
      </c>
    </row>
    <row r="659" spans="1:22" ht="15" customHeight="1" x14ac:dyDescent="0.35">
      <c r="A659" s="18" t="s">
        <v>1505</v>
      </c>
      <c r="B659" s="18" t="s">
        <v>1051</v>
      </c>
      <c r="C659" s="18" t="s">
        <v>1506</v>
      </c>
      <c r="D659" s="18" t="s">
        <v>136</v>
      </c>
      <c r="E659" s="18" t="s">
        <v>18</v>
      </c>
      <c r="F659" s="18" t="s">
        <v>87</v>
      </c>
      <c r="G659" s="18" t="s">
        <v>1194</v>
      </c>
      <c r="H659" s="19">
        <v>5</v>
      </c>
      <c r="I659" s="19">
        <v>13</v>
      </c>
      <c r="J659" s="18" t="s">
        <v>120</v>
      </c>
      <c r="K659" s="19">
        <v>4</v>
      </c>
      <c r="L659" s="19">
        <v>1</v>
      </c>
      <c r="M659" s="19">
        <v>3</v>
      </c>
      <c r="N659" s="19">
        <v>3</v>
      </c>
      <c r="O659" s="18" t="s">
        <v>138</v>
      </c>
      <c r="P659" s="20">
        <f>ROUND(CachTinhDiem!$B$23*ROUND(1+(SUMPRODUCT(INDEX(CachTinhDiem!$B$8:$E$11,1,0),$K659:$N659)-1)*9/4,1)+CachTinhDiem!$B$24*ROUND(1+(INDEX(CachTinhDiem!$B$15:$E$20,MATCH($O659,CachTinhDiem!$A$15:$A$20,0),1)-1)*9/4,1),1)</f>
        <v>5.4</v>
      </c>
      <c r="Q659" s="20">
        <f>ROUND(CachTinhDiem!$B$23*ROUND(1+(SUMPRODUCT(INDEX(CachTinhDiem!$B$8:$E$11,2,0),$K659:$N659)-1)*9/4,1)+CachTinhDiem!$B$24*ROUND(1+(INDEX(CachTinhDiem!$B$15:$E$20,MATCH($O659,CachTinhDiem!$A$15:$A$20,0),2)-1)*9/4,1),1)</f>
        <v>6.6</v>
      </c>
      <c r="R659" s="20">
        <f>ROUND(CachTinhDiem!$B$23*ROUND(1+(SUMPRODUCT(INDEX(CachTinhDiem!$B$8:$E$11,3,0),$K659:$N659)-1)*9/4,1)+CachTinhDiem!$B$24*ROUND(1+(INDEX(CachTinhDiem!$B$15:$E$20,MATCH($O659,CachTinhDiem!$A$15:$A$20,0),3)-1)*9/4,1),1)</f>
        <v>5.3</v>
      </c>
      <c r="S659" s="20">
        <f>ROUND(CachTinhDiem!$B$23*ROUND(1+(SUMPRODUCT(INDEX(CachTinhDiem!$B$8:$E$11,4,0),$K659:$N659)-1)*9/4,1)+CachTinhDiem!$B$24*ROUND(1+(INDEX(CachTinhDiem!$B$15:$E$20,MATCH($O659,CachTinhDiem!$A$15:$A$20,0),4)-1)*9/4,1),1)</f>
        <v>3.5</v>
      </c>
      <c r="T659" s="18" t="str">
        <f>INDEX(CachTinhDiem!$A$8:$A$11,MATCH(MAX($P659:$S659),$P659:$S659,0))</f>
        <v>Xưởng/Công trình</v>
      </c>
      <c r="U659" s="21" t="s">
        <v>91</v>
      </c>
      <c r="V659" s="21" t="s">
        <v>92</v>
      </c>
    </row>
    <row r="660" spans="1:22" ht="15" customHeight="1" x14ac:dyDescent="0.35">
      <c r="A660" s="18" t="s">
        <v>1507</v>
      </c>
      <c r="B660" s="18" t="s">
        <v>1051</v>
      </c>
      <c r="C660" s="18" t="s">
        <v>1508</v>
      </c>
      <c r="D660" s="18" t="s">
        <v>100</v>
      </c>
      <c r="E660" s="18" t="s">
        <v>277</v>
      </c>
      <c r="F660" s="18" t="s">
        <v>87</v>
      </c>
      <c r="G660" s="18" t="s">
        <v>259</v>
      </c>
      <c r="H660" s="19">
        <v>7</v>
      </c>
      <c r="I660" s="19">
        <v>22</v>
      </c>
      <c r="J660" s="18" t="s">
        <v>97</v>
      </c>
      <c r="K660" s="19">
        <v>4</v>
      </c>
      <c r="L660" s="19">
        <v>3</v>
      </c>
      <c r="M660" s="19">
        <v>3</v>
      </c>
      <c r="N660" s="19">
        <v>2</v>
      </c>
      <c r="O660" s="18" t="s">
        <v>138</v>
      </c>
      <c r="P660" s="20">
        <f>ROUND(CachTinhDiem!$B$23*ROUND(1+(SUMPRODUCT(INDEX(CachTinhDiem!$B$8:$E$11,1,0),$K660:$N660)-1)*9/4,1)+CachTinhDiem!$B$24*ROUND(1+(INDEX(CachTinhDiem!$B$15:$E$20,MATCH($O660,CachTinhDiem!$A$15:$A$20,0),1)-1)*9/4,1),1)</f>
        <v>5.9</v>
      </c>
      <c r="Q660" s="20">
        <f>ROUND(CachTinhDiem!$B$23*ROUND(1+(SUMPRODUCT(INDEX(CachTinhDiem!$B$8:$E$11,2,0),$K660:$N660)-1)*9/4,1)+CachTinhDiem!$B$24*ROUND(1+(INDEX(CachTinhDiem!$B$15:$E$20,MATCH($O660,CachTinhDiem!$A$15:$A$20,0),2)-1)*9/4,1),1)</f>
        <v>7</v>
      </c>
      <c r="R660" s="20">
        <f>ROUND(CachTinhDiem!$B$23*ROUND(1+(SUMPRODUCT(INDEX(CachTinhDiem!$B$8:$E$11,3,0),$K660:$N660)-1)*9/4,1)+CachTinhDiem!$B$24*ROUND(1+(INDEX(CachTinhDiem!$B$15:$E$20,MATCH($O660,CachTinhDiem!$A$15:$A$20,0),3)-1)*9/4,1),1)</f>
        <v>5.9</v>
      </c>
      <c r="S660" s="20">
        <f>ROUND(CachTinhDiem!$B$23*ROUND(1+(SUMPRODUCT(INDEX(CachTinhDiem!$B$8:$E$11,4,0),$K660:$N660)-1)*9/4,1)+CachTinhDiem!$B$24*ROUND(1+(INDEX(CachTinhDiem!$B$15:$E$20,MATCH($O660,CachTinhDiem!$A$15:$A$20,0),4)-1)*9/4,1),1)</f>
        <v>3.2</v>
      </c>
      <c r="T660" s="18" t="str">
        <f>INDEX(CachTinhDiem!$A$8:$A$11,MATCH(MAX($P660:$S660),$P660:$S660,0))</f>
        <v>Xưởng/Công trình</v>
      </c>
      <c r="U660" s="21" t="s">
        <v>91</v>
      </c>
      <c r="V660" s="21" t="s">
        <v>92</v>
      </c>
    </row>
    <row r="661" spans="1:22" ht="15" customHeight="1" x14ac:dyDescent="0.35">
      <c r="A661" s="18" t="s">
        <v>1509</v>
      </c>
      <c r="B661" s="18" t="s">
        <v>1051</v>
      </c>
      <c r="C661" s="18" t="s">
        <v>1510</v>
      </c>
      <c r="D661" s="18" t="s">
        <v>136</v>
      </c>
      <c r="E661" s="18" t="s">
        <v>144</v>
      </c>
      <c r="F661" s="18" t="s">
        <v>87</v>
      </c>
      <c r="G661" s="18" t="s">
        <v>1065</v>
      </c>
      <c r="H661" s="19">
        <v>5</v>
      </c>
      <c r="I661" s="19">
        <v>11</v>
      </c>
      <c r="J661" s="18" t="s">
        <v>120</v>
      </c>
      <c r="K661" s="19">
        <v>4</v>
      </c>
      <c r="L661" s="19">
        <v>2</v>
      </c>
      <c r="M661" s="19">
        <v>1</v>
      </c>
      <c r="N661" s="19">
        <v>1</v>
      </c>
      <c r="O661" s="18" t="s">
        <v>90</v>
      </c>
      <c r="P661" s="20">
        <f>ROUND(CachTinhDiem!$B$23*ROUND(1+(SUMPRODUCT(INDEX(CachTinhDiem!$B$8:$E$11,1,0),$K661:$N661)-1)*9/4,1)+CachTinhDiem!$B$24*ROUND(1+(INDEX(CachTinhDiem!$B$15:$E$20,MATCH($O661,CachTinhDiem!$A$15:$A$20,0),1)-1)*9/4,1),1)</f>
        <v>4</v>
      </c>
      <c r="Q661" s="20">
        <f>ROUND(CachTinhDiem!$B$23*ROUND(1+(SUMPRODUCT(INDEX(CachTinhDiem!$B$8:$E$11,2,0),$K661:$N661)-1)*9/4,1)+CachTinhDiem!$B$24*ROUND(1+(INDEX(CachTinhDiem!$B$15:$E$20,MATCH($O661,CachTinhDiem!$A$15:$A$20,0),2)-1)*9/4,1),1)</f>
        <v>3.6</v>
      </c>
      <c r="R661" s="20">
        <f>ROUND(CachTinhDiem!$B$23*ROUND(1+(SUMPRODUCT(INDEX(CachTinhDiem!$B$8:$E$11,3,0),$K661:$N661)-1)*9/4,1)+CachTinhDiem!$B$24*ROUND(1+(INDEX(CachTinhDiem!$B$15:$E$20,MATCH($O661,CachTinhDiem!$A$15:$A$20,0),3)-1)*9/4,1),1)</f>
        <v>3.5</v>
      </c>
      <c r="S661" s="20">
        <f>ROUND(CachTinhDiem!$B$23*ROUND(1+(SUMPRODUCT(INDEX(CachTinhDiem!$B$8:$E$11,4,0),$K661:$N661)-1)*9/4,1)+CachTinhDiem!$B$24*ROUND(1+(INDEX(CachTinhDiem!$B$15:$E$20,MATCH($O661,CachTinhDiem!$A$15:$A$20,0),4)-1)*9/4,1),1)</f>
        <v>2</v>
      </c>
      <c r="T661" s="18" t="str">
        <f>INDEX(CachTinhDiem!$A$8:$A$11,MATCH(MAX($P661:$S661),$P661:$S661,0))</f>
        <v>Đi học</v>
      </c>
      <c r="U661" s="21" t="s">
        <v>91</v>
      </c>
      <c r="V661" s="21" t="s">
        <v>92</v>
      </c>
    </row>
    <row r="662" spans="1:22" ht="15" customHeight="1" x14ac:dyDescent="0.35">
      <c r="A662" s="18" t="s">
        <v>1511</v>
      </c>
      <c r="B662" s="18" t="s">
        <v>1512</v>
      </c>
      <c r="C662" s="18" t="s">
        <v>1513</v>
      </c>
      <c r="D662" s="18" t="s">
        <v>85</v>
      </c>
      <c r="E662" s="18" t="s">
        <v>183</v>
      </c>
      <c r="F662" s="18" t="s">
        <v>87</v>
      </c>
      <c r="G662" s="18" t="s">
        <v>1058</v>
      </c>
      <c r="H662" s="19">
        <v>13</v>
      </c>
      <c r="I662" s="19">
        <v>31</v>
      </c>
      <c r="J662" s="18" t="s">
        <v>128</v>
      </c>
      <c r="K662" s="19">
        <v>2</v>
      </c>
      <c r="L662" s="19">
        <v>3</v>
      </c>
      <c r="M662" s="19">
        <v>3</v>
      </c>
      <c r="N662" s="19">
        <v>3</v>
      </c>
      <c r="O662" s="18" t="s">
        <v>138</v>
      </c>
      <c r="P662" s="20">
        <f>ROUND(CachTinhDiem!$B$23*ROUND(1+(SUMPRODUCT(INDEX(CachTinhDiem!$B$8:$E$11,1,0),$K662:$N662)-1)*9/4,1)+CachTinhDiem!$B$24*ROUND(1+(INDEX(CachTinhDiem!$B$15:$E$20,MATCH($O662,CachTinhDiem!$A$15:$A$20,0),1)-1)*9/4,1),1)</f>
        <v>6.1</v>
      </c>
      <c r="Q662" s="20">
        <f>ROUND(CachTinhDiem!$B$23*ROUND(1+(SUMPRODUCT(INDEX(CachTinhDiem!$B$8:$E$11,2,0),$K662:$N662)-1)*9/4,1)+CachTinhDiem!$B$24*ROUND(1+(INDEX(CachTinhDiem!$B$15:$E$20,MATCH($O662,CachTinhDiem!$A$15:$A$20,0),2)-1)*9/4,1),1)</f>
        <v>6.6</v>
      </c>
      <c r="R662" s="20">
        <f>ROUND(CachTinhDiem!$B$23*ROUND(1+(SUMPRODUCT(INDEX(CachTinhDiem!$B$8:$E$11,3,0),$K662:$N662)-1)*9/4,1)+CachTinhDiem!$B$24*ROUND(1+(INDEX(CachTinhDiem!$B$15:$E$20,MATCH($O662,CachTinhDiem!$A$15:$A$20,0),3)-1)*9/4,1),1)</f>
        <v>6.2</v>
      </c>
      <c r="S662" s="20">
        <f>ROUND(CachTinhDiem!$B$23*ROUND(1+(SUMPRODUCT(INDEX(CachTinhDiem!$B$8:$E$11,4,0),$K662:$N662)-1)*9/4,1)+CachTinhDiem!$B$24*ROUND(1+(INDEX(CachTinhDiem!$B$15:$E$20,MATCH($O662,CachTinhDiem!$A$15:$A$20,0),4)-1)*9/4,1),1)</f>
        <v>4.2</v>
      </c>
      <c r="T662" s="18" t="str">
        <f>INDEX(CachTinhDiem!$A$8:$A$11,MATCH(MAX($P662:$S662),$P662:$S662,0))</f>
        <v>Xưởng/Công trình</v>
      </c>
      <c r="U662" s="21" t="s">
        <v>91</v>
      </c>
      <c r="V662" s="21" t="s">
        <v>92</v>
      </c>
    </row>
    <row r="663" spans="1:22" ht="15" customHeight="1" x14ac:dyDescent="0.35">
      <c r="A663" s="18" t="s">
        <v>1514</v>
      </c>
      <c r="B663" s="18" t="s">
        <v>1512</v>
      </c>
      <c r="C663" s="18" t="s">
        <v>1515</v>
      </c>
      <c r="D663" s="18" t="s">
        <v>85</v>
      </c>
      <c r="E663" s="18" t="s">
        <v>318</v>
      </c>
      <c r="F663" s="18" t="s">
        <v>87</v>
      </c>
      <c r="G663" s="18" t="s">
        <v>215</v>
      </c>
      <c r="H663" s="19">
        <v>12</v>
      </c>
      <c r="I663" s="19">
        <v>30</v>
      </c>
      <c r="J663" s="18" t="s">
        <v>128</v>
      </c>
      <c r="K663" s="19">
        <v>2</v>
      </c>
      <c r="L663" s="19">
        <v>3</v>
      </c>
      <c r="M663" s="19">
        <v>4</v>
      </c>
      <c r="N663" s="19">
        <v>2</v>
      </c>
      <c r="O663" s="18" t="s">
        <v>115</v>
      </c>
      <c r="P663" s="20">
        <f>ROUND(CachTinhDiem!$B$23*ROUND(1+(SUMPRODUCT(INDEX(CachTinhDiem!$B$8:$E$11,1,0),$K663:$N663)-1)*9/4,1)+CachTinhDiem!$B$24*ROUND(1+(INDEX(CachTinhDiem!$B$15:$E$20,MATCH($O663,CachTinhDiem!$A$15:$A$20,0),1)-1)*9/4,1),1)</f>
        <v>6.7</v>
      </c>
      <c r="Q663" s="20">
        <f>ROUND(CachTinhDiem!$B$23*ROUND(1+(SUMPRODUCT(INDEX(CachTinhDiem!$B$8:$E$11,2,0),$K663:$N663)-1)*9/4,1)+CachTinhDiem!$B$24*ROUND(1+(INDEX(CachTinhDiem!$B$15:$E$20,MATCH($O663,CachTinhDiem!$A$15:$A$20,0),2)-1)*9/4,1),1)</f>
        <v>6.5</v>
      </c>
      <c r="R663" s="20">
        <f>ROUND(CachTinhDiem!$B$23*ROUND(1+(SUMPRODUCT(INDEX(CachTinhDiem!$B$8:$E$11,3,0),$K663:$N663)-1)*9/4,1)+CachTinhDiem!$B$24*ROUND(1+(INDEX(CachTinhDiem!$B$15:$E$20,MATCH($O663,CachTinhDiem!$A$15:$A$20,0),3)-1)*9/4,1),1)</f>
        <v>7.3</v>
      </c>
      <c r="S663" s="20">
        <f>ROUND(CachTinhDiem!$B$23*ROUND(1+(SUMPRODUCT(INDEX(CachTinhDiem!$B$8:$E$11,4,0),$K663:$N663)-1)*9/4,1)+CachTinhDiem!$B$24*ROUND(1+(INDEX(CachTinhDiem!$B$15:$E$20,MATCH($O663,CachTinhDiem!$A$15:$A$20,0),4)-1)*9/4,1),1)</f>
        <v>4.9000000000000004</v>
      </c>
      <c r="T663" s="18" t="str">
        <f>INDEX(CachTinhDiem!$A$8:$A$11,MATCH(MAX($P663:$S663),$P663:$S663,0))</f>
        <v>Vẽ ngoại cảnh</v>
      </c>
      <c r="U663" s="21" t="s">
        <v>91</v>
      </c>
      <c r="V663" s="21" t="s">
        <v>92</v>
      </c>
    </row>
    <row r="664" spans="1:22" ht="15" customHeight="1" x14ac:dyDescent="0.35">
      <c r="A664" s="18" t="s">
        <v>1516</v>
      </c>
      <c r="B664" s="18" t="s">
        <v>1512</v>
      </c>
      <c r="C664" s="18" t="s">
        <v>1517</v>
      </c>
      <c r="D664" s="18" t="s">
        <v>85</v>
      </c>
      <c r="E664" s="18" t="s">
        <v>176</v>
      </c>
      <c r="F664" s="18" t="s">
        <v>87</v>
      </c>
      <c r="G664" s="18" t="s">
        <v>238</v>
      </c>
      <c r="H664" s="19">
        <v>15</v>
      </c>
      <c r="I664" s="19">
        <v>33</v>
      </c>
      <c r="J664" s="18" t="s">
        <v>89</v>
      </c>
      <c r="K664" s="19">
        <v>2</v>
      </c>
      <c r="L664" s="19">
        <v>2</v>
      </c>
      <c r="M664" s="19">
        <v>4</v>
      </c>
      <c r="N664" s="19">
        <v>2</v>
      </c>
      <c r="O664" s="18" t="s">
        <v>150</v>
      </c>
      <c r="P664" s="20">
        <f>ROUND(CachTinhDiem!$B$23*ROUND(1+(SUMPRODUCT(INDEX(CachTinhDiem!$B$8:$E$11,1,0),$K664:$N664)-1)*9/4,1)+CachTinhDiem!$B$24*ROUND(1+(INDEX(CachTinhDiem!$B$15:$E$20,MATCH($O664,CachTinhDiem!$A$15:$A$20,0),1)-1)*9/4,1),1)</f>
        <v>5.6</v>
      </c>
      <c r="Q664" s="20">
        <f>ROUND(CachTinhDiem!$B$23*ROUND(1+(SUMPRODUCT(INDEX(CachTinhDiem!$B$8:$E$11,2,0),$K664:$N664)-1)*9/4,1)+CachTinhDiem!$B$24*ROUND(1+(INDEX(CachTinhDiem!$B$15:$E$20,MATCH($O664,CachTinhDiem!$A$15:$A$20,0),2)-1)*9/4,1),1)</f>
        <v>4.8</v>
      </c>
      <c r="R664" s="20">
        <f>ROUND(CachTinhDiem!$B$23*ROUND(1+(SUMPRODUCT(INDEX(CachTinhDiem!$B$8:$E$11,3,0),$K664:$N664)-1)*9/4,1)+CachTinhDiem!$B$24*ROUND(1+(INDEX(CachTinhDiem!$B$15:$E$20,MATCH($O664,CachTinhDiem!$A$15:$A$20,0),3)-1)*9/4,1),1)</f>
        <v>6.9</v>
      </c>
      <c r="S664" s="20">
        <f>ROUND(CachTinhDiem!$B$23*ROUND(1+(SUMPRODUCT(INDEX(CachTinhDiem!$B$8:$E$11,4,0),$K664:$N664)-1)*9/4,1)+CachTinhDiem!$B$24*ROUND(1+(INDEX(CachTinhDiem!$B$15:$E$20,MATCH($O664,CachTinhDiem!$A$15:$A$20,0),4)-1)*9/4,1),1)</f>
        <v>4.5999999999999996</v>
      </c>
      <c r="T664" s="18" t="str">
        <f>INDEX(CachTinhDiem!$A$8:$A$11,MATCH(MAX($P664:$S664),$P664:$S664,0))</f>
        <v>Vẽ ngoại cảnh</v>
      </c>
      <c r="U664" s="21" t="s">
        <v>91</v>
      </c>
      <c r="V664" s="21" t="s">
        <v>92</v>
      </c>
    </row>
    <row r="665" spans="1:22" ht="15" customHeight="1" x14ac:dyDescent="0.35">
      <c r="A665" s="18" t="s">
        <v>1518</v>
      </c>
      <c r="B665" s="18" t="s">
        <v>1512</v>
      </c>
      <c r="C665" s="18" t="s">
        <v>1519</v>
      </c>
      <c r="D665" s="18" t="s">
        <v>136</v>
      </c>
      <c r="E665" s="18" t="s">
        <v>190</v>
      </c>
      <c r="F665" s="18" t="s">
        <v>87</v>
      </c>
      <c r="G665" s="18" t="s">
        <v>1058</v>
      </c>
      <c r="H665" s="19">
        <v>11</v>
      </c>
      <c r="I665" s="19">
        <v>32</v>
      </c>
      <c r="J665" s="18" t="s">
        <v>1520</v>
      </c>
      <c r="K665" s="19">
        <v>2</v>
      </c>
      <c r="L665" s="19">
        <v>3</v>
      </c>
      <c r="M665" s="19">
        <v>4</v>
      </c>
      <c r="N665" s="19">
        <v>2</v>
      </c>
      <c r="O665" s="18" t="s">
        <v>138</v>
      </c>
      <c r="P665" s="20">
        <f>ROUND(CachTinhDiem!$B$23*ROUND(1+(SUMPRODUCT(INDEX(CachTinhDiem!$B$8:$E$11,1,0),$K665:$N665)-1)*9/4,1)+CachTinhDiem!$B$24*ROUND(1+(INDEX(CachTinhDiem!$B$15:$E$20,MATCH($O665,CachTinhDiem!$A$15:$A$20,0),1)-1)*9/4,1),1)</f>
        <v>6.1</v>
      </c>
      <c r="Q665" s="20">
        <f>ROUND(CachTinhDiem!$B$23*ROUND(1+(SUMPRODUCT(INDEX(CachTinhDiem!$B$8:$E$11,2,0),$K665:$N665)-1)*9/4,1)+CachTinhDiem!$B$24*ROUND(1+(INDEX(CachTinhDiem!$B$15:$E$20,MATCH($O665,CachTinhDiem!$A$15:$A$20,0),2)-1)*9/4,1),1)</f>
        <v>7.2</v>
      </c>
      <c r="R665" s="20">
        <f>ROUND(CachTinhDiem!$B$23*ROUND(1+(SUMPRODUCT(INDEX(CachTinhDiem!$B$8:$E$11,3,0),$K665:$N665)-1)*9/4,1)+CachTinhDiem!$B$24*ROUND(1+(INDEX(CachTinhDiem!$B$15:$E$20,MATCH($O665,CachTinhDiem!$A$15:$A$20,0),3)-1)*9/4,1),1)</f>
        <v>6.7</v>
      </c>
      <c r="S665" s="20">
        <f>ROUND(CachTinhDiem!$B$23*ROUND(1+(SUMPRODUCT(INDEX(CachTinhDiem!$B$8:$E$11,4,0),$K665:$N665)-1)*9/4,1)+CachTinhDiem!$B$24*ROUND(1+(INDEX(CachTinhDiem!$B$15:$E$20,MATCH($O665,CachTinhDiem!$A$15:$A$20,0),4)-1)*9/4,1),1)</f>
        <v>3.5</v>
      </c>
      <c r="T665" s="18" t="str">
        <f>INDEX(CachTinhDiem!$A$8:$A$11,MATCH(MAX($P665:$S665),$P665:$S665,0))</f>
        <v>Xưởng/Công trình</v>
      </c>
      <c r="U665" s="21" t="s">
        <v>91</v>
      </c>
      <c r="V665" s="21" t="s">
        <v>92</v>
      </c>
    </row>
    <row r="666" spans="1:22" ht="15" customHeight="1" x14ac:dyDescent="0.35">
      <c r="A666" s="18" t="s">
        <v>1521</v>
      </c>
      <c r="B666" s="18" t="s">
        <v>1512</v>
      </c>
      <c r="C666" s="18" t="s">
        <v>1522</v>
      </c>
      <c r="D666" s="18" t="s">
        <v>136</v>
      </c>
      <c r="E666" s="18" t="s">
        <v>95</v>
      </c>
      <c r="F666" s="18" t="s">
        <v>87</v>
      </c>
      <c r="G666" s="18" t="s">
        <v>1145</v>
      </c>
      <c r="H666" s="19">
        <v>11</v>
      </c>
      <c r="I666" s="19">
        <v>33</v>
      </c>
      <c r="J666" s="18" t="s">
        <v>1520</v>
      </c>
      <c r="K666" s="19">
        <v>3</v>
      </c>
      <c r="L666" s="19">
        <v>3</v>
      </c>
      <c r="M666" s="19">
        <v>3</v>
      </c>
      <c r="N666" s="19">
        <v>4</v>
      </c>
      <c r="O666" s="18" t="s">
        <v>103</v>
      </c>
      <c r="P666" s="20">
        <f>ROUND(CachTinhDiem!$B$23*ROUND(1+(SUMPRODUCT(INDEX(CachTinhDiem!$B$8:$E$11,1,0),$K666:$N666)-1)*9/4,1)+CachTinhDiem!$B$24*ROUND(1+(INDEX(CachTinhDiem!$B$15:$E$20,MATCH($O666,CachTinhDiem!$A$15:$A$20,0),1)-1)*9/4,1),1)</f>
        <v>6.7</v>
      </c>
      <c r="Q666" s="20">
        <f>ROUND(CachTinhDiem!$B$23*ROUND(1+(SUMPRODUCT(INDEX(CachTinhDiem!$B$8:$E$11,2,0),$K666:$N666)-1)*9/4,1)+CachTinhDiem!$B$24*ROUND(1+(INDEX(CachTinhDiem!$B$15:$E$20,MATCH($O666,CachTinhDiem!$A$15:$A$20,0),2)-1)*9/4,1),1)</f>
        <v>5</v>
      </c>
      <c r="R666" s="20">
        <f>ROUND(CachTinhDiem!$B$23*ROUND(1+(SUMPRODUCT(INDEX(CachTinhDiem!$B$8:$E$11,3,0),$K666:$N666)-1)*9/4,1)+CachTinhDiem!$B$24*ROUND(1+(INDEX(CachTinhDiem!$B$15:$E$20,MATCH($O666,CachTinhDiem!$A$15:$A$20,0),3)-1)*9/4,1),1)</f>
        <v>5.2</v>
      </c>
      <c r="S666" s="20">
        <f>ROUND(CachTinhDiem!$B$23*ROUND(1+(SUMPRODUCT(INDEX(CachTinhDiem!$B$8:$E$11,4,0),$K666:$N666)-1)*9/4,1)+CachTinhDiem!$B$24*ROUND(1+(INDEX(CachTinhDiem!$B$15:$E$20,MATCH($O666,CachTinhDiem!$A$15:$A$20,0),4)-1)*9/4,1),1)</f>
        <v>7.8</v>
      </c>
      <c r="T666" s="18" t="str">
        <f>INDEX(CachTinhDiem!$A$8:$A$11,MATCH(MAX($P666:$S666),$P666:$S666,0))</f>
        <v>Thuyết trình</v>
      </c>
      <c r="U666" s="21" t="s">
        <v>91</v>
      </c>
      <c r="V666" s="21" t="s">
        <v>92</v>
      </c>
    </row>
    <row r="667" spans="1:22" ht="15" customHeight="1" x14ac:dyDescent="0.35">
      <c r="A667" s="18" t="s">
        <v>1523</v>
      </c>
      <c r="B667" s="18" t="s">
        <v>1512</v>
      </c>
      <c r="C667" s="18" t="s">
        <v>1524</v>
      </c>
      <c r="D667" s="18" t="s">
        <v>100</v>
      </c>
      <c r="E667" s="18" t="s">
        <v>186</v>
      </c>
      <c r="F667" s="18" t="s">
        <v>87</v>
      </c>
      <c r="G667" s="18" t="s">
        <v>88</v>
      </c>
      <c r="H667" s="19">
        <v>9</v>
      </c>
      <c r="I667" s="19">
        <v>32</v>
      </c>
      <c r="J667" s="18" t="s">
        <v>1520</v>
      </c>
      <c r="K667" s="19">
        <v>2</v>
      </c>
      <c r="L667" s="19">
        <v>4</v>
      </c>
      <c r="M667" s="19">
        <v>5</v>
      </c>
      <c r="N667" s="19">
        <v>2</v>
      </c>
      <c r="O667" s="18" t="s">
        <v>138</v>
      </c>
      <c r="P667" s="20">
        <f>ROUND(CachTinhDiem!$B$23*ROUND(1+(SUMPRODUCT(INDEX(CachTinhDiem!$B$8:$E$11,1,0),$K667:$N667)-1)*9/4,1)+CachTinhDiem!$B$24*ROUND(1+(INDEX(CachTinhDiem!$B$15:$E$20,MATCH($O667,CachTinhDiem!$A$15:$A$20,0),1)-1)*9/4,1),1)</f>
        <v>7</v>
      </c>
      <c r="Q667" s="20">
        <f>ROUND(CachTinhDiem!$B$23*ROUND(1+(SUMPRODUCT(INDEX(CachTinhDiem!$B$8:$E$11,2,0),$K667:$N667)-1)*9/4,1)+CachTinhDiem!$B$24*ROUND(1+(INDEX(CachTinhDiem!$B$15:$E$20,MATCH($O667,CachTinhDiem!$A$15:$A$20,0),2)-1)*9/4,1),1)</f>
        <v>8.3000000000000007</v>
      </c>
      <c r="R667" s="20">
        <f>ROUND(CachTinhDiem!$B$23*ROUND(1+(SUMPRODUCT(INDEX(CachTinhDiem!$B$8:$E$11,3,0),$K667:$N667)-1)*9/4,1)+CachTinhDiem!$B$24*ROUND(1+(INDEX(CachTinhDiem!$B$15:$E$20,MATCH($O667,CachTinhDiem!$A$15:$A$20,0),3)-1)*9/4,1),1)</f>
        <v>7.9</v>
      </c>
      <c r="S667" s="20">
        <f>ROUND(CachTinhDiem!$B$23*ROUND(1+(SUMPRODUCT(INDEX(CachTinhDiem!$B$8:$E$11,4,0),$K667:$N667)-1)*9/4,1)+CachTinhDiem!$B$24*ROUND(1+(INDEX(CachTinhDiem!$B$15:$E$20,MATCH($O667,CachTinhDiem!$A$15:$A$20,0),4)-1)*9/4,1),1)</f>
        <v>4.2</v>
      </c>
      <c r="T667" s="18" t="str">
        <f>INDEX(CachTinhDiem!$A$8:$A$11,MATCH(MAX($P667:$S667),$P667:$S667,0))</f>
        <v>Xưởng/Công trình</v>
      </c>
      <c r="U667" s="21" t="s">
        <v>91</v>
      </c>
      <c r="V667" s="21" t="s">
        <v>92</v>
      </c>
    </row>
    <row r="668" spans="1:22" ht="15" customHeight="1" x14ac:dyDescent="0.35">
      <c r="A668" s="18" t="s">
        <v>1525</v>
      </c>
      <c r="B668" s="18" t="s">
        <v>1512</v>
      </c>
      <c r="C668" s="18" t="s">
        <v>1526</v>
      </c>
      <c r="D668" s="18" t="s">
        <v>85</v>
      </c>
      <c r="E668" s="18" t="s">
        <v>106</v>
      </c>
      <c r="F668" s="18" t="s">
        <v>87</v>
      </c>
      <c r="G668" s="18" t="s">
        <v>1123</v>
      </c>
      <c r="H668" s="19">
        <v>5</v>
      </c>
      <c r="I668" s="19">
        <v>20</v>
      </c>
      <c r="J668" s="18" t="s">
        <v>120</v>
      </c>
      <c r="K668" s="19">
        <v>4</v>
      </c>
      <c r="L668" s="19">
        <v>1</v>
      </c>
      <c r="M668" s="19">
        <v>3</v>
      </c>
      <c r="N668" s="19">
        <v>4</v>
      </c>
      <c r="O668" s="18" t="s">
        <v>150</v>
      </c>
      <c r="P668" s="20">
        <f>ROUND(CachTinhDiem!$B$23*ROUND(1+(SUMPRODUCT(INDEX(CachTinhDiem!$B$8:$E$11,1,0),$K668:$N668)-1)*9/4,1)+CachTinhDiem!$B$24*ROUND(1+(INDEX(CachTinhDiem!$B$15:$E$20,MATCH($O668,CachTinhDiem!$A$15:$A$20,0),1)-1)*9/4,1),1)</f>
        <v>5.9</v>
      </c>
      <c r="Q668" s="20">
        <f>ROUND(CachTinhDiem!$B$23*ROUND(1+(SUMPRODUCT(INDEX(CachTinhDiem!$B$8:$E$11,2,0),$K668:$N668)-1)*9/4,1)+CachTinhDiem!$B$24*ROUND(1+(INDEX(CachTinhDiem!$B$15:$E$20,MATCH($O668,CachTinhDiem!$A$15:$A$20,0),2)-1)*9/4,1),1)</f>
        <v>4.7</v>
      </c>
      <c r="R668" s="20">
        <f>ROUND(CachTinhDiem!$B$23*ROUND(1+(SUMPRODUCT(INDEX(CachTinhDiem!$B$8:$E$11,3,0),$K668:$N668)-1)*9/4,1)+CachTinhDiem!$B$24*ROUND(1+(INDEX(CachTinhDiem!$B$15:$E$20,MATCH($O668,CachTinhDiem!$A$15:$A$20,0),3)-1)*9/4,1),1)</f>
        <v>6.2</v>
      </c>
      <c r="S668" s="20">
        <f>ROUND(CachTinhDiem!$B$23*ROUND(1+(SUMPRODUCT(INDEX(CachTinhDiem!$B$8:$E$11,4,0),$K668:$N668)-1)*9/4,1)+CachTinhDiem!$B$24*ROUND(1+(INDEX(CachTinhDiem!$B$15:$E$20,MATCH($O668,CachTinhDiem!$A$15:$A$20,0),4)-1)*9/4,1),1)</f>
        <v>5.9</v>
      </c>
      <c r="T668" s="18" t="str">
        <f>INDEX(CachTinhDiem!$A$8:$A$11,MATCH(MAX($P668:$S668),$P668:$S668,0))</f>
        <v>Vẽ ngoại cảnh</v>
      </c>
      <c r="U668" s="21" t="s">
        <v>91</v>
      </c>
      <c r="V668" s="21" t="s">
        <v>92</v>
      </c>
    </row>
    <row r="669" spans="1:22" ht="15" customHeight="1" x14ac:dyDescent="0.35">
      <c r="A669" s="18" t="s">
        <v>1527</v>
      </c>
      <c r="B669" s="18" t="s">
        <v>1512</v>
      </c>
      <c r="C669" s="18" t="s">
        <v>1528</v>
      </c>
      <c r="D669" s="18" t="s">
        <v>85</v>
      </c>
      <c r="E669" s="18" t="s">
        <v>18</v>
      </c>
      <c r="F669" s="18" t="s">
        <v>87</v>
      </c>
      <c r="G669" s="18" t="s">
        <v>1145</v>
      </c>
      <c r="H669" s="19">
        <v>12</v>
      </c>
      <c r="I669" s="19">
        <v>31</v>
      </c>
      <c r="J669" s="18" t="s">
        <v>128</v>
      </c>
      <c r="K669" s="19">
        <v>3</v>
      </c>
      <c r="L669" s="19">
        <v>3</v>
      </c>
      <c r="M669" s="19">
        <v>5</v>
      </c>
      <c r="N669" s="19">
        <v>3</v>
      </c>
      <c r="O669" s="18" t="s">
        <v>150</v>
      </c>
      <c r="P669" s="20">
        <f>ROUND(CachTinhDiem!$B$23*ROUND(1+(SUMPRODUCT(INDEX(CachTinhDiem!$B$8:$E$11,1,0),$K669:$N669)-1)*9/4,1)+CachTinhDiem!$B$24*ROUND(1+(INDEX(CachTinhDiem!$B$15:$E$20,MATCH($O669,CachTinhDiem!$A$15:$A$20,0),1)-1)*9/4,1),1)</f>
        <v>7.2</v>
      </c>
      <c r="Q669" s="20">
        <f>ROUND(CachTinhDiem!$B$23*ROUND(1+(SUMPRODUCT(INDEX(CachTinhDiem!$B$8:$E$11,2,0),$K669:$N669)-1)*9/4,1)+CachTinhDiem!$B$24*ROUND(1+(INDEX(CachTinhDiem!$B$15:$E$20,MATCH($O669,CachTinhDiem!$A$15:$A$20,0),2)-1)*9/4,1),1)</f>
        <v>6.5</v>
      </c>
      <c r="R669" s="20">
        <f>ROUND(CachTinhDiem!$B$23*ROUND(1+(SUMPRODUCT(INDEX(CachTinhDiem!$B$8:$E$11,3,0),$K669:$N669)-1)*9/4,1)+CachTinhDiem!$B$24*ROUND(1+(INDEX(CachTinhDiem!$B$15:$E$20,MATCH($O669,CachTinhDiem!$A$15:$A$20,0),3)-1)*9/4,1),1)</f>
        <v>8.5</v>
      </c>
      <c r="S669" s="20">
        <f>ROUND(CachTinhDiem!$B$23*ROUND(1+(SUMPRODUCT(INDEX(CachTinhDiem!$B$8:$E$11,4,0),$K669:$N669)-1)*9/4,1)+CachTinhDiem!$B$24*ROUND(1+(INDEX(CachTinhDiem!$B$15:$E$20,MATCH($O669,CachTinhDiem!$A$15:$A$20,0),4)-1)*9/4,1),1)</f>
        <v>6.1</v>
      </c>
      <c r="T669" s="18" t="str">
        <f>INDEX(CachTinhDiem!$A$8:$A$11,MATCH(MAX($P669:$S669),$P669:$S669,0))</f>
        <v>Vẽ ngoại cảnh</v>
      </c>
      <c r="U669" s="21" t="s">
        <v>91</v>
      </c>
      <c r="V669" s="21" t="s">
        <v>92</v>
      </c>
    </row>
    <row r="670" spans="1:22" ht="15" customHeight="1" x14ac:dyDescent="0.35">
      <c r="A670" s="18" t="s">
        <v>1529</v>
      </c>
      <c r="B670" s="18" t="s">
        <v>1512</v>
      </c>
      <c r="C670" s="18" t="s">
        <v>1530</v>
      </c>
      <c r="D670" s="18" t="s">
        <v>136</v>
      </c>
      <c r="E670" s="18" t="s">
        <v>318</v>
      </c>
      <c r="F670" s="18" t="s">
        <v>87</v>
      </c>
      <c r="G670" s="18" t="s">
        <v>262</v>
      </c>
      <c r="H670" s="19">
        <v>7</v>
      </c>
      <c r="I670" s="19">
        <v>20</v>
      </c>
      <c r="J670" s="18" t="s">
        <v>120</v>
      </c>
      <c r="K670" s="19">
        <v>4</v>
      </c>
      <c r="L670" s="19">
        <v>2</v>
      </c>
      <c r="M670" s="19">
        <v>3</v>
      </c>
      <c r="N670" s="19">
        <v>2</v>
      </c>
      <c r="O670" s="18" t="s">
        <v>115</v>
      </c>
      <c r="P670" s="20">
        <f>ROUND(CachTinhDiem!$B$23*ROUND(1+(SUMPRODUCT(INDEX(CachTinhDiem!$B$8:$E$11,1,0),$K670:$N670)-1)*9/4,1)+CachTinhDiem!$B$24*ROUND(1+(INDEX(CachTinhDiem!$B$15:$E$20,MATCH($O670,CachTinhDiem!$A$15:$A$20,0),1)-1)*9/4,1),1)</f>
        <v>6.1</v>
      </c>
      <c r="Q670" s="20">
        <f>ROUND(CachTinhDiem!$B$23*ROUND(1+(SUMPRODUCT(INDEX(CachTinhDiem!$B$8:$E$11,2,0),$K670:$N670)-1)*9/4,1)+CachTinhDiem!$B$24*ROUND(1+(INDEX(CachTinhDiem!$B$15:$E$20,MATCH($O670,CachTinhDiem!$A$15:$A$20,0),2)-1)*9/4,1),1)</f>
        <v>6.1</v>
      </c>
      <c r="R670" s="20">
        <f>ROUND(CachTinhDiem!$B$23*ROUND(1+(SUMPRODUCT(INDEX(CachTinhDiem!$B$8:$E$11,3,0),$K670:$N670)-1)*9/4,1)+CachTinhDiem!$B$24*ROUND(1+(INDEX(CachTinhDiem!$B$15:$E$20,MATCH($O670,CachTinhDiem!$A$15:$A$20,0),3)-1)*9/4,1),1)</f>
        <v>6.1</v>
      </c>
      <c r="S670" s="20">
        <f>ROUND(CachTinhDiem!$B$23*ROUND(1+(SUMPRODUCT(INDEX(CachTinhDiem!$B$8:$E$11,4,0),$K670:$N670)-1)*9/4,1)+CachTinhDiem!$B$24*ROUND(1+(INDEX(CachTinhDiem!$B$15:$E$20,MATCH($O670,CachTinhDiem!$A$15:$A$20,0),4)-1)*9/4,1),1)</f>
        <v>4.2</v>
      </c>
      <c r="T670" s="18" t="str">
        <f>INDEX(CachTinhDiem!$A$8:$A$11,MATCH(MAX($P670:$S670),$P670:$S670,0))</f>
        <v>Đi học</v>
      </c>
      <c r="U670" s="21" t="s">
        <v>91</v>
      </c>
      <c r="V670" s="21" t="s">
        <v>92</v>
      </c>
    </row>
    <row r="671" spans="1:22" ht="15" customHeight="1" x14ac:dyDescent="0.35">
      <c r="A671" s="18" t="s">
        <v>1531</v>
      </c>
      <c r="B671" s="18" t="s">
        <v>1512</v>
      </c>
      <c r="C671" s="18" t="s">
        <v>1532</v>
      </c>
      <c r="D671" s="18" t="s">
        <v>85</v>
      </c>
      <c r="E671" s="18" t="s">
        <v>147</v>
      </c>
      <c r="F671" s="18" t="s">
        <v>87</v>
      </c>
      <c r="G671" s="18" t="s">
        <v>226</v>
      </c>
      <c r="H671" s="19">
        <v>5</v>
      </c>
      <c r="I671" s="19">
        <v>14</v>
      </c>
      <c r="J671" s="18" t="s">
        <v>120</v>
      </c>
      <c r="K671" s="19">
        <v>5</v>
      </c>
      <c r="L671" s="19">
        <v>1</v>
      </c>
      <c r="M671" s="19">
        <v>1</v>
      </c>
      <c r="N671" s="19">
        <v>4</v>
      </c>
      <c r="O671" s="18" t="s">
        <v>103</v>
      </c>
      <c r="P671" s="20">
        <f>ROUND(CachTinhDiem!$B$23*ROUND(1+(SUMPRODUCT(INDEX(CachTinhDiem!$B$8:$E$11,1,0),$K671:$N671)-1)*9/4,1)+CachTinhDiem!$B$24*ROUND(1+(INDEX(CachTinhDiem!$B$15:$E$20,MATCH($O671,CachTinhDiem!$A$15:$A$20,0),1)-1)*9/4,1),1)</f>
        <v>5.0999999999999996</v>
      </c>
      <c r="Q671" s="20">
        <f>ROUND(CachTinhDiem!$B$23*ROUND(1+(SUMPRODUCT(INDEX(CachTinhDiem!$B$8:$E$11,2,0),$K671:$N671)-1)*9/4,1)+CachTinhDiem!$B$24*ROUND(1+(INDEX(CachTinhDiem!$B$15:$E$20,MATCH($O671,CachTinhDiem!$A$15:$A$20,0),2)-1)*9/4,1),1)</f>
        <v>3.4</v>
      </c>
      <c r="R671" s="20">
        <f>ROUND(CachTinhDiem!$B$23*ROUND(1+(SUMPRODUCT(INDEX(CachTinhDiem!$B$8:$E$11,3,0),$K671:$N671)-1)*9/4,1)+CachTinhDiem!$B$24*ROUND(1+(INDEX(CachTinhDiem!$B$15:$E$20,MATCH($O671,CachTinhDiem!$A$15:$A$20,0),3)-1)*9/4,1),1)</f>
        <v>2.7</v>
      </c>
      <c r="S671" s="20">
        <f>ROUND(CachTinhDiem!$B$23*ROUND(1+(SUMPRODUCT(INDEX(CachTinhDiem!$B$8:$E$11,4,0),$K671:$N671)-1)*9/4,1)+CachTinhDiem!$B$24*ROUND(1+(INDEX(CachTinhDiem!$B$15:$E$20,MATCH($O671,CachTinhDiem!$A$15:$A$20,0),4)-1)*9/4,1),1)</f>
        <v>6.6</v>
      </c>
      <c r="T671" s="18" t="str">
        <f>INDEX(CachTinhDiem!$A$8:$A$11,MATCH(MAX($P671:$S671),$P671:$S671,0))</f>
        <v>Thuyết trình</v>
      </c>
      <c r="U671" s="21" t="s">
        <v>91</v>
      </c>
      <c r="V671" s="21" t="s">
        <v>92</v>
      </c>
    </row>
    <row r="672" spans="1:22" ht="15" customHeight="1" x14ac:dyDescent="0.35">
      <c r="A672" s="18" t="s">
        <v>1533</v>
      </c>
      <c r="B672" s="18" t="s">
        <v>1512</v>
      </c>
      <c r="C672" s="18" t="s">
        <v>1534</v>
      </c>
      <c r="D672" s="18" t="s">
        <v>85</v>
      </c>
      <c r="E672" s="18" t="s">
        <v>344</v>
      </c>
      <c r="F672" s="18" t="s">
        <v>87</v>
      </c>
      <c r="G672" s="18" t="s">
        <v>238</v>
      </c>
      <c r="H672" s="19">
        <v>13</v>
      </c>
      <c r="I672" s="19">
        <v>30</v>
      </c>
      <c r="J672" s="18" t="s">
        <v>128</v>
      </c>
      <c r="K672" s="19">
        <v>3</v>
      </c>
      <c r="L672" s="19">
        <v>2</v>
      </c>
      <c r="M672" s="19">
        <v>3</v>
      </c>
      <c r="N672" s="19">
        <v>2</v>
      </c>
      <c r="O672" s="18" t="s">
        <v>150</v>
      </c>
      <c r="P672" s="20">
        <f>ROUND(CachTinhDiem!$B$23*ROUND(1+(SUMPRODUCT(INDEX(CachTinhDiem!$B$8:$E$11,1,0),$K672:$N672)-1)*9/4,1)+CachTinhDiem!$B$24*ROUND(1+(INDEX(CachTinhDiem!$B$15:$E$20,MATCH($O672,CachTinhDiem!$A$15:$A$20,0),1)-1)*9/4,1),1)</f>
        <v>5.3</v>
      </c>
      <c r="Q672" s="20">
        <f>ROUND(CachTinhDiem!$B$23*ROUND(1+(SUMPRODUCT(INDEX(CachTinhDiem!$B$8:$E$11,2,0),$K672:$N672)-1)*9/4,1)+CachTinhDiem!$B$24*ROUND(1+(INDEX(CachTinhDiem!$B$15:$E$20,MATCH($O672,CachTinhDiem!$A$15:$A$20,0),2)-1)*9/4,1),1)</f>
        <v>4.4000000000000004</v>
      </c>
      <c r="R672" s="20">
        <f>ROUND(CachTinhDiem!$B$23*ROUND(1+(SUMPRODUCT(INDEX(CachTinhDiem!$B$8:$E$11,3,0),$K672:$N672)-1)*9/4,1)+CachTinhDiem!$B$24*ROUND(1+(INDEX(CachTinhDiem!$B$15:$E$20,MATCH($O672,CachTinhDiem!$A$15:$A$20,0),3)-1)*9/4,1),1)</f>
        <v>6.1</v>
      </c>
      <c r="S672" s="20">
        <f>ROUND(CachTinhDiem!$B$23*ROUND(1+(SUMPRODUCT(INDEX(CachTinhDiem!$B$8:$E$11,4,0),$K672:$N672)-1)*9/4,1)+CachTinhDiem!$B$24*ROUND(1+(INDEX(CachTinhDiem!$B$15:$E$20,MATCH($O672,CachTinhDiem!$A$15:$A$20,0),4)-1)*9/4,1),1)</f>
        <v>4.2</v>
      </c>
      <c r="T672" s="18" t="str">
        <f>INDEX(CachTinhDiem!$A$8:$A$11,MATCH(MAX($P672:$S672),$P672:$S672,0))</f>
        <v>Vẽ ngoại cảnh</v>
      </c>
      <c r="U672" s="21" t="s">
        <v>91</v>
      </c>
      <c r="V672" s="21" t="s">
        <v>92</v>
      </c>
    </row>
    <row r="673" spans="1:22" ht="15" customHeight="1" x14ac:dyDescent="0.35">
      <c r="A673" s="18" t="s">
        <v>1535</v>
      </c>
      <c r="B673" s="18" t="s">
        <v>1512</v>
      </c>
      <c r="C673" s="18" t="s">
        <v>1536</v>
      </c>
      <c r="D673" s="18" t="s">
        <v>100</v>
      </c>
      <c r="E673" s="18" t="s">
        <v>86</v>
      </c>
      <c r="F673" s="18" t="s">
        <v>87</v>
      </c>
      <c r="G673" s="18" t="s">
        <v>238</v>
      </c>
      <c r="H673" s="19">
        <v>15</v>
      </c>
      <c r="I673" s="19">
        <v>35</v>
      </c>
      <c r="J673" s="18" t="s">
        <v>89</v>
      </c>
      <c r="K673" s="19">
        <v>2</v>
      </c>
      <c r="L673" s="19">
        <v>2</v>
      </c>
      <c r="M673" s="19">
        <v>2</v>
      </c>
      <c r="N673" s="19">
        <v>3</v>
      </c>
      <c r="O673" s="18" t="s">
        <v>90</v>
      </c>
      <c r="P673" s="20">
        <f>ROUND(CachTinhDiem!$B$23*ROUND(1+(SUMPRODUCT(INDEX(CachTinhDiem!$B$8:$E$11,1,0),$K673:$N673)-1)*9/4,1)+CachTinhDiem!$B$24*ROUND(1+(INDEX(CachTinhDiem!$B$15:$E$20,MATCH($O673,CachTinhDiem!$A$15:$A$20,0),1)-1)*9/4,1),1)</f>
        <v>5.0999999999999996</v>
      </c>
      <c r="Q673" s="20">
        <f>ROUND(CachTinhDiem!$B$23*ROUND(1+(SUMPRODUCT(INDEX(CachTinhDiem!$B$8:$E$11,2,0),$K673:$N673)-1)*9/4,1)+CachTinhDiem!$B$24*ROUND(1+(INDEX(CachTinhDiem!$B$15:$E$20,MATCH($O673,CachTinhDiem!$A$15:$A$20,0),2)-1)*9/4,1),1)</f>
        <v>4.0999999999999996</v>
      </c>
      <c r="R673" s="20">
        <f>ROUND(CachTinhDiem!$B$23*ROUND(1+(SUMPRODUCT(INDEX(CachTinhDiem!$B$8:$E$11,3,0),$K673:$N673)-1)*9/4,1)+CachTinhDiem!$B$24*ROUND(1+(INDEX(CachTinhDiem!$B$15:$E$20,MATCH($O673,CachTinhDiem!$A$15:$A$20,0),3)-1)*9/4,1),1)</f>
        <v>4.9000000000000004</v>
      </c>
      <c r="S673" s="20">
        <f>ROUND(CachTinhDiem!$B$23*ROUND(1+(SUMPRODUCT(INDEX(CachTinhDiem!$B$8:$E$11,4,0),$K673:$N673)-1)*9/4,1)+CachTinhDiem!$B$24*ROUND(1+(INDEX(CachTinhDiem!$B$15:$E$20,MATCH($O673,CachTinhDiem!$A$15:$A$20,0),4)-1)*9/4,1),1)</f>
        <v>4.2</v>
      </c>
      <c r="T673" s="18" t="str">
        <f>INDEX(CachTinhDiem!$A$8:$A$11,MATCH(MAX($P673:$S673),$P673:$S673,0))</f>
        <v>Đi học</v>
      </c>
      <c r="U673" s="21" t="s">
        <v>91</v>
      </c>
      <c r="V673" s="21" t="s">
        <v>92</v>
      </c>
    </row>
    <row r="674" spans="1:22" ht="15" customHeight="1" x14ac:dyDescent="0.35">
      <c r="A674" s="18" t="s">
        <v>1537</v>
      </c>
      <c r="B674" s="18" t="s">
        <v>1512</v>
      </c>
      <c r="C674" s="18" t="s">
        <v>1538</v>
      </c>
      <c r="D674" s="18" t="s">
        <v>85</v>
      </c>
      <c r="E674" s="18" t="s">
        <v>86</v>
      </c>
      <c r="F674" s="18" t="s">
        <v>87</v>
      </c>
      <c r="G674" s="18" t="s">
        <v>1145</v>
      </c>
      <c r="H674" s="19">
        <v>12</v>
      </c>
      <c r="I674" s="19">
        <v>32</v>
      </c>
      <c r="J674" s="18" t="s">
        <v>89</v>
      </c>
      <c r="K674" s="19">
        <v>3</v>
      </c>
      <c r="L674" s="19">
        <v>3</v>
      </c>
      <c r="M674" s="19">
        <v>2</v>
      </c>
      <c r="N674" s="19">
        <v>4</v>
      </c>
      <c r="O674" s="18" t="s">
        <v>103</v>
      </c>
      <c r="P674" s="20">
        <f>ROUND(CachTinhDiem!$B$23*ROUND(1+(SUMPRODUCT(INDEX(CachTinhDiem!$B$8:$E$11,1,0),$K674:$N674)-1)*9/4,1)+CachTinhDiem!$B$24*ROUND(1+(INDEX(CachTinhDiem!$B$15:$E$20,MATCH($O674,CachTinhDiem!$A$15:$A$20,0),1)-1)*9/4,1),1)</f>
        <v>6.2</v>
      </c>
      <c r="Q674" s="20">
        <f>ROUND(CachTinhDiem!$B$23*ROUND(1+(SUMPRODUCT(INDEX(CachTinhDiem!$B$8:$E$11,2,0),$K674:$N674)-1)*9/4,1)+CachTinhDiem!$B$24*ROUND(1+(INDEX(CachTinhDiem!$B$15:$E$20,MATCH($O674,CachTinhDiem!$A$15:$A$20,0),2)-1)*9/4,1),1)</f>
        <v>4.2</v>
      </c>
      <c r="R674" s="20">
        <f>ROUND(CachTinhDiem!$B$23*ROUND(1+(SUMPRODUCT(INDEX(CachTinhDiem!$B$8:$E$11,3,0),$K674:$N674)-1)*9/4,1)+CachTinhDiem!$B$24*ROUND(1+(INDEX(CachTinhDiem!$B$15:$E$20,MATCH($O674,CachTinhDiem!$A$15:$A$20,0),3)-1)*9/4,1),1)</f>
        <v>4.4000000000000004</v>
      </c>
      <c r="S674" s="20">
        <f>ROUND(CachTinhDiem!$B$23*ROUND(1+(SUMPRODUCT(INDEX(CachTinhDiem!$B$8:$E$11,4,0),$K674:$N674)-1)*9/4,1)+CachTinhDiem!$B$24*ROUND(1+(INDEX(CachTinhDiem!$B$15:$E$20,MATCH($O674,CachTinhDiem!$A$15:$A$20,0),4)-1)*9/4,1),1)</f>
        <v>7.5</v>
      </c>
      <c r="T674" s="18" t="str">
        <f>INDEX(CachTinhDiem!$A$8:$A$11,MATCH(MAX($P674:$S674),$P674:$S674,0))</f>
        <v>Thuyết trình</v>
      </c>
      <c r="U674" s="21" t="s">
        <v>91</v>
      </c>
      <c r="V674" s="21" t="s">
        <v>92</v>
      </c>
    </row>
    <row r="675" spans="1:22" ht="15" customHeight="1" x14ac:dyDescent="0.35">
      <c r="A675" s="18" t="s">
        <v>1539</v>
      </c>
      <c r="B675" s="18" t="s">
        <v>1512</v>
      </c>
      <c r="C675" s="18" t="s">
        <v>1540</v>
      </c>
      <c r="D675" s="18" t="s">
        <v>100</v>
      </c>
      <c r="E675" s="18" t="s">
        <v>86</v>
      </c>
      <c r="F675" s="18" t="s">
        <v>87</v>
      </c>
      <c r="G675" s="18" t="s">
        <v>215</v>
      </c>
      <c r="H675" s="19">
        <v>19</v>
      </c>
      <c r="I675" s="19">
        <v>36</v>
      </c>
      <c r="J675" s="18" t="s">
        <v>89</v>
      </c>
      <c r="K675" s="19">
        <v>2</v>
      </c>
      <c r="L675" s="19">
        <v>4</v>
      </c>
      <c r="M675" s="19">
        <v>3</v>
      </c>
      <c r="N675" s="19">
        <v>5</v>
      </c>
      <c r="O675" s="18" t="s">
        <v>103</v>
      </c>
      <c r="P675" s="20">
        <f>ROUND(CachTinhDiem!$B$23*ROUND(1+(SUMPRODUCT(INDEX(CachTinhDiem!$B$8:$E$11,1,0),$K675:$N675)-1)*9/4,1)+CachTinhDiem!$B$24*ROUND(1+(INDEX(CachTinhDiem!$B$15:$E$20,MATCH($O675,CachTinhDiem!$A$15:$A$20,0),1)-1)*9/4,1),1)</f>
        <v>7.5</v>
      </c>
      <c r="Q675" s="20">
        <f>ROUND(CachTinhDiem!$B$23*ROUND(1+(SUMPRODUCT(INDEX(CachTinhDiem!$B$8:$E$11,2,0),$K675:$N675)-1)*9/4,1)+CachTinhDiem!$B$24*ROUND(1+(INDEX(CachTinhDiem!$B$15:$E$20,MATCH($O675,CachTinhDiem!$A$15:$A$20,0),2)-1)*9/4,1),1)</f>
        <v>5.2</v>
      </c>
      <c r="R675" s="20">
        <f>ROUND(CachTinhDiem!$B$23*ROUND(1+(SUMPRODUCT(INDEX(CachTinhDiem!$B$8:$E$11,3,0),$K675:$N675)-1)*9/4,1)+CachTinhDiem!$B$24*ROUND(1+(INDEX(CachTinhDiem!$B$15:$E$20,MATCH($O675,CachTinhDiem!$A$15:$A$20,0),3)-1)*9/4,1),1)</f>
        <v>6</v>
      </c>
      <c r="S675" s="20">
        <f>ROUND(CachTinhDiem!$B$23*ROUND(1+(SUMPRODUCT(INDEX(CachTinhDiem!$B$8:$E$11,4,0),$K675:$N675)-1)*9/4,1)+CachTinhDiem!$B$24*ROUND(1+(INDEX(CachTinhDiem!$B$15:$E$20,MATCH($O675,CachTinhDiem!$A$15:$A$20,0),4)-1)*9/4,1),1)</f>
        <v>9.1</v>
      </c>
      <c r="T675" s="18" t="str">
        <f>INDEX(CachTinhDiem!$A$8:$A$11,MATCH(MAX($P675:$S675),$P675:$S675,0))</f>
        <v>Thuyết trình</v>
      </c>
      <c r="U675" s="21" t="s">
        <v>91</v>
      </c>
      <c r="V675" s="21" t="s">
        <v>92</v>
      </c>
    </row>
    <row r="676" spans="1:22" ht="15" customHeight="1" x14ac:dyDescent="0.35">
      <c r="A676" s="18" t="s">
        <v>1541</v>
      </c>
      <c r="B676" s="18" t="s">
        <v>1512</v>
      </c>
      <c r="C676" s="18" t="s">
        <v>1542</v>
      </c>
      <c r="D676" s="18" t="s">
        <v>100</v>
      </c>
      <c r="E676" s="18" t="s">
        <v>225</v>
      </c>
      <c r="F676" s="18" t="s">
        <v>87</v>
      </c>
      <c r="G676" s="18" t="s">
        <v>132</v>
      </c>
      <c r="H676" s="19">
        <v>25</v>
      </c>
      <c r="I676" s="19">
        <v>38</v>
      </c>
      <c r="J676" s="18" t="s">
        <v>133</v>
      </c>
      <c r="K676" s="19">
        <v>2</v>
      </c>
      <c r="L676" s="19">
        <v>5</v>
      </c>
      <c r="M676" s="19">
        <v>4</v>
      </c>
      <c r="N676" s="19">
        <v>3</v>
      </c>
      <c r="O676" s="18" t="s">
        <v>115</v>
      </c>
      <c r="P676" s="20">
        <f>ROUND(CachTinhDiem!$B$23*ROUND(1+(SUMPRODUCT(INDEX(CachTinhDiem!$B$8:$E$11,1,0),$K676:$N676)-1)*9/4,1)+CachTinhDiem!$B$24*ROUND(1+(INDEX(CachTinhDiem!$B$15:$E$20,MATCH($O676,CachTinhDiem!$A$15:$A$20,0),1)-1)*9/4,1),1)</f>
        <v>8.1</v>
      </c>
      <c r="Q676" s="20">
        <f>ROUND(CachTinhDiem!$B$23*ROUND(1+(SUMPRODUCT(INDEX(CachTinhDiem!$B$8:$E$11,2,0),$K676:$N676)-1)*9/4,1)+CachTinhDiem!$B$24*ROUND(1+(INDEX(CachTinhDiem!$B$15:$E$20,MATCH($O676,CachTinhDiem!$A$15:$A$20,0),2)-1)*9/4,1),1)</f>
        <v>7.3</v>
      </c>
      <c r="R676" s="20">
        <f>ROUND(CachTinhDiem!$B$23*ROUND(1+(SUMPRODUCT(INDEX(CachTinhDiem!$B$8:$E$11,3,0),$K676:$N676)-1)*9/4,1)+CachTinhDiem!$B$24*ROUND(1+(INDEX(CachTinhDiem!$B$15:$E$20,MATCH($O676,CachTinhDiem!$A$15:$A$20,0),3)-1)*9/4,1),1)</f>
        <v>8.6</v>
      </c>
      <c r="S676" s="20">
        <f>ROUND(CachTinhDiem!$B$23*ROUND(1+(SUMPRODUCT(INDEX(CachTinhDiem!$B$8:$E$11,4,0),$K676:$N676)-1)*9/4,1)+CachTinhDiem!$B$24*ROUND(1+(INDEX(CachTinhDiem!$B$15:$E$20,MATCH($O676,CachTinhDiem!$A$15:$A$20,0),4)-1)*9/4,1),1)</f>
        <v>6.5</v>
      </c>
      <c r="T676" s="18" t="str">
        <f>INDEX(CachTinhDiem!$A$8:$A$11,MATCH(MAX($P676:$S676),$P676:$S676,0))</f>
        <v>Vẽ ngoại cảnh</v>
      </c>
      <c r="U676" s="21" t="s">
        <v>91</v>
      </c>
      <c r="V676" s="21" t="s">
        <v>92</v>
      </c>
    </row>
    <row r="677" spans="1:22" ht="15" customHeight="1" x14ac:dyDescent="0.35">
      <c r="A677" s="18" t="s">
        <v>1543</v>
      </c>
      <c r="B677" s="18" t="s">
        <v>1512</v>
      </c>
      <c r="C677" s="18" t="s">
        <v>1544</v>
      </c>
      <c r="D677" s="18" t="s">
        <v>85</v>
      </c>
      <c r="E677" s="18" t="s">
        <v>254</v>
      </c>
      <c r="F677" s="18" t="s">
        <v>87</v>
      </c>
      <c r="G677" s="18" t="s">
        <v>191</v>
      </c>
      <c r="H677" s="19">
        <v>5</v>
      </c>
      <c r="I677" s="19">
        <v>10</v>
      </c>
      <c r="J677" s="18" t="s">
        <v>120</v>
      </c>
      <c r="K677" s="19">
        <v>4</v>
      </c>
      <c r="L677" s="19">
        <v>2</v>
      </c>
      <c r="M677" s="19">
        <v>4</v>
      </c>
      <c r="N677" s="19">
        <v>2</v>
      </c>
      <c r="O677" s="18" t="s">
        <v>138</v>
      </c>
      <c r="P677" s="20">
        <f>ROUND(CachTinhDiem!$B$23*ROUND(1+(SUMPRODUCT(INDEX(CachTinhDiem!$B$8:$E$11,1,0),$K677:$N677)-1)*9/4,1)+CachTinhDiem!$B$24*ROUND(1+(INDEX(CachTinhDiem!$B$15:$E$20,MATCH($O677,CachTinhDiem!$A$15:$A$20,0),1)-1)*9/4,1),1)</f>
        <v>5.9</v>
      </c>
      <c r="Q677" s="20">
        <f>ROUND(CachTinhDiem!$B$23*ROUND(1+(SUMPRODUCT(INDEX(CachTinhDiem!$B$8:$E$11,2,0),$K677:$N677)-1)*9/4,1)+CachTinhDiem!$B$24*ROUND(1+(INDEX(CachTinhDiem!$B$15:$E$20,MATCH($O677,CachTinhDiem!$A$15:$A$20,0),2)-1)*9/4,1),1)</f>
        <v>7.5</v>
      </c>
      <c r="R677" s="20">
        <f>ROUND(CachTinhDiem!$B$23*ROUND(1+(SUMPRODUCT(INDEX(CachTinhDiem!$B$8:$E$11,3,0),$K677:$N677)-1)*9/4,1)+CachTinhDiem!$B$24*ROUND(1+(INDEX(CachTinhDiem!$B$15:$E$20,MATCH($O677,CachTinhDiem!$A$15:$A$20,0),3)-1)*9/4,1),1)</f>
        <v>6.2</v>
      </c>
      <c r="S677" s="20">
        <f>ROUND(CachTinhDiem!$B$23*ROUND(1+(SUMPRODUCT(INDEX(CachTinhDiem!$B$8:$E$11,4,0),$K677:$N677)-1)*9/4,1)+CachTinhDiem!$B$24*ROUND(1+(INDEX(CachTinhDiem!$B$15:$E$20,MATCH($O677,CachTinhDiem!$A$15:$A$20,0),4)-1)*9/4,1),1)</f>
        <v>3.2</v>
      </c>
      <c r="T677" s="18" t="str">
        <f>INDEX(CachTinhDiem!$A$8:$A$11,MATCH(MAX($P677:$S677),$P677:$S677,0))</f>
        <v>Xưởng/Công trình</v>
      </c>
      <c r="U677" s="21" t="s">
        <v>91</v>
      </c>
      <c r="V677" s="21" t="s">
        <v>92</v>
      </c>
    </row>
    <row r="678" spans="1:22" ht="15" customHeight="1" x14ac:dyDescent="0.35">
      <c r="A678" s="18" t="s">
        <v>1545</v>
      </c>
      <c r="B678" s="18" t="s">
        <v>1512</v>
      </c>
      <c r="C678" s="18" t="s">
        <v>1546</v>
      </c>
      <c r="D678" s="18" t="s">
        <v>100</v>
      </c>
      <c r="E678" s="18" t="s">
        <v>160</v>
      </c>
      <c r="F678" s="18" t="s">
        <v>87</v>
      </c>
      <c r="G678" s="18" t="s">
        <v>262</v>
      </c>
      <c r="H678" s="19">
        <v>6</v>
      </c>
      <c r="I678" s="19">
        <v>19</v>
      </c>
      <c r="J678" s="18" t="s">
        <v>120</v>
      </c>
      <c r="K678" s="19">
        <v>4</v>
      </c>
      <c r="L678" s="19">
        <v>2</v>
      </c>
      <c r="M678" s="19">
        <v>3</v>
      </c>
      <c r="N678" s="19">
        <v>2</v>
      </c>
      <c r="O678" s="18" t="s">
        <v>115</v>
      </c>
      <c r="P678" s="20">
        <f>ROUND(CachTinhDiem!$B$23*ROUND(1+(SUMPRODUCT(INDEX(CachTinhDiem!$B$8:$E$11,1,0),$K678:$N678)-1)*9/4,1)+CachTinhDiem!$B$24*ROUND(1+(INDEX(CachTinhDiem!$B$15:$E$20,MATCH($O678,CachTinhDiem!$A$15:$A$20,0),1)-1)*9/4,1),1)</f>
        <v>6.1</v>
      </c>
      <c r="Q678" s="20">
        <f>ROUND(CachTinhDiem!$B$23*ROUND(1+(SUMPRODUCT(INDEX(CachTinhDiem!$B$8:$E$11,2,0),$K678:$N678)-1)*9/4,1)+CachTinhDiem!$B$24*ROUND(1+(INDEX(CachTinhDiem!$B$15:$E$20,MATCH($O678,CachTinhDiem!$A$15:$A$20,0),2)-1)*9/4,1),1)</f>
        <v>6.1</v>
      </c>
      <c r="R678" s="20">
        <f>ROUND(CachTinhDiem!$B$23*ROUND(1+(SUMPRODUCT(INDEX(CachTinhDiem!$B$8:$E$11,3,0),$K678:$N678)-1)*9/4,1)+CachTinhDiem!$B$24*ROUND(1+(INDEX(CachTinhDiem!$B$15:$E$20,MATCH($O678,CachTinhDiem!$A$15:$A$20,0),3)-1)*9/4,1),1)</f>
        <v>6.1</v>
      </c>
      <c r="S678" s="20">
        <f>ROUND(CachTinhDiem!$B$23*ROUND(1+(SUMPRODUCT(INDEX(CachTinhDiem!$B$8:$E$11,4,0),$K678:$N678)-1)*9/4,1)+CachTinhDiem!$B$24*ROUND(1+(INDEX(CachTinhDiem!$B$15:$E$20,MATCH($O678,CachTinhDiem!$A$15:$A$20,0),4)-1)*9/4,1),1)</f>
        <v>4.2</v>
      </c>
      <c r="T678" s="18" t="str">
        <f>INDEX(CachTinhDiem!$A$8:$A$11,MATCH(MAX($P678:$S678),$P678:$S678,0))</f>
        <v>Đi học</v>
      </c>
      <c r="U678" s="21" t="s">
        <v>91</v>
      </c>
      <c r="V678" s="21" t="s">
        <v>92</v>
      </c>
    </row>
    <row r="679" spans="1:22" ht="15" customHeight="1" x14ac:dyDescent="0.35">
      <c r="A679" s="18" t="s">
        <v>1547</v>
      </c>
      <c r="B679" s="18" t="s">
        <v>1512</v>
      </c>
      <c r="C679" s="18" t="s">
        <v>1548</v>
      </c>
      <c r="D679" s="18" t="s">
        <v>85</v>
      </c>
      <c r="E679" s="18" t="s">
        <v>277</v>
      </c>
      <c r="F679" s="18" t="s">
        <v>87</v>
      </c>
      <c r="G679" s="18" t="s">
        <v>1277</v>
      </c>
      <c r="H679" s="19">
        <v>11</v>
      </c>
      <c r="I679" s="19">
        <v>33</v>
      </c>
      <c r="J679" s="18" t="s">
        <v>1520</v>
      </c>
      <c r="K679" s="19">
        <v>2</v>
      </c>
      <c r="L679" s="19">
        <v>3</v>
      </c>
      <c r="M679" s="19">
        <v>4</v>
      </c>
      <c r="N679" s="19">
        <v>2</v>
      </c>
      <c r="O679" s="18" t="s">
        <v>115</v>
      </c>
      <c r="P679" s="20">
        <f>ROUND(CachTinhDiem!$B$23*ROUND(1+(SUMPRODUCT(INDEX(CachTinhDiem!$B$8:$E$11,1,0),$K679:$N679)-1)*9/4,1)+CachTinhDiem!$B$24*ROUND(1+(INDEX(CachTinhDiem!$B$15:$E$20,MATCH($O679,CachTinhDiem!$A$15:$A$20,0),1)-1)*9/4,1),1)</f>
        <v>6.7</v>
      </c>
      <c r="Q679" s="20">
        <f>ROUND(CachTinhDiem!$B$23*ROUND(1+(SUMPRODUCT(INDEX(CachTinhDiem!$B$8:$E$11,2,0),$K679:$N679)-1)*9/4,1)+CachTinhDiem!$B$24*ROUND(1+(INDEX(CachTinhDiem!$B$15:$E$20,MATCH($O679,CachTinhDiem!$A$15:$A$20,0),2)-1)*9/4,1),1)</f>
        <v>6.5</v>
      </c>
      <c r="R679" s="20">
        <f>ROUND(CachTinhDiem!$B$23*ROUND(1+(SUMPRODUCT(INDEX(CachTinhDiem!$B$8:$E$11,3,0),$K679:$N679)-1)*9/4,1)+CachTinhDiem!$B$24*ROUND(1+(INDEX(CachTinhDiem!$B$15:$E$20,MATCH($O679,CachTinhDiem!$A$15:$A$20,0),3)-1)*9/4,1),1)</f>
        <v>7.3</v>
      </c>
      <c r="S679" s="20">
        <f>ROUND(CachTinhDiem!$B$23*ROUND(1+(SUMPRODUCT(INDEX(CachTinhDiem!$B$8:$E$11,4,0),$K679:$N679)-1)*9/4,1)+CachTinhDiem!$B$24*ROUND(1+(INDEX(CachTinhDiem!$B$15:$E$20,MATCH($O679,CachTinhDiem!$A$15:$A$20,0),4)-1)*9/4,1),1)</f>
        <v>4.9000000000000004</v>
      </c>
      <c r="T679" s="18" t="str">
        <f>INDEX(CachTinhDiem!$A$8:$A$11,MATCH(MAX($P679:$S679),$P679:$S679,0))</f>
        <v>Vẽ ngoại cảnh</v>
      </c>
      <c r="U679" s="21" t="s">
        <v>91</v>
      </c>
      <c r="V679" s="21" t="s">
        <v>92</v>
      </c>
    </row>
    <row r="680" spans="1:22" ht="15" customHeight="1" x14ac:dyDescent="0.35">
      <c r="A680" s="18" t="s">
        <v>1549</v>
      </c>
      <c r="B680" s="18" t="s">
        <v>1512</v>
      </c>
      <c r="C680" s="18" t="s">
        <v>1550</v>
      </c>
      <c r="D680" s="18" t="s">
        <v>100</v>
      </c>
      <c r="E680" s="18" t="s">
        <v>225</v>
      </c>
      <c r="F680" s="18" t="s">
        <v>87</v>
      </c>
      <c r="G680" s="18" t="s">
        <v>1123</v>
      </c>
      <c r="H680" s="19">
        <v>5</v>
      </c>
      <c r="I680" s="19">
        <v>20</v>
      </c>
      <c r="J680" s="18" t="s">
        <v>120</v>
      </c>
      <c r="K680" s="19">
        <v>4</v>
      </c>
      <c r="L680" s="19">
        <v>1</v>
      </c>
      <c r="M680" s="19">
        <v>3</v>
      </c>
      <c r="N680" s="19">
        <v>3</v>
      </c>
      <c r="O680" s="18" t="s">
        <v>150</v>
      </c>
      <c r="P680" s="20">
        <f>ROUND(CachTinhDiem!$B$23*ROUND(1+(SUMPRODUCT(INDEX(CachTinhDiem!$B$8:$E$11,1,0),$K680:$N680)-1)*9/4,1)+CachTinhDiem!$B$24*ROUND(1+(INDEX(CachTinhDiem!$B$15:$E$20,MATCH($O680,CachTinhDiem!$A$15:$A$20,0),1)-1)*9/4,1),1)</f>
        <v>5.4</v>
      </c>
      <c r="Q680" s="20">
        <f>ROUND(CachTinhDiem!$B$23*ROUND(1+(SUMPRODUCT(INDEX(CachTinhDiem!$B$8:$E$11,2,0),$K680:$N680)-1)*9/4,1)+CachTinhDiem!$B$24*ROUND(1+(INDEX(CachTinhDiem!$B$15:$E$20,MATCH($O680,CachTinhDiem!$A$15:$A$20,0),2)-1)*9/4,1),1)</f>
        <v>4.5999999999999996</v>
      </c>
      <c r="R680" s="20">
        <f>ROUND(CachTinhDiem!$B$23*ROUND(1+(SUMPRODUCT(INDEX(CachTinhDiem!$B$8:$E$11,3,0),$K680:$N680)-1)*9/4,1)+CachTinhDiem!$B$24*ROUND(1+(INDEX(CachTinhDiem!$B$15:$E$20,MATCH($O680,CachTinhDiem!$A$15:$A$20,0),3)-1)*9/4,1),1)</f>
        <v>5.9</v>
      </c>
      <c r="S680" s="20">
        <f>ROUND(CachTinhDiem!$B$23*ROUND(1+(SUMPRODUCT(INDEX(CachTinhDiem!$B$8:$E$11,4,0),$K680:$N680)-1)*9/4,1)+CachTinhDiem!$B$24*ROUND(1+(INDEX(CachTinhDiem!$B$15:$E$20,MATCH($O680,CachTinhDiem!$A$15:$A$20,0),4)-1)*9/4,1),1)</f>
        <v>4.9000000000000004</v>
      </c>
      <c r="T680" s="18" t="str">
        <f>INDEX(CachTinhDiem!$A$8:$A$11,MATCH(MAX($P680:$S680),$P680:$S680,0))</f>
        <v>Vẽ ngoại cảnh</v>
      </c>
      <c r="U680" s="21" t="s">
        <v>91</v>
      </c>
      <c r="V680" s="21" t="s">
        <v>92</v>
      </c>
    </row>
    <row r="681" spans="1:22" ht="15" customHeight="1" x14ac:dyDescent="0.35">
      <c r="A681" s="18" t="s">
        <v>1551</v>
      </c>
      <c r="B681" s="18" t="s">
        <v>1512</v>
      </c>
      <c r="C681" s="18" t="s">
        <v>1552</v>
      </c>
      <c r="D681" s="18" t="s">
        <v>100</v>
      </c>
      <c r="E681" s="18" t="s">
        <v>277</v>
      </c>
      <c r="F681" s="18" t="s">
        <v>87</v>
      </c>
      <c r="G681" s="18" t="s">
        <v>490</v>
      </c>
      <c r="H681" s="19">
        <v>5</v>
      </c>
      <c r="I681" s="19">
        <v>15</v>
      </c>
      <c r="J681" s="18" t="s">
        <v>120</v>
      </c>
      <c r="K681" s="19">
        <v>4</v>
      </c>
      <c r="L681" s="19">
        <v>1</v>
      </c>
      <c r="M681" s="19">
        <v>2</v>
      </c>
      <c r="N681" s="19">
        <v>3</v>
      </c>
      <c r="O681" s="18" t="s">
        <v>103</v>
      </c>
      <c r="P681" s="20">
        <f>ROUND(CachTinhDiem!$B$23*ROUND(1+(SUMPRODUCT(INDEX(CachTinhDiem!$B$8:$E$11,1,0),$K681:$N681)-1)*9/4,1)+CachTinhDiem!$B$24*ROUND(1+(INDEX(CachTinhDiem!$B$15:$E$20,MATCH($O681,CachTinhDiem!$A$15:$A$20,0),1)-1)*9/4,1),1)</f>
        <v>4.9000000000000004</v>
      </c>
      <c r="Q681" s="20">
        <f>ROUND(CachTinhDiem!$B$23*ROUND(1+(SUMPRODUCT(INDEX(CachTinhDiem!$B$8:$E$11,2,0),$K681:$N681)-1)*9/4,1)+CachTinhDiem!$B$24*ROUND(1+(INDEX(CachTinhDiem!$B$15:$E$20,MATCH($O681,CachTinhDiem!$A$15:$A$20,0),2)-1)*9/4,1),1)</f>
        <v>3.7</v>
      </c>
      <c r="R681" s="20">
        <f>ROUND(CachTinhDiem!$B$23*ROUND(1+(SUMPRODUCT(INDEX(CachTinhDiem!$B$8:$E$11,3,0),$K681:$N681)-1)*9/4,1)+CachTinhDiem!$B$24*ROUND(1+(INDEX(CachTinhDiem!$B$15:$E$20,MATCH($O681,CachTinhDiem!$A$15:$A$20,0),3)-1)*9/4,1),1)</f>
        <v>3.1</v>
      </c>
      <c r="S681" s="20">
        <f>ROUND(CachTinhDiem!$B$23*ROUND(1+(SUMPRODUCT(INDEX(CachTinhDiem!$B$8:$E$11,4,0),$K681:$N681)-1)*9/4,1)+CachTinhDiem!$B$24*ROUND(1+(INDEX(CachTinhDiem!$B$15:$E$20,MATCH($O681,CachTinhDiem!$A$15:$A$20,0),4)-1)*9/4,1),1)</f>
        <v>5.9</v>
      </c>
      <c r="T681" s="18" t="str">
        <f>INDEX(CachTinhDiem!$A$8:$A$11,MATCH(MAX($P681:$S681),$P681:$S681,0))</f>
        <v>Thuyết trình</v>
      </c>
      <c r="U681" s="21" t="s">
        <v>91</v>
      </c>
      <c r="V681" s="21" t="s">
        <v>92</v>
      </c>
    </row>
    <row r="682" spans="1:22" ht="15" customHeight="1" x14ac:dyDescent="0.35">
      <c r="A682" s="18" t="s">
        <v>1553</v>
      </c>
      <c r="B682" s="18" t="s">
        <v>1512</v>
      </c>
      <c r="C682" s="18" t="s">
        <v>1554</v>
      </c>
      <c r="D682" s="18" t="s">
        <v>85</v>
      </c>
      <c r="E682" s="18" t="s">
        <v>190</v>
      </c>
      <c r="F682" s="18" t="s">
        <v>87</v>
      </c>
      <c r="G682" s="18" t="s">
        <v>262</v>
      </c>
      <c r="H682" s="19">
        <v>7</v>
      </c>
      <c r="I682" s="19">
        <v>26</v>
      </c>
      <c r="J682" s="18" t="s">
        <v>200</v>
      </c>
      <c r="K682" s="19">
        <v>4</v>
      </c>
      <c r="L682" s="19">
        <v>2</v>
      </c>
      <c r="M682" s="19">
        <v>5</v>
      </c>
      <c r="N682" s="19">
        <v>2</v>
      </c>
      <c r="O682" s="18" t="s">
        <v>115</v>
      </c>
      <c r="P682" s="20">
        <f>ROUND(CachTinhDiem!$B$23*ROUND(1+(SUMPRODUCT(INDEX(CachTinhDiem!$B$8:$E$11,1,0),$K682:$N682)-1)*9/4,1)+CachTinhDiem!$B$24*ROUND(1+(INDEX(CachTinhDiem!$B$15:$E$20,MATCH($O682,CachTinhDiem!$A$15:$A$20,0),1)-1)*9/4,1),1)</f>
        <v>7</v>
      </c>
      <c r="Q682" s="20">
        <f>ROUND(CachTinhDiem!$B$23*ROUND(1+(SUMPRODUCT(INDEX(CachTinhDiem!$B$8:$E$11,2,0),$K682:$N682)-1)*9/4,1)+CachTinhDiem!$B$24*ROUND(1+(INDEX(CachTinhDiem!$B$15:$E$20,MATCH($O682,CachTinhDiem!$A$15:$A$20,0),2)-1)*9/4,1),1)</f>
        <v>7.6</v>
      </c>
      <c r="R682" s="20">
        <f>ROUND(CachTinhDiem!$B$23*ROUND(1+(SUMPRODUCT(INDEX(CachTinhDiem!$B$8:$E$11,3,0),$K682:$N682)-1)*9/4,1)+CachTinhDiem!$B$24*ROUND(1+(INDEX(CachTinhDiem!$B$15:$E$20,MATCH($O682,CachTinhDiem!$A$15:$A$20,0),3)-1)*9/4,1),1)</f>
        <v>7.6</v>
      </c>
      <c r="S682" s="20">
        <f>ROUND(CachTinhDiem!$B$23*ROUND(1+(SUMPRODUCT(INDEX(CachTinhDiem!$B$8:$E$11,4,0),$K682:$N682)-1)*9/4,1)+CachTinhDiem!$B$24*ROUND(1+(INDEX(CachTinhDiem!$B$15:$E$20,MATCH($O682,CachTinhDiem!$A$15:$A$20,0),4)-1)*9/4,1),1)</f>
        <v>4.9000000000000004</v>
      </c>
      <c r="T682" s="18" t="str">
        <f>INDEX(CachTinhDiem!$A$8:$A$11,MATCH(MAX($P682:$S682),$P682:$S682,0))</f>
        <v>Xưởng/Công trình</v>
      </c>
      <c r="U682" s="21" t="s">
        <v>91</v>
      </c>
      <c r="V682" s="21" t="s">
        <v>92</v>
      </c>
    </row>
    <row r="683" spans="1:22" ht="15" customHeight="1" x14ac:dyDescent="0.35">
      <c r="A683" s="18" t="s">
        <v>1555</v>
      </c>
      <c r="B683" s="18" t="s">
        <v>1512</v>
      </c>
      <c r="C683" s="18" t="s">
        <v>1556</v>
      </c>
      <c r="D683" s="18" t="s">
        <v>136</v>
      </c>
      <c r="E683" s="18" t="s">
        <v>24</v>
      </c>
      <c r="F683" s="18" t="s">
        <v>87</v>
      </c>
      <c r="G683" s="18" t="s">
        <v>1058</v>
      </c>
      <c r="H683" s="19">
        <v>15</v>
      </c>
      <c r="I683" s="19">
        <v>30</v>
      </c>
      <c r="J683" s="18" t="s">
        <v>128</v>
      </c>
      <c r="K683" s="19">
        <v>2</v>
      </c>
      <c r="L683" s="19">
        <v>3</v>
      </c>
      <c r="M683" s="19">
        <v>5</v>
      </c>
      <c r="N683" s="19">
        <v>3</v>
      </c>
      <c r="O683" s="18" t="s">
        <v>138</v>
      </c>
      <c r="P683" s="20">
        <f>ROUND(CachTinhDiem!$B$23*ROUND(1+(SUMPRODUCT(INDEX(CachTinhDiem!$B$8:$E$11,1,0),$K683:$N683)-1)*9/4,1)+CachTinhDiem!$B$24*ROUND(1+(INDEX(CachTinhDiem!$B$15:$E$20,MATCH($O683,CachTinhDiem!$A$15:$A$20,0),1)-1)*9/4,1),1)</f>
        <v>7</v>
      </c>
      <c r="Q683" s="20">
        <f>ROUND(CachTinhDiem!$B$23*ROUND(1+(SUMPRODUCT(INDEX(CachTinhDiem!$B$8:$E$11,2,0),$K683:$N683)-1)*9/4,1)+CachTinhDiem!$B$24*ROUND(1+(INDEX(CachTinhDiem!$B$15:$E$20,MATCH($O683,CachTinhDiem!$A$15:$A$20,0),2)-1)*9/4,1),1)</f>
        <v>8.1</v>
      </c>
      <c r="R683" s="20">
        <f>ROUND(CachTinhDiem!$B$23*ROUND(1+(SUMPRODUCT(INDEX(CachTinhDiem!$B$8:$E$11,3,0),$K683:$N683)-1)*9/4,1)+CachTinhDiem!$B$24*ROUND(1+(INDEX(CachTinhDiem!$B$15:$E$20,MATCH($O683,CachTinhDiem!$A$15:$A$20,0),3)-1)*9/4,1),1)</f>
        <v>7.8</v>
      </c>
      <c r="S683" s="20">
        <f>ROUND(CachTinhDiem!$B$23*ROUND(1+(SUMPRODUCT(INDEX(CachTinhDiem!$B$8:$E$11,4,0),$K683:$N683)-1)*9/4,1)+CachTinhDiem!$B$24*ROUND(1+(INDEX(CachTinhDiem!$B$15:$E$20,MATCH($O683,CachTinhDiem!$A$15:$A$20,0),4)-1)*9/4,1),1)</f>
        <v>4.8</v>
      </c>
      <c r="T683" s="18" t="str">
        <f>INDEX(CachTinhDiem!$A$8:$A$11,MATCH(MAX($P683:$S683),$P683:$S683,0))</f>
        <v>Xưởng/Công trình</v>
      </c>
      <c r="U683" s="21" t="s">
        <v>91</v>
      </c>
      <c r="V683" s="21" t="s">
        <v>92</v>
      </c>
    </row>
    <row r="684" spans="1:22" ht="15" customHeight="1" x14ac:dyDescent="0.35">
      <c r="A684" s="18" t="s">
        <v>1557</v>
      </c>
      <c r="B684" s="18" t="s">
        <v>1512</v>
      </c>
      <c r="C684" s="18" t="s">
        <v>1558</v>
      </c>
      <c r="D684" s="18" t="s">
        <v>85</v>
      </c>
      <c r="E684" s="18" t="s">
        <v>229</v>
      </c>
      <c r="F684" s="18" t="s">
        <v>87</v>
      </c>
      <c r="G684" s="18" t="s">
        <v>226</v>
      </c>
      <c r="H684" s="19">
        <v>5</v>
      </c>
      <c r="I684" s="19">
        <v>13</v>
      </c>
      <c r="J684" s="18" t="s">
        <v>120</v>
      </c>
      <c r="K684" s="19">
        <v>5</v>
      </c>
      <c r="L684" s="19">
        <v>1</v>
      </c>
      <c r="M684" s="19">
        <v>2</v>
      </c>
      <c r="N684" s="19">
        <v>3</v>
      </c>
      <c r="O684" s="18" t="s">
        <v>103</v>
      </c>
      <c r="P684" s="20">
        <f>ROUND(CachTinhDiem!$B$23*ROUND(1+(SUMPRODUCT(INDEX(CachTinhDiem!$B$8:$E$11,1,0),$K684:$N684)-1)*9/4,1)+CachTinhDiem!$B$24*ROUND(1+(INDEX(CachTinhDiem!$B$15:$E$20,MATCH($O684,CachTinhDiem!$A$15:$A$20,0),1)-1)*9/4,1),1)</f>
        <v>5.0999999999999996</v>
      </c>
      <c r="Q684" s="20">
        <f>ROUND(CachTinhDiem!$B$23*ROUND(1+(SUMPRODUCT(INDEX(CachTinhDiem!$B$8:$E$11,2,0),$K684:$N684)-1)*9/4,1)+CachTinhDiem!$B$24*ROUND(1+(INDEX(CachTinhDiem!$B$15:$E$20,MATCH($O684,CachTinhDiem!$A$15:$A$20,0),2)-1)*9/4,1),1)</f>
        <v>4.0999999999999996</v>
      </c>
      <c r="R684" s="20">
        <f>ROUND(CachTinhDiem!$B$23*ROUND(1+(SUMPRODUCT(INDEX(CachTinhDiem!$B$8:$E$11,3,0),$K684:$N684)-1)*9/4,1)+CachTinhDiem!$B$24*ROUND(1+(INDEX(CachTinhDiem!$B$15:$E$20,MATCH($O684,CachTinhDiem!$A$15:$A$20,0),3)-1)*9/4,1),1)</f>
        <v>3.1</v>
      </c>
      <c r="S684" s="20">
        <f>ROUND(CachTinhDiem!$B$23*ROUND(1+(SUMPRODUCT(INDEX(CachTinhDiem!$B$8:$E$11,4,0),$K684:$N684)-1)*9/4,1)+CachTinhDiem!$B$24*ROUND(1+(INDEX(CachTinhDiem!$B$15:$E$20,MATCH($O684,CachTinhDiem!$A$15:$A$20,0),4)-1)*9/4,1),1)</f>
        <v>5.9</v>
      </c>
      <c r="T684" s="18" t="str">
        <f>INDEX(CachTinhDiem!$A$8:$A$11,MATCH(MAX($P684:$S684),$P684:$S684,0))</f>
        <v>Thuyết trình</v>
      </c>
      <c r="U684" s="21" t="s">
        <v>91</v>
      </c>
      <c r="V684" s="21" t="s">
        <v>92</v>
      </c>
    </row>
    <row r="685" spans="1:22" ht="15" customHeight="1" x14ac:dyDescent="0.35">
      <c r="A685" s="18" t="s">
        <v>1559</v>
      </c>
      <c r="B685" s="18" t="s">
        <v>1512</v>
      </c>
      <c r="C685" s="18" t="s">
        <v>1560</v>
      </c>
      <c r="D685" s="18" t="s">
        <v>85</v>
      </c>
      <c r="E685" s="18" t="s">
        <v>106</v>
      </c>
      <c r="F685" s="18" t="s">
        <v>87</v>
      </c>
      <c r="G685" s="18" t="s">
        <v>1561</v>
      </c>
      <c r="H685" s="19">
        <v>5</v>
      </c>
      <c r="I685" s="19">
        <v>17</v>
      </c>
      <c r="J685" s="18" t="s">
        <v>120</v>
      </c>
      <c r="K685" s="19">
        <v>4</v>
      </c>
      <c r="L685" s="19">
        <v>1</v>
      </c>
      <c r="M685" s="19">
        <v>3</v>
      </c>
      <c r="N685" s="19">
        <v>3</v>
      </c>
      <c r="O685" s="18" t="s">
        <v>150</v>
      </c>
      <c r="P685" s="20">
        <f>ROUND(CachTinhDiem!$B$23*ROUND(1+(SUMPRODUCT(INDEX(CachTinhDiem!$B$8:$E$11,1,0),$K685:$N685)-1)*9/4,1)+CachTinhDiem!$B$24*ROUND(1+(INDEX(CachTinhDiem!$B$15:$E$20,MATCH($O685,CachTinhDiem!$A$15:$A$20,0),1)-1)*9/4,1),1)</f>
        <v>5.4</v>
      </c>
      <c r="Q685" s="20">
        <f>ROUND(CachTinhDiem!$B$23*ROUND(1+(SUMPRODUCT(INDEX(CachTinhDiem!$B$8:$E$11,2,0),$K685:$N685)-1)*9/4,1)+CachTinhDiem!$B$24*ROUND(1+(INDEX(CachTinhDiem!$B$15:$E$20,MATCH($O685,CachTinhDiem!$A$15:$A$20,0),2)-1)*9/4,1),1)</f>
        <v>4.5999999999999996</v>
      </c>
      <c r="R685" s="20">
        <f>ROUND(CachTinhDiem!$B$23*ROUND(1+(SUMPRODUCT(INDEX(CachTinhDiem!$B$8:$E$11,3,0),$K685:$N685)-1)*9/4,1)+CachTinhDiem!$B$24*ROUND(1+(INDEX(CachTinhDiem!$B$15:$E$20,MATCH($O685,CachTinhDiem!$A$15:$A$20,0),3)-1)*9/4,1),1)</f>
        <v>5.9</v>
      </c>
      <c r="S685" s="20">
        <f>ROUND(CachTinhDiem!$B$23*ROUND(1+(SUMPRODUCT(INDEX(CachTinhDiem!$B$8:$E$11,4,0),$K685:$N685)-1)*9/4,1)+CachTinhDiem!$B$24*ROUND(1+(INDEX(CachTinhDiem!$B$15:$E$20,MATCH($O685,CachTinhDiem!$A$15:$A$20,0),4)-1)*9/4,1),1)</f>
        <v>4.9000000000000004</v>
      </c>
      <c r="T685" s="18" t="str">
        <f>INDEX(CachTinhDiem!$A$8:$A$11,MATCH(MAX($P685:$S685),$P685:$S685,0))</f>
        <v>Vẽ ngoại cảnh</v>
      </c>
      <c r="U685" s="21" t="s">
        <v>91</v>
      </c>
      <c r="V685" s="21" t="s">
        <v>92</v>
      </c>
    </row>
    <row r="686" spans="1:22" ht="15" customHeight="1" x14ac:dyDescent="0.35">
      <c r="A686" s="18" t="s">
        <v>1562</v>
      </c>
      <c r="B686" s="18" t="s">
        <v>1512</v>
      </c>
      <c r="C686" s="18" t="s">
        <v>1563</v>
      </c>
      <c r="D686" s="18" t="s">
        <v>85</v>
      </c>
      <c r="E686" s="18" t="s">
        <v>131</v>
      </c>
      <c r="F686" s="18" t="s">
        <v>87</v>
      </c>
      <c r="G686" s="18" t="s">
        <v>262</v>
      </c>
      <c r="H686" s="19">
        <v>7</v>
      </c>
      <c r="I686" s="19">
        <v>26</v>
      </c>
      <c r="J686" s="18" t="s">
        <v>200</v>
      </c>
      <c r="K686" s="19">
        <v>4</v>
      </c>
      <c r="L686" s="19">
        <v>2</v>
      </c>
      <c r="M686" s="19">
        <v>4</v>
      </c>
      <c r="N686" s="19">
        <v>2</v>
      </c>
      <c r="O686" s="18" t="s">
        <v>90</v>
      </c>
      <c r="P686" s="20">
        <f>ROUND(CachTinhDiem!$B$23*ROUND(1+(SUMPRODUCT(INDEX(CachTinhDiem!$B$8:$E$11,1,0),$K686:$N686)-1)*9/4,1)+CachTinhDiem!$B$24*ROUND(1+(INDEX(CachTinhDiem!$B$15:$E$20,MATCH($O686,CachTinhDiem!$A$15:$A$20,0),1)-1)*9/4,1),1)</f>
        <v>5.9</v>
      </c>
      <c r="Q686" s="20">
        <f>ROUND(CachTinhDiem!$B$23*ROUND(1+(SUMPRODUCT(INDEX(CachTinhDiem!$B$8:$E$11,2,0),$K686:$N686)-1)*9/4,1)+CachTinhDiem!$B$24*ROUND(1+(INDEX(CachTinhDiem!$B$15:$E$20,MATCH($O686,CachTinhDiem!$A$15:$A$20,0),2)-1)*9/4,1),1)</f>
        <v>6.1</v>
      </c>
      <c r="R686" s="20">
        <f>ROUND(CachTinhDiem!$B$23*ROUND(1+(SUMPRODUCT(INDEX(CachTinhDiem!$B$8:$E$11,3,0),$K686:$N686)-1)*9/4,1)+CachTinhDiem!$B$24*ROUND(1+(INDEX(CachTinhDiem!$B$15:$E$20,MATCH($O686,CachTinhDiem!$A$15:$A$20,0),3)-1)*9/4,1),1)</f>
        <v>6.2</v>
      </c>
      <c r="S686" s="20">
        <f>ROUND(CachTinhDiem!$B$23*ROUND(1+(SUMPRODUCT(INDEX(CachTinhDiem!$B$8:$E$11,4,0),$K686:$N686)-1)*9/4,1)+CachTinhDiem!$B$24*ROUND(1+(INDEX(CachTinhDiem!$B$15:$E$20,MATCH($O686,CachTinhDiem!$A$15:$A$20,0),4)-1)*9/4,1),1)</f>
        <v>3.9</v>
      </c>
      <c r="T686" s="18" t="str">
        <f>INDEX(CachTinhDiem!$A$8:$A$11,MATCH(MAX($P686:$S686),$P686:$S686,0))</f>
        <v>Vẽ ngoại cảnh</v>
      </c>
      <c r="U686" s="21" t="s">
        <v>91</v>
      </c>
      <c r="V686" s="21" t="s">
        <v>92</v>
      </c>
    </row>
    <row r="687" spans="1:22" ht="15" customHeight="1" x14ac:dyDescent="0.35">
      <c r="A687" s="18" t="s">
        <v>1564</v>
      </c>
      <c r="B687" s="18" t="s">
        <v>1512</v>
      </c>
      <c r="C687" s="18" t="s">
        <v>1565</v>
      </c>
      <c r="D687" s="18" t="s">
        <v>136</v>
      </c>
      <c r="E687" s="18" t="s">
        <v>344</v>
      </c>
      <c r="F687" s="18" t="s">
        <v>87</v>
      </c>
      <c r="G687" s="18" t="s">
        <v>238</v>
      </c>
      <c r="H687" s="19">
        <v>11</v>
      </c>
      <c r="I687" s="19">
        <v>31</v>
      </c>
      <c r="J687" s="18" t="s">
        <v>200</v>
      </c>
      <c r="K687" s="19">
        <v>3</v>
      </c>
      <c r="L687" s="19">
        <v>2</v>
      </c>
      <c r="M687" s="19">
        <v>3</v>
      </c>
      <c r="N687" s="19">
        <v>3</v>
      </c>
      <c r="O687" s="18" t="s">
        <v>90</v>
      </c>
      <c r="P687" s="20">
        <f>ROUND(CachTinhDiem!$B$23*ROUND(1+(SUMPRODUCT(INDEX(CachTinhDiem!$B$8:$E$11,1,0),$K687:$N687)-1)*9/4,1)+CachTinhDiem!$B$24*ROUND(1+(INDEX(CachTinhDiem!$B$15:$E$20,MATCH($O687,CachTinhDiem!$A$15:$A$20,0),1)-1)*9/4,1),1)</f>
        <v>5.7</v>
      </c>
      <c r="Q687" s="20">
        <f>ROUND(CachTinhDiem!$B$23*ROUND(1+(SUMPRODUCT(INDEX(CachTinhDiem!$B$8:$E$11,2,0),$K687:$N687)-1)*9/4,1)+CachTinhDiem!$B$24*ROUND(1+(INDEX(CachTinhDiem!$B$15:$E$20,MATCH($O687,CachTinhDiem!$A$15:$A$20,0),2)-1)*9/4,1),1)</f>
        <v>5.2</v>
      </c>
      <c r="R687" s="20">
        <f>ROUND(CachTinhDiem!$B$23*ROUND(1+(SUMPRODUCT(INDEX(CachTinhDiem!$B$8:$E$11,3,0),$K687:$N687)-1)*9/4,1)+CachTinhDiem!$B$24*ROUND(1+(INDEX(CachTinhDiem!$B$15:$E$20,MATCH($O687,CachTinhDiem!$A$15:$A$20,0),3)-1)*9/4,1),1)</f>
        <v>5.7</v>
      </c>
      <c r="S687" s="20">
        <f>ROUND(CachTinhDiem!$B$23*ROUND(1+(SUMPRODUCT(INDEX(CachTinhDiem!$B$8:$E$11,4,0),$K687:$N687)-1)*9/4,1)+CachTinhDiem!$B$24*ROUND(1+(INDEX(CachTinhDiem!$B$15:$E$20,MATCH($O687,CachTinhDiem!$A$15:$A$20,0),4)-1)*9/4,1),1)</f>
        <v>4.5999999999999996</v>
      </c>
      <c r="T687" s="18" t="str">
        <f>INDEX(CachTinhDiem!$A$8:$A$11,MATCH(MAX($P687:$S687),$P687:$S687,0))</f>
        <v>Đi học</v>
      </c>
      <c r="U687" s="21" t="s">
        <v>91</v>
      </c>
      <c r="V687" s="21" t="s">
        <v>92</v>
      </c>
    </row>
    <row r="688" spans="1:22" ht="15" customHeight="1" x14ac:dyDescent="0.35">
      <c r="A688" s="18" t="s">
        <v>1566</v>
      </c>
      <c r="B688" s="18" t="s">
        <v>1512</v>
      </c>
      <c r="C688" s="18" t="s">
        <v>1567</v>
      </c>
      <c r="D688" s="18" t="s">
        <v>85</v>
      </c>
      <c r="E688" s="18" t="s">
        <v>106</v>
      </c>
      <c r="F688" s="18" t="s">
        <v>87</v>
      </c>
      <c r="G688" s="18" t="s">
        <v>262</v>
      </c>
      <c r="H688" s="19">
        <v>6</v>
      </c>
      <c r="I688" s="19">
        <v>20</v>
      </c>
      <c r="J688" s="18" t="s">
        <v>120</v>
      </c>
      <c r="K688" s="19">
        <v>4</v>
      </c>
      <c r="L688" s="19">
        <v>2</v>
      </c>
      <c r="M688" s="19">
        <v>3</v>
      </c>
      <c r="N688" s="19">
        <v>3</v>
      </c>
      <c r="O688" s="18" t="s">
        <v>115</v>
      </c>
      <c r="P688" s="20">
        <f>ROUND(CachTinhDiem!$B$23*ROUND(1+(SUMPRODUCT(INDEX(CachTinhDiem!$B$8:$E$11,1,0),$K688:$N688)-1)*9/4,1)+CachTinhDiem!$B$24*ROUND(1+(INDEX(CachTinhDiem!$B$15:$E$20,MATCH($O688,CachTinhDiem!$A$15:$A$20,0),1)-1)*9/4,1),1)</f>
        <v>6.6</v>
      </c>
      <c r="Q688" s="20">
        <f>ROUND(CachTinhDiem!$B$23*ROUND(1+(SUMPRODUCT(INDEX(CachTinhDiem!$B$8:$E$11,2,0),$K688:$N688)-1)*9/4,1)+CachTinhDiem!$B$24*ROUND(1+(INDEX(CachTinhDiem!$B$15:$E$20,MATCH($O688,CachTinhDiem!$A$15:$A$20,0),2)-1)*9/4,1),1)</f>
        <v>6.2</v>
      </c>
      <c r="R688" s="20">
        <f>ROUND(CachTinhDiem!$B$23*ROUND(1+(SUMPRODUCT(INDEX(CachTinhDiem!$B$8:$E$11,3,0),$K688:$N688)-1)*9/4,1)+CachTinhDiem!$B$24*ROUND(1+(INDEX(CachTinhDiem!$B$15:$E$20,MATCH($O688,CachTinhDiem!$A$15:$A$20,0),3)-1)*9/4,1),1)</f>
        <v>6.4</v>
      </c>
      <c r="S688" s="20">
        <f>ROUND(CachTinhDiem!$B$23*ROUND(1+(SUMPRODUCT(INDEX(CachTinhDiem!$B$8:$E$11,4,0),$K688:$N688)-1)*9/4,1)+CachTinhDiem!$B$24*ROUND(1+(INDEX(CachTinhDiem!$B$15:$E$20,MATCH($O688,CachTinhDiem!$A$15:$A$20,0),4)-1)*9/4,1),1)</f>
        <v>5.2</v>
      </c>
      <c r="T688" s="18" t="str">
        <f>INDEX(CachTinhDiem!$A$8:$A$11,MATCH(MAX($P688:$S688),$P688:$S688,0))</f>
        <v>Đi học</v>
      </c>
      <c r="U688" s="21" t="s">
        <v>91</v>
      </c>
      <c r="V688" s="21" t="s">
        <v>92</v>
      </c>
    </row>
    <row r="689" spans="1:22" ht="15" customHeight="1" x14ac:dyDescent="0.35">
      <c r="A689" s="18" t="s">
        <v>1568</v>
      </c>
      <c r="B689" s="18" t="s">
        <v>1512</v>
      </c>
      <c r="C689" s="18" t="s">
        <v>1569</v>
      </c>
      <c r="D689" s="18" t="s">
        <v>100</v>
      </c>
      <c r="E689" s="18" t="s">
        <v>344</v>
      </c>
      <c r="F689" s="18" t="s">
        <v>87</v>
      </c>
      <c r="G689" s="18" t="s">
        <v>238</v>
      </c>
      <c r="H689" s="19">
        <v>15</v>
      </c>
      <c r="I689" s="19">
        <v>35</v>
      </c>
      <c r="J689" s="18" t="s">
        <v>89</v>
      </c>
      <c r="K689" s="19">
        <v>2</v>
      </c>
      <c r="L689" s="19">
        <v>2</v>
      </c>
      <c r="M689" s="19">
        <v>2</v>
      </c>
      <c r="N689" s="19">
        <v>3</v>
      </c>
      <c r="O689" s="18" t="s">
        <v>90</v>
      </c>
      <c r="P689" s="20">
        <f>ROUND(CachTinhDiem!$B$23*ROUND(1+(SUMPRODUCT(INDEX(CachTinhDiem!$B$8:$E$11,1,0),$K689:$N689)-1)*9/4,1)+CachTinhDiem!$B$24*ROUND(1+(INDEX(CachTinhDiem!$B$15:$E$20,MATCH($O689,CachTinhDiem!$A$15:$A$20,0),1)-1)*9/4,1),1)</f>
        <v>5.0999999999999996</v>
      </c>
      <c r="Q689" s="20">
        <f>ROUND(CachTinhDiem!$B$23*ROUND(1+(SUMPRODUCT(INDEX(CachTinhDiem!$B$8:$E$11,2,0),$K689:$N689)-1)*9/4,1)+CachTinhDiem!$B$24*ROUND(1+(INDEX(CachTinhDiem!$B$15:$E$20,MATCH($O689,CachTinhDiem!$A$15:$A$20,0),2)-1)*9/4,1),1)</f>
        <v>4.0999999999999996</v>
      </c>
      <c r="R689" s="20">
        <f>ROUND(CachTinhDiem!$B$23*ROUND(1+(SUMPRODUCT(INDEX(CachTinhDiem!$B$8:$E$11,3,0),$K689:$N689)-1)*9/4,1)+CachTinhDiem!$B$24*ROUND(1+(INDEX(CachTinhDiem!$B$15:$E$20,MATCH($O689,CachTinhDiem!$A$15:$A$20,0),3)-1)*9/4,1),1)</f>
        <v>4.9000000000000004</v>
      </c>
      <c r="S689" s="20">
        <f>ROUND(CachTinhDiem!$B$23*ROUND(1+(SUMPRODUCT(INDEX(CachTinhDiem!$B$8:$E$11,4,0),$K689:$N689)-1)*9/4,1)+CachTinhDiem!$B$24*ROUND(1+(INDEX(CachTinhDiem!$B$15:$E$20,MATCH($O689,CachTinhDiem!$A$15:$A$20,0),4)-1)*9/4,1),1)</f>
        <v>4.2</v>
      </c>
      <c r="T689" s="18" t="str">
        <f>INDEX(CachTinhDiem!$A$8:$A$11,MATCH(MAX($P689:$S689),$P689:$S689,0))</f>
        <v>Đi học</v>
      </c>
      <c r="U689" s="21" t="s">
        <v>91</v>
      </c>
      <c r="V689" s="21" t="s">
        <v>92</v>
      </c>
    </row>
    <row r="690" spans="1:22" ht="15" customHeight="1" x14ac:dyDescent="0.35">
      <c r="A690" s="18" t="s">
        <v>1570</v>
      </c>
      <c r="B690" s="18" t="s">
        <v>1512</v>
      </c>
      <c r="C690" s="18" t="s">
        <v>1571</v>
      </c>
      <c r="D690" s="18" t="s">
        <v>100</v>
      </c>
      <c r="E690" s="18" t="s">
        <v>180</v>
      </c>
      <c r="F690" s="18" t="s">
        <v>87</v>
      </c>
      <c r="G690" s="18" t="s">
        <v>1083</v>
      </c>
      <c r="H690" s="19">
        <v>11</v>
      </c>
      <c r="I690" s="19">
        <v>30</v>
      </c>
      <c r="J690" s="18" t="s">
        <v>200</v>
      </c>
      <c r="K690" s="19">
        <v>3</v>
      </c>
      <c r="L690" s="19">
        <v>2</v>
      </c>
      <c r="M690" s="19">
        <v>4</v>
      </c>
      <c r="N690" s="19">
        <v>2</v>
      </c>
      <c r="O690" s="18" t="s">
        <v>150</v>
      </c>
      <c r="P690" s="20">
        <f>ROUND(CachTinhDiem!$B$23*ROUND(1+(SUMPRODUCT(INDEX(CachTinhDiem!$B$8:$E$11,1,0),$K690:$N690)-1)*9/4,1)+CachTinhDiem!$B$24*ROUND(1+(INDEX(CachTinhDiem!$B$15:$E$20,MATCH($O690,CachTinhDiem!$A$15:$A$20,0),1)-1)*9/4,1),1)</f>
        <v>5.7</v>
      </c>
      <c r="Q690" s="20">
        <f>ROUND(CachTinhDiem!$B$23*ROUND(1+(SUMPRODUCT(INDEX(CachTinhDiem!$B$8:$E$11,2,0),$K690:$N690)-1)*9/4,1)+CachTinhDiem!$B$24*ROUND(1+(INDEX(CachTinhDiem!$B$15:$E$20,MATCH($O690,CachTinhDiem!$A$15:$A$20,0),2)-1)*9/4,1),1)</f>
        <v>5.2</v>
      </c>
      <c r="R690" s="20">
        <f>ROUND(CachTinhDiem!$B$23*ROUND(1+(SUMPRODUCT(INDEX(CachTinhDiem!$B$8:$E$11,3,0),$K690:$N690)-1)*9/4,1)+CachTinhDiem!$B$24*ROUND(1+(INDEX(CachTinhDiem!$B$15:$E$20,MATCH($O690,CachTinhDiem!$A$15:$A$20,0),3)-1)*9/4,1),1)</f>
        <v>6.9</v>
      </c>
      <c r="S690" s="20">
        <f>ROUND(CachTinhDiem!$B$23*ROUND(1+(SUMPRODUCT(INDEX(CachTinhDiem!$B$8:$E$11,4,0),$K690:$N690)-1)*9/4,1)+CachTinhDiem!$B$24*ROUND(1+(INDEX(CachTinhDiem!$B$15:$E$20,MATCH($O690,CachTinhDiem!$A$15:$A$20,0),4)-1)*9/4,1),1)</f>
        <v>4.5999999999999996</v>
      </c>
      <c r="T690" s="18" t="str">
        <f>INDEX(CachTinhDiem!$A$8:$A$11,MATCH(MAX($P690:$S690),$P690:$S690,0))</f>
        <v>Vẽ ngoại cảnh</v>
      </c>
      <c r="U690" s="21" t="s">
        <v>91</v>
      </c>
      <c r="V690" s="21" t="s">
        <v>92</v>
      </c>
    </row>
    <row r="691" spans="1:22" ht="15" customHeight="1" x14ac:dyDescent="0.35">
      <c r="A691" s="18" t="s">
        <v>1572</v>
      </c>
      <c r="B691" s="18" t="s">
        <v>1512</v>
      </c>
      <c r="C691" s="18" t="s">
        <v>1573</v>
      </c>
      <c r="D691" s="18" t="s">
        <v>100</v>
      </c>
      <c r="E691" s="18" t="s">
        <v>147</v>
      </c>
      <c r="F691" s="18" t="s">
        <v>87</v>
      </c>
      <c r="G691" s="18" t="s">
        <v>278</v>
      </c>
      <c r="H691" s="19">
        <v>26</v>
      </c>
      <c r="I691" s="19">
        <v>39</v>
      </c>
      <c r="J691" s="18" t="s">
        <v>726</v>
      </c>
      <c r="K691" s="19">
        <v>1</v>
      </c>
      <c r="L691" s="19">
        <v>5</v>
      </c>
      <c r="M691" s="19">
        <v>3</v>
      </c>
      <c r="N691" s="19">
        <v>1</v>
      </c>
      <c r="O691" s="18" t="s">
        <v>115</v>
      </c>
      <c r="P691" s="20">
        <f>ROUND(CachTinhDiem!$B$23*ROUND(1+(SUMPRODUCT(INDEX(CachTinhDiem!$B$8:$E$11,1,0),$K691:$N691)-1)*9/4,1)+CachTinhDiem!$B$24*ROUND(1+(INDEX(CachTinhDiem!$B$15:$E$20,MATCH($O691,CachTinhDiem!$A$15:$A$20,0),1)-1)*9/4,1),1)</f>
        <v>6.6</v>
      </c>
      <c r="Q691" s="20">
        <f>ROUND(CachTinhDiem!$B$23*ROUND(1+(SUMPRODUCT(INDEX(CachTinhDiem!$B$8:$E$11,2,0),$K691:$N691)-1)*9/4,1)+CachTinhDiem!$B$24*ROUND(1+(INDEX(CachTinhDiem!$B$15:$E$20,MATCH($O691,CachTinhDiem!$A$15:$A$20,0),2)-1)*9/4,1),1)</f>
        <v>5.9</v>
      </c>
      <c r="R691" s="20">
        <f>ROUND(CachTinhDiem!$B$23*ROUND(1+(SUMPRODUCT(INDEX(CachTinhDiem!$B$8:$E$11,3,0),$K691:$N691)-1)*9/4,1)+CachTinhDiem!$B$24*ROUND(1+(INDEX(CachTinhDiem!$B$15:$E$20,MATCH($O691,CachTinhDiem!$A$15:$A$20,0),3)-1)*9/4,1),1)</f>
        <v>7.2</v>
      </c>
      <c r="S691" s="20">
        <f>ROUND(CachTinhDiem!$B$23*ROUND(1+(SUMPRODUCT(INDEX(CachTinhDiem!$B$8:$E$11,4,0),$K691:$N691)-1)*9/4,1)+CachTinhDiem!$B$24*ROUND(1+(INDEX(CachTinhDiem!$B$15:$E$20,MATCH($O691,CachTinhDiem!$A$15:$A$20,0),4)-1)*9/4,1),1)</f>
        <v>4.2</v>
      </c>
      <c r="T691" s="18" t="str">
        <f>INDEX(CachTinhDiem!$A$8:$A$11,MATCH(MAX($P691:$S691),$P691:$S691,0))</f>
        <v>Vẽ ngoại cảnh</v>
      </c>
      <c r="U691" s="21" t="s">
        <v>91</v>
      </c>
      <c r="V691" s="21" t="s">
        <v>92</v>
      </c>
    </row>
    <row r="692" spans="1:22" ht="15" customHeight="1" x14ac:dyDescent="0.35">
      <c r="A692" s="18" t="s">
        <v>1574</v>
      </c>
      <c r="B692" s="18" t="s">
        <v>1512</v>
      </c>
      <c r="C692" s="18" t="s">
        <v>1575</v>
      </c>
      <c r="D692" s="18" t="s">
        <v>136</v>
      </c>
      <c r="E692" s="18" t="s">
        <v>131</v>
      </c>
      <c r="F692" s="18" t="s">
        <v>87</v>
      </c>
      <c r="G692" s="18" t="s">
        <v>1576</v>
      </c>
      <c r="H692" s="19">
        <v>15</v>
      </c>
      <c r="I692" s="19">
        <v>34</v>
      </c>
      <c r="J692" s="18" t="s">
        <v>89</v>
      </c>
      <c r="K692" s="19">
        <v>2</v>
      </c>
      <c r="L692" s="19">
        <v>3</v>
      </c>
      <c r="M692" s="19">
        <v>3</v>
      </c>
      <c r="N692" s="19">
        <v>4</v>
      </c>
      <c r="O692" s="18" t="s">
        <v>103</v>
      </c>
      <c r="P692" s="20">
        <f>ROUND(CachTinhDiem!$B$23*ROUND(1+(SUMPRODUCT(INDEX(CachTinhDiem!$B$8:$E$11,1,0),$K692:$N692)-1)*9/4,1)+CachTinhDiem!$B$24*ROUND(1+(INDEX(CachTinhDiem!$B$15:$E$20,MATCH($O692,CachTinhDiem!$A$15:$A$20,0),1)-1)*9/4,1),1)</f>
        <v>6.5</v>
      </c>
      <c r="Q692" s="20">
        <f>ROUND(CachTinhDiem!$B$23*ROUND(1+(SUMPRODUCT(INDEX(CachTinhDiem!$B$8:$E$11,2,0),$K692:$N692)-1)*9/4,1)+CachTinhDiem!$B$24*ROUND(1+(INDEX(CachTinhDiem!$B$15:$E$20,MATCH($O692,CachTinhDiem!$A$15:$A$20,0),2)-1)*9/4,1),1)</f>
        <v>4.7</v>
      </c>
      <c r="R692" s="20">
        <f>ROUND(CachTinhDiem!$B$23*ROUND(1+(SUMPRODUCT(INDEX(CachTinhDiem!$B$8:$E$11,3,0),$K692:$N692)-1)*9/4,1)+CachTinhDiem!$B$24*ROUND(1+(INDEX(CachTinhDiem!$B$15:$E$20,MATCH($O692,CachTinhDiem!$A$15:$A$20,0),3)-1)*9/4,1),1)</f>
        <v>5.2</v>
      </c>
      <c r="S692" s="20">
        <f>ROUND(CachTinhDiem!$B$23*ROUND(1+(SUMPRODUCT(INDEX(CachTinhDiem!$B$8:$E$11,4,0),$K692:$N692)-1)*9/4,1)+CachTinhDiem!$B$24*ROUND(1+(INDEX(CachTinhDiem!$B$15:$E$20,MATCH($O692,CachTinhDiem!$A$15:$A$20,0),4)-1)*9/4,1),1)</f>
        <v>7.8</v>
      </c>
      <c r="T692" s="18" t="str">
        <f>INDEX(CachTinhDiem!$A$8:$A$11,MATCH(MAX($P692:$S692),$P692:$S692,0))</f>
        <v>Thuyết trình</v>
      </c>
      <c r="U692" s="21" t="s">
        <v>91</v>
      </c>
      <c r="V692" s="21" t="s">
        <v>92</v>
      </c>
    </row>
    <row r="693" spans="1:22" ht="15" customHeight="1" x14ac:dyDescent="0.35">
      <c r="A693" s="18" t="s">
        <v>1577</v>
      </c>
      <c r="B693" s="18" t="s">
        <v>1512</v>
      </c>
      <c r="C693" s="18" t="s">
        <v>1578</v>
      </c>
      <c r="D693" s="18" t="s">
        <v>136</v>
      </c>
      <c r="E693" s="18" t="s">
        <v>229</v>
      </c>
      <c r="F693" s="18" t="s">
        <v>87</v>
      </c>
      <c r="G693" s="18" t="s">
        <v>259</v>
      </c>
      <c r="H693" s="19">
        <v>8</v>
      </c>
      <c r="I693" s="19">
        <v>21</v>
      </c>
      <c r="J693" s="18" t="s">
        <v>97</v>
      </c>
      <c r="K693" s="19">
        <v>4</v>
      </c>
      <c r="L693" s="19">
        <v>3</v>
      </c>
      <c r="M693" s="19">
        <v>4</v>
      </c>
      <c r="N693" s="19">
        <v>2</v>
      </c>
      <c r="O693" s="18" t="s">
        <v>115</v>
      </c>
      <c r="P693" s="20">
        <f>ROUND(CachTinhDiem!$B$23*ROUND(1+(SUMPRODUCT(INDEX(CachTinhDiem!$B$8:$E$11,1,0),$K693:$N693)-1)*9/4,1)+CachTinhDiem!$B$24*ROUND(1+(INDEX(CachTinhDiem!$B$15:$E$20,MATCH($O693,CachTinhDiem!$A$15:$A$20,0),1)-1)*9/4,1),1)</f>
        <v>7</v>
      </c>
      <c r="Q693" s="20">
        <f>ROUND(CachTinhDiem!$B$23*ROUND(1+(SUMPRODUCT(INDEX(CachTinhDiem!$B$8:$E$11,2,0),$K693:$N693)-1)*9/4,1)+CachTinhDiem!$B$24*ROUND(1+(INDEX(CachTinhDiem!$B$15:$E$20,MATCH($O693,CachTinhDiem!$A$15:$A$20,0),2)-1)*9/4,1),1)</f>
        <v>7.2</v>
      </c>
      <c r="R693" s="20">
        <f>ROUND(CachTinhDiem!$B$23*ROUND(1+(SUMPRODUCT(INDEX(CachTinhDiem!$B$8:$E$11,3,0),$K693:$N693)-1)*9/4,1)+CachTinhDiem!$B$24*ROUND(1+(INDEX(CachTinhDiem!$B$15:$E$20,MATCH($O693,CachTinhDiem!$A$15:$A$20,0),3)-1)*9/4,1),1)</f>
        <v>7.3</v>
      </c>
      <c r="S693" s="20">
        <f>ROUND(CachTinhDiem!$B$23*ROUND(1+(SUMPRODUCT(INDEX(CachTinhDiem!$B$8:$E$11,4,0),$K693:$N693)-1)*9/4,1)+CachTinhDiem!$B$24*ROUND(1+(INDEX(CachTinhDiem!$B$15:$E$20,MATCH($O693,CachTinhDiem!$A$15:$A$20,0),4)-1)*9/4,1),1)</f>
        <v>4.9000000000000004</v>
      </c>
      <c r="T693" s="18" t="str">
        <f>INDEX(CachTinhDiem!$A$8:$A$11,MATCH(MAX($P693:$S693),$P693:$S693,0))</f>
        <v>Vẽ ngoại cảnh</v>
      </c>
      <c r="U693" s="21" t="s">
        <v>91</v>
      </c>
      <c r="V693" s="21" t="s">
        <v>92</v>
      </c>
    </row>
    <row r="694" spans="1:22" ht="15" customHeight="1" x14ac:dyDescent="0.35">
      <c r="A694" s="18" t="s">
        <v>1579</v>
      </c>
      <c r="B694" s="18" t="s">
        <v>1512</v>
      </c>
      <c r="C694" s="18" t="s">
        <v>1580</v>
      </c>
      <c r="D694" s="18" t="s">
        <v>85</v>
      </c>
      <c r="E694" s="18" t="s">
        <v>225</v>
      </c>
      <c r="F694" s="18" t="s">
        <v>87</v>
      </c>
      <c r="G694" s="18" t="s">
        <v>177</v>
      </c>
      <c r="H694" s="19">
        <v>13</v>
      </c>
      <c r="I694" s="19">
        <v>33</v>
      </c>
      <c r="J694" s="18" t="s">
        <v>89</v>
      </c>
      <c r="K694" s="19">
        <v>3</v>
      </c>
      <c r="L694" s="19">
        <v>2</v>
      </c>
      <c r="M694" s="19">
        <v>3</v>
      </c>
      <c r="N694" s="19">
        <v>3</v>
      </c>
      <c r="O694" s="18" t="s">
        <v>115</v>
      </c>
      <c r="P694" s="20">
        <f>ROUND(CachTinhDiem!$B$23*ROUND(1+(SUMPRODUCT(INDEX(CachTinhDiem!$B$8:$E$11,1,0),$K694:$N694)-1)*9/4,1)+CachTinhDiem!$B$24*ROUND(1+(INDEX(CachTinhDiem!$B$15:$E$20,MATCH($O694,CachTinhDiem!$A$15:$A$20,0),1)-1)*9/4,1),1)</f>
        <v>6.4</v>
      </c>
      <c r="Q694" s="20">
        <f>ROUND(CachTinhDiem!$B$23*ROUND(1+(SUMPRODUCT(INDEX(CachTinhDiem!$B$8:$E$11,2,0),$K694:$N694)-1)*9/4,1)+CachTinhDiem!$B$24*ROUND(1+(INDEX(CachTinhDiem!$B$15:$E$20,MATCH($O694,CachTinhDiem!$A$15:$A$20,0),2)-1)*9/4,1),1)</f>
        <v>5.9</v>
      </c>
      <c r="R694" s="20">
        <f>ROUND(CachTinhDiem!$B$23*ROUND(1+(SUMPRODUCT(INDEX(CachTinhDiem!$B$8:$E$11,3,0),$K694:$N694)-1)*9/4,1)+CachTinhDiem!$B$24*ROUND(1+(INDEX(CachTinhDiem!$B$15:$E$20,MATCH($O694,CachTinhDiem!$A$15:$A$20,0),3)-1)*9/4,1),1)</f>
        <v>6.4</v>
      </c>
      <c r="S694" s="20">
        <f>ROUND(CachTinhDiem!$B$23*ROUND(1+(SUMPRODUCT(INDEX(CachTinhDiem!$B$8:$E$11,4,0),$K694:$N694)-1)*9/4,1)+CachTinhDiem!$B$24*ROUND(1+(INDEX(CachTinhDiem!$B$15:$E$20,MATCH($O694,CachTinhDiem!$A$15:$A$20,0),4)-1)*9/4,1),1)</f>
        <v>5.2</v>
      </c>
      <c r="T694" s="18" t="str">
        <f>INDEX(CachTinhDiem!$A$8:$A$11,MATCH(MAX($P694:$S694),$P694:$S694,0))</f>
        <v>Đi học</v>
      </c>
      <c r="U694" s="21" t="s">
        <v>91</v>
      </c>
      <c r="V694" s="21" t="s">
        <v>92</v>
      </c>
    </row>
    <row r="695" spans="1:22" ht="15" customHeight="1" x14ac:dyDescent="0.35">
      <c r="A695" s="18" t="s">
        <v>1581</v>
      </c>
      <c r="B695" s="18" t="s">
        <v>1512</v>
      </c>
      <c r="C695" s="18" t="s">
        <v>1582</v>
      </c>
      <c r="D695" s="18" t="s">
        <v>100</v>
      </c>
      <c r="E695" s="18" t="s">
        <v>106</v>
      </c>
      <c r="F695" s="18" t="s">
        <v>87</v>
      </c>
      <c r="G695" s="18" t="s">
        <v>1058</v>
      </c>
      <c r="H695" s="19">
        <v>15</v>
      </c>
      <c r="I695" s="19">
        <v>31</v>
      </c>
      <c r="J695" s="18" t="s">
        <v>128</v>
      </c>
      <c r="K695" s="19">
        <v>2</v>
      </c>
      <c r="L695" s="19">
        <v>3</v>
      </c>
      <c r="M695" s="19">
        <v>5</v>
      </c>
      <c r="N695" s="19">
        <v>3</v>
      </c>
      <c r="O695" s="18" t="s">
        <v>138</v>
      </c>
      <c r="P695" s="20">
        <f>ROUND(CachTinhDiem!$B$23*ROUND(1+(SUMPRODUCT(INDEX(CachTinhDiem!$B$8:$E$11,1,0),$K695:$N695)-1)*9/4,1)+CachTinhDiem!$B$24*ROUND(1+(INDEX(CachTinhDiem!$B$15:$E$20,MATCH($O695,CachTinhDiem!$A$15:$A$20,0),1)-1)*9/4,1),1)</f>
        <v>7</v>
      </c>
      <c r="Q695" s="20">
        <f>ROUND(CachTinhDiem!$B$23*ROUND(1+(SUMPRODUCT(INDEX(CachTinhDiem!$B$8:$E$11,2,0),$K695:$N695)-1)*9/4,1)+CachTinhDiem!$B$24*ROUND(1+(INDEX(CachTinhDiem!$B$15:$E$20,MATCH($O695,CachTinhDiem!$A$15:$A$20,0),2)-1)*9/4,1),1)</f>
        <v>8.1</v>
      </c>
      <c r="R695" s="20">
        <f>ROUND(CachTinhDiem!$B$23*ROUND(1+(SUMPRODUCT(INDEX(CachTinhDiem!$B$8:$E$11,3,0),$K695:$N695)-1)*9/4,1)+CachTinhDiem!$B$24*ROUND(1+(INDEX(CachTinhDiem!$B$15:$E$20,MATCH($O695,CachTinhDiem!$A$15:$A$20,0),3)-1)*9/4,1),1)</f>
        <v>7.8</v>
      </c>
      <c r="S695" s="20">
        <f>ROUND(CachTinhDiem!$B$23*ROUND(1+(SUMPRODUCT(INDEX(CachTinhDiem!$B$8:$E$11,4,0),$K695:$N695)-1)*9/4,1)+CachTinhDiem!$B$24*ROUND(1+(INDEX(CachTinhDiem!$B$15:$E$20,MATCH($O695,CachTinhDiem!$A$15:$A$20,0),4)-1)*9/4,1),1)</f>
        <v>4.8</v>
      </c>
      <c r="T695" s="18" t="str">
        <f>INDEX(CachTinhDiem!$A$8:$A$11,MATCH(MAX($P695:$S695),$P695:$S695,0))</f>
        <v>Xưởng/Công trình</v>
      </c>
      <c r="U695" s="21" t="s">
        <v>91</v>
      </c>
      <c r="V695" s="21" t="s">
        <v>92</v>
      </c>
    </row>
    <row r="696" spans="1:22" ht="15" customHeight="1" x14ac:dyDescent="0.35">
      <c r="A696" s="18" t="s">
        <v>1583</v>
      </c>
      <c r="B696" s="18" t="s">
        <v>1512</v>
      </c>
      <c r="C696" s="18" t="s">
        <v>1584</v>
      </c>
      <c r="D696" s="18" t="s">
        <v>85</v>
      </c>
      <c r="E696" s="18" t="s">
        <v>180</v>
      </c>
      <c r="F696" s="18" t="s">
        <v>87</v>
      </c>
      <c r="G696" s="18" t="s">
        <v>1561</v>
      </c>
      <c r="H696" s="19">
        <v>5</v>
      </c>
      <c r="I696" s="19">
        <v>18</v>
      </c>
      <c r="J696" s="18" t="s">
        <v>120</v>
      </c>
      <c r="K696" s="19">
        <v>4</v>
      </c>
      <c r="L696" s="19">
        <v>1</v>
      </c>
      <c r="M696" s="19">
        <v>3</v>
      </c>
      <c r="N696" s="19">
        <v>3</v>
      </c>
      <c r="O696" s="18" t="s">
        <v>150</v>
      </c>
      <c r="P696" s="20">
        <f>ROUND(CachTinhDiem!$B$23*ROUND(1+(SUMPRODUCT(INDEX(CachTinhDiem!$B$8:$E$11,1,0),$K696:$N696)-1)*9/4,1)+CachTinhDiem!$B$24*ROUND(1+(INDEX(CachTinhDiem!$B$15:$E$20,MATCH($O696,CachTinhDiem!$A$15:$A$20,0),1)-1)*9/4,1),1)</f>
        <v>5.4</v>
      </c>
      <c r="Q696" s="20">
        <f>ROUND(CachTinhDiem!$B$23*ROUND(1+(SUMPRODUCT(INDEX(CachTinhDiem!$B$8:$E$11,2,0),$K696:$N696)-1)*9/4,1)+CachTinhDiem!$B$24*ROUND(1+(INDEX(CachTinhDiem!$B$15:$E$20,MATCH($O696,CachTinhDiem!$A$15:$A$20,0),2)-1)*9/4,1),1)</f>
        <v>4.5999999999999996</v>
      </c>
      <c r="R696" s="20">
        <f>ROUND(CachTinhDiem!$B$23*ROUND(1+(SUMPRODUCT(INDEX(CachTinhDiem!$B$8:$E$11,3,0),$K696:$N696)-1)*9/4,1)+CachTinhDiem!$B$24*ROUND(1+(INDEX(CachTinhDiem!$B$15:$E$20,MATCH($O696,CachTinhDiem!$A$15:$A$20,0),3)-1)*9/4,1),1)</f>
        <v>5.9</v>
      </c>
      <c r="S696" s="20">
        <f>ROUND(CachTinhDiem!$B$23*ROUND(1+(SUMPRODUCT(INDEX(CachTinhDiem!$B$8:$E$11,4,0),$K696:$N696)-1)*9/4,1)+CachTinhDiem!$B$24*ROUND(1+(INDEX(CachTinhDiem!$B$15:$E$20,MATCH($O696,CachTinhDiem!$A$15:$A$20,0),4)-1)*9/4,1),1)</f>
        <v>4.9000000000000004</v>
      </c>
      <c r="T696" s="18" t="str">
        <f>INDEX(CachTinhDiem!$A$8:$A$11,MATCH(MAX($P696:$S696),$P696:$S696,0))</f>
        <v>Vẽ ngoại cảnh</v>
      </c>
      <c r="U696" s="21" t="s">
        <v>91</v>
      </c>
      <c r="V696" s="21" t="s">
        <v>92</v>
      </c>
    </row>
    <row r="697" spans="1:22" ht="15" customHeight="1" x14ac:dyDescent="0.35">
      <c r="A697" s="18" t="s">
        <v>1585</v>
      </c>
      <c r="B697" s="18" t="s">
        <v>1512</v>
      </c>
      <c r="C697" s="18" t="s">
        <v>1586</v>
      </c>
      <c r="D697" s="18" t="s">
        <v>136</v>
      </c>
      <c r="E697" s="18" t="s">
        <v>160</v>
      </c>
      <c r="F697" s="18" t="s">
        <v>87</v>
      </c>
      <c r="G697" s="18" t="s">
        <v>1058</v>
      </c>
      <c r="H697" s="19">
        <v>12</v>
      </c>
      <c r="I697" s="19">
        <v>32</v>
      </c>
      <c r="J697" s="18" t="s">
        <v>89</v>
      </c>
      <c r="K697" s="19">
        <v>2</v>
      </c>
      <c r="L697" s="19">
        <v>3</v>
      </c>
      <c r="M697" s="19">
        <v>4</v>
      </c>
      <c r="N697" s="19">
        <v>2</v>
      </c>
      <c r="O697" s="18" t="s">
        <v>138</v>
      </c>
      <c r="P697" s="20">
        <f>ROUND(CachTinhDiem!$B$23*ROUND(1+(SUMPRODUCT(INDEX(CachTinhDiem!$B$8:$E$11,1,0),$K697:$N697)-1)*9/4,1)+CachTinhDiem!$B$24*ROUND(1+(INDEX(CachTinhDiem!$B$15:$E$20,MATCH($O697,CachTinhDiem!$A$15:$A$20,0),1)-1)*9/4,1),1)</f>
        <v>6.1</v>
      </c>
      <c r="Q697" s="20">
        <f>ROUND(CachTinhDiem!$B$23*ROUND(1+(SUMPRODUCT(INDEX(CachTinhDiem!$B$8:$E$11,2,0),$K697:$N697)-1)*9/4,1)+CachTinhDiem!$B$24*ROUND(1+(INDEX(CachTinhDiem!$B$15:$E$20,MATCH($O697,CachTinhDiem!$A$15:$A$20,0),2)-1)*9/4,1),1)</f>
        <v>7.2</v>
      </c>
      <c r="R697" s="20">
        <f>ROUND(CachTinhDiem!$B$23*ROUND(1+(SUMPRODUCT(INDEX(CachTinhDiem!$B$8:$E$11,3,0),$K697:$N697)-1)*9/4,1)+CachTinhDiem!$B$24*ROUND(1+(INDEX(CachTinhDiem!$B$15:$E$20,MATCH($O697,CachTinhDiem!$A$15:$A$20,0),3)-1)*9/4,1),1)</f>
        <v>6.7</v>
      </c>
      <c r="S697" s="20">
        <f>ROUND(CachTinhDiem!$B$23*ROUND(1+(SUMPRODUCT(INDEX(CachTinhDiem!$B$8:$E$11,4,0),$K697:$N697)-1)*9/4,1)+CachTinhDiem!$B$24*ROUND(1+(INDEX(CachTinhDiem!$B$15:$E$20,MATCH($O697,CachTinhDiem!$A$15:$A$20,0),4)-1)*9/4,1),1)</f>
        <v>3.5</v>
      </c>
      <c r="T697" s="18" t="str">
        <f>INDEX(CachTinhDiem!$A$8:$A$11,MATCH(MAX($P697:$S697),$P697:$S697,0))</f>
        <v>Xưởng/Công trình</v>
      </c>
      <c r="U697" s="21" t="s">
        <v>91</v>
      </c>
      <c r="V697" s="21" t="s">
        <v>92</v>
      </c>
    </row>
    <row r="698" spans="1:22" ht="15" customHeight="1" x14ac:dyDescent="0.35">
      <c r="A698" s="18" t="s">
        <v>1587</v>
      </c>
      <c r="B698" s="18" t="s">
        <v>1512</v>
      </c>
      <c r="C698" s="18" t="s">
        <v>1588</v>
      </c>
      <c r="D698" s="18" t="s">
        <v>85</v>
      </c>
      <c r="E698" s="18" t="s">
        <v>106</v>
      </c>
      <c r="F698" s="18" t="s">
        <v>87</v>
      </c>
      <c r="G698" s="18" t="s">
        <v>1258</v>
      </c>
      <c r="H698" s="19">
        <v>6</v>
      </c>
      <c r="I698" s="19">
        <v>19</v>
      </c>
      <c r="J698" s="18" t="s">
        <v>120</v>
      </c>
      <c r="K698" s="19">
        <v>4</v>
      </c>
      <c r="L698" s="19">
        <v>1</v>
      </c>
      <c r="M698" s="19">
        <v>4</v>
      </c>
      <c r="N698" s="19">
        <v>3</v>
      </c>
      <c r="O698" s="18" t="s">
        <v>150</v>
      </c>
      <c r="P698" s="20">
        <f>ROUND(CachTinhDiem!$B$23*ROUND(1+(SUMPRODUCT(INDEX(CachTinhDiem!$B$8:$E$11,1,0),$K698:$N698)-1)*9/4,1)+CachTinhDiem!$B$24*ROUND(1+(INDEX(CachTinhDiem!$B$15:$E$20,MATCH($O698,CachTinhDiem!$A$15:$A$20,0),1)-1)*9/4,1),1)</f>
        <v>5.9</v>
      </c>
      <c r="Q698" s="20">
        <f>ROUND(CachTinhDiem!$B$23*ROUND(1+(SUMPRODUCT(INDEX(CachTinhDiem!$B$8:$E$11,2,0),$K698:$N698)-1)*9/4,1)+CachTinhDiem!$B$24*ROUND(1+(INDEX(CachTinhDiem!$B$15:$E$20,MATCH($O698,CachTinhDiem!$A$15:$A$20,0),2)-1)*9/4,1),1)</f>
        <v>5.3</v>
      </c>
      <c r="R698" s="20">
        <f>ROUND(CachTinhDiem!$B$23*ROUND(1+(SUMPRODUCT(INDEX(CachTinhDiem!$B$8:$E$11,3,0),$K698:$N698)-1)*9/4,1)+CachTinhDiem!$B$24*ROUND(1+(INDEX(CachTinhDiem!$B$15:$E$20,MATCH($O698,CachTinhDiem!$A$15:$A$20,0),3)-1)*9/4,1),1)</f>
        <v>6.7</v>
      </c>
      <c r="S698" s="20">
        <f>ROUND(CachTinhDiem!$B$23*ROUND(1+(SUMPRODUCT(INDEX(CachTinhDiem!$B$8:$E$11,4,0),$K698:$N698)-1)*9/4,1)+CachTinhDiem!$B$24*ROUND(1+(INDEX(CachTinhDiem!$B$15:$E$20,MATCH($O698,CachTinhDiem!$A$15:$A$20,0),4)-1)*9/4,1),1)</f>
        <v>5.2</v>
      </c>
      <c r="T698" s="18" t="str">
        <f>INDEX(CachTinhDiem!$A$8:$A$11,MATCH(MAX($P698:$S698),$P698:$S698,0))</f>
        <v>Vẽ ngoại cảnh</v>
      </c>
      <c r="U698" s="21" t="s">
        <v>91</v>
      </c>
      <c r="V698" s="21" t="s">
        <v>92</v>
      </c>
    </row>
    <row r="699" spans="1:22" ht="15" customHeight="1" x14ac:dyDescent="0.35">
      <c r="A699" s="18" t="s">
        <v>1589</v>
      </c>
      <c r="B699" s="18" t="s">
        <v>1512</v>
      </c>
      <c r="C699" s="18" t="s">
        <v>1590</v>
      </c>
      <c r="D699" s="18" t="s">
        <v>100</v>
      </c>
      <c r="E699" s="18" t="s">
        <v>160</v>
      </c>
      <c r="F699" s="18" t="s">
        <v>87</v>
      </c>
      <c r="G699" s="18" t="s">
        <v>215</v>
      </c>
      <c r="H699" s="19">
        <v>14</v>
      </c>
      <c r="I699" s="19">
        <v>31</v>
      </c>
      <c r="J699" s="18" t="s">
        <v>128</v>
      </c>
      <c r="K699" s="19">
        <v>2</v>
      </c>
      <c r="L699" s="19">
        <v>3</v>
      </c>
      <c r="M699" s="19">
        <v>5</v>
      </c>
      <c r="N699" s="19">
        <v>3</v>
      </c>
      <c r="O699" s="18" t="s">
        <v>138</v>
      </c>
      <c r="P699" s="20">
        <f>ROUND(CachTinhDiem!$B$23*ROUND(1+(SUMPRODUCT(INDEX(CachTinhDiem!$B$8:$E$11,1,0),$K699:$N699)-1)*9/4,1)+CachTinhDiem!$B$24*ROUND(1+(INDEX(CachTinhDiem!$B$15:$E$20,MATCH($O699,CachTinhDiem!$A$15:$A$20,0),1)-1)*9/4,1),1)</f>
        <v>7</v>
      </c>
      <c r="Q699" s="20">
        <f>ROUND(CachTinhDiem!$B$23*ROUND(1+(SUMPRODUCT(INDEX(CachTinhDiem!$B$8:$E$11,2,0),$K699:$N699)-1)*9/4,1)+CachTinhDiem!$B$24*ROUND(1+(INDEX(CachTinhDiem!$B$15:$E$20,MATCH($O699,CachTinhDiem!$A$15:$A$20,0),2)-1)*9/4,1),1)</f>
        <v>8.1</v>
      </c>
      <c r="R699" s="20">
        <f>ROUND(CachTinhDiem!$B$23*ROUND(1+(SUMPRODUCT(INDEX(CachTinhDiem!$B$8:$E$11,3,0),$K699:$N699)-1)*9/4,1)+CachTinhDiem!$B$24*ROUND(1+(INDEX(CachTinhDiem!$B$15:$E$20,MATCH($O699,CachTinhDiem!$A$15:$A$20,0),3)-1)*9/4,1),1)</f>
        <v>7.8</v>
      </c>
      <c r="S699" s="20">
        <f>ROUND(CachTinhDiem!$B$23*ROUND(1+(SUMPRODUCT(INDEX(CachTinhDiem!$B$8:$E$11,4,0),$K699:$N699)-1)*9/4,1)+CachTinhDiem!$B$24*ROUND(1+(INDEX(CachTinhDiem!$B$15:$E$20,MATCH($O699,CachTinhDiem!$A$15:$A$20,0),4)-1)*9/4,1),1)</f>
        <v>4.8</v>
      </c>
      <c r="T699" s="18" t="str">
        <f>INDEX(CachTinhDiem!$A$8:$A$11,MATCH(MAX($P699:$S699),$P699:$S699,0))</f>
        <v>Xưởng/Công trình</v>
      </c>
      <c r="U699" s="21" t="s">
        <v>91</v>
      </c>
      <c r="V699" s="21" t="s">
        <v>92</v>
      </c>
    </row>
    <row r="700" spans="1:22" ht="15" customHeight="1" x14ac:dyDescent="0.35">
      <c r="A700" s="18" t="s">
        <v>1591</v>
      </c>
      <c r="B700" s="18" t="s">
        <v>1512</v>
      </c>
      <c r="C700" s="18" t="s">
        <v>1592</v>
      </c>
      <c r="D700" s="18" t="s">
        <v>85</v>
      </c>
      <c r="E700" s="18" t="s">
        <v>225</v>
      </c>
      <c r="F700" s="18" t="s">
        <v>87</v>
      </c>
      <c r="G700" s="18" t="s">
        <v>191</v>
      </c>
      <c r="H700" s="19">
        <v>5</v>
      </c>
      <c r="I700" s="19">
        <v>10</v>
      </c>
      <c r="J700" s="18" t="s">
        <v>120</v>
      </c>
      <c r="K700" s="19">
        <v>4</v>
      </c>
      <c r="L700" s="19">
        <v>2</v>
      </c>
      <c r="M700" s="19">
        <v>5</v>
      </c>
      <c r="N700" s="19">
        <v>2</v>
      </c>
      <c r="O700" s="18" t="s">
        <v>138</v>
      </c>
      <c r="P700" s="20">
        <f>ROUND(CachTinhDiem!$B$23*ROUND(1+(SUMPRODUCT(INDEX(CachTinhDiem!$B$8:$E$11,1,0),$K700:$N700)-1)*9/4,1)+CachTinhDiem!$B$24*ROUND(1+(INDEX(CachTinhDiem!$B$15:$E$20,MATCH($O700,CachTinhDiem!$A$15:$A$20,0),1)-1)*9/4,1),1)</f>
        <v>6.3</v>
      </c>
      <c r="Q700" s="20">
        <f>ROUND(CachTinhDiem!$B$23*ROUND(1+(SUMPRODUCT(INDEX(CachTinhDiem!$B$8:$E$11,2,0),$K700:$N700)-1)*9/4,1)+CachTinhDiem!$B$24*ROUND(1+(INDEX(CachTinhDiem!$B$15:$E$20,MATCH($O700,CachTinhDiem!$A$15:$A$20,0),2)-1)*9/4,1),1)</f>
        <v>8.3000000000000007</v>
      </c>
      <c r="R700" s="20">
        <f>ROUND(CachTinhDiem!$B$23*ROUND(1+(SUMPRODUCT(INDEX(CachTinhDiem!$B$8:$E$11,3,0),$K700:$N700)-1)*9/4,1)+CachTinhDiem!$B$24*ROUND(1+(INDEX(CachTinhDiem!$B$15:$E$20,MATCH($O700,CachTinhDiem!$A$15:$A$20,0),3)-1)*9/4,1),1)</f>
        <v>7</v>
      </c>
      <c r="S700" s="20">
        <f>ROUND(CachTinhDiem!$B$23*ROUND(1+(SUMPRODUCT(INDEX(CachTinhDiem!$B$8:$E$11,4,0),$K700:$N700)-1)*9/4,1)+CachTinhDiem!$B$24*ROUND(1+(INDEX(CachTinhDiem!$B$15:$E$20,MATCH($O700,CachTinhDiem!$A$15:$A$20,0),4)-1)*9/4,1),1)</f>
        <v>3.5</v>
      </c>
      <c r="T700" s="18" t="str">
        <f>INDEX(CachTinhDiem!$A$8:$A$11,MATCH(MAX($P700:$S700),$P700:$S700,0))</f>
        <v>Xưởng/Công trình</v>
      </c>
      <c r="U700" s="21" t="s">
        <v>91</v>
      </c>
      <c r="V700" s="21" t="s">
        <v>92</v>
      </c>
    </row>
    <row r="701" spans="1:22" ht="15" customHeight="1" x14ac:dyDescent="0.35">
      <c r="A701" s="18" t="s">
        <v>1593</v>
      </c>
      <c r="B701" s="18" t="s">
        <v>1512</v>
      </c>
      <c r="C701" s="18" t="s">
        <v>1594</v>
      </c>
      <c r="D701" s="18" t="s">
        <v>85</v>
      </c>
      <c r="E701" s="18" t="s">
        <v>176</v>
      </c>
      <c r="F701" s="18" t="s">
        <v>87</v>
      </c>
      <c r="G701" s="18" t="s">
        <v>177</v>
      </c>
      <c r="H701" s="19">
        <v>13</v>
      </c>
      <c r="I701" s="19">
        <v>32</v>
      </c>
      <c r="J701" s="18" t="s">
        <v>89</v>
      </c>
      <c r="K701" s="19">
        <v>3</v>
      </c>
      <c r="L701" s="19">
        <v>2</v>
      </c>
      <c r="M701" s="19">
        <v>2</v>
      </c>
      <c r="N701" s="19">
        <v>3</v>
      </c>
      <c r="O701" s="18" t="s">
        <v>115</v>
      </c>
      <c r="P701" s="20">
        <f>ROUND(CachTinhDiem!$B$23*ROUND(1+(SUMPRODUCT(INDEX(CachTinhDiem!$B$8:$E$11,1,0),$K701:$N701)-1)*9/4,1)+CachTinhDiem!$B$24*ROUND(1+(INDEX(CachTinhDiem!$B$15:$E$20,MATCH($O701,CachTinhDiem!$A$15:$A$20,0),1)-1)*9/4,1),1)</f>
        <v>5.9</v>
      </c>
      <c r="Q701" s="20">
        <f>ROUND(CachTinhDiem!$B$23*ROUND(1+(SUMPRODUCT(INDEX(CachTinhDiem!$B$8:$E$11,2,0),$K701:$N701)-1)*9/4,1)+CachTinhDiem!$B$24*ROUND(1+(INDEX(CachTinhDiem!$B$15:$E$20,MATCH($O701,CachTinhDiem!$A$15:$A$20,0),2)-1)*9/4,1),1)</f>
        <v>5.0999999999999996</v>
      </c>
      <c r="R701" s="20">
        <f>ROUND(CachTinhDiem!$B$23*ROUND(1+(SUMPRODUCT(INDEX(CachTinhDiem!$B$8:$E$11,3,0),$K701:$N701)-1)*9/4,1)+CachTinhDiem!$B$24*ROUND(1+(INDEX(CachTinhDiem!$B$15:$E$20,MATCH($O701,CachTinhDiem!$A$15:$A$20,0),3)-1)*9/4,1),1)</f>
        <v>5.6</v>
      </c>
      <c r="S701" s="20">
        <f>ROUND(CachTinhDiem!$B$23*ROUND(1+(SUMPRODUCT(INDEX(CachTinhDiem!$B$8:$E$11,4,0),$K701:$N701)-1)*9/4,1)+CachTinhDiem!$B$24*ROUND(1+(INDEX(CachTinhDiem!$B$15:$E$20,MATCH($O701,CachTinhDiem!$A$15:$A$20,0),4)-1)*9/4,1),1)</f>
        <v>4.9000000000000004</v>
      </c>
      <c r="T701" s="18" t="str">
        <f>INDEX(CachTinhDiem!$A$8:$A$11,MATCH(MAX($P701:$S701),$P701:$S701,0))</f>
        <v>Đi học</v>
      </c>
      <c r="U701" s="21" t="s">
        <v>91</v>
      </c>
      <c r="V701" s="21" t="s">
        <v>92</v>
      </c>
    </row>
    <row r="702" spans="1:22" ht="15" customHeight="1" x14ac:dyDescent="0.35">
      <c r="A702" s="18" t="s">
        <v>1595</v>
      </c>
      <c r="B702" s="18" t="s">
        <v>1512</v>
      </c>
      <c r="C702" s="18" t="s">
        <v>1596</v>
      </c>
      <c r="D702" s="18" t="s">
        <v>136</v>
      </c>
      <c r="E702" s="18" t="s">
        <v>176</v>
      </c>
      <c r="F702" s="18" t="s">
        <v>87</v>
      </c>
      <c r="G702" s="18" t="s">
        <v>238</v>
      </c>
      <c r="H702" s="19">
        <v>11</v>
      </c>
      <c r="I702" s="19">
        <v>33</v>
      </c>
      <c r="J702" s="18" t="s">
        <v>1520</v>
      </c>
      <c r="K702" s="19">
        <v>3</v>
      </c>
      <c r="L702" s="19">
        <v>2</v>
      </c>
      <c r="M702" s="19">
        <v>3</v>
      </c>
      <c r="N702" s="19">
        <v>2</v>
      </c>
      <c r="O702" s="18" t="s">
        <v>90</v>
      </c>
      <c r="P702" s="20">
        <f>ROUND(CachTinhDiem!$B$23*ROUND(1+(SUMPRODUCT(INDEX(CachTinhDiem!$B$8:$E$11,1,0),$K702:$N702)-1)*9/4,1)+CachTinhDiem!$B$24*ROUND(1+(INDEX(CachTinhDiem!$B$15:$E$20,MATCH($O702,CachTinhDiem!$A$15:$A$20,0),1)-1)*9/4,1),1)</f>
        <v>5.3</v>
      </c>
      <c r="Q702" s="20">
        <f>ROUND(CachTinhDiem!$B$23*ROUND(1+(SUMPRODUCT(INDEX(CachTinhDiem!$B$8:$E$11,2,0),$K702:$N702)-1)*9/4,1)+CachTinhDiem!$B$24*ROUND(1+(INDEX(CachTinhDiem!$B$15:$E$20,MATCH($O702,CachTinhDiem!$A$15:$A$20,0),2)-1)*9/4,1),1)</f>
        <v>5</v>
      </c>
      <c r="R702" s="20">
        <f>ROUND(CachTinhDiem!$B$23*ROUND(1+(SUMPRODUCT(INDEX(CachTinhDiem!$B$8:$E$11,3,0),$K702:$N702)-1)*9/4,1)+CachTinhDiem!$B$24*ROUND(1+(INDEX(CachTinhDiem!$B$15:$E$20,MATCH($O702,CachTinhDiem!$A$15:$A$20,0),3)-1)*9/4,1),1)</f>
        <v>5.4</v>
      </c>
      <c r="S702" s="20">
        <f>ROUND(CachTinhDiem!$B$23*ROUND(1+(SUMPRODUCT(INDEX(CachTinhDiem!$B$8:$E$11,4,0),$K702:$N702)-1)*9/4,1)+CachTinhDiem!$B$24*ROUND(1+(INDEX(CachTinhDiem!$B$15:$E$20,MATCH($O702,CachTinhDiem!$A$15:$A$20,0),4)-1)*9/4,1),1)</f>
        <v>3.6</v>
      </c>
      <c r="T702" s="18" t="str">
        <f>INDEX(CachTinhDiem!$A$8:$A$11,MATCH(MAX($P702:$S702),$P702:$S702,0))</f>
        <v>Vẽ ngoại cảnh</v>
      </c>
      <c r="U702" s="21" t="s">
        <v>91</v>
      </c>
      <c r="V702" s="21" t="s">
        <v>92</v>
      </c>
    </row>
    <row r="703" spans="1:22" ht="15" customHeight="1" x14ac:dyDescent="0.35">
      <c r="A703" s="18" t="s">
        <v>1597</v>
      </c>
      <c r="B703" s="18" t="s">
        <v>1512</v>
      </c>
      <c r="C703" s="18" t="s">
        <v>1598</v>
      </c>
      <c r="D703" s="18" t="s">
        <v>136</v>
      </c>
      <c r="E703" s="18" t="s">
        <v>24</v>
      </c>
      <c r="F703" s="18" t="s">
        <v>87</v>
      </c>
      <c r="G703" s="18" t="s">
        <v>1145</v>
      </c>
      <c r="H703" s="19">
        <v>13</v>
      </c>
      <c r="I703" s="19">
        <v>32</v>
      </c>
      <c r="J703" s="18" t="s">
        <v>89</v>
      </c>
      <c r="K703" s="19">
        <v>3</v>
      </c>
      <c r="L703" s="19">
        <v>3</v>
      </c>
      <c r="M703" s="19">
        <v>4</v>
      </c>
      <c r="N703" s="19">
        <v>4</v>
      </c>
      <c r="O703" s="18" t="s">
        <v>103</v>
      </c>
      <c r="P703" s="20">
        <f>ROUND(CachTinhDiem!$B$23*ROUND(1+(SUMPRODUCT(INDEX(CachTinhDiem!$B$8:$E$11,1,0),$K703:$N703)-1)*9/4,1)+CachTinhDiem!$B$24*ROUND(1+(INDEX(CachTinhDiem!$B$15:$E$20,MATCH($O703,CachTinhDiem!$A$15:$A$20,0),1)-1)*9/4,1),1)</f>
        <v>7.2</v>
      </c>
      <c r="Q703" s="20">
        <f>ROUND(CachTinhDiem!$B$23*ROUND(1+(SUMPRODUCT(INDEX(CachTinhDiem!$B$8:$E$11,2,0),$K703:$N703)-1)*9/4,1)+CachTinhDiem!$B$24*ROUND(1+(INDEX(CachTinhDiem!$B$15:$E$20,MATCH($O703,CachTinhDiem!$A$15:$A$20,0),2)-1)*9/4,1),1)</f>
        <v>5.8</v>
      </c>
      <c r="R703" s="20">
        <f>ROUND(CachTinhDiem!$B$23*ROUND(1+(SUMPRODUCT(INDEX(CachTinhDiem!$B$8:$E$11,3,0),$K703:$N703)-1)*9/4,1)+CachTinhDiem!$B$24*ROUND(1+(INDEX(CachTinhDiem!$B$15:$E$20,MATCH($O703,CachTinhDiem!$A$15:$A$20,0),3)-1)*9/4,1),1)</f>
        <v>6</v>
      </c>
      <c r="S703" s="20">
        <f>ROUND(CachTinhDiem!$B$23*ROUND(1+(SUMPRODUCT(INDEX(CachTinhDiem!$B$8:$E$11,4,0),$K703:$N703)-1)*9/4,1)+CachTinhDiem!$B$24*ROUND(1+(INDEX(CachTinhDiem!$B$15:$E$20,MATCH($O703,CachTinhDiem!$A$15:$A$20,0),4)-1)*9/4,1),1)</f>
        <v>8.1</v>
      </c>
      <c r="T703" s="18" t="str">
        <f>INDEX(CachTinhDiem!$A$8:$A$11,MATCH(MAX($P703:$S703),$P703:$S703,0))</f>
        <v>Thuyết trình</v>
      </c>
      <c r="U703" s="21" t="s">
        <v>91</v>
      </c>
      <c r="V703" s="21" t="s">
        <v>92</v>
      </c>
    </row>
    <row r="704" spans="1:22" ht="15" customHeight="1" x14ac:dyDescent="0.35">
      <c r="A704" s="18" t="s">
        <v>1599</v>
      </c>
      <c r="B704" s="18" t="s">
        <v>1512</v>
      </c>
      <c r="C704" s="18" t="s">
        <v>1600</v>
      </c>
      <c r="D704" s="18" t="s">
        <v>100</v>
      </c>
      <c r="E704" s="18" t="s">
        <v>24</v>
      </c>
      <c r="F704" s="18" t="s">
        <v>87</v>
      </c>
      <c r="G704" s="18" t="s">
        <v>1083</v>
      </c>
      <c r="H704" s="19">
        <v>11</v>
      </c>
      <c r="I704" s="19">
        <v>30</v>
      </c>
      <c r="J704" s="18" t="s">
        <v>200</v>
      </c>
      <c r="K704" s="19">
        <v>3</v>
      </c>
      <c r="L704" s="19">
        <v>2</v>
      </c>
      <c r="M704" s="19">
        <v>4</v>
      </c>
      <c r="N704" s="19">
        <v>2</v>
      </c>
      <c r="O704" s="18" t="s">
        <v>115</v>
      </c>
      <c r="P704" s="20">
        <f>ROUND(CachTinhDiem!$B$23*ROUND(1+(SUMPRODUCT(INDEX(CachTinhDiem!$B$8:$E$11,1,0),$K704:$N704)-1)*9/4,1)+CachTinhDiem!$B$24*ROUND(1+(INDEX(CachTinhDiem!$B$15:$E$20,MATCH($O704,CachTinhDiem!$A$15:$A$20,0),1)-1)*9/4,1),1)</f>
        <v>6.4</v>
      </c>
      <c r="Q704" s="20">
        <f>ROUND(CachTinhDiem!$B$23*ROUND(1+(SUMPRODUCT(INDEX(CachTinhDiem!$B$8:$E$11,2,0),$K704:$N704)-1)*9/4,1)+CachTinhDiem!$B$24*ROUND(1+(INDEX(CachTinhDiem!$B$15:$E$20,MATCH($O704,CachTinhDiem!$A$15:$A$20,0),2)-1)*9/4,1),1)</f>
        <v>6.5</v>
      </c>
      <c r="R704" s="20">
        <f>ROUND(CachTinhDiem!$B$23*ROUND(1+(SUMPRODUCT(INDEX(CachTinhDiem!$B$8:$E$11,3,0),$K704:$N704)-1)*9/4,1)+CachTinhDiem!$B$24*ROUND(1+(INDEX(CachTinhDiem!$B$15:$E$20,MATCH($O704,CachTinhDiem!$A$15:$A$20,0),3)-1)*9/4,1),1)</f>
        <v>6.9</v>
      </c>
      <c r="S704" s="20">
        <f>ROUND(CachTinhDiem!$B$23*ROUND(1+(SUMPRODUCT(INDEX(CachTinhDiem!$B$8:$E$11,4,0),$K704:$N704)-1)*9/4,1)+CachTinhDiem!$B$24*ROUND(1+(INDEX(CachTinhDiem!$B$15:$E$20,MATCH($O704,CachTinhDiem!$A$15:$A$20,0),4)-1)*9/4,1),1)</f>
        <v>4.5999999999999996</v>
      </c>
      <c r="T704" s="18" t="str">
        <f>INDEX(CachTinhDiem!$A$8:$A$11,MATCH(MAX($P704:$S704),$P704:$S704,0))</f>
        <v>Vẽ ngoại cảnh</v>
      </c>
      <c r="U704" s="21" t="s">
        <v>91</v>
      </c>
      <c r="V704" s="21" t="s">
        <v>92</v>
      </c>
    </row>
    <row r="705" spans="1:22" ht="15" customHeight="1" x14ac:dyDescent="0.35">
      <c r="A705" s="18" t="s">
        <v>1601</v>
      </c>
      <c r="B705" s="18" t="s">
        <v>1512</v>
      </c>
      <c r="C705" s="18" t="s">
        <v>1602</v>
      </c>
      <c r="D705" s="18" t="s">
        <v>85</v>
      </c>
      <c r="E705" s="18" t="s">
        <v>101</v>
      </c>
      <c r="F705" s="18" t="s">
        <v>87</v>
      </c>
      <c r="G705" s="18" t="s">
        <v>259</v>
      </c>
      <c r="H705" s="19">
        <v>8</v>
      </c>
      <c r="I705" s="19">
        <v>23</v>
      </c>
      <c r="J705" s="18" t="s">
        <v>97</v>
      </c>
      <c r="K705" s="19">
        <v>4</v>
      </c>
      <c r="L705" s="19">
        <v>3</v>
      </c>
      <c r="M705" s="19">
        <v>3</v>
      </c>
      <c r="N705" s="19">
        <v>3</v>
      </c>
      <c r="O705" s="18" t="s">
        <v>115</v>
      </c>
      <c r="P705" s="20">
        <f>ROUND(CachTinhDiem!$B$23*ROUND(1+(SUMPRODUCT(INDEX(CachTinhDiem!$B$8:$E$11,1,0),$K705:$N705)-1)*9/4,1)+CachTinhDiem!$B$24*ROUND(1+(INDEX(CachTinhDiem!$B$15:$E$20,MATCH($O705,CachTinhDiem!$A$15:$A$20,0),1)-1)*9/4,1),1)</f>
        <v>7</v>
      </c>
      <c r="Q705" s="20">
        <f>ROUND(CachTinhDiem!$B$23*ROUND(1+(SUMPRODUCT(INDEX(CachTinhDiem!$B$8:$E$11,2,0),$K705:$N705)-1)*9/4,1)+CachTinhDiem!$B$24*ROUND(1+(INDEX(CachTinhDiem!$B$15:$E$20,MATCH($O705,CachTinhDiem!$A$15:$A$20,0),2)-1)*9/4,1),1)</f>
        <v>6.5</v>
      </c>
      <c r="R705" s="20">
        <f>ROUND(CachTinhDiem!$B$23*ROUND(1+(SUMPRODUCT(INDEX(CachTinhDiem!$B$8:$E$11,3,0),$K705:$N705)-1)*9/4,1)+CachTinhDiem!$B$24*ROUND(1+(INDEX(CachTinhDiem!$B$15:$E$20,MATCH($O705,CachTinhDiem!$A$15:$A$20,0),3)-1)*9/4,1),1)</f>
        <v>6.9</v>
      </c>
      <c r="S705" s="20">
        <f>ROUND(CachTinhDiem!$B$23*ROUND(1+(SUMPRODUCT(INDEX(CachTinhDiem!$B$8:$E$11,4,0),$K705:$N705)-1)*9/4,1)+CachTinhDiem!$B$24*ROUND(1+(INDEX(CachTinhDiem!$B$15:$E$20,MATCH($O705,CachTinhDiem!$A$15:$A$20,0),4)-1)*9/4,1),1)</f>
        <v>5.5</v>
      </c>
      <c r="T705" s="18" t="str">
        <f>INDEX(CachTinhDiem!$A$8:$A$11,MATCH(MAX($P705:$S705),$P705:$S705,0))</f>
        <v>Đi học</v>
      </c>
      <c r="U705" s="21" t="s">
        <v>91</v>
      </c>
      <c r="V705" s="21" t="s">
        <v>92</v>
      </c>
    </row>
    <row r="706" spans="1:22" ht="15" customHeight="1" x14ac:dyDescent="0.35">
      <c r="A706" s="18" t="s">
        <v>1603</v>
      </c>
      <c r="B706" s="18" t="s">
        <v>1512</v>
      </c>
      <c r="C706" s="18" t="s">
        <v>1604</v>
      </c>
      <c r="D706" s="18" t="s">
        <v>85</v>
      </c>
      <c r="E706" s="18" t="s">
        <v>225</v>
      </c>
      <c r="F706" s="18" t="s">
        <v>87</v>
      </c>
      <c r="G706" s="18" t="s">
        <v>238</v>
      </c>
      <c r="H706" s="19">
        <v>16</v>
      </c>
      <c r="I706" s="19">
        <v>34</v>
      </c>
      <c r="J706" s="18" t="s">
        <v>89</v>
      </c>
      <c r="K706" s="19">
        <v>2</v>
      </c>
      <c r="L706" s="19">
        <v>2</v>
      </c>
      <c r="M706" s="19">
        <v>3</v>
      </c>
      <c r="N706" s="19">
        <v>1</v>
      </c>
      <c r="O706" s="18" t="s">
        <v>90</v>
      </c>
      <c r="P706" s="20">
        <f>ROUND(CachTinhDiem!$B$23*ROUND(1+(SUMPRODUCT(INDEX(CachTinhDiem!$B$8:$E$11,1,0),$K706:$N706)-1)*9/4,1)+CachTinhDiem!$B$24*ROUND(1+(INDEX(CachTinhDiem!$B$15:$E$20,MATCH($O706,CachTinhDiem!$A$15:$A$20,0),1)-1)*9/4,1),1)</f>
        <v>4.7</v>
      </c>
      <c r="Q706" s="20">
        <f>ROUND(CachTinhDiem!$B$23*ROUND(1+(SUMPRODUCT(INDEX(CachTinhDiem!$B$8:$E$11,2,0),$K706:$N706)-1)*9/4,1)+CachTinhDiem!$B$24*ROUND(1+(INDEX(CachTinhDiem!$B$15:$E$20,MATCH($O706,CachTinhDiem!$A$15:$A$20,0),2)-1)*9/4,1),1)</f>
        <v>4.5999999999999996</v>
      </c>
      <c r="R706" s="20">
        <f>ROUND(CachTinhDiem!$B$23*ROUND(1+(SUMPRODUCT(INDEX(CachTinhDiem!$B$8:$E$11,3,0),$K706:$N706)-1)*9/4,1)+CachTinhDiem!$B$24*ROUND(1+(INDEX(CachTinhDiem!$B$15:$E$20,MATCH($O706,CachTinhDiem!$A$15:$A$20,0),3)-1)*9/4,1),1)</f>
        <v>5.0999999999999996</v>
      </c>
      <c r="S706" s="20">
        <f>ROUND(CachTinhDiem!$B$23*ROUND(1+(SUMPRODUCT(INDEX(CachTinhDiem!$B$8:$E$11,4,0),$K706:$N706)-1)*9/4,1)+CachTinhDiem!$B$24*ROUND(1+(INDEX(CachTinhDiem!$B$15:$E$20,MATCH($O706,CachTinhDiem!$A$15:$A$20,0),4)-1)*9/4,1),1)</f>
        <v>2.7</v>
      </c>
      <c r="T706" s="18" t="str">
        <f>INDEX(CachTinhDiem!$A$8:$A$11,MATCH(MAX($P706:$S706),$P706:$S706,0))</f>
        <v>Vẽ ngoại cảnh</v>
      </c>
      <c r="U706" s="21" t="s">
        <v>91</v>
      </c>
      <c r="V706" s="21" t="s">
        <v>92</v>
      </c>
    </row>
    <row r="707" spans="1:22" ht="15" customHeight="1" x14ac:dyDescent="0.35">
      <c r="A707" s="18" t="s">
        <v>1605</v>
      </c>
      <c r="B707" s="18" t="s">
        <v>1512</v>
      </c>
      <c r="C707" s="18" t="s">
        <v>1606</v>
      </c>
      <c r="D707" s="18" t="s">
        <v>100</v>
      </c>
      <c r="E707" s="18" t="s">
        <v>141</v>
      </c>
      <c r="F707" s="18" t="s">
        <v>87</v>
      </c>
      <c r="G707" s="18" t="s">
        <v>1058</v>
      </c>
      <c r="H707" s="19">
        <v>10</v>
      </c>
      <c r="I707" s="19">
        <v>30</v>
      </c>
      <c r="J707" s="18" t="s">
        <v>200</v>
      </c>
      <c r="K707" s="19">
        <v>2</v>
      </c>
      <c r="L707" s="19">
        <v>3</v>
      </c>
      <c r="M707" s="19">
        <v>4</v>
      </c>
      <c r="N707" s="19">
        <v>1</v>
      </c>
      <c r="O707" s="18" t="s">
        <v>115</v>
      </c>
      <c r="P707" s="20">
        <f>ROUND(CachTinhDiem!$B$23*ROUND(1+(SUMPRODUCT(INDEX(CachTinhDiem!$B$8:$E$11,1,0),$K707:$N707)-1)*9/4,1)+CachTinhDiem!$B$24*ROUND(1+(INDEX(CachTinhDiem!$B$15:$E$20,MATCH($O707,CachTinhDiem!$A$15:$A$20,0),1)-1)*9/4,1),1)</f>
        <v>6.2</v>
      </c>
      <c r="Q707" s="20">
        <f>ROUND(CachTinhDiem!$B$23*ROUND(1+(SUMPRODUCT(INDEX(CachTinhDiem!$B$8:$E$11,2,0),$K707:$N707)-1)*9/4,1)+CachTinhDiem!$B$24*ROUND(1+(INDEX(CachTinhDiem!$B$15:$E$20,MATCH($O707,CachTinhDiem!$A$15:$A$20,0),2)-1)*9/4,1),1)</f>
        <v>6.3</v>
      </c>
      <c r="R707" s="20">
        <f>ROUND(CachTinhDiem!$B$23*ROUND(1+(SUMPRODUCT(INDEX(CachTinhDiem!$B$8:$E$11,3,0),$K707:$N707)-1)*9/4,1)+CachTinhDiem!$B$24*ROUND(1+(INDEX(CachTinhDiem!$B$15:$E$20,MATCH($O707,CachTinhDiem!$A$15:$A$20,0),3)-1)*9/4,1),1)</f>
        <v>7</v>
      </c>
      <c r="S707" s="20">
        <f>ROUND(CachTinhDiem!$B$23*ROUND(1+(SUMPRODUCT(INDEX(CachTinhDiem!$B$8:$E$11,4,0),$K707:$N707)-1)*9/4,1)+CachTinhDiem!$B$24*ROUND(1+(INDEX(CachTinhDiem!$B$15:$E$20,MATCH($O707,CachTinhDiem!$A$15:$A$20,0),4)-1)*9/4,1),1)</f>
        <v>4</v>
      </c>
      <c r="T707" s="18" t="str">
        <f>INDEX(CachTinhDiem!$A$8:$A$11,MATCH(MAX($P707:$S707),$P707:$S707,0))</f>
        <v>Vẽ ngoại cảnh</v>
      </c>
      <c r="U707" s="21" t="s">
        <v>91</v>
      </c>
      <c r="V707" s="21" t="s">
        <v>92</v>
      </c>
    </row>
    <row r="708" spans="1:22" ht="15" customHeight="1" x14ac:dyDescent="0.35">
      <c r="A708" s="18" t="s">
        <v>1607</v>
      </c>
      <c r="B708" s="18" t="s">
        <v>1512</v>
      </c>
      <c r="C708" s="18" t="s">
        <v>1608</v>
      </c>
      <c r="D708" s="18" t="s">
        <v>100</v>
      </c>
      <c r="E708" s="18" t="s">
        <v>225</v>
      </c>
      <c r="F708" s="18" t="s">
        <v>87</v>
      </c>
      <c r="G708" s="18" t="s">
        <v>1092</v>
      </c>
      <c r="H708" s="19">
        <v>5</v>
      </c>
      <c r="I708" s="19">
        <v>10</v>
      </c>
      <c r="J708" s="18" t="s">
        <v>120</v>
      </c>
      <c r="K708" s="19">
        <v>4</v>
      </c>
      <c r="L708" s="19">
        <v>1</v>
      </c>
      <c r="M708" s="19">
        <v>4</v>
      </c>
      <c r="N708" s="19">
        <v>2</v>
      </c>
      <c r="O708" s="18" t="s">
        <v>138</v>
      </c>
      <c r="P708" s="20">
        <f>ROUND(CachTinhDiem!$B$23*ROUND(1+(SUMPRODUCT(INDEX(CachTinhDiem!$B$8:$E$11,1,0),$K708:$N708)-1)*9/4,1)+CachTinhDiem!$B$24*ROUND(1+(INDEX(CachTinhDiem!$B$15:$E$20,MATCH($O708,CachTinhDiem!$A$15:$A$20,0),1)-1)*9/4,1),1)</f>
        <v>5.4</v>
      </c>
      <c r="Q708" s="20">
        <f>ROUND(CachTinhDiem!$B$23*ROUND(1+(SUMPRODUCT(INDEX(CachTinhDiem!$B$8:$E$11,2,0),$K708:$N708)-1)*9/4,1)+CachTinhDiem!$B$24*ROUND(1+(INDEX(CachTinhDiem!$B$15:$E$20,MATCH($O708,CachTinhDiem!$A$15:$A$20,0),2)-1)*9/4,1),1)</f>
        <v>7.2</v>
      </c>
      <c r="R708" s="20">
        <f>ROUND(CachTinhDiem!$B$23*ROUND(1+(SUMPRODUCT(INDEX(CachTinhDiem!$B$8:$E$11,3,0),$K708:$N708)-1)*9/4,1)+CachTinhDiem!$B$24*ROUND(1+(INDEX(CachTinhDiem!$B$15:$E$20,MATCH($O708,CachTinhDiem!$A$15:$A$20,0),3)-1)*9/4,1),1)</f>
        <v>5.7</v>
      </c>
      <c r="S708" s="20">
        <f>ROUND(CachTinhDiem!$B$23*ROUND(1+(SUMPRODUCT(INDEX(CachTinhDiem!$B$8:$E$11,4,0),$K708:$N708)-1)*9/4,1)+CachTinhDiem!$B$24*ROUND(1+(INDEX(CachTinhDiem!$B$15:$E$20,MATCH($O708,CachTinhDiem!$A$15:$A$20,0),4)-1)*9/4,1),1)</f>
        <v>2.9</v>
      </c>
      <c r="T708" s="18" t="str">
        <f>INDEX(CachTinhDiem!$A$8:$A$11,MATCH(MAX($P708:$S708),$P708:$S708,0))</f>
        <v>Xưởng/Công trình</v>
      </c>
      <c r="U708" s="21" t="s">
        <v>91</v>
      </c>
      <c r="V708" s="21" t="s">
        <v>92</v>
      </c>
    </row>
    <row r="709" spans="1:22" ht="15" customHeight="1" x14ac:dyDescent="0.35">
      <c r="A709" s="18" t="s">
        <v>1609</v>
      </c>
      <c r="B709" s="18" t="s">
        <v>1512</v>
      </c>
      <c r="C709" s="18" t="s">
        <v>1610</v>
      </c>
      <c r="D709" s="18" t="s">
        <v>85</v>
      </c>
      <c r="E709" s="18" t="s">
        <v>183</v>
      </c>
      <c r="F709" s="18" t="s">
        <v>87</v>
      </c>
      <c r="G709" s="18" t="s">
        <v>490</v>
      </c>
      <c r="H709" s="19">
        <v>5</v>
      </c>
      <c r="I709" s="19">
        <v>13</v>
      </c>
      <c r="J709" s="18" t="s">
        <v>120</v>
      </c>
      <c r="K709" s="19">
        <v>4</v>
      </c>
      <c r="L709" s="19">
        <v>1</v>
      </c>
      <c r="M709" s="19">
        <v>2</v>
      </c>
      <c r="N709" s="19">
        <v>4</v>
      </c>
      <c r="O709" s="18" t="s">
        <v>103</v>
      </c>
      <c r="P709" s="20">
        <f>ROUND(CachTinhDiem!$B$23*ROUND(1+(SUMPRODUCT(INDEX(CachTinhDiem!$B$8:$E$11,1,0),$K709:$N709)-1)*9/4,1)+CachTinhDiem!$B$24*ROUND(1+(INDEX(CachTinhDiem!$B$15:$E$20,MATCH($O709,CachTinhDiem!$A$15:$A$20,0),1)-1)*9/4,1),1)</f>
        <v>5.4</v>
      </c>
      <c r="Q709" s="20">
        <f>ROUND(CachTinhDiem!$B$23*ROUND(1+(SUMPRODUCT(INDEX(CachTinhDiem!$B$8:$E$11,2,0),$K709:$N709)-1)*9/4,1)+CachTinhDiem!$B$24*ROUND(1+(INDEX(CachTinhDiem!$B$15:$E$20,MATCH($O709,CachTinhDiem!$A$15:$A$20,0),2)-1)*9/4,1),1)</f>
        <v>3.9</v>
      </c>
      <c r="R709" s="20">
        <f>ROUND(CachTinhDiem!$B$23*ROUND(1+(SUMPRODUCT(INDEX(CachTinhDiem!$B$8:$E$11,3,0),$K709:$N709)-1)*9/4,1)+CachTinhDiem!$B$24*ROUND(1+(INDEX(CachTinhDiem!$B$15:$E$20,MATCH($O709,CachTinhDiem!$A$15:$A$20,0),3)-1)*9/4,1),1)</f>
        <v>3.4</v>
      </c>
      <c r="S709" s="20">
        <f>ROUND(CachTinhDiem!$B$23*ROUND(1+(SUMPRODUCT(INDEX(CachTinhDiem!$B$8:$E$11,4,0),$K709:$N709)-1)*9/4,1)+CachTinhDiem!$B$24*ROUND(1+(INDEX(CachTinhDiem!$B$15:$E$20,MATCH($O709,CachTinhDiem!$A$15:$A$20,0),4)-1)*9/4,1),1)</f>
        <v>6.9</v>
      </c>
      <c r="T709" s="18" t="str">
        <f>INDEX(CachTinhDiem!$A$8:$A$11,MATCH(MAX($P709:$S709),$P709:$S709,0))</f>
        <v>Thuyết trình</v>
      </c>
      <c r="U709" s="21" t="s">
        <v>91</v>
      </c>
      <c r="V709" s="21" t="s">
        <v>92</v>
      </c>
    </row>
    <row r="710" spans="1:22" ht="15" customHeight="1" x14ac:dyDescent="0.35">
      <c r="A710" s="18" t="s">
        <v>1611</v>
      </c>
      <c r="B710" s="18" t="s">
        <v>1512</v>
      </c>
      <c r="C710" s="18" t="s">
        <v>1612</v>
      </c>
      <c r="D710" s="18" t="s">
        <v>85</v>
      </c>
      <c r="E710" s="18" t="s">
        <v>144</v>
      </c>
      <c r="F710" s="18" t="s">
        <v>87</v>
      </c>
      <c r="G710" s="18" t="s">
        <v>132</v>
      </c>
      <c r="H710" s="19">
        <v>19</v>
      </c>
      <c r="I710" s="19">
        <v>35</v>
      </c>
      <c r="J710" s="18" t="s">
        <v>89</v>
      </c>
      <c r="K710" s="19">
        <v>2</v>
      </c>
      <c r="L710" s="19">
        <v>4</v>
      </c>
      <c r="M710" s="19">
        <v>2</v>
      </c>
      <c r="N710" s="19">
        <v>4</v>
      </c>
      <c r="O710" s="18" t="s">
        <v>110</v>
      </c>
      <c r="P710" s="20">
        <f>ROUND(CachTinhDiem!$B$23*ROUND(1+(SUMPRODUCT(INDEX(CachTinhDiem!$B$8:$E$11,1,0),$K710:$N710)-1)*9/4,1)+CachTinhDiem!$B$24*ROUND(1+(INDEX(CachTinhDiem!$B$15:$E$20,MATCH($O710,CachTinhDiem!$A$15:$A$20,0),1)-1)*9/4,1),1)</f>
        <v>6.5</v>
      </c>
      <c r="Q710" s="20">
        <f>ROUND(CachTinhDiem!$B$23*ROUND(1+(SUMPRODUCT(INDEX(CachTinhDiem!$B$8:$E$11,2,0),$K710:$N710)-1)*9/4,1)+CachTinhDiem!$B$24*ROUND(1+(INDEX(CachTinhDiem!$B$15:$E$20,MATCH($O710,CachTinhDiem!$A$15:$A$20,0),2)-1)*9/4,1),1)</f>
        <v>4.9000000000000004</v>
      </c>
      <c r="R710" s="20">
        <f>ROUND(CachTinhDiem!$B$23*ROUND(1+(SUMPRODUCT(INDEX(CachTinhDiem!$B$8:$E$11,3,0),$K710:$N710)-1)*9/4,1)+CachTinhDiem!$B$24*ROUND(1+(INDEX(CachTinhDiem!$B$15:$E$20,MATCH($O710,CachTinhDiem!$A$15:$A$20,0),3)-1)*9/4,1),1)</f>
        <v>5.5</v>
      </c>
      <c r="S710" s="20">
        <f>ROUND(CachTinhDiem!$B$23*ROUND(1+(SUMPRODUCT(INDEX(CachTinhDiem!$B$8:$E$11,4,0),$K710:$N710)-1)*9/4,1)+CachTinhDiem!$B$24*ROUND(1+(INDEX(CachTinhDiem!$B$15:$E$20,MATCH($O710,CachTinhDiem!$A$15:$A$20,0),4)-1)*9/4,1),1)</f>
        <v>7.2</v>
      </c>
      <c r="T710" s="18" t="str">
        <f>INDEX(CachTinhDiem!$A$8:$A$11,MATCH(MAX($P710:$S710),$P710:$S710,0))</f>
        <v>Thuyết trình</v>
      </c>
      <c r="U710" s="21" t="s">
        <v>91</v>
      </c>
      <c r="V710" s="21" t="s">
        <v>92</v>
      </c>
    </row>
    <row r="711" spans="1:22" ht="15" customHeight="1" x14ac:dyDescent="0.35">
      <c r="A711" s="18" t="s">
        <v>1613</v>
      </c>
      <c r="B711" s="18" t="s">
        <v>1512</v>
      </c>
      <c r="C711" s="18" t="s">
        <v>1614</v>
      </c>
      <c r="D711" s="18" t="s">
        <v>85</v>
      </c>
      <c r="E711" s="18" t="s">
        <v>141</v>
      </c>
      <c r="F711" s="18" t="s">
        <v>87</v>
      </c>
      <c r="G711" s="18" t="s">
        <v>1145</v>
      </c>
      <c r="H711" s="19">
        <v>12</v>
      </c>
      <c r="I711" s="19">
        <v>32</v>
      </c>
      <c r="J711" s="18" t="s">
        <v>89</v>
      </c>
      <c r="K711" s="19">
        <v>3</v>
      </c>
      <c r="L711" s="19">
        <v>3</v>
      </c>
      <c r="M711" s="19">
        <v>3</v>
      </c>
      <c r="N711" s="19">
        <v>5</v>
      </c>
      <c r="O711" s="18" t="s">
        <v>103</v>
      </c>
      <c r="P711" s="20">
        <f>ROUND(CachTinhDiem!$B$23*ROUND(1+(SUMPRODUCT(INDEX(CachTinhDiem!$B$8:$E$11,1,0),$K711:$N711)-1)*9/4,1)+CachTinhDiem!$B$24*ROUND(1+(INDEX(CachTinhDiem!$B$15:$E$20,MATCH($O711,CachTinhDiem!$A$15:$A$20,0),1)-1)*9/4,1),1)</f>
        <v>7.2</v>
      </c>
      <c r="Q711" s="20">
        <f>ROUND(CachTinhDiem!$B$23*ROUND(1+(SUMPRODUCT(INDEX(CachTinhDiem!$B$8:$E$11,2,0),$K711:$N711)-1)*9/4,1)+CachTinhDiem!$B$24*ROUND(1+(INDEX(CachTinhDiem!$B$15:$E$20,MATCH($O711,CachTinhDiem!$A$15:$A$20,0),2)-1)*9/4,1),1)</f>
        <v>5.2</v>
      </c>
      <c r="R711" s="20">
        <f>ROUND(CachTinhDiem!$B$23*ROUND(1+(SUMPRODUCT(INDEX(CachTinhDiem!$B$8:$E$11,3,0),$K711:$N711)-1)*9/4,1)+CachTinhDiem!$B$24*ROUND(1+(INDEX(CachTinhDiem!$B$15:$E$20,MATCH($O711,CachTinhDiem!$A$15:$A$20,0),3)-1)*9/4,1),1)</f>
        <v>5.5</v>
      </c>
      <c r="S711" s="20">
        <f>ROUND(CachTinhDiem!$B$23*ROUND(1+(SUMPRODUCT(INDEX(CachTinhDiem!$B$8:$E$11,4,0),$K711:$N711)-1)*9/4,1)+CachTinhDiem!$B$24*ROUND(1+(INDEX(CachTinhDiem!$B$15:$E$20,MATCH($O711,CachTinhDiem!$A$15:$A$20,0),4)-1)*9/4,1),1)</f>
        <v>8.6999999999999993</v>
      </c>
      <c r="T711" s="18" t="str">
        <f>INDEX(CachTinhDiem!$A$8:$A$11,MATCH(MAX($P711:$S711),$P711:$S711,0))</f>
        <v>Thuyết trình</v>
      </c>
      <c r="U711" s="21" t="s">
        <v>91</v>
      </c>
      <c r="V711" s="21" t="s">
        <v>92</v>
      </c>
    </row>
    <row r="712" spans="1:22" ht="15" customHeight="1" x14ac:dyDescent="0.35">
      <c r="A712" s="18" t="s">
        <v>1615</v>
      </c>
      <c r="B712" s="18" t="s">
        <v>1512</v>
      </c>
      <c r="C712" s="18" t="s">
        <v>1616</v>
      </c>
      <c r="D712" s="18" t="s">
        <v>85</v>
      </c>
      <c r="E712" s="18" t="s">
        <v>254</v>
      </c>
      <c r="F712" s="18" t="s">
        <v>87</v>
      </c>
      <c r="G712" s="18" t="s">
        <v>177</v>
      </c>
      <c r="H712" s="19">
        <v>11</v>
      </c>
      <c r="I712" s="19">
        <v>32</v>
      </c>
      <c r="J712" s="18" t="s">
        <v>1520</v>
      </c>
      <c r="K712" s="19">
        <v>3</v>
      </c>
      <c r="L712" s="19">
        <v>2</v>
      </c>
      <c r="M712" s="19">
        <v>3</v>
      </c>
      <c r="N712" s="19">
        <v>3</v>
      </c>
      <c r="O712" s="18" t="s">
        <v>115</v>
      </c>
      <c r="P712" s="20">
        <f>ROUND(CachTinhDiem!$B$23*ROUND(1+(SUMPRODUCT(INDEX(CachTinhDiem!$B$8:$E$11,1,0),$K712:$N712)-1)*9/4,1)+CachTinhDiem!$B$24*ROUND(1+(INDEX(CachTinhDiem!$B$15:$E$20,MATCH($O712,CachTinhDiem!$A$15:$A$20,0),1)-1)*9/4,1),1)</f>
        <v>6.4</v>
      </c>
      <c r="Q712" s="20">
        <f>ROUND(CachTinhDiem!$B$23*ROUND(1+(SUMPRODUCT(INDEX(CachTinhDiem!$B$8:$E$11,2,0),$K712:$N712)-1)*9/4,1)+CachTinhDiem!$B$24*ROUND(1+(INDEX(CachTinhDiem!$B$15:$E$20,MATCH($O712,CachTinhDiem!$A$15:$A$20,0),2)-1)*9/4,1),1)</f>
        <v>5.9</v>
      </c>
      <c r="R712" s="20">
        <f>ROUND(CachTinhDiem!$B$23*ROUND(1+(SUMPRODUCT(INDEX(CachTinhDiem!$B$8:$E$11,3,0),$K712:$N712)-1)*9/4,1)+CachTinhDiem!$B$24*ROUND(1+(INDEX(CachTinhDiem!$B$15:$E$20,MATCH($O712,CachTinhDiem!$A$15:$A$20,0),3)-1)*9/4,1),1)</f>
        <v>6.4</v>
      </c>
      <c r="S712" s="20">
        <f>ROUND(CachTinhDiem!$B$23*ROUND(1+(SUMPRODUCT(INDEX(CachTinhDiem!$B$8:$E$11,4,0),$K712:$N712)-1)*9/4,1)+CachTinhDiem!$B$24*ROUND(1+(INDEX(CachTinhDiem!$B$15:$E$20,MATCH($O712,CachTinhDiem!$A$15:$A$20,0),4)-1)*9/4,1),1)</f>
        <v>5.2</v>
      </c>
      <c r="T712" s="18" t="str">
        <f>INDEX(CachTinhDiem!$A$8:$A$11,MATCH(MAX($P712:$S712),$P712:$S712,0))</f>
        <v>Đi học</v>
      </c>
      <c r="U712" s="21" t="s">
        <v>91</v>
      </c>
      <c r="V712" s="21" t="s">
        <v>92</v>
      </c>
    </row>
    <row r="713" spans="1:22" ht="15" customHeight="1" x14ac:dyDescent="0.35">
      <c r="A713" s="18" t="s">
        <v>1617</v>
      </c>
      <c r="B713" s="18" t="s">
        <v>1512</v>
      </c>
      <c r="C713" s="18" t="s">
        <v>1618</v>
      </c>
      <c r="D713" s="18" t="s">
        <v>85</v>
      </c>
      <c r="E713" s="18" t="s">
        <v>113</v>
      </c>
      <c r="F713" s="18" t="s">
        <v>87</v>
      </c>
      <c r="G713" s="18" t="s">
        <v>1092</v>
      </c>
      <c r="H713" s="19">
        <v>5</v>
      </c>
      <c r="I713" s="19">
        <v>11</v>
      </c>
      <c r="J713" s="18" t="s">
        <v>120</v>
      </c>
      <c r="K713" s="19">
        <v>4</v>
      </c>
      <c r="L713" s="19">
        <v>1</v>
      </c>
      <c r="M713" s="19">
        <v>4</v>
      </c>
      <c r="N713" s="19">
        <v>2</v>
      </c>
      <c r="O713" s="18" t="s">
        <v>138</v>
      </c>
      <c r="P713" s="20">
        <f>ROUND(CachTinhDiem!$B$23*ROUND(1+(SUMPRODUCT(INDEX(CachTinhDiem!$B$8:$E$11,1,0),$K713:$N713)-1)*9/4,1)+CachTinhDiem!$B$24*ROUND(1+(INDEX(CachTinhDiem!$B$15:$E$20,MATCH($O713,CachTinhDiem!$A$15:$A$20,0),1)-1)*9/4,1),1)</f>
        <v>5.4</v>
      </c>
      <c r="Q713" s="20">
        <f>ROUND(CachTinhDiem!$B$23*ROUND(1+(SUMPRODUCT(INDEX(CachTinhDiem!$B$8:$E$11,2,0),$K713:$N713)-1)*9/4,1)+CachTinhDiem!$B$24*ROUND(1+(INDEX(CachTinhDiem!$B$15:$E$20,MATCH($O713,CachTinhDiem!$A$15:$A$20,0),2)-1)*9/4,1),1)</f>
        <v>7.2</v>
      </c>
      <c r="R713" s="20">
        <f>ROUND(CachTinhDiem!$B$23*ROUND(1+(SUMPRODUCT(INDEX(CachTinhDiem!$B$8:$E$11,3,0),$K713:$N713)-1)*9/4,1)+CachTinhDiem!$B$24*ROUND(1+(INDEX(CachTinhDiem!$B$15:$E$20,MATCH($O713,CachTinhDiem!$A$15:$A$20,0),3)-1)*9/4,1),1)</f>
        <v>5.7</v>
      </c>
      <c r="S713" s="20">
        <f>ROUND(CachTinhDiem!$B$23*ROUND(1+(SUMPRODUCT(INDEX(CachTinhDiem!$B$8:$E$11,4,0),$K713:$N713)-1)*9/4,1)+CachTinhDiem!$B$24*ROUND(1+(INDEX(CachTinhDiem!$B$15:$E$20,MATCH($O713,CachTinhDiem!$A$15:$A$20,0),4)-1)*9/4,1),1)</f>
        <v>2.9</v>
      </c>
      <c r="T713" s="18" t="str">
        <f>INDEX(CachTinhDiem!$A$8:$A$11,MATCH(MAX($P713:$S713),$P713:$S713,0))</f>
        <v>Xưởng/Công trình</v>
      </c>
      <c r="U713" s="21" t="s">
        <v>91</v>
      </c>
      <c r="V713" s="21" t="s">
        <v>92</v>
      </c>
    </row>
    <row r="714" spans="1:22" ht="15" customHeight="1" x14ac:dyDescent="0.35">
      <c r="A714" s="18" t="s">
        <v>1619</v>
      </c>
      <c r="B714" s="18" t="s">
        <v>1512</v>
      </c>
      <c r="C714" s="18" t="s">
        <v>1620</v>
      </c>
      <c r="D714" s="18" t="s">
        <v>85</v>
      </c>
      <c r="E714" s="18" t="s">
        <v>254</v>
      </c>
      <c r="F714" s="18" t="s">
        <v>87</v>
      </c>
      <c r="G714" s="18" t="s">
        <v>278</v>
      </c>
      <c r="H714" s="19">
        <v>19</v>
      </c>
      <c r="I714" s="19">
        <v>37</v>
      </c>
      <c r="J714" s="18" t="s">
        <v>89</v>
      </c>
      <c r="K714" s="19">
        <v>2</v>
      </c>
      <c r="L714" s="19">
        <v>5</v>
      </c>
      <c r="M714" s="19">
        <v>4</v>
      </c>
      <c r="N714" s="19">
        <v>3</v>
      </c>
      <c r="O714" s="18" t="s">
        <v>110</v>
      </c>
      <c r="P714" s="20">
        <f>ROUND(CachTinhDiem!$B$23*ROUND(1+(SUMPRODUCT(INDEX(CachTinhDiem!$B$8:$E$11,1,0),$K714:$N714)-1)*9/4,1)+CachTinhDiem!$B$24*ROUND(1+(INDEX(CachTinhDiem!$B$15:$E$20,MATCH($O714,CachTinhDiem!$A$15:$A$20,0),1)-1)*9/4,1),1)</f>
        <v>7.5</v>
      </c>
      <c r="Q714" s="20">
        <f>ROUND(CachTinhDiem!$B$23*ROUND(1+(SUMPRODUCT(INDEX(CachTinhDiem!$B$8:$E$11,2,0),$K714:$N714)-1)*9/4,1)+CachTinhDiem!$B$24*ROUND(1+(INDEX(CachTinhDiem!$B$15:$E$20,MATCH($O714,CachTinhDiem!$A$15:$A$20,0),2)-1)*9/4,1),1)</f>
        <v>6.6</v>
      </c>
      <c r="R714" s="20">
        <f>ROUND(CachTinhDiem!$B$23*ROUND(1+(SUMPRODUCT(INDEX(CachTinhDiem!$B$8:$E$11,3,0),$K714:$N714)-1)*9/4,1)+CachTinhDiem!$B$24*ROUND(1+(INDEX(CachTinhDiem!$B$15:$E$20,MATCH($O714,CachTinhDiem!$A$15:$A$20,0),3)-1)*9/4,1),1)</f>
        <v>7.3</v>
      </c>
      <c r="S714" s="20">
        <f>ROUND(CachTinhDiem!$B$23*ROUND(1+(SUMPRODUCT(INDEX(CachTinhDiem!$B$8:$E$11,4,0),$K714:$N714)-1)*9/4,1)+CachTinhDiem!$B$24*ROUND(1+(INDEX(CachTinhDiem!$B$15:$E$20,MATCH($O714,CachTinhDiem!$A$15:$A$20,0),4)-1)*9/4,1),1)</f>
        <v>7.2</v>
      </c>
      <c r="T714" s="18" t="str">
        <f>INDEX(CachTinhDiem!$A$8:$A$11,MATCH(MAX($P714:$S714),$P714:$S714,0))</f>
        <v>Đi học</v>
      </c>
      <c r="U714" s="21" t="s">
        <v>91</v>
      </c>
      <c r="V714" s="21" t="s">
        <v>92</v>
      </c>
    </row>
    <row r="715" spans="1:22" ht="15" customHeight="1" x14ac:dyDescent="0.35">
      <c r="A715" s="18" t="s">
        <v>1621</v>
      </c>
      <c r="B715" s="18" t="s">
        <v>1512</v>
      </c>
      <c r="C715" s="18" t="s">
        <v>1622</v>
      </c>
      <c r="D715" s="18" t="s">
        <v>136</v>
      </c>
      <c r="E715" s="18" t="s">
        <v>160</v>
      </c>
      <c r="F715" s="18" t="s">
        <v>87</v>
      </c>
      <c r="G715" s="18" t="s">
        <v>1092</v>
      </c>
      <c r="H715" s="19">
        <v>5</v>
      </c>
      <c r="I715" s="19">
        <v>10</v>
      </c>
      <c r="J715" s="18" t="s">
        <v>120</v>
      </c>
      <c r="K715" s="19">
        <v>4</v>
      </c>
      <c r="L715" s="19">
        <v>1</v>
      </c>
      <c r="M715" s="19">
        <v>4</v>
      </c>
      <c r="N715" s="19">
        <v>2</v>
      </c>
      <c r="O715" s="18" t="s">
        <v>138</v>
      </c>
      <c r="P715" s="20">
        <f>ROUND(CachTinhDiem!$B$23*ROUND(1+(SUMPRODUCT(INDEX(CachTinhDiem!$B$8:$E$11,1,0),$K715:$N715)-1)*9/4,1)+CachTinhDiem!$B$24*ROUND(1+(INDEX(CachTinhDiem!$B$15:$E$20,MATCH($O715,CachTinhDiem!$A$15:$A$20,0),1)-1)*9/4,1),1)</f>
        <v>5.4</v>
      </c>
      <c r="Q715" s="20">
        <f>ROUND(CachTinhDiem!$B$23*ROUND(1+(SUMPRODUCT(INDEX(CachTinhDiem!$B$8:$E$11,2,0),$K715:$N715)-1)*9/4,1)+CachTinhDiem!$B$24*ROUND(1+(INDEX(CachTinhDiem!$B$15:$E$20,MATCH($O715,CachTinhDiem!$A$15:$A$20,0),2)-1)*9/4,1),1)</f>
        <v>7.2</v>
      </c>
      <c r="R715" s="20">
        <f>ROUND(CachTinhDiem!$B$23*ROUND(1+(SUMPRODUCT(INDEX(CachTinhDiem!$B$8:$E$11,3,0),$K715:$N715)-1)*9/4,1)+CachTinhDiem!$B$24*ROUND(1+(INDEX(CachTinhDiem!$B$15:$E$20,MATCH($O715,CachTinhDiem!$A$15:$A$20,0),3)-1)*9/4,1),1)</f>
        <v>5.7</v>
      </c>
      <c r="S715" s="20">
        <f>ROUND(CachTinhDiem!$B$23*ROUND(1+(SUMPRODUCT(INDEX(CachTinhDiem!$B$8:$E$11,4,0),$K715:$N715)-1)*9/4,1)+CachTinhDiem!$B$24*ROUND(1+(INDEX(CachTinhDiem!$B$15:$E$20,MATCH($O715,CachTinhDiem!$A$15:$A$20,0),4)-1)*9/4,1),1)</f>
        <v>2.9</v>
      </c>
      <c r="T715" s="18" t="str">
        <f>INDEX(CachTinhDiem!$A$8:$A$11,MATCH(MAX($P715:$S715),$P715:$S715,0))</f>
        <v>Xưởng/Công trình</v>
      </c>
      <c r="U715" s="21" t="s">
        <v>91</v>
      </c>
      <c r="V715" s="21" t="s">
        <v>92</v>
      </c>
    </row>
    <row r="716" spans="1:22" ht="15" customHeight="1" x14ac:dyDescent="0.35">
      <c r="A716" s="18" t="s">
        <v>1623</v>
      </c>
      <c r="B716" s="18" t="s">
        <v>1512</v>
      </c>
      <c r="C716" s="18" t="s">
        <v>1624</v>
      </c>
      <c r="D716" s="18" t="s">
        <v>100</v>
      </c>
      <c r="E716" s="18" t="s">
        <v>190</v>
      </c>
      <c r="F716" s="18" t="s">
        <v>87</v>
      </c>
      <c r="G716" s="18" t="s">
        <v>1145</v>
      </c>
      <c r="H716" s="19">
        <v>13</v>
      </c>
      <c r="I716" s="19">
        <v>32</v>
      </c>
      <c r="J716" s="18" t="s">
        <v>89</v>
      </c>
      <c r="K716" s="19">
        <v>3</v>
      </c>
      <c r="L716" s="19">
        <v>3</v>
      </c>
      <c r="M716" s="19">
        <v>2</v>
      </c>
      <c r="N716" s="19">
        <v>3</v>
      </c>
      <c r="O716" s="18" t="s">
        <v>103</v>
      </c>
      <c r="P716" s="20">
        <f>ROUND(CachTinhDiem!$B$23*ROUND(1+(SUMPRODUCT(INDEX(CachTinhDiem!$B$8:$E$11,1,0),$K716:$N716)-1)*9/4,1)+CachTinhDiem!$B$24*ROUND(1+(INDEX(CachTinhDiem!$B$15:$E$20,MATCH($O716,CachTinhDiem!$A$15:$A$20,0),1)-1)*9/4,1),1)</f>
        <v>5.7</v>
      </c>
      <c r="Q716" s="20">
        <f>ROUND(CachTinhDiem!$B$23*ROUND(1+(SUMPRODUCT(INDEX(CachTinhDiem!$B$8:$E$11,2,0),$K716:$N716)-1)*9/4,1)+CachTinhDiem!$B$24*ROUND(1+(INDEX(CachTinhDiem!$B$15:$E$20,MATCH($O716,CachTinhDiem!$A$15:$A$20,0),2)-1)*9/4,1),1)</f>
        <v>4.0999999999999996</v>
      </c>
      <c r="R716" s="20">
        <f>ROUND(CachTinhDiem!$B$23*ROUND(1+(SUMPRODUCT(INDEX(CachTinhDiem!$B$8:$E$11,3,0),$K716:$N716)-1)*9/4,1)+CachTinhDiem!$B$24*ROUND(1+(INDEX(CachTinhDiem!$B$15:$E$20,MATCH($O716,CachTinhDiem!$A$15:$A$20,0),3)-1)*9/4,1),1)</f>
        <v>4.0999999999999996</v>
      </c>
      <c r="S716" s="20">
        <f>ROUND(CachTinhDiem!$B$23*ROUND(1+(SUMPRODUCT(INDEX(CachTinhDiem!$B$8:$E$11,4,0),$K716:$N716)-1)*9/4,1)+CachTinhDiem!$B$24*ROUND(1+(INDEX(CachTinhDiem!$B$15:$E$20,MATCH($O716,CachTinhDiem!$A$15:$A$20,0),4)-1)*9/4,1),1)</f>
        <v>6.6</v>
      </c>
      <c r="T716" s="18" t="str">
        <f>INDEX(CachTinhDiem!$A$8:$A$11,MATCH(MAX($P716:$S716),$P716:$S716,0))</f>
        <v>Thuyết trình</v>
      </c>
      <c r="U716" s="21" t="s">
        <v>91</v>
      </c>
      <c r="V716" s="21" t="s">
        <v>92</v>
      </c>
    </row>
    <row r="717" spans="1:22" ht="15" customHeight="1" x14ac:dyDescent="0.35">
      <c r="A717" s="18" t="s">
        <v>1625</v>
      </c>
      <c r="B717" s="18" t="s">
        <v>1512</v>
      </c>
      <c r="C717" s="18" t="s">
        <v>1626</v>
      </c>
      <c r="D717" s="18" t="s">
        <v>100</v>
      </c>
      <c r="E717" s="18" t="s">
        <v>229</v>
      </c>
      <c r="F717" s="18" t="s">
        <v>87</v>
      </c>
      <c r="G717" s="18" t="s">
        <v>1627</v>
      </c>
      <c r="H717" s="19">
        <v>10</v>
      </c>
      <c r="I717" s="19">
        <v>32</v>
      </c>
      <c r="J717" s="18" t="s">
        <v>1520</v>
      </c>
      <c r="K717" s="19">
        <v>2</v>
      </c>
      <c r="L717" s="19">
        <v>3</v>
      </c>
      <c r="M717" s="19">
        <v>5</v>
      </c>
      <c r="N717" s="19">
        <v>3</v>
      </c>
      <c r="O717" s="18" t="s">
        <v>138</v>
      </c>
      <c r="P717" s="20">
        <f>ROUND(CachTinhDiem!$B$23*ROUND(1+(SUMPRODUCT(INDEX(CachTinhDiem!$B$8:$E$11,1,0),$K717:$N717)-1)*9/4,1)+CachTinhDiem!$B$24*ROUND(1+(INDEX(CachTinhDiem!$B$15:$E$20,MATCH($O717,CachTinhDiem!$A$15:$A$20,0),1)-1)*9/4,1),1)</f>
        <v>7</v>
      </c>
      <c r="Q717" s="20">
        <f>ROUND(CachTinhDiem!$B$23*ROUND(1+(SUMPRODUCT(INDEX(CachTinhDiem!$B$8:$E$11,2,0),$K717:$N717)-1)*9/4,1)+CachTinhDiem!$B$24*ROUND(1+(INDEX(CachTinhDiem!$B$15:$E$20,MATCH($O717,CachTinhDiem!$A$15:$A$20,0),2)-1)*9/4,1),1)</f>
        <v>8.1</v>
      </c>
      <c r="R717" s="20">
        <f>ROUND(CachTinhDiem!$B$23*ROUND(1+(SUMPRODUCT(INDEX(CachTinhDiem!$B$8:$E$11,3,0),$K717:$N717)-1)*9/4,1)+CachTinhDiem!$B$24*ROUND(1+(INDEX(CachTinhDiem!$B$15:$E$20,MATCH($O717,CachTinhDiem!$A$15:$A$20,0),3)-1)*9/4,1),1)</f>
        <v>7.8</v>
      </c>
      <c r="S717" s="20">
        <f>ROUND(CachTinhDiem!$B$23*ROUND(1+(SUMPRODUCT(INDEX(CachTinhDiem!$B$8:$E$11,4,0),$K717:$N717)-1)*9/4,1)+CachTinhDiem!$B$24*ROUND(1+(INDEX(CachTinhDiem!$B$15:$E$20,MATCH($O717,CachTinhDiem!$A$15:$A$20,0),4)-1)*9/4,1),1)</f>
        <v>4.8</v>
      </c>
      <c r="T717" s="18" t="str">
        <f>INDEX(CachTinhDiem!$A$8:$A$11,MATCH(MAX($P717:$S717),$P717:$S717,0))</f>
        <v>Xưởng/Công trình</v>
      </c>
      <c r="U717" s="21" t="s">
        <v>91</v>
      </c>
      <c r="V717" s="21" t="s">
        <v>92</v>
      </c>
    </row>
    <row r="718" spans="1:22" ht="15" customHeight="1" x14ac:dyDescent="0.35">
      <c r="A718" s="18" t="s">
        <v>1628</v>
      </c>
      <c r="B718" s="18" t="s">
        <v>1512</v>
      </c>
      <c r="C718" s="18" t="s">
        <v>1629</v>
      </c>
      <c r="D718" s="18" t="s">
        <v>85</v>
      </c>
      <c r="E718" s="18" t="s">
        <v>254</v>
      </c>
      <c r="F718" s="18" t="s">
        <v>87</v>
      </c>
      <c r="G718" s="18" t="s">
        <v>1561</v>
      </c>
      <c r="H718" s="19">
        <v>5</v>
      </c>
      <c r="I718" s="19">
        <v>18</v>
      </c>
      <c r="J718" s="18" t="s">
        <v>120</v>
      </c>
      <c r="K718" s="19">
        <v>4</v>
      </c>
      <c r="L718" s="19">
        <v>1</v>
      </c>
      <c r="M718" s="19">
        <v>3</v>
      </c>
      <c r="N718" s="19">
        <v>3</v>
      </c>
      <c r="O718" s="18" t="s">
        <v>150</v>
      </c>
      <c r="P718" s="20">
        <f>ROUND(CachTinhDiem!$B$23*ROUND(1+(SUMPRODUCT(INDEX(CachTinhDiem!$B$8:$E$11,1,0),$K718:$N718)-1)*9/4,1)+CachTinhDiem!$B$24*ROUND(1+(INDEX(CachTinhDiem!$B$15:$E$20,MATCH($O718,CachTinhDiem!$A$15:$A$20,0),1)-1)*9/4,1),1)</f>
        <v>5.4</v>
      </c>
      <c r="Q718" s="20">
        <f>ROUND(CachTinhDiem!$B$23*ROUND(1+(SUMPRODUCT(INDEX(CachTinhDiem!$B$8:$E$11,2,0),$K718:$N718)-1)*9/4,1)+CachTinhDiem!$B$24*ROUND(1+(INDEX(CachTinhDiem!$B$15:$E$20,MATCH($O718,CachTinhDiem!$A$15:$A$20,0),2)-1)*9/4,1),1)</f>
        <v>4.5999999999999996</v>
      </c>
      <c r="R718" s="20">
        <f>ROUND(CachTinhDiem!$B$23*ROUND(1+(SUMPRODUCT(INDEX(CachTinhDiem!$B$8:$E$11,3,0),$K718:$N718)-1)*9/4,1)+CachTinhDiem!$B$24*ROUND(1+(INDEX(CachTinhDiem!$B$15:$E$20,MATCH($O718,CachTinhDiem!$A$15:$A$20,0),3)-1)*9/4,1),1)</f>
        <v>5.9</v>
      </c>
      <c r="S718" s="20">
        <f>ROUND(CachTinhDiem!$B$23*ROUND(1+(SUMPRODUCT(INDEX(CachTinhDiem!$B$8:$E$11,4,0),$K718:$N718)-1)*9/4,1)+CachTinhDiem!$B$24*ROUND(1+(INDEX(CachTinhDiem!$B$15:$E$20,MATCH($O718,CachTinhDiem!$A$15:$A$20,0),4)-1)*9/4,1),1)</f>
        <v>4.9000000000000004</v>
      </c>
      <c r="T718" s="18" t="str">
        <f>INDEX(CachTinhDiem!$A$8:$A$11,MATCH(MAX($P718:$S718),$P718:$S718,0))</f>
        <v>Vẽ ngoại cảnh</v>
      </c>
      <c r="U718" s="21" t="s">
        <v>91</v>
      </c>
      <c r="V718" s="21" t="s">
        <v>92</v>
      </c>
    </row>
    <row r="719" spans="1:22" ht="15" customHeight="1" x14ac:dyDescent="0.35">
      <c r="A719" s="18" t="s">
        <v>1630</v>
      </c>
      <c r="B719" s="18" t="s">
        <v>1512</v>
      </c>
      <c r="C719" s="18" t="s">
        <v>1631</v>
      </c>
      <c r="D719" s="18" t="s">
        <v>85</v>
      </c>
      <c r="E719" s="18" t="s">
        <v>163</v>
      </c>
      <c r="F719" s="18" t="s">
        <v>87</v>
      </c>
      <c r="G719" s="18" t="s">
        <v>191</v>
      </c>
      <c r="H719" s="19">
        <v>5</v>
      </c>
      <c r="I719" s="19">
        <v>11</v>
      </c>
      <c r="J719" s="18" t="s">
        <v>120</v>
      </c>
      <c r="K719" s="19">
        <v>4</v>
      </c>
      <c r="L719" s="19">
        <v>2</v>
      </c>
      <c r="M719" s="19">
        <v>5</v>
      </c>
      <c r="N719" s="19">
        <v>2</v>
      </c>
      <c r="O719" s="18" t="s">
        <v>138</v>
      </c>
      <c r="P719" s="20">
        <f>ROUND(CachTinhDiem!$B$23*ROUND(1+(SUMPRODUCT(INDEX(CachTinhDiem!$B$8:$E$11,1,0),$K719:$N719)-1)*9/4,1)+CachTinhDiem!$B$24*ROUND(1+(INDEX(CachTinhDiem!$B$15:$E$20,MATCH($O719,CachTinhDiem!$A$15:$A$20,0),1)-1)*9/4,1),1)</f>
        <v>6.3</v>
      </c>
      <c r="Q719" s="20">
        <f>ROUND(CachTinhDiem!$B$23*ROUND(1+(SUMPRODUCT(INDEX(CachTinhDiem!$B$8:$E$11,2,0),$K719:$N719)-1)*9/4,1)+CachTinhDiem!$B$24*ROUND(1+(INDEX(CachTinhDiem!$B$15:$E$20,MATCH($O719,CachTinhDiem!$A$15:$A$20,0),2)-1)*9/4,1),1)</f>
        <v>8.3000000000000007</v>
      </c>
      <c r="R719" s="20">
        <f>ROUND(CachTinhDiem!$B$23*ROUND(1+(SUMPRODUCT(INDEX(CachTinhDiem!$B$8:$E$11,3,0),$K719:$N719)-1)*9/4,1)+CachTinhDiem!$B$24*ROUND(1+(INDEX(CachTinhDiem!$B$15:$E$20,MATCH($O719,CachTinhDiem!$A$15:$A$20,0),3)-1)*9/4,1),1)</f>
        <v>7</v>
      </c>
      <c r="S719" s="20">
        <f>ROUND(CachTinhDiem!$B$23*ROUND(1+(SUMPRODUCT(INDEX(CachTinhDiem!$B$8:$E$11,4,0),$K719:$N719)-1)*9/4,1)+CachTinhDiem!$B$24*ROUND(1+(INDEX(CachTinhDiem!$B$15:$E$20,MATCH($O719,CachTinhDiem!$A$15:$A$20,0),4)-1)*9/4,1),1)</f>
        <v>3.5</v>
      </c>
      <c r="T719" s="18" t="str">
        <f>INDEX(CachTinhDiem!$A$8:$A$11,MATCH(MAX($P719:$S719),$P719:$S719,0))</f>
        <v>Xưởng/Công trình</v>
      </c>
      <c r="U719" s="21" t="s">
        <v>91</v>
      </c>
      <c r="V719" s="21" t="s">
        <v>92</v>
      </c>
    </row>
    <row r="720" spans="1:22" ht="15" customHeight="1" x14ac:dyDescent="0.35">
      <c r="A720" s="18" t="s">
        <v>1632</v>
      </c>
      <c r="B720" s="18" t="s">
        <v>1512</v>
      </c>
      <c r="C720" s="18" t="s">
        <v>1633</v>
      </c>
      <c r="D720" s="18" t="s">
        <v>85</v>
      </c>
      <c r="E720" s="18" t="s">
        <v>225</v>
      </c>
      <c r="F720" s="18" t="s">
        <v>87</v>
      </c>
      <c r="G720" s="18" t="s">
        <v>1277</v>
      </c>
      <c r="H720" s="19">
        <v>13</v>
      </c>
      <c r="I720" s="19">
        <v>33</v>
      </c>
      <c r="J720" s="18" t="s">
        <v>89</v>
      </c>
      <c r="K720" s="19">
        <v>2</v>
      </c>
      <c r="L720" s="19">
        <v>3</v>
      </c>
      <c r="M720" s="19">
        <v>3</v>
      </c>
      <c r="N720" s="19">
        <v>2</v>
      </c>
      <c r="O720" s="18" t="s">
        <v>115</v>
      </c>
      <c r="P720" s="20">
        <f>ROUND(CachTinhDiem!$B$23*ROUND(1+(SUMPRODUCT(INDEX(CachTinhDiem!$B$8:$E$11,1,0),$K720:$N720)-1)*9/4,1)+CachTinhDiem!$B$24*ROUND(1+(INDEX(CachTinhDiem!$B$15:$E$20,MATCH($O720,CachTinhDiem!$A$15:$A$20,0),1)-1)*9/4,1),1)</f>
        <v>6.2</v>
      </c>
      <c r="Q720" s="20">
        <f>ROUND(CachTinhDiem!$B$23*ROUND(1+(SUMPRODUCT(INDEX(CachTinhDiem!$B$8:$E$11,2,0),$K720:$N720)-1)*9/4,1)+CachTinhDiem!$B$24*ROUND(1+(INDEX(CachTinhDiem!$B$15:$E$20,MATCH($O720,CachTinhDiem!$A$15:$A$20,0),2)-1)*9/4,1),1)</f>
        <v>5.7</v>
      </c>
      <c r="R720" s="20">
        <f>ROUND(CachTinhDiem!$B$23*ROUND(1+(SUMPRODUCT(INDEX(CachTinhDiem!$B$8:$E$11,3,0),$K720:$N720)-1)*9/4,1)+CachTinhDiem!$B$24*ROUND(1+(INDEX(CachTinhDiem!$B$15:$E$20,MATCH($O720,CachTinhDiem!$A$15:$A$20,0),3)-1)*9/4,1),1)</f>
        <v>6.6</v>
      </c>
      <c r="S720" s="20">
        <f>ROUND(CachTinhDiem!$B$23*ROUND(1+(SUMPRODUCT(INDEX(CachTinhDiem!$B$8:$E$11,4,0),$K720:$N720)-1)*9/4,1)+CachTinhDiem!$B$24*ROUND(1+(INDEX(CachTinhDiem!$B$15:$E$20,MATCH($O720,CachTinhDiem!$A$15:$A$20,0),4)-1)*9/4,1),1)</f>
        <v>4.5999999999999996</v>
      </c>
      <c r="T720" s="18" t="str">
        <f>INDEX(CachTinhDiem!$A$8:$A$11,MATCH(MAX($P720:$S720),$P720:$S720,0))</f>
        <v>Vẽ ngoại cảnh</v>
      </c>
      <c r="U720" s="21" t="s">
        <v>91</v>
      </c>
      <c r="V720" s="21" t="s">
        <v>92</v>
      </c>
    </row>
    <row r="721" spans="1:22" ht="15" customHeight="1" x14ac:dyDescent="0.35">
      <c r="A721" s="18" t="s">
        <v>1634</v>
      </c>
      <c r="B721" s="18" t="s">
        <v>1512</v>
      </c>
      <c r="C721" s="18" t="s">
        <v>1635</v>
      </c>
      <c r="D721" s="18" t="s">
        <v>100</v>
      </c>
      <c r="E721" s="18" t="s">
        <v>24</v>
      </c>
      <c r="F721" s="18" t="s">
        <v>87</v>
      </c>
      <c r="G721" s="18" t="s">
        <v>132</v>
      </c>
      <c r="H721" s="19">
        <v>14</v>
      </c>
      <c r="I721" s="19">
        <v>34</v>
      </c>
      <c r="J721" s="18" t="s">
        <v>89</v>
      </c>
      <c r="K721" s="19">
        <v>2</v>
      </c>
      <c r="L721" s="19">
        <v>4</v>
      </c>
      <c r="M721" s="19">
        <v>3</v>
      </c>
      <c r="N721" s="19">
        <v>4</v>
      </c>
      <c r="O721" s="18" t="s">
        <v>103</v>
      </c>
      <c r="P721" s="20">
        <f>ROUND(CachTinhDiem!$B$23*ROUND(1+(SUMPRODUCT(INDEX(CachTinhDiem!$B$8:$E$11,1,0),$K721:$N721)-1)*9/4,1)+CachTinhDiem!$B$24*ROUND(1+(INDEX(CachTinhDiem!$B$15:$E$20,MATCH($O721,CachTinhDiem!$A$15:$A$20,0),1)-1)*9/4,1),1)</f>
        <v>7</v>
      </c>
      <c r="Q721" s="20">
        <f>ROUND(CachTinhDiem!$B$23*ROUND(1+(SUMPRODUCT(INDEX(CachTinhDiem!$B$8:$E$11,2,0),$K721:$N721)-1)*9/4,1)+CachTinhDiem!$B$24*ROUND(1+(INDEX(CachTinhDiem!$B$15:$E$20,MATCH($O721,CachTinhDiem!$A$15:$A$20,0),2)-1)*9/4,1),1)</f>
        <v>5</v>
      </c>
      <c r="R721" s="20">
        <f>ROUND(CachTinhDiem!$B$23*ROUND(1+(SUMPRODUCT(INDEX(CachTinhDiem!$B$8:$E$11,3,0),$K721:$N721)-1)*9/4,1)+CachTinhDiem!$B$24*ROUND(1+(INDEX(CachTinhDiem!$B$15:$E$20,MATCH($O721,CachTinhDiem!$A$15:$A$20,0),3)-1)*9/4,1),1)</f>
        <v>5.6</v>
      </c>
      <c r="S721" s="20">
        <f>ROUND(CachTinhDiem!$B$23*ROUND(1+(SUMPRODUCT(INDEX(CachTinhDiem!$B$8:$E$11,4,0),$K721:$N721)-1)*9/4,1)+CachTinhDiem!$B$24*ROUND(1+(INDEX(CachTinhDiem!$B$15:$E$20,MATCH($O721,CachTinhDiem!$A$15:$A$20,0),4)-1)*9/4,1),1)</f>
        <v>8.1</v>
      </c>
      <c r="T721" s="18" t="str">
        <f>INDEX(CachTinhDiem!$A$8:$A$11,MATCH(MAX($P721:$S721),$P721:$S721,0))</f>
        <v>Thuyết trình</v>
      </c>
      <c r="U721" s="21" t="s">
        <v>91</v>
      </c>
      <c r="V721" s="21" t="s">
        <v>92</v>
      </c>
    </row>
    <row r="722" spans="1:22" ht="15" customHeight="1" x14ac:dyDescent="0.35">
      <c r="A722" s="18" t="s">
        <v>1636</v>
      </c>
      <c r="B722" s="18" t="s">
        <v>1512</v>
      </c>
      <c r="C722" s="18" t="s">
        <v>1637</v>
      </c>
      <c r="D722" s="18" t="s">
        <v>100</v>
      </c>
      <c r="E722" s="18" t="s">
        <v>137</v>
      </c>
      <c r="F722" s="18" t="s">
        <v>87</v>
      </c>
      <c r="G722" s="18" t="s">
        <v>1638</v>
      </c>
      <c r="H722" s="19">
        <v>17</v>
      </c>
      <c r="I722" s="19">
        <v>34</v>
      </c>
      <c r="J722" s="18" t="s">
        <v>89</v>
      </c>
      <c r="K722" s="19">
        <v>2</v>
      </c>
      <c r="L722" s="19">
        <v>3</v>
      </c>
      <c r="M722" s="19">
        <v>3</v>
      </c>
      <c r="N722" s="19">
        <v>3</v>
      </c>
      <c r="O722" s="18" t="s">
        <v>150</v>
      </c>
      <c r="P722" s="20">
        <f>ROUND(CachTinhDiem!$B$23*ROUND(1+(SUMPRODUCT(INDEX(CachTinhDiem!$B$8:$E$11,1,0),$K722:$N722)-1)*9/4,1)+CachTinhDiem!$B$24*ROUND(1+(INDEX(CachTinhDiem!$B$15:$E$20,MATCH($O722,CachTinhDiem!$A$15:$A$20,0),1)-1)*9/4,1),1)</f>
        <v>6.1</v>
      </c>
      <c r="Q722" s="20">
        <f>ROUND(CachTinhDiem!$B$23*ROUND(1+(SUMPRODUCT(INDEX(CachTinhDiem!$B$8:$E$11,2,0),$K722:$N722)-1)*9/4,1)+CachTinhDiem!$B$24*ROUND(1+(INDEX(CachTinhDiem!$B$15:$E$20,MATCH($O722,CachTinhDiem!$A$15:$A$20,0),2)-1)*9/4,1),1)</f>
        <v>4.5999999999999996</v>
      </c>
      <c r="R722" s="20">
        <f>ROUND(CachTinhDiem!$B$23*ROUND(1+(SUMPRODUCT(INDEX(CachTinhDiem!$B$8:$E$11,3,0),$K722:$N722)-1)*9/4,1)+CachTinhDiem!$B$24*ROUND(1+(INDEX(CachTinhDiem!$B$15:$E$20,MATCH($O722,CachTinhDiem!$A$15:$A$20,0),3)-1)*9/4,1),1)</f>
        <v>6.9</v>
      </c>
      <c r="S722" s="20">
        <f>ROUND(CachTinhDiem!$B$23*ROUND(1+(SUMPRODUCT(INDEX(CachTinhDiem!$B$8:$E$11,4,0),$K722:$N722)-1)*9/4,1)+CachTinhDiem!$B$24*ROUND(1+(INDEX(CachTinhDiem!$B$15:$E$20,MATCH($O722,CachTinhDiem!$A$15:$A$20,0),4)-1)*9/4,1),1)</f>
        <v>5.5</v>
      </c>
      <c r="T722" s="18" t="str">
        <f>INDEX(CachTinhDiem!$A$8:$A$11,MATCH(MAX($P722:$S722),$P722:$S722,0))</f>
        <v>Vẽ ngoại cảnh</v>
      </c>
      <c r="U722" s="21" t="s">
        <v>91</v>
      </c>
      <c r="V722" s="21" t="s">
        <v>92</v>
      </c>
    </row>
    <row r="723" spans="1:22" ht="15" customHeight="1" x14ac:dyDescent="0.35">
      <c r="A723" s="18" t="s">
        <v>1639</v>
      </c>
      <c r="B723" s="18" t="s">
        <v>1512</v>
      </c>
      <c r="C723" s="18" t="s">
        <v>1640</v>
      </c>
      <c r="D723" s="18" t="s">
        <v>85</v>
      </c>
      <c r="E723" s="18" t="s">
        <v>186</v>
      </c>
      <c r="F723" s="18" t="s">
        <v>87</v>
      </c>
      <c r="G723" s="18" t="s">
        <v>1058</v>
      </c>
      <c r="H723" s="19">
        <v>10</v>
      </c>
      <c r="I723" s="19">
        <v>29</v>
      </c>
      <c r="J723" s="18" t="s">
        <v>200</v>
      </c>
      <c r="K723" s="19">
        <v>2</v>
      </c>
      <c r="L723" s="19">
        <v>3</v>
      </c>
      <c r="M723" s="19">
        <v>5</v>
      </c>
      <c r="N723" s="19">
        <v>2</v>
      </c>
      <c r="O723" s="18" t="s">
        <v>115</v>
      </c>
      <c r="P723" s="20">
        <f>ROUND(CachTinhDiem!$B$23*ROUND(1+(SUMPRODUCT(INDEX(CachTinhDiem!$B$8:$E$11,1,0),$K723:$N723)-1)*9/4,1)+CachTinhDiem!$B$24*ROUND(1+(INDEX(CachTinhDiem!$B$15:$E$20,MATCH($O723,CachTinhDiem!$A$15:$A$20,0),1)-1)*9/4,1),1)</f>
        <v>7.2</v>
      </c>
      <c r="Q723" s="20">
        <f>ROUND(CachTinhDiem!$B$23*ROUND(1+(SUMPRODUCT(INDEX(CachTinhDiem!$B$8:$E$11,2,0),$K723:$N723)-1)*9/4,1)+CachTinhDiem!$B$24*ROUND(1+(INDEX(CachTinhDiem!$B$15:$E$20,MATCH($O723,CachTinhDiem!$A$15:$A$20,0),2)-1)*9/4,1),1)</f>
        <v>7.3</v>
      </c>
      <c r="R723" s="20">
        <f>ROUND(CachTinhDiem!$B$23*ROUND(1+(SUMPRODUCT(INDEX(CachTinhDiem!$B$8:$E$11,3,0),$K723:$N723)-1)*9/4,1)+CachTinhDiem!$B$24*ROUND(1+(INDEX(CachTinhDiem!$B$15:$E$20,MATCH($O723,CachTinhDiem!$A$15:$A$20,0),3)-1)*9/4,1),1)</f>
        <v>8.1</v>
      </c>
      <c r="S723" s="20">
        <f>ROUND(CachTinhDiem!$B$23*ROUND(1+(SUMPRODUCT(INDEX(CachTinhDiem!$B$8:$E$11,4,0),$K723:$N723)-1)*9/4,1)+CachTinhDiem!$B$24*ROUND(1+(INDEX(CachTinhDiem!$B$15:$E$20,MATCH($O723,CachTinhDiem!$A$15:$A$20,0),4)-1)*9/4,1),1)</f>
        <v>5.2</v>
      </c>
      <c r="T723" s="18" t="str">
        <f>INDEX(CachTinhDiem!$A$8:$A$11,MATCH(MAX($P723:$S723),$P723:$S723,0))</f>
        <v>Vẽ ngoại cảnh</v>
      </c>
      <c r="U723" s="21" t="s">
        <v>91</v>
      </c>
      <c r="V723" s="21" t="s">
        <v>92</v>
      </c>
    </row>
    <row r="724" spans="1:22" ht="15" customHeight="1" x14ac:dyDescent="0.35">
      <c r="A724" s="18" t="s">
        <v>1641</v>
      </c>
      <c r="B724" s="18" t="s">
        <v>1512</v>
      </c>
      <c r="C724" s="18" t="s">
        <v>1642</v>
      </c>
      <c r="D724" s="18" t="s">
        <v>100</v>
      </c>
      <c r="E724" s="18" t="s">
        <v>170</v>
      </c>
      <c r="F724" s="18" t="s">
        <v>87</v>
      </c>
      <c r="G724" s="18" t="s">
        <v>1576</v>
      </c>
      <c r="H724" s="19">
        <v>15</v>
      </c>
      <c r="I724" s="19">
        <v>33</v>
      </c>
      <c r="J724" s="18" t="s">
        <v>89</v>
      </c>
      <c r="K724" s="19">
        <v>2</v>
      </c>
      <c r="L724" s="19">
        <v>3</v>
      </c>
      <c r="M724" s="19">
        <v>3</v>
      </c>
      <c r="N724" s="19">
        <v>4</v>
      </c>
      <c r="O724" s="18" t="s">
        <v>103</v>
      </c>
      <c r="P724" s="20">
        <f>ROUND(CachTinhDiem!$B$23*ROUND(1+(SUMPRODUCT(INDEX(CachTinhDiem!$B$8:$E$11,1,0),$K724:$N724)-1)*9/4,1)+CachTinhDiem!$B$24*ROUND(1+(INDEX(CachTinhDiem!$B$15:$E$20,MATCH($O724,CachTinhDiem!$A$15:$A$20,0),1)-1)*9/4,1),1)</f>
        <v>6.5</v>
      </c>
      <c r="Q724" s="20">
        <f>ROUND(CachTinhDiem!$B$23*ROUND(1+(SUMPRODUCT(INDEX(CachTinhDiem!$B$8:$E$11,2,0),$K724:$N724)-1)*9/4,1)+CachTinhDiem!$B$24*ROUND(1+(INDEX(CachTinhDiem!$B$15:$E$20,MATCH($O724,CachTinhDiem!$A$15:$A$20,0),2)-1)*9/4,1),1)</f>
        <v>4.7</v>
      </c>
      <c r="R724" s="20">
        <f>ROUND(CachTinhDiem!$B$23*ROUND(1+(SUMPRODUCT(INDEX(CachTinhDiem!$B$8:$E$11,3,0),$K724:$N724)-1)*9/4,1)+CachTinhDiem!$B$24*ROUND(1+(INDEX(CachTinhDiem!$B$15:$E$20,MATCH($O724,CachTinhDiem!$A$15:$A$20,0),3)-1)*9/4,1),1)</f>
        <v>5.2</v>
      </c>
      <c r="S724" s="20">
        <f>ROUND(CachTinhDiem!$B$23*ROUND(1+(SUMPRODUCT(INDEX(CachTinhDiem!$B$8:$E$11,4,0),$K724:$N724)-1)*9/4,1)+CachTinhDiem!$B$24*ROUND(1+(INDEX(CachTinhDiem!$B$15:$E$20,MATCH($O724,CachTinhDiem!$A$15:$A$20,0),4)-1)*9/4,1),1)</f>
        <v>7.8</v>
      </c>
      <c r="T724" s="18" t="str">
        <f>INDEX(CachTinhDiem!$A$8:$A$11,MATCH(MAX($P724:$S724),$P724:$S724,0))</f>
        <v>Thuyết trình</v>
      </c>
      <c r="U724" s="21" t="s">
        <v>91</v>
      </c>
      <c r="V724" s="21" t="s">
        <v>92</v>
      </c>
    </row>
    <row r="725" spans="1:22" ht="15" customHeight="1" x14ac:dyDescent="0.35">
      <c r="A725" s="18" t="s">
        <v>1643</v>
      </c>
      <c r="B725" s="18" t="s">
        <v>1512</v>
      </c>
      <c r="C725" s="18" t="s">
        <v>1644</v>
      </c>
      <c r="D725" s="18" t="s">
        <v>136</v>
      </c>
      <c r="E725" s="18" t="s">
        <v>225</v>
      </c>
      <c r="F725" s="18" t="s">
        <v>87</v>
      </c>
      <c r="G725" s="18" t="s">
        <v>259</v>
      </c>
      <c r="H725" s="19">
        <v>8</v>
      </c>
      <c r="I725" s="19">
        <v>23</v>
      </c>
      <c r="J725" s="18" t="s">
        <v>97</v>
      </c>
      <c r="K725" s="19">
        <v>4</v>
      </c>
      <c r="L725" s="19">
        <v>3</v>
      </c>
      <c r="M725" s="19">
        <v>3</v>
      </c>
      <c r="N725" s="19">
        <v>2</v>
      </c>
      <c r="O725" s="18" t="s">
        <v>115</v>
      </c>
      <c r="P725" s="20">
        <f>ROUND(CachTinhDiem!$B$23*ROUND(1+(SUMPRODUCT(INDEX(CachTinhDiem!$B$8:$E$11,1,0),$K725:$N725)-1)*9/4,1)+CachTinhDiem!$B$24*ROUND(1+(INDEX(CachTinhDiem!$B$15:$E$20,MATCH($O725,CachTinhDiem!$A$15:$A$20,0),1)-1)*9/4,1),1)</f>
        <v>6.6</v>
      </c>
      <c r="Q725" s="20">
        <f>ROUND(CachTinhDiem!$B$23*ROUND(1+(SUMPRODUCT(INDEX(CachTinhDiem!$B$8:$E$11,2,0),$K725:$N725)-1)*9/4,1)+CachTinhDiem!$B$24*ROUND(1+(INDEX(CachTinhDiem!$B$15:$E$20,MATCH($O725,CachTinhDiem!$A$15:$A$20,0),2)-1)*9/4,1),1)</f>
        <v>6.3</v>
      </c>
      <c r="R725" s="20">
        <f>ROUND(CachTinhDiem!$B$23*ROUND(1+(SUMPRODUCT(INDEX(CachTinhDiem!$B$8:$E$11,3,0),$K725:$N725)-1)*9/4,1)+CachTinhDiem!$B$24*ROUND(1+(INDEX(CachTinhDiem!$B$15:$E$20,MATCH($O725,CachTinhDiem!$A$15:$A$20,0),3)-1)*9/4,1),1)</f>
        <v>6.6</v>
      </c>
      <c r="S725" s="20">
        <f>ROUND(CachTinhDiem!$B$23*ROUND(1+(SUMPRODUCT(INDEX(CachTinhDiem!$B$8:$E$11,4,0),$K725:$N725)-1)*9/4,1)+CachTinhDiem!$B$24*ROUND(1+(INDEX(CachTinhDiem!$B$15:$E$20,MATCH($O725,CachTinhDiem!$A$15:$A$20,0),4)-1)*9/4,1),1)</f>
        <v>4.5999999999999996</v>
      </c>
      <c r="T725" s="18" t="str">
        <f>INDEX(CachTinhDiem!$A$8:$A$11,MATCH(MAX($P725:$S725),$P725:$S725,0))</f>
        <v>Đi học</v>
      </c>
      <c r="U725" s="21" t="s">
        <v>91</v>
      </c>
      <c r="V725" s="21" t="s">
        <v>92</v>
      </c>
    </row>
    <row r="726" spans="1:22" ht="15" customHeight="1" x14ac:dyDescent="0.35">
      <c r="A726" s="18" t="s">
        <v>1645</v>
      </c>
      <c r="B726" s="18" t="s">
        <v>1512</v>
      </c>
      <c r="C726" s="18" t="s">
        <v>1646</v>
      </c>
      <c r="D726" s="18" t="s">
        <v>100</v>
      </c>
      <c r="E726" s="18" t="s">
        <v>106</v>
      </c>
      <c r="F726" s="18" t="s">
        <v>87</v>
      </c>
      <c r="G726" s="18" t="s">
        <v>238</v>
      </c>
      <c r="H726" s="19">
        <v>14</v>
      </c>
      <c r="I726" s="19">
        <v>33</v>
      </c>
      <c r="J726" s="18" t="s">
        <v>89</v>
      </c>
      <c r="K726" s="19">
        <v>3</v>
      </c>
      <c r="L726" s="19">
        <v>2</v>
      </c>
      <c r="M726" s="19">
        <v>3</v>
      </c>
      <c r="N726" s="19">
        <v>2</v>
      </c>
      <c r="O726" s="18" t="s">
        <v>150</v>
      </c>
      <c r="P726" s="20">
        <f>ROUND(CachTinhDiem!$B$23*ROUND(1+(SUMPRODUCT(INDEX(CachTinhDiem!$B$8:$E$11,1,0),$K726:$N726)-1)*9/4,1)+CachTinhDiem!$B$24*ROUND(1+(INDEX(CachTinhDiem!$B$15:$E$20,MATCH($O726,CachTinhDiem!$A$15:$A$20,0),1)-1)*9/4,1),1)</f>
        <v>5.3</v>
      </c>
      <c r="Q726" s="20">
        <f>ROUND(CachTinhDiem!$B$23*ROUND(1+(SUMPRODUCT(INDEX(CachTinhDiem!$B$8:$E$11,2,0),$K726:$N726)-1)*9/4,1)+CachTinhDiem!$B$24*ROUND(1+(INDEX(CachTinhDiem!$B$15:$E$20,MATCH($O726,CachTinhDiem!$A$15:$A$20,0),2)-1)*9/4,1),1)</f>
        <v>4.4000000000000004</v>
      </c>
      <c r="R726" s="20">
        <f>ROUND(CachTinhDiem!$B$23*ROUND(1+(SUMPRODUCT(INDEX(CachTinhDiem!$B$8:$E$11,3,0),$K726:$N726)-1)*9/4,1)+CachTinhDiem!$B$24*ROUND(1+(INDEX(CachTinhDiem!$B$15:$E$20,MATCH($O726,CachTinhDiem!$A$15:$A$20,0),3)-1)*9/4,1),1)</f>
        <v>6.1</v>
      </c>
      <c r="S726" s="20">
        <f>ROUND(CachTinhDiem!$B$23*ROUND(1+(SUMPRODUCT(INDEX(CachTinhDiem!$B$8:$E$11,4,0),$K726:$N726)-1)*9/4,1)+CachTinhDiem!$B$24*ROUND(1+(INDEX(CachTinhDiem!$B$15:$E$20,MATCH($O726,CachTinhDiem!$A$15:$A$20,0),4)-1)*9/4,1),1)</f>
        <v>4.2</v>
      </c>
      <c r="T726" s="18" t="str">
        <f>INDEX(CachTinhDiem!$A$8:$A$11,MATCH(MAX($P726:$S726),$P726:$S726,0))</f>
        <v>Vẽ ngoại cảnh</v>
      </c>
      <c r="U726" s="21" t="s">
        <v>91</v>
      </c>
      <c r="V726" s="21" t="s">
        <v>92</v>
      </c>
    </row>
    <row r="727" spans="1:22" ht="15" customHeight="1" x14ac:dyDescent="0.35">
      <c r="A727" s="18" t="s">
        <v>1647</v>
      </c>
      <c r="B727" s="18" t="s">
        <v>1512</v>
      </c>
      <c r="C727" s="18" t="s">
        <v>1648</v>
      </c>
      <c r="D727" s="18" t="s">
        <v>85</v>
      </c>
      <c r="E727" s="18" t="s">
        <v>86</v>
      </c>
      <c r="F727" s="18" t="s">
        <v>87</v>
      </c>
      <c r="G727" s="18" t="s">
        <v>1277</v>
      </c>
      <c r="H727" s="19">
        <v>13</v>
      </c>
      <c r="I727" s="19">
        <v>32</v>
      </c>
      <c r="J727" s="18" t="s">
        <v>89</v>
      </c>
      <c r="K727" s="19">
        <v>2</v>
      </c>
      <c r="L727" s="19">
        <v>3</v>
      </c>
      <c r="M727" s="19">
        <v>4</v>
      </c>
      <c r="N727" s="19">
        <v>2</v>
      </c>
      <c r="O727" s="18" t="s">
        <v>115</v>
      </c>
      <c r="P727" s="20">
        <f>ROUND(CachTinhDiem!$B$23*ROUND(1+(SUMPRODUCT(INDEX(CachTinhDiem!$B$8:$E$11,1,0),$K727:$N727)-1)*9/4,1)+CachTinhDiem!$B$24*ROUND(1+(INDEX(CachTinhDiem!$B$15:$E$20,MATCH($O727,CachTinhDiem!$A$15:$A$20,0),1)-1)*9/4,1),1)</f>
        <v>6.7</v>
      </c>
      <c r="Q727" s="20">
        <f>ROUND(CachTinhDiem!$B$23*ROUND(1+(SUMPRODUCT(INDEX(CachTinhDiem!$B$8:$E$11,2,0),$K727:$N727)-1)*9/4,1)+CachTinhDiem!$B$24*ROUND(1+(INDEX(CachTinhDiem!$B$15:$E$20,MATCH($O727,CachTinhDiem!$A$15:$A$20,0),2)-1)*9/4,1),1)</f>
        <v>6.5</v>
      </c>
      <c r="R727" s="20">
        <f>ROUND(CachTinhDiem!$B$23*ROUND(1+(SUMPRODUCT(INDEX(CachTinhDiem!$B$8:$E$11,3,0),$K727:$N727)-1)*9/4,1)+CachTinhDiem!$B$24*ROUND(1+(INDEX(CachTinhDiem!$B$15:$E$20,MATCH($O727,CachTinhDiem!$A$15:$A$20,0),3)-1)*9/4,1),1)</f>
        <v>7.3</v>
      </c>
      <c r="S727" s="20">
        <f>ROUND(CachTinhDiem!$B$23*ROUND(1+(SUMPRODUCT(INDEX(CachTinhDiem!$B$8:$E$11,4,0),$K727:$N727)-1)*9/4,1)+CachTinhDiem!$B$24*ROUND(1+(INDEX(CachTinhDiem!$B$15:$E$20,MATCH($O727,CachTinhDiem!$A$15:$A$20,0),4)-1)*9/4,1),1)</f>
        <v>4.9000000000000004</v>
      </c>
      <c r="T727" s="18" t="str">
        <f>INDEX(CachTinhDiem!$A$8:$A$11,MATCH(MAX($P727:$S727),$P727:$S727,0))</f>
        <v>Vẽ ngoại cảnh</v>
      </c>
      <c r="U727" s="21" t="s">
        <v>91</v>
      </c>
      <c r="V727" s="21" t="s">
        <v>92</v>
      </c>
    </row>
    <row r="728" spans="1:22" ht="15" customHeight="1" x14ac:dyDescent="0.35">
      <c r="A728" s="18" t="s">
        <v>1649</v>
      </c>
      <c r="B728" s="18" t="s">
        <v>1512</v>
      </c>
      <c r="C728" s="18" t="s">
        <v>1650</v>
      </c>
      <c r="D728" s="18" t="s">
        <v>100</v>
      </c>
      <c r="E728" s="18" t="s">
        <v>147</v>
      </c>
      <c r="F728" s="18" t="s">
        <v>87</v>
      </c>
      <c r="G728" s="18" t="s">
        <v>1058</v>
      </c>
      <c r="H728" s="19">
        <v>11</v>
      </c>
      <c r="I728" s="19">
        <v>29</v>
      </c>
      <c r="J728" s="18" t="s">
        <v>200</v>
      </c>
      <c r="K728" s="19">
        <v>2</v>
      </c>
      <c r="L728" s="19">
        <v>3</v>
      </c>
      <c r="M728" s="19">
        <v>3</v>
      </c>
      <c r="N728" s="19">
        <v>2</v>
      </c>
      <c r="O728" s="18" t="s">
        <v>90</v>
      </c>
      <c r="P728" s="20">
        <f>ROUND(CachTinhDiem!$B$23*ROUND(1+(SUMPRODUCT(INDEX(CachTinhDiem!$B$8:$E$11,1,0),$K728:$N728)-1)*9/4,1)+CachTinhDiem!$B$24*ROUND(1+(INDEX(CachTinhDiem!$B$15:$E$20,MATCH($O728,CachTinhDiem!$A$15:$A$20,0),1)-1)*9/4,1),1)</f>
        <v>5.6</v>
      </c>
      <c r="Q728" s="20">
        <f>ROUND(CachTinhDiem!$B$23*ROUND(1+(SUMPRODUCT(INDEX(CachTinhDiem!$B$8:$E$11,2,0),$K728:$N728)-1)*9/4,1)+CachTinhDiem!$B$24*ROUND(1+(INDEX(CachTinhDiem!$B$15:$E$20,MATCH($O728,CachTinhDiem!$A$15:$A$20,0),2)-1)*9/4,1),1)</f>
        <v>5</v>
      </c>
      <c r="R728" s="20">
        <f>ROUND(CachTinhDiem!$B$23*ROUND(1+(SUMPRODUCT(INDEX(CachTinhDiem!$B$8:$E$11,3,0),$K728:$N728)-1)*9/4,1)+CachTinhDiem!$B$24*ROUND(1+(INDEX(CachTinhDiem!$B$15:$E$20,MATCH($O728,CachTinhDiem!$A$15:$A$20,0),3)-1)*9/4,1),1)</f>
        <v>5.9</v>
      </c>
      <c r="S728" s="20">
        <f>ROUND(CachTinhDiem!$B$23*ROUND(1+(SUMPRODUCT(INDEX(CachTinhDiem!$B$8:$E$11,4,0),$K728:$N728)-1)*9/4,1)+CachTinhDiem!$B$24*ROUND(1+(INDEX(CachTinhDiem!$B$15:$E$20,MATCH($O728,CachTinhDiem!$A$15:$A$20,0),4)-1)*9/4,1),1)</f>
        <v>3.9</v>
      </c>
      <c r="T728" s="18" t="str">
        <f>INDEX(CachTinhDiem!$A$8:$A$11,MATCH(MAX($P728:$S728),$P728:$S728,0))</f>
        <v>Vẽ ngoại cảnh</v>
      </c>
      <c r="U728" s="21" t="s">
        <v>91</v>
      </c>
      <c r="V728" s="21" t="s">
        <v>92</v>
      </c>
    </row>
    <row r="729" spans="1:22" ht="15" customHeight="1" x14ac:dyDescent="0.35">
      <c r="A729" s="18" t="s">
        <v>1651</v>
      </c>
      <c r="B729" s="18" t="s">
        <v>1512</v>
      </c>
      <c r="C729" s="18" t="s">
        <v>1652</v>
      </c>
      <c r="D729" s="18" t="s">
        <v>85</v>
      </c>
      <c r="E729" s="18" t="s">
        <v>176</v>
      </c>
      <c r="F729" s="18" t="s">
        <v>87</v>
      </c>
      <c r="G729" s="18" t="s">
        <v>238</v>
      </c>
      <c r="H729" s="19">
        <v>9</v>
      </c>
      <c r="I729" s="19">
        <v>31</v>
      </c>
      <c r="J729" s="18" t="s">
        <v>200</v>
      </c>
      <c r="K729" s="19">
        <v>3</v>
      </c>
      <c r="L729" s="19">
        <v>2</v>
      </c>
      <c r="M729" s="19">
        <v>2</v>
      </c>
      <c r="N729" s="19">
        <v>2</v>
      </c>
      <c r="O729" s="18" t="s">
        <v>90</v>
      </c>
      <c r="P729" s="20">
        <f>ROUND(CachTinhDiem!$B$23*ROUND(1+(SUMPRODUCT(INDEX(CachTinhDiem!$B$8:$E$11,1,0),$K729:$N729)-1)*9/4,1)+CachTinhDiem!$B$24*ROUND(1+(INDEX(CachTinhDiem!$B$15:$E$20,MATCH($O729,CachTinhDiem!$A$15:$A$20,0),1)-1)*9/4,1),1)</f>
        <v>4.8</v>
      </c>
      <c r="Q729" s="20">
        <f>ROUND(CachTinhDiem!$B$23*ROUND(1+(SUMPRODUCT(INDEX(CachTinhDiem!$B$8:$E$11,2,0),$K729:$N729)-1)*9/4,1)+CachTinhDiem!$B$24*ROUND(1+(INDEX(CachTinhDiem!$B$15:$E$20,MATCH($O729,CachTinhDiem!$A$15:$A$20,0),2)-1)*9/4,1),1)</f>
        <v>4.2</v>
      </c>
      <c r="R729" s="20">
        <f>ROUND(CachTinhDiem!$B$23*ROUND(1+(SUMPRODUCT(INDEX(CachTinhDiem!$B$8:$E$11,3,0),$K729:$N729)-1)*9/4,1)+CachTinhDiem!$B$24*ROUND(1+(INDEX(CachTinhDiem!$B$15:$E$20,MATCH($O729,CachTinhDiem!$A$15:$A$20,0),3)-1)*9/4,1),1)</f>
        <v>4.7</v>
      </c>
      <c r="S729" s="20">
        <f>ROUND(CachTinhDiem!$B$23*ROUND(1+(SUMPRODUCT(INDEX(CachTinhDiem!$B$8:$E$11,4,0),$K729:$N729)-1)*9/4,1)+CachTinhDiem!$B$24*ROUND(1+(INDEX(CachTinhDiem!$B$15:$E$20,MATCH($O729,CachTinhDiem!$A$15:$A$20,0),4)-1)*9/4,1),1)</f>
        <v>3.3</v>
      </c>
      <c r="T729" s="18" t="str">
        <f>INDEX(CachTinhDiem!$A$8:$A$11,MATCH(MAX($P729:$S729),$P729:$S729,0))</f>
        <v>Đi học</v>
      </c>
      <c r="U729" s="21" t="s">
        <v>91</v>
      </c>
      <c r="V729" s="21" t="s">
        <v>92</v>
      </c>
    </row>
    <row r="730" spans="1:22" ht="15" customHeight="1" x14ac:dyDescent="0.35">
      <c r="A730" s="18" t="s">
        <v>1653</v>
      </c>
      <c r="B730" s="18" t="s">
        <v>1512</v>
      </c>
      <c r="C730" s="18" t="s">
        <v>1654</v>
      </c>
      <c r="D730" s="18" t="s">
        <v>136</v>
      </c>
      <c r="E730" s="18" t="s">
        <v>180</v>
      </c>
      <c r="F730" s="18" t="s">
        <v>87</v>
      </c>
      <c r="G730" s="18" t="s">
        <v>1145</v>
      </c>
      <c r="H730" s="19">
        <v>12</v>
      </c>
      <c r="I730" s="19">
        <v>32</v>
      </c>
      <c r="J730" s="18" t="s">
        <v>89</v>
      </c>
      <c r="K730" s="19">
        <v>3</v>
      </c>
      <c r="L730" s="19">
        <v>3</v>
      </c>
      <c r="M730" s="19">
        <v>2</v>
      </c>
      <c r="N730" s="19">
        <v>3</v>
      </c>
      <c r="O730" s="18" t="s">
        <v>103</v>
      </c>
      <c r="P730" s="20">
        <f>ROUND(CachTinhDiem!$B$23*ROUND(1+(SUMPRODUCT(INDEX(CachTinhDiem!$B$8:$E$11,1,0),$K730:$N730)-1)*9/4,1)+CachTinhDiem!$B$24*ROUND(1+(INDEX(CachTinhDiem!$B$15:$E$20,MATCH($O730,CachTinhDiem!$A$15:$A$20,0),1)-1)*9/4,1),1)</f>
        <v>5.7</v>
      </c>
      <c r="Q730" s="20">
        <f>ROUND(CachTinhDiem!$B$23*ROUND(1+(SUMPRODUCT(INDEX(CachTinhDiem!$B$8:$E$11,2,0),$K730:$N730)-1)*9/4,1)+CachTinhDiem!$B$24*ROUND(1+(INDEX(CachTinhDiem!$B$15:$E$20,MATCH($O730,CachTinhDiem!$A$15:$A$20,0),2)-1)*9/4,1),1)</f>
        <v>4.0999999999999996</v>
      </c>
      <c r="R730" s="20">
        <f>ROUND(CachTinhDiem!$B$23*ROUND(1+(SUMPRODUCT(INDEX(CachTinhDiem!$B$8:$E$11,3,0),$K730:$N730)-1)*9/4,1)+CachTinhDiem!$B$24*ROUND(1+(INDEX(CachTinhDiem!$B$15:$E$20,MATCH($O730,CachTinhDiem!$A$15:$A$20,0),3)-1)*9/4,1),1)</f>
        <v>4.0999999999999996</v>
      </c>
      <c r="S730" s="20">
        <f>ROUND(CachTinhDiem!$B$23*ROUND(1+(SUMPRODUCT(INDEX(CachTinhDiem!$B$8:$E$11,4,0),$K730:$N730)-1)*9/4,1)+CachTinhDiem!$B$24*ROUND(1+(INDEX(CachTinhDiem!$B$15:$E$20,MATCH($O730,CachTinhDiem!$A$15:$A$20,0),4)-1)*9/4,1),1)</f>
        <v>6.6</v>
      </c>
      <c r="T730" s="18" t="str">
        <f>INDEX(CachTinhDiem!$A$8:$A$11,MATCH(MAX($P730:$S730),$P730:$S730,0))</f>
        <v>Thuyết trình</v>
      </c>
      <c r="U730" s="21" t="s">
        <v>91</v>
      </c>
      <c r="V730" s="21" t="s">
        <v>92</v>
      </c>
    </row>
    <row r="731" spans="1:22" ht="15" customHeight="1" x14ac:dyDescent="0.35">
      <c r="A731" s="18" t="s">
        <v>1655</v>
      </c>
      <c r="B731" s="18" t="s">
        <v>1512</v>
      </c>
      <c r="C731" s="18" t="s">
        <v>1656</v>
      </c>
      <c r="D731" s="18" t="s">
        <v>85</v>
      </c>
      <c r="E731" s="18" t="s">
        <v>106</v>
      </c>
      <c r="F731" s="18" t="s">
        <v>87</v>
      </c>
      <c r="G731" s="18" t="s">
        <v>177</v>
      </c>
      <c r="H731" s="19">
        <v>11</v>
      </c>
      <c r="I731" s="19">
        <v>32</v>
      </c>
      <c r="J731" s="18" t="s">
        <v>1520</v>
      </c>
      <c r="K731" s="19">
        <v>3</v>
      </c>
      <c r="L731" s="19">
        <v>2</v>
      </c>
      <c r="M731" s="19">
        <v>3</v>
      </c>
      <c r="N731" s="19">
        <v>3</v>
      </c>
      <c r="O731" s="18" t="s">
        <v>115</v>
      </c>
      <c r="P731" s="20">
        <f>ROUND(CachTinhDiem!$B$23*ROUND(1+(SUMPRODUCT(INDEX(CachTinhDiem!$B$8:$E$11,1,0),$K731:$N731)-1)*9/4,1)+CachTinhDiem!$B$24*ROUND(1+(INDEX(CachTinhDiem!$B$15:$E$20,MATCH($O731,CachTinhDiem!$A$15:$A$20,0),1)-1)*9/4,1),1)</f>
        <v>6.4</v>
      </c>
      <c r="Q731" s="20">
        <f>ROUND(CachTinhDiem!$B$23*ROUND(1+(SUMPRODUCT(INDEX(CachTinhDiem!$B$8:$E$11,2,0),$K731:$N731)-1)*9/4,1)+CachTinhDiem!$B$24*ROUND(1+(INDEX(CachTinhDiem!$B$15:$E$20,MATCH($O731,CachTinhDiem!$A$15:$A$20,0),2)-1)*9/4,1),1)</f>
        <v>5.9</v>
      </c>
      <c r="R731" s="20">
        <f>ROUND(CachTinhDiem!$B$23*ROUND(1+(SUMPRODUCT(INDEX(CachTinhDiem!$B$8:$E$11,3,0),$K731:$N731)-1)*9/4,1)+CachTinhDiem!$B$24*ROUND(1+(INDEX(CachTinhDiem!$B$15:$E$20,MATCH($O731,CachTinhDiem!$A$15:$A$20,0),3)-1)*9/4,1),1)</f>
        <v>6.4</v>
      </c>
      <c r="S731" s="20">
        <f>ROUND(CachTinhDiem!$B$23*ROUND(1+(SUMPRODUCT(INDEX(CachTinhDiem!$B$8:$E$11,4,0),$K731:$N731)-1)*9/4,1)+CachTinhDiem!$B$24*ROUND(1+(INDEX(CachTinhDiem!$B$15:$E$20,MATCH($O731,CachTinhDiem!$A$15:$A$20,0),4)-1)*9/4,1),1)</f>
        <v>5.2</v>
      </c>
      <c r="T731" s="18" t="str">
        <f>INDEX(CachTinhDiem!$A$8:$A$11,MATCH(MAX($P731:$S731),$P731:$S731,0))</f>
        <v>Đi học</v>
      </c>
      <c r="U731" s="21" t="s">
        <v>91</v>
      </c>
      <c r="V731" s="21" t="s">
        <v>92</v>
      </c>
    </row>
    <row r="732" spans="1:22" ht="15" customHeight="1" x14ac:dyDescent="0.35">
      <c r="A732" s="18" t="s">
        <v>1657</v>
      </c>
      <c r="B732" s="18" t="s">
        <v>1512</v>
      </c>
      <c r="C732" s="18" t="s">
        <v>1658</v>
      </c>
      <c r="D732" s="18" t="s">
        <v>85</v>
      </c>
      <c r="E732" s="18" t="s">
        <v>24</v>
      </c>
      <c r="F732" s="18" t="s">
        <v>87</v>
      </c>
      <c r="G732" s="18" t="s">
        <v>238</v>
      </c>
      <c r="H732" s="19">
        <v>12</v>
      </c>
      <c r="I732" s="19">
        <v>29</v>
      </c>
      <c r="J732" s="18" t="s">
        <v>128</v>
      </c>
      <c r="K732" s="19">
        <v>3</v>
      </c>
      <c r="L732" s="19">
        <v>2</v>
      </c>
      <c r="M732" s="19">
        <v>5</v>
      </c>
      <c r="N732" s="19">
        <v>1</v>
      </c>
      <c r="O732" s="18" t="s">
        <v>150</v>
      </c>
      <c r="P732" s="20">
        <f>ROUND(CachTinhDiem!$B$23*ROUND(1+(SUMPRODUCT(INDEX(CachTinhDiem!$B$8:$E$11,1,0),$K732:$N732)-1)*9/4,1)+CachTinhDiem!$B$24*ROUND(1+(INDEX(CachTinhDiem!$B$15:$E$20,MATCH($O732,CachTinhDiem!$A$15:$A$20,0),1)-1)*9/4,1),1)</f>
        <v>5.7</v>
      </c>
      <c r="Q732" s="20">
        <f>ROUND(CachTinhDiem!$B$23*ROUND(1+(SUMPRODUCT(INDEX(CachTinhDiem!$B$8:$E$11,2,0),$K732:$N732)-1)*9/4,1)+CachTinhDiem!$B$24*ROUND(1+(INDEX(CachTinhDiem!$B$15:$E$20,MATCH($O732,CachTinhDiem!$A$15:$A$20,0),2)-1)*9/4,1),1)</f>
        <v>5.8</v>
      </c>
      <c r="R732" s="20">
        <f>ROUND(CachTinhDiem!$B$23*ROUND(1+(SUMPRODUCT(INDEX(CachTinhDiem!$B$8:$E$11,3,0),$K732:$N732)-1)*9/4,1)+CachTinhDiem!$B$24*ROUND(1+(INDEX(CachTinhDiem!$B$15:$E$20,MATCH($O732,CachTinhDiem!$A$15:$A$20,0),3)-1)*9/4,1),1)</f>
        <v>7.3</v>
      </c>
      <c r="S732" s="20">
        <f>ROUND(CachTinhDiem!$B$23*ROUND(1+(SUMPRODUCT(INDEX(CachTinhDiem!$B$8:$E$11,4,0),$K732:$N732)-1)*9/4,1)+CachTinhDiem!$B$24*ROUND(1+(INDEX(CachTinhDiem!$B$15:$E$20,MATCH($O732,CachTinhDiem!$A$15:$A$20,0),4)-1)*9/4,1),1)</f>
        <v>4</v>
      </c>
      <c r="T732" s="18" t="str">
        <f>INDEX(CachTinhDiem!$A$8:$A$11,MATCH(MAX($P732:$S732),$P732:$S732,0))</f>
        <v>Vẽ ngoại cảnh</v>
      </c>
      <c r="U732" s="21" t="s">
        <v>91</v>
      </c>
      <c r="V732" s="21" t="s">
        <v>92</v>
      </c>
    </row>
    <row r="733" spans="1:22" ht="15" customHeight="1" x14ac:dyDescent="0.35">
      <c r="A733" s="18" t="s">
        <v>1659</v>
      </c>
      <c r="B733" s="18" t="s">
        <v>1512</v>
      </c>
      <c r="C733" s="18" t="s">
        <v>1660</v>
      </c>
      <c r="D733" s="18" t="s">
        <v>85</v>
      </c>
      <c r="E733" s="18" t="s">
        <v>137</v>
      </c>
      <c r="F733" s="18" t="s">
        <v>87</v>
      </c>
      <c r="G733" s="18" t="s">
        <v>1561</v>
      </c>
      <c r="H733" s="19">
        <v>5</v>
      </c>
      <c r="I733" s="19">
        <v>19</v>
      </c>
      <c r="J733" s="18" t="s">
        <v>120</v>
      </c>
      <c r="K733" s="19">
        <v>4</v>
      </c>
      <c r="L733" s="19">
        <v>1</v>
      </c>
      <c r="M733" s="19">
        <v>3</v>
      </c>
      <c r="N733" s="19">
        <v>4</v>
      </c>
      <c r="O733" s="18" t="s">
        <v>150</v>
      </c>
      <c r="P733" s="20">
        <f>ROUND(CachTinhDiem!$B$23*ROUND(1+(SUMPRODUCT(INDEX(CachTinhDiem!$B$8:$E$11,1,0),$K733:$N733)-1)*9/4,1)+CachTinhDiem!$B$24*ROUND(1+(INDEX(CachTinhDiem!$B$15:$E$20,MATCH($O733,CachTinhDiem!$A$15:$A$20,0),1)-1)*9/4,1),1)</f>
        <v>5.9</v>
      </c>
      <c r="Q733" s="20">
        <f>ROUND(CachTinhDiem!$B$23*ROUND(1+(SUMPRODUCT(INDEX(CachTinhDiem!$B$8:$E$11,2,0),$K733:$N733)-1)*9/4,1)+CachTinhDiem!$B$24*ROUND(1+(INDEX(CachTinhDiem!$B$15:$E$20,MATCH($O733,CachTinhDiem!$A$15:$A$20,0),2)-1)*9/4,1),1)</f>
        <v>4.7</v>
      </c>
      <c r="R733" s="20">
        <f>ROUND(CachTinhDiem!$B$23*ROUND(1+(SUMPRODUCT(INDEX(CachTinhDiem!$B$8:$E$11,3,0),$K733:$N733)-1)*9/4,1)+CachTinhDiem!$B$24*ROUND(1+(INDEX(CachTinhDiem!$B$15:$E$20,MATCH($O733,CachTinhDiem!$A$15:$A$20,0),3)-1)*9/4,1),1)</f>
        <v>6.2</v>
      </c>
      <c r="S733" s="20">
        <f>ROUND(CachTinhDiem!$B$23*ROUND(1+(SUMPRODUCT(INDEX(CachTinhDiem!$B$8:$E$11,4,0),$K733:$N733)-1)*9/4,1)+CachTinhDiem!$B$24*ROUND(1+(INDEX(CachTinhDiem!$B$15:$E$20,MATCH($O733,CachTinhDiem!$A$15:$A$20,0),4)-1)*9/4,1),1)</f>
        <v>5.9</v>
      </c>
      <c r="T733" s="18" t="str">
        <f>INDEX(CachTinhDiem!$A$8:$A$11,MATCH(MAX($P733:$S733),$P733:$S733,0))</f>
        <v>Vẽ ngoại cảnh</v>
      </c>
      <c r="U733" s="21" t="s">
        <v>91</v>
      </c>
      <c r="V733" s="21" t="s">
        <v>92</v>
      </c>
    </row>
    <row r="734" spans="1:22" ht="15" customHeight="1" x14ac:dyDescent="0.35">
      <c r="A734" s="18" t="s">
        <v>1661</v>
      </c>
      <c r="B734" s="18" t="s">
        <v>1512</v>
      </c>
      <c r="C734" s="18" t="s">
        <v>1662</v>
      </c>
      <c r="D734" s="18" t="s">
        <v>100</v>
      </c>
      <c r="E734" s="18" t="s">
        <v>229</v>
      </c>
      <c r="F734" s="18" t="s">
        <v>87</v>
      </c>
      <c r="G734" s="18" t="s">
        <v>278</v>
      </c>
      <c r="H734" s="19">
        <v>16</v>
      </c>
      <c r="I734" s="19">
        <v>36</v>
      </c>
      <c r="J734" s="18" t="s">
        <v>89</v>
      </c>
      <c r="K734" s="19">
        <v>2</v>
      </c>
      <c r="L734" s="19">
        <v>5</v>
      </c>
      <c r="M734" s="19">
        <v>2</v>
      </c>
      <c r="N734" s="19">
        <v>4</v>
      </c>
      <c r="O734" s="18" t="s">
        <v>103</v>
      </c>
      <c r="P734" s="20">
        <f>ROUND(CachTinhDiem!$B$23*ROUND(1+(SUMPRODUCT(INDEX(CachTinhDiem!$B$8:$E$11,1,0),$K734:$N734)-1)*9/4,1)+CachTinhDiem!$B$24*ROUND(1+(INDEX(CachTinhDiem!$B$15:$E$20,MATCH($O734,CachTinhDiem!$A$15:$A$20,0),1)-1)*9/4,1),1)</f>
        <v>7</v>
      </c>
      <c r="Q734" s="20">
        <f>ROUND(CachTinhDiem!$B$23*ROUND(1+(SUMPRODUCT(INDEX(CachTinhDiem!$B$8:$E$11,2,0),$K734:$N734)-1)*9/4,1)+CachTinhDiem!$B$24*ROUND(1+(INDEX(CachTinhDiem!$B$15:$E$20,MATCH($O734,CachTinhDiem!$A$15:$A$20,0),2)-1)*9/4,1),1)</f>
        <v>4.5999999999999996</v>
      </c>
      <c r="R734" s="20">
        <f>ROUND(CachTinhDiem!$B$23*ROUND(1+(SUMPRODUCT(INDEX(CachTinhDiem!$B$8:$E$11,3,0),$K734:$N734)-1)*9/4,1)+CachTinhDiem!$B$24*ROUND(1+(INDEX(CachTinhDiem!$B$15:$E$20,MATCH($O734,CachTinhDiem!$A$15:$A$20,0),3)-1)*9/4,1),1)</f>
        <v>5.3</v>
      </c>
      <c r="S734" s="20">
        <f>ROUND(CachTinhDiem!$B$23*ROUND(1+(SUMPRODUCT(INDEX(CachTinhDiem!$B$8:$E$11,4,0),$K734:$N734)-1)*9/4,1)+CachTinhDiem!$B$24*ROUND(1+(INDEX(CachTinhDiem!$B$15:$E$20,MATCH($O734,CachTinhDiem!$A$15:$A$20,0),4)-1)*9/4,1),1)</f>
        <v>8.1</v>
      </c>
      <c r="T734" s="18" t="str">
        <f>INDEX(CachTinhDiem!$A$8:$A$11,MATCH(MAX($P734:$S734),$P734:$S734,0))</f>
        <v>Thuyết trình</v>
      </c>
      <c r="U734" s="21" t="s">
        <v>91</v>
      </c>
      <c r="V734" s="21" t="s">
        <v>92</v>
      </c>
    </row>
    <row r="735" spans="1:22" ht="15" customHeight="1" x14ac:dyDescent="0.35">
      <c r="A735" s="18" t="s">
        <v>1663</v>
      </c>
      <c r="B735" s="18" t="s">
        <v>1512</v>
      </c>
      <c r="C735" s="18" t="s">
        <v>1664</v>
      </c>
      <c r="D735" s="18" t="s">
        <v>100</v>
      </c>
      <c r="E735" s="18" t="s">
        <v>163</v>
      </c>
      <c r="F735" s="18" t="s">
        <v>87</v>
      </c>
      <c r="G735" s="18" t="s">
        <v>1092</v>
      </c>
      <c r="H735" s="19">
        <v>5</v>
      </c>
      <c r="I735" s="19">
        <v>10</v>
      </c>
      <c r="J735" s="18" t="s">
        <v>120</v>
      </c>
      <c r="K735" s="19">
        <v>4</v>
      </c>
      <c r="L735" s="19">
        <v>1</v>
      </c>
      <c r="M735" s="19">
        <v>4</v>
      </c>
      <c r="N735" s="19">
        <v>2</v>
      </c>
      <c r="O735" s="18" t="s">
        <v>138</v>
      </c>
      <c r="P735" s="20">
        <f>ROUND(CachTinhDiem!$B$23*ROUND(1+(SUMPRODUCT(INDEX(CachTinhDiem!$B$8:$E$11,1,0),$K735:$N735)-1)*9/4,1)+CachTinhDiem!$B$24*ROUND(1+(INDEX(CachTinhDiem!$B$15:$E$20,MATCH($O735,CachTinhDiem!$A$15:$A$20,0),1)-1)*9/4,1),1)</f>
        <v>5.4</v>
      </c>
      <c r="Q735" s="20">
        <f>ROUND(CachTinhDiem!$B$23*ROUND(1+(SUMPRODUCT(INDEX(CachTinhDiem!$B$8:$E$11,2,0),$K735:$N735)-1)*9/4,1)+CachTinhDiem!$B$24*ROUND(1+(INDEX(CachTinhDiem!$B$15:$E$20,MATCH($O735,CachTinhDiem!$A$15:$A$20,0),2)-1)*9/4,1),1)</f>
        <v>7.2</v>
      </c>
      <c r="R735" s="20">
        <f>ROUND(CachTinhDiem!$B$23*ROUND(1+(SUMPRODUCT(INDEX(CachTinhDiem!$B$8:$E$11,3,0),$K735:$N735)-1)*9/4,1)+CachTinhDiem!$B$24*ROUND(1+(INDEX(CachTinhDiem!$B$15:$E$20,MATCH($O735,CachTinhDiem!$A$15:$A$20,0),3)-1)*9/4,1),1)</f>
        <v>5.7</v>
      </c>
      <c r="S735" s="20">
        <f>ROUND(CachTinhDiem!$B$23*ROUND(1+(SUMPRODUCT(INDEX(CachTinhDiem!$B$8:$E$11,4,0),$K735:$N735)-1)*9/4,1)+CachTinhDiem!$B$24*ROUND(1+(INDEX(CachTinhDiem!$B$15:$E$20,MATCH($O735,CachTinhDiem!$A$15:$A$20,0),4)-1)*9/4,1),1)</f>
        <v>2.9</v>
      </c>
      <c r="T735" s="18" t="str">
        <f>INDEX(CachTinhDiem!$A$8:$A$11,MATCH(MAX($P735:$S735),$P735:$S735,0))</f>
        <v>Xưởng/Công trình</v>
      </c>
      <c r="U735" s="21" t="s">
        <v>91</v>
      </c>
      <c r="V735" s="21" t="s">
        <v>92</v>
      </c>
    </row>
    <row r="736" spans="1:22" ht="15" customHeight="1" x14ac:dyDescent="0.35">
      <c r="A736" s="18" t="s">
        <v>1665</v>
      </c>
      <c r="B736" s="18" t="s">
        <v>1512</v>
      </c>
      <c r="C736" s="18" t="s">
        <v>1666</v>
      </c>
      <c r="D736" s="18" t="s">
        <v>136</v>
      </c>
      <c r="E736" s="18" t="s">
        <v>126</v>
      </c>
      <c r="F736" s="18" t="s">
        <v>87</v>
      </c>
      <c r="G736" s="18" t="s">
        <v>1058</v>
      </c>
      <c r="H736" s="19">
        <v>12</v>
      </c>
      <c r="I736" s="19">
        <v>31</v>
      </c>
      <c r="J736" s="18" t="s">
        <v>128</v>
      </c>
      <c r="K736" s="19">
        <v>2</v>
      </c>
      <c r="L736" s="19">
        <v>3</v>
      </c>
      <c r="M736" s="19">
        <v>4</v>
      </c>
      <c r="N736" s="19">
        <v>2</v>
      </c>
      <c r="O736" s="18" t="s">
        <v>138</v>
      </c>
      <c r="P736" s="20">
        <f>ROUND(CachTinhDiem!$B$23*ROUND(1+(SUMPRODUCT(INDEX(CachTinhDiem!$B$8:$E$11,1,0),$K736:$N736)-1)*9/4,1)+CachTinhDiem!$B$24*ROUND(1+(INDEX(CachTinhDiem!$B$15:$E$20,MATCH($O736,CachTinhDiem!$A$15:$A$20,0),1)-1)*9/4,1),1)</f>
        <v>6.1</v>
      </c>
      <c r="Q736" s="20">
        <f>ROUND(CachTinhDiem!$B$23*ROUND(1+(SUMPRODUCT(INDEX(CachTinhDiem!$B$8:$E$11,2,0),$K736:$N736)-1)*9/4,1)+CachTinhDiem!$B$24*ROUND(1+(INDEX(CachTinhDiem!$B$15:$E$20,MATCH($O736,CachTinhDiem!$A$15:$A$20,0),2)-1)*9/4,1),1)</f>
        <v>7.2</v>
      </c>
      <c r="R736" s="20">
        <f>ROUND(CachTinhDiem!$B$23*ROUND(1+(SUMPRODUCT(INDEX(CachTinhDiem!$B$8:$E$11,3,0),$K736:$N736)-1)*9/4,1)+CachTinhDiem!$B$24*ROUND(1+(INDEX(CachTinhDiem!$B$15:$E$20,MATCH($O736,CachTinhDiem!$A$15:$A$20,0),3)-1)*9/4,1),1)</f>
        <v>6.7</v>
      </c>
      <c r="S736" s="20">
        <f>ROUND(CachTinhDiem!$B$23*ROUND(1+(SUMPRODUCT(INDEX(CachTinhDiem!$B$8:$E$11,4,0),$K736:$N736)-1)*9/4,1)+CachTinhDiem!$B$24*ROUND(1+(INDEX(CachTinhDiem!$B$15:$E$20,MATCH($O736,CachTinhDiem!$A$15:$A$20,0),4)-1)*9/4,1),1)</f>
        <v>3.5</v>
      </c>
      <c r="T736" s="18" t="str">
        <f>INDEX(CachTinhDiem!$A$8:$A$11,MATCH(MAX($P736:$S736),$P736:$S736,0))</f>
        <v>Xưởng/Công trình</v>
      </c>
      <c r="U736" s="21" t="s">
        <v>91</v>
      </c>
      <c r="V736" s="21" t="s">
        <v>92</v>
      </c>
    </row>
    <row r="737" spans="1:22" ht="15" customHeight="1" x14ac:dyDescent="0.35">
      <c r="A737" s="18" t="s">
        <v>1667</v>
      </c>
      <c r="B737" s="18" t="s">
        <v>1512</v>
      </c>
      <c r="C737" s="18" t="s">
        <v>1668</v>
      </c>
      <c r="D737" s="18" t="s">
        <v>100</v>
      </c>
      <c r="E737" s="18" t="s">
        <v>254</v>
      </c>
      <c r="F737" s="18" t="s">
        <v>87</v>
      </c>
      <c r="G737" s="18" t="s">
        <v>215</v>
      </c>
      <c r="H737" s="19">
        <v>11</v>
      </c>
      <c r="I737" s="19">
        <v>31</v>
      </c>
      <c r="J737" s="18" t="s">
        <v>200</v>
      </c>
      <c r="K737" s="19">
        <v>2</v>
      </c>
      <c r="L737" s="19">
        <v>3</v>
      </c>
      <c r="M737" s="19">
        <v>4</v>
      </c>
      <c r="N737" s="19">
        <v>2</v>
      </c>
      <c r="O737" s="18" t="s">
        <v>138</v>
      </c>
      <c r="P737" s="20">
        <f>ROUND(CachTinhDiem!$B$23*ROUND(1+(SUMPRODUCT(INDEX(CachTinhDiem!$B$8:$E$11,1,0),$K737:$N737)-1)*9/4,1)+CachTinhDiem!$B$24*ROUND(1+(INDEX(CachTinhDiem!$B$15:$E$20,MATCH($O737,CachTinhDiem!$A$15:$A$20,0),1)-1)*9/4,1),1)</f>
        <v>6.1</v>
      </c>
      <c r="Q737" s="20">
        <f>ROUND(CachTinhDiem!$B$23*ROUND(1+(SUMPRODUCT(INDEX(CachTinhDiem!$B$8:$E$11,2,0),$K737:$N737)-1)*9/4,1)+CachTinhDiem!$B$24*ROUND(1+(INDEX(CachTinhDiem!$B$15:$E$20,MATCH($O737,CachTinhDiem!$A$15:$A$20,0),2)-1)*9/4,1),1)</f>
        <v>7.2</v>
      </c>
      <c r="R737" s="20">
        <f>ROUND(CachTinhDiem!$B$23*ROUND(1+(SUMPRODUCT(INDEX(CachTinhDiem!$B$8:$E$11,3,0),$K737:$N737)-1)*9/4,1)+CachTinhDiem!$B$24*ROUND(1+(INDEX(CachTinhDiem!$B$15:$E$20,MATCH($O737,CachTinhDiem!$A$15:$A$20,0),3)-1)*9/4,1),1)</f>
        <v>6.7</v>
      </c>
      <c r="S737" s="20">
        <f>ROUND(CachTinhDiem!$B$23*ROUND(1+(SUMPRODUCT(INDEX(CachTinhDiem!$B$8:$E$11,4,0),$K737:$N737)-1)*9/4,1)+CachTinhDiem!$B$24*ROUND(1+(INDEX(CachTinhDiem!$B$15:$E$20,MATCH($O737,CachTinhDiem!$A$15:$A$20,0),4)-1)*9/4,1),1)</f>
        <v>3.5</v>
      </c>
      <c r="T737" s="18" t="str">
        <f>INDEX(CachTinhDiem!$A$8:$A$11,MATCH(MAX($P737:$S737),$P737:$S737,0))</f>
        <v>Xưởng/Công trình</v>
      </c>
      <c r="U737" s="21" t="s">
        <v>91</v>
      </c>
      <c r="V737" s="21" t="s">
        <v>92</v>
      </c>
    </row>
    <row r="738" spans="1:22" ht="15" customHeight="1" x14ac:dyDescent="0.35">
      <c r="A738" s="18" t="s">
        <v>1669</v>
      </c>
      <c r="B738" s="18" t="s">
        <v>1512</v>
      </c>
      <c r="C738" s="18" t="s">
        <v>1670</v>
      </c>
      <c r="D738" s="18" t="s">
        <v>136</v>
      </c>
      <c r="E738" s="18" t="s">
        <v>106</v>
      </c>
      <c r="F738" s="18" t="s">
        <v>87</v>
      </c>
      <c r="G738" s="18" t="s">
        <v>1058</v>
      </c>
      <c r="H738" s="19">
        <v>10</v>
      </c>
      <c r="I738" s="19">
        <v>29</v>
      </c>
      <c r="J738" s="18" t="s">
        <v>200</v>
      </c>
      <c r="K738" s="19">
        <v>2</v>
      </c>
      <c r="L738" s="19">
        <v>3</v>
      </c>
      <c r="M738" s="19">
        <v>4</v>
      </c>
      <c r="N738" s="19">
        <v>2</v>
      </c>
      <c r="O738" s="18" t="s">
        <v>90</v>
      </c>
      <c r="P738" s="20">
        <f>ROUND(CachTinhDiem!$B$23*ROUND(1+(SUMPRODUCT(INDEX(CachTinhDiem!$B$8:$E$11,1,0),$K738:$N738)-1)*9/4,1)+CachTinhDiem!$B$24*ROUND(1+(INDEX(CachTinhDiem!$B$15:$E$20,MATCH($O738,CachTinhDiem!$A$15:$A$20,0),1)-1)*9/4,1),1)</f>
        <v>6.1</v>
      </c>
      <c r="Q738" s="20">
        <f>ROUND(CachTinhDiem!$B$23*ROUND(1+(SUMPRODUCT(INDEX(CachTinhDiem!$B$8:$E$11,2,0),$K738:$N738)-1)*9/4,1)+CachTinhDiem!$B$24*ROUND(1+(INDEX(CachTinhDiem!$B$15:$E$20,MATCH($O738,CachTinhDiem!$A$15:$A$20,0),2)-1)*9/4,1),1)</f>
        <v>5.9</v>
      </c>
      <c r="R738" s="20">
        <f>ROUND(CachTinhDiem!$B$23*ROUND(1+(SUMPRODUCT(INDEX(CachTinhDiem!$B$8:$E$11,3,0),$K738:$N738)-1)*9/4,1)+CachTinhDiem!$B$24*ROUND(1+(INDEX(CachTinhDiem!$B$15:$E$20,MATCH($O738,CachTinhDiem!$A$15:$A$20,0),3)-1)*9/4,1),1)</f>
        <v>6.7</v>
      </c>
      <c r="S738" s="20">
        <f>ROUND(CachTinhDiem!$B$23*ROUND(1+(SUMPRODUCT(INDEX(CachTinhDiem!$B$8:$E$11,4,0),$K738:$N738)-1)*9/4,1)+CachTinhDiem!$B$24*ROUND(1+(INDEX(CachTinhDiem!$B$15:$E$20,MATCH($O738,CachTinhDiem!$A$15:$A$20,0),4)-1)*9/4,1),1)</f>
        <v>4.2</v>
      </c>
      <c r="T738" s="18" t="str">
        <f>INDEX(CachTinhDiem!$A$8:$A$11,MATCH(MAX($P738:$S738),$P738:$S738,0))</f>
        <v>Vẽ ngoại cảnh</v>
      </c>
      <c r="U738" s="21" t="s">
        <v>91</v>
      </c>
      <c r="V738" s="21" t="s">
        <v>92</v>
      </c>
    </row>
    <row r="739" spans="1:22" ht="15" customHeight="1" x14ac:dyDescent="0.35">
      <c r="A739" s="18" t="s">
        <v>1671</v>
      </c>
      <c r="B739" s="18" t="s">
        <v>1512</v>
      </c>
      <c r="C739" s="18" t="s">
        <v>1672</v>
      </c>
      <c r="D739" s="18" t="s">
        <v>136</v>
      </c>
      <c r="E739" s="18" t="s">
        <v>18</v>
      </c>
      <c r="F739" s="18" t="s">
        <v>87</v>
      </c>
      <c r="G739" s="18" t="s">
        <v>262</v>
      </c>
      <c r="H739" s="19">
        <v>5</v>
      </c>
      <c r="I739" s="19">
        <v>20</v>
      </c>
      <c r="J739" s="18" t="s">
        <v>120</v>
      </c>
      <c r="K739" s="19">
        <v>4</v>
      </c>
      <c r="L739" s="19">
        <v>1</v>
      </c>
      <c r="M739" s="19">
        <v>3</v>
      </c>
      <c r="N739" s="19">
        <v>2</v>
      </c>
      <c r="O739" s="18" t="s">
        <v>115</v>
      </c>
      <c r="P739" s="20">
        <f>ROUND(CachTinhDiem!$B$23*ROUND(1+(SUMPRODUCT(INDEX(CachTinhDiem!$B$8:$E$11,1,0),$K739:$N739)-1)*9/4,1)+CachTinhDiem!$B$24*ROUND(1+(INDEX(CachTinhDiem!$B$15:$E$20,MATCH($O739,CachTinhDiem!$A$15:$A$20,0),1)-1)*9/4,1),1)</f>
        <v>5.6</v>
      </c>
      <c r="Q739" s="20">
        <f>ROUND(CachTinhDiem!$B$23*ROUND(1+(SUMPRODUCT(INDEX(CachTinhDiem!$B$8:$E$11,2,0),$K739:$N739)-1)*9/4,1)+CachTinhDiem!$B$24*ROUND(1+(INDEX(CachTinhDiem!$B$15:$E$20,MATCH($O739,CachTinhDiem!$A$15:$A$20,0),2)-1)*9/4,1),1)</f>
        <v>5.7</v>
      </c>
      <c r="R739" s="20">
        <f>ROUND(CachTinhDiem!$B$23*ROUND(1+(SUMPRODUCT(INDEX(CachTinhDiem!$B$8:$E$11,3,0),$K739:$N739)-1)*9/4,1)+CachTinhDiem!$B$24*ROUND(1+(INDEX(CachTinhDiem!$B$15:$E$20,MATCH($O739,CachTinhDiem!$A$15:$A$20,0),3)-1)*9/4,1),1)</f>
        <v>5.6</v>
      </c>
      <c r="S739" s="20">
        <f>ROUND(CachTinhDiem!$B$23*ROUND(1+(SUMPRODUCT(INDEX(CachTinhDiem!$B$8:$E$11,4,0),$K739:$N739)-1)*9/4,1)+CachTinhDiem!$B$24*ROUND(1+(INDEX(CachTinhDiem!$B$15:$E$20,MATCH($O739,CachTinhDiem!$A$15:$A$20,0),4)-1)*9/4,1),1)</f>
        <v>4</v>
      </c>
      <c r="T739" s="18" t="str">
        <f>INDEX(CachTinhDiem!$A$8:$A$11,MATCH(MAX($P739:$S739),$P739:$S739,0))</f>
        <v>Xưởng/Công trình</v>
      </c>
      <c r="U739" s="21" t="s">
        <v>91</v>
      </c>
      <c r="V739" s="21" t="s">
        <v>92</v>
      </c>
    </row>
    <row r="740" spans="1:22" ht="15" customHeight="1" x14ac:dyDescent="0.35">
      <c r="A740" s="18" t="s">
        <v>1673</v>
      </c>
      <c r="B740" s="18" t="s">
        <v>1512</v>
      </c>
      <c r="C740" s="18" t="s">
        <v>1674</v>
      </c>
      <c r="D740" s="18" t="s">
        <v>136</v>
      </c>
      <c r="E740" s="18" t="s">
        <v>147</v>
      </c>
      <c r="F740" s="18" t="s">
        <v>87</v>
      </c>
      <c r="G740" s="18" t="s">
        <v>259</v>
      </c>
      <c r="H740" s="19">
        <v>9</v>
      </c>
      <c r="I740" s="19">
        <v>22</v>
      </c>
      <c r="J740" s="18" t="s">
        <v>97</v>
      </c>
      <c r="K740" s="19">
        <v>3</v>
      </c>
      <c r="L740" s="19">
        <v>3</v>
      </c>
      <c r="M740" s="19">
        <v>3</v>
      </c>
      <c r="N740" s="19">
        <v>2</v>
      </c>
      <c r="O740" s="18" t="s">
        <v>115</v>
      </c>
      <c r="P740" s="20">
        <f>ROUND(CachTinhDiem!$B$23*ROUND(1+(SUMPRODUCT(INDEX(CachTinhDiem!$B$8:$E$11,1,0),$K740:$N740)-1)*9/4,1)+CachTinhDiem!$B$24*ROUND(1+(INDEX(CachTinhDiem!$B$15:$E$20,MATCH($O740,CachTinhDiem!$A$15:$A$20,0),1)-1)*9/4,1),1)</f>
        <v>6.4</v>
      </c>
      <c r="Q740" s="20">
        <f>ROUND(CachTinhDiem!$B$23*ROUND(1+(SUMPRODUCT(INDEX(CachTinhDiem!$B$8:$E$11,2,0),$K740:$N740)-1)*9/4,1)+CachTinhDiem!$B$24*ROUND(1+(INDEX(CachTinhDiem!$B$15:$E$20,MATCH($O740,CachTinhDiem!$A$15:$A$20,0),2)-1)*9/4,1),1)</f>
        <v>6.1</v>
      </c>
      <c r="R740" s="20">
        <f>ROUND(CachTinhDiem!$B$23*ROUND(1+(SUMPRODUCT(INDEX(CachTinhDiem!$B$8:$E$11,3,0),$K740:$N740)-1)*9/4,1)+CachTinhDiem!$B$24*ROUND(1+(INDEX(CachTinhDiem!$B$15:$E$20,MATCH($O740,CachTinhDiem!$A$15:$A$20,0),3)-1)*9/4,1),1)</f>
        <v>6.6</v>
      </c>
      <c r="S740" s="20">
        <f>ROUND(CachTinhDiem!$B$23*ROUND(1+(SUMPRODUCT(INDEX(CachTinhDiem!$B$8:$E$11,4,0),$K740:$N740)-1)*9/4,1)+CachTinhDiem!$B$24*ROUND(1+(INDEX(CachTinhDiem!$B$15:$E$20,MATCH($O740,CachTinhDiem!$A$15:$A$20,0),4)-1)*9/4,1),1)</f>
        <v>4.5999999999999996</v>
      </c>
      <c r="T740" s="18" t="str">
        <f>INDEX(CachTinhDiem!$A$8:$A$11,MATCH(MAX($P740:$S740),$P740:$S740,0))</f>
        <v>Vẽ ngoại cảnh</v>
      </c>
      <c r="U740" s="21" t="s">
        <v>91</v>
      </c>
      <c r="V740" s="21" t="s">
        <v>92</v>
      </c>
    </row>
    <row r="741" spans="1:22" ht="15" customHeight="1" x14ac:dyDescent="0.35">
      <c r="A741" s="18" t="s">
        <v>1675</v>
      </c>
      <c r="B741" s="18" t="s">
        <v>1512</v>
      </c>
      <c r="C741" s="18" t="s">
        <v>1676</v>
      </c>
      <c r="D741" s="18" t="s">
        <v>85</v>
      </c>
      <c r="E741" s="18" t="s">
        <v>95</v>
      </c>
      <c r="F741" s="18" t="s">
        <v>87</v>
      </c>
      <c r="G741" s="18" t="s">
        <v>191</v>
      </c>
      <c r="H741" s="19">
        <v>5</v>
      </c>
      <c r="I741" s="19">
        <v>10</v>
      </c>
      <c r="J741" s="18" t="s">
        <v>120</v>
      </c>
      <c r="K741" s="19">
        <v>4</v>
      </c>
      <c r="L741" s="19">
        <v>2</v>
      </c>
      <c r="M741" s="19">
        <v>5</v>
      </c>
      <c r="N741" s="19">
        <v>2</v>
      </c>
      <c r="O741" s="18" t="s">
        <v>138</v>
      </c>
      <c r="P741" s="20">
        <f>ROUND(CachTinhDiem!$B$23*ROUND(1+(SUMPRODUCT(INDEX(CachTinhDiem!$B$8:$E$11,1,0),$K741:$N741)-1)*9/4,1)+CachTinhDiem!$B$24*ROUND(1+(INDEX(CachTinhDiem!$B$15:$E$20,MATCH($O741,CachTinhDiem!$A$15:$A$20,0),1)-1)*9/4,1),1)</f>
        <v>6.3</v>
      </c>
      <c r="Q741" s="20">
        <f>ROUND(CachTinhDiem!$B$23*ROUND(1+(SUMPRODUCT(INDEX(CachTinhDiem!$B$8:$E$11,2,0),$K741:$N741)-1)*9/4,1)+CachTinhDiem!$B$24*ROUND(1+(INDEX(CachTinhDiem!$B$15:$E$20,MATCH($O741,CachTinhDiem!$A$15:$A$20,0),2)-1)*9/4,1),1)</f>
        <v>8.3000000000000007</v>
      </c>
      <c r="R741" s="20">
        <f>ROUND(CachTinhDiem!$B$23*ROUND(1+(SUMPRODUCT(INDEX(CachTinhDiem!$B$8:$E$11,3,0),$K741:$N741)-1)*9/4,1)+CachTinhDiem!$B$24*ROUND(1+(INDEX(CachTinhDiem!$B$15:$E$20,MATCH($O741,CachTinhDiem!$A$15:$A$20,0),3)-1)*9/4,1),1)</f>
        <v>7</v>
      </c>
      <c r="S741" s="20">
        <f>ROUND(CachTinhDiem!$B$23*ROUND(1+(SUMPRODUCT(INDEX(CachTinhDiem!$B$8:$E$11,4,0),$K741:$N741)-1)*9/4,1)+CachTinhDiem!$B$24*ROUND(1+(INDEX(CachTinhDiem!$B$15:$E$20,MATCH($O741,CachTinhDiem!$A$15:$A$20,0),4)-1)*9/4,1),1)</f>
        <v>3.5</v>
      </c>
      <c r="T741" s="18" t="str">
        <f>INDEX(CachTinhDiem!$A$8:$A$11,MATCH(MAX($P741:$S741),$P741:$S741,0))</f>
        <v>Xưởng/Công trình</v>
      </c>
      <c r="U741" s="21" t="s">
        <v>91</v>
      </c>
      <c r="V741" s="21" t="s">
        <v>92</v>
      </c>
    </row>
    <row r="742" spans="1:22" ht="15" customHeight="1" x14ac:dyDescent="0.35">
      <c r="A742" s="18" t="s">
        <v>1677</v>
      </c>
      <c r="B742" s="18" t="s">
        <v>1512</v>
      </c>
      <c r="C742" s="18" t="s">
        <v>1678</v>
      </c>
      <c r="D742" s="18" t="s">
        <v>85</v>
      </c>
      <c r="E742" s="18" t="s">
        <v>101</v>
      </c>
      <c r="F742" s="18" t="s">
        <v>87</v>
      </c>
      <c r="G742" s="18" t="s">
        <v>278</v>
      </c>
      <c r="H742" s="19">
        <v>14</v>
      </c>
      <c r="I742" s="19">
        <v>34</v>
      </c>
      <c r="J742" s="18" t="s">
        <v>89</v>
      </c>
      <c r="K742" s="19">
        <v>2</v>
      </c>
      <c r="L742" s="19">
        <v>5</v>
      </c>
      <c r="M742" s="19">
        <v>4</v>
      </c>
      <c r="N742" s="19">
        <v>4</v>
      </c>
      <c r="O742" s="18" t="s">
        <v>103</v>
      </c>
      <c r="P742" s="20">
        <f>ROUND(CachTinhDiem!$B$23*ROUND(1+(SUMPRODUCT(INDEX(CachTinhDiem!$B$8:$E$11,1,0),$K742:$N742)-1)*9/4,1)+CachTinhDiem!$B$24*ROUND(1+(INDEX(CachTinhDiem!$B$15:$E$20,MATCH($O742,CachTinhDiem!$A$15:$A$20,0),1)-1)*9/4,1),1)</f>
        <v>7.9</v>
      </c>
      <c r="Q742" s="20">
        <f>ROUND(CachTinhDiem!$B$23*ROUND(1+(SUMPRODUCT(INDEX(CachTinhDiem!$B$8:$E$11,2,0),$K742:$N742)-1)*9/4,1)+CachTinhDiem!$B$24*ROUND(1+(INDEX(CachTinhDiem!$B$15:$E$20,MATCH($O742,CachTinhDiem!$A$15:$A$20,0),2)-1)*9/4,1),1)</f>
        <v>6.1</v>
      </c>
      <c r="R742" s="20">
        <f>ROUND(CachTinhDiem!$B$23*ROUND(1+(SUMPRODUCT(INDEX(CachTinhDiem!$B$8:$E$11,3,0),$K742:$N742)-1)*9/4,1)+CachTinhDiem!$B$24*ROUND(1+(INDEX(CachTinhDiem!$B$15:$E$20,MATCH($O742,CachTinhDiem!$A$15:$A$20,0),3)-1)*9/4,1),1)</f>
        <v>6.9</v>
      </c>
      <c r="S742" s="20">
        <f>ROUND(CachTinhDiem!$B$23*ROUND(1+(SUMPRODUCT(INDEX(CachTinhDiem!$B$8:$E$11,4,0),$K742:$N742)-1)*9/4,1)+CachTinhDiem!$B$24*ROUND(1+(INDEX(CachTinhDiem!$B$15:$E$20,MATCH($O742,CachTinhDiem!$A$15:$A$20,0),4)-1)*9/4,1),1)</f>
        <v>8.6999999999999993</v>
      </c>
      <c r="T742" s="18" t="str">
        <f>INDEX(CachTinhDiem!$A$8:$A$11,MATCH(MAX($P742:$S742),$P742:$S742,0))</f>
        <v>Thuyết trình</v>
      </c>
      <c r="U742" s="21" t="s">
        <v>91</v>
      </c>
      <c r="V742" s="21" t="s">
        <v>92</v>
      </c>
    </row>
    <row r="743" spans="1:22" ht="15" customHeight="1" x14ac:dyDescent="0.35">
      <c r="A743" s="18" t="s">
        <v>1679</v>
      </c>
      <c r="B743" s="18" t="s">
        <v>1512</v>
      </c>
      <c r="C743" s="18" t="s">
        <v>1680</v>
      </c>
      <c r="D743" s="18" t="s">
        <v>85</v>
      </c>
      <c r="E743" s="18" t="s">
        <v>24</v>
      </c>
      <c r="F743" s="18" t="s">
        <v>87</v>
      </c>
      <c r="G743" s="18" t="s">
        <v>1145</v>
      </c>
      <c r="H743" s="19">
        <v>11</v>
      </c>
      <c r="I743" s="19">
        <v>33</v>
      </c>
      <c r="J743" s="18" t="s">
        <v>1520</v>
      </c>
      <c r="K743" s="19">
        <v>3</v>
      </c>
      <c r="L743" s="19">
        <v>3</v>
      </c>
      <c r="M743" s="19">
        <v>3</v>
      </c>
      <c r="N743" s="19">
        <v>4</v>
      </c>
      <c r="O743" s="18" t="s">
        <v>103</v>
      </c>
      <c r="P743" s="20">
        <f>ROUND(CachTinhDiem!$B$23*ROUND(1+(SUMPRODUCT(INDEX(CachTinhDiem!$B$8:$E$11,1,0),$K743:$N743)-1)*9/4,1)+CachTinhDiem!$B$24*ROUND(1+(INDEX(CachTinhDiem!$B$15:$E$20,MATCH($O743,CachTinhDiem!$A$15:$A$20,0),1)-1)*9/4,1),1)</f>
        <v>6.7</v>
      </c>
      <c r="Q743" s="20">
        <f>ROUND(CachTinhDiem!$B$23*ROUND(1+(SUMPRODUCT(INDEX(CachTinhDiem!$B$8:$E$11,2,0),$K743:$N743)-1)*9/4,1)+CachTinhDiem!$B$24*ROUND(1+(INDEX(CachTinhDiem!$B$15:$E$20,MATCH($O743,CachTinhDiem!$A$15:$A$20,0),2)-1)*9/4,1),1)</f>
        <v>5</v>
      </c>
      <c r="R743" s="20">
        <f>ROUND(CachTinhDiem!$B$23*ROUND(1+(SUMPRODUCT(INDEX(CachTinhDiem!$B$8:$E$11,3,0),$K743:$N743)-1)*9/4,1)+CachTinhDiem!$B$24*ROUND(1+(INDEX(CachTinhDiem!$B$15:$E$20,MATCH($O743,CachTinhDiem!$A$15:$A$20,0),3)-1)*9/4,1),1)</f>
        <v>5.2</v>
      </c>
      <c r="S743" s="20">
        <f>ROUND(CachTinhDiem!$B$23*ROUND(1+(SUMPRODUCT(INDEX(CachTinhDiem!$B$8:$E$11,4,0),$K743:$N743)-1)*9/4,1)+CachTinhDiem!$B$24*ROUND(1+(INDEX(CachTinhDiem!$B$15:$E$20,MATCH($O743,CachTinhDiem!$A$15:$A$20,0),4)-1)*9/4,1),1)</f>
        <v>7.8</v>
      </c>
      <c r="T743" s="18" t="str">
        <f>INDEX(CachTinhDiem!$A$8:$A$11,MATCH(MAX($P743:$S743),$P743:$S743,0))</f>
        <v>Thuyết trình</v>
      </c>
      <c r="U743" s="21" t="s">
        <v>91</v>
      </c>
      <c r="V743" s="21" t="s">
        <v>92</v>
      </c>
    </row>
    <row r="744" spans="1:22" ht="15" customHeight="1" x14ac:dyDescent="0.35">
      <c r="A744" s="18" t="s">
        <v>1681</v>
      </c>
      <c r="B744" s="18" t="s">
        <v>1512</v>
      </c>
      <c r="C744" s="18" t="s">
        <v>1682</v>
      </c>
      <c r="D744" s="18" t="s">
        <v>136</v>
      </c>
      <c r="E744" s="18" t="s">
        <v>106</v>
      </c>
      <c r="F744" s="18" t="s">
        <v>87</v>
      </c>
      <c r="G744" s="18" t="s">
        <v>1145</v>
      </c>
      <c r="H744" s="19">
        <v>8</v>
      </c>
      <c r="I744" s="19">
        <v>27</v>
      </c>
      <c r="J744" s="18" t="s">
        <v>200</v>
      </c>
      <c r="K744" s="19">
        <v>4</v>
      </c>
      <c r="L744" s="19">
        <v>3</v>
      </c>
      <c r="M744" s="19">
        <v>4</v>
      </c>
      <c r="N744" s="19">
        <v>2</v>
      </c>
      <c r="O744" s="18" t="s">
        <v>90</v>
      </c>
      <c r="P744" s="20">
        <f>ROUND(CachTinhDiem!$B$23*ROUND(1+(SUMPRODUCT(INDEX(CachTinhDiem!$B$8:$E$11,1,0),$K744:$N744)-1)*9/4,1)+CachTinhDiem!$B$24*ROUND(1+(INDEX(CachTinhDiem!$B$15:$E$20,MATCH($O744,CachTinhDiem!$A$15:$A$20,0),1)-1)*9/4,1),1)</f>
        <v>6.3</v>
      </c>
      <c r="Q744" s="20">
        <f>ROUND(CachTinhDiem!$B$23*ROUND(1+(SUMPRODUCT(INDEX(CachTinhDiem!$B$8:$E$11,2,0),$K744:$N744)-1)*9/4,1)+CachTinhDiem!$B$24*ROUND(1+(INDEX(CachTinhDiem!$B$15:$E$20,MATCH($O744,CachTinhDiem!$A$15:$A$20,0),2)-1)*9/4,1),1)</f>
        <v>6.5</v>
      </c>
      <c r="R744" s="20">
        <f>ROUND(CachTinhDiem!$B$23*ROUND(1+(SUMPRODUCT(INDEX(CachTinhDiem!$B$8:$E$11,3,0),$K744:$N744)-1)*9/4,1)+CachTinhDiem!$B$24*ROUND(1+(INDEX(CachTinhDiem!$B$15:$E$20,MATCH($O744,CachTinhDiem!$A$15:$A$20,0),3)-1)*9/4,1),1)</f>
        <v>6.7</v>
      </c>
      <c r="S744" s="20">
        <f>ROUND(CachTinhDiem!$B$23*ROUND(1+(SUMPRODUCT(INDEX(CachTinhDiem!$B$8:$E$11,4,0),$K744:$N744)-1)*9/4,1)+CachTinhDiem!$B$24*ROUND(1+(INDEX(CachTinhDiem!$B$15:$E$20,MATCH($O744,CachTinhDiem!$A$15:$A$20,0),4)-1)*9/4,1),1)</f>
        <v>4.2</v>
      </c>
      <c r="T744" s="18" t="str">
        <f>INDEX(CachTinhDiem!$A$8:$A$11,MATCH(MAX($P744:$S744),$P744:$S744,0))</f>
        <v>Vẽ ngoại cảnh</v>
      </c>
      <c r="U744" s="21" t="s">
        <v>91</v>
      </c>
      <c r="V744" s="21" t="s">
        <v>92</v>
      </c>
    </row>
    <row r="745" spans="1:22" ht="15" customHeight="1" x14ac:dyDescent="0.35">
      <c r="A745" s="18" t="s">
        <v>1683</v>
      </c>
      <c r="B745" s="18" t="s">
        <v>1512</v>
      </c>
      <c r="C745" s="18" t="s">
        <v>1684</v>
      </c>
      <c r="D745" s="18" t="s">
        <v>85</v>
      </c>
      <c r="E745" s="18" t="s">
        <v>137</v>
      </c>
      <c r="F745" s="18" t="s">
        <v>87</v>
      </c>
      <c r="G745" s="18" t="s">
        <v>226</v>
      </c>
      <c r="H745" s="19">
        <v>9</v>
      </c>
      <c r="I745" s="19">
        <v>28</v>
      </c>
      <c r="J745" s="18" t="s">
        <v>200</v>
      </c>
      <c r="K745" s="19">
        <v>4</v>
      </c>
      <c r="L745" s="19">
        <v>2</v>
      </c>
      <c r="M745" s="19">
        <v>2</v>
      </c>
      <c r="N745" s="19">
        <v>5</v>
      </c>
      <c r="O745" s="18" t="s">
        <v>103</v>
      </c>
      <c r="P745" s="20">
        <f>ROUND(CachTinhDiem!$B$23*ROUND(1+(SUMPRODUCT(INDEX(CachTinhDiem!$B$8:$E$11,1,0),$K745:$N745)-1)*9/4,1)+CachTinhDiem!$B$24*ROUND(1+(INDEX(CachTinhDiem!$B$15:$E$20,MATCH($O745,CachTinhDiem!$A$15:$A$20,0),1)-1)*9/4,1),1)</f>
        <v>6.3</v>
      </c>
      <c r="Q745" s="20">
        <f>ROUND(CachTinhDiem!$B$23*ROUND(1+(SUMPRODUCT(INDEX(CachTinhDiem!$B$8:$E$11,2,0),$K745:$N745)-1)*9/4,1)+CachTinhDiem!$B$24*ROUND(1+(INDEX(CachTinhDiem!$B$15:$E$20,MATCH($O745,CachTinhDiem!$A$15:$A$20,0),2)-1)*9/4,1),1)</f>
        <v>4.4000000000000004</v>
      </c>
      <c r="R745" s="20">
        <f>ROUND(CachTinhDiem!$B$23*ROUND(1+(SUMPRODUCT(INDEX(CachTinhDiem!$B$8:$E$11,3,0),$K745:$N745)-1)*9/4,1)+CachTinhDiem!$B$24*ROUND(1+(INDEX(CachTinhDiem!$B$15:$E$20,MATCH($O745,CachTinhDiem!$A$15:$A$20,0),3)-1)*9/4,1),1)</f>
        <v>4.2</v>
      </c>
      <c r="S745" s="20">
        <f>ROUND(CachTinhDiem!$B$23*ROUND(1+(SUMPRODUCT(INDEX(CachTinhDiem!$B$8:$E$11,4,0),$K745:$N745)-1)*9/4,1)+CachTinhDiem!$B$24*ROUND(1+(INDEX(CachTinhDiem!$B$15:$E$20,MATCH($O745,CachTinhDiem!$A$15:$A$20,0),4)-1)*9/4,1),1)</f>
        <v>8.1</v>
      </c>
      <c r="T745" s="18" t="str">
        <f>INDEX(CachTinhDiem!$A$8:$A$11,MATCH(MAX($P745:$S745),$P745:$S745,0))</f>
        <v>Thuyết trình</v>
      </c>
      <c r="U745" s="21" t="s">
        <v>91</v>
      </c>
      <c r="V745" s="21" t="s">
        <v>92</v>
      </c>
    </row>
    <row r="746" spans="1:22" ht="15" customHeight="1" x14ac:dyDescent="0.35">
      <c r="A746" s="18" t="s">
        <v>1685</v>
      </c>
      <c r="B746" s="18" t="s">
        <v>1512</v>
      </c>
      <c r="C746" s="18" t="s">
        <v>1686</v>
      </c>
      <c r="D746" s="18" t="s">
        <v>100</v>
      </c>
      <c r="E746" s="18" t="s">
        <v>147</v>
      </c>
      <c r="F746" s="18" t="s">
        <v>87</v>
      </c>
      <c r="G746" s="18" t="s">
        <v>1258</v>
      </c>
      <c r="H746" s="19">
        <v>5</v>
      </c>
      <c r="I746" s="19">
        <v>21</v>
      </c>
      <c r="J746" s="18" t="s">
        <v>97</v>
      </c>
      <c r="K746" s="19">
        <v>4</v>
      </c>
      <c r="L746" s="19">
        <v>1</v>
      </c>
      <c r="M746" s="19">
        <v>3</v>
      </c>
      <c r="N746" s="19">
        <v>2</v>
      </c>
      <c r="O746" s="18" t="s">
        <v>150</v>
      </c>
      <c r="P746" s="20">
        <f>ROUND(CachTinhDiem!$B$23*ROUND(1+(SUMPRODUCT(INDEX(CachTinhDiem!$B$8:$E$11,1,0),$K746:$N746)-1)*9/4,1)+CachTinhDiem!$B$24*ROUND(1+(INDEX(CachTinhDiem!$B$15:$E$20,MATCH($O746,CachTinhDiem!$A$15:$A$20,0),1)-1)*9/4,1),1)</f>
        <v>4.9000000000000004</v>
      </c>
      <c r="Q746" s="20">
        <f>ROUND(CachTinhDiem!$B$23*ROUND(1+(SUMPRODUCT(INDEX(CachTinhDiem!$B$8:$E$11,2,0),$K746:$N746)-1)*9/4,1)+CachTinhDiem!$B$24*ROUND(1+(INDEX(CachTinhDiem!$B$15:$E$20,MATCH($O746,CachTinhDiem!$A$15:$A$20,0),2)-1)*9/4,1),1)</f>
        <v>4.4000000000000004</v>
      </c>
      <c r="R746" s="20">
        <f>ROUND(CachTinhDiem!$B$23*ROUND(1+(SUMPRODUCT(INDEX(CachTinhDiem!$B$8:$E$11,3,0),$K746:$N746)-1)*9/4,1)+CachTinhDiem!$B$24*ROUND(1+(INDEX(CachTinhDiem!$B$15:$E$20,MATCH($O746,CachTinhDiem!$A$15:$A$20,0),3)-1)*9/4,1),1)</f>
        <v>5.6</v>
      </c>
      <c r="S746" s="20">
        <f>ROUND(CachTinhDiem!$B$23*ROUND(1+(SUMPRODUCT(INDEX(CachTinhDiem!$B$8:$E$11,4,0),$K746:$N746)-1)*9/4,1)+CachTinhDiem!$B$24*ROUND(1+(INDEX(CachTinhDiem!$B$15:$E$20,MATCH($O746,CachTinhDiem!$A$15:$A$20,0),4)-1)*9/4,1),1)</f>
        <v>4</v>
      </c>
      <c r="T746" s="18" t="str">
        <f>INDEX(CachTinhDiem!$A$8:$A$11,MATCH(MAX($P746:$S746),$P746:$S746,0))</f>
        <v>Vẽ ngoại cảnh</v>
      </c>
      <c r="U746" s="21" t="s">
        <v>91</v>
      </c>
      <c r="V746" s="21" t="s">
        <v>92</v>
      </c>
    </row>
    <row r="747" spans="1:22" ht="15" customHeight="1" x14ac:dyDescent="0.35">
      <c r="A747" s="18" t="s">
        <v>1687</v>
      </c>
      <c r="B747" s="18" t="s">
        <v>1512</v>
      </c>
      <c r="C747" s="18" t="s">
        <v>1688</v>
      </c>
      <c r="D747" s="18" t="s">
        <v>85</v>
      </c>
      <c r="E747" s="18" t="s">
        <v>229</v>
      </c>
      <c r="F747" s="18" t="s">
        <v>87</v>
      </c>
      <c r="G747" s="18" t="s">
        <v>1145</v>
      </c>
      <c r="H747" s="19">
        <v>12</v>
      </c>
      <c r="I747" s="19">
        <v>32</v>
      </c>
      <c r="J747" s="18" t="s">
        <v>89</v>
      </c>
      <c r="K747" s="19">
        <v>3</v>
      </c>
      <c r="L747" s="19">
        <v>3</v>
      </c>
      <c r="M747" s="19">
        <v>3</v>
      </c>
      <c r="N747" s="19">
        <v>4</v>
      </c>
      <c r="O747" s="18" t="s">
        <v>103</v>
      </c>
      <c r="P747" s="20">
        <f>ROUND(CachTinhDiem!$B$23*ROUND(1+(SUMPRODUCT(INDEX(CachTinhDiem!$B$8:$E$11,1,0),$K747:$N747)-1)*9/4,1)+CachTinhDiem!$B$24*ROUND(1+(INDEX(CachTinhDiem!$B$15:$E$20,MATCH($O747,CachTinhDiem!$A$15:$A$20,0),1)-1)*9/4,1),1)</f>
        <v>6.7</v>
      </c>
      <c r="Q747" s="20">
        <f>ROUND(CachTinhDiem!$B$23*ROUND(1+(SUMPRODUCT(INDEX(CachTinhDiem!$B$8:$E$11,2,0),$K747:$N747)-1)*9/4,1)+CachTinhDiem!$B$24*ROUND(1+(INDEX(CachTinhDiem!$B$15:$E$20,MATCH($O747,CachTinhDiem!$A$15:$A$20,0),2)-1)*9/4,1),1)</f>
        <v>5</v>
      </c>
      <c r="R747" s="20">
        <f>ROUND(CachTinhDiem!$B$23*ROUND(1+(SUMPRODUCT(INDEX(CachTinhDiem!$B$8:$E$11,3,0),$K747:$N747)-1)*9/4,1)+CachTinhDiem!$B$24*ROUND(1+(INDEX(CachTinhDiem!$B$15:$E$20,MATCH($O747,CachTinhDiem!$A$15:$A$20,0),3)-1)*9/4,1),1)</f>
        <v>5.2</v>
      </c>
      <c r="S747" s="20">
        <f>ROUND(CachTinhDiem!$B$23*ROUND(1+(SUMPRODUCT(INDEX(CachTinhDiem!$B$8:$E$11,4,0),$K747:$N747)-1)*9/4,1)+CachTinhDiem!$B$24*ROUND(1+(INDEX(CachTinhDiem!$B$15:$E$20,MATCH($O747,CachTinhDiem!$A$15:$A$20,0),4)-1)*9/4,1),1)</f>
        <v>7.8</v>
      </c>
      <c r="T747" s="18" t="str">
        <f>INDEX(CachTinhDiem!$A$8:$A$11,MATCH(MAX($P747:$S747),$P747:$S747,0))</f>
        <v>Thuyết trình</v>
      </c>
      <c r="U747" s="21" t="s">
        <v>91</v>
      </c>
      <c r="V747" s="21" t="s">
        <v>92</v>
      </c>
    </row>
    <row r="748" spans="1:22" ht="15" customHeight="1" x14ac:dyDescent="0.35">
      <c r="A748" s="18" t="s">
        <v>1689</v>
      </c>
      <c r="B748" s="18" t="s">
        <v>1512</v>
      </c>
      <c r="C748" s="18" t="s">
        <v>1690</v>
      </c>
      <c r="D748" s="18" t="s">
        <v>100</v>
      </c>
      <c r="E748" s="18" t="s">
        <v>131</v>
      </c>
      <c r="F748" s="18" t="s">
        <v>87</v>
      </c>
      <c r="G748" s="18" t="s">
        <v>1277</v>
      </c>
      <c r="H748" s="19">
        <v>11</v>
      </c>
      <c r="I748" s="19">
        <v>33</v>
      </c>
      <c r="J748" s="18" t="s">
        <v>1520</v>
      </c>
      <c r="K748" s="19">
        <v>2</v>
      </c>
      <c r="L748" s="19">
        <v>3</v>
      </c>
      <c r="M748" s="19">
        <v>4</v>
      </c>
      <c r="N748" s="19">
        <v>2</v>
      </c>
      <c r="O748" s="18" t="s">
        <v>115</v>
      </c>
      <c r="P748" s="20">
        <f>ROUND(CachTinhDiem!$B$23*ROUND(1+(SUMPRODUCT(INDEX(CachTinhDiem!$B$8:$E$11,1,0),$K748:$N748)-1)*9/4,1)+CachTinhDiem!$B$24*ROUND(1+(INDEX(CachTinhDiem!$B$15:$E$20,MATCH($O748,CachTinhDiem!$A$15:$A$20,0),1)-1)*9/4,1),1)</f>
        <v>6.7</v>
      </c>
      <c r="Q748" s="20">
        <f>ROUND(CachTinhDiem!$B$23*ROUND(1+(SUMPRODUCT(INDEX(CachTinhDiem!$B$8:$E$11,2,0),$K748:$N748)-1)*9/4,1)+CachTinhDiem!$B$24*ROUND(1+(INDEX(CachTinhDiem!$B$15:$E$20,MATCH($O748,CachTinhDiem!$A$15:$A$20,0),2)-1)*9/4,1),1)</f>
        <v>6.5</v>
      </c>
      <c r="R748" s="20">
        <f>ROUND(CachTinhDiem!$B$23*ROUND(1+(SUMPRODUCT(INDEX(CachTinhDiem!$B$8:$E$11,3,0),$K748:$N748)-1)*9/4,1)+CachTinhDiem!$B$24*ROUND(1+(INDEX(CachTinhDiem!$B$15:$E$20,MATCH($O748,CachTinhDiem!$A$15:$A$20,0),3)-1)*9/4,1),1)</f>
        <v>7.3</v>
      </c>
      <c r="S748" s="20">
        <f>ROUND(CachTinhDiem!$B$23*ROUND(1+(SUMPRODUCT(INDEX(CachTinhDiem!$B$8:$E$11,4,0),$K748:$N748)-1)*9/4,1)+CachTinhDiem!$B$24*ROUND(1+(INDEX(CachTinhDiem!$B$15:$E$20,MATCH($O748,CachTinhDiem!$A$15:$A$20,0),4)-1)*9/4,1),1)</f>
        <v>4.9000000000000004</v>
      </c>
      <c r="T748" s="18" t="str">
        <f>INDEX(CachTinhDiem!$A$8:$A$11,MATCH(MAX($P748:$S748),$P748:$S748,0))</f>
        <v>Vẽ ngoại cảnh</v>
      </c>
      <c r="U748" s="21" t="s">
        <v>91</v>
      </c>
      <c r="V748" s="21" t="s">
        <v>92</v>
      </c>
    </row>
    <row r="749" spans="1:22" ht="15" customHeight="1" x14ac:dyDescent="0.35">
      <c r="A749" s="18" t="s">
        <v>1691</v>
      </c>
      <c r="B749" s="18" t="s">
        <v>1512</v>
      </c>
      <c r="C749" s="18" t="s">
        <v>1692</v>
      </c>
      <c r="D749" s="18" t="s">
        <v>85</v>
      </c>
      <c r="E749" s="18" t="s">
        <v>163</v>
      </c>
      <c r="F749" s="18" t="s">
        <v>87</v>
      </c>
      <c r="G749" s="18" t="s">
        <v>1277</v>
      </c>
      <c r="H749" s="19">
        <v>11</v>
      </c>
      <c r="I749" s="19">
        <v>33</v>
      </c>
      <c r="J749" s="18" t="s">
        <v>1520</v>
      </c>
      <c r="K749" s="19">
        <v>2</v>
      </c>
      <c r="L749" s="19">
        <v>3</v>
      </c>
      <c r="M749" s="19">
        <v>5</v>
      </c>
      <c r="N749" s="19">
        <v>2</v>
      </c>
      <c r="O749" s="18" t="s">
        <v>115</v>
      </c>
      <c r="P749" s="20">
        <f>ROUND(CachTinhDiem!$B$23*ROUND(1+(SUMPRODUCT(INDEX(CachTinhDiem!$B$8:$E$11,1,0),$K749:$N749)-1)*9/4,1)+CachTinhDiem!$B$24*ROUND(1+(INDEX(CachTinhDiem!$B$15:$E$20,MATCH($O749,CachTinhDiem!$A$15:$A$20,0),1)-1)*9/4,1),1)</f>
        <v>7.2</v>
      </c>
      <c r="Q749" s="20">
        <f>ROUND(CachTinhDiem!$B$23*ROUND(1+(SUMPRODUCT(INDEX(CachTinhDiem!$B$8:$E$11,2,0),$K749:$N749)-1)*9/4,1)+CachTinhDiem!$B$24*ROUND(1+(INDEX(CachTinhDiem!$B$15:$E$20,MATCH($O749,CachTinhDiem!$A$15:$A$20,0),2)-1)*9/4,1),1)</f>
        <v>7.3</v>
      </c>
      <c r="R749" s="20">
        <f>ROUND(CachTinhDiem!$B$23*ROUND(1+(SUMPRODUCT(INDEX(CachTinhDiem!$B$8:$E$11,3,0),$K749:$N749)-1)*9/4,1)+CachTinhDiem!$B$24*ROUND(1+(INDEX(CachTinhDiem!$B$15:$E$20,MATCH($O749,CachTinhDiem!$A$15:$A$20,0),3)-1)*9/4,1),1)</f>
        <v>8.1</v>
      </c>
      <c r="S749" s="20">
        <f>ROUND(CachTinhDiem!$B$23*ROUND(1+(SUMPRODUCT(INDEX(CachTinhDiem!$B$8:$E$11,4,0),$K749:$N749)-1)*9/4,1)+CachTinhDiem!$B$24*ROUND(1+(INDEX(CachTinhDiem!$B$15:$E$20,MATCH($O749,CachTinhDiem!$A$15:$A$20,0),4)-1)*9/4,1),1)</f>
        <v>5.2</v>
      </c>
      <c r="T749" s="18" t="str">
        <f>INDEX(CachTinhDiem!$A$8:$A$11,MATCH(MAX($P749:$S749),$P749:$S749,0))</f>
        <v>Vẽ ngoại cảnh</v>
      </c>
      <c r="U749" s="21" t="s">
        <v>91</v>
      </c>
      <c r="V749" s="21" t="s">
        <v>92</v>
      </c>
    </row>
    <row r="750" spans="1:22" ht="15" customHeight="1" x14ac:dyDescent="0.35">
      <c r="A750" s="18" t="s">
        <v>1693</v>
      </c>
      <c r="B750" s="18" t="s">
        <v>1512</v>
      </c>
      <c r="C750" s="18" t="s">
        <v>1694</v>
      </c>
      <c r="D750" s="18" t="s">
        <v>85</v>
      </c>
      <c r="E750" s="18" t="s">
        <v>20</v>
      </c>
      <c r="F750" s="18" t="s">
        <v>87</v>
      </c>
      <c r="G750" s="18" t="s">
        <v>262</v>
      </c>
      <c r="H750" s="19">
        <v>9</v>
      </c>
      <c r="I750" s="19">
        <v>27</v>
      </c>
      <c r="J750" s="18" t="s">
        <v>200</v>
      </c>
      <c r="K750" s="19">
        <v>4</v>
      </c>
      <c r="L750" s="19">
        <v>2</v>
      </c>
      <c r="M750" s="19">
        <v>4</v>
      </c>
      <c r="N750" s="19">
        <v>2</v>
      </c>
      <c r="O750" s="18" t="s">
        <v>138</v>
      </c>
      <c r="P750" s="20">
        <f>ROUND(CachTinhDiem!$B$23*ROUND(1+(SUMPRODUCT(INDEX(CachTinhDiem!$B$8:$E$11,1,0),$K750:$N750)-1)*9/4,1)+CachTinhDiem!$B$24*ROUND(1+(INDEX(CachTinhDiem!$B$15:$E$20,MATCH($O750,CachTinhDiem!$A$15:$A$20,0),1)-1)*9/4,1),1)</f>
        <v>5.9</v>
      </c>
      <c r="Q750" s="20">
        <f>ROUND(CachTinhDiem!$B$23*ROUND(1+(SUMPRODUCT(INDEX(CachTinhDiem!$B$8:$E$11,2,0),$K750:$N750)-1)*9/4,1)+CachTinhDiem!$B$24*ROUND(1+(INDEX(CachTinhDiem!$B$15:$E$20,MATCH($O750,CachTinhDiem!$A$15:$A$20,0),2)-1)*9/4,1),1)</f>
        <v>7.5</v>
      </c>
      <c r="R750" s="20">
        <f>ROUND(CachTinhDiem!$B$23*ROUND(1+(SUMPRODUCT(INDEX(CachTinhDiem!$B$8:$E$11,3,0),$K750:$N750)-1)*9/4,1)+CachTinhDiem!$B$24*ROUND(1+(INDEX(CachTinhDiem!$B$15:$E$20,MATCH($O750,CachTinhDiem!$A$15:$A$20,0),3)-1)*9/4,1),1)</f>
        <v>6.2</v>
      </c>
      <c r="S750" s="20">
        <f>ROUND(CachTinhDiem!$B$23*ROUND(1+(SUMPRODUCT(INDEX(CachTinhDiem!$B$8:$E$11,4,0),$K750:$N750)-1)*9/4,1)+CachTinhDiem!$B$24*ROUND(1+(INDEX(CachTinhDiem!$B$15:$E$20,MATCH($O750,CachTinhDiem!$A$15:$A$20,0),4)-1)*9/4,1),1)</f>
        <v>3.2</v>
      </c>
      <c r="T750" s="18" t="str">
        <f>INDEX(CachTinhDiem!$A$8:$A$11,MATCH(MAX($P750:$S750),$P750:$S750,0))</f>
        <v>Xưởng/Công trình</v>
      </c>
      <c r="U750" s="21" t="s">
        <v>91</v>
      </c>
      <c r="V750" s="21" t="s">
        <v>92</v>
      </c>
    </row>
    <row r="751" spans="1:22" ht="15" customHeight="1" x14ac:dyDescent="0.35">
      <c r="A751" s="18" t="s">
        <v>1695</v>
      </c>
      <c r="B751" s="18" t="s">
        <v>1512</v>
      </c>
      <c r="C751" s="18" t="s">
        <v>1696</v>
      </c>
      <c r="D751" s="18" t="s">
        <v>100</v>
      </c>
      <c r="E751" s="18" t="s">
        <v>318</v>
      </c>
      <c r="F751" s="18" t="s">
        <v>87</v>
      </c>
      <c r="G751" s="18" t="s">
        <v>1145</v>
      </c>
      <c r="H751" s="19">
        <v>11</v>
      </c>
      <c r="I751" s="19">
        <v>32</v>
      </c>
      <c r="J751" s="18" t="s">
        <v>1520</v>
      </c>
      <c r="K751" s="19">
        <v>3</v>
      </c>
      <c r="L751" s="19">
        <v>3</v>
      </c>
      <c r="M751" s="19">
        <v>3</v>
      </c>
      <c r="N751" s="19">
        <v>4</v>
      </c>
      <c r="O751" s="18" t="s">
        <v>103</v>
      </c>
      <c r="P751" s="20">
        <f>ROUND(CachTinhDiem!$B$23*ROUND(1+(SUMPRODUCT(INDEX(CachTinhDiem!$B$8:$E$11,1,0),$K751:$N751)-1)*9/4,1)+CachTinhDiem!$B$24*ROUND(1+(INDEX(CachTinhDiem!$B$15:$E$20,MATCH($O751,CachTinhDiem!$A$15:$A$20,0),1)-1)*9/4,1),1)</f>
        <v>6.7</v>
      </c>
      <c r="Q751" s="20">
        <f>ROUND(CachTinhDiem!$B$23*ROUND(1+(SUMPRODUCT(INDEX(CachTinhDiem!$B$8:$E$11,2,0),$K751:$N751)-1)*9/4,1)+CachTinhDiem!$B$24*ROUND(1+(INDEX(CachTinhDiem!$B$15:$E$20,MATCH($O751,CachTinhDiem!$A$15:$A$20,0),2)-1)*9/4,1),1)</f>
        <v>5</v>
      </c>
      <c r="R751" s="20">
        <f>ROUND(CachTinhDiem!$B$23*ROUND(1+(SUMPRODUCT(INDEX(CachTinhDiem!$B$8:$E$11,3,0),$K751:$N751)-1)*9/4,1)+CachTinhDiem!$B$24*ROUND(1+(INDEX(CachTinhDiem!$B$15:$E$20,MATCH($O751,CachTinhDiem!$A$15:$A$20,0),3)-1)*9/4,1),1)</f>
        <v>5.2</v>
      </c>
      <c r="S751" s="20">
        <f>ROUND(CachTinhDiem!$B$23*ROUND(1+(SUMPRODUCT(INDEX(CachTinhDiem!$B$8:$E$11,4,0),$K751:$N751)-1)*9/4,1)+CachTinhDiem!$B$24*ROUND(1+(INDEX(CachTinhDiem!$B$15:$E$20,MATCH($O751,CachTinhDiem!$A$15:$A$20,0),4)-1)*9/4,1),1)</f>
        <v>7.8</v>
      </c>
      <c r="T751" s="18" t="str">
        <f>INDEX(CachTinhDiem!$A$8:$A$11,MATCH(MAX($P751:$S751),$P751:$S751,0))</f>
        <v>Thuyết trình</v>
      </c>
      <c r="U751" s="21" t="s">
        <v>91</v>
      </c>
      <c r="V751" s="21" t="s">
        <v>92</v>
      </c>
    </row>
    <row r="752" spans="1:22" ht="15" customHeight="1" x14ac:dyDescent="0.35">
      <c r="A752" s="18" t="s">
        <v>1697</v>
      </c>
      <c r="B752" s="18" t="s">
        <v>1512</v>
      </c>
      <c r="C752" s="18" t="s">
        <v>1698</v>
      </c>
      <c r="D752" s="18" t="s">
        <v>85</v>
      </c>
      <c r="E752" s="18" t="s">
        <v>277</v>
      </c>
      <c r="F752" s="18" t="s">
        <v>87</v>
      </c>
      <c r="G752" s="18" t="s">
        <v>1561</v>
      </c>
      <c r="H752" s="19">
        <v>5</v>
      </c>
      <c r="I752" s="19">
        <v>18</v>
      </c>
      <c r="J752" s="18" t="s">
        <v>120</v>
      </c>
      <c r="K752" s="19">
        <v>4</v>
      </c>
      <c r="L752" s="19">
        <v>1</v>
      </c>
      <c r="M752" s="19">
        <v>3</v>
      </c>
      <c r="N752" s="19">
        <v>3</v>
      </c>
      <c r="O752" s="18" t="s">
        <v>150</v>
      </c>
      <c r="P752" s="20">
        <f>ROUND(CachTinhDiem!$B$23*ROUND(1+(SUMPRODUCT(INDEX(CachTinhDiem!$B$8:$E$11,1,0),$K752:$N752)-1)*9/4,1)+CachTinhDiem!$B$24*ROUND(1+(INDEX(CachTinhDiem!$B$15:$E$20,MATCH($O752,CachTinhDiem!$A$15:$A$20,0),1)-1)*9/4,1),1)</f>
        <v>5.4</v>
      </c>
      <c r="Q752" s="20">
        <f>ROUND(CachTinhDiem!$B$23*ROUND(1+(SUMPRODUCT(INDEX(CachTinhDiem!$B$8:$E$11,2,0),$K752:$N752)-1)*9/4,1)+CachTinhDiem!$B$24*ROUND(1+(INDEX(CachTinhDiem!$B$15:$E$20,MATCH($O752,CachTinhDiem!$A$15:$A$20,0),2)-1)*9/4,1),1)</f>
        <v>4.5999999999999996</v>
      </c>
      <c r="R752" s="20">
        <f>ROUND(CachTinhDiem!$B$23*ROUND(1+(SUMPRODUCT(INDEX(CachTinhDiem!$B$8:$E$11,3,0),$K752:$N752)-1)*9/4,1)+CachTinhDiem!$B$24*ROUND(1+(INDEX(CachTinhDiem!$B$15:$E$20,MATCH($O752,CachTinhDiem!$A$15:$A$20,0),3)-1)*9/4,1),1)</f>
        <v>5.9</v>
      </c>
      <c r="S752" s="20">
        <f>ROUND(CachTinhDiem!$B$23*ROUND(1+(SUMPRODUCT(INDEX(CachTinhDiem!$B$8:$E$11,4,0),$K752:$N752)-1)*9/4,1)+CachTinhDiem!$B$24*ROUND(1+(INDEX(CachTinhDiem!$B$15:$E$20,MATCH($O752,CachTinhDiem!$A$15:$A$20,0),4)-1)*9/4,1),1)</f>
        <v>4.9000000000000004</v>
      </c>
      <c r="T752" s="18" t="str">
        <f>INDEX(CachTinhDiem!$A$8:$A$11,MATCH(MAX($P752:$S752),$P752:$S752,0))</f>
        <v>Vẽ ngoại cảnh</v>
      </c>
      <c r="U752" s="21" t="s">
        <v>91</v>
      </c>
      <c r="V752" s="21" t="s">
        <v>92</v>
      </c>
    </row>
    <row r="753" spans="1:22" ht="15" customHeight="1" x14ac:dyDescent="0.35">
      <c r="A753" s="18" t="s">
        <v>1699</v>
      </c>
      <c r="B753" s="18" t="s">
        <v>1512</v>
      </c>
      <c r="C753" s="18" t="s">
        <v>1700</v>
      </c>
      <c r="D753" s="18" t="s">
        <v>100</v>
      </c>
      <c r="E753" s="18" t="s">
        <v>160</v>
      </c>
      <c r="F753" s="18" t="s">
        <v>87</v>
      </c>
      <c r="G753" s="18" t="s">
        <v>278</v>
      </c>
      <c r="H753" s="19">
        <v>26</v>
      </c>
      <c r="I753" s="19">
        <v>39</v>
      </c>
      <c r="J753" s="18" t="s">
        <v>726</v>
      </c>
      <c r="K753" s="19">
        <v>1</v>
      </c>
      <c r="L753" s="19">
        <v>5</v>
      </c>
      <c r="M753" s="19">
        <v>4</v>
      </c>
      <c r="N753" s="19">
        <v>1</v>
      </c>
      <c r="O753" s="18" t="s">
        <v>115</v>
      </c>
      <c r="P753" s="20">
        <f>ROUND(CachTinhDiem!$B$23*ROUND(1+(SUMPRODUCT(INDEX(CachTinhDiem!$B$8:$E$11,1,0),$K753:$N753)-1)*9/4,1)+CachTinhDiem!$B$24*ROUND(1+(INDEX(CachTinhDiem!$B$15:$E$20,MATCH($O753,CachTinhDiem!$A$15:$A$20,0),1)-1)*9/4,1),1)</f>
        <v>7</v>
      </c>
      <c r="Q753" s="20">
        <f>ROUND(CachTinhDiem!$B$23*ROUND(1+(SUMPRODUCT(INDEX(CachTinhDiem!$B$8:$E$11,2,0),$K753:$N753)-1)*9/4,1)+CachTinhDiem!$B$24*ROUND(1+(INDEX(CachTinhDiem!$B$15:$E$20,MATCH($O753,CachTinhDiem!$A$15:$A$20,0),2)-1)*9/4,1),1)</f>
        <v>6.7</v>
      </c>
      <c r="R753" s="20">
        <f>ROUND(CachTinhDiem!$B$23*ROUND(1+(SUMPRODUCT(INDEX(CachTinhDiem!$B$8:$E$11,3,0),$K753:$N753)-1)*9/4,1)+CachTinhDiem!$B$24*ROUND(1+(INDEX(CachTinhDiem!$B$15:$E$20,MATCH($O753,CachTinhDiem!$A$15:$A$20,0),3)-1)*9/4,1),1)</f>
        <v>8</v>
      </c>
      <c r="S753" s="20">
        <f>ROUND(CachTinhDiem!$B$23*ROUND(1+(SUMPRODUCT(INDEX(CachTinhDiem!$B$8:$E$11,4,0),$K753:$N753)-1)*9/4,1)+CachTinhDiem!$B$24*ROUND(1+(INDEX(CachTinhDiem!$B$15:$E$20,MATCH($O753,CachTinhDiem!$A$15:$A$20,0),4)-1)*9/4,1),1)</f>
        <v>4.5999999999999996</v>
      </c>
      <c r="T753" s="18" t="str">
        <f>INDEX(CachTinhDiem!$A$8:$A$11,MATCH(MAX($P753:$S753),$P753:$S753,0))</f>
        <v>Vẽ ngoại cảnh</v>
      </c>
      <c r="U753" s="21" t="s">
        <v>91</v>
      </c>
      <c r="V753" s="21" t="s">
        <v>92</v>
      </c>
    </row>
    <row r="754" spans="1:22" ht="15" customHeight="1" x14ac:dyDescent="0.35">
      <c r="A754" s="18" t="s">
        <v>1701</v>
      </c>
      <c r="B754" s="18" t="s">
        <v>1512</v>
      </c>
      <c r="C754" s="18" t="s">
        <v>1702</v>
      </c>
      <c r="D754" s="18" t="s">
        <v>85</v>
      </c>
      <c r="E754" s="18" t="s">
        <v>284</v>
      </c>
      <c r="F754" s="18" t="s">
        <v>87</v>
      </c>
      <c r="G754" s="18" t="s">
        <v>278</v>
      </c>
      <c r="H754" s="19">
        <v>15</v>
      </c>
      <c r="I754" s="19">
        <v>34</v>
      </c>
      <c r="J754" s="18" t="s">
        <v>89</v>
      </c>
      <c r="K754" s="19">
        <v>2</v>
      </c>
      <c r="L754" s="19">
        <v>5</v>
      </c>
      <c r="M754" s="19">
        <v>3</v>
      </c>
      <c r="N754" s="19">
        <v>4</v>
      </c>
      <c r="O754" s="18" t="s">
        <v>103</v>
      </c>
      <c r="P754" s="20">
        <f>ROUND(CachTinhDiem!$B$23*ROUND(1+(SUMPRODUCT(INDEX(CachTinhDiem!$B$8:$E$11,1,0),$K754:$N754)-1)*9/4,1)+CachTinhDiem!$B$24*ROUND(1+(INDEX(CachTinhDiem!$B$15:$E$20,MATCH($O754,CachTinhDiem!$A$15:$A$20,0),1)-1)*9/4,1),1)</f>
        <v>7.5</v>
      </c>
      <c r="Q754" s="20">
        <f>ROUND(CachTinhDiem!$B$23*ROUND(1+(SUMPRODUCT(INDEX(CachTinhDiem!$B$8:$E$11,2,0),$K754:$N754)-1)*9/4,1)+CachTinhDiem!$B$24*ROUND(1+(INDEX(CachTinhDiem!$B$15:$E$20,MATCH($O754,CachTinhDiem!$A$15:$A$20,0),2)-1)*9/4,1),1)</f>
        <v>5.3</v>
      </c>
      <c r="R754" s="20">
        <f>ROUND(CachTinhDiem!$B$23*ROUND(1+(SUMPRODUCT(INDEX(CachTinhDiem!$B$8:$E$11,3,0),$K754:$N754)-1)*9/4,1)+CachTinhDiem!$B$24*ROUND(1+(INDEX(CachTinhDiem!$B$15:$E$20,MATCH($O754,CachTinhDiem!$A$15:$A$20,0),3)-1)*9/4,1),1)</f>
        <v>6.1</v>
      </c>
      <c r="S754" s="20">
        <f>ROUND(CachTinhDiem!$B$23*ROUND(1+(SUMPRODUCT(INDEX(CachTinhDiem!$B$8:$E$11,4,0),$K754:$N754)-1)*9/4,1)+CachTinhDiem!$B$24*ROUND(1+(INDEX(CachTinhDiem!$B$15:$E$20,MATCH($O754,CachTinhDiem!$A$15:$A$20,0),4)-1)*9/4,1),1)</f>
        <v>8.5</v>
      </c>
      <c r="T754" s="18" t="str">
        <f>INDEX(CachTinhDiem!$A$8:$A$11,MATCH(MAX($P754:$S754),$P754:$S754,0))</f>
        <v>Thuyết trình</v>
      </c>
      <c r="U754" s="21" t="s">
        <v>91</v>
      </c>
      <c r="V754" s="21" t="s">
        <v>92</v>
      </c>
    </row>
    <row r="755" spans="1:22" ht="15" customHeight="1" x14ac:dyDescent="0.35">
      <c r="A755" s="18" t="s">
        <v>1703</v>
      </c>
      <c r="B755" s="18" t="s">
        <v>1512</v>
      </c>
      <c r="C755" s="18" t="s">
        <v>1704</v>
      </c>
      <c r="D755" s="18" t="s">
        <v>85</v>
      </c>
      <c r="E755" s="18" t="s">
        <v>147</v>
      </c>
      <c r="F755" s="18" t="s">
        <v>87</v>
      </c>
      <c r="G755" s="18" t="s">
        <v>132</v>
      </c>
      <c r="H755" s="19">
        <v>13</v>
      </c>
      <c r="I755" s="19">
        <v>35</v>
      </c>
      <c r="J755" s="18" t="s">
        <v>89</v>
      </c>
      <c r="K755" s="19">
        <v>2</v>
      </c>
      <c r="L755" s="19">
        <v>4</v>
      </c>
      <c r="M755" s="19">
        <v>3</v>
      </c>
      <c r="N755" s="19">
        <v>4</v>
      </c>
      <c r="O755" s="18" t="s">
        <v>103</v>
      </c>
      <c r="P755" s="20">
        <f>ROUND(CachTinhDiem!$B$23*ROUND(1+(SUMPRODUCT(INDEX(CachTinhDiem!$B$8:$E$11,1,0),$K755:$N755)-1)*9/4,1)+CachTinhDiem!$B$24*ROUND(1+(INDEX(CachTinhDiem!$B$15:$E$20,MATCH($O755,CachTinhDiem!$A$15:$A$20,0),1)-1)*9/4,1),1)</f>
        <v>7</v>
      </c>
      <c r="Q755" s="20">
        <f>ROUND(CachTinhDiem!$B$23*ROUND(1+(SUMPRODUCT(INDEX(CachTinhDiem!$B$8:$E$11,2,0),$K755:$N755)-1)*9/4,1)+CachTinhDiem!$B$24*ROUND(1+(INDEX(CachTinhDiem!$B$15:$E$20,MATCH($O755,CachTinhDiem!$A$15:$A$20,0),2)-1)*9/4,1),1)</f>
        <v>5</v>
      </c>
      <c r="R755" s="20">
        <f>ROUND(CachTinhDiem!$B$23*ROUND(1+(SUMPRODUCT(INDEX(CachTinhDiem!$B$8:$E$11,3,0),$K755:$N755)-1)*9/4,1)+CachTinhDiem!$B$24*ROUND(1+(INDEX(CachTinhDiem!$B$15:$E$20,MATCH($O755,CachTinhDiem!$A$15:$A$20,0),3)-1)*9/4,1),1)</f>
        <v>5.6</v>
      </c>
      <c r="S755" s="20">
        <f>ROUND(CachTinhDiem!$B$23*ROUND(1+(SUMPRODUCT(INDEX(CachTinhDiem!$B$8:$E$11,4,0),$K755:$N755)-1)*9/4,1)+CachTinhDiem!$B$24*ROUND(1+(INDEX(CachTinhDiem!$B$15:$E$20,MATCH($O755,CachTinhDiem!$A$15:$A$20,0),4)-1)*9/4,1),1)</f>
        <v>8.1</v>
      </c>
      <c r="T755" s="18" t="str">
        <f>INDEX(CachTinhDiem!$A$8:$A$11,MATCH(MAX($P755:$S755),$P755:$S755,0))</f>
        <v>Thuyết trình</v>
      </c>
      <c r="U755" s="21" t="s">
        <v>91</v>
      </c>
      <c r="V755" s="21" t="s">
        <v>92</v>
      </c>
    </row>
    <row r="756" spans="1:22" ht="15" customHeight="1" x14ac:dyDescent="0.35">
      <c r="A756" s="18" t="s">
        <v>1705</v>
      </c>
      <c r="B756" s="18" t="s">
        <v>1512</v>
      </c>
      <c r="C756" s="18" t="s">
        <v>1706</v>
      </c>
      <c r="D756" s="18" t="s">
        <v>85</v>
      </c>
      <c r="E756" s="18" t="s">
        <v>183</v>
      </c>
      <c r="F756" s="18" t="s">
        <v>87</v>
      </c>
      <c r="G756" s="18" t="s">
        <v>132</v>
      </c>
      <c r="H756" s="19">
        <v>18</v>
      </c>
      <c r="I756" s="19">
        <v>36</v>
      </c>
      <c r="J756" s="18" t="s">
        <v>89</v>
      </c>
      <c r="K756" s="19">
        <v>2</v>
      </c>
      <c r="L756" s="19">
        <v>5</v>
      </c>
      <c r="M756" s="19">
        <v>3</v>
      </c>
      <c r="N756" s="19">
        <v>3</v>
      </c>
      <c r="O756" s="18" t="s">
        <v>110</v>
      </c>
      <c r="P756" s="20">
        <f>ROUND(CachTinhDiem!$B$23*ROUND(1+(SUMPRODUCT(INDEX(CachTinhDiem!$B$8:$E$11,1,0),$K756:$N756)-1)*9/4,1)+CachTinhDiem!$B$24*ROUND(1+(INDEX(CachTinhDiem!$B$15:$E$20,MATCH($O756,CachTinhDiem!$A$15:$A$20,0),1)-1)*9/4,1),1)</f>
        <v>7</v>
      </c>
      <c r="Q756" s="20">
        <f>ROUND(CachTinhDiem!$B$23*ROUND(1+(SUMPRODUCT(INDEX(CachTinhDiem!$B$8:$E$11,2,0),$K756:$N756)-1)*9/4,1)+CachTinhDiem!$B$24*ROUND(1+(INDEX(CachTinhDiem!$B$15:$E$20,MATCH($O756,CachTinhDiem!$A$15:$A$20,0),2)-1)*9/4,1),1)</f>
        <v>5.9</v>
      </c>
      <c r="R756" s="20">
        <f>ROUND(CachTinhDiem!$B$23*ROUND(1+(SUMPRODUCT(INDEX(CachTinhDiem!$B$8:$E$11,3,0),$K756:$N756)-1)*9/4,1)+CachTinhDiem!$B$24*ROUND(1+(INDEX(CachTinhDiem!$B$15:$E$20,MATCH($O756,CachTinhDiem!$A$15:$A$20,0),3)-1)*9/4,1),1)</f>
        <v>6.5</v>
      </c>
      <c r="S756" s="20">
        <f>ROUND(CachTinhDiem!$B$23*ROUND(1+(SUMPRODUCT(INDEX(CachTinhDiem!$B$8:$E$11,4,0),$K756:$N756)-1)*9/4,1)+CachTinhDiem!$B$24*ROUND(1+(INDEX(CachTinhDiem!$B$15:$E$20,MATCH($O756,CachTinhDiem!$A$15:$A$20,0),4)-1)*9/4,1),1)</f>
        <v>6.8</v>
      </c>
      <c r="T756" s="18" t="str">
        <f>INDEX(CachTinhDiem!$A$8:$A$11,MATCH(MAX($P756:$S756),$P756:$S756,0))</f>
        <v>Đi học</v>
      </c>
      <c r="U756" s="21" t="s">
        <v>91</v>
      </c>
      <c r="V756" s="21" t="s">
        <v>92</v>
      </c>
    </row>
    <row r="757" spans="1:22" ht="15" customHeight="1" x14ac:dyDescent="0.35">
      <c r="A757" s="18" t="s">
        <v>1707</v>
      </c>
      <c r="B757" s="18" t="s">
        <v>1512</v>
      </c>
      <c r="C757" s="18" t="s">
        <v>1708</v>
      </c>
      <c r="D757" s="18" t="s">
        <v>136</v>
      </c>
      <c r="E757" s="18" t="s">
        <v>106</v>
      </c>
      <c r="F757" s="18" t="s">
        <v>87</v>
      </c>
      <c r="G757" s="18" t="s">
        <v>215</v>
      </c>
      <c r="H757" s="19">
        <v>12</v>
      </c>
      <c r="I757" s="19">
        <v>30</v>
      </c>
      <c r="J757" s="18" t="s">
        <v>128</v>
      </c>
      <c r="K757" s="19">
        <v>2</v>
      </c>
      <c r="L757" s="19">
        <v>3</v>
      </c>
      <c r="M757" s="19">
        <v>4</v>
      </c>
      <c r="N757" s="19">
        <v>2</v>
      </c>
      <c r="O757" s="18" t="s">
        <v>138</v>
      </c>
      <c r="P757" s="20">
        <f>ROUND(CachTinhDiem!$B$23*ROUND(1+(SUMPRODUCT(INDEX(CachTinhDiem!$B$8:$E$11,1,0),$K757:$N757)-1)*9/4,1)+CachTinhDiem!$B$24*ROUND(1+(INDEX(CachTinhDiem!$B$15:$E$20,MATCH($O757,CachTinhDiem!$A$15:$A$20,0),1)-1)*9/4,1),1)</f>
        <v>6.1</v>
      </c>
      <c r="Q757" s="20">
        <f>ROUND(CachTinhDiem!$B$23*ROUND(1+(SUMPRODUCT(INDEX(CachTinhDiem!$B$8:$E$11,2,0),$K757:$N757)-1)*9/4,1)+CachTinhDiem!$B$24*ROUND(1+(INDEX(CachTinhDiem!$B$15:$E$20,MATCH($O757,CachTinhDiem!$A$15:$A$20,0),2)-1)*9/4,1),1)</f>
        <v>7.2</v>
      </c>
      <c r="R757" s="20">
        <f>ROUND(CachTinhDiem!$B$23*ROUND(1+(SUMPRODUCT(INDEX(CachTinhDiem!$B$8:$E$11,3,0),$K757:$N757)-1)*9/4,1)+CachTinhDiem!$B$24*ROUND(1+(INDEX(CachTinhDiem!$B$15:$E$20,MATCH($O757,CachTinhDiem!$A$15:$A$20,0),3)-1)*9/4,1),1)</f>
        <v>6.7</v>
      </c>
      <c r="S757" s="20">
        <f>ROUND(CachTinhDiem!$B$23*ROUND(1+(SUMPRODUCT(INDEX(CachTinhDiem!$B$8:$E$11,4,0),$K757:$N757)-1)*9/4,1)+CachTinhDiem!$B$24*ROUND(1+(INDEX(CachTinhDiem!$B$15:$E$20,MATCH($O757,CachTinhDiem!$A$15:$A$20,0),4)-1)*9/4,1),1)</f>
        <v>3.5</v>
      </c>
      <c r="T757" s="18" t="str">
        <f>INDEX(CachTinhDiem!$A$8:$A$11,MATCH(MAX($P757:$S757),$P757:$S757,0))</f>
        <v>Xưởng/Công trình</v>
      </c>
      <c r="U757" s="21" t="s">
        <v>91</v>
      </c>
      <c r="V757" s="21" t="s">
        <v>92</v>
      </c>
    </row>
    <row r="758" spans="1:22" ht="15" customHeight="1" x14ac:dyDescent="0.35">
      <c r="A758" s="18" t="s">
        <v>1709</v>
      </c>
      <c r="B758" s="18" t="s">
        <v>1512</v>
      </c>
      <c r="C758" s="18" t="s">
        <v>1710</v>
      </c>
      <c r="D758" s="18" t="s">
        <v>85</v>
      </c>
      <c r="E758" s="18" t="s">
        <v>170</v>
      </c>
      <c r="F758" s="18" t="s">
        <v>87</v>
      </c>
      <c r="G758" s="18" t="s">
        <v>226</v>
      </c>
      <c r="H758" s="19">
        <v>9</v>
      </c>
      <c r="I758" s="19">
        <v>28</v>
      </c>
      <c r="J758" s="18" t="s">
        <v>200</v>
      </c>
      <c r="K758" s="19">
        <v>4</v>
      </c>
      <c r="L758" s="19">
        <v>2</v>
      </c>
      <c r="M758" s="19">
        <v>3</v>
      </c>
      <c r="N758" s="19">
        <v>5</v>
      </c>
      <c r="O758" s="18" t="s">
        <v>103</v>
      </c>
      <c r="P758" s="20">
        <f>ROUND(CachTinhDiem!$B$23*ROUND(1+(SUMPRODUCT(INDEX(CachTinhDiem!$B$8:$E$11,1,0),$K758:$N758)-1)*9/4,1)+CachTinhDiem!$B$24*ROUND(1+(INDEX(CachTinhDiem!$B$15:$E$20,MATCH($O758,CachTinhDiem!$A$15:$A$20,0),1)-1)*9/4,1),1)</f>
        <v>6.8</v>
      </c>
      <c r="Q758" s="20">
        <f>ROUND(CachTinhDiem!$B$23*ROUND(1+(SUMPRODUCT(INDEX(CachTinhDiem!$B$8:$E$11,2,0),$K758:$N758)-1)*9/4,1)+CachTinhDiem!$B$24*ROUND(1+(INDEX(CachTinhDiem!$B$15:$E$20,MATCH($O758,CachTinhDiem!$A$15:$A$20,0),2)-1)*9/4,1),1)</f>
        <v>5.2</v>
      </c>
      <c r="R758" s="20">
        <f>ROUND(CachTinhDiem!$B$23*ROUND(1+(SUMPRODUCT(INDEX(CachTinhDiem!$B$8:$E$11,3,0),$K758:$N758)-1)*9/4,1)+CachTinhDiem!$B$24*ROUND(1+(INDEX(CachTinhDiem!$B$15:$E$20,MATCH($O758,CachTinhDiem!$A$15:$A$20,0),3)-1)*9/4,1),1)</f>
        <v>5</v>
      </c>
      <c r="S758" s="20">
        <f>ROUND(CachTinhDiem!$B$23*ROUND(1+(SUMPRODUCT(INDEX(CachTinhDiem!$B$8:$E$11,4,0),$K758:$N758)-1)*9/4,1)+CachTinhDiem!$B$24*ROUND(1+(INDEX(CachTinhDiem!$B$15:$E$20,MATCH($O758,CachTinhDiem!$A$15:$A$20,0),4)-1)*9/4,1),1)</f>
        <v>8.5</v>
      </c>
      <c r="T758" s="18" t="str">
        <f>INDEX(CachTinhDiem!$A$8:$A$11,MATCH(MAX($P758:$S758),$P758:$S758,0))</f>
        <v>Thuyết trình</v>
      </c>
      <c r="U758" s="21" t="s">
        <v>91</v>
      </c>
      <c r="V758" s="21" t="s">
        <v>92</v>
      </c>
    </row>
    <row r="759" spans="1:22" ht="15" customHeight="1" x14ac:dyDescent="0.35">
      <c r="A759" s="18" t="s">
        <v>1711</v>
      </c>
      <c r="B759" s="18" t="s">
        <v>1512</v>
      </c>
      <c r="C759" s="18" t="s">
        <v>1712</v>
      </c>
      <c r="D759" s="18" t="s">
        <v>100</v>
      </c>
      <c r="E759" s="18" t="s">
        <v>225</v>
      </c>
      <c r="F759" s="18" t="s">
        <v>87</v>
      </c>
      <c r="G759" s="18" t="s">
        <v>132</v>
      </c>
      <c r="H759" s="19">
        <v>14</v>
      </c>
      <c r="I759" s="19">
        <v>34</v>
      </c>
      <c r="J759" s="18" t="s">
        <v>89</v>
      </c>
      <c r="K759" s="19">
        <v>2</v>
      </c>
      <c r="L759" s="19">
        <v>4</v>
      </c>
      <c r="M759" s="19">
        <v>3</v>
      </c>
      <c r="N759" s="19">
        <v>4</v>
      </c>
      <c r="O759" s="18" t="s">
        <v>103</v>
      </c>
      <c r="P759" s="20">
        <f>ROUND(CachTinhDiem!$B$23*ROUND(1+(SUMPRODUCT(INDEX(CachTinhDiem!$B$8:$E$11,1,0),$K759:$N759)-1)*9/4,1)+CachTinhDiem!$B$24*ROUND(1+(INDEX(CachTinhDiem!$B$15:$E$20,MATCH($O759,CachTinhDiem!$A$15:$A$20,0),1)-1)*9/4,1),1)</f>
        <v>7</v>
      </c>
      <c r="Q759" s="20">
        <f>ROUND(CachTinhDiem!$B$23*ROUND(1+(SUMPRODUCT(INDEX(CachTinhDiem!$B$8:$E$11,2,0),$K759:$N759)-1)*9/4,1)+CachTinhDiem!$B$24*ROUND(1+(INDEX(CachTinhDiem!$B$15:$E$20,MATCH($O759,CachTinhDiem!$A$15:$A$20,0),2)-1)*9/4,1),1)</f>
        <v>5</v>
      </c>
      <c r="R759" s="20">
        <f>ROUND(CachTinhDiem!$B$23*ROUND(1+(SUMPRODUCT(INDEX(CachTinhDiem!$B$8:$E$11,3,0),$K759:$N759)-1)*9/4,1)+CachTinhDiem!$B$24*ROUND(1+(INDEX(CachTinhDiem!$B$15:$E$20,MATCH($O759,CachTinhDiem!$A$15:$A$20,0),3)-1)*9/4,1),1)</f>
        <v>5.6</v>
      </c>
      <c r="S759" s="20">
        <f>ROUND(CachTinhDiem!$B$23*ROUND(1+(SUMPRODUCT(INDEX(CachTinhDiem!$B$8:$E$11,4,0),$K759:$N759)-1)*9/4,1)+CachTinhDiem!$B$24*ROUND(1+(INDEX(CachTinhDiem!$B$15:$E$20,MATCH($O759,CachTinhDiem!$A$15:$A$20,0),4)-1)*9/4,1),1)</f>
        <v>8.1</v>
      </c>
      <c r="T759" s="18" t="str">
        <f>INDEX(CachTinhDiem!$A$8:$A$11,MATCH(MAX($P759:$S759),$P759:$S759,0))</f>
        <v>Thuyết trình</v>
      </c>
      <c r="U759" s="21" t="s">
        <v>91</v>
      </c>
      <c r="V759" s="21" t="s">
        <v>92</v>
      </c>
    </row>
    <row r="760" spans="1:22" ht="15" customHeight="1" x14ac:dyDescent="0.35">
      <c r="A760" s="18" t="s">
        <v>1713</v>
      </c>
      <c r="B760" s="18" t="s">
        <v>1512</v>
      </c>
      <c r="C760" s="18" t="s">
        <v>1714</v>
      </c>
      <c r="D760" s="18" t="s">
        <v>136</v>
      </c>
      <c r="E760" s="18" t="s">
        <v>225</v>
      </c>
      <c r="F760" s="18" t="s">
        <v>87</v>
      </c>
      <c r="G760" s="18" t="s">
        <v>238</v>
      </c>
      <c r="H760" s="19">
        <v>10</v>
      </c>
      <c r="I760" s="19">
        <v>32</v>
      </c>
      <c r="J760" s="18" t="s">
        <v>1520</v>
      </c>
      <c r="K760" s="19">
        <v>3</v>
      </c>
      <c r="L760" s="19">
        <v>2</v>
      </c>
      <c r="M760" s="19">
        <v>3</v>
      </c>
      <c r="N760" s="19">
        <v>3</v>
      </c>
      <c r="O760" s="18" t="s">
        <v>90</v>
      </c>
      <c r="P760" s="20">
        <f>ROUND(CachTinhDiem!$B$23*ROUND(1+(SUMPRODUCT(INDEX(CachTinhDiem!$B$8:$E$11,1,0),$K760:$N760)-1)*9/4,1)+CachTinhDiem!$B$24*ROUND(1+(INDEX(CachTinhDiem!$B$15:$E$20,MATCH($O760,CachTinhDiem!$A$15:$A$20,0),1)-1)*9/4,1),1)</f>
        <v>5.7</v>
      </c>
      <c r="Q760" s="20">
        <f>ROUND(CachTinhDiem!$B$23*ROUND(1+(SUMPRODUCT(INDEX(CachTinhDiem!$B$8:$E$11,2,0),$K760:$N760)-1)*9/4,1)+CachTinhDiem!$B$24*ROUND(1+(INDEX(CachTinhDiem!$B$15:$E$20,MATCH($O760,CachTinhDiem!$A$15:$A$20,0),2)-1)*9/4,1),1)</f>
        <v>5.2</v>
      </c>
      <c r="R760" s="20">
        <f>ROUND(CachTinhDiem!$B$23*ROUND(1+(SUMPRODUCT(INDEX(CachTinhDiem!$B$8:$E$11,3,0),$K760:$N760)-1)*9/4,1)+CachTinhDiem!$B$24*ROUND(1+(INDEX(CachTinhDiem!$B$15:$E$20,MATCH($O760,CachTinhDiem!$A$15:$A$20,0),3)-1)*9/4,1),1)</f>
        <v>5.7</v>
      </c>
      <c r="S760" s="20">
        <f>ROUND(CachTinhDiem!$B$23*ROUND(1+(SUMPRODUCT(INDEX(CachTinhDiem!$B$8:$E$11,4,0),$K760:$N760)-1)*9/4,1)+CachTinhDiem!$B$24*ROUND(1+(INDEX(CachTinhDiem!$B$15:$E$20,MATCH($O760,CachTinhDiem!$A$15:$A$20,0),4)-1)*9/4,1),1)</f>
        <v>4.5999999999999996</v>
      </c>
      <c r="T760" s="18" t="str">
        <f>INDEX(CachTinhDiem!$A$8:$A$11,MATCH(MAX($P760:$S760),$P760:$S760,0))</f>
        <v>Đi học</v>
      </c>
      <c r="U760" s="21" t="s">
        <v>91</v>
      </c>
      <c r="V760" s="21" t="s">
        <v>92</v>
      </c>
    </row>
    <row r="761" spans="1:22" ht="15" customHeight="1" x14ac:dyDescent="0.35">
      <c r="A761" s="18" t="s">
        <v>1715</v>
      </c>
      <c r="B761" s="18" t="s">
        <v>1512</v>
      </c>
      <c r="C761" s="18" t="s">
        <v>1716</v>
      </c>
      <c r="D761" s="18" t="s">
        <v>136</v>
      </c>
      <c r="E761" s="18" t="s">
        <v>318</v>
      </c>
      <c r="F761" s="18" t="s">
        <v>87</v>
      </c>
      <c r="G761" s="18" t="s">
        <v>132</v>
      </c>
      <c r="H761" s="19">
        <v>14</v>
      </c>
      <c r="I761" s="19">
        <v>34</v>
      </c>
      <c r="J761" s="18" t="s">
        <v>89</v>
      </c>
      <c r="K761" s="19">
        <v>2</v>
      </c>
      <c r="L761" s="19">
        <v>4</v>
      </c>
      <c r="M761" s="19">
        <v>3</v>
      </c>
      <c r="N761" s="19">
        <v>4</v>
      </c>
      <c r="O761" s="18" t="s">
        <v>103</v>
      </c>
      <c r="P761" s="20">
        <f>ROUND(CachTinhDiem!$B$23*ROUND(1+(SUMPRODUCT(INDEX(CachTinhDiem!$B$8:$E$11,1,0),$K761:$N761)-1)*9/4,1)+CachTinhDiem!$B$24*ROUND(1+(INDEX(CachTinhDiem!$B$15:$E$20,MATCH($O761,CachTinhDiem!$A$15:$A$20,0),1)-1)*9/4,1),1)</f>
        <v>7</v>
      </c>
      <c r="Q761" s="20">
        <f>ROUND(CachTinhDiem!$B$23*ROUND(1+(SUMPRODUCT(INDEX(CachTinhDiem!$B$8:$E$11,2,0),$K761:$N761)-1)*9/4,1)+CachTinhDiem!$B$24*ROUND(1+(INDEX(CachTinhDiem!$B$15:$E$20,MATCH($O761,CachTinhDiem!$A$15:$A$20,0),2)-1)*9/4,1),1)</f>
        <v>5</v>
      </c>
      <c r="R761" s="20">
        <f>ROUND(CachTinhDiem!$B$23*ROUND(1+(SUMPRODUCT(INDEX(CachTinhDiem!$B$8:$E$11,3,0),$K761:$N761)-1)*9/4,1)+CachTinhDiem!$B$24*ROUND(1+(INDEX(CachTinhDiem!$B$15:$E$20,MATCH($O761,CachTinhDiem!$A$15:$A$20,0),3)-1)*9/4,1),1)</f>
        <v>5.6</v>
      </c>
      <c r="S761" s="20">
        <f>ROUND(CachTinhDiem!$B$23*ROUND(1+(SUMPRODUCT(INDEX(CachTinhDiem!$B$8:$E$11,4,0),$K761:$N761)-1)*9/4,1)+CachTinhDiem!$B$24*ROUND(1+(INDEX(CachTinhDiem!$B$15:$E$20,MATCH($O761,CachTinhDiem!$A$15:$A$20,0),4)-1)*9/4,1),1)</f>
        <v>8.1</v>
      </c>
      <c r="T761" s="18" t="str">
        <f>INDEX(CachTinhDiem!$A$8:$A$11,MATCH(MAX($P761:$S761),$P761:$S761,0))</f>
        <v>Thuyết trình</v>
      </c>
      <c r="U761" s="21" t="s">
        <v>91</v>
      </c>
      <c r="V761" s="21" t="s">
        <v>92</v>
      </c>
    </row>
    <row r="762" spans="1:22" ht="15" customHeight="1" x14ac:dyDescent="0.35">
      <c r="A762" s="18" t="s">
        <v>1717</v>
      </c>
      <c r="B762" s="18" t="s">
        <v>1512</v>
      </c>
      <c r="C762" s="18" t="s">
        <v>1718</v>
      </c>
      <c r="D762" s="18" t="s">
        <v>136</v>
      </c>
      <c r="E762" s="18" t="s">
        <v>229</v>
      </c>
      <c r="F762" s="18" t="s">
        <v>87</v>
      </c>
      <c r="G762" s="18" t="s">
        <v>132</v>
      </c>
      <c r="H762" s="19">
        <v>19</v>
      </c>
      <c r="I762" s="19">
        <v>36</v>
      </c>
      <c r="J762" s="18" t="s">
        <v>89</v>
      </c>
      <c r="K762" s="19">
        <v>2</v>
      </c>
      <c r="L762" s="19">
        <v>5</v>
      </c>
      <c r="M762" s="19">
        <v>2</v>
      </c>
      <c r="N762" s="19">
        <v>4</v>
      </c>
      <c r="O762" s="18" t="s">
        <v>110</v>
      </c>
      <c r="P762" s="20">
        <f>ROUND(CachTinhDiem!$B$23*ROUND(1+(SUMPRODUCT(INDEX(CachTinhDiem!$B$8:$E$11,1,0),$K762:$N762)-1)*9/4,1)+CachTinhDiem!$B$24*ROUND(1+(INDEX(CachTinhDiem!$B$15:$E$20,MATCH($O762,CachTinhDiem!$A$15:$A$20,0),1)-1)*9/4,1),1)</f>
        <v>7</v>
      </c>
      <c r="Q762" s="20">
        <f>ROUND(CachTinhDiem!$B$23*ROUND(1+(SUMPRODUCT(INDEX(CachTinhDiem!$B$8:$E$11,2,0),$K762:$N762)-1)*9/4,1)+CachTinhDiem!$B$24*ROUND(1+(INDEX(CachTinhDiem!$B$15:$E$20,MATCH($O762,CachTinhDiem!$A$15:$A$20,0),2)-1)*9/4,1),1)</f>
        <v>5.2</v>
      </c>
      <c r="R762" s="20">
        <f>ROUND(CachTinhDiem!$B$23*ROUND(1+(SUMPRODUCT(INDEX(CachTinhDiem!$B$8:$E$11,3,0),$K762:$N762)-1)*9/4,1)+CachTinhDiem!$B$24*ROUND(1+(INDEX(CachTinhDiem!$B$15:$E$20,MATCH($O762,CachTinhDiem!$A$15:$A$20,0),3)-1)*9/4,1),1)</f>
        <v>6</v>
      </c>
      <c r="S762" s="20">
        <f>ROUND(CachTinhDiem!$B$23*ROUND(1+(SUMPRODUCT(INDEX(CachTinhDiem!$B$8:$E$11,4,0),$K762:$N762)-1)*9/4,1)+CachTinhDiem!$B$24*ROUND(1+(INDEX(CachTinhDiem!$B$15:$E$20,MATCH($O762,CachTinhDiem!$A$15:$A$20,0),4)-1)*9/4,1),1)</f>
        <v>7.5</v>
      </c>
      <c r="T762" s="18" t="str">
        <f>INDEX(CachTinhDiem!$A$8:$A$11,MATCH(MAX($P762:$S762),$P762:$S762,0))</f>
        <v>Thuyết trình</v>
      </c>
      <c r="U762" s="21" t="s">
        <v>91</v>
      </c>
      <c r="V762" s="21" t="s">
        <v>92</v>
      </c>
    </row>
    <row r="763" spans="1:22" ht="15" customHeight="1" x14ac:dyDescent="0.35">
      <c r="A763" s="18" t="s">
        <v>1719</v>
      </c>
      <c r="B763" s="18" t="s">
        <v>1512</v>
      </c>
      <c r="C763" s="18" t="s">
        <v>1720</v>
      </c>
      <c r="D763" s="18" t="s">
        <v>136</v>
      </c>
      <c r="E763" s="18" t="s">
        <v>24</v>
      </c>
      <c r="F763" s="18" t="s">
        <v>87</v>
      </c>
      <c r="G763" s="18" t="s">
        <v>238</v>
      </c>
      <c r="H763" s="19">
        <v>9</v>
      </c>
      <c r="I763" s="19">
        <v>33</v>
      </c>
      <c r="J763" s="18" t="s">
        <v>1520</v>
      </c>
      <c r="K763" s="19">
        <v>3</v>
      </c>
      <c r="L763" s="19">
        <v>2</v>
      </c>
      <c r="M763" s="19">
        <v>3</v>
      </c>
      <c r="N763" s="19">
        <v>4</v>
      </c>
      <c r="O763" s="18" t="s">
        <v>90</v>
      </c>
      <c r="P763" s="20">
        <f>ROUND(CachTinhDiem!$B$23*ROUND(1+(SUMPRODUCT(INDEX(CachTinhDiem!$B$8:$E$11,1,0),$K763:$N763)-1)*9/4,1)+CachTinhDiem!$B$24*ROUND(1+(INDEX(CachTinhDiem!$B$15:$E$20,MATCH($O763,CachTinhDiem!$A$15:$A$20,0),1)-1)*9/4,1),1)</f>
        <v>6.2</v>
      </c>
      <c r="Q763" s="20">
        <f>ROUND(CachTinhDiem!$B$23*ROUND(1+(SUMPRODUCT(INDEX(CachTinhDiem!$B$8:$E$11,2,0),$K763:$N763)-1)*9/4,1)+CachTinhDiem!$B$24*ROUND(1+(INDEX(CachTinhDiem!$B$15:$E$20,MATCH($O763,CachTinhDiem!$A$15:$A$20,0),2)-1)*9/4,1),1)</f>
        <v>5.4</v>
      </c>
      <c r="R763" s="20">
        <f>ROUND(CachTinhDiem!$B$23*ROUND(1+(SUMPRODUCT(INDEX(CachTinhDiem!$B$8:$E$11,3,0),$K763:$N763)-1)*9/4,1)+CachTinhDiem!$B$24*ROUND(1+(INDEX(CachTinhDiem!$B$15:$E$20,MATCH($O763,CachTinhDiem!$A$15:$A$20,0),3)-1)*9/4,1),1)</f>
        <v>6.1</v>
      </c>
      <c r="S763" s="20">
        <f>ROUND(CachTinhDiem!$B$23*ROUND(1+(SUMPRODUCT(INDEX(CachTinhDiem!$B$8:$E$11,4,0),$K763:$N763)-1)*9/4,1)+CachTinhDiem!$B$24*ROUND(1+(INDEX(CachTinhDiem!$B$15:$E$20,MATCH($O763,CachTinhDiem!$A$15:$A$20,0),4)-1)*9/4,1),1)</f>
        <v>5.5</v>
      </c>
      <c r="T763" s="18" t="str">
        <f>INDEX(CachTinhDiem!$A$8:$A$11,MATCH(MAX($P763:$S763),$P763:$S763,0))</f>
        <v>Đi học</v>
      </c>
      <c r="U763" s="21" t="s">
        <v>91</v>
      </c>
      <c r="V763" s="21" t="s">
        <v>92</v>
      </c>
    </row>
    <row r="764" spans="1:22" ht="15" customHeight="1" x14ac:dyDescent="0.35">
      <c r="A764" s="18" t="s">
        <v>1721</v>
      </c>
      <c r="B764" s="18" t="s">
        <v>1512</v>
      </c>
      <c r="C764" s="18" t="s">
        <v>1722</v>
      </c>
      <c r="D764" s="18" t="s">
        <v>136</v>
      </c>
      <c r="E764" s="18" t="s">
        <v>284</v>
      </c>
      <c r="F764" s="18" t="s">
        <v>87</v>
      </c>
      <c r="G764" s="18" t="s">
        <v>262</v>
      </c>
      <c r="H764" s="19">
        <v>8</v>
      </c>
      <c r="I764" s="19">
        <v>26</v>
      </c>
      <c r="J764" s="18" t="s">
        <v>200</v>
      </c>
      <c r="K764" s="19">
        <v>4</v>
      </c>
      <c r="L764" s="19">
        <v>2</v>
      </c>
      <c r="M764" s="19">
        <v>4</v>
      </c>
      <c r="N764" s="19">
        <v>1</v>
      </c>
      <c r="O764" s="18" t="s">
        <v>138</v>
      </c>
      <c r="P764" s="20">
        <f>ROUND(CachTinhDiem!$B$23*ROUND(1+(SUMPRODUCT(INDEX(CachTinhDiem!$B$8:$E$11,1,0),$K764:$N764)-1)*9/4,1)+CachTinhDiem!$B$24*ROUND(1+(INDEX(CachTinhDiem!$B$15:$E$20,MATCH($O764,CachTinhDiem!$A$15:$A$20,0),1)-1)*9/4,1),1)</f>
        <v>5.4</v>
      </c>
      <c r="Q764" s="20">
        <f>ROUND(CachTinhDiem!$B$23*ROUND(1+(SUMPRODUCT(INDEX(CachTinhDiem!$B$8:$E$11,2,0),$K764:$N764)-1)*9/4,1)+CachTinhDiem!$B$24*ROUND(1+(INDEX(CachTinhDiem!$B$15:$E$20,MATCH($O764,CachTinhDiem!$A$15:$A$20,0),2)-1)*9/4,1),1)</f>
        <v>7.3</v>
      </c>
      <c r="R764" s="20">
        <f>ROUND(CachTinhDiem!$B$23*ROUND(1+(SUMPRODUCT(INDEX(CachTinhDiem!$B$8:$E$11,3,0),$K764:$N764)-1)*9/4,1)+CachTinhDiem!$B$24*ROUND(1+(INDEX(CachTinhDiem!$B$15:$E$20,MATCH($O764,CachTinhDiem!$A$15:$A$20,0),3)-1)*9/4,1),1)</f>
        <v>5.9</v>
      </c>
      <c r="S764" s="20">
        <f>ROUND(CachTinhDiem!$B$23*ROUND(1+(SUMPRODUCT(INDEX(CachTinhDiem!$B$8:$E$11,4,0),$K764:$N764)-1)*9/4,1)+CachTinhDiem!$B$24*ROUND(1+(INDEX(CachTinhDiem!$B$15:$E$20,MATCH($O764,CachTinhDiem!$A$15:$A$20,0),4)-1)*9/4,1),1)</f>
        <v>2.2999999999999998</v>
      </c>
      <c r="T764" s="18" t="str">
        <f>INDEX(CachTinhDiem!$A$8:$A$11,MATCH(MAX($P764:$S764),$P764:$S764,0))</f>
        <v>Xưởng/Công trình</v>
      </c>
      <c r="U764" s="21" t="s">
        <v>91</v>
      </c>
      <c r="V764" s="21" t="s">
        <v>92</v>
      </c>
    </row>
    <row r="765" spans="1:22" ht="15" customHeight="1" x14ac:dyDescent="0.35">
      <c r="A765" s="18" t="s">
        <v>1723</v>
      </c>
      <c r="B765" s="18" t="s">
        <v>1512</v>
      </c>
      <c r="C765" s="18" t="s">
        <v>1724</v>
      </c>
      <c r="D765" s="18" t="s">
        <v>85</v>
      </c>
      <c r="E765" s="18" t="s">
        <v>18</v>
      </c>
      <c r="F765" s="18" t="s">
        <v>87</v>
      </c>
      <c r="G765" s="18" t="s">
        <v>1145</v>
      </c>
      <c r="H765" s="19">
        <v>8</v>
      </c>
      <c r="I765" s="19">
        <v>27</v>
      </c>
      <c r="J765" s="18" t="s">
        <v>200</v>
      </c>
      <c r="K765" s="19">
        <v>4</v>
      </c>
      <c r="L765" s="19">
        <v>3</v>
      </c>
      <c r="M765" s="19">
        <v>4</v>
      </c>
      <c r="N765" s="19">
        <v>2</v>
      </c>
      <c r="O765" s="18" t="s">
        <v>90</v>
      </c>
      <c r="P765" s="20">
        <f>ROUND(CachTinhDiem!$B$23*ROUND(1+(SUMPRODUCT(INDEX(CachTinhDiem!$B$8:$E$11,1,0),$K765:$N765)-1)*9/4,1)+CachTinhDiem!$B$24*ROUND(1+(INDEX(CachTinhDiem!$B$15:$E$20,MATCH($O765,CachTinhDiem!$A$15:$A$20,0),1)-1)*9/4,1),1)</f>
        <v>6.3</v>
      </c>
      <c r="Q765" s="20">
        <f>ROUND(CachTinhDiem!$B$23*ROUND(1+(SUMPRODUCT(INDEX(CachTinhDiem!$B$8:$E$11,2,0),$K765:$N765)-1)*9/4,1)+CachTinhDiem!$B$24*ROUND(1+(INDEX(CachTinhDiem!$B$15:$E$20,MATCH($O765,CachTinhDiem!$A$15:$A$20,0),2)-1)*9/4,1),1)</f>
        <v>6.5</v>
      </c>
      <c r="R765" s="20">
        <f>ROUND(CachTinhDiem!$B$23*ROUND(1+(SUMPRODUCT(INDEX(CachTinhDiem!$B$8:$E$11,3,0),$K765:$N765)-1)*9/4,1)+CachTinhDiem!$B$24*ROUND(1+(INDEX(CachTinhDiem!$B$15:$E$20,MATCH($O765,CachTinhDiem!$A$15:$A$20,0),3)-1)*9/4,1),1)</f>
        <v>6.7</v>
      </c>
      <c r="S765" s="20">
        <f>ROUND(CachTinhDiem!$B$23*ROUND(1+(SUMPRODUCT(INDEX(CachTinhDiem!$B$8:$E$11,4,0),$K765:$N765)-1)*9/4,1)+CachTinhDiem!$B$24*ROUND(1+(INDEX(CachTinhDiem!$B$15:$E$20,MATCH($O765,CachTinhDiem!$A$15:$A$20,0),4)-1)*9/4,1),1)</f>
        <v>4.2</v>
      </c>
      <c r="T765" s="18" t="str">
        <f>INDEX(CachTinhDiem!$A$8:$A$11,MATCH(MAX($P765:$S765),$P765:$S765,0))</f>
        <v>Vẽ ngoại cảnh</v>
      </c>
      <c r="U765" s="21" t="s">
        <v>91</v>
      </c>
      <c r="V765" s="21" t="s">
        <v>92</v>
      </c>
    </row>
    <row r="766" spans="1:22" ht="15" customHeight="1" x14ac:dyDescent="0.35">
      <c r="A766" s="18" t="s">
        <v>1725</v>
      </c>
      <c r="B766" s="18" t="s">
        <v>1512</v>
      </c>
      <c r="C766" s="18" t="s">
        <v>1726</v>
      </c>
      <c r="D766" s="18" t="s">
        <v>100</v>
      </c>
      <c r="E766" s="18" t="s">
        <v>131</v>
      </c>
      <c r="F766" s="18" t="s">
        <v>87</v>
      </c>
      <c r="G766" s="18" t="s">
        <v>215</v>
      </c>
      <c r="H766" s="19">
        <v>18</v>
      </c>
      <c r="I766" s="19">
        <v>35</v>
      </c>
      <c r="J766" s="18" t="s">
        <v>89</v>
      </c>
      <c r="K766" s="19">
        <v>2</v>
      </c>
      <c r="L766" s="19">
        <v>3</v>
      </c>
      <c r="M766" s="19">
        <v>3</v>
      </c>
      <c r="N766" s="19">
        <v>3</v>
      </c>
      <c r="O766" s="18" t="s">
        <v>150</v>
      </c>
      <c r="P766" s="20">
        <f>ROUND(CachTinhDiem!$B$23*ROUND(1+(SUMPRODUCT(INDEX(CachTinhDiem!$B$8:$E$11,1,0),$K766:$N766)-1)*9/4,1)+CachTinhDiem!$B$24*ROUND(1+(INDEX(CachTinhDiem!$B$15:$E$20,MATCH($O766,CachTinhDiem!$A$15:$A$20,0),1)-1)*9/4,1),1)</f>
        <v>6.1</v>
      </c>
      <c r="Q766" s="20">
        <f>ROUND(CachTinhDiem!$B$23*ROUND(1+(SUMPRODUCT(INDEX(CachTinhDiem!$B$8:$E$11,2,0),$K766:$N766)-1)*9/4,1)+CachTinhDiem!$B$24*ROUND(1+(INDEX(CachTinhDiem!$B$15:$E$20,MATCH($O766,CachTinhDiem!$A$15:$A$20,0),2)-1)*9/4,1),1)</f>
        <v>4.5999999999999996</v>
      </c>
      <c r="R766" s="20">
        <f>ROUND(CachTinhDiem!$B$23*ROUND(1+(SUMPRODUCT(INDEX(CachTinhDiem!$B$8:$E$11,3,0),$K766:$N766)-1)*9/4,1)+CachTinhDiem!$B$24*ROUND(1+(INDEX(CachTinhDiem!$B$15:$E$20,MATCH($O766,CachTinhDiem!$A$15:$A$20,0),3)-1)*9/4,1),1)</f>
        <v>6.9</v>
      </c>
      <c r="S766" s="20">
        <f>ROUND(CachTinhDiem!$B$23*ROUND(1+(SUMPRODUCT(INDEX(CachTinhDiem!$B$8:$E$11,4,0),$K766:$N766)-1)*9/4,1)+CachTinhDiem!$B$24*ROUND(1+(INDEX(CachTinhDiem!$B$15:$E$20,MATCH($O766,CachTinhDiem!$A$15:$A$20,0),4)-1)*9/4,1),1)</f>
        <v>5.5</v>
      </c>
      <c r="T766" s="18" t="str">
        <f>INDEX(CachTinhDiem!$A$8:$A$11,MATCH(MAX($P766:$S766),$P766:$S766,0))</f>
        <v>Vẽ ngoại cảnh</v>
      </c>
      <c r="U766" s="21" t="s">
        <v>91</v>
      </c>
      <c r="V766" s="21" t="s">
        <v>92</v>
      </c>
    </row>
    <row r="767" spans="1:22" ht="15" customHeight="1" x14ac:dyDescent="0.35">
      <c r="A767" s="18" t="s">
        <v>1727</v>
      </c>
      <c r="B767" s="18" t="s">
        <v>1512</v>
      </c>
      <c r="C767" s="18" t="s">
        <v>1728</v>
      </c>
      <c r="D767" s="18" t="s">
        <v>100</v>
      </c>
      <c r="E767" s="18" t="s">
        <v>24</v>
      </c>
      <c r="F767" s="18" t="s">
        <v>87</v>
      </c>
      <c r="G767" s="18" t="s">
        <v>177</v>
      </c>
      <c r="H767" s="19">
        <v>12</v>
      </c>
      <c r="I767" s="19">
        <v>32</v>
      </c>
      <c r="J767" s="18" t="s">
        <v>89</v>
      </c>
      <c r="K767" s="19">
        <v>3</v>
      </c>
      <c r="L767" s="19">
        <v>2</v>
      </c>
      <c r="M767" s="19">
        <v>2</v>
      </c>
      <c r="N767" s="19">
        <v>4</v>
      </c>
      <c r="O767" s="18" t="s">
        <v>115</v>
      </c>
      <c r="P767" s="20">
        <f>ROUND(CachTinhDiem!$B$23*ROUND(1+(SUMPRODUCT(INDEX(CachTinhDiem!$B$8:$E$11,1,0),$K767:$N767)-1)*9/4,1)+CachTinhDiem!$B$24*ROUND(1+(INDEX(CachTinhDiem!$B$15:$E$20,MATCH($O767,CachTinhDiem!$A$15:$A$20,0),1)-1)*9/4,1),1)</f>
        <v>6.4</v>
      </c>
      <c r="Q767" s="20">
        <f>ROUND(CachTinhDiem!$B$23*ROUND(1+(SUMPRODUCT(INDEX(CachTinhDiem!$B$8:$E$11,2,0),$K767:$N767)-1)*9/4,1)+CachTinhDiem!$B$24*ROUND(1+(INDEX(CachTinhDiem!$B$15:$E$20,MATCH($O767,CachTinhDiem!$A$15:$A$20,0),2)-1)*9/4,1),1)</f>
        <v>5.3</v>
      </c>
      <c r="R767" s="20">
        <f>ROUND(CachTinhDiem!$B$23*ROUND(1+(SUMPRODUCT(INDEX(CachTinhDiem!$B$8:$E$11,3,0),$K767:$N767)-1)*9/4,1)+CachTinhDiem!$B$24*ROUND(1+(INDEX(CachTinhDiem!$B$15:$E$20,MATCH($O767,CachTinhDiem!$A$15:$A$20,0),3)-1)*9/4,1),1)</f>
        <v>5.9</v>
      </c>
      <c r="S767" s="20">
        <f>ROUND(CachTinhDiem!$B$23*ROUND(1+(SUMPRODUCT(INDEX(CachTinhDiem!$B$8:$E$11,4,0),$K767:$N767)-1)*9/4,1)+CachTinhDiem!$B$24*ROUND(1+(INDEX(CachTinhDiem!$B$15:$E$20,MATCH($O767,CachTinhDiem!$A$15:$A$20,0),4)-1)*9/4,1),1)</f>
        <v>5.9</v>
      </c>
      <c r="T767" s="18" t="str">
        <f>INDEX(CachTinhDiem!$A$8:$A$11,MATCH(MAX($P767:$S767),$P767:$S767,0))</f>
        <v>Đi học</v>
      </c>
      <c r="U767" s="21" t="s">
        <v>91</v>
      </c>
      <c r="V767" s="21" t="s">
        <v>92</v>
      </c>
    </row>
    <row r="768" spans="1:22" ht="15" customHeight="1" x14ac:dyDescent="0.35">
      <c r="A768" s="18" t="s">
        <v>1729</v>
      </c>
      <c r="B768" s="18" t="s">
        <v>1512</v>
      </c>
      <c r="C768" s="18" t="s">
        <v>1730</v>
      </c>
      <c r="D768" s="18" t="s">
        <v>136</v>
      </c>
      <c r="E768" s="18" t="s">
        <v>86</v>
      </c>
      <c r="F768" s="18" t="s">
        <v>87</v>
      </c>
      <c r="G768" s="18" t="s">
        <v>1083</v>
      </c>
      <c r="H768" s="19">
        <v>9</v>
      </c>
      <c r="I768" s="19">
        <v>28</v>
      </c>
      <c r="J768" s="18" t="s">
        <v>200</v>
      </c>
      <c r="K768" s="19">
        <v>3</v>
      </c>
      <c r="L768" s="19">
        <v>2</v>
      </c>
      <c r="M768" s="19">
        <v>3</v>
      </c>
      <c r="N768" s="19">
        <v>2</v>
      </c>
      <c r="O768" s="18" t="s">
        <v>115</v>
      </c>
      <c r="P768" s="20">
        <f>ROUND(CachTinhDiem!$B$23*ROUND(1+(SUMPRODUCT(INDEX(CachTinhDiem!$B$8:$E$11,1,0),$K768:$N768)-1)*9/4,1)+CachTinhDiem!$B$24*ROUND(1+(INDEX(CachTinhDiem!$B$15:$E$20,MATCH($O768,CachTinhDiem!$A$15:$A$20,0),1)-1)*9/4,1),1)</f>
        <v>5.9</v>
      </c>
      <c r="Q768" s="20">
        <f>ROUND(CachTinhDiem!$B$23*ROUND(1+(SUMPRODUCT(INDEX(CachTinhDiem!$B$8:$E$11,2,0),$K768:$N768)-1)*9/4,1)+CachTinhDiem!$B$24*ROUND(1+(INDEX(CachTinhDiem!$B$15:$E$20,MATCH($O768,CachTinhDiem!$A$15:$A$20,0),2)-1)*9/4,1),1)</f>
        <v>5.7</v>
      </c>
      <c r="R768" s="20">
        <f>ROUND(CachTinhDiem!$B$23*ROUND(1+(SUMPRODUCT(INDEX(CachTinhDiem!$B$8:$E$11,3,0),$K768:$N768)-1)*9/4,1)+CachTinhDiem!$B$24*ROUND(1+(INDEX(CachTinhDiem!$B$15:$E$20,MATCH($O768,CachTinhDiem!$A$15:$A$20,0),3)-1)*9/4,1),1)</f>
        <v>6.1</v>
      </c>
      <c r="S768" s="20">
        <f>ROUND(CachTinhDiem!$B$23*ROUND(1+(SUMPRODUCT(INDEX(CachTinhDiem!$B$8:$E$11,4,0),$K768:$N768)-1)*9/4,1)+CachTinhDiem!$B$24*ROUND(1+(INDEX(CachTinhDiem!$B$15:$E$20,MATCH($O768,CachTinhDiem!$A$15:$A$20,0),4)-1)*9/4,1),1)</f>
        <v>4.2</v>
      </c>
      <c r="T768" s="18" t="str">
        <f>INDEX(CachTinhDiem!$A$8:$A$11,MATCH(MAX($P768:$S768),$P768:$S768,0))</f>
        <v>Vẽ ngoại cảnh</v>
      </c>
      <c r="U768" s="21" t="s">
        <v>91</v>
      </c>
      <c r="V768" s="21" t="s">
        <v>92</v>
      </c>
    </row>
    <row r="769" spans="1:22" ht="15" customHeight="1" x14ac:dyDescent="0.35">
      <c r="A769" s="18" t="s">
        <v>1731</v>
      </c>
      <c r="B769" s="18" t="s">
        <v>1512</v>
      </c>
      <c r="C769" s="18" t="s">
        <v>1732</v>
      </c>
      <c r="D769" s="18" t="s">
        <v>100</v>
      </c>
      <c r="E769" s="18" t="s">
        <v>86</v>
      </c>
      <c r="F769" s="18" t="s">
        <v>87</v>
      </c>
      <c r="G769" s="18" t="s">
        <v>132</v>
      </c>
      <c r="H769" s="19">
        <v>24</v>
      </c>
      <c r="I769" s="19">
        <v>39</v>
      </c>
      <c r="J769" s="18" t="s">
        <v>133</v>
      </c>
      <c r="K769" s="19">
        <v>2</v>
      </c>
      <c r="L769" s="19">
        <v>5</v>
      </c>
      <c r="M769" s="19">
        <v>5</v>
      </c>
      <c r="N769" s="19">
        <v>3</v>
      </c>
      <c r="O769" s="18" t="s">
        <v>115</v>
      </c>
      <c r="P769" s="20">
        <f>ROUND(CachTinhDiem!$B$23*ROUND(1+(SUMPRODUCT(INDEX(CachTinhDiem!$B$8:$E$11,1,0),$K769:$N769)-1)*9/4,1)+CachTinhDiem!$B$24*ROUND(1+(INDEX(CachTinhDiem!$B$15:$E$20,MATCH($O769,CachTinhDiem!$A$15:$A$20,0),1)-1)*9/4,1),1)</f>
        <v>8.6</v>
      </c>
      <c r="Q769" s="20">
        <f>ROUND(CachTinhDiem!$B$23*ROUND(1+(SUMPRODUCT(INDEX(CachTinhDiem!$B$8:$E$11,2,0),$K769:$N769)-1)*9/4,1)+CachTinhDiem!$B$24*ROUND(1+(INDEX(CachTinhDiem!$B$15:$E$20,MATCH($O769,CachTinhDiem!$A$15:$A$20,0),2)-1)*9/4,1),1)</f>
        <v>8.1</v>
      </c>
      <c r="R769" s="20">
        <f>ROUND(CachTinhDiem!$B$23*ROUND(1+(SUMPRODUCT(INDEX(CachTinhDiem!$B$8:$E$11,3,0),$K769:$N769)-1)*9/4,1)+CachTinhDiem!$B$24*ROUND(1+(INDEX(CachTinhDiem!$B$15:$E$20,MATCH($O769,CachTinhDiem!$A$15:$A$20,0),3)-1)*9/4,1),1)</f>
        <v>9.4</v>
      </c>
      <c r="S769" s="20">
        <f>ROUND(CachTinhDiem!$B$23*ROUND(1+(SUMPRODUCT(INDEX(CachTinhDiem!$B$8:$E$11,4,0),$K769:$N769)-1)*9/4,1)+CachTinhDiem!$B$24*ROUND(1+(INDEX(CachTinhDiem!$B$15:$E$20,MATCH($O769,CachTinhDiem!$A$15:$A$20,0),4)-1)*9/4,1),1)</f>
        <v>6.8</v>
      </c>
      <c r="T769" s="18" t="str">
        <f>INDEX(CachTinhDiem!$A$8:$A$11,MATCH(MAX($P769:$S769),$P769:$S769,0))</f>
        <v>Vẽ ngoại cảnh</v>
      </c>
      <c r="U769" s="21" t="s">
        <v>91</v>
      </c>
      <c r="V769" s="21" t="s">
        <v>92</v>
      </c>
    </row>
    <row r="770" spans="1:22" ht="15" customHeight="1" x14ac:dyDescent="0.35">
      <c r="A770" s="18" t="s">
        <v>1733</v>
      </c>
      <c r="B770" s="18" t="s">
        <v>1512</v>
      </c>
      <c r="C770" s="18" t="s">
        <v>1734</v>
      </c>
      <c r="D770" s="18" t="s">
        <v>85</v>
      </c>
      <c r="E770" s="18" t="s">
        <v>113</v>
      </c>
      <c r="F770" s="18" t="s">
        <v>87</v>
      </c>
      <c r="G770" s="18" t="s">
        <v>1145</v>
      </c>
      <c r="H770" s="19">
        <v>12</v>
      </c>
      <c r="I770" s="19">
        <v>33</v>
      </c>
      <c r="J770" s="18" t="s">
        <v>89</v>
      </c>
      <c r="K770" s="19">
        <v>3</v>
      </c>
      <c r="L770" s="19">
        <v>3</v>
      </c>
      <c r="M770" s="19">
        <v>3</v>
      </c>
      <c r="N770" s="19">
        <v>4</v>
      </c>
      <c r="O770" s="18" t="s">
        <v>103</v>
      </c>
      <c r="P770" s="20">
        <f>ROUND(CachTinhDiem!$B$23*ROUND(1+(SUMPRODUCT(INDEX(CachTinhDiem!$B$8:$E$11,1,0),$K770:$N770)-1)*9/4,1)+CachTinhDiem!$B$24*ROUND(1+(INDEX(CachTinhDiem!$B$15:$E$20,MATCH($O770,CachTinhDiem!$A$15:$A$20,0),1)-1)*9/4,1),1)</f>
        <v>6.7</v>
      </c>
      <c r="Q770" s="20">
        <f>ROUND(CachTinhDiem!$B$23*ROUND(1+(SUMPRODUCT(INDEX(CachTinhDiem!$B$8:$E$11,2,0),$K770:$N770)-1)*9/4,1)+CachTinhDiem!$B$24*ROUND(1+(INDEX(CachTinhDiem!$B$15:$E$20,MATCH($O770,CachTinhDiem!$A$15:$A$20,0),2)-1)*9/4,1),1)</f>
        <v>5</v>
      </c>
      <c r="R770" s="20">
        <f>ROUND(CachTinhDiem!$B$23*ROUND(1+(SUMPRODUCT(INDEX(CachTinhDiem!$B$8:$E$11,3,0),$K770:$N770)-1)*9/4,1)+CachTinhDiem!$B$24*ROUND(1+(INDEX(CachTinhDiem!$B$15:$E$20,MATCH($O770,CachTinhDiem!$A$15:$A$20,0),3)-1)*9/4,1),1)</f>
        <v>5.2</v>
      </c>
      <c r="S770" s="20">
        <f>ROUND(CachTinhDiem!$B$23*ROUND(1+(SUMPRODUCT(INDEX(CachTinhDiem!$B$8:$E$11,4,0),$K770:$N770)-1)*9/4,1)+CachTinhDiem!$B$24*ROUND(1+(INDEX(CachTinhDiem!$B$15:$E$20,MATCH($O770,CachTinhDiem!$A$15:$A$20,0),4)-1)*9/4,1),1)</f>
        <v>7.8</v>
      </c>
      <c r="T770" s="18" t="str">
        <f>INDEX(CachTinhDiem!$A$8:$A$11,MATCH(MAX($P770:$S770),$P770:$S770,0))</f>
        <v>Thuyết trình</v>
      </c>
      <c r="U770" s="21" t="s">
        <v>91</v>
      </c>
      <c r="V770" s="21" t="s">
        <v>92</v>
      </c>
    </row>
    <row r="771" spans="1:22" ht="15" customHeight="1" x14ac:dyDescent="0.35">
      <c r="A771" s="18" t="s">
        <v>1735</v>
      </c>
      <c r="B771" s="18" t="s">
        <v>1512</v>
      </c>
      <c r="C771" s="18" t="s">
        <v>1736</v>
      </c>
      <c r="D771" s="18" t="s">
        <v>100</v>
      </c>
      <c r="E771" s="18" t="s">
        <v>24</v>
      </c>
      <c r="F771" s="18" t="s">
        <v>87</v>
      </c>
      <c r="G771" s="18" t="s">
        <v>88</v>
      </c>
      <c r="H771" s="19">
        <v>10</v>
      </c>
      <c r="I771" s="19">
        <v>31</v>
      </c>
      <c r="J771" s="18" t="s">
        <v>200</v>
      </c>
      <c r="K771" s="19">
        <v>2</v>
      </c>
      <c r="L771" s="19">
        <v>4</v>
      </c>
      <c r="M771" s="19">
        <v>5</v>
      </c>
      <c r="N771" s="19">
        <v>2</v>
      </c>
      <c r="O771" s="18" t="s">
        <v>138</v>
      </c>
      <c r="P771" s="20">
        <f>ROUND(CachTinhDiem!$B$23*ROUND(1+(SUMPRODUCT(INDEX(CachTinhDiem!$B$8:$E$11,1,0),$K771:$N771)-1)*9/4,1)+CachTinhDiem!$B$24*ROUND(1+(INDEX(CachTinhDiem!$B$15:$E$20,MATCH($O771,CachTinhDiem!$A$15:$A$20,0),1)-1)*9/4,1),1)</f>
        <v>7</v>
      </c>
      <c r="Q771" s="20">
        <f>ROUND(CachTinhDiem!$B$23*ROUND(1+(SUMPRODUCT(INDEX(CachTinhDiem!$B$8:$E$11,2,0),$K771:$N771)-1)*9/4,1)+CachTinhDiem!$B$24*ROUND(1+(INDEX(CachTinhDiem!$B$15:$E$20,MATCH($O771,CachTinhDiem!$A$15:$A$20,0),2)-1)*9/4,1),1)</f>
        <v>8.3000000000000007</v>
      </c>
      <c r="R771" s="20">
        <f>ROUND(CachTinhDiem!$B$23*ROUND(1+(SUMPRODUCT(INDEX(CachTinhDiem!$B$8:$E$11,3,0),$K771:$N771)-1)*9/4,1)+CachTinhDiem!$B$24*ROUND(1+(INDEX(CachTinhDiem!$B$15:$E$20,MATCH($O771,CachTinhDiem!$A$15:$A$20,0),3)-1)*9/4,1),1)</f>
        <v>7.9</v>
      </c>
      <c r="S771" s="20">
        <f>ROUND(CachTinhDiem!$B$23*ROUND(1+(SUMPRODUCT(INDEX(CachTinhDiem!$B$8:$E$11,4,0),$K771:$N771)-1)*9/4,1)+CachTinhDiem!$B$24*ROUND(1+(INDEX(CachTinhDiem!$B$15:$E$20,MATCH($O771,CachTinhDiem!$A$15:$A$20,0),4)-1)*9/4,1),1)</f>
        <v>4.2</v>
      </c>
      <c r="T771" s="18" t="str">
        <f>INDEX(CachTinhDiem!$A$8:$A$11,MATCH(MAX($P771:$S771),$P771:$S771,0))</f>
        <v>Xưởng/Công trình</v>
      </c>
      <c r="U771" s="21" t="s">
        <v>91</v>
      </c>
      <c r="V771" s="21" t="s">
        <v>92</v>
      </c>
    </row>
    <row r="772" spans="1:22" ht="15" customHeight="1" x14ac:dyDescent="0.35">
      <c r="A772" s="18" t="s">
        <v>1737</v>
      </c>
      <c r="B772" s="18" t="s">
        <v>1512</v>
      </c>
      <c r="C772" s="18" t="s">
        <v>1738</v>
      </c>
      <c r="D772" s="18" t="s">
        <v>136</v>
      </c>
      <c r="E772" s="18" t="s">
        <v>24</v>
      </c>
      <c r="F772" s="18" t="s">
        <v>87</v>
      </c>
      <c r="G772" s="18" t="s">
        <v>238</v>
      </c>
      <c r="H772" s="19">
        <v>16</v>
      </c>
      <c r="I772" s="19">
        <v>34</v>
      </c>
      <c r="J772" s="18" t="s">
        <v>89</v>
      </c>
      <c r="K772" s="19">
        <v>2</v>
      </c>
      <c r="L772" s="19">
        <v>2</v>
      </c>
      <c r="M772" s="19">
        <v>3</v>
      </c>
      <c r="N772" s="19">
        <v>2</v>
      </c>
      <c r="O772" s="18" t="s">
        <v>150</v>
      </c>
      <c r="P772" s="20">
        <f>ROUND(CachTinhDiem!$B$23*ROUND(1+(SUMPRODUCT(INDEX(CachTinhDiem!$B$8:$E$11,1,0),$K772:$N772)-1)*9/4,1)+CachTinhDiem!$B$24*ROUND(1+(INDEX(CachTinhDiem!$B$15:$E$20,MATCH($O772,CachTinhDiem!$A$15:$A$20,0),1)-1)*9/4,1),1)</f>
        <v>5.0999999999999996</v>
      </c>
      <c r="Q772" s="20">
        <f>ROUND(CachTinhDiem!$B$23*ROUND(1+(SUMPRODUCT(INDEX(CachTinhDiem!$B$8:$E$11,2,0),$K772:$N772)-1)*9/4,1)+CachTinhDiem!$B$24*ROUND(1+(INDEX(CachTinhDiem!$B$15:$E$20,MATCH($O772,CachTinhDiem!$A$15:$A$20,0),2)-1)*9/4,1),1)</f>
        <v>4.0999999999999996</v>
      </c>
      <c r="R772" s="20">
        <f>ROUND(CachTinhDiem!$B$23*ROUND(1+(SUMPRODUCT(INDEX(CachTinhDiem!$B$8:$E$11,3,0),$K772:$N772)-1)*9/4,1)+CachTinhDiem!$B$24*ROUND(1+(INDEX(CachTinhDiem!$B$15:$E$20,MATCH($O772,CachTinhDiem!$A$15:$A$20,0),3)-1)*9/4,1),1)</f>
        <v>6.1</v>
      </c>
      <c r="S772" s="20">
        <f>ROUND(CachTinhDiem!$B$23*ROUND(1+(SUMPRODUCT(INDEX(CachTinhDiem!$B$8:$E$11,4,0),$K772:$N772)-1)*9/4,1)+CachTinhDiem!$B$24*ROUND(1+(INDEX(CachTinhDiem!$B$15:$E$20,MATCH($O772,CachTinhDiem!$A$15:$A$20,0),4)-1)*9/4,1),1)</f>
        <v>4.2</v>
      </c>
      <c r="T772" s="18" t="str">
        <f>INDEX(CachTinhDiem!$A$8:$A$11,MATCH(MAX($P772:$S772),$P772:$S772,0))</f>
        <v>Vẽ ngoại cảnh</v>
      </c>
      <c r="U772" s="21" t="s">
        <v>91</v>
      </c>
      <c r="V772" s="21" t="s">
        <v>92</v>
      </c>
    </row>
    <row r="773" spans="1:22" ht="15" customHeight="1" x14ac:dyDescent="0.35">
      <c r="A773" s="18" t="s">
        <v>1739</v>
      </c>
      <c r="B773" s="18" t="s">
        <v>1512</v>
      </c>
      <c r="C773" s="18" t="s">
        <v>1740</v>
      </c>
      <c r="D773" s="18" t="s">
        <v>100</v>
      </c>
      <c r="E773" s="18" t="s">
        <v>225</v>
      </c>
      <c r="F773" s="18" t="s">
        <v>87</v>
      </c>
      <c r="G773" s="18" t="s">
        <v>88</v>
      </c>
      <c r="H773" s="19">
        <v>10</v>
      </c>
      <c r="I773" s="19">
        <v>31</v>
      </c>
      <c r="J773" s="18" t="s">
        <v>200</v>
      </c>
      <c r="K773" s="19">
        <v>2</v>
      </c>
      <c r="L773" s="19">
        <v>4</v>
      </c>
      <c r="M773" s="19">
        <v>5</v>
      </c>
      <c r="N773" s="19">
        <v>2</v>
      </c>
      <c r="O773" s="18" t="s">
        <v>138</v>
      </c>
      <c r="P773" s="20">
        <f>ROUND(CachTinhDiem!$B$23*ROUND(1+(SUMPRODUCT(INDEX(CachTinhDiem!$B$8:$E$11,1,0),$K773:$N773)-1)*9/4,1)+CachTinhDiem!$B$24*ROUND(1+(INDEX(CachTinhDiem!$B$15:$E$20,MATCH($O773,CachTinhDiem!$A$15:$A$20,0),1)-1)*9/4,1),1)</f>
        <v>7</v>
      </c>
      <c r="Q773" s="20">
        <f>ROUND(CachTinhDiem!$B$23*ROUND(1+(SUMPRODUCT(INDEX(CachTinhDiem!$B$8:$E$11,2,0),$K773:$N773)-1)*9/4,1)+CachTinhDiem!$B$24*ROUND(1+(INDEX(CachTinhDiem!$B$15:$E$20,MATCH($O773,CachTinhDiem!$A$15:$A$20,0),2)-1)*9/4,1),1)</f>
        <v>8.3000000000000007</v>
      </c>
      <c r="R773" s="20">
        <f>ROUND(CachTinhDiem!$B$23*ROUND(1+(SUMPRODUCT(INDEX(CachTinhDiem!$B$8:$E$11,3,0),$K773:$N773)-1)*9/4,1)+CachTinhDiem!$B$24*ROUND(1+(INDEX(CachTinhDiem!$B$15:$E$20,MATCH($O773,CachTinhDiem!$A$15:$A$20,0),3)-1)*9/4,1),1)</f>
        <v>7.9</v>
      </c>
      <c r="S773" s="20">
        <f>ROUND(CachTinhDiem!$B$23*ROUND(1+(SUMPRODUCT(INDEX(CachTinhDiem!$B$8:$E$11,4,0),$K773:$N773)-1)*9/4,1)+CachTinhDiem!$B$24*ROUND(1+(INDEX(CachTinhDiem!$B$15:$E$20,MATCH($O773,CachTinhDiem!$A$15:$A$20,0),4)-1)*9/4,1),1)</f>
        <v>4.2</v>
      </c>
      <c r="T773" s="18" t="str">
        <f>INDEX(CachTinhDiem!$A$8:$A$11,MATCH(MAX($P773:$S773),$P773:$S773,0))</f>
        <v>Xưởng/Công trình</v>
      </c>
      <c r="U773" s="21" t="s">
        <v>91</v>
      </c>
      <c r="V773" s="21" t="s">
        <v>92</v>
      </c>
    </row>
    <row r="774" spans="1:22" ht="15" customHeight="1" x14ac:dyDescent="0.35">
      <c r="A774" s="18" t="s">
        <v>1741</v>
      </c>
      <c r="B774" s="18" t="s">
        <v>1512</v>
      </c>
      <c r="C774" s="18" t="s">
        <v>1742</v>
      </c>
      <c r="D774" s="18" t="s">
        <v>100</v>
      </c>
      <c r="E774" s="18" t="s">
        <v>137</v>
      </c>
      <c r="F774" s="18" t="s">
        <v>87</v>
      </c>
      <c r="G774" s="18" t="s">
        <v>191</v>
      </c>
      <c r="H774" s="19">
        <v>5</v>
      </c>
      <c r="I774" s="19">
        <v>10</v>
      </c>
      <c r="J774" s="18" t="s">
        <v>120</v>
      </c>
      <c r="K774" s="19">
        <v>4</v>
      </c>
      <c r="L774" s="19">
        <v>2</v>
      </c>
      <c r="M774" s="19">
        <v>3</v>
      </c>
      <c r="N774" s="19">
        <v>2</v>
      </c>
      <c r="O774" s="18" t="s">
        <v>138</v>
      </c>
      <c r="P774" s="20">
        <f>ROUND(CachTinhDiem!$B$23*ROUND(1+(SUMPRODUCT(INDEX(CachTinhDiem!$B$8:$E$11,1,0),$K774:$N774)-1)*9/4,1)+CachTinhDiem!$B$24*ROUND(1+(INDEX(CachTinhDiem!$B$15:$E$20,MATCH($O774,CachTinhDiem!$A$15:$A$20,0),1)-1)*9/4,1),1)</f>
        <v>5.4</v>
      </c>
      <c r="Q774" s="20">
        <f>ROUND(CachTinhDiem!$B$23*ROUND(1+(SUMPRODUCT(INDEX(CachTinhDiem!$B$8:$E$11,2,0),$K774:$N774)-1)*9/4,1)+CachTinhDiem!$B$24*ROUND(1+(INDEX(CachTinhDiem!$B$15:$E$20,MATCH($O774,CachTinhDiem!$A$15:$A$20,0),2)-1)*9/4,1),1)</f>
        <v>6.7</v>
      </c>
      <c r="R774" s="20">
        <f>ROUND(CachTinhDiem!$B$23*ROUND(1+(SUMPRODUCT(INDEX(CachTinhDiem!$B$8:$E$11,3,0),$K774:$N774)-1)*9/4,1)+CachTinhDiem!$B$24*ROUND(1+(INDEX(CachTinhDiem!$B$15:$E$20,MATCH($O774,CachTinhDiem!$A$15:$A$20,0),3)-1)*9/4,1),1)</f>
        <v>5.4</v>
      </c>
      <c r="S774" s="20">
        <f>ROUND(CachTinhDiem!$B$23*ROUND(1+(SUMPRODUCT(INDEX(CachTinhDiem!$B$8:$E$11,4,0),$K774:$N774)-1)*9/4,1)+CachTinhDiem!$B$24*ROUND(1+(INDEX(CachTinhDiem!$B$15:$E$20,MATCH($O774,CachTinhDiem!$A$15:$A$20,0),4)-1)*9/4,1),1)</f>
        <v>2.9</v>
      </c>
      <c r="T774" s="18" t="str">
        <f>INDEX(CachTinhDiem!$A$8:$A$11,MATCH(MAX($P774:$S774),$P774:$S774,0))</f>
        <v>Xưởng/Công trình</v>
      </c>
      <c r="U774" s="21" t="s">
        <v>91</v>
      </c>
      <c r="V774" s="21" t="s">
        <v>92</v>
      </c>
    </row>
    <row r="775" spans="1:22" ht="15" customHeight="1" x14ac:dyDescent="0.35">
      <c r="A775" s="18" t="s">
        <v>1743</v>
      </c>
      <c r="B775" s="18" t="s">
        <v>1512</v>
      </c>
      <c r="C775" s="18" t="s">
        <v>1744</v>
      </c>
      <c r="D775" s="18" t="s">
        <v>85</v>
      </c>
      <c r="E775" s="18" t="s">
        <v>131</v>
      </c>
      <c r="F775" s="18" t="s">
        <v>87</v>
      </c>
      <c r="G775" s="18" t="s">
        <v>199</v>
      </c>
      <c r="H775" s="19">
        <v>14</v>
      </c>
      <c r="I775" s="19">
        <v>34</v>
      </c>
      <c r="J775" s="18" t="s">
        <v>89</v>
      </c>
      <c r="K775" s="19">
        <v>2</v>
      </c>
      <c r="L775" s="19">
        <v>3</v>
      </c>
      <c r="M775" s="19">
        <v>2</v>
      </c>
      <c r="N775" s="19">
        <v>5</v>
      </c>
      <c r="O775" s="18" t="s">
        <v>103</v>
      </c>
      <c r="P775" s="20">
        <f>ROUND(CachTinhDiem!$B$23*ROUND(1+(SUMPRODUCT(INDEX(CachTinhDiem!$B$8:$E$11,1,0),$K775:$N775)-1)*9/4,1)+CachTinhDiem!$B$24*ROUND(1+(INDEX(CachTinhDiem!$B$15:$E$20,MATCH($O775,CachTinhDiem!$A$15:$A$20,0),1)-1)*9/4,1),1)</f>
        <v>6.5</v>
      </c>
      <c r="Q775" s="20">
        <f>ROUND(CachTinhDiem!$B$23*ROUND(1+(SUMPRODUCT(INDEX(CachTinhDiem!$B$8:$E$11,2,0),$K775:$N775)-1)*9/4,1)+CachTinhDiem!$B$24*ROUND(1+(INDEX(CachTinhDiem!$B$15:$E$20,MATCH($O775,CachTinhDiem!$A$15:$A$20,0),2)-1)*9/4,1),1)</f>
        <v>4.0999999999999996</v>
      </c>
      <c r="R775" s="20">
        <f>ROUND(CachTinhDiem!$B$23*ROUND(1+(SUMPRODUCT(INDEX(CachTinhDiem!$B$8:$E$11,3,0),$K775:$N775)-1)*9/4,1)+CachTinhDiem!$B$24*ROUND(1+(INDEX(CachTinhDiem!$B$15:$E$20,MATCH($O775,CachTinhDiem!$A$15:$A$20,0),3)-1)*9/4,1),1)</f>
        <v>4.7</v>
      </c>
      <c r="S775" s="20">
        <f>ROUND(CachTinhDiem!$B$23*ROUND(1+(SUMPRODUCT(INDEX(CachTinhDiem!$B$8:$E$11,4,0),$K775:$N775)-1)*9/4,1)+CachTinhDiem!$B$24*ROUND(1+(INDEX(CachTinhDiem!$B$15:$E$20,MATCH($O775,CachTinhDiem!$A$15:$A$20,0),4)-1)*9/4,1),1)</f>
        <v>8.5</v>
      </c>
      <c r="T775" s="18" t="str">
        <f>INDEX(CachTinhDiem!$A$8:$A$11,MATCH(MAX($P775:$S775),$P775:$S775,0))</f>
        <v>Thuyết trình</v>
      </c>
      <c r="U775" s="21" t="s">
        <v>91</v>
      </c>
      <c r="V775" s="21" t="s">
        <v>92</v>
      </c>
    </row>
    <row r="776" spans="1:22" ht="15" customHeight="1" x14ac:dyDescent="0.35">
      <c r="A776" s="18" t="s">
        <v>1745</v>
      </c>
      <c r="B776" s="18" t="s">
        <v>1512</v>
      </c>
      <c r="C776" s="18" t="s">
        <v>1746</v>
      </c>
      <c r="D776" s="18" t="s">
        <v>100</v>
      </c>
      <c r="E776" s="18" t="s">
        <v>131</v>
      </c>
      <c r="F776" s="18" t="s">
        <v>87</v>
      </c>
      <c r="G776" s="18" t="s">
        <v>1092</v>
      </c>
      <c r="H776" s="19">
        <v>5</v>
      </c>
      <c r="I776" s="19">
        <v>10</v>
      </c>
      <c r="J776" s="18" t="s">
        <v>120</v>
      </c>
      <c r="K776" s="19">
        <v>4</v>
      </c>
      <c r="L776" s="19">
        <v>1</v>
      </c>
      <c r="M776" s="19">
        <v>3</v>
      </c>
      <c r="N776" s="19">
        <v>2</v>
      </c>
      <c r="O776" s="18" t="s">
        <v>138</v>
      </c>
      <c r="P776" s="20">
        <f>ROUND(CachTinhDiem!$B$23*ROUND(1+(SUMPRODUCT(INDEX(CachTinhDiem!$B$8:$E$11,1,0),$K776:$N776)-1)*9/4,1)+CachTinhDiem!$B$24*ROUND(1+(INDEX(CachTinhDiem!$B$15:$E$20,MATCH($O776,CachTinhDiem!$A$15:$A$20,0),1)-1)*9/4,1),1)</f>
        <v>4.9000000000000004</v>
      </c>
      <c r="Q776" s="20">
        <f>ROUND(CachTinhDiem!$B$23*ROUND(1+(SUMPRODUCT(INDEX(CachTinhDiem!$B$8:$E$11,2,0),$K776:$N776)-1)*9/4,1)+CachTinhDiem!$B$24*ROUND(1+(INDEX(CachTinhDiem!$B$15:$E$20,MATCH($O776,CachTinhDiem!$A$15:$A$20,0),2)-1)*9/4,1),1)</f>
        <v>6.4</v>
      </c>
      <c r="R776" s="20">
        <f>ROUND(CachTinhDiem!$B$23*ROUND(1+(SUMPRODUCT(INDEX(CachTinhDiem!$B$8:$E$11,3,0),$K776:$N776)-1)*9/4,1)+CachTinhDiem!$B$24*ROUND(1+(INDEX(CachTinhDiem!$B$15:$E$20,MATCH($O776,CachTinhDiem!$A$15:$A$20,0),3)-1)*9/4,1),1)</f>
        <v>4.9000000000000004</v>
      </c>
      <c r="S776" s="20">
        <f>ROUND(CachTinhDiem!$B$23*ROUND(1+(SUMPRODUCT(INDEX(CachTinhDiem!$B$8:$E$11,4,0),$K776:$N776)-1)*9/4,1)+CachTinhDiem!$B$24*ROUND(1+(INDEX(CachTinhDiem!$B$15:$E$20,MATCH($O776,CachTinhDiem!$A$15:$A$20,0),4)-1)*9/4,1),1)</f>
        <v>2.6</v>
      </c>
      <c r="T776" s="18" t="str">
        <f>INDEX(CachTinhDiem!$A$8:$A$11,MATCH(MAX($P776:$S776),$P776:$S776,0))</f>
        <v>Xưởng/Công trình</v>
      </c>
      <c r="U776" s="21" t="s">
        <v>91</v>
      </c>
      <c r="V776" s="21" t="s">
        <v>92</v>
      </c>
    </row>
    <row r="777" spans="1:22" ht="15" customHeight="1" x14ac:dyDescent="0.35">
      <c r="A777" s="18" t="s">
        <v>1747</v>
      </c>
      <c r="B777" s="18" t="s">
        <v>1512</v>
      </c>
      <c r="C777" s="18" t="s">
        <v>1748</v>
      </c>
      <c r="D777" s="18" t="s">
        <v>85</v>
      </c>
      <c r="E777" s="18" t="s">
        <v>141</v>
      </c>
      <c r="F777" s="18" t="s">
        <v>87</v>
      </c>
      <c r="G777" s="18" t="s">
        <v>132</v>
      </c>
      <c r="H777" s="19">
        <v>13</v>
      </c>
      <c r="I777" s="19">
        <v>33</v>
      </c>
      <c r="J777" s="18" t="s">
        <v>89</v>
      </c>
      <c r="K777" s="19">
        <v>2</v>
      </c>
      <c r="L777" s="19">
        <v>4</v>
      </c>
      <c r="M777" s="19">
        <v>4</v>
      </c>
      <c r="N777" s="19">
        <v>5</v>
      </c>
      <c r="O777" s="18" t="s">
        <v>103</v>
      </c>
      <c r="P777" s="20">
        <f>ROUND(CachTinhDiem!$B$23*ROUND(1+(SUMPRODUCT(INDEX(CachTinhDiem!$B$8:$E$11,1,0),$K777:$N777)-1)*9/4,1)+CachTinhDiem!$B$24*ROUND(1+(INDEX(CachTinhDiem!$B$15:$E$20,MATCH($O777,CachTinhDiem!$A$15:$A$20,0),1)-1)*9/4,1),1)</f>
        <v>7.9</v>
      </c>
      <c r="Q777" s="20">
        <f>ROUND(CachTinhDiem!$B$23*ROUND(1+(SUMPRODUCT(INDEX(CachTinhDiem!$B$8:$E$11,2,0),$K777:$N777)-1)*9/4,1)+CachTinhDiem!$B$24*ROUND(1+(INDEX(CachTinhDiem!$B$15:$E$20,MATCH($O777,CachTinhDiem!$A$15:$A$20,0),2)-1)*9/4,1),1)</f>
        <v>6</v>
      </c>
      <c r="R777" s="20">
        <f>ROUND(CachTinhDiem!$B$23*ROUND(1+(SUMPRODUCT(INDEX(CachTinhDiem!$B$8:$E$11,3,0),$K777:$N777)-1)*9/4,1)+CachTinhDiem!$B$24*ROUND(1+(INDEX(CachTinhDiem!$B$15:$E$20,MATCH($O777,CachTinhDiem!$A$15:$A$20,0),3)-1)*9/4,1),1)</f>
        <v>6.7</v>
      </c>
      <c r="S777" s="20">
        <f>ROUND(CachTinhDiem!$B$23*ROUND(1+(SUMPRODUCT(INDEX(CachTinhDiem!$B$8:$E$11,4,0),$K777:$N777)-1)*9/4,1)+CachTinhDiem!$B$24*ROUND(1+(INDEX(CachTinhDiem!$B$15:$E$20,MATCH($O777,CachTinhDiem!$A$15:$A$20,0),4)-1)*9/4,1),1)</f>
        <v>9.4</v>
      </c>
      <c r="T777" s="18" t="str">
        <f>INDEX(CachTinhDiem!$A$8:$A$11,MATCH(MAX($P777:$S777),$P777:$S777,0))</f>
        <v>Thuyết trình</v>
      </c>
      <c r="U777" s="21" t="s">
        <v>91</v>
      </c>
      <c r="V777" s="21" t="s">
        <v>92</v>
      </c>
    </row>
    <row r="778" spans="1:22" ht="15" customHeight="1" x14ac:dyDescent="0.35">
      <c r="A778" s="18" t="s">
        <v>1749</v>
      </c>
      <c r="B778" s="18" t="s">
        <v>1512</v>
      </c>
      <c r="C778" s="18" t="s">
        <v>1750</v>
      </c>
      <c r="D778" s="18" t="s">
        <v>136</v>
      </c>
      <c r="E778" s="18" t="s">
        <v>113</v>
      </c>
      <c r="F778" s="18" t="s">
        <v>87</v>
      </c>
      <c r="G778" s="18" t="s">
        <v>278</v>
      </c>
      <c r="H778" s="19">
        <v>19</v>
      </c>
      <c r="I778" s="19">
        <v>37</v>
      </c>
      <c r="J778" s="18" t="s">
        <v>89</v>
      </c>
      <c r="K778" s="19">
        <v>2</v>
      </c>
      <c r="L778" s="19">
        <v>5</v>
      </c>
      <c r="M778" s="19">
        <v>2</v>
      </c>
      <c r="N778" s="19">
        <v>3</v>
      </c>
      <c r="O778" s="18" t="s">
        <v>110</v>
      </c>
      <c r="P778" s="20">
        <f>ROUND(CachTinhDiem!$B$23*ROUND(1+(SUMPRODUCT(INDEX(CachTinhDiem!$B$8:$E$11,1,0),$K778:$N778)-1)*9/4,1)+CachTinhDiem!$B$24*ROUND(1+(INDEX(CachTinhDiem!$B$15:$E$20,MATCH($O778,CachTinhDiem!$A$15:$A$20,0),1)-1)*9/4,1),1)</f>
        <v>6.5</v>
      </c>
      <c r="Q778" s="20">
        <f>ROUND(CachTinhDiem!$B$23*ROUND(1+(SUMPRODUCT(INDEX(CachTinhDiem!$B$8:$E$11,2,0),$K778:$N778)-1)*9/4,1)+CachTinhDiem!$B$24*ROUND(1+(INDEX(CachTinhDiem!$B$15:$E$20,MATCH($O778,CachTinhDiem!$A$15:$A$20,0),2)-1)*9/4,1),1)</f>
        <v>5</v>
      </c>
      <c r="R778" s="20">
        <f>ROUND(CachTinhDiem!$B$23*ROUND(1+(SUMPRODUCT(INDEX(CachTinhDiem!$B$8:$E$11,3,0),$K778:$N778)-1)*9/4,1)+CachTinhDiem!$B$24*ROUND(1+(INDEX(CachTinhDiem!$B$15:$E$20,MATCH($O778,CachTinhDiem!$A$15:$A$20,0),3)-1)*9/4,1),1)</f>
        <v>5.6</v>
      </c>
      <c r="S778" s="20">
        <f>ROUND(CachTinhDiem!$B$23*ROUND(1+(SUMPRODUCT(INDEX(CachTinhDiem!$B$8:$E$11,4,0),$K778:$N778)-1)*9/4,1)+CachTinhDiem!$B$24*ROUND(1+(INDEX(CachTinhDiem!$B$15:$E$20,MATCH($O778,CachTinhDiem!$A$15:$A$20,0),4)-1)*9/4,1),1)</f>
        <v>6.5</v>
      </c>
      <c r="T778" s="18" t="str">
        <f>INDEX(CachTinhDiem!$A$8:$A$11,MATCH(MAX($P778:$S778),$P778:$S778,0))</f>
        <v>Đi học</v>
      </c>
      <c r="U778" s="21" t="s">
        <v>91</v>
      </c>
      <c r="V778" s="21" t="s">
        <v>92</v>
      </c>
    </row>
    <row r="779" spans="1:22" ht="15" customHeight="1" x14ac:dyDescent="0.35">
      <c r="A779" s="18" t="s">
        <v>1751</v>
      </c>
      <c r="B779" s="18" t="s">
        <v>1512</v>
      </c>
      <c r="C779" s="18" t="s">
        <v>1752</v>
      </c>
      <c r="D779" s="18" t="s">
        <v>136</v>
      </c>
      <c r="E779" s="18" t="s">
        <v>318</v>
      </c>
      <c r="F779" s="18" t="s">
        <v>87</v>
      </c>
      <c r="G779" s="18" t="s">
        <v>1576</v>
      </c>
      <c r="H779" s="19">
        <v>15</v>
      </c>
      <c r="I779" s="19">
        <v>33</v>
      </c>
      <c r="J779" s="18" t="s">
        <v>89</v>
      </c>
      <c r="K779" s="19">
        <v>2</v>
      </c>
      <c r="L779" s="19">
        <v>3</v>
      </c>
      <c r="M779" s="19">
        <v>2</v>
      </c>
      <c r="N779" s="19">
        <v>4</v>
      </c>
      <c r="O779" s="18" t="s">
        <v>103</v>
      </c>
      <c r="P779" s="20">
        <f>ROUND(CachTinhDiem!$B$23*ROUND(1+(SUMPRODUCT(INDEX(CachTinhDiem!$B$8:$E$11,1,0),$K779:$N779)-1)*9/4,1)+CachTinhDiem!$B$24*ROUND(1+(INDEX(CachTinhDiem!$B$15:$E$20,MATCH($O779,CachTinhDiem!$A$15:$A$20,0),1)-1)*9/4,1),1)</f>
        <v>6.1</v>
      </c>
      <c r="Q779" s="20">
        <f>ROUND(CachTinhDiem!$B$23*ROUND(1+(SUMPRODUCT(INDEX(CachTinhDiem!$B$8:$E$11,2,0),$K779:$N779)-1)*9/4,1)+CachTinhDiem!$B$24*ROUND(1+(INDEX(CachTinhDiem!$B$15:$E$20,MATCH($O779,CachTinhDiem!$A$15:$A$20,0),2)-1)*9/4,1),1)</f>
        <v>3.9</v>
      </c>
      <c r="R779" s="20">
        <f>ROUND(CachTinhDiem!$B$23*ROUND(1+(SUMPRODUCT(INDEX(CachTinhDiem!$B$8:$E$11,3,0),$K779:$N779)-1)*9/4,1)+CachTinhDiem!$B$24*ROUND(1+(INDEX(CachTinhDiem!$B$15:$E$20,MATCH($O779,CachTinhDiem!$A$15:$A$20,0),3)-1)*9/4,1),1)</f>
        <v>4.4000000000000004</v>
      </c>
      <c r="S779" s="20">
        <f>ROUND(CachTinhDiem!$B$23*ROUND(1+(SUMPRODUCT(INDEX(CachTinhDiem!$B$8:$E$11,4,0),$K779:$N779)-1)*9/4,1)+CachTinhDiem!$B$24*ROUND(1+(INDEX(CachTinhDiem!$B$15:$E$20,MATCH($O779,CachTinhDiem!$A$15:$A$20,0),4)-1)*9/4,1),1)</f>
        <v>7.5</v>
      </c>
      <c r="T779" s="18" t="str">
        <f>INDEX(CachTinhDiem!$A$8:$A$11,MATCH(MAX($P779:$S779),$P779:$S779,0))</f>
        <v>Thuyết trình</v>
      </c>
      <c r="U779" s="21" t="s">
        <v>91</v>
      </c>
      <c r="V779" s="21" t="s">
        <v>92</v>
      </c>
    </row>
    <row r="780" spans="1:22" ht="15" customHeight="1" x14ac:dyDescent="0.35">
      <c r="A780" s="18" t="s">
        <v>1753</v>
      </c>
      <c r="B780" s="18" t="s">
        <v>1512</v>
      </c>
      <c r="C780" s="18" t="s">
        <v>1754</v>
      </c>
      <c r="D780" s="18" t="s">
        <v>136</v>
      </c>
      <c r="E780" s="18" t="s">
        <v>190</v>
      </c>
      <c r="F780" s="18" t="s">
        <v>87</v>
      </c>
      <c r="G780" s="18" t="s">
        <v>278</v>
      </c>
      <c r="H780" s="19">
        <v>19</v>
      </c>
      <c r="I780" s="19">
        <v>36</v>
      </c>
      <c r="J780" s="18" t="s">
        <v>89</v>
      </c>
      <c r="K780" s="19">
        <v>2</v>
      </c>
      <c r="L780" s="19">
        <v>5</v>
      </c>
      <c r="M780" s="19">
        <v>3</v>
      </c>
      <c r="N780" s="19">
        <v>3</v>
      </c>
      <c r="O780" s="18" t="s">
        <v>110</v>
      </c>
      <c r="P780" s="20">
        <f>ROUND(CachTinhDiem!$B$23*ROUND(1+(SUMPRODUCT(INDEX(CachTinhDiem!$B$8:$E$11,1,0),$K780:$N780)-1)*9/4,1)+CachTinhDiem!$B$24*ROUND(1+(INDEX(CachTinhDiem!$B$15:$E$20,MATCH($O780,CachTinhDiem!$A$15:$A$20,0),1)-1)*9/4,1),1)</f>
        <v>7</v>
      </c>
      <c r="Q780" s="20">
        <f>ROUND(CachTinhDiem!$B$23*ROUND(1+(SUMPRODUCT(INDEX(CachTinhDiem!$B$8:$E$11,2,0),$K780:$N780)-1)*9/4,1)+CachTinhDiem!$B$24*ROUND(1+(INDEX(CachTinhDiem!$B$15:$E$20,MATCH($O780,CachTinhDiem!$A$15:$A$20,0),2)-1)*9/4,1),1)</f>
        <v>5.9</v>
      </c>
      <c r="R780" s="20">
        <f>ROUND(CachTinhDiem!$B$23*ROUND(1+(SUMPRODUCT(INDEX(CachTinhDiem!$B$8:$E$11,3,0),$K780:$N780)-1)*9/4,1)+CachTinhDiem!$B$24*ROUND(1+(INDEX(CachTinhDiem!$B$15:$E$20,MATCH($O780,CachTinhDiem!$A$15:$A$20,0),3)-1)*9/4,1),1)</f>
        <v>6.5</v>
      </c>
      <c r="S780" s="20">
        <f>ROUND(CachTinhDiem!$B$23*ROUND(1+(SUMPRODUCT(INDEX(CachTinhDiem!$B$8:$E$11,4,0),$K780:$N780)-1)*9/4,1)+CachTinhDiem!$B$24*ROUND(1+(INDEX(CachTinhDiem!$B$15:$E$20,MATCH($O780,CachTinhDiem!$A$15:$A$20,0),4)-1)*9/4,1),1)</f>
        <v>6.8</v>
      </c>
      <c r="T780" s="18" t="str">
        <f>INDEX(CachTinhDiem!$A$8:$A$11,MATCH(MAX($P780:$S780),$P780:$S780,0))</f>
        <v>Đi học</v>
      </c>
      <c r="U780" s="21" t="s">
        <v>91</v>
      </c>
      <c r="V780" s="21" t="s">
        <v>92</v>
      </c>
    </row>
    <row r="781" spans="1:22" ht="15" customHeight="1" x14ac:dyDescent="0.35">
      <c r="A781" s="18" t="s">
        <v>1755</v>
      </c>
      <c r="B781" s="18" t="s">
        <v>1512</v>
      </c>
      <c r="C781" s="18" t="s">
        <v>1756</v>
      </c>
      <c r="D781" s="18" t="s">
        <v>85</v>
      </c>
      <c r="E781" s="18" t="s">
        <v>137</v>
      </c>
      <c r="F781" s="18" t="s">
        <v>87</v>
      </c>
      <c r="G781" s="18" t="s">
        <v>1145</v>
      </c>
      <c r="H781" s="19">
        <v>11</v>
      </c>
      <c r="I781" s="19">
        <v>32</v>
      </c>
      <c r="J781" s="18" t="s">
        <v>1520</v>
      </c>
      <c r="K781" s="19">
        <v>3</v>
      </c>
      <c r="L781" s="19">
        <v>3</v>
      </c>
      <c r="M781" s="19">
        <v>3</v>
      </c>
      <c r="N781" s="19">
        <v>3</v>
      </c>
      <c r="O781" s="18" t="s">
        <v>103</v>
      </c>
      <c r="P781" s="20">
        <f>ROUND(CachTinhDiem!$B$23*ROUND(1+(SUMPRODUCT(INDEX(CachTinhDiem!$B$8:$E$11,1,0),$K781:$N781)-1)*9/4,1)+CachTinhDiem!$B$24*ROUND(1+(INDEX(CachTinhDiem!$B$15:$E$20,MATCH($O781,CachTinhDiem!$A$15:$A$20,0),1)-1)*9/4,1),1)</f>
        <v>6.2</v>
      </c>
      <c r="Q781" s="20">
        <f>ROUND(CachTinhDiem!$B$23*ROUND(1+(SUMPRODUCT(INDEX(CachTinhDiem!$B$8:$E$11,2,0),$K781:$N781)-1)*9/4,1)+CachTinhDiem!$B$24*ROUND(1+(INDEX(CachTinhDiem!$B$15:$E$20,MATCH($O781,CachTinhDiem!$A$15:$A$20,0),2)-1)*9/4,1),1)</f>
        <v>4.8</v>
      </c>
      <c r="R781" s="20">
        <f>ROUND(CachTinhDiem!$B$23*ROUND(1+(SUMPRODUCT(INDEX(CachTinhDiem!$B$8:$E$11,3,0),$K781:$N781)-1)*9/4,1)+CachTinhDiem!$B$24*ROUND(1+(INDEX(CachTinhDiem!$B$15:$E$20,MATCH($O781,CachTinhDiem!$A$15:$A$20,0),3)-1)*9/4,1),1)</f>
        <v>4.8</v>
      </c>
      <c r="S781" s="20">
        <f>ROUND(CachTinhDiem!$B$23*ROUND(1+(SUMPRODUCT(INDEX(CachTinhDiem!$B$8:$E$11,4,0),$K781:$N781)-1)*9/4,1)+CachTinhDiem!$B$24*ROUND(1+(INDEX(CachTinhDiem!$B$15:$E$20,MATCH($O781,CachTinhDiem!$A$15:$A$20,0),4)-1)*9/4,1),1)</f>
        <v>6.9</v>
      </c>
      <c r="T781" s="18" t="str">
        <f>INDEX(CachTinhDiem!$A$8:$A$11,MATCH(MAX($P781:$S781),$P781:$S781,0))</f>
        <v>Thuyết trình</v>
      </c>
      <c r="U781" s="21" t="s">
        <v>91</v>
      </c>
      <c r="V781" s="21" t="s">
        <v>92</v>
      </c>
    </row>
    <row r="782" spans="1:22" ht="15" customHeight="1" x14ac:dyDescent="0.35">
      <c r="A782" s="18" t="s">
        <v>1757</v>
      </c>
      <c r="B782" s="18" t="s">
        <v>1512</v>
      </c>
      <c r="C782" s="18" t="s">
        <v>1758</v>
      </c>
      <c r="D782" s="18" t="s">
        <v>100</v>
      </c>
      <c r="E782" s="18" t="s">
        <v>113</v>
      </c>
      <c r="F782" s="18" t="s">
        <v>87</v>
      </c>
      <c r="G782" s="18" t="s">
        <v>1258</v>
      </c>
      <c r="H782" s="19">
        <v>6</v>
      </c>
      <c r="I782" s="19">
        <v>20</v>
      </c>
      <c r="J782" s="18" t="s">
        <v>120</v>
      </c>
      <c r="K782" s="19">
        <v>4</v>
      </c>
      <c r="L782" s="19">
        <v>1</v>
      </c>
      <c r="M782" s="19">
        <v>3</v>
      </c>
      <c r="N782" s="19">
        <v>2</v>
      </c>
      <c r="O782" s="18" t="s">
        <v>90</v>
      </c>
      <c r="P782" s="20">
        <f>ROUND(CachTinhDiem!$B$23*ROUND(1+(SUMPRODUCT(INDEX(CachTinhDiem!$B$8:$E$11,1,0),$K782:$N782)-1)*9/4,1)+CachTinhDiem!$B$24*ROUND(1+(INDEX(CachTinhDiem!$B$15:$E$20,MATCH($O782,CachTinhDiem!$A$15:$A$20,0),1)-1)*9/4,1),1)</f>
        <v>4.9000000000000004</v>
      </c>
      <c r="Q782" s="20">
        <f>ROUND(CachTinhDiem!$B$23*ROUND(1+(SUMPRODUCT(INDEX(CachTinhDiem!$B$8:$E$11,2,0),$K782:$N782)-1)*9/4,1)+CachTinhDiem!$B$24*ROUND(1+(INDEX(CachTinhDiem!$B$15:$E$20,MATCH($O782,CachTinhDiem!$A$15:$A$20,0),2)-1)*9/4,1),1)</f>
        <v>5</v>
      </c>
      <c r="R782" s="20">
        <f>ROUND(CachTinhDiem!$B$23*ROUND(1+(SUMPRODUCT(INDEX(CachTinhDiem!$B$8:$E$11,3,0),$K782:$N782)-1)*9/4,1)+CachTinhDiem!$B$24*ROUND(1+(INDEX(CachTinhDiem!$B$15:$E$20,MATCH($O782,CachTinhDiem!$A$15:$A$20,0),3)-1)*9/4,1),1)</f>
        <v>4.9000000000000004</v>
      </c>
      <c r="S782" s="20">
        <f>ROUND(CachTinhDiem!$B$23*ROUND(1+(SUMPRODUCT(INDEX(CachTinhDiem!$B$8:$E$11,4,0),$K782:$N782)-1)*9/4,1)+CachTinhDiem!$B$24*ROUND(1+(INDEX(CachTinhDiem!$B$15:$E$20,MATCH($O782,CachTinhDiem!$A$15:$A$20,0),4)-1)*9/4,1),1)</f>
        <v>3.3</v>
      </c>
      <c r="T782" s="18" t="str">
        <f>INDEX(CachTinhDiem!$A$8:$A$11,MATCH(MAX($P782:$S782),$P782:$S782,0))</f>
        <v>Xưởng/Công trình</v>
      </c>
      <c r="U782" s="21" t="s">
        <v>91</v>
      </c>
      <c r="V782" s="21" t="s">
        <v>92</v>
      </c>
    </row>
    <row r="783" spans="1:22" ht="15" customHeight="1" x14ac:dyDescent="0.35">
      <c r="A783" s="18" t="s">
        <v>1759</v>
      </c>
      <c r="B783" s="18" t="s">
        <v>1512</v>
      </c>
      <c r="C783" s="18" t="s">
        <v>1760</v>
      </c>
      <c r="D783" s="18" t="s">
        <v>85</v>
      </c>
      <c r="E783" s="18" t="s">
        <v>144</v>
      </c>
      <c r="F783" s="18" t="s">
        <v>87</v>
      </c>
      <c r="G783" s="18" t="s">
        <v>1083</v>
      </c>
      <c r="H783" s="19">
        <v>13</v>
      </c>
      <c r="I783" s="19">
        <v>31</v>
      </c>
      <c r="J783" s="18" t="s">
        <v>128</v>
      </c>
      <c r="K783" s="19">
        <v>3</v>
      </c>
      <c r="L783" s="19">
        <v>2</v>
      </c>
      <c r="M783" s="19">
        <v>4</v>
      </c>
      <c r="N783" s="19">
        <v>2</v>
      </c>
      <c r="O783" s="18" t="s">
        <v>150</v>
      </c>
      <c r="P783" s="20">
        <f>ROUND(CachTinhDiem!$B$23*ROUND(1+(SUMPRODUCT(INDEX(CachTinhDiem!$B$8:$E$11,1,0),$K783:$N783)-1)*9/4,1)+CachTinhDiem!$B$24*ROUND(1+(INDEX(CachTinhDiem!$B$15:$E$20,MATCH($O783,CachTinhDiem!$A$15:$A$20,0),1)-1)*9/4,1),1)</f>
        <v>5.7</v>
      </c>
      <c r="Q783" s="20">
        <f>ROUND(CachTinhDiem!$B$23*ROUND(1+(SUMPRODUCT(INDEX(CachTinhDiem!$B$8:$E$11,2,0),$K783:$N783)-1)*9/4,1)+CachTinhDiem!$B$24*ROUND(1+(INDEX(CachTinhDiem!$B$15:$E$20,MATCH($O783,CachTinhDiem!$A$15:$A$20,0),2)-1)*9/4,1),1)</f>
        <v>5.2</v>
      </c>
      <c r="R783" s="20">
        <f>ROUND(CachTinhDiem!$B$23*ROUND(1+(SUMPRODUCT(INDEX(CachTinhDiem!$B$8:$E$11,3,0),$K783:$N783)-1)*9/4,1)+CachTinhDiem!$B$24*ROUND(1+(INDEX(CachTinhDiem!$B$15:$E$20,MATCH($O783,CachTinhDiem!$A$15:$A$20,0),3)-1)*9/4,1),1)</f>
        <v>6.9</v>
      </c>
      <c r="S783" s="20">
        <f>ROUND(CachTinhDiem!$B$23*ROUND(1+(SUMPRODUCT(INDEX(CachTinhDiem!$B$8:$E$11,4,0),$K783:$N783)-1)*9/4,1)+CachTinhDiem!$B$24*ROUND(1+(INDEX(CachTinhDiem!$B$15:$E$20,MATCH($O783,CachTinhDiem!$A$15:$A$20,0),4)-1)*9/4,1),1)</f>
        <v>4.5999999999999996</v>
      </c>
      <c r="T783" s="18" t="str">
        <f>INDEX(CachTinhDiem!$A$8:$A$11,MATCH(MAX($P783:$S783),$P783:$S783,0))</f>
        <v>Vẽ ngoại cảnh</v>
      </c>
      <c r="U783" s="21" t="s">
        <v>91</v>
      </c>
      <c r="V783" s="21" t="s">
        <v>92</v>
      </c>
    </row>
    <row r="784" spans="1:22" ht="15" customHeight="1" x14ac:dyDescent="0.35">
      <c r="A784" s="18" t="s">
        <v>1761</v>
      </c>
      <c r="B784" s="18" t="s">
        <v>1512</v>
      </c>
      <c r="C784" s="18" t="s">
        <v>1762</v>
      </c>
      <c r="D784" s="18" t="s">
        <v>85</v>
      </c>
      <c r="E784" s="18" t="s">
        <v>113</v>
      </c>
      <c r="F784" s="18" t="s">
        <v>87</v>
      </c>
      <c r="G784" s="18" t="s">
        <v>132</v>
      </c>
      <c r="H784" s="19">
        <v>11</v>
      </c>
      <c r="I784" s="19">
        <v>31</v>
      </c>
      <c r="J784" s="18" t="s">
        <v>200</v>
      </c>
      <c r="K784" s="19">
        <v>2</v>
      </c>
      <c r="L784" s="19">
        <v>4</v>
      </c>
      <c r="M784" s="19">
        <v>4</v>
      </c>
      <c r="N784" s="19">
        <v>2</v>
      </c>
      <c r="O784" s="18" t="s">
        <v>138</v>
      </c>
      <c r="P784" s="20">
        <f>ROUND(CachTinhDiem!$B$23*ROUND(1+(SUMPRODUCT(INDEX(CachTinhDiem!$B$8:$E$11,1,0),$K784:$N784)-1)*9/4,1)+CachTinhDiem!$B$24*ROUND(1+(INDEX(CachTinhDiem!$B$15:$E$20,MATCH($O784,CachTinhDiem!$A$15:$A$20,0),1)-1)*9/4,1),1)</f>
        <v>6.5</v>
      </c>
      <c r="Q784" s="20">
        <f>ROUND(CachTinhDiem!$B$23*ROUND(1+(SUMPRODUCT(INDEX(CachTinhDiem!$B$8:$E$11,2,0),$K784:$N784)-1)*9/4,1)+CachTinhDiem!$B$24*ROUND(1+(INDEX(CachTinhDiem!$B$15:$E$20,MATCH($O784,CachTinhDiem!$A$15:$A$20,0),2)-1)*9/4,1),1)</f>
        <v>7.5</v>
      </c>
      <c r="R784" s="20">
        <f>ROUND(CachTinhDiem!$B$23*ROUND(1+(SUMPRODUCT(INDEX(CachTinhDiem!$B$8:$E$11,3,0),$K784:$N784)-1)*9/4,1)+CachTinhDiem!$B$24*ROUND(1+(INDEX(CachTinhDiem!$B$15:$E$20,MATCH($O784,CachTinhDiem!$A$15:$A$20,0),3)-1)*9/4,1),1)</f>
        <v>7.2</v>
      </c>
      <c r="S784" s="20">
        <f>ROUND(CachTinhDiem!$B$23*ROUND(1+(SUMPRODUCT(INDEX(CachTinhDiem!$B$8:$E$11,4,0),$K784:$N784)-1)*9/4,1)+CachTinhDiem!$B$24*ROUND(1+(INDEX(CachTinhDiem!$B$15:$E$20,MATCH($O784,CachTinhDiem!$A$15:$A$20,0),4)-1)*9/4,1),1)</f>
        <v>3.9</v>
      </c>
      <c r="T784" s="18" t="str">
        <f>INDEX(CachTinhDiem!$A$8:$A$11,MATCH(MAX($P784:$S784),$P784:$S784,0))</f>
        <v>Xưởng/Công trình</v>
      </c>
      <c r="U784" s="21" t="s">
        <v>91</v>
      </c>
      <c r="V784" s="21" t="s">
        <v>92</v>
      </c>
    </row>
    <row r="785" spans="1:22" ht="15" customHeight="1" x14ac:dyDescent="0.35">
      <c r="A785" s="18" t="s">
        <v>1763</v>
      </c>
      <c r="B785" s="18" t="s">
        <v>1512</v>
      </c>
      <c r="C785" s="18" t="s">
        <v>1764</v>
      </c>
      <c r="D785" s="18" t="s">
        <v>85</v>
      </c>
      <c r="E785" s="18" t="s">
        <v>229</v>
      </c>
      <c r="F785" s="18" t="s">
        <v>87</v>
      </c>
      <c r="G785" s="18" t="s">
        <v>1561</v>
      </c>
      <c r="H785" s="19">
        <v>5</v>
      </c>
      <c r="I785" s="19">
        <v>18</v>
      </c>
      <c r="J785" s="18" t="s">
        <v>120</v>
      </c>
      <c r="K785" s="19">
        <v>4</v>
      </c>
      <c r="L785" s="19">
        <v>1</v>
      </c>
      <c r="M785" s="19">
        <v>3</v>
      </c>
      <c r="N785" s="19">
        <v>3</v>
      </c>
      <c r="O785" s="18" t="s">
        <v>150</v>
      </c>
      <c r="P785" s="20">
        <f>ROUND(CachTinhDiem!$B$23*ROUND(1+(SUMPRODUCT(INDEX(CachTinhDiem!$B$8:$E$11,1,0),$K785:$N785)-1)*9/4,1)+CachTinhDiem!$B$24*ROUND(1+(INDEX(CachTinhDiem!$B$15:$E$20,MATCH($O785,CachTinhDiem!$A$15:$A$20,0),1)-1)*9/4,1),1)</f>
        <v>5.4</v>
      </c>
      <c r="Q785" s="20">
        <f>ROUND(CachTinhDiem!$B$23*ROUND(1+(SUMPRODUCT(INDEX(CachTinhDiem!$B$8:$E$11,2,0),$K785:$N785)-1)*9/4,1)+CachTinhDiem!$B$24*ROUND(1+(INDEX(CachTinhDiem!$B$15:$E$20,MATCH($O785,CachTinhDiem!$A$15:$A$20,0),2)-1)*9/4,1),1)</f>
        <v>4.5999999999999996</v>
      </c>
      <c r="R785" s="20">
        <f>ROUND(CachTinhDiem!$B$23*ROUND(1+(SUMPRODUCT(INDEX(CachTinhDiem!$B$8:$E$11,3,0),$K785:$N785)-1)*9/4,1)+CachTinhDiem!$B$24*ROUND(1+(INDEX(CachTinhDiem!$B$15:$E$20,MATCH($O785,CachTinhDiem!$A$15:$A$20,0),3)-1)*9/4,1),1)</f>
        <v>5.9</v>
      </c>
      <c r="S785" s="20">
        <f>ROUND(CachTinhDiem!$B$23*ROUND(1+(SUMPRODUCT(INDEX(CachTinhDiem!$B$8:$E$11,4,0),$K785:$N785)-1)*9/4,1)+CachTinhDiem!$B$24*ROUND(1+(INDEX(CachTinhDiem!$B$15:$E$20,MATCH($O785,CachTinhDiem!$A$15:$A$20,0),4)-1)*9/4,1),1)</f>
        <v>4.9000000000000004</v>
      </c>
      <c r="T785" s="18" t="str">
        <f>INDEX(CachTinhDiem!$A$8:$A$11,MATCH(MAX($P785:$S785),$P785:$S785,0))</f>
        <v>Vẽ ngoại cảnh</v>
      </c>
      <c r="U785" s="21" t="s">
        <v>91</v>
      </c>
      <c r="V785" s="21" t="s">
        <v>92</v>
      </c>
    </row>
    <row r="786" spans="1:22" ht="15" customHeight="1" x14ac:dyDescent="0.35">
      <c r="A786" s="18" t="s">
        <v>1765</v>
      </c>
      <c r="B786" s="18" t="s">
        <v>1512</v>
      </c>
      <c r="C786" s="18" t="s">
        <v>1766</v>
      </c>
      <c r="D786" s="18" t="s">
        <v>85</v>
      </c>
      <c r="E786" s="18" t="s">
        <v>106</v>
      </c>
      <c r="F786" s="18" t="s">
        <v>87</v>
      </c>
      <c r="G786" s="18" t="s">
        <v>238</v>
      </c>
      <c r="H786" s="19">
        <v>9</v>
      </c>
      <c r="I786" s="19">
        <v>33</v>
      </c>
      <c r="J786" s="18" t="s">
        <v>1520</v>
      </c>
      <c r="K786" s="19">
        <v>3</v>
      </c>
      <c r="L786" s="19">
        <v>2</v>
      </c>
      <c r="M786" s="19">
        <v>3</v>
      </c>
      <c r="N786" s="19">
        <v>3</v>
      </c>
      <c r="O786" s="18" t="s">
        <v>90</v>
      </c>
      <c r="P786" s="20">
        <f>ROUND(CachTinhDiem!$B$23*ROUND(1+(SUMPRODUCT(INDEX(CachTinhDiem!$B$8:$E$11,1,0),$K786:$N786)-1)*9/4,1)+CachTinhDiem!$B$24*ROUND(1+(INDEX(CachTinhDiem!$B$15:$E$20,MATCH($O786,CachTinhDiem!$A$15:$A$20,0),1)-1)*9/4,1),1)</f>
        <v>5.7</v>
      </c>
      <c r="Q786" s="20">
        <f>ROUND(CachTinhDiem!$B$23*ROUND(1+(SUMPRODUCT(INDEX(CachTinhDiem!$B$8:$E$11,2,0),$K786:$N786)-1)*9/4,1)+CachTinhDiem!$B$24*ROUND(1+(INDEX(CachTinhDiem!$B$15:$E$20,MATCH($O786,CachTinhDiem!$A$15:$A$20,0),2)-1)*9/4,1),1)</f>
        <v>5.2</v>
      </c>
      <c r="R786" s="20">
        <f>ROUND(CachTinhDiem!$B$23*ROUND(1+(SUMPRODUCT(INDEX(CachTinhDiem!$B$8:$E$11,3,0),$K786:$N786)-1)*9/4,1)+CachTinhDiem!$B$24*ROUND(1+(INDEX(CachTinhDiem!$B$15:$E$20,MATCH($O786,CachTinhDiem!$A$15:$A$20,0),3)-1)*9/4,1),1)</f>
        <v>5.7</v>
      </c>
      <c r="S786" s="20">
        <f>ROUND(CachTinhDiem!$B$23*ROUND(1+(SUMPRODUCT(INDEX(CachTinhDiem!$B$8:$E$11,4,0),$K786:$N786)-1)*9/4,1)+CachTinhDiem!$B$24*ROUND(1+(INDEX(CachTinhDiem!$B$15:$E$20,MATCH($O786,CachTinhDiem!$A$15:$A$20,0),4)-1)*9/4,1),1)</f>
        <v>4.5999999999999996</v>
      </c>
      <c r="T786" s="18" t="str">
        <f>INDEX(CachTinhDiem!$A$8:$A$11,MATCH(MAX($P786:$S786),$P786:$S786,0))</f>
        <v>Đi học</v>
      </c>
      <c r="U786" s="21" t="s">
        <v>91</v>
      </c>
      <c r="V786" s="21" t="s">
        <v>92</v>
      </c>
    </row>
    <row r="787" spans="1:22" ht="15" customHeight="1" x14ac:dyDescent="0.35">
      <c r="A787" s="18" t="s">
        <v>1767</v>
      </c>
      <c r="B787" s="18" t="s">
        <v>1512</v>
      </c>
      <c r="C787" s="18" t="s">
        <v>1768</v>
      </c>
      <c r="D787" s="18" t="s">
        <v>85</v>
      </c>
      <c r="E787" s="18" t="s">
        <v>186</v>
      </c>
      <c r="F787" s="18" t="s">
        <v>87</v>
      </c>
      <c r="G787" s="18" t="s">
        <v>262</v>
      </c>
      <c r="H787" s="19">
        <v>6</v>
      </c>
      <c r="I787" s="19">
        <v>20</v>
      </c>
      <c r="J787" s="18" t="s">
        <v>120</v>
      </c>
      <c r="K787" s="19">
        <v>4</v>
      </c>
      <c r="L787" s="19">
        <v>2</v>
      </c>
      <c r="M787" s="19">
        <v>2</v>
      </c>
      <c r="N787" s="19">
        <v>1</v>
      </c>
      <c r="O787" s="18" t="s">
        <v>115</v>
      </c>
      <c r="P787" s="20">
        <f>ROUND(CachTinhDiem!$B$23*ROUND(1+(SUMPRODUCT(INDEX(CachTinhDiem!$B$8:$E$11,1,0),$K787:$N787)-1)*9/4,1)+CachTinhDiem!$B$24*ROUND(1+(INDEX(CachTinhDiem!$B$15:$E$20,MATCH($O787,CachTinhDiem!$A$15:$A$20,0),1)-1)*9/4,1),1)</f>
        <v>5.0999999999999996</v>
      </c>
      <c r="Q787" s="20">
        <f>ROUND(CachTinhDiem!$B$23*ROUND(1+(SUMPRODUCT(INDEX(CachTinhDiem!$B$8:$E$11,2,0),$K787:$N787)-1)*9/4,1)+CachTinhDiem!$B$24*ROUND(1+(INDEX(CachTinhDiem!$B$15:$E$20,MATCH($O787,CachTinhDiem!$A$15:$A$20,0),2)-1)*9/4,1),1)</f>
        <v>5.0999999999999996</v>
      </c>
      <c r="R787" s="20">
        <f>ROUND(CachTinhDiem!$B$23*ROUND(1+(SUMPRODUCT(INDEX(CachTinhDiem!$B$8:$E$11,3,0),$K787:$N787)-1)*9/4,1)+CachTinhDiem!$B$24*ROUND(1+(INDEX(CachTinhDiem!$B$15:$E$20,MATCH($O787,CachTinhDiem!$A$15:$A$20,0),3)-1)*9/4,1),1)</f>
        <v>5</v>
      </c>
      <c r="S787" s="20">
        <f>ROUND(CachTinhDiem!$B$23*ROUND(1+(SUMPRODUCT(INDEX(CachTinhDiem!$B$8:$E$11,4,0),$K787:$N787)-1)*9/4,1)+CachTinhDiem!$B$24*ROUND(1+(INDEX(CachTinhDiem!$B$15:$E$20,MATCH($O787,CachTinhDiem!$A$15:$A$20,0),4)-1)*9/4,1),1)</f>
        <v>3</v>
      </c>
      <c r="T787" s="18" t="str">
        <f>INDEX(CachTinhDiem!$A$8:$A$11,MATCH(MAX($P787:$S787),$P787:$S787,0))</f>
        <v>Đi học</v>
      </c>
      <c r="U787" s="21" t="s">
        <v>91</v>
      </c>
      <c r="V787" s="21" t="s">
        <v>92</v>
      </c>
    </row>
    <row r="788" spans="1:22" ht="15" customHeight="1" x14ac:dyDescent="0.35">
      <c r="A788" s="18" t="s">
        <v>1769</v>
      </c>
      <c r="B788" s="18" t="s">
        <v>1512</v>
      </c>
      <c r="C788" s="18" t="s">
        <v>1770</v>
      </c>
      <c r="D788" s="18" t="s">
        <v>85</v>
      </c>
      <c r="E788" s="18" t="s">
        <v>318</v>
      </c>
      <c r="F788" s="18" t="s">
        <v>87</v>
      </c>
      <c r="G788" s="18" t="s">
        <v>1561</v>
      </c>
      <c r="H788" s="19">
        <v>5</v>
      </c>
      <c r="I788" s="19">
        <v>18</v>
      </c>
      <c r="J788" s="18" t="s">
        <v>120</v>
      </c>
      <c r="K788" s="19">
        <v>4</v>
      </c>
      <c r="L788" s="19">
        <v>1</v>
      </c>
      <c r="M788" s="19">
        <v>4</v>
      </c>
      <c r="N788" s="19">
        <v>3</v>
      </c>
      <c r="O788" s="18" t="s">
        <v>150</v>
      </c>
      <c r="P788" s="20">
        <f>ROUND(CachTinhDiem!$B$23*ROUND(1+(SUMPRODUCT(INDEX(CachTinhDiem!$B$8:$E$11,1,0),$K788:$N788)-1)*9/4,1)+CachTinhDiem!$B$24*ROUND(1+(INDEX(CachTinhDiem!$B$15:$E$20,MATCH($O788,CachTinhDiem!$A$15:$A$20,0),1)-1)*9/4,1),1)</f>
        <v>5.9</v>
      </c>
      <c r="Q788" s="20">
        <f>ROUND(CachTinhDiem!$B$23*ROUND(1+(SUMPRODUCT(INDEX(CachTinhDiem!$B$8:$E$11,2,0),$K788:$N788)-1)*9/4,1)+CachTinhDiem!$B$24*ROUND(1+(INDEX(CachTinhDiem!$B$15:$E$20,MATCH($O788,CachTinhDiem!$A$15:$A$20,0),2)-1)*9/4,1),1)</f>
        <v>5.3</v>
      </c>
      <c r="R788" s="20">
        <f>ROUND(CachTinhDiem!$B$23*ROUND(1+(SUMPRODUCT(INDEX(CachTinhDiem!$B$8:$E$11,3,0),$K788:$N788)-1)*9/4,1)+CachTinhDiem!$B$24*ROUND(1+(INDEX(CachTinhDiem!$B$15:$E$20,MATCH($O788,CachTinhDiem!$A$15:$A$20,0),3)-1)*9/4,1),1)</f>
        <v>6.7</v>
      </c>
      <c r="S788" s="20">
        <f>ROUND(CachTinhDiem!$B$23*ROUND(1+(SUMPRODUCT(INDEX(CachTinhDiem!$B$8:$E$11,4,0),$K788:$N788)-1)*9/4,1)+CachTinhDiem!$B$24*ROUND(1+(INDEX(CachTinhDiem!$B$15:$E$20,MATCH($O788,CachTinhDiem!$A$15:$A$20,0),4)-1)*9/4,1),1)</f>
        <v>5.2</v>
      </c>
      <c r="T788" s="18" t="str">
        <f>INDEX(CachTinhDiem!$A$8:$A$11,MATCH(MAX($P788:$S788),$P788:$S788,0))</f>
        <v>Vẽ ngoại cảnh</v>
      </c>
      <c r="U788" s="21" t="s">
        <v>91</v>
      </c>
      <c r="V788" s="21" t="s">
        <v>92</v>
      </c>
    </row>
    <row r="789" spans="1:22" ht="15" customHeight="1" x14ac:dyDescent="0.35">
      <c r="A789" s="18" t="s">
        <v>1771</v>
      </c>
      <c r="B789" s="18" t="s">
        <v>1512</v>
      </c>
      <c r="C789" s="18" t="s">
        <v>1772</v>
      </c>
      <c r="D789" s="18" t="s">
        <v>85</v>
      </c>
      <c r="E789" s="18" t="s">
        <v>254</v>
      </c>
      <c r="F789" s="18" t="s">
        <v>87</v>
      </c>
      <c r="G789" s="18" t="s">
        <v>1773</v>
      </c>
      <c r="H789" s="19">
        <v>15</v>
      </c>
      <c r="I789" s="19">
        <v>34</v>
      </c>
      <c r="J789" s="18" t="s">
        <v>89</v>
      </c>
      <c r="K789" s="19">
        <v>2</v>
      </c>
      <c r="L789" s="19">
        <v>3</v>
      </c>
      <c r="M789" s="19">
        <v>3</v>
      </c>
      <c r="N789" s="19">
        <v>5</v>
      </c>
      <c r="O789" s="18" t="s">
        <v>103</v>
      </c>
      <c r="P789" s="20">
        <f>ROUND(CachTinhDiem!$B$23*ROUND(1+(SUMPRODUCT(INDEX(CachTinhDiem!$B$8:$E$11,1,0),$K789:$N789)-1)*9/4,1)+CachTinhDiem!$B$24*ROUND(1+(INDEX(CachTinhDiem!$B$15:$E$20,MATCH($O789,CachTinhDiem!$A$15:$A$20,0),1)-1)*9/4,1),1)</f>
        <v>7</v>
      </c>
      <c r="Q789" s="20">
        <f>ROUND(CachTinhDiem!$B$23*ROUND(1+(SUMPRODUCT(INDEX(CachTinhDiem!$B$8:$E$11,2,0),$K789:$N789)-1)*9/4,1)+CachTinhDiem!$B$24*ROUND(1+(INDEX(CachTinhDiem!$B$15:$E$20,MATCH($O789,CachTinhDiem!$A$15:$A$20,0),2)-1)*9/4,1),1)</f>
        <v>4.8</v>
      </c>
      <c r="R789" s="20">
        <f>ROUND(CachTinhDiem!$B$23*ROUND(1+(SUMPRODUCT(INDEX(CachTinhDiem!$B$8:$E$11,3,0),$K789:$N789)-1)*9/4,1)+CachTinhDiem!$B$24*ROUND(1+(INDEX(CachTinhDiem!$B$15:$E$20,MATCH($O789,CachTinhDiem!$A$15:$A$20,0),3)-1)*9/4,1),1)</f>
        <v>5.5</v>
      </c>
      <c r="S789" s="20">
        <f>ROUND(CachTinhDiem!$B$23*ROUND(1+(SUMPRODUCT(INDEX(CachTinhDiem!$B$8:$E$11,4,0),$K789:$N789)-1)*9/4,1)+CachTinhDiem!$B$24*ROUND(1+(INDEX(CachTinhDiem!$B$15:$E$20,MATCH($O789,CachTinhDiem!$A$15:$A$20,0),4)-1)*9/4,1),1)</f>
        <v>8.6999999999999993</v>
      </c>
      <c r="T789" s="18" t="str">
        <f>INDEX(CachTinhDiem!$A$8:$A$11,MATCH(MAX($P789:$S789),$P789:$S789,0))</f>
        <v>Thuyết trình</v>
      </c>
      <c r="U789" s="21" t="s">
        <v>91</v>
      </c>
      <c r="V789" s="21" t="s">
        <v>92</v>
      </c>
    </row>
    <row r="790" spans="1:22" ht="15" customHeight="1" x14ac:dyDescent="0.35">
      <c r="A790" s="18" t="s">
        <v>1774</v>
      </c>
      <c r="B790" s="18" t="s">
        <v>1512</v>
      </c>
      <c r="C790" s="18" t="s">
        <v>1775</v>
      </c>
      <c r="D790" s="18" t="s">
        <v>85</v>
      </c>
      <c r="E790" s="18" t="s">
        <v>86</v>
      </c>
      <c r="F790" s="18" t="s">
        <v>87</v>
      </c>
      <c r="G790" s="18" t="s">
        <v>215</v>
      </c>
      <c r="H790" s="19">
        <v>15</v>
      </c>
      <c r="I790" s="19">
        <v>29</v>
      </c>
      <c r="J790" s="18" t="s">
        <v>128</v>
      </c>
      <c r="K790" s="19">
        <v>2</v>
      </c>
      <c r="L790" s="19">
        <v>3</v>
      </c>
      <c r="M790" s="19">
        <v>5</v>
      </c>
      <c r="N790" s="19">
        <v>2</v>
      </c>
      <c r="O790" s="18" t="s">
        <v>138</v>
      </c>
      <c r="P790" s="20">
        <f>ROUND(CachTinhDiem!$B$23*ROUND(1+(SUMPRODUCT(INDEX(CachTinhDiem!$B$8:$E$11,1,0),$K790:$N790)-1)*9/4,1)+CachTinhDiem!$B$24*ROUND(1+(INDEX(CachTinhDiem!$B$15:$E$20,MATCH($O790,CachTinhDiem!$A$15:$A$20,0),1)-1)*9/4,1),1)</f>
        <v>6.5</v>
      </c>
      <c r="Q790" s="20">
        <f>ROUND(CachTinhDiem!$B$23*ROUND(1+(SUMPRODUCT(INDEX(CachTinhDiem!$B$8:$E$11,2,0),$K790:$N790)-1)*9/4,1)+CachTinhDiem!$B$24*ROUND(1+(INDEX(CachTinhDiem!$B$15:$E$20,MATCH($O790,CachTinhDiem!$A$15:$A$20,0),2)-1)*9/4,1),1)</f>
        <v>8</v>
      </c>
      <c r="R790" s="20">
        <f>ROUND(CachTinhDiem!$B$23*ROUND(1+(SUMPRODUCT(INDEX(CachTinhDiem!$B$8:$E$11,3,0),$K790:$N790)-1)*9/4,1)+CachTinhDiem!$B$24*ROUND(1+(INDEX(CachTinhDiem!$B$15:$E$20,MATCH($O790,CachTinhDiem!$A$15:$A$20,0),3)-1)*9/4,1),1)</f>
        <v>7.5</v>
      </c>
      <c r="S790" s="20">
        <f>ROUND(CachTinhDiem!$B$23*ROUND(1+(SUMPRODUCT(INDEX(CachTinhDiem!$B$8:$E$11,4,0),$K790:$N790)-1)*9/4,1)+CachTinhDiem!$B$24*ROUND(1+(INDEX(CachTinhDiem!$B$15:$E$20,MATCH($O790,CachTinhDiem!$A$15:$A$20,0),4)-1)*9/4,1),1)</f>
        <v>3.9</v>
      </c>
      <c r="T790" s="18" t="str">
        <f>INDEX(CachTinhDiem!$A$8:$A$11,MATCH(MAX($P790:$S790),$P790:$S790,0))</f>
        <v>Xưởng/Công trình</v>
      </c>
      <c r="U790" s="21" t="s">
        <v>91</v>
      </c>
      <c r="V790" s="21" t="s">
        <v>92</v>
      </c>
    </row>
    <row r="791" spans="1:22" ht="15" customHeight="1" x14ac:dyDescent="0.35">
      <c r="A791" s="18" t="s">
        <v>1776</v>
      </c>
      <c r="B791" s="18" t="s">
        <v>1512</v>
      </c>
      <c r="C791" s="18" t="s">
        <v>1777</v>
      </c>
      <c r="D791" s="18" t="s">
        <v>100</v>
      </c>
      <c r="E791" s="18" t="s">
        <v>106</v>
      </c>
      <c r="F791" s="18" t="s">
        <v>87</v>
      </c>
      <c r="G791" s="18" t="s">
        <v>259</v>
      </c>
      <c r="H791" s="19">
        <v>8</v>
      </c>
      <c r="I791" s="19">
        <v>23</v>
      </c>
      <c r="J791" s="18" t="s">
        <v>97</v>
      </c>
      <c r="K791" s="19">
        <v>4</v>
      </c>
      <c r="L791" s="19">
        <v>3</v>
      </c>
      <c r="M791" s="19">
        <v>3</v>
      </c>
      <c r="N791" s="19">
        <v>2</v>
      </c>
      <c r="O791" s="18" t="s">
        <v>115</v>
      </c>
      <c r="P791" s="20">
        <f>ROUND(CachTinhDiem!$B$23*ROUND(1+(SUMPRODUCT(INDEX(CachTinhDiem!$B$8:$E$11,1,0),$K791:$N791)-1)*9/4,1)+CachTinhDiem!$B$24*ROUND(1+(INDEX(CachTinhDiem!$B$15:$E$20,MATCH($O791,CachTinhDiem!$A$15:$A$20,0),1)-1)*9/4,1),1)</f>
        <v>6.6</v>
      </c>
      <c r="Q791" s="20">
        <f>ROUND(CachTinhDiem!$B$23*ROUND(1+(SUMPRODUCT(INDEX(CachTinhDiem!$B$8:$E$11,2,0),$K791:$N791)-1)*9/4,1)+CachTinhDiem!$B$24*ROUND(1+(INDEX(CachTinhDiem!$B$15:$E$20,MATCH($O791,CachTinhDiem!$A$15:$A$20,0),2)-1)*9/4,1),1)</f>
        <v>6.3</v>
      </c>
      <c r="R791" s="20">
        <f>ROUND(CachTinhDiem!$B$23*ROUND(1+(SUMPRODUCT(INDEX(CachTinhDiem!$B$8:$E$11,3,0),$K791:$N791)-1)*9/4,1)+CachTinhDiem!$B$24*ROUND(1+(INDEX(CachTinhDiem!$B$15:$E$20,MATCH($O791,CachTinhDiem!$A$15:$A$20,0),3)-1)*9/4,1),1)</f>
        <v>6.6</v>
      </c>
      <c r="S791" s="20">
        <f>ROUND(CachTinhDiem!$B$23*ROUND(1+(SUMPRODUCT(INDEX(CachTinhDiem!$B$8:$E$11,4,0),$K791:$N791)-1)*9/4,1)+CachTinhDiem!$B$24*ROUND(1+(INDEX(CachTinhDiem!$B$15:$E$20,MATCH($O791,CachTinhDiem!$A$15:$A$20,0),4)-1)*9/4,1),1)</f>
        <v>4.5999999999999996</v>
      </c>
      <c r="T791" s="18" t="str">
        <f>INDEX(CachTinhDiem!$A$8:$A$11,MATCH(MAX($P791:$S791),$P791:$S791,0))</f>
        <v>Đi học</v>
      </c>
      <c r="U791" s="21" t="s">
        <v>91</v>
      </c>
      <c r="V791" s="21" t="s">
        <v>92</v>
      </c>
    </row>
    <row r="792" spans="1:22" ht="15" customHeight="1" x14ac:dyDescent="0.35">
      <c r="A792" s="18" t="s">
        <v>1778</v>
      </c>
      <c r="B792" s="18" t="s">
        <v>1512</v>
      </c>
      <c r="C792" s="18" t="s">
        <v>1779</v>
      </c>
      <c r="D792" s="18" t="s">
        <v>85</v>
      </c>
      <c r="E792" s="18" t="s">
        <v>254</v>
      </c>
      <c r="F792" s="18" t="s">
        <v>87</v>
      </c>
      <c r="G792" s="18" t="s">
        <v>1145</v>
      </c>
      <c r="H792" s="19">
        <v>12</v>
      </c>
      <c r="I792" s="19">
        <v>32</v>
      </c>
      <c r="J792" s="18" t="s">
        <v>89</v>
      </c>
      <c r="K792" s="19">
        <v>3</v>
      </c>
      <c r="L792" s="19">
        <v>3</v>
      </c>
      <c r="M792" s="19">
        <v>3</v>
      </c>
      <c r="N792" s="19">
        <v>3</v>
      </c>
      <c r="O792" s="18" t="s">
        <v>103</v>
      </c>
      <c r="P792" s="20">
        <f>ROUND(CachTinhDiem!$B$23*ROUND(1+(SUMPRODUCT(INDEX(CachTinhDiem!$B$8:$E$11,1,0),$K792:$N792)-1)*9/4,1)+CachTinhDiem!$B$24*ROUND(1+(INDEX(CachTinhDiem!$B$15:$E$20,MATCH($O792,CachTinhDiem!$A$15:$A$20,0),1)-1)*9/4,1),1)</f>
        <v>6.2</v>
      </c>
      <c r="Q792" s="20">
        <f>ROUND(CachTinhDiem!$B$23*ROUND(1+(SUMPRODUCT(INDEX(CachTinhDiem!$B$8:$E$11,2,0),$K792:$N792)-1)*9/4,1)+CachTinhDiem!$B$24*ROUND(1+(INDEX(CachTinhDiem!$B$15:$E$20,MATCH($O792,CachTinhDiem!$A$15:$A$20,0),2)-1)*9/4,1),1)</f>
        <v>4.8</v>
      </c>
      <c r="R792" s="20">
        <f>ROUND(CachTinhDiem!$B$23*ROUND(1+(SUMPRODUCT(INDEX(CachTinhDiem!$B$8:$E$11,3,0),$K792:$N792)-1)*9/4,1)+CachTinhDiem!$B$24*ROUND(1+(INDEX(CachTinhDiem!$B$15:$E$20,MATCH($O792,CachTinhDiem!$A$15:$A$20,0),3)-1)*9/4,1),1)</f>
        <v>4.8</v>
      </c>
      <c r="S792" s="20">
        <f>ROUND(CachTinhDiem!$B$23*ROUND(1+(SUMPRODUCT(INDEX(CachTinhDiem!$B$8:$E$11,4,0),$K792:$N792)-1)*9/4,1)+CachTinhDiem!$B$24*ROUND(1+(INDEX(CachTinhDiem!$B$15:$E$20,MATCH($O792,CachTinhDiem!$A$15:$A$20,0),4)-1)*9/4,1),1)</f>
        <v>6.9</v>
      </c>
      <c r="T792" s="18" t="str">
        <f>INDEX(CachTinhDiem!$A$8:$A$11,MATCH(MAX($P792:$S792),$P792:$S792,0))</f>
        <v>Thuyết trình</v>
      </c>
      <c r="U792" s="21" t="s">
        <v>91</v>
      </c>
      <c r="V792" s="21" t="s">
        <v>92</v>
      </c>
    </row>
    <row r="793" spans="1:22" ht="15" customHeight="1" x14ac:dyDescent="0.35">
      <c r="A793" s="18" t="s">
        <v>1780</v>
      </c>
      <c r="B793" s="18" t="s">
        <v>1512</v>
      </c>
      <c r="C793" s="18" t="s">
        <v>1781</v>
      </c>
      <c r="D793" s="18" t="s">
        <v>85</v>
      </c>
      <c r="E793" s="18" t="s">
        <v>277</v>
      </c>
      <c r="F793" s="18" t="s">
        <v>87</v>
      </c>
      <c r="G793" s="18" t="s">
        <v>215</v>
      </c>
      <c r="H793" s="19">
        <v>12</v>
      </c>
      <c r="I793" s="19">
        <v>29</v>
      </c>
      <c r="J793" s="18" t="s">
        <v>128</v>
      </c>
      <c r="K793" s="19">
        <v>2</v>
      </c>
      <c r="L793" s="19">
        <v>3</v>
      </c>
      <c r="M793" s="19">
        <v>4</v>
      </c>
      <c r="N793" s="19">
        <v>2</v>
      </c>
      <c r="O793" s="18" t="s">
        <v>115</v>
      </c>
      <c r="P793" s="20">
        <f>ROUND(CachTinhDiem!$B$23*ROUND(1+(SUMPRODUCT(INDEX(CachTinhDiem!$B$8:$E$11,1,0),$K793:$N793)-1)*9/4,1)+CachTinhDiem!$B$24*ROUND(1+(INDEX(CachTinhDiem!$B$15:$E$20,MATCH($O793,CachTinhDiem!$A$15:$A$20,0),1)-1)*9/4,1),1)</f>
        <v>6.7</v>
      </c>
      <c r="Q793" s="20">
        <f>ROUND(CachTinhDiem!$B$23*ROUND(1+(SUMPRODUCT(INDEX(CachTinhDiem!$B$8:$E$11,2,0),$K793:$N793)-1)*9/4,1)+CachTinhDiem!$B$24*ROUND(1+(INDEX(CachTinhDiem!$B$15:$E$20,MATCH($O793,CachTinhDiem!$A$15:$A$20,0),2)-1)*9/4,1),1)</f>
        <v>6.5</v>
      </c>
      <c r="R793" s="20">
        <f>ROUND(CachTinhDiem!$B$23*ROUND(1+(SUMPRODUCT(INDEX(CachTinhDiem!$B$8:$E$11,3,0),$K793:$N793)-1)*9/4,1)+CachTinhDiem!$B$24*ROUND(1+(INDEX(CachTinhDiem!$B$15:$E$20,MATCH($O793,CachTinhDiem!$A$15:$A$20,0),3)-1)*9/4,1),1)</f>
        <v>7.3</v>
      </c>
      <c r="S793" s="20">
        <f>ROUND(CachTinhDiem!$B$23*ROUND(1+(SUMPRODUCT(INDEX(CachTinhDiem!$B$8:$E$11,4,0),$K793:$N793)-1)*9/4,1)+CachTinhDiem!$B$24*ROUND(1+(INDEX(CachTinhDiem!$B$15:$E$20,MATCH($O793,CachTinhDiem!$A$15:$A$20,0),4)-1)*9/4,1),1)</f>
        <v>4.9000000000000004</v>
      </c>
      <c r="T793" s="18" t="str">
        <f>INDEX(CachTinhDiem!$A$8:$A$11,MATCH(MAX($P793:$S793),$P793:$S793,0))</f>
        <v>Vẽ ngoại cảnh</v>
      </c>
      <c r="U793" s="21" t="s">
        <v>91</v>
      </c>
      <c r="V793" s="21" t="s">
        <v>92</v>
      </c>
    </row>
    <row r="794" spans="1:22" ht="15" customHeight="1" x14ac:dyDescent="0.35">
      <c r="A794" s="18" t="s">
        <v>1782</v>
      </c>
      <c r="B794" s="18" t="s">
        <v>1512</v>
      </c>
      <c r="C794" s="18" t="s">
        <v>1783</v>
      </c>
      <c r="D794" s="18" t="s">
        <v>85</v>
      </c>
      <c r="E794" s="18" t="s">
        <v>24</v>
      </c>
      <c r="F794" s="18" t="s">
        <v>87</v>
      </c>
      <c r="G794" s="18" t="s">
        <v>238</v>
      </c>
      <c r="H794" s="19">
        <v>9</v>
      </c>
      <c r="I794" s="19">
        <v>33</v>
      </c>
      <c r="J794" s="18" t="s">
        <v>1520</v>
      </c>
      <c r="K794" s="19">
        <v>3</v>
      </c>
      <c r="L794" s="19">
        <v>2</v>
      </c>
      <c r="M794" s="19">
        <v>3</v>
      </c>
      <c r="N794" s="19">
        <v>3</v>
      </c>
      <c r="O794" s="18" t="s">
        <v>90</v>
      </c>
      <c r="P794" s="20">
        <f>ROUND(CachTinhDiem!$B$23*ROUND(1+(SUMPRODUCT(INDEX(CachTinhDiem!$B$8:$E$11,1,0),$K794:$N794)-1)*9/4,1)+CachTinhDiem!$B$24*ROUND(1+(INDEX(CachTinhDiem!$B$15:$E$20,MATCH($O794,CachTinhDiem!$A$15:$A$20,0),1)-1)*9/4,1),1)</f>
        <v>5.7</v>
      </c>
      <c r="Q794" s="20">
        <f>ROUND(CachTinhDiem!$B$23*ROUND(1+(SUMPRODUCT(INDEX(CachTinhDiem!$B$8:$E$11,2,0),$K794:$N794)-1)*9/4,1)+CachTinhDiem!$B$24*ROUND(1+(INDEX(CachTinhDiem!$B$15:$E$20,MATCH($O794,CachTinhDiem!$A$15:$A$20,0),2)-1)*9/4,1),1)</f>
        <v>5.2</v>
      </c>
      <c r="R794" s="20">
        <f>ROUND(CachTinhDiem!$B$23*ROUND(1+(SUMPRODUCT(INDEX(CachTinhDiem!$B$8:$E$11,3,0),$K794:$N794)-1)*9/4,1)+CachTinhDiem!$B$24*ROUND(1+(INDEX(CachTinhDiem!$B$15:$E$20,MATCH($O794,CachTinhDiem!$A$15:$A$20,0),3)-1)*9/4,1),1)</f>
        <v>5.7</v>
      </c>
      <c r="S794" s="20">
        <f>ROUND(CachTinhDiem!$B$23*ROUND(1+(SUMPRODUCT(INDEX(CachTinhDiem!$B$8:$E$11,4,0),$K794:$N794)-1)*9/4,1)+CachTinhDiem!$B$24*ROUND(1+(INDEX(CachTinhDiem!$B$15:$E$20,MATCH($O794,CachTinhDiem!$A$15:$A$20,0),4)-1)*9/4,1),1)</f>
        <v>4.5999999999999996</v>
      </c>
      <c r="T794" s="18" t="str">
        <f>INDEX(CachTinhDiem!$A$8:$A$11,MATCH(MAX($P794:$S794),$P794:$S794,0))</f>
        <v>Đi học</v>
      </c>
      <c r="U794" s="21" t="s">
        <v>91</v>
      </c>
      <c r="V794" s="21" t="s">
        <v>92</v>
      </c>
    </row>
    <row r="795" spans="1:22" ht="15" customHeight="1" x14ac:dyDescent="0.35">
      <c r="A795" s="18" t="s">
        <v>1784</v>
      </c>
      <c r="B795" s="18" t="s">
        <v>1512</v>
      </c>
      <c r="C795" s="18" t="s">
        <v>1785</v>
      </c>
      <c r="D795" s="18" t="s">
        <v>85</v>
      </c>
      <c r="E795" s="18" t="s">
        <v>225</v>
      </c>
      <c r="F795" s="18" t="s">
        <v>87</v>
      </c>
      <c r="G795" s="18" t="s">
        <v>1083</v>
      </c>
      <c r="H795" s="19">
        <v>7</v>
      </c>
      <c r="I795" s="19">
        <v>28</v>
      </c>
      <c r="J795" s="18" t="s">
        <v>200</v>
      </c>
      <c r="K795" s="19">
        <v>4</v>
      </c>
      <c r="L795" s="19">
        <v>2</v>
      </c>
      <c r="M795" s="19">
        <v>5</v>
      </c>
      <c r="N795" s="19">
        <v>2</v>
      </c>
      <c r="O795" s="18" t="s">
        <v>115</v>
      </c>
      <c r="P795" s="20">
        <f>ROUND(CachTinhDiem!$B$23*ROUND(1+(SUMPRODUCT(INDEX(CachTinhDiem!$B$8:$E$11,1,0),$K795:$N795)-1)*9/4,1)+CachTinhDiem!$B$24*ROUND(1+(INDEX(CachTinhDiem!$B$15:$E$20,MATCH($O795,CachTinhDiem!$A$15:$A$20,0),1)-1)*9/4,1),1)</f>
        <v>7</v>
      </c>
      <c r="Q795" s="20">
        <f>ROUND(CachTinhDiem!$B$23*ROUND(1+(SUMPRODUCT(INDEX(CachTinhDiem!$B$8:$E$11,2,0),$K795:$N795)-1)*9/4,1)+CachTinhDiem!$B$24*ROUND(1+(INDEX(CachTinhDiem!$B$15:$E$20,MATCH($O795,CachTinhDiem!$A$15:$A$20,0),2)-1)*9/4,1),1)</f>
        <v>7.6</v>
      </c>
      <c r="R795" s="20">
        <f>ROUND(CachTinhDiem!$B$23*ROUND(1+(SUMPRODUCT(INDEX(CachTinhDiem!$B$8:$E$11,3,0),$K795:$N795)-1)*9/4,1)+CachTinhDiem!$B$24*ROUND(1+(INDEX(CachTinhDiem!$B$15:$E$20,MATCH($O795,CachTinhDiem!$A$15:$A$20,0),3)-1)*9/4,1),1)</f>
        <v>7.6</v>
      </c>
      <c r="S795" s="20">
        <f>ROUND(CachTinhDiem!$B$23*ROUND(1+(SUMPRODUCT(INDEX(CachTinhDiem!$B$8:$E$11,4,0),$K795:$N795)-1)*9/4,1)+CachTinhDiem!$B$24*ROUND(1+(INDEX(CachTinhDiem!$B$15:$E$20,MATCH($O795,CachTinhDiem!$A$15:$A$20,0),4)-1)*9/4,1),1)</f>
        <v>4.9000000000000004</v>
      </c>
      <c r="T795" s="18" t="str">
        <f>INDEX(CachTinhDiem!$A$8:$A$11,MATCH(MAX($P795:$S795),$P795:$S795,0))</f>
        <v>Xưởng/Công trình</v>
      </c>
      <c r="U795" s="21" t="s">
        <v>91</v>
      </c>
      <c r="V795" s="21" t="s">
        <v>92</v>
      </c>
    </row>
    <row r="796" spans="1:22" ht="15" customHeight="1" x14ac:dyDescent="0.35">
      <c r="A796" s="18" t="s">
        <v>1786</v>
      </c>
      <c r="B796" s="18" t="s">
        <v>1512</v>
      </c>
      <c r="C796" s="18" t="s">
        <v>1787</v>
      </c>
      <c r="D796" s="18" t="s">
        <v>85</v>
      </c>
      <c r="E796" s="18" t="s">
        <v>24</v>
      </c>
      <c r="F796" s="18" t="s">
        <v>87</v>
      </c>
      <c r="G796" s="18" t="s">
        <v>1258</v>
      </c>
      <c r="H796" s="19">
        <v>5</v>
      </c>
      <c r="I796" s="19">
        <v>21</v>
      </c>
      <c r="J796" s="18" t="s">
        <v>97</v>
      </c>
      <c r="K796" s="19">
        <v>4</v>
      </c>
      <c r="L796" s="19">
        <v>1</v>
      </c>
      <c r="M796" s="19">
        <v>3</v>
      </c>
      <c r="N796" s="19">
        <v>4</v>
      </c>
      <c r="O796" s="18" t="s">
        <v>150</v>
      </c>
      <c r="P796" s="20">
        <f>ROUND(CachTinhDiem!$B$23*ROUND(1+(SUMPRODUCT(INDEX(CachTinhDiem!$B$8:$E$11,1,0),$K796:$N796)-1)*9/4,1)+CachTinhDiem!$B$24*ROUND(1+(INDEX(CachTinhDiem!$B$15:$E$20,MATCH($O796,CachTinhDiem!$A$15:$A$20,0),1)-1)*9/4,1),1)</f>
        <v>5.9</v>
      </c>
      <c r="Q796" s="20">
        <f>ROUND(CachTinhDiem!$B$23*ROUND(1+(SUMPRODUCT(INDEX(CachTinhDiem!$B$8:$E$11,2,0),$K796:$N796)-1)*9/4,1)+CachTinhDiem!$B$24*ROUND(1+(INDEX(CachTinhDiem!$B$15:$E$20,MATCH($O796,CachTinhDiem!$A$15:$A$20,0),2)-1)*9/4,1),1)</f>
        <v>4.7</v>
      </c>
      <c r="R796" s="20">
        <f>ROUND(CachTinhDiem!$B$23*ROUND(1+(SUMPRODUCT(INDEX(CachTinhDiem!$B$8:$E$11,3,0),$K796:$N796)-1)*9/4,1)+CachTinhDiem!$B$24*ROUND(1+(INDEX(CachTinhDiem!$B$15:$E$20,MATCH($O796,CachTinhDiem!$A$15:$A$20,0),3)-1)*9/4,1),1)</f>
        <v>6.2</v>
      </c>
      <c r="S796" s="20">
        <f>ROUND(CachTinhDiem!$B$23*ROUND(1+(SUMPRODUCT(INDEX(CachTinhDiem!$B$8:$E$11,4,0),$K796:$N796)-1)*9/4,1)+CachTinhDiem!$B$24*ROUND(1+(INDEX(CachTinhDiem!$B$15:$E$20,MATCH($O796,CachTinhDiem!$A$15:$A$20,0),4)-1)*9/4,1),1)</f>
        <v>5.9</v>
      </c>
      <c r="T796" s="18" t="str">
        <f>INDEX(CachTinhDiem!$A$8:$A$11,MATCH(MAX($P796:$S796),$P796:$S796,0))</f>
        <v>Vẽ ngoại cảnh</v>
      </c>
      <c r="U796" s="21" t="s">
        <v>91</v>
      </c>
      <c r="V796" s="21" t="s">
        <v>92</v>
      </c>
    </row>
    <row r="797" spans="1:22" ht="15" customHeight="1" x14ac:dyDescent="0.35">
      <c r="A797" s="18" t="s">
        <v>1788</v>
      </c>
      <c r="B797" s="18" t="s">
        <v>1512</v>
      </c>
      <c r="C797" s="18" t="s">
        <v>1789</v>
      </c>
      <c r="D797" s="18" t="s">
        <v>85</v>
      </c>
      <c r="E797" s="18" t="s">
        <v>106</v>
      </c>
      <c r="F797" s="18" t="s">
        <v>87</v>
      </c>
      <c r="G797" s="18" t="s">
        <v>262</v>
      </c>
      <c r="H797" s="19">
        <v>9</v>
      </c>
      <c r="I797" s="19">
        <v>26</v>
      </c>
      <c r="J797" s="18" t="s">
        <v>200</v>
      </c>
      <c r="K797" s="19">
        <v>4</v>
      </c>
      <c r="L797" s="19">
        <v>2</v>
      </c>
      <c r="M797" s="19">
        <v>5</v>
      </c>
      <c r="N797" s="19">
        <v>2</v>
      </c>
      <c r="O797" s="18" t="s">
        <v>115</v>
      </c>
      <c r="P797" s="20">
        <f>ROUND(CachTinhDiem!$B$23*ROUND(1+(SUMPRODUCT(INDEX(CachTinhDiem!$B$8:$E$11,1,0),$K797:$N797)-1)*9/4,1)+CachTinhDiem!$B$24*ROUND(1+(INDEX(CachTinhDiem!$B$15:$E$20,MATCH($O797,CachTinhDiem!$A$15:$A$20,0),1)-1)*9/4,1),1)</f>
        <v>7</v>
      </c>
      <c r="Q797" s="20">
        <f>ROUND(CachTinhDiem!$B$23*ROUND(1+(SUMPRODUCT(INDEX(CachTinhDiem!$B$8:$E$11,2,0),$K797:$N797)-1)*9/4,1)+CachTinhDiem!$B$24*ROUND(1+(INDEX(CachTinhDiem!$B$15:$E$20,MATCH($O797,CachTinhDiem!$A$15:$A$20,0),2)-1)*9/4,1),1)</f>
        <v>7.6</v>
      </c>
      <c r="R797" s="20">
        <f>ROUND(CachTinhDiem!$B$23*ROUND(1+(SUMPRODUCT(INDEX(CachTinhDiem!$B$8:$E$11,3,0),$K797:$N797)-1)*9/4,1)+CachTinhDiem!$B$24*ROUND(1+(INDEX(CachTinhDiem!$B$15:$E$20,MATCH($O797,CachTinhDiem!$A$15:$A$20,0),3)-1)*9/4,1),1)</f>
        <v>7.6</v>
      </c>
      <c r="S797" s="20">
        <f>ROUND(CachTinhDiem!$B$23*ROUND(1+(SUMPRODUCT(INDEX(CachTinhDiem!$B$8:$E$11,4,0),$K797:$N797)-1)*9/4,1)+CachTinhDiem!$B$24*ROUND(1+(INDEX(CachTinhDiem!$B$15:$E$20,MATCH($O797,CachTinhDiem!$A$15:$A$20,0),4)-1)*9/4,1),1)</f>
        <v>4.9000000000000004</v>
      </c>
      <c r="T797" s="18" t="str">
        <f>INDEX(CachTinhDiem!$A$8:$A$11,MATCH(MAX($P797:$S797),$P797:$S797,0))</f>
        <v>Xưởng/Công trình</v>
      </c>
      <c r="U797" s="21" t="s">
        <v>91</v>
      </c>
      <c r="V797" s="21" t="s">
        <v>92</v>
      </c>
    </row>
    <row r="798" spans="1:22" ht="15" customHeight="1" x14ac:dyDescent="0.35">
      <c r="A798" s="18" t="s">
        <v>1790</v>
      </c>
      <c r="B798" s="18" t="s">
        <v>1512</v>
      </c>
      <c r="C798" s="18" t="s">
        <v>1791</v>
      </c>
      <c r="D798" s="18" t="s">
        <v>136</v>
      </c>
      <c r="E798" s="18" t="s">
        <v>163</v>
      </c>
      <c r="F798" s="18" t="s">
        <v>87</v>
      </c>
      <c r="G798" s="18" t="s">
        <v>1145</v>
      </c>
      <c r="H798" s="19">
        <v>13</v>
      </c>
      <c r="I798" s="19">
        <v>30</v>
      </c>
      <c r="J798" s="18" t="s">
        <v>128</v>
      </c>
      <c r="K798" s="19">
        <v>3</v>
      </c>
      <c r="L798" s="19">
        <v>3</v>
      </c>
      <c r="M798" s="19">
        <v>4</v>
      </c>
      <c r="N798" s="19">
        <v>2</v>
      </c>
      <c r="O798" s="18" t="s">
        <v>150</v>
      </c>
      <c r="P798" s="20">
        <f>ROUND(CachTinhDiem!$B$23*ROUND(1+(SUMPRODUCT(INDEX(CachTinhDiem!$B$8:$E$11,1,0),$K798:$N798)-1)*9/4,1)+CachTinhDiem!$B$24*ROUND(1+(INDEX(CachTinhDiem!$B$15:$E$20,MATCH($O798,CachTinhDiem!$A$15:$A$20,0),1)-1)*9/4,1),1)</f>
        <v>6.2</v>
      </c>
      <c r="Q798" s="20">
        <f>ROUND(CachTinhDiem!$B$23*ROUND(1+(SUMPRODUCT(INDEX(CachTinhDiem!$B$8:$E$11,2,0),$K798:$N798)-1)*9/4,1)+CachTinhDiem!$B$24*ROUND(1+(INDEX(CachTinhDiem!$B$15:$E$20,MATCH($O798,CachTinhDiem!$A$15:$A$20,0),2)-1)*9/4,1),1)</f>
        <v>5.5</v>
      </c>
      <c r="R798" s="20">
        <f>ROUND(CachTinhDiem!$B$23*ROUND(1+(SUMPRODUCT(INDEX(CachTinhDiem!$B$8:$E$11,3,0),$K798:$N798)-1)*9/4,1)+CachTinhDiem!$B$24*ROUND(1+(INDEX(CachTinhDiem!$B$15:$E$20,MATCH($O798,CachTinhDiem!$A$15:$A$20,0),3)-1)*9/4,1),1)</f>
        <v>7.3</v>
      </c>
      <c r="S798" s="20">
        <f>ROUND(CachTinhDiem!$B$23*ROUND(1+(SUMPRODUCT(INDEX(CachTinhDiem!$B$8:$E$11,4,0),$K798:$N798)-1)*9/4,1)+CachTinhDiem!$B$24*ROUND(1+(INDEX(CachTinhDiem!$B$15:$E$20,MATCH($O798,CachTinhDiem!$A$15:$A$20,0),4)-1)*9/4,1),1)</f>
        <v>4.9000000000000004</v>
      </c>
      <c r="T798" s="18" t="str">
        <f>INDEX(CachTinhDiem!$A$8:$A$11,MATCH(MAX($P798:$S798),$P798:$S798,0))</f>
        <v>Vẽ ngoại cảnh</v>
      </c>
      <c r="U798" s="21" t="s">
        <v>91</v>
      </c>
      <c r="V798" s="21" t="s">
        <v>92</v>
      </c>
    </row>
    <row r="799" spans="1:22" ht="15" customHeight="1" x14ac:dyDescent="0.35">
      <c r="A799" s="18" t="s">
        <v>1792</v>
      </c>
      <c r="B799" s="18" t="s">
        <v>1512</v>
      </c>
      <c r="C799" s="18" t="s">
        <v>1793</v>
      </c>
      <c r="D799" s="18" t="s">
        <v>100</v>
      </c>
      <c r="E799" s="18" t="s">
        <v>160</v>
      </c>
      <c r="F799" s="18" t="s">
        <v>87</v>
      </c>
      <c r="G799" s="18" t="s">
        <v>132</v>
      </c>
      <c r="H799" s="19">
        <v>15</v>
      </c>
      <c r="I799" s="19">
        <v>34</v>
      </c>
      <c r="J799" s="18" t="s">
        <v>89</v>
      </c>
      <c r="K799" s="19">
        <v>2</v>
      </c>
      <c r="L799" s="19">
        <v>4</v>
      </c>
      <c r="M799" s="19">
        <v>3</v>
      </c>
      <c r="N799" s="19">
        <v>4</v>
      </c>
      <c r="O799" s="18" t="s">
        <v>103</v>
      </c>
      <c r="P799" s="20">
        <f>ROUND(CachTinhDiem!$B$23*ROUND(1+(SUMPRODUCT(INDEX(CachTinhDiem!$B$8:$E$11,1,0),$K799:$N799)-1)*9/4,1)+CachTinhDiem!$B$24*ROUND(1+(INDEX(CachTinhDiem!$B$15:$E$20,MATCH($O799,CachTinhDiem!$A$15:$A$20,0),1)-1)*9/4,1),1)</f>
        <v>7</v>
      </c>
      <c r="Q799" s="20">
        <f>ROUND(CachTinhDiem!$B$23*ROUND(1+(SUMPRODUCT(INDEX(CachTinhDiem!$B$8:$E$11,2,0),$K799:$N799)-1)*9/4,1)+CachTinhDiem!$B$24*ROUND(1+(INDEX(CachTinhDiem!$B$15:$E$20,MATCH($O799,CachTinhDiem!$A$15:$A$20,0),2)-1)*9/4,1),1)</f>
        <v>5</v>
      </c>
      <c r="R799" s="20">
        <f>ROUND(CachTinhDiem!$B$23*ROUND(1+(SUMPRODUCT(INDEX(CachTinhDiem!$B$8:$E$11,3,0),$K799:$N799)-1)*9/4,1)+CachTinhDiem!$B$24*ROUND(1+(INDEX(CachTinhDiem!$B$15:$E$20,MATCH($O799,CachTinhDiem!$A$15:$A$20,0),3)-1)*9/4,1),1)</f>
        <v>5.6</v>
      </c>
      <c r="S799" s="20">
        <f>ROUND(CachTinhDiem!$B$23*ROUND(1+(SUMPRODUCT(INDEX(CachTinhDiem!$B$8:$E$11,4,0),$K799:$N799)-1)*9/4,1)+CachTinhDiem!$B$24*ROUND(1+(INDEX(CachTinhDiem!$B$15:$E$20,MATCH($O799,CachTinhDiem!$A$15:$A$20,0),4)-1)*9/4,1),1)</f>
        <v>8.1</v>
      </c>
      <c r="T799" s="18" t="str">
        <f>INDEX(CachTinhDiem!$A$8:$A$11,MATCH(MAX($P799:$S799),$P799:$S799,0))</f>
        <v>Thuyết trình</v>
      </c>
      <c r="U799" s="21" t="s">
        <v>91</v>
      </c>
      <c r="V799" s="21" t="s">
        <v>92</v>
      </c>
    </row>
    <row r="800" spans="1:22" ht="15" customHeight="1" x14ac:dyDescent="0.35">
      <c r="A800" s="18" t="s">
        <v>1794</v>
      </c>
      <c r="B800" s="18" t="s">
        <v>1512</v>
      </c>
      <c r="C800" s="18" t="s">
        <v>1795</v>
      </c>
      <c r="D800" s="18" t="s">
        <v>100</v>
      </c>
      <c r="E800" s="18" t="s">
        <v>113</v>
      </c>
      <c r="F800" s="18" t="s">
        <v>87</v>
      </c>
      <c r="G800" s="18" t="s">
        <v>278</v>
      </c>
      <c r="H800" s="19">
        <v>15</v>
      </c>
      <c r="I800" s="19">
        <v>35</v>
      </c>
      <c r="J800" s="18" t="s">
        <v>89</v>
      </c>
      <c r="K800" s="19">
        <v>2</v>
      </c>
      <c r="L800" s="19">
        <v>5</v>
      </c>
      <c r="M800" s="19">
        <v>3</v>
      </c>
      <c r="N800" s="19">
        <v>4</v>
      </c>
      <c r="O800" s="18" t="s">
        <v>103</v>
      </c>
      <c r="P800" s="20">
        <f>ROUND(CachTinhDiem!$B$23*ROUND(1+(SUMPRODUCT(INDEX(CachTinhDiem!$B$8:$E$11,1,0),$K800:$N800)-1)*9/4,1)+CachTinhDiem!$B$24*ROUND(1+(INDEX(CachTinhDiem!$B$15:$E$20,MATCH($O800,CachTinhDiem!$A$15:$A$20,0),1)-1)*9/4,1),1)</f>
        <v>7.5</v>
      </c>
      <c r="Q800" s="20">
        <f>ROUND(CachTinhDiem!$B$23*ROUND(1+(SUMPRODUCT(INDEX(CachTinhDiem!$B$8:$E$11,2,0),$K800:$N800)-1)*9/4,1)+CachTinhDiem!$B$24*ROUND(1+(INDEX(CachTinhDiem!$B$15:$E$20,MATCH($O800,CachTinhDiem!$A$15:$A$20,0),2)-1)*9/4,1),1)</f>
        <v>5.3</v>
      </c>
      <c r="R800" s="20">
        <f>ROUND(CachTinhDiem!$B$23*ROUND(1+(SUMPRODUCT(INDEX(CachTinhDiem!$B$8:$E$11,3,0),$K800:$N800)-1)*9/4,1)+CachTinhDiem!$B$24*ROUND(1+(INDEX(CachTinhDiem!$B$15:$E$20,MATCH($O800,CachTinhDiem!$A$15:$A$20,0),3)-1)*9/4,1),1)</f>
        <v>6.1</v>
      </c>
      <c r="S800" s="20">
        <f>ROUND(CachTinhDiem!$B$23*ROUND(1+(SUMPRODUCT(INDEX(CachTinhDiem!$B$8:$E$11,4,0),$K800:$N800)-1)*9/4,1)+CachTinhDiem!$B$24*ROUND(1+(INDEX(CachTinhDiem!$B$15:$E$20,MATCH($O800,CachTinhDiem!$A$15:$A$20,0),4)-1)*9/4,1),1)</f>
        <v>8.5</v>
      </c>
      <c r="T800" s="18" t="str">
        <f>INDEX(CachTinhDiem!$A$8:$A$11,MATCH(MAX($P800:$S800),$P800:$S800,0))</f>
        <v>Thuyết trình</v>
      </c>
      <c r="U800" s="21" t="s">
        <v>91</v>
      </c>
      <c r="V800" s="21" t="s">
        <v>92</v>
      </c>
    </row>
    <row r="801" spans="1:22" ht="15" customHeight="1" x14ac:dyDescent="0.35">
      <c r="A801" s="18" t="s">
        <v>1796</v>
      </c>
      <c r="B801" s="18" t="s">
        <v>1512</v>
      </c>
      <c r="C801" s="18" t="s">
        <v>1797</v>
      </c>
      <c r="D801" s="18" t="s">
        <v>136</v>
      </c>
      <c r="E801" s="18" t="s">
        <v>144</v>
      </c>
      <c r="F801" s="18" t="s">
        <v>87</v>
      </c>
      <c r="G801" s="18" t="s">
        <v>1561</v>
      </c>
      <c r="H801" s="19">
        <v>5</v>
      </c>
      <c r="I801" s="19">
        <v>18</v>
      </c>
      <c r="J801" s="18" t="s">
        <v>120</v>
      </c>
      <c r="K801" s="19">
        <v>4</v>
      </c>
      <c r="L801" s="19">
        <v>1</v>
      </c>
      <c r="M801" s="19">
        <v>3</v>
      </c>
      <c r="N801" s="19">
        <v>3</v>
      </c>
      <c r="O801" s="18" t="s">
        <v>150</v>
      </c>
      <c r="P801" s="20">
        <f>ROUND(CachTinhDiem!$B$23*ROUND(1+(SUMPRODUCT(INDEX(CachTinhDiem!$B$8:$E$11,1,0),$K801:$N801)-1)*9/4,1)+CachTinhDiem!$B$24*ROUND(1+(INDEX(CachTinhDiem!$B$15:$E$20,MATCH($O801,CachTinhDiem!$A$15:$A$20,0),1)-1)*9/4,1),1)</f>
        <v>5.4</v>
      </c>
      <c r="Q801" s="20">
        <f>ROUND(CachTinhDiem!$B$23*ROUND(1+(SUMPRODUCT(INDEX(CachTinhDiem!$B$8:$E$11,2,0),$K801:$N801)-1)*9/4,1)+CachTinhDiem!$B$24*ROUND(1+(INDEX(CachTinhDiem!$B$15:$E$20,MATCH($O801,CachTinhDiem!$A$15:$A$20,0),2)-1)*9/4,1),1)</f>
        <v>4.5999999999999996</v>
      </c>
      <c r="R801" s="20">
        <f>ROUND(CachTinhDiem!$B$23*ROUND(1+(SUMPRODUCT(INDEX(CachTinhDiem!$B$8:$E$11,3,0),$K801:$N801)-1)*9/4,1)+CachTinhDiem!$B$24*ROUND(1+(INDEX(CachTinhDiem!$B$15:$E$20,MATCH($O801,CachTinhDiem!$A$15:$A$20,0),3)-1)*9/4,1),1)</f>
        <v>5.9</v>
      </c>
      <c r="S801" s="20">
        <f>ROUND(CachTinhDiem!$B$23*ROUND(1+(SUMPRODUCT(INDEX(CachTinhDiem!$B$8:$E$11,4,0),$K801:$N801)-1)*9/4,1)+CachTinhDiem!$B$24*ROUND(1+(INDEX(CachTinhDiem!$B$15:$E$20,MATCH($O801,CachTinhDiem!$A$15:$A$20,0),4)-1)*9/4,1),1)</f>
        <v>4.9000000000000004</v>
      </c>
      <c r="T801" s="18" t="str">
        <f>INDEX(CachTinhDiem!$A$8:$A$11,MATCH(MAX($P801:$S801),$P801:$S801,0))</f>
        <v>Vẽ ngoại cảnh</v>
      </c>
      <c r="U801" s="21" t="s">
        <v>91</v>
      </c>
      <c r="V801" s="21" t="s">
        <v>92</v>
      </c>
    </row>
    <row r="802" spans="1:22" ht="15" customHeight="1" x14ac:dyDescent="0.35">
      <c r="A802" s="18" t="s">
        <v>1798</v>
      </c>
      <c r="B802" s="18" t="s">
        <v>1512</v>
      </c>
      <c r="C802" s="18" t="s">
        <v>1799</v>
      </c>
      <c r="D802" s="18" t="s">
        <v>100</v>
      </c>
      <c r="E802" s="18" t="s">
        <v>183</v>
      </c>
      <c r="F802" s="18" t="s">
        <v>87</v>
      </c>
      <c r="G802" s="18" t="s">
        <v>1123</v>
      </c>
      <c r="H802" s="19">
        <v>5</v>
      </c>
      <c r="I802" s="19">
        <v>20</v>
      </c>
      <c r="J802" s="18" t="s">
        <v>120</v>
      </c>
      <c r="K802" s="19">
        <v>4</v>
      </c>
      <c r="L802" s="19">
        <v>1</v>
      </c>
      <c r="M802" s="19">
        <v>3</v>
      </c>
      <c r="N802" s="19">
        <v>3</v>
      </c>
      <c r="O802" s="18" t="s">
        <v>90</v>
      </c>
      <c r="P802" s="20">
        <f>ROUND(CachTinhDiem!$B$23*ROUND(1+(SUMPRODUCT(INDEX(CachTinhDiem!$B$8:$E$11,1,0),$K802:$N802)-1)*9/4,1)+CachTinhDiem!$B$24*ROUND(1+(INDEX(CachTinhDiem!$B$15:$E$20,MATCH($O802,CachTinhDiem!$A$15:$A$20,0),1)-1)*9/4,1),1)</f>
        <v>5.4</v>
      </c>
      <c r="Q802" s="20">
        <f>ROUND(CachTinhDiem!$B$23*ROUND(1+(SUMPRODUCT(INDEX(CachTinhDiem!$B$8:$E$11,2,0),$K802:$N802)-1)*9/4,1)+CachTinhDiem!$B$24*ROUND(1+(INDEX(CachTinhDiem!$B$15:$E$20,MATCH($O802,CachTinhDiem!$A$15:$A$20,0),2)-1)*9/4,1),1)</f>
        <v>5.2</v>
      </c>
      <c r="R802" s="20">
        <f>ROUND(CachTinhDiem!$B$23*ROUND(1+(SUMPRODUCT(INDEX(CachTinhDiem!$B$8:$E$11,3,0),$K802:$N802)-1)*9/4,1)+CachTinhDiem!$B$24*ROUND(1+(INDEX(CachTinhDiem!$B$15:$E$20,MATCH($O802,CachTinhDiem!$A$15:$A$20,0),3)-1)*9/4,1),1)</f>
        <v>5.3</v>
      </c>
      <c r="S802" s="20">
        <f>ROUND(CachTinhDiem!$B$23*ROUND(1+(SUMPRODUCT(INDEX(CachTinhDiem!$B$8:$E$11,4,0),$K802:$N802)-1)*9/4,1)+CachTinhDiem!$B$24*ROUND(1+(INDEX(CachTinhDiem!$B$15:$E$20,MATCH($O802,CachTinhDiem!$A$15:$A$20,0),4)-1)*9/4,1),1)</f>
        <v>4.2</v>
      </c>
      <c r="T802" s="18" t="str">
        <f>INDEX(CachTinhDiem!$A$8:$A$11,MATCH(MAX($P802:$S802),$P802:$S802,0))</f>
        <v>Đi học</v>
      </c>
      <c r="U802" s="21" t="s">
        <v>91</v>
      </c>
      <c r="V802" s="21" t="s">
        <v>92</v>
      </c>
    </row>
    <row r="803" spans="1:22" ht="15" customHeight="1" x14ac:dyDescent="0.35">
      <c r="A803" s="18" t="s">
        <v>1800</v>
      </c>
      <c r="B803" s="18" t="s">
        <v>1512</v>
      </c>
      <c r="C803" s="18" t="s">
        <v>1801</v>
      </c>
      <c r="D803" s="18" t="s">
        <v>85</v>
      </c>
      <c r="E803" s="18" t="s">
        <v>106</v>
      </c>
      <c r="F803" s="18" t="s">
        <v>87</v>
      </c>
      <c r="G803" s="18" t="s">
        <v>490</v>
      </c>
      <c r="H803" s="19">
        <v>5</v>
      </c>
      <c r="I803" s="19">
        <v>15</v>
      </c>
      <c r="J803" s="18" t="s">
        <v>120</v>
      </c>
      <c r="K803" s="19">
        <v>4</v>
      </c>
      <c r="L803" s="19">
        <v>1</v>
      </c>
      <c r="M803" s="19">
        <v>2</v>
      </c>
      <c r="N803" s="19">
        <v>4</v>
      </c>
      <c r="O803" s="18" t="s">
        <v>103</v>
      </c>
      <c r="P803" s="20">
        <f>ROUND(CachTinhDiem!$B$23*ROUND(1+(SUMPRODUCT(INDEX(CachTinhDiem!$B$8:$E$11,1,0),$K803:$N803)-1)*9/4,1)+CachTinhDiem!$B$24*ROUND(1+(INDEX(CachTinhDiem!$B$15:$E$20,MATCH($O803,CachTinhDiem!$A$15:$A$20,0),1)-1)*9/4,1),1)</f>
        <v>5.4</v>
      </c>
      <c r="Q803" s="20">
        <f>ROUND(CachTinhDiem!$B$23*ROUND(1+(SUMPRODUCT(INDEX(CachTinhDiem!$B$8:$E$11,2,0),$K803:$N803)-1)*9/4,1)+CachTinhDiem!$B$24*ROUND(1+(INDEX(CachTinhDiem!$B$15:$E$20,MATCH($O803,CachTinhDiem!$A$15:$A$20,0),2)-1)*9/4,1),1)</f>
        <v>3.9</v>
      </c>
      <c r="R803" s="20">
        <f>ROUND(CachTinhDiem!$B$23*ROUND(1+(SUMPRODUCT(INDEX(CachTinhDiem!$B$8:$E$11,3,0),$K803:$N803)-1)*9/4,1)+CachTinhDiem!$B$24*ROUND(1+(INDEX(CachTinhDiem!$B$15:$E$20,MATCH($O803,CachTinhDiem!$A$15:$A$20,0),3)-1)*9/4,1),1)</f>
        <v>3.4</v>
      </c>
      <c r="S803" s="20">
        <f>ROUND(CachTinhDiem!$B$23*ROUND(1+(SUMPRODUCT(INDEX(CachTinhDiem!$B$8:$E$11,4,0),$K803:$N803)-1)*9/4,1)+CachTinhDiem!$B$24*ROUND(1+(INDEX(CachTinhDiem!$B$15:$E$20,MATCH($O803,CachTinhDiem!$A$15:$A$20,0),4)-1)*9/4,1),1)</f>
        <v>6.9</v>
      </c>
      <c r="T803" s="18" t="str">
        <f>INDEX(CachTinhDiem!$A$8:$A$11,MATCH(MAX($P803:$S803),$P803:$S803,0))</f>
        <v>Thuyết trình</v>
      </c>
      <c r="U803" s="21" t="s">
        <v>91</v>
      </c>
      <c r="V803" s="21" t="s">
        <v>92</v>
      </c>
    </row>
    <row r="804" spans="1:22" ht="15" customHeight="1" x14ac:dyDescent="0.35">
      <c r="A804" s="18" t="s">
        <v>1802</v>
      </c>
      <c r="B804" s="18" t="s">
        <v>1512</v>
      </c>
      <c r="C804" s="18" t="s">
        <v>1803</v>
      </c>
      <c r="D804" s="18" t="s">
        <v>100</v>
      </c>
      <c r="E804" s="18" t="s">
        <v>277</v>
      </c>
      <c r="F804" s="18" t="s">
        <v>87</v>
      </c>
      <c r="G804" s="18" t="s">
        <v>132</v>
      </c>
      <c r="H804" s="19">
        <v>15</v>
      </c>
      <c r="I804" s="19">
        <v>34</v>
      </c>
      <c r="J804" s="18" t="s">
        <v>89</v>
      </c>
      <c r="K804" s="19">
        <v>2</v>
      </c>
      <c r="L804" s="19">
        <v>4</v>
      </c>
      <c r="M804" s="19">
        <v>3</v>
      </c>
      <c r="N804" s="19">
        <v>4</v>
      </c>
      <c r="O804" s="18" t="s">
        <v>103</v>
      </c>
      <c r="P804" s="20">
        <f>ROUND(CachTinhDiem!$B$23*ROUND(1+(SUMPRODUCT(INDEX(CachTinhDiem!$B$8:$E$11,1,0),$K804:$N804)-1)*9/4,1)+CachTinhDiem!$B$24*ROUND(1+(INDEX(CachTinhDiem!$B$15:$E$20,MATCH($O804,CachTinhDiem!$A$15:$A$20,0),1)-1)*9/4,1),1)</f>
        <v>7</v>
      </c>
      <c r="Q804" s="20">
        <f>ROUND(CachTinhDiem!$B$23*ROUND(1+(SUMPRODUCT(INDEX(CachTinhDiem!$B$8:$E$11,2,0),$K804:$N804)-1)*9/4,1)+CachTinhDiem!$B$24*ROUND(1+(INDEX(CachTinhDiem!$B$15:$E$20,MATCH($O804,CachTinhDiem!$A$15:$A$20,0),2)-1)*9/4,1),1)</f>
        <v>5</v>
      </c>
      <c r="R804" s="20">
        <f>ROUND(CachTinhDiem!$B$23*ROUND(1+(SUMPRODUCT(INDEX(CachTinhDiem!$B$8:$E$11,3,0),$K804:$N804)-1)*9/4,1)+CachTinhDiem!$B$24*ROUND(1+(INDEX(CachTinhDiem!$B$15:$E$20,MATCH($O804,CachTinhDiem!$A$15:$A$20,0),3)-1)*9/4,1),1)</f>
        <v>5.6</v>
      </c>
      <c r="S804" s="20">
        <f>ROUND(CachTinhDiem!$B$23*ROUND(1+(SUMPRODUCT(INDEX(CachTinhDiem!$B$8:$E$11,4,0),$K804:$N804)-1)*9/4,1)+CachTinhDiem!$B$24*ROUND(1+(INDEX(CachTinhDiem!$B$15:$E$20,MATCH($O804,CachTinhDiem!$A$15:$A$20,0),4)-1)*9/4,1),1)</f>
        <v>8.1</v>
      </c>
      <c r="T804" s="18" t="str">
        <f>INDEX(CachTinhDiem!$A$8:$A$11,MATCH(MAX($P804:$S804),$P804:$S804,0))</f>
        <v>Thuyết trình</v>
      </c>
      <c r="U804" s="21" t="s">
        <v>91</v>
      </c>
      <c r="V804" s="21" t="s">
        <v>92</v>
      </c>
    </row>
    <row r="805" spans="1:22" ht="15" customHeight="1" x14ac:dyDescent="0.35">
      <c r="A805" s="18" t="s">
        <v>1804</v>
      </c>
      <c r="B805" s="18" t="s">
        <v>1512</v>
      </c>
      <c r="C805" s="18" t="s">
        <v>1805</v>
      </c>
      <c r="D805" s="18" t="s">
        <v>100</v>
      </c>
      <c r="E805" s="18" t="s">
        <v>190</v>
      </c>
      <c r="F805" s="18" t="s">
        <v>87</v>
      </c>
      <c r="G805" s="18" t="s">
        <v>1561</v>
      </c>
      <c r="H805" s="19">
        <v>5</v>
      </c>
      <c r="I805" s="19">
        <v>17</v>
      </c>
      <c r="J805" s="18" t="s">
        <v>120</v>
      </c>
      <c r="K805" s="19">
        <v>4</v>
      </c>
      <c r="L805" s="19">
        <v>1</v>
      </c>
      <c r="M805" s="19">
        <v>3</v>
      </c>
      <c r="N805" s="19">
        <v>4</v>
      </c>
      <c r="O805" s="18" t="s">
        <v>150</v>
      </c>
      <c r="P805" s="20">
        <f>ROUND(CachTinhDiem!$B$23*ROUND(1+(SUMPRODUCT(INDEX(CachTinhDiem!$B$8:$E$11,1,0),$K805:$N805)-1)*9/4,1)+CachTinhDiem!$B$24*ROUND(1+(INDEX(CachTinhDiem!$B$15:$E$20,MATCH($O805,CachTinhDiem!$A$15:$A$20,0),1)-1)*9/4,1),1)</f>
        <v>5.9</v>
      </c>
      <c r="Q805" s="20">
        <f>ROUND(CachTinhDiem!$B$23*ROUND(1+(SUMPRODUCT(INDEX(CachTinhDiem!$B$8:$E$11,2,0),$K805:$N805)-1)*9/4,1)+CachTinhDiem!$B$24*ROUND(1+(INDEX(CachTinhDiem!$B$15:$E$20,MATCH($O805,CachTinhDiem!$A$15:$A$20,0),2)-1)*9/4,1),1)</f>
        <v>4.7</v>
      </c>
      <c r="R805" s="20">
        <f>ROUND(CachTinhDiem!$B$23*ROUND(1+(SUMPRODUCT(INDEX(CachTinhDiem!$B$8:$E$11,3,0),$K805:$N805)-1)*9/4,1)+CachTinhDiem!$B$24*ROUND(1+(INDEX(CachTinhDiem!$B$15:$E$20,MATCH($O805,CachTinhDiem!$A$15:$A$20,0),3)-1)*9/4,1),1)</f>
        <v>6.2</v>
      </c>
      <c r="S805" s="20">
        <f>ROUND(CachTinhDiem!$B$23*ROUND(1+(SUMPRODUCT(INDEX(CachTinhDiem!$B$8:$E$11,4,0),$K805:$N805)-1)*9/4,1)+CachTinhDiem!$B$24*ROUND(1+(INDEX(CachTinhDiem!$B$15:$E$20,MATCH($O805,CachTinhDiem!$A$15:$A$20,0),4)-1)*9/4,1),1)</f>
        <v>5.9</v>
      </c>
      <c r="T805" s="18" t="str">
        <f>INDEX(CachTinhDiem!$A$8:$A$11,MATCH(MAX($P805:$S805),$P805:$S805,0))</f>
        <v>Vẽ ngoại cảnh</v>
      </c>
      <c r="U805" s="21" t="s">
        <v>91</v>
      </c>
      <c r="V805" s="21" t="s">
        <v>92</v>
      </c>
    </row>
    <row r="806" spans="1:22" ht="15" customHeight="1" x14ac:dyDescent="0.35">
      <c r="A806" s="18" t="s">
        <v>1806</v>
      </c>
      <c r="B806" s="18" t="s">
        <v>1512</v>
      </c>
      <c r="C806" s="18" t="s">
        <v>1807</v>
      </c>
      <c r="D806" s="18" t="s">
        <v>136</v>
      </c>
      <c r="E806" s="18" t="s">
        <v>180</v>
      </c>
      <c r="F806" s="18" t="s">
        <v>87</v>
      </c>
      <c r="G806" s="18" t="s">
        <v>191</v>
      </c>
      <c r="H806" s="19">
        <v>5</v>
      </c>
      <c r="I806" s="19">
        <v>10</v>
      </c>
      <c r="J806" s="18" t="s">
        <v>120</v>
      </c>
      <c r="K806" s="19">
        <v>4</v>
      </c>
      <c r="L806" s="19">
        <v>2</v>
      </c>
      <c r="M806" s="19">
        <v>4</v>
      </c>
      <c r="N806" s="19">
        <v>2</v>
      </c>
      <c r="O806" s="18" t="s">
        <v>138</v>
      </c>
      <c r="P806" s="20">
        <f>ROUND(CachTinhDiem!$B$23*ROUND(1+(SUMPRODUCT(INDEX(CachTinhDiem!$B$8:$E$11,1,0),$K806:$N806)-1)*9/4,1)+CachTinhDiem!$B$24*ROUND(1+(INDEX(CachTinhDiem!$B$15:$E$20,MATCH($O806,CachTinhDiem!$A$15:$A$20,0),1)-1)*9/4,1),1)</f>
        <v>5.9</v>
      </c>
      <c r="Q806" s="20">
        <f>ROUND(CachTinhDiem!$B$23*ROUND(1+(SUMPRODUCT(INDEX(CachTinhDiem!$B$8:$E$11,2,0),$K806:$N806)-1)*9/4,1)+CachTinhDiem!$B$24*ROUND(1+(INDEX(CachTinhDiem!$B$15:$E$20,MATCH($O806,CachTinhDiem!$A$15:$A$20,0),2)-1)*9/4,1),1)</f>
        <v>7.5</v>
      </c>
      <c r="R806" s="20">
        <f>ROUND(CachTinhDiem!$B$23*ROUND(1+(SUMPRODUCT(INDEX(CachTinhDiem!$B$8:$E$11,3,0),$K806:$N806)-1)*9/4,1)+CachTinhDiem!$B$24*ROUND(1+(INDEX(CachTinhDiem!$B$15:$E$20,MATCH($O806,CachTinhDiem!$A$15:$A$20,0),3)-1)*9/4,1),1)</f>
        <v>6.2</v>
      </c>
      <c r="S806" s="20">
        <f>ROUND(CachTinhDiem!$B$23*ROUND(1+(SUMPRODUCT(INDEX(CachTinhDiem!$B$8:$E$11,4,0),$K806:$N806)-1)*9/4,1)+CachTinhDiem!$B$24*ROUND(1+(INDEX(CachTinhDiem!$B$15:$E$20,MATCH($O806,CachTinhDiem!$A$15:$A$20,0),4)-1)*9/4,1),1)</f>
        <v>3.2</v>
      </c>
      <c r="T806" s="18" t="str">
        <f>INDEX(CachTinhDiem!$A$8:$A$11,MATCH(MAX($P806:$S806),$P806:$S806,0))</f>
        <v>Xưởng/Công trình</v>
      </c>
      <c r="U806" s="21" t="s">
        <v>91</v>
      </c>
      <c r="V806" s="21" t="s">
        <v>92</v>
      </c>
    </row>
    <row r="807" spans="1:22" ht="15" customHeight="1" x14ac:dyDescent="0.35">
      <c r="A807" s="18" t="s">
        <v>1808</v>
      </c>
      <c r="B807" s="18" t="s">
        <v>1512</v>
      </c>
      <c r="C807" s="18" t="s">
        <v>1809</v>
      </c>
      <c r="D807" s="18" t="s">
        <v>136</v>
      </c>
      <c r="E807" s="18" t="s">
        <v>183</v>
      </c>
      <c r="F807" s="18" t="s">
        <v>87</v>
      </c>
      <c r="G807" s="18" t="s">
        <v>1561</v>
      </c>
      <c r="H807" s="19">
        <v>5</v>
      </c>
      <c r="I807" s="19">
        <v>18</v>
      </c>
      <c r="J807" s="18" t="s">
        <v>120</v>
      </c>
      <c r="K807" s="19">
        <v>4</v>
      </c>
      <c r="L807" s="19">
        <v>1</v>
      </c>
      <c r="M807" s="19">
        <v>4</v>
      </c>
      <c r="N807" s="19">
        <v>3</v>
      </c>
      <c r="O807" s="18" t="s">
        <v>150</v>
      </c>
      <c r="P807" s="20">
        <f>ROUND(CachTinhDiem!$B$23*ROUND(1+(SUMPRODUCT(INDEX(CachTinhDiem!$B$8:$E$11,1,0),$K807:$N807)-1)*9/4,1)+CachTinhDiem!$B$24*ROUND(1+(INDEX(CachTinhDiem!$B$15:$E$20,MATCH($O807,CachTinhDiem!$A$15:$A$20,0),1)-1)*9/4,1),1)</f>
        <v>5.9</v>
      </c>
      <c r="Q807" s="20">
        <f>ROUND(CachTinhDiem!$B$23*ROUND(1+(SUMPRODUCT(INDEX(CachTinhDiem!$B$8:$E$11,2,0),$K807:$N807)-1)*9/4,1)+CachTinhDiem!$B$24*ROUND(1+(INDEX(CachTinhDiem!$B$15:$E$20,MATCH($O807,CachTinhDiem!$A$15:$A$20,0),2)-1)*9/4,1),1)</f>
        <v>5.3</v>
      </c>
      <c r="R807" s="20">
        <f>ROUND(CachTinhDiem!$B$23*ROUND(1+(SUMPRODUCT(INDEX(CachTinhDiem!$B$8:$E$11,3,0),$K807:$N807)-1)*9/4,1)+CachTinhDiem!$B$24*ROUND(1+(INDEX(CachTinhDiem!$B$15:$E$20,MATCH($O807,CachTinhDiem!$A$15:$A$20,0),3)-1)*9/4,1),1)</f>
        <v>6.7</v>
      </c>
      <c r="S807" s="20">
        <f>ROUND(CachTinhDiem!$B$23*ROUND(1+(SUMPRODUCT(INDEX(CachTinhDiem!$B$8:$E$11,4,0),$K807:$N807)-1)*9/4,1)+CachTinhDiem!$B$24*ROUND(1+(INDEX(CachTinhDiem!$B$15:$E$20,MATCH($O807,CachTinhDiem!$A$15:$A$20,0),4)-1)*9/4,1),1)</f>
        <v>5.2</v>
      </c>
      <c r="T807" s="18" t="str">
        <f>INDEX(CachTinhDiem!$A$8:$A$11,MATCH(MAX($P807:$S807),$P807:$S807,0))</f>
        <v>Vẽ ngoại cảnh</v>
      </c>
      <c r="U807" s="21" t="s">
        <v>91</v>
      </c>
      <c r="V807" s="21" t="s">
        <v>92</v>
      </c>
    </row>
    <row r="808" spans="1:22" ht="15" customHeight="1" x14ac:dyDescent="0.35">
      <c r="A808" s="18" t="s">
        <v>1810</v>
      </c>
      <c r="B808" s="18" t="s">
        <v>1512</v>
      </c>
      <c r="C808" s="18" t="s">
        <v>1811</v>
      </c>
      <c r="D808" s="18" t="s">
        <v>136</v>
      </c>
      <c r="E808" s="18" t="s">
        <v>186</v>
      </c>
      <c r="F808" s="18" t="s">
        <v>87</v>
      </c>
      <c r="G808" s="18" t="s">
        <v>1083</v>
      </c>
      <c r="H808" s="19">
        <v>7</v>
      </c>
      <c r="I808" s="19">
        <v>29</v>
      </c>
      <c r="J808" s="18" t="s">
        <v>200</v>
      </c>
      <c r="K808" s="19">
        <v>4</v>
      </c>
      <c r="L808" s="19">
        <v>2</v>
      </c>
      <c r="M808" s="19">
        <v>4</v>
      </c>
      <c r="N808" s="19">
        <v>3</v>
      </c>
      <c r="O808" s="18" t="s">
        <v>115</v>
      </c>
      <c r="P808" s="20">
        <f>ROUND(CachTinhDiem!$B$23*ROUND(1+(SUMPRODUCT(INDEX(CachTinhDiem!$B$8:$E$11,1,0),$K808:$N808)-1)*9/4,1)+CachTinhDiem!$B$24*ROUND(1+(INDEX(CachTinhDiem!$B$15:$E$20,MATCH($O808,CachTinhDiem!$A$15:$A$20,0),1)-1)*9/4,1),1)</f>
        <v>7</v>
      </c>
      <c r="Q808" s="20">
        <f>ROUND(CachTinhDiem!$B$23*ROUND(1+(SUMPRODUCT(INDEX(CachTinhDiem!$B$8:$E$11,2,0),$K808:$N808)-1)*9/4,1)+CachTinhDiem!$B$24*ROUND(1+(INDEX(CachTinhDiem!$B$15:$E$20,MATCH($O808,CachTinhDiem!$A$15:$A$20,0),2)-1)*9/4,1),1)</f>
        <v>7</v>
      </c>
      <c r="R808" s="20">
        <f>ROUND(CachTinhDiem!$B$23*ROUND(1+(SUMPRODUCT(INDEX(CachTinhDiem!$B$8:$E$11,3,0),$K808:$N808)-1)*9/4,1)+CachTinhDiem!$B$24*ROUND(1+(INDEX(CachTinhDiem!$B$15:$E$20,MATCH($O808,CachTinhDiem!$A$15:$A$20,0),3)-1)*9/4,1),1)</f>
        <v>7.2</v>
      </c>
      <c r="S808" s="20">
        <f>ROUND(CachTinhDiem!$B$23*ROUND(1+(SUMPRODUCT(INDEX(CachTinhDiem!$B$8:$E$11,4,0),$K808:$N808)-1)*9/4,1)+CachTinhDiem!$B$24*ROUND(1+(INDEX(CachTinhDiem!$B$15:$E$20,MATCH($O808,CachTinhDiem!$A$15:$A$20,0),4)-1)*9/4,1),1)</f>
        <v>5.5</v>
      </c>
      <c r="T808" s="18" t="str">
        <f>INDEX(CachTinhDiem!$A$8:$A$11,MATCH(MAX($P808:$S808),$P808:$S808,0))</f>
        <v>Vẽ ngoại cảnh</v>
      </c>
      <c r="U808" s="21" t="s">
        <v>91</v>
      </c>
      <c r="V808" s="21" t="s">
        <v>92</v>
      </c>
    </row>
    <row r="809" spans="1:22" ht="15" customHeight="1" x14ac:dyDescent="0.35">
      <c r="A809" s="18" t="s">
        <v>1812</v>
      </c>
      <c r="B809" s="18" t="s">
        <v>1512</v>
      </c>
      <c r="C809" s="18" t="s">
        <v>1813</v>
      </c>
      <c r="D809" s="18" t="s">
        <v>100</v>
      </c>
      <c r="E809" s="18" t="s">
        <v>24</v>
      </c>
      <c r="F809" s="18" t="s">
        <v>87</v>
      </c>
      <c r="G809" s="18" t="s">
        <v>278</v>
      </c>
      <c r="H809" s="19">
        <v>20</v>
      </c>
      <c r="I809" s="19">
        <v>37</v>
      </c>
      <c r="J809" s="18" t="s">
        <v>89</v>
      </c>
      <c r="K809" s="19">
        <v>2</v>
      </c>
      <c r="L809" s="19">
        <v>5</v>
      </c>
      <c r="M809" s="19">
        <v>4</v>
      </c>
      <c r="N809" s="19">
        <v>3</v>
      </c>
      <c r="O809" s="18" t="s">
        <v>103</v>
      </c>
      <c r="P809" s="20">
        <f>ROUND(CachTinhDiem!$B$23*ROUND(1+(SUMPRODUCT(INDEX(CachTinhDiem!$B$8:$E$11,1,0),$K809:$N809)-1)*9/4,1)+CachTinhDiem!$B$24*ROUND(1+(INDEX(CachTinhDiem!$B$15:$E$20,MATCH($O809,CachTinhDiem!$A$15:$A$20,0),1)-1)*9/4,1),1)</f>
        <v>7.5</v>
      </c>
      <c r="Q809" s="20">
        <f>ROUND(CachTinhDiem!$B$23*ROUND(1+(SUMPRODUCT(INDEX(CachTinhDiem!$B$8:$E$11,2,0),$K809:$N809)-1)*9/4,1)+CachTinhDiem!$B$24*ROUND(1+(INDEX(CachTinhDiem!$B$15:$E$20,MATCH($O809,CachTinhDiem!$A$15:$A$20,0),2)-1)*9/4,1),1)</f>
        <v>6</v>
      </c>
      <c r="R809" s="20">
        <f>ROUND(CachTinhDiem!$B$23*ROUND(1+(SUMPRODUCT(INDEX(CachTinhDiem!$B$8:$E$11,3,0),$K809:$N809)-1)*9/4,1)+CachTinhDiem!$B$24*ROUND(1+(INDEX(CachTinhDiem!$B$15:$E$20,MATCH($O809,CachTinhDiem!$A$15:$A$20,0),3)-1)*9/4,1),1)</f>
        <v>6.6</v>
      </c>
      <c r="S809" s="20">
        <f>ROUND(CachTinhDiem!$B$23*ROUND(1+(SUMPRODUCT(INDEX(CachTinhDiem!$B$8:$E$11,4,0),$K809:$N809)-1)*9/4,1)+CachTinhDiem!$B$24*ROUND(1+(INDEX(CachTinhDiem!$B$15:$E$20,MATCH($O809,CachTinhDiem!$A$15:$A$20,0),4)-1)*9/4,1),1)</f>
        <v>7.8</v>
      </c>
      <c r="T809" s="18" t="str">
        <f>INDEX(CachTinhDiem!$A$8:$A$11,MATCH(MAX($P809:$S809),$P809:$S809,0))</f>
        <v>Thuyết trình</v>
      </c>
      <c r="U809" s="21" t="s">
        <v>91</v>
      </c>
      <c r="V809" s="21" t="s">
        <v>92</v>
      </c>
    </row>
    <row r="810" spans="1:22" ht="15" customHeight="1" x14ac:dyDescent="0.35">
      <c r="A810" s="18" t="s">
        <v>1814</v>
      </c>
      <c r="B810" s="18" t="s">
        <v>1512</v>
      </c>
      <c r="C810" s="18" t="s">
        <v>1815</v>
      </c>
      <c r="D810" s="18" t="s">
        <v>136</v>
      </c>
      <c r="E810" s="18" t="s">
        <v>147</v>
      </c>
      <c r="F810" s="18" t="s">
        <v>87</v>
      </c>
      <c r="G810" s="18" t="s">
        <v>262</v>
      </c>
      <c r="H810" s="19">
        <v>6</v>
      </c>
      <c r="I810" s="19">
        <v>20</v>
      </c>
      <c r="J810" s="18" t="s">
        <v>120</v>
      </c>
      <c r="K810" s="19">
        <v>4</v>
      </c>
      <c r="L810" s="19">
        <v>2</v>
      </c>
      <c r="M810" s="19">
        <v>3</v>
      </c>
      <c r="N810" s="19">
        <v>2</v>
      </c>
      <c r="O810" s="18" t="s">
        <v>115</v>
      </c>
      <c r="P810" s="20">
        <f>ROUND(CachTinhDiem!$B$23*ROUND(1+(SUMPRODUCT(INDEX(CachTinhDiem!$B$8:$E$11,1,0),$K810:$N810)-1)*9/4,1)+CachTinhDiem!$B$24*ROUND(1+(INDEX(CachTinhDiem!$B$15:$E$20,MATCH($O810,CachTinhDiem!$A$15:$A$20,0),1)-1)*9/4,1),1)</f>
        <v>6.1</v>
      </c>
      <c r="Q810" s="20">
        <f>ROUND(CachTinhDiem!$B$23*ROUND(1+(SUMPRODUCT(INDEX(CachTinhDiem!$B$8:$E$11,2,0),$K810:$N810)-1)*9/4,1)+CachTinhDiem!$B$24*ROUND(1+(INDEX(CachTinhDiem!$B$15:$E$20,MATCH($O810,CachTinhDiem!$A$15:$A$20,0),2)-1)*9/4,1),1)</f>
        <v>6.1</v>
      </c>
      <c r="R810" s="20">
        <f>ROUND(CachTinhDiem!$B$23*ROUND(1+(SUMPRODUCT(INDEX(CachTinhDiem!$B$8:$E$11,3,0),$K810:$N810)-1)*9/4,1)+CachTinhDiem!$B$24*ROUND(1+(INDEX(CachTinhDiem!$B$15:$E$20,MATCH($O810,CachTinhDiem!$A$15:$A$20,0),3)-1)*9/4,1),1)</f>
        <v>6.1</v>
      </c>
      <c r="S810" s="20">
        <f>ROUND(CachTinhDiem!$B$23*ROUND(1+(SUMPRODUCT(INDEX(CachTinhDiem!$B$8:$E$11,4,0),$K810:$N810)-1)*9/4,1)+CachTinhDiem!$B$24*ROUND(1+(INDEX(CachTinhDiem!$B$15:$E$20,MATCH($O810,CachTinhDiem!$A$15:$A$20,0),4)-1)*9/4,1),1)</f>
        <v>4.2</v>
      </c>
      <c r="T810" s="18" t="str">
        <f>INDEX(CachTinhDiem!$A$8:$A$11,MATCH(MAX($P810:$S810),$P810:$S810,0))</f>
        <v>Đi học</v>
      </c>
      <c r="U810" s="21" t="s">
        <v>91</v>
      </c>
      <c r="V810" s="21" t="s">
        <v>92</v>
      </c>
    </row>
    <row r="811" spans="1:22" ht="15" customHeight="1" x14ac:dyDescent="0.35">
      <c r="A811" s="18" t="s">
        <v>1816</v>
      </c>
      <c r="B811" s="18" t="s">
        <v>1512</v>
      </c>
      <c r="C811" s="18" t="s">
        <v>1817</v>
      </c>
      <c r="D811" s="18" t="s">
        <v>100</v>
      </c>
      <c r="E811" s="18" t="s">
        <v>131</v>
      </c>
      <c r="F811" s="18" t="s">
        <v>87</v>
      </c>
      <c r="G811" s="18" t="s">
        <v>132</v>
      </c>
      <c r="H811" s="19">
        <v>13</v>
      </c>
      <c r="I811" s="19">
        <v>35</v>
      </c>
      <c r="J811" s="18" t="s">
        <v>89</v>
      </c>
      <c r="K811" s="19">
        <v>2</v>
      </c>
      <c r="L811" s="19">
        <v>4</v>
      </c>
      <c r="M811" s="19">
        <v>3</v>
      </c>
      <c r="N811" s="19">
        <v>4</v>
      </c>
      <c r="O811" s="18" t="s">
        <v>103</v>
      </c>
      <c r="P811" s="20">
        <f>ROUND(CachTinhDiem!$B$23*ROUND(1+(SUMPRODUCT(INDEX(CachTinhDiem!$B$8:$E$11,1,0),$K811:$N811)-1)*9/4,1)+CachTinhDiem!$B$24*ROUND(1+(INDEX(CachTinhDiem!$B$15:$E$20,MATCH($O811,CachTinhDiem!$A$15:$A$20,0),1)-1)*9/4,1),1)</f>
        <v>7</v>
      </c>
      <c r="Q811" s="20">
        <f>ROUND(CachTinhDiem!$B$23*ROUND(1+(SUMPRODUCT(INDEX(CachTinhDiem!$B$8:$E$11,2,0),$K811:$N811)-1)*9/4,1)+CachTinhDiem!$B$24*ROUND(1+(INDEX(CachTinhDiem!$B$15:$E$20,MATCH($O811,CachTinhDiem!$A$15:$A$20,0),2)-1)*9/4,1),1)</f>
        <v>5</v>
      </c>
      <c r="R811" s="20">
        <f>ROUND(CachTinhDiem!$B$23*ROUND(1+(SUMPRODUCT(INDEX(CachTinhDiem!$B$8:$E$11,3,0),$K811:$N811)-1)*9/4,1)+CachTinhDiem!$B$24*ROUND(1+(INDEX(CachTinhDiem!$B$15:$E$20,MATCH($O811,CachTinhDiem!$A$15:$A$20,0),3)-1)*9/4,1),1)</f>
        <v>5.6</v>
      </c>
      <c r="S811" s="20">
        <f>ROUND(CachTinhDiem!$B$23*ROUND(1+(SUMPRODUCT(INDEX(CachTinhDiem!$B$8:$E$11,4,0),$K811:$N811)-1)*9/4,1)+CachTinhDiem!$B$24*ROUND(1+(INDEX(CachTinhDiem!$B$15:$E$20,MATCH($O811,CachTinhDiem!$A$15:$A$20,0),4)-1)*9/4,1),1)</f>
        <v>8.1</v>
      </c>
      <c r="T811" s="18" t="str">
        <f>INDEX(CachTinhDiem!$A$8:$A$11,MATCH(MAX($P811:$S811),$P811:$S811,0))</f>
        <v>Thuyết trình</v>
      </c>
      <c r="U811" s="21" t="s">
        <v>91</v>
      </c>
      <c r="V811" s="21" t="s">
        <v>92</v>
      </c>
    </row>
    <row r="812" spans="1:22" ht="15" customHeight="1" x14ac:dyDescent="0.35">
      <c r="A812" s="18" t="s">
        <v>1818</v>
      </c>
      <c r="B812" s="18" t="s">
        <v>1512</v>
      </c>
      <c r="C812" s="18" t="s">
        <v>1819</v>
      </c>
      <c r="D812" s="18" t="s">
        <v>136</v>
      </c>
      <c r="E812" s="18" t="s">
        <v>147</v>
      </c>
      <c r="F812" s="18" t="s">
        <v>87</v>
      </c>
      <c r="G812" s="18" t="s">
        <v>132</v>
      </c>
      <c r="H812" s="19">
        <v>13</v>
      </c>
      <c r="I812" s="19">
        <v>30</v>
      </c>
      <c r="J812" s="18" t="s">
        <v>128</v>
      </c>
      <c r="K812" s="19">
        <v>2</v>
      </c>
      <c r="L812" s="19">
        <v>4</v>
      </c>
      <c r="M812" s="19">
        <v>4</v>
      </c>
      <c r="N812" s="19">
        <v>2</v>
      </c>
      <c r="O812" s="18" t="s">
        <v>115</v>
      </c>
      <c r="P812" s="20">
        <f>ROUND(CachTinhDiem!$B$23*ROUND(1+(SUMPRODUCT(INDEX(CachTinhDiem!$B$8:$E$11,1,0),$K812:$N812)-1)*9/4,1)+CachTinhDiem!$B$24*ROUND(1+(INDEX(CachTinhDiem!$B$15:$E$20,MATCH($O812,CachTinhDiem!$A$15:$A$20,0),1)-1)*9/4,1),1)</f>
        <v>7.2</v>
      </c>
      <c r="Q812" s="20">
        <f>ROUND(CachTinhDiem!$B$23*ROUND(1+(SUMPRODUCT(INDEX(CachTinhDiem!$B$8:$E$11,2,0),$K812:$N812)-1)*9/4,1)+CachTinhDiem!$B$24*ROUND(1+(INDEX(CachTinhDiem!$B$15:$E$20,MATCH($O812,CachTinhDiem!$A$15:$A$20,0),2)-1)*9/4,1),1)</f>
        <v>6.8</v>
      </c>
      <c r="R812" s="20">
        <f>ROUND(CachTinhDiem!$B$23*ROUND(1+(SUMPRODUCT(INDEX(CachTinhDiem!$B$8:$E$11,3,0),$K812:$N812)-1)*9/4,1)+CachTinhDiem!$B$24*ROUND(1+(INDEX(CachTinhDiem!$B$15:$E$20,MATCH($O812,CachTinhDiem!$A$15:$A$20,0),3)-1)*9/4,1),1)</f>
        <v>7.8</v>
      </c>
      <c r="S812" s="20">
        <f>ROUND(CachTinhDiem!$B$23*ROUND(1+(SUMPRODUCT(INDEX(CachTinhDiem!$B$8:$E$11,4,0),$K812:$N812)-1)*9/4,1)+CachTinhDiem!$B$24*ROUND(1+(INDEX(CachTinhDiem!$B$15:$E$20,MATCH($O812,CachTinhDiem!$A$15:$A$20,0),4)-1)*9/4,1),1)</f>
        <v>5.2</v>
      </c>
      <c r="T812" s="18" t="str">
        <f>INDEX(CachTinhDiem!$A$8:$A$11,MATCH(MAX($P812:$S812),$P812:$S812,0))</f>
        <v>Vẽ ngoại cảnh</v>
      </c>
      <c r="U812" s="21" t="s">
        <v>91</v>
      </c>
      <c r="V812" s="21" t="s">
        <v>92</v>
      </c>
    </row>
    <row r="813" spans="1:22" ht="15" customHeight="1" x14ac:dyDescent="0.35">
      <c r="A813" s="18" t="s">
        <v>1820</v>
      </c>
      <c r="B813" s="18" t="s">
        <v>1512</v>
      </c>
      <c r="C813" s="18" t="s">
        <v>1821</v>
      </c>
      <c r="D813" s="18" t="s">
        <v>100</v>
      </c>
      <c r="E813" s="18" t="s">
        <v>344</v>
      </c>
      <c r="F813" s="18" t="s">
        <v>87</v>
      </c>
      <c r="G813" s="18" t="s">
        <v>177</v>
      </c>
      <c r="H813" s="19">
        <v>12</v>
      </c>
      <c r="I813" s="19">
        <v>32</v>
      </c>
      <c r="J813" s="18" t="s">
        <v>89</v>
      </c>
      <c r="K813" s="19">
        <v>3</v>
      </c>
      <c r="L813" s="19">
        <v>2</v>
      </c>
      <c r="M813" s="19">
        <v>3</v>
      </c>
      <c r="N813" s="19">
        <v>4</v>
      </c>
      <c r="O813" s="18" t="s">
        <v>115</v>
      </c>
      <c r="P813" s="20">
        <f>ROUND(CachTinhDiem!$B$23*ROUND(1+(SUMPRODUCT(INDEX(CachTinhDiem!$B$8:$E$11,1,0),$K813:$N813)-1)*9/4,1)+CachTinhDiem!$B$24*ROUND(1+(INDEX(CachTinhDiem!$B$15:$E$20,MATCH($O813,CachTinhDiem!$A$15:$A$20,0),1)-1)*9/4,1),1)</f>
        <v>6.9</v>
      </c>
      <c r="Q813" s="20">
        <f>ROUND(CachTinhDiem!$B$23*ROUND(1+(SUMPRODUCT(INDEX(CachTinhDiem!$B$8:$E$11,2,0),$K813:$N813)-1)*9/4,1)+CachTinhDiem!$B$24*ROUND(1+(INDEX(CachTinhDiem!$B$15:$E$20,MATCH($O813,CachTinhDiem!$A$15:$A$20,0),2)-1)*9/4,1),1)</f>
        <v>6.1</v>
      </c>
      <c r="R813" s="20">
        <f>ROUND(CachTinhDiem!$B$23*ROUND(1+(SUMPRODUCT(INDEX(CachTinhDiem!$B$8:$E$11,3,0),$K813:$N813)-1)*9/4,1)+CachTinhDiem!$B$24*ROUND(1+(INDEX(CachTinhDiem!$B$15:$E$20,MATCH($O813,CachTinhDiem!$A$15:$A$20,0),3)-1)*9/4,1),1)</f>
        <v>6.7</v>
      </c>
      <c r="S813" s="20">
        <f>ROUND(CachTinhDiem!$B$23*ROUND(1+(SUMPRODUCT(INDEX(CachTinhDiem!$B$8:$E$11,4,0),$K813:$N813)-1)*9/4,1)+CachTinhDiem!$B$24*ROUND(1+(INDEX(CachTinhDiem!$B$15:$E$20,MATCH($O813,CachTinhDiem!$A$15:$A$20,0),4)-1)*9/4,1),1)</f>
        <v>6.1</v>
      </c>
      <c r="T813" s="18" t="str">
        <f>INDEX(CachTinhDiem!$A$8:$A$11,MATCH(MAX($P813:$S813),$P813:$S813,0))</f>
        <v>Đi học</v>
      </c>
      <c r="U813" s="21" t="s">
        <v>91</v>
      </c>
      <c r="V813" s="21" t="s">
        <v>92</v>
      </c>
    </row>
    <row r="814" spans="1:22" ht="15" customHeight="1" x14ac:dyDescent="0.35">
      <c r="A814" s="18" t="s">
        <v>1822</v>
      </c>
      <c r="B814" s="18" t="s">
        <v>1512</v>
      </c>
      <c r="C814" s="18" t="s">
        <v>1823</v>
      </c>
      <c r="D814" s="18" t="s">
        <v>85</v>
      </c>
      <c r="E814" s="18" t="s">
        <v>254</v>
      </c>
      <c r="F814" s="18" t="s">
        <v>87</v>
      </c>
      <c r="G814" s="18" t="s">
        <v>215</v>
      </c>
      <c r="H814" s="19">
        <v>18</v>
      </c>
      <c r="I814" s="19">
        <v>35</v>
      </c>
      <c r="J814" s="18" t="s">
        <v>89</v>
      </c>
      <c r="K814" s="19">
        <v>2</v>
      </c>
      <c r="L814" s="19">
        <v>3</v>
      </c>
      <c r="M814" s="19">
        <v>3</v>
      </c>
      <c r="N814" s="19">
        <v>4</v>
      </c>
      <c r="O814" s="18" t="s">
        <v>110</v>
      </c>
      <c r="P814" s="20">
        <f>ROUND(CachTinhDiem!$B$23*ROUND(1+(SUMPRODUCT(INDEX(CachTinhDiem!$B$8:$E$11,1,0),$K814:$N814)-1)*9/4,1)+CachTinhDiem!$B$24*ROUND(1+(INDEX(CachTinhDiem!$B$15:$E$20,MATCH($O814,CachTinhDiem!$A$15:$A$20,0),1)-1)*9/4,1),1)</f>
        <v>6.5</v>
      </c>
      <c r="Q814" s="20">
        <f>ROUND(CachTinhDiem!$B$23*ROUND(1+(SUMPRODUCT(INDEX(CachTinhDiem!$B$8:$E$11,2,0),$K814:$N814)-1)*9/4,1)+CachTinhDiem!$B$24*ROUND(1+(INDEX(CachTinhDiem!$B$15:$E$20,MATCH($O814,CachTinhDiem!$A$15:$A$20,0),2)-1)*9/4,1),1)</f>
        <v>5.4</v>
      </c>
      <c r="R814" s="20">
        <f>ROUND(CachTinhDiem!$B$23*ROUND(1+(SUMPRODUCT(INDEX(CachTinhDiem!$B$8:$E$11,3,0),$K814:$N814)-1)*9/4,1)+CachTinhDiem!$B$24*ROUND(1+(INDEX(CachTinhDiem!$B$15:$E$20,MATCH($O814,CachTinhDiem!$A$15:$A$20,0),3)-1)*9/4,1),1)</f>
        <v>5.9</v>
      </c>
      <c r="S814" s="20">
        <f>ROUND(CachTinhDiem!$B$23*ROUND(1+(SUMPRODUCT(INDEX(CachTinhDiem!$B$8:$E$11,4,0),$K814:$N814)-1)*9/4,1)+CachTinhDiem!$B$24*ROUND(1+(INDEX(CachTinhDiem!$B$15:$E$20,MATCH($O814,CachTinhDiem!$A$15:$A$20,0),4)-1)*9/4,1),1)</f>
        <v>7.2</v>
      </c>
      <c r="T814" s="18" t="str">
        <f>INDEX(CachTinhDiem!$A$8:$A$11,MATCH(MAX($P814:$S814),$P814:$S814,0))</f>
        <v>Thuyết trình</v>
      </c>
      <c r="U814" s="21" t="s">
        <v>91</v>
      </c>
      <c r="V814" s="21" t="s">
        <v>92</v>
      </c>
    </row>
    <row r="815" spans="1:22" ht="15" customHeight="1" x14ac:dyDescent="0.35">
      <c r="A815" s="18" t="s">
        <v>1824</v>
      </c>
      <c r="B815" s="18" t="s">
        <v>1512</v>
      </c>
      <c r="C815" s="18" t="s">
        <v>1825</v>
      </c>
      <c r="D815" s="18" t="s">
        <v>85</v>
      </c>
      <c r="E815" s="18" t="s">
        <v>344</v>
      </c>
      <c r="F815" s="18" t="s">
        <v>87</v>
      </c>
      <c r="G815" s="18" t="s">
        <v>238</v>
      </c>
      <c r="H815" s="19">
        <v>10</v>
      </c>
      <c r="I815" s="19">
        <v>31</v>
      </c>
      <c r="J815" s="18" t="s">
        <v>200</v>
      </c>
      <c r="K815" s="19">
        <v>3</v>
      </c>
      <c r="L815" s="19">
        <v>2</v>
      </c>
      <c r="M815" s="19">
        <v>3</v>
      </c>
      <c r="N815" s="19">
        <v>3</v>
      </c>
      <c r="O815" s="18" t="s">
        <v>90</v>
      </c>
      <c r="P815" s="20">
        <f>ROUND(CachTinhDiem!$B$23*ROUND(1+(SUMPRODUCT(INDEX(CachTinhDiem!$B$8:$E$11,1,0),$K815:$N815)-1)*9/4,1)+CachTinhDiem!$B$24*ROUND(1+(INDEX(CachTinhDiem!$B$15:$E$20,MATCH($O815,CachTinhDiem!$A$15:$A$20,0),1)-1)*9/4,1),1)</f>
        <v>5.7</v>
      </c>
      <c r="Q815" s="20">
        <f>ROUND(CachTinhDiem!$B$23*ROUND(1+(SUMPRODUCT(INDEX(CachTinhDiem!$B$8:$E$11,2,0),$K815:$N815)-1)*9/4,1)+CachTinhDiem!$B$24*ROUND(1+(INDEX(CachTinhDiem!$B$15:$E$20,MATCH($O815,CachTinhDiem!$A$15:$A$20,0),2)-1)*9/4,1),1)</f>
        <v>5.2</v>
      </c>
      <c r="R815" s="20">
        <f>ROUND(CachTinhDiem!$B$23*ROUND(1+(SUMPRODUCT(INDEX(CachTinhDiem!$B$8:$E$11,3,0),$K815:$N815)-1)*9/4,1)+CachTinhDiem!$B$24*ROUND(1+(INDEX(CachTinhDiem!$B$15:$E$20,MATCH($O815,CachTinhDiem!$A$15:$A$20,0),3)-1)*9/4,1),1)</f>
        <v>5.7</v>
      </c>
      <c r="S815" s="20">
        <f>ROUND(CachTinhDiem!$B$23*ROUND(1+(SUMPRODUCT(INDEX(CachTinhDiem!$B$8:$E$11,4,0),$K815:$N815)-1)*9/4,1)+CachTinhDiem!$B$24*ROUND(1+(INDEX(CachTinhDiem!$B$15:$E$20,MATCH($O815,CachTinhDiem!$A$15:$A$20,0),4)-1)*9/4,1),1)</f>
        <v>4.5999999999999996</v>
      </c>
      <c r="T815" s="18" t="str">
        <f>INDEX(CachTinhDiem!$A$8:$A$11,MATCH(MAX($P815:$S815),$P815:$S815,0))</f>
        <v>Đi học</v>
      </c>
      <c r="U815" s="21" t="s">
        <v>91</v>
      </c>
      <c r="V815" s="21" t="s">
        <v>92</v>
      </c>
    </row>
    <row r="816" spans="1:22" ht="15" customHeight="1" x14ac:dyDescent="0.35">
      <c r="A816" s="18" t="s">
        <v>1826</v>
      </c>
      <c r="B816" s="18" t="s">
        <v>1512</v>
      </c>
      <c r="C816" s="18" t="s">
        <v>1827</v>
      </c>
      <c r="D816" s="18" t="s">
        <v>100</v>
      </c>
      <c r="E816" s="18" t="s">
        <v>141</v>
      </c>
      <c r="F816" s="18" t="s">
        <v>87</v>
      </c>
      <c r="G816" s="18" t="s">
        <v>1277</v>
      </c>
      <c r="H816" s="19">
        <v>12</v>
      </c>
      <c r="I816" s="19">
        <v>33</v>
      </c>
      <c r="J816" s="18" t="s">
        <v>89</v>
      </c>
      <c r="K816" s="19">
        <v>2</v>
      </c>
      <c r="L816" s="19">
        <v>3</v>
      </c>
      <c r="M816" s="19">
        <v>5</v>
      </c>
      <c r="N816" s="19">
        <v>1</v>
      </c>
      <c r="O816" s="18" t="s">
        <v>138</v>
      </c>
      <c r="P816" s="20">
        <f>ROUND(CachTinhDiem!$B$23*ROUND(1+(SUMPRODUCT(INDEX(CachTinhDiem!$B$8:$E$11,1,0),$K816:$N816)-1)*9/4,1)+CachTinhDiem!$B$24*ROUND(1+(INDEX(CachTinhDiem!$B$15:$E$20,MATCH($O816,CachTinhDiem!$A$15:$A$20,0),1)-1)*9/4,1),1)</f>
        <v>6.1</v>
      </c>
      <c r="Q816" s="20">
        <f>ROUND(CachTinhDiem!$B$23*ROUND(1+(SUMPRODUCT(INDEX(CachTinhDiem!$B$8:$E$11,2,0),$K816:$N816)-1)*9/4,1)+CachTinhDiem!$B$24*ROUND(1+(INDEX(CachTinhDiem!$B$15:$E$20,MATCH($O816,CachTinhDiem!$A$15:$A$20,0),2)-1)*9/4,1),1)</f>
        <v>7.8</v>
      </c>
      <c r="R816" s="20">
        <f>ROUND(CachTinhDiem!$B$23*ROUND(1+(SUMPRODUCT(INDEX(CachTinhDiem!$B$8:$E$11,3,0),$K816:$N816)-1)*9/4,1)+CachTinhDiem!$B$24*ROUND(1+(INDEX(CachTinhDiem!$B$15:$E$20,MATCH($O816,CachTinhDiem!$A$15:$A$20,0),3)-1)*9/4,1),1)</f>
        <v>7.2</v>
      </c>
      <c r="S816" s="20">
        <f>ROUND(CachTinhDiem!$B$23*ROUND(1+(SUMPRODUCT(INDEX(CachTinhDiem!$B$8:$E$11,4,0),$K816:$N816)-1)*9/4,1)+CachTinhDiem!$B$24*ROUND(1+(INDEX(CachTinhDiem!$B$15:$E$20,MATCH($O816,CachTinhDiem!$A$15:$A$20,0),4)-1)*9/4,1),1)</f>
        <v>2.9</v>
      </c>
      <c r="T816" s="18" t="str">
        <f>INDEX(CachTinhDiem!$A$8:$A$11,MATCH(MAX($P816:$S816),$P816:$S816,0))</f>
        <v>Xưởng/Công trình</v>
      </c>
      <c r="U816" s="21" t="s">
        <v>91</v>
      </c>
      <c r="V816" s="21" t="s">
        <v>92</v>
      </c>
    </row>
    <row r="817" spans="1:22" ht="15" customHeight="1" x14ac:dyDescent="0.35">
      <c r="A817" s="18" t="s">
        <v>1828</v>
      </c>
      <c r="B817" s="18" t="s">
        <v>1512</v>
      </c>
      <c r="C817" s="18" t="s">
        <v>1829</v>
      </c>
      <c r="D817" s="18" t="s">
        <v>136</v>
      </c>
      <c r="E817" s="18" t="s">
        <v>144</v>
      </c>
      <c r="F817" s="18" t="s">
        <v>87</v>
      </c>
      <c r="G817" s="18" t="s">
        <v>259</v>
      </c>
      <c r="H817" s="19">
        <v>8</v>
      </c>
      <c r="I817" s="19">
        <v>21</v>
      </c>
      <c r="J817" s="18" t="s">
        <v>97</v>
      </c>
      <c r="K817" s="19">
        <v>4</v>
      </c>
      <c r="L817" s="19">
        <v>3</v>
      </c>
      <c r="M817" s="19">
        <v>3</v>
      </c>
      <c r="N817" s="19">
        <v>2</v>
      </c>
      <c r="O817" s="18" t="s">
        <v>115</v>
      </c>
      <c r="P817" s="20">
        <f>ROUND(CachTinhDiem!$B$23*ROUND(1+(SUMPRODUCT(INDEX(CachTinhDiem!$B$8:$E$11,1,0),$K817:$N817)-1)*9/4,1)+CachTinhDiem!$B$24*ROUND(1+(INDEX(CachTinhDiem!$B$15:$E$20,MATCH($O817,CachTinhDiem!$A$15:$A$20,0),1)-1)*9/4,1),1)</f>
        <v>6.6</v>
      </c>
      <c r="Q817" s="20">
        <f>ROUND(CachTinhDiem!$B$23*ROUND(1+(SUMPRODUCT(INDEX(CachTinhDiem!$B$8:$E$11,2,0),$K817:$N817)-1)*9/4,1)+CachTinhDiem!$B$24*ROUND(1+(INDEX(CachTinhDiem!$B$15:$E$20,MATCH($O817,CachTinhDiem!$A$15:$A$20,0),2)-1)*9/4,1),1)</f>
        <v>6.3</v>
      </c>
      <c r="R817" s="20">
        <f>ROUND(CachTinhDiem!$B$23*ROUND(1+(SUMPRODUCT(INDEX(CachTinhDiem!$B$8:$E$11,3,0),$K817:$N817)-1)*9/4,1)+CachTinhDiem!$B$24*ROUND(1+(INDEX(CachTinhDiem!$B$15:$E$20,MATCH($O817,CachTinhDiem!$A$15:$A$20,0),3)-1)*9/4,1),1)</f>
        <v>6.6</v>
      </c>
      <c r="S817" s="20">
        <f>ROUND(CachTinhDiem!$B$23*ROUND(1+(SUMPRODUCT(INDEX(CachTinhDiem!$B$8:$E$11,4,0),$K817:$N817)-1)*9/4,1)+CachTinhDiem!$B$24*ROUND(1+(INDEX(CachTinhDiem!$B$15:$E$20,MATCH($O817,CachTinhDiem!$A$15:$A$20,0),4)-1)*9/4,1),1)</f>
        <v>4.5999999999999996</v>
      </c>
      <c r="T817" s="18" t="str">
        <f>INDEX(CachTinhDiem!$A$8:$A$11,MATCH(MAX($P817:$S817),$P817:$S817,0))</f>
        <v>Đi học</v>
      </c>
      <c r="U817" s="21" t="s">
        <v>91</v>
      </c>
      <c r="V817" s="21" t="s">
        <v>92</v>
      </c>
    </row>
    <row r="818" spans="1:22" ht="15" customHeight="1" x14ac:dyDescent="0.35">
      <c r="A818" s="18" t="s">
        <v>1830</v>
      </c>
      <c r="B818" s="18" t="s">
        <v>1512</v>
      </c>
      <c r="C818" s="18" t="s">
        <v>1831</v>
      </c>
      <c r="D818" s="18" t="s">
        <v>85</v>
      </c>
      <c r="E818" s="18" t="s">
        <v>1097</v>
      </c>
      <c r="F818" s="18" t="s">
        <v>87</v>
      </c>
      <c r="G818" s="18" t="s">
        <v>1258</v>
      </c>
      <c r="H818" s="19">
        <v>5</v>
      </c>
      <c r="I818" s="19">
        <v>21</v>
      </c>
      <c r="J818" s="18" t="s">
        <v>97</v>
      </c>
      <c r="K818" s="19">
        <v>4</v>
      </c>
      <c r="L818" s="19">
        <v>1</v>
      </c>
      <c r="M818" s="19">
        <v>3</v>
      </c>
      <c r="N818" s="19">
        <v>3</v>
      </c>
      <c r="O818" s="18" t="s">
        <v>150</v>
      </c>
      <c r="P818" s="20">
        <f>ROUND(CachTinhDiem!$B$23*ROUND(1+(SUMPRODUCT(INDEX(CachTinhDiem!$B$8:$E$11,1,0),$K818:$N818)-1)*9/4,1)+CachTinhDiem!$B$24*ROUND(1+(INDEX(CachTinhDiem!$B$15:$E$20,MATCH($O818,CachTinhDiem!$A$15:$A$20,0),1)-1)*9/4,1),1)</f>
        <v>5.4</v>
      </c>
      <c r="Q818" s="20">
        <f>ROUND(CachTinhDiem!$B$23*ROUND(1+(SUMPRODUCT(INDEX(CachTinhDiem!$B$8:$E$11,2,0),$K818:$N818)-1)*9/4,1)+CachTinhDiem!$B$24*ROUND(1+(INDEX(CachTinhDiem!$B$15:$E$20,MATCH($O818,CachTinhDiem!$A$15:$A$20,0),2)-1)*9/4,1),1)</f>
        <v>4.5999999999999996</v>
      </c>
      <c r="R818" s="20">
        <f>ROUND(CachTinhDiem!$B$23*ROUND(1+(SUMPRODUCT(INDEX(CachTinhDiem!$B$8:$E$11,3,0),$K818:$N818)-1)*9/4,1)+CachTinhDiem!$B$24*ROUND(1+(INDEX(CachTinhDiem!$B$15:$E$20,MATCH($O818,CachTinhDiem!$A$15:$A$20,0),3)-1)*9/4,1),1)</f>
        <v>5.9</v>
      </c>
      <c r="S818" s="20">
        <f>ROUND(CachTinhDiem!$B$23*ROUND(1+(SUMPRODUCT(INDEX(CachTinhDiem!$B$8:$E$11,4,0),$K818:$N818)-1)*9/4,1)+CachTinhDiem!$B$24*ROUND(1+(INDEX(CachTinhDiem!$B$15:$E$20,MATCH($O818,CachTinhDiem!$A$15:$A$20,0),4)-1)*9/4,1),1)</f>
        <v>4.9000000000000004</v>
      </c>
      <c r="T818" s="18" t="str">
        <f>INDEX(CachTinhDiem!$A$8:$A$11,MATCH(MAX($P818:$S818),$P818:$S818,0))</f>
        <v>Vẽ ngoại cảnh</v>
      </c>
      <c r="U818" s="21" t="s">
        <v>91</v>
      </c>
      <c r="V818" s="21" t="s">
        <v>92</v>
      </c>
    </row>
    <row r="819" spans="1:22" ht="15" customHeight="1" x14ac:dyDescent="0.35">
      <c r="A819" s="18" t="s">
        <v>1832</v>
      </c>
      <c r="B819" s="18" t="s">
        <v>1512</v>
      </c>
      <c r="C819" s="18" t="s">
        <v>1833</v>
      </c>
      <c r="D819" s="18" t="s">
        <v>136</v>
      </c>
      <c r="E819" s="18" t="s">
        <v>141</v>
      </c>
      <c r="F819" s="18" t="s">
        <v>87</v>
      </c>
      <c r="G819" s="18" t="s">
        <v>262</v>
      </c>
      <c r="H819" s="19">
        <v>7</v>
      </c>
      <c r="I819" s="19">
        <v>20</v>
      </c>
      <c r="J819" s="18" t="s">
        <v>120</v>
      </c>
      <c r="K819" s="19">
        <v>4</v>
      </c>
      <c r="L819" s="19">
        <v>2</v>
      </c>
      <c r="M819" s="19">
        <v>3</v>
      </c>
      <c r="N819" s="19">
        <v>2</v>
      </c>
      <c r="O819" s="18" t="s">
        <v>115</v>
      </c>
      <c r="P819" s="20">
        <f>ROUND(CachTinhDiem!$B$23*ROUND(1+(SUMPRODUCT(INDEX(CachTinhDiem!$B$8:$E$11,1,0),$K819:$N819)-1)*9/4,1)+CachTinhDiem!$B$24*ROUND(1+(INDEX(CachTinhDiem!$B$15:$E$20,MATCH($O819,CachTinhDiem!$A$15:$A$20,0),1)-1)*9/4,1),1)</f>
        <v>6.1</v>
      </c>
      <c r="Q819" s="20">
        <f>ROUND(CachTinhDiem!$B$23*ROUND(1+(SUMPRODUCT(INDEX(CachTinhDiem!$B$8:$E$11,2,0),$K819:$N819)-1)*9/4,1)+CachTinhDiem!$B$24*ROUND(1+(INDEX(CachTinhDiem!$B$15:$E$20,MATCH($O819,CachTinhDiem!$A$15:$A$20,0),2)-1)*9/4,1),1)</f>
        <v>6.1</v>
      </c>
      <c r="R819" s="20">
        <f>ROUND(CachTinhDiem!$B$23*ROUND(1+(SUMPRODUCT(INDEX(CachTinhDiem!$B$8:$E$11,3,0),$K819:$N819)-1)*9/4,1)+CachTinhDiem!$B$24*ROUND(1+(INDEX(CachTinhDiem!$B$15:$E$20,MATCH($O819,CachTinhDiem!$A$15:$A$20,0),3)-1)*9/4,1),1)</f>
        <v>6.1</v>
      </c>
      <c r="S819" s="20">
        <f>ROUND(CachTinhDiem!$B$23*ROUND(1+(SUMPRODUCT(INDEX(CachTinhDiem!$B$8:$E$11,4,0),$K819:$N819)-1)*9/4,1)+CachTinhDiem!$B$24*ROUND(1+(INDEX(CachTinhDiem!$B$15:$E$20,MATCH($O819,CachTinhDiem!$A$15:$A$20,0),4)-1)*9/4,1),1)</f>
        <v>4.2</v>
      </c>
      <c r="T819" s="18" t="str">
        <f>INDEX(CachTinhDiem!$A$8:$A$11,MATCH(MAX($P819:$S819),$P819:$S819,0))</f>
        <v>Đi học</v>
      </c>
      <c r="U819" s="21" t="s">
        <v>91</v>
      </c>
      <c r="V819" s="21" t="s">
        <v>92</v>
      </c>
    </row>
    <row r="820" spans="1:22" ht="15" customHeight="1" x14ac:dyDescent="0.35">
      <c r="A820" s="18" t="s">
        <v>1834</v>
      </c>
      <c r="B820" s="18" t="s">
        <v>1512</v>
      </c>
      <c r="C820" s="18" t="s">
        <v>1835</v>
      </c>
      <c r="D820" s="18" t="s">
        <v>85</v>
      </c>
      <c r="E820" s="18" t="s">
        <v>113</v>
      </c>
      <c r="F820" s="18" t="s">
        <v>87</v>
      </c>
      <c r="G820" s="18" t="s">
        <v>1145</v>
      </c>
      <c r="H820" s="19">
        <v>11</v>
      </c>
      <c r="I820" s="19">
        <v>29</v>
      </c>
      <c r="J820" s="18" t="s">
        <v>200</v>
      </c>
      <c r="K820" s="19">
        <v>3</v>
      </c>
      <c r="L820" s="19">
        <v>3</v>
      </c>
      <c r="M820" s="19">
        <v>3</v>
      </c>
      <c r="N820" s="19">
        <v>2</v>
      </c>
      <c r="O820" s="18" t="s">
        <v>150</v>
      </c>
      <c r="P820" s="20">
        <f>ROUND(CachTinhDiem!$B$23*ROUND(1+(SUMPRODUCT(INDEX(CachTinhDiem!$B$8:$E$11,1,0),$K820:$N820)-1)*9/4,1)+CachTinhDiem!$B$24*ROUND(1+(INDEX(CachTinhDiem!$B$15:$E$20,MATCH($O820,CachTinhDiem!$A$15:$A$20,0),1)-1)*9/4,1),1)</f>
        <v>5.7</v>
      </c>
      <c r="Q820" s="20">
        <f>ROUND(CachTinhDiem!$B$23*ROUND(1+(SUMPRODUCT(INDEX(CachTinhDiem!$B$8:$E$11,2,0),$K820:$N820)-1)*9/4,1)+CachTinhDiem!$B$24*ROUND(1+(INDEX(CachTinhDiem!$B$15:$E$20,MATCH($O820,CachTinhDiem!$A$15:$A$20,0),2)-1)*9/4,1),1)</f>
        <v>4.7</v>
      </c>
      <c r="R820" s="20">
        <f>ROUND(CachTinhDiem!$B$23*ROUND(1+(SUMPRODUCT(INDEX(CachTinhDiem!$B$8:$E$11,3,0),$K820:$N820)-1)*9/4,1)+CachTinhDiem!$B$24*ROUND(1+(INDEX(CachTinhDiem!$B$15:$E$20,MATCH($O820,CachTinhDiem!$A$15:$A$20,0),3)-1)*9/4,1),1)</f>
        <v>6.6</v>
      </c>
      <c r="S820" s="20">
        <f>ROUND(CachTinhDiem!$B$23*ROUND(1+(SUMPRODUCT(INDEX(CachTinhDiem!$B$8:$E$11,4,0),$K820:$N820)-1)*9/4,1)+CachTinhDiem!$B$24*ROUND(1+(INDEX(CachTinhDiem!$B$15:$E$20,MATCH($O820,CachTinhDiem!$A$15:$A$20,0),4)-1)*9/4,1),1)</f>
        <v>4.5999999999999996</v>
      </c>
      <c r="T820" s="18" t="str">
        <f>INDEX(CachTinhDiem!$A$8:$A$11,MATCH(MAX($P820:$S820),$P820:$S820,0))</f>
        <v>Vẽ ngoại cảnh</v>
      </c>
      <c r="U820" s="21" t="s">
        <v>91</v>
      </c>
      <c r="V820" s="21" t="s">
        <v>92</v>
      </c>
    </row>
    <row r="821" spans="1:22" ht="15" customHeight="1" x14ac:dyDescent="0.35">
      <c r="A821" s="18" t="s">
        <v>1836</v>
      </c>
      <c r="B821" s="18" t="s">
        <v>1512</v>
      </c>
      <c r="C821" s="18" t="s">
        <v>1837</v>
      </c>
      <c r="D821" s="18" t="s">
        <v>85</v>
      </c>
      <c r="E821" s="18" t="s">
        <v>147</v>
      </c>
      <c r="F821" s="18" t="s">
        <v>87</v>
      </c>
      <c r="G821" s="18" t="s">
        <v>1058</v>
      </c>
      <c r="H821" s="19">
        <v>13</v>
      </c>
      <c r="I821" s="19">
        <v>33</v>
      </c>
      <c r="J821" s="18" t="s">
        <v>89</v>
      </c>
      <c r="K821" s="19">
        <v>2</v>
      </c>
      <c r="L821" s="19">
        <v>3</v>
      </c>
      <c r="M821" s="19">
        <v>4</v>
      </c>
      <c r="N821" s="19">
        <v>1</v>
      </c>
      <c r="O821" s="18" t="s">
        <v>115</v>
      </c>
      <c r="P821" s="20">
        <f>ROUND(CachTinhDiem!$B$23*ROUND(1+(SUMPRODUCT(INDEX(CachTinhDiem!$B$8:$E$11,1,0),$K821:$N821)-1)*9/4,1)+CachTinhDiem!$B$24*ROUND(1+(INDEX(CachTinhDiem!$B$15:$E$20,MATCH($O821,CachTinhDiem!$A$15:$A$20,0),1)-1)*9/4,1),1)</f>
        <v>6.2</v>
      </c>
      <c r="Q821" s="20">
        <f>ROUND(CachTinhDiem!$B$23*ROUND(1+(SUMPRODUCT(INDEX(CachTinhDiem!$B$8:$E$11,2,0),$K821:$N821)-1)*9/4,1)+CachTinhDiem!$B$24*ROUND(1+(INDEX(CachTinhDiem!$B$15:$E$20,MATCH($O821,CachTinhDiem!$A$15:$A$20,0),2)-1)*9/4,1),1)</f>
        <v>6.3</v>
      </c>
      <c r="R821" s="20">
        <f>ROUND(CachTinhDiem!$B$23*ROUND(1+(SUMPRODUCT(INDEX(CachTinhDiem!$B$8:$E$11,3,0),$K821:$N821)-1)*9/4,1)+CachTinhDiem!$B$24*ROUND(1+(INDEX(CachTinhDiem!$B$15:$E$20,MATCH($O821,CachTinhDiem!$A$15:$A$20,0),3)-1)*9/4,1),1)</f>
        <v>7</v>
      </c>
      <c r="S821" s="20">
        <f>ROUND(CachTinhDiem!$B$23*ROUND(1+(SUMPRODUCT(INDEX(CachTinhDiem!$B$8:$E$11,4,0),$K821:$N821)-1)*9/4,1)+CachTinhDiem!$B$24*ROUND(1+(INDEX(CachTinhDiem!$B$15:$E$20,MATCH($O821,CachTinhDiem!$A$15:$A$20,0),4)-1)*9/4,1),1)</f>
        <v>4</v>
      </c>
      <c r="T821" s="18" t="str">
        <f>INDEX(CachTinhDiem!$A$8:$A$11,MATCH(MAX($P821:$S821),$P821:$S821,0))</f>
        <v>Vẽ ngoại cảnh</v>
      </c>
      <c r="U821" s="21" t="s">
        <v>91</v>
      </c>
      <c r="V821" s="21" t="s">
        <v>92</v>
      </c>
    </row>
    <row r="822" spans="1:22" ht="15" customHeight="1" x14ac:dyDescent="0.35">
      <c r="A822" s="18" t="s">
        <v>1838</v>
      </c>
      <c r="B822" s="18" t="s">
        <v>1512</v>
      </c>
      <c r="C822" s="18" t="s">
        <v>1839</v>
      </c>
      <c r="D822" s="18" t="s">
        <v>100</v>
      </c>
      <c r="E822" s="18" t="s">
        <v>18</v>
      </c>
      <c r="F822" s="18" t="s">
        <v>87</v>
      </c>
      <c r="G822" s="18" t="s">
        <v>1145</v>
      </c>
      <c r="H822" s="19">
        <v>11</v>
      </c>
      <c r="I822" s="19">
        <v>31</v>
      </c>
      <c r="J822" s="18" t="s">
        <v>200</v>
      </c>
      <c r="K822" s="19">
        <v>3</v>
      </c>
      <c r="L822" s="19">
        <v>3</v>
      </c>
      <c r="M822" s="19">
        <v>3</v>
      </c>
      <c r="N822" s="19">
        <v>4</v>
      </c>
      <c r="O822" s="18" t="s">
        <v>103</v>
      </c>
      <c r="P822" s="20">
        <f>ROUND(CachTinhDiem!$B$23*ROUND(1+(SUMPRODUCT(INDEX(CachTinhDiem!$B$8:$E$11,1,0),$K822:$N822)-1)*9/4,1)+CachTinhDiem!$B$24*ROUND(1+(INDEX(CachTinhDiem!$B$15:$E$20,MATCH($O822,CachTinhDiem!$A$15:$A$20,0),1)-1)*9/4,1),1)</f>
        <v>6.7</v>
      </c>
      <c r="Q822" s="20">
        <f>ROUND(CachTinhDiem!$B$23*ROUND(1+(SUMPRODUCT(INDEX(CachTinhDiem!$B$8:$E$11,2,0),$K822:$N822)-1)*9/4,1)+CachTinhDiem!$B$24*ROUND(1+(INDEX(CachTinhDiem!$B$15:$E$20,MATCH($O822,CachTinhDiem!$A$15:$A$20,0),2)-1)*9/4,1),1)</f>
        <v>5</v>
      </c>
      <c r="R822" s="20">
        <f>ROUND(CachTinhDiem!$B$23*ROUND(1+(SUMPRODUCT(INDEX(CachTinhDiem!$B$8:$E$11,3,0),$K822:$N822)-1)*9/4,1)+CachTinhDiem!$B$24*ROUND(1+(INDEX(CachTinhDiem!$B$15:$E$20,MATCH($O822,CachTinhDiem!$A$15:$A$20,0),3)-1)*9/4,1),1)</f>
        <v>5.2</v>
      </c>
      <c r="S822" s="20">
        <f>ROUND(CachTinhDiem!$B$23*ROUND(1+(SUMPRODUCT(INDEX(CachTinhDiem!$B$8:$E$11,4,0),$K822:$N822)-1)*9/4,1)+CachTinhDiem!$B$24*ROUND(1+(INDEX(CachTinhDiem!$B$15:$E$20,MATCH($O822,CachTinhDiem!$A$15:$A$20,0),4)-1)*9/4,1),1)</f>
        <v>7.8</v>
      </c>
      <c r="T822" s="18" t="str">
        <f>INDEX(CachTinhDiem!$A$8:$A$11,MATCH(MAX($P822:$S822),$P822:$S822,0))</f>
        <v>Thuyết trình</v>
      </c>
      <c r="U822" s="21" t="s">
        <v>91</v>
      </c>
      <c r="V822" s="21" t="s">
        <v>92</v>
      </c>
    </row>
    <row r="823" spans="1:22" ht="15" customHeight="1" x14ac:dyDescent="0.35">
      <c r="A823" s="18" t="s">
        <v>1840</v>
      </c>
      <c r="B823" s="18" t="s">
        <v>1512</v>
      </c>
      <c r="C823" s="18" t="s">
        <v>1841</v>
      </c>
      <c r="D823" s="18" t="s">
        <v>85</v>
      </c>
      <c r="E823" s="18" t="s">
        <v>183</v>
      </c>
      <c r="F823" s="18" t="s">
        <v>87</v>
      </c>
      <c r="G823" s="18" t="s">
        <v>1145</v>
      </c>
      <c r="H823" s="19">
        <v>12</v>
      </c>
      <c r="I823" s="19">
        <v>31</v>
      </c>
      <c r="J823" s="18" t="s">
        <v>128</v>
      </c>
      <c r="K823" s="19">
        <v>3</v>
      </c>
      <c r="L823" s="19">
        <v>3</v>
      </c>
      <c r="M823" s="19">
        <v>3</v>
      </c>
      <c r="N823" s="19">
        <v>4</v>
      </c>
      <c r="O823" s="18" t="s">
        <v>103</v>
      </c>
      <c r="P823" s="20">
        <f>ROUND(CachTinhDiem!$B$23*ROUND(1+(SUMPRODUCT(INDEX(CachTinhDiem!$B$8:$E$11,1,0),$K823:$N823)-1)*9/4,1)+CachTinhDiem!$B$24*ROUND(1+(INDEX(CachTinhDiem!$B$15:$E$20,MATCH($O823,CachTinhDiem!$A$15:$A$20,0),1)-1)*9/4,1),1)</f>
        <v>6.7</v>
      </c>
      <c r="Q823" s="20">
        <f>ROUND(CachTinhDiem!$B$23*ROUND(1+(SUMPRODUCT(INDEX(CachTinhDiem!$B$8:$E$11,2,0),$K823:$N823)-1)*9/4,1)+CachTinhDiem!$B$24*ROUND(1+(INDEX(CachTinhDiem!$B$15:$E$20,MATCH($O823,CachTinhDiem!$A$15:$A$20,0),2)-1)*9/4,1),1)</f>
        <v>5</v>
      </c>
      <c r="R823" s="20">
        <f>ROUND(CachTinhDiem!$B$23*ROUND(1+(SUMPRODUCT(INDEX(CachTinhDiem!$B$8:$E$11,3,0),$K823:$N823)-1)*9/4,1)+CachTinhDiem!$B$24*ROUND(1+(INDEX(CachTinhDiem!$B$15:$E$20,MATCH($O823,CachTinhDiem!$A$15:$A$20,0),3)-1)*9/4,1),1)</f>
        <v>5.2</v>
      </c>
      <c r="S823" s="20">
        <f>ROUND(CachTinhDiem!$B$23*ROUND(1+(SUMPRODUCT(INDEX(CachTinhDiem!$B$8:$E$11,4,0),$K823:$N823)-1)*9/4,1)+CachTinhDiem!$B$24*ROUND(1+(INDEX(CachTinhDiem!$B$15:$E$20,MATCH($O823,CachTinhDiem!$A$15:$A$20,0),4)-1)*9/4,1),1)</f>
        <v>7.8</v>
      </c>
      <c r="T823" s="18" t="str">
        <f>INDEX(CachTinhDiem!$A$8:$A$11,MATCH(MAX($P823:$S823),$P823:$S823,0))</f>
        <v>Thuyết trình</v>
      </c>
      <c r="U823" s="21" t="s">
        <v>91</v>
      </c>
      <c r="V823" s="21" t="s">
        <v>92</v>
      </c>
    </row>
    <row r="824" spans="1:22" ht="15" customHeight="1" x14ac:dyDescent="0.35">
      <c r="A824" s="18" t="s">
        <v>1842</v>
      </c>
      <c r="B824" s="18" t="s">
        <v>1512</v>
      </c>
      <c r="C824" s="18" t="s">
        <v>1843</v>
      </c>
      <c r="D824" s="18" t="s">
        <v>100</v>
      </c>
      <c r="E824" s="18" t="s">
        <v>254</v>
      </c>
      <c r="F824" s="18" t="s">
        <v>87</v>
      </c>
      <c r="G824" s="18" t="s">
        <v>1123</v>
      </c>
      <c r="H824" s="19">
        <v>5</v>
      </c>
      <c r="I824" s="19">
        <v>20</v>
      </c>
      <c r="J824" s="18" t="s">
        <v>120</v>
      </c>
      <c r="K824" s="19">
        <v>4</v>
      </c>
      <c r="L824" s="19">
        <v>1</v>
      </c>
      <c r="M824" s="19">
        <v>2</v>
      </c>
      <c r="N824" s="19">
        <v>3</v>
      </c>
      <c r="O824" s="18" t="s">
        <v>90</v>
      </c>
      <c r="P824" s="20">
        <f>ROUND(CachTinhDiem!$B$23*ROUND(1+(SUMPRODUCT(INDEX(CachTinhDiem!$B$8:$E$11,1,0),$K824:$N824)-1)*9/4,1)+CachTinhDiem!$B$24*ROUND(1+(INDEX(CachTinhDiem!$B$15:$E$20,MATCH($O824,CachTinhDiem!$A$15:$A$20,0),1)-1)*9/4,1),1)</f>
        <v>4.9000000000000004</v>
      </c>
      <c r="Q824" s="20">
        <f>ROUND(CachTinhDiem!$B$23*ROUND(1+(SUMPRODUCT(INDEX(CachTinhDiem!$B$8:$E$11,2,0),$K824:$N824)-1)*9/4,1)+CachTinhDiem!$B$24*ROUND(1+(INDEX(CachTinhDiem!$B$15:$E$20,MATCH($O824,CachTinhDiem!$A$15:$A$20,0),2)-1)*9/4,1),1)</f>
        <v>4.4000000000000004</v>
      </c>
      <c r="R824" s="20">
        <f>ROUND(CachTinhDiem!$B$23*ROUND(1+(SUMPRODUCT(INDEX(CachTinhDiem!$B$8:$E$11,3,0),$K824:$N824)-1)*9/4,1)+CachTinhDiem!$B$24*ROUND(1+(INDEX(CachTinhDiem!$B$15:$E$20,MATCH($O824,CachTinhDiem!$A$15:$A$20,0),3)-1)*9/4,1),1)</f>
        <v>4.4000000000000004</v>
      </c>
      <c r="S824" s="20">
        <f>ROUND(CachTinhDiem!$B$23*ROUND(1+(SUMPRODUCT(INDEX(CachTinhDiem!$B$8:$E$11,4,0),$K824:$N824)-1)*9/4,1)+CachTinhDiem!$B$24*ROUND(1+(INDEX(CachTinhDiem!$B$15:$E$20,MATCH($O824,CachTinhDiem!$A$15:$A$20,0),4)-1)*9/4,1),1)</f>
        <v>3.9</v>
      </c>
      <c r="T824" s="18" t="str">
        <f>INDEX(CachTinhDiem!$A$8:$A$11,MATCH(MAX($P824:$S824),$P824:$S824,0))</f>
        <v>Đi học</v>
      </c>
      <c r="U824" s="21" t="s">
        <v>91</v>
      </c>
      <c r="V824" s="21" t="s">
        <v>92</v>
      </c>
    </row>
    <row r="825" spans="1:22" ht="15" customHeight="1" x14ac:dyDescent="0.35">
      <c r="A825" s="18" t="s">
        <v>1844</v>
      </c>
      <c r="B825" s="18" t="s">
        <v>1512</v>
      </c>
      <c r="C825" s="18" t="s">
        <v>1845</v>
      </c>
      <c r="D825" s="18" t="s">
        <v>100</v>
      </c>
      <c r="E825" s="18" t="s">
        <v>106</v>
      </c>
      <c r="F825" s="18" t="s">
        <v>87</v>
      </c>
      <c r="G825" s="18" t="s">
        <v>1145</v>
      </c>
      <c r="H825" s="19">
        <v>13</v>
      </c>
      <c r="I825" s="19">
        <v>32</v>
      </c>
      <c r="J825" s="18" t="s">
        <v>89</v>
      </c>
      <c r="K825" s="19">
        <v>3</v>
      </c>
      <c r="L825" s="19">
        <v>3</v>
      </c>
      <c r="M825" s="19">
        <v>2</v>
      </c>
      <c r="N825" s="19">
        <v>3</v>
      </c>
      <c r="O825" s="18" t="s">
        <v>103</v>
      </c>
      <c r="P825" s="20">
        <f>ROUND(CachTinhDiem!$B$23*ROUND(1+(SUMPRODUCT(INDEX(CachTinhDiem!$B$8:$E$11,1,0),$K825:$N825)-1)*9/4,1)+CachTinhDiem!$B$24*ROUND(1+(INDEX(CachTinhDiem!$B$15:$E$20,MATCH($O825,CachTinhDiem!$A$15:$A$20,0),1)-1)*9/4,1),1)</f>
        <v>5.7</v>
      </c>
      <c r="Q825" s="20">
        <f>ROUND(CachTinhDiem!$B$23*ROUND(1+(SUMPRODUCT(INDEX(CachTinhDiem!$B$8:$E$11,2,0),$K825:$N825)-1)*9/4,1)+CachTinhDiem!$B$24*ROUND(1+(INDEX(CachTinhDiem!$B$15:$E$20,MATCH($O825,CachTinhDiem!$A$15:$A$20,0),2)-1)*9/4,1),1)</f>
        <v>4.0999999999999996</v>
      </c>
      <c r="R825" s="20">
        <f>ROUND(CachTinhDiem!$B$23*ROUND(1+(SUMPRODUCT(INDEX(CachTinhDiem!$B$8:$E$11,3,0),$K825:$N825)-1)*9/4,1)+CachTinhDiem!$B$24*ROUND(1+(INDEX(CachTinhDiem!$B$15:$E$20,MATCH($O825,CachTinhDiem!$A$15:$A$20,0),3)-1)*9/4,1),1)</f>
        <v>4.0999999999999996</v>
      </c>
      <c r="S825" s="20">
        <f>ROUND(CachTinhDiem!$B$23*ROUND(1+(SUMPRODUCT(INDEX(CachTinhDiem!$B$8:$E$11,4,0),$K825:$N825)-1)*9/4,1)+CachTinhDiem!$B$24*ROUND(1+(INDEX(CachTinhDiem!$B$15:$E$20,MATCH($O825,CachTinhDiem!$A$15:$A$20,0),4)-1)*9/4,1),1)</f>
        <v>6.6</v>
      </c>
      <c r="T825" s="18" t="str">
        <f>INDEX(CachTinhDiem!$A$8:$A$11,MATCH(MAX($P825:$S825),$P825:$S825,0))</f>
        <v>Thuyết trình</v>
      </c>
      <c r="U825" s="21" t="s">
        <v>91</v>
      </c>
      <c r="V825" s="21" t="s">
        <v>92</v>
      </c>
    </row>
    <row r="826" spans="1:22" ht="15" customHeight="1" x14ac:dyDescent="0.35">
      <c r="A826" s="18" t="s">
        <v>1846</v>
      </c>
      <c r="B826" s="18" t="s">
        <v>1512</v>
      </c>
      <c r="C826" s="18" t="s">
        <v>1847</v>
      </c>
      <c r="D826" s="18" t="s">
        <v>100</v>
      </c>
      <c r="E826" s="18" t="s">
        <v>126</v>
      </c>
      <c r="F826" s="18" t="s">
        <v>87</v>
      </c>
      <c r="G826" s="18" t="s">
        <v>215</v>
      </c>
      <c r="H826" s="19">
        <v>14</v>
      </c>
      <c r="I826" s="19">
        <v>31</v>
      </c>
      <c r="J826" s="18" t="s">
        <v>128</v>
      </c>
      <c r="K826" s="19">
        <v>2</v>
      </c>
      <c r="L826" s="19">
        <v>3</v>
      </c>
      <c r="M826" s="19">
        <v>5</v>
      </c>
      <c r="N826" s="19">
        <v>3</v>
      </c>
      <c r="O826" s="18" t="s">
        <v>138</v>
      </c>
      <c r="P826" s="20">
        <f>ROUND(CachTinhDiem!$B$23*ROUND(1+(SUMPRODUCT(INDEX(CachTinhDiem!$B$8:$E$11,1,0),$K826:$N826)-1)*9/4,1)+CachTinhDiem!$B$24*ROUND(1+(INDEX(CachTinhDiem!$B$15:$E$20,MATCH($O826,CachTinhDiem!$A$15:$A$20,0),1)-1)*9/4,1),1)</f>
        <v>7</v>
      </c>
      <c r="Q826" s="20">
        <f>ROUND(CachTinhDiem!$B$23*ROUND(1+(SUMPRODUCT(INDEX(CachTinhDiem!$B$8:$E$11,2,0),$K826:$N826)-1)*9/4,1)+CachTinhDiem!$B$24*ROUND(1+(INDEX(CachTinhDiem!$B$15:$E$20,MATCH($O826,CachTinhDiem!$A$15:$A$20,0),2)-1)*9/4,1),1)</f>
        <v>8.1</v>
      </c>
      <c r="R826" s="20">
        <f>ROUND(CachTinhDiem!$B$23*ROUND(1+(SUMPRODUCT(INDEX(CachTinhDiem!$B$8:$E$11,3,0),$K826:$N826)-1)*9/4,1)+CachTinhDiem!$B$24*ROUND(1+(INDEX(CachTinhDiem!$B$15:$E$20,MATCH($O826,CachTinhDiem!$A$15:$A$20,0),3)-1)*9/4,1),1)</f>
        <v>7.8</v>
      </c>
      <c r="S826" s="20">
        <f>ROUND(CachTinhDiem!$B$23*ROUND(1+(SUMPRODUCT(INDEX(CachTinhDiem!$B$8:$E$11,4,0),$K826:$N826)-1)*9/4,1)+CachTinhDiem!$B$24*ROUND(1+(INDEX(CachTinhDiem!$B$15:$E$20,MATCH($O826,CachTinhDiem!$A$15:$A$20,0),4)-1)*9/4,1),1)</f>
        <v>4.8</v>
      </c>
      <c r="T826" s="18" t="str">
        <f>INDEX(CachTinhDiem!$A$8:$A$11,MATCH(MAX($P826:$S826),$P826:$S826,0))</f>
        <v>Xưởng/Công trình</v>
      </c>
      <c r="U826" s="21" t="s">
        <v>91</v>
      </c>
      <c r="V826" s="21" t="s">
        <v>92</v>
      </c>
    </row>
    <row r="827" spans="1:22" ht="15" customHeight="1" x14ac:dyDescent="0.35">
      <c r="A827" s="18" t="s">
        <v>1848</v>
      </c>
      <c r="B827" s="18" t="s">
        <v>1512</v>
      </c>
      <c r="C827" s="18" t="s">
        <v>1849</v>
      </c>
      <c r="D827" s="18" t="s">
        <v>136</v>
      </c>
      <c r="E827" s="18" t="s">
        <v>1097</v>
      </c>
      <c r="F827" s="18" t="s">
        <v>87</v>
      </c>
      <c r="G827" s="18" t="s">
        <v>1561</v>
      </c>
      <c r="H827" s="19">
        <v>5</v>
      </c>
      <c r="I827" s="19">
        <v>18</v>
      </c>
      <c r="J827" s="18" t="s">
        <v>120</v>
      </c>
      <c r="K827" s="19">
        <v>4</v>
      </c>
      <c r="L827" s="19">
        <v>1</v>
      </c>
      <c r="M827" s="19">
        <v>4</v>
      </c>
      <c r="N827" s="19">
        <v>3</v>
      </c>
      <c r="O827" s="18" t="s">
        <v>150</v>
      </c>
      <c r="P827" s="20">
        <f>ROUND(CachTinhDiem!$B$23*ROUND(1+(SUMPRODUCT(INDEX(CachTinhDiem!$B$8:$E$11,1,0),$K827:$N827)-1)*9/4,1)+CachTinhDiem!$B$24*ROUND(1+(INDEX(CachTinhDiem!$B$15:$E$20,MATCH($O827,CachTinhDiem!$A$15:$A$20,0),1)-1)*9/4,1),1)</f>
        <v>5.9</v>
      </c>
      <c r="Q827" s="20">
        <f>ROUND(CachTinhDiem!$B$23*ROUND(1+(SUMPRODUCT(INDEX(CachTinhDiem!$B$8:$E$11,2,0),$K827:$N827)-1)*9/4,1)+CachTinhDiem!$B$24*ROUND(1+(INDEX(CachTinhDiem!$B$15:$E$20,MATCH($O827,CachTinhDiem!$A$15:$A$20,0),2)-1)*9/4,1),1)</f>
        <v>5.3</v>
      </c>
      <c r="R827" s="20">
        <f>ROUND(CachTinhDiem!$B$23*ROUND(1+(SUMPRODUCT(INDEX(CachTinhDiem!$B$8:$E$11,3,0),$K827:$N827)-1)*9/4,1)+CachTinhDiem!$B$24*ROUND(1+(INDEX(CachTinhDiem!$B$15:$E$20,MATCH($O827,CachTinhDiem!$A$15:$A$20,0),3)-1)*9/4,1),1)</f>
        <v>6.7</v>
      </c>
      <c r="S827" s="20">
        <f>ROUND(CachTinhDiem!$B$23*ROUND(1+(SUMPRODUCT(INDEX(CachTinhDiem!$B$8:$E$11,4,0),$K827:$N827)-1)*9/4,1)+CachTinhDiem!$B$24*ROUND(1+(INDEX(CachTinhDiem!$B$15:$E$20,MATCH($O827,CachTinhDiem!$A$15:$A$20,0),4)-1)*9/4,1),1)</f>
        <v>5.2</v>
      </c>
      <c r="T827" s="18" t="str">
        <f>INDEX(CachTinhDiem!$A$8:$A$11,MATCH(MAX($P827:$S827),$P827:$S827,0))</f>
        <v>Vẽ ngoại cảnh</v>
      </c>
      <c r="U827" s="21" t="s">
        <v>91</v>
      </c>
      <c r="V827" s="21" t="s">
        <v>92</v>
      </c>
    </row>
    <row r="828" spans="1:22" ht="15" customHeight="1" x14ac:dyDescent="0.35">
      <c r="A828" s="18" t="s">
        <v>1850</v>
      </c>
      <c r="B828" s="18" t="s">
        <v>1512</v>
      </c>
      <c r="C828" s="18" t="s">
        <v>1851</v>
      </c>
      <c r="D828" s="18" t="s">
        <v>100</v>
      </c>
      <c r="E828" s="18" t="s">
        <v>284</v>
      </c>
      <c r="F828" s="18" t="s">
        <v>87</v>
      </c>
      <c r="G828" s="18" t="s">
        <v>1145</v>
      </c>
      <c r="H828" s="19">
        <v>13</v>
      </c>
      <c r="I828" s="19">
        <v>33</v>
      </c>
      <c r="J828" s="18" t="s">
        <v>89</v>
      </c>
      <c r="K828" s="19">
        <v>3</v>
      </c>
      <c r="L828" s="19">
        <v>3</v>
      </c>
      <c r="M828" s="19">
        <v>4</v>
      </c>
      <c r="N828" s="19">
        <v>5</v>
      </c>
      <c r="O828" s="18" t="s">
        <v>103</v>
      </c>
      <c r="P828" s="20">
        <f>ROUND(CachTinhDiem!$B$23*ROUND(1+(SUMPRODUCT(INDEX(CachTinhDiem!$B$8:$E$11,1,0),$K828:$N828)-1)*9/4,1)+CachTinhDiem!$B$24*ROUND(1+(INDEX(CachTinhDiem!$B$15:$E$20,MATCH($O828,CachTinhDiem!$A$15:$A$20,0),1)-1)*9/4,1),1)</f>
        <v>7.6</v>
      </c>
      <c r="Q828" s="20">
        <f>ROUND(CachTinhDiem!$B$23*ROUND(1+(SUMPRODUCT(INDEX(CachTinhDiem!$B$8:$E$11,2,0),$K828:$N828)-1)*9/4,1)+CachTinhDiem!$B$24*ROUND(1+(INDEX(CachTinhDiem!$B$15:$E$20,MATCH($O828,CachTinhDiem!$A$15:$A$20,0),2)-1)*9/4,1),1)</f>
        <v>6</v>
      </c>
      <c r="R828" s="20">
        <f>ROUND(CachTinhDiem!$B$23*ROUND(1+(SUMPRODUCT(INDEX(CachTinhDiem!$B$8:$E$11,3,0),$K828:$N828)-1)*9/4,1)+CachTinhDiem!$B$24*ROUND(1+(INDEX(CachTinhDiem!$B$15:$E$20,MATCH($O828,CachTinhDiem!$A$15:$A$20,0),3)-1)*9/4,1),1)</f>
        <v>6.2</v>
      </c>
      <c r="S828" s="20">
        <f>ROUND(CachTinhDiem!$B$23*ROUND(1+(SUMPRODUCT(INDEX(CachTinhDiem!$B$8:$E$11,4,0),$K828:$N828)-1)*9/4,1)+CachTinhDiem!$B$24*ROUND(1+(INDEX(CachTinhDiem!$B$15:$E$20,MATCH($O828,CachTinhDiem!$A$15:$A$20,0),4)-1)*9/4,1),1)</f>
        <v>9.1</v>
      </c>
      <c r="T828" s="18" t="str">
        <f>INDEX(CachTinhDiem!$A$8:$A$11,MATCH(MAX($P828:$S828),$P828:$S828,0))</f>
        <v>Thuyết trình</v>
      </c>
      <c r="U828" s="21" t="s">
        <v>91</v>
      </c>
      <c r="V828" s="21" t="s">
        <v>92</v>
      </c>
    </row>
    <row r="829" spans="1:22" ht="15" customHeight="1" x14ac:dyDescent="0.35">
      <c r="A829" s="18" t="s">
        <v>1852</v>
      </c>
      <c r="B829" s="18" t="s">
        <v>1512</v>
      </c>
      <c r="C829" s="18" t="s">
        <v>1853</v>
      </c>
      <c r="D829" s="18" t="s">
        <v>100</v>
      </c>
      <c r="E829" s="18" t="s">
        <v>225</v>
      </c>
      <c r="F829" s="18" t="s">
        <v>87</v>
      </c>
      <c r="G829" s="18" t="s">
        <v>1145</v>
      </c>
      <c r="H829" s="19">
        <v>12</v>
      </c>
      <c r="I829" s="19">
        <v>30</v>
      </c>
      <c r="J829" s="18" t="s">
        <v>128</v>
      </c>
      <c r="K829" s="19">
        <v>3</v>
      </c>
      <c r="L829" s="19">
        <v>3</v>
      </c>
      <c r="M829" s="19">
        <v>4</v>
      </c>
      <c r="N829" s="19">
        <v>1</v>
      </c>
      <c r="O829" s="18" t="s">
        <v>150</v>
      </c>
      <c r="P829" s="20">
        <f>ROUND(CachTinhDiem!$B$23*ROUND(1+(SUMPRODUCT(INDEX(CachTinhDiem!$B$8:$E$11,1,0),$K829:$N829)-1)*9/4,1)+CachTinhDiem!$B$24*ROUND(1+(INDEX(CachTinhDiem!$B$15:$E$20,MATCH($O829,CachTinhDiem!$A$15:$A$20,0),1)-1)*9/4,1),1)</f>
        <v>5.7</v>
      </c>
      <c r="Q829" s="20">
        <f>ROUND(CachTinhDiem!$B$23*ROUND(1+(SUMPRODUCT(INDEX(CachTinhDiem!$B$8:$E$11,2,0),$K829:$N829)-1)*9/4,1)+CachTinhDiem!$B$24*ROUND(1+(INDEX(CachTinhDiem!$B$15:$E$20,MATCH($O829,CachTinhDiem!$A$15:$A$20,0),2)-1)*9/4,1),1)</f>
        <v>5.3</v>
      </c>
      <c r="R829" s="20">
        <f>ROUND(CachTinhDiem!$B$23*ROUND(1+(SUMPRODUCT(INDEX(CachTinhDiem!$B$8:$E$11,3,0),$K829:$N829)-1)*9/4,1)+CachTinhDiem!$B$24*ROUND(1+(INDEX(CachTinhDiem!$B$15:$E$20,MATCH($O829,CachTinhDiem!$A$15:$A$20,0),3)-1)*9/4,1),1)</f>
        <v>7</v>
      </c>
      <c r="S829" s="20">
        <f>ROUND(CachTinhDiem!$B$23*ROUND(1+(SUMPRODUCT(INDEX(CachTinhDiem!$B$8:$E$11,4,0),$K829:$N829)-1)*9/4,1)+CachTinhDiem!$B$24*ROUND(1+(INDEX(CachTinhDiem!$B$15:$E$20,MATCH($O829,CachTinhDiem!$A$15:$A$20,0),4)-1)*9/4,1),1)</f>
        <v>4</v>
      </c>
      <c r="T829" s="18" t="str">
        <f>INDEX(CachTinhDiem!$A$8:$A$11,MATCH(MAX($P829:$S829),$P829:$S829,0))</f>
        <v>Vẽ ngoại cảnh</v>
      </c>
      <c r="U829" s="21" t="s">
        <v>91</v>
      </c>
      <c r="V829" s="21" t="s">
        <v>92</v>
      </c>
    </row>
    <row r="830" spans="1:22" ht="15" customHeight="1" x14ac:dyDescent="0.35">
      <c r="A830" s="18" t="s">
        <v>1854</v>
      </c>
      <c r="B830" s="18" t="s">
        <v>1512</v>
      </c>
      <c r="C830" s="18" t="s">
        <v>1855</v>
      </c>
      <c r="D830" s="18" t="s">
        <v>100</v>
      </c>
      <c r="E830" s="18" t="s">
        <v>20</v>
      </c>
      <c r="F830" s="18" t="s">
        <v>87</v>
      </c>
      <c r="G830" s="18" t="s">
        <v>1145</v>
      </c>
      <c r="H830" s="19">
        <v>12</v>
      </c>
      <c r="I830" s="19">
        <v>33</v>
      </c>
      <c r="J830" s="18" t="s">
        <v>89</v>
      </c>
      <c r="K830" s="19">
        <v>3</v>
      </c>
      <c r="L830" s="19">
        <v>3</v>
      </c>
      <c r="M830" s="19">
        <v>3</v>
      </c>
      <c r="N830" s="19">
        <v>4</v>
      </c>
      <c r="O830" s="18" t="s">
        <v>103</v>
      </c>
      <c r="P830" s="20">
        <f>ROUND(CachTinhDiem!$B$23*ROUND(1+(SUMPRODUCT(INDEX(CachTinhDiem!$B$8:$E$11,1,0),$K830:$N830)-1)*9/4,1)+CachTinhDiem!$B$24*ROUND(1+(INDEX(CachTinhDiem!$B$15:$E$20,MATCH($O830,CachTinhDiem!$A$15:$A$20,0),1)-1)*9/4,1),1)</f>
        <v>6.7</v>
      </c>
      <c r="Q830" s="20">
        <f>ROUND(CachTinhDiem!$B$23*ROUND(1+(SUMPRODUCT(INDEX(CachTinhDiem!$B$8:$E$11,2,0),$K830:$N830)-1)*9/4,1)+CachTinhDiem!$B$24*ROUND(1+(INDEX(CachTinhDiem!$B$15:$E$20,MATCH($O830,CachTinhDiem!$A$15:$A$20,0),2)-1)*9/4,1),1)</f>
        <v>5</v>
      </c>
      <c r="R830" s="20">
        <f>ROUND(CachTinhDiem!$B$23*ROUND(1+(SUMPRODUCT(INDEX(CachTinhDiem!$B$8:$E$11,3,0),$K830:$N830)-1)*9/4,1)+CachTinhDiem!$B$24*ROUND(1+(INDEX(CachTinhDiem!$B$15:$E$20,MATCH($O830,CachTinhDiem!$A$15:$A$20,0),3)-1)*9/4,1),1)</f>
        <v>5.2</v>
      </c>
      <c r="S830" s="20">
        <f>ROUND(CachTinhDiem!$B$23*ROUND(1+(SUMPRODUCT(INDEX(CachTinhDiem!$B$8:$E$11,4,0),$K830:$N830)-1)*9/4,1)+CachTinhDiem!$B$24*ROUND(1+(INDEX(CachTinhDiem!$B$15:$E$20,MATCH($O830,CachTinhDiem!$A$15:$A$20,0),4)-1)*9/4,1),1)</f>
        <v>7.8</v>
      </c>
      <c r="T830" s="18" t="str">
        <f>INDEX(CachTinhDiem!$A$8:$A$11,MATCH(MAX($P830:$S830),$P830:$S830,0))</f>
        <v>Thuyết trình</v>
      </c>
      <c r="U830" s="21" t="s">
        <v>91</v>
      </c>
      <c r="V830" s="21" t="s">
        <v>92</v>
      </c>
    </row>
    <row r="831" spans="1:22" ht="15" customHeight="1" x14ac:dyDescent="0.35">
      <c r="A831" s="18" t="s">
        <v>1856</v>
      </c>
      <c r="B831" s="18" t="s">
        <v>1512</v>
      </c>
      <c r="C831" s="18" t="s">
        <v>1857</v>
      </c>
      <c r="D831" s="18" t="s">
        <v>100</v>
      </c>
      <c r="E831" s="18" t="s">
        <v>284</v>
      </c>
      <c r="F831" s="18" t="s">
        <v>87</v>
      </c>
      <c r="G831" s="18" t="s">
        <v>1638</v>
      </c>
      <c r="H831" s="19">
        <v>18</v>
      </c>
      <c r="I831" s="19">
        <v>34</v>
      </c>
      <c r="J831" s="18" t="s">
        <v>89</v>
      </c>
      <c r="K831" s="19">
        <v>2</v>
      </c>
      <c r="L831" s="19">
        <v>3</v>
      </c>
      <c r="M831" s="19">
        <v>4</v>
      </c>
      <c r="N831" s="19">
        <v>2</v>
      </c>
      <c r="O831" s="18" t="s">
        <v>150</v>
      </c>
      <c r="P831" s="20">
        <f>ROUND(CachTinhDiem!$B$23*ROUND(1+(SUMPRODUCT(INDEX(CachTinhDiem!$B$8:$E$11,1,0),$K831:$N831)-1)*9/4,1)+CachTinhDiem!$B$24*ROUND(1+(INDEX(CachTinhDiem!$B$15:$E$20,MATCH($O831,CachTinhDiem!$A$15:$A$20,0),1)-1)*9/4,1),1)</f>
        <v>6.1</v>
      </c>
      <c r="Q831" s="20">
        <f>ROUND(CachTinhDiem!$B$23*ROUND(1+(SUMPRODUCT(INDEX(CachTinhDiem!$B$8:$E$11,2,0),$K831:$N831)-1)*9/4,1)+CachTinhDiem!$B$24*ROUND(1+(INDEX(CachTinhDiem!$B$15:$E$20,MATCH($O831,CachTinhDiem!$A$15:$A$20,0),2)-1)*9/4,1),1)</f>
        <v>5.2</v>
      </c>
      <c r="R831" s="20">
        <f>ROUND(CachTinhDiem!$B$23*ROUND(1+(SUMPRODUCT(INDEX(CachTinhDiem!$B$8:$E$11,3,0),$K831:$N831)-1)*9/4,1)+CachTinhDiem!$B$24*ROUND(1+(INDEX(CachTinhDiem!$B$15:$E$20,MATCH($O831,CachTinhDiem!$A$15:$A$20,0),3)-1)*9/4,1),1)</f>
        <v>7.3</v>
      </c>
      <c r="S831" s="20">
        <f>ROUND(CachTinhDiem!$B$23*ROUND(1+(SUMPRODUCT(INDEX(CachTinhDiem!$B$8:$E$11,4,0),$K831:$N831)-1)*9/4,1)+CachTinhDiem!$B$24*ROUND(1+(INDEX(CachTinhDiem!$B$15:$E$20,MATCH($O831,CachTinhDiem!$A$15:$A$20,0),4)-1)*9/4,1),1)</f>
        <v>4.9000000000000004</v>
      </c>
      <c r="T831" s="18" t="str">
        <f>INDEX(CachTinhDiem!$A$8:$A$11,MATCH(MAX($P831:$S831),$P831:$S831,0))</f>
        <v>Vẽ ngoại cảnh</v>
      </c>
      <c r="U831" s="21" t="s">
        <v>91</v>
      </c>
      <c r="V831" s="21" t="s">
        <v>92</v>
      </c>
    </row>
    <row r="832" spans="1:22" ht="15" customHeight="1" x14ac:dyDescent="0.35">
      <c r="A832" s="18" t="s">
        <v>1858</v>
      </c>
      <c r="B832" s="18" t="s">
        <v>1512</v>
      </c>
      <c r="C832" s="18" t="s">
        <v>1859</v>
      </c>
      <c r="D832" s="18" t="s">
        <v>136</v>
      </c>
      <c r="E832" s="18" t="s">
        <v>106</v>
      </c>
      <c r="F832" s="18" t="s">
        <v>87</v>
      </c>
      <c r="G832" s="18" t="s">
        <v>132</v>
      </c>
      <c r="H832" s="19">
        <v>12</v>
      </c>
      <c r="I832" s="19">
        <v>30</v>
      </c>
      <c r="J832" s="18" t="s">
        <v>128</v>
      </c>
      <c r="K832" s="19">
        <v>2</v>
      </c>
      <c r="L832" s="19">
        <v>4</v>
      </c>
      <c r="M832" s="19">
        <v>4</v>
      </c>
      <c r="N832" s="19">
        <v>2</v>
      </c>
      <c r="O832" s="18" t="s">
        <v>115</v>
      </c>
      <c r="P832" s="20">
        <f>ROUND(CachTinhDiem!$B$23*ROUND(1+(SUMPRODUCT(INDEX(CachTinhDiem!$B$8:$E$11,1,0),$K832:$N832)-1)*9/4,1)+CachTinhDiem!$B$24*ROUND(1+(INDEX(CachTinhDiem!$B$15:$E$20,MATCH($O832,CachTinhDiem!$A$15:$A$20,0),1)-1)*9/4,1),1)</f>
        <v>7.2</v>
      </c>
      <c r="Q832" s="20">
        <f>ROUND(CachTinhDiem!$B$23*ROUND(1+(SUMPRODUCT(INDEX(CachTinhDiem!$B$8:$E$11,2,0),$K832:$N832)-1)*9/4,1)+CachTinhDiem!$B$24*ROUND(1+(INDEX(CachTinhDiem!$B$15:$E$20,MATCH($O832,CachTinhDiem!$A$15:$A$20,0),2)-1)*9/4,1),1)</f>
        <v>6.8</v>
      </c>
      <c r="R832" s="20">
        <f>ROUND(CachTinhDiem!$B$23*ROUND(1+(SUMPRODUCT(INDEX(CachTinhDiem!$B$8:$E$11,3,0),$K832:$N832)-1)*9/4,1)+CachTinhDiem!$B$24*ROUND(1+(INDEX(CachTinhDiem!$B$15:$E$20,MATCH($O832,CachTinhDiem!$A$15:$A$20,0),3)-1)*9/4,1),1)</f>
        <v>7.8</v>
      </c>
      <c r="S832" s="20">
        <f>ROUND(CachTinhDiem!$B$23*ROUND(1+(SUMPRODUCT(INDEX(CachTinhDiem!$B$8:$E$11,4,0),$K832:$N832)-1)*9/4,1)+CachTinhDiem!$B$24*ROUND(1+(INDEX(CachTinhDiem!$B$15:$E$20,MATCH($O832,CachTinhDiem!$A$15:$A$20,0),4)-1)*9/4,1),1)</f>
        <v>5.2</v>
      </c>
      <c r="T832" s="18" t="str">
        <f>INDEX(CachTinhDiem!$A$8:$A$11,MATCH(MAX($P832:$S832),$P832:$S832,0))</f>
        <v>Vẽ ngoại cảnh</v>
      </c>
      <c r="U832" s="21" t="s">
        <v>91</v>
      </c>
      <c r="V832" s="21" t="s">
        <v>92</v>
      </c>
    </row>
    <row r="833" spans="1:22" ht="15" customHeight="1" x14ac:dyDescent="0.35">
      <c r="A833" s="18" t="s">
        <v>1860</v>
      </c>
      <c r="B833" s="18" t="s">
        <v>1512</v>
      </c>
      <c r="C833" s="18" t="s">
        <v>1861</v>
      </c>
      <c r="D833" s="18" t="s">
        <v>100</v>
      </c>
      <c r="E833" s="18" t="s">
        <v>229</v>
      </c>
      <c r="F833" s="18" t="s">
        <v>87</v>
      </c>
      <c r="G833" s="18" t="s">
        <v>132</v>
      </c>
      <c r="H833" s="19">
        <v>14</v>
      </c>
      <c r="I833" s="19">
        <v>35</v>
      </c>
      <c r="J833" s="18" t="s">
        <v>89</v>
      </c>
      <c r="K833" s="19">
        <v>2</v>
      </c>
      <c r="L833" s="19">
        <v>4</v>
      </c>
      <c r="M833" s="19">
        <v>3</v>
      </c>
      <c r="N833" s="19">
        <v>4</v>
      </c>
      <c r="O833" s="18" t="s">
        <v>103</v>
      </c>
      <c r="P833" s="20">
        <f>ROUND(CachTinhDiem!$B$23*ROUND(1+(SUMPRODUCT(INDEX(CachTinhDiem!$B$8:$E$11,1,0),$K833:$N833)-1)*9/4,1)+CachTinhDiem!$B$24*ROUND(1+(INDEX(CachTinhDiem!$B$15:$E$20,MATCH($O833,CachTinhDiem!$A$15:$A$20,0),1)-1)*9/4,1),1)</f>
        <v>7</v>
      </c>
      <c r="Q833" s="20">
        <f>ROUND(CachTinhDiem!$B$23*ROUND(1+(SUMPRODUCT(INDEX(CachTinhDiem!$B$8:$E$11,2,0),$K833:$N833)-1)*9/4,1)+CachTinhDiem!$B$24*ROUND(1+(INDEX(CachTinhDiem!$B$15:$E$20,MATCH($O833,CachTinhDiem!$A$15:$A$20,0),2)-1)*9/4,1),1)</f>
        <v>5</v>
      </c>
      <c r="R833" s="20">
        <f>ROUND(CachTinhDiem!$B$23*ROUND(1+(SUMPRODUCT(INDEX(CachTinhDiem!$B$8:$E$11,3,0),$K833:$N833)-1)*9/4,1)+CachTinhDiem!$B$24*ROUND(1+(INDEX(CachTinhDiem!$B$15:$E$20,MATCH($O833,CachTinhDiem!$A$15:$A$20,0),3)-1)*9/4,1),1)</f>
        <v>5.6</v>
      </c>
      <c r="S833" s="20">
        <f>ROUND(CachTinhDiem!$B$23*ROUND(1+(SUMPRODUCT(INDEX(CachTinhDiem!$B$8:$E$11,4,0),$K833:$N833)-1)*9/4,1)+CachTinhDiem!$B$24*ROUND(1+(INDEX(CachTinhDiem!$B$15:$E$20,MATCH($O833,CachTinhDiem!$A$15:$A$20,0),4)-1)*9/4,1),1)</f>
        <v>8.1</v>
      </c>
      <c r="T833" s="18" t="str">
        <f>INDEX(CachTinhDiem!$A$8:$A$11,MATCH(MAX($P833:$S833),$P833:$S833,0))</f>
        <v>Thuyết trình</v>
      </c>
      <c r="U833" s="21" t="s">
        <v>91</v>
      </c>
      <c r="V833" s="21" t="s">
        <v>92</v>
      </c>
    </row>
    <row r="834" spans="1:22" ht="15" customHeight="1" x14ac:dyDescent="0.35">
      <c r="A834" s="18" t="s">
        <v>1862</v>
      </c>
      <c r="B834" s="18" t="s">
        <v>1512</v>
      </c>
      <c r="C834" s="18" t="s">
        <v>1863</v>
      </c>
      <c r="D834" s="18" t="s">
        <v>100</v>
      </c>
      <c r="E834" s="18" t="s">
        <v>225</v>
      </c>
      <c r="F834" s="18" t="s">
        <v>87</v>
      </c>
      <c r="G834" s="18" t="s">
        <v>226</v>
      </c>
      <c r="H834" s="19">
        <v>9</v>
      </c>
      <c r="I834" s="19">
        <v>29</v>
      </c>
      <c r="J834" s="18" t="s">
        <v>200</v>
      </c>
      <c r="K834" s="19">
        <v>4</v>
      </c>
      <c r="L834" s="19">
        <v>2</v>
      </c>
      <c r="M834" s="19">
        <v>3</v>
      </c>
      <c r="N834" s="19">
        <v>5</v>
      </c>
      <c r="O834" s="18" t="s">
        <v>103</v>
      </c>
      <c r="P834" s="20">
        <f>ROUND(CachTinhDiem!$B$23*ROUND(1+(SUMPRODUCT(INDEX(CachTinhDiem!$B$8:$E$11,1,0),$K834:$N834)-1)*9/4,1)+CachTinhDiem!$B$24*ROUND(1+(INDEX(CachTinhDiem!$B$15:$E$20,MATCH($O834,CachTinhDiem!$A$15:$A$20,0),1)-1)*9/4,1),1)</f>
        <v>6.8</v>
      </c>
      <c r="Q834" s="20">
        <f>ROUND(CachTinhDiem!$B$23*ROUND(1+(SUMPRODUCT(INDEX(CachTinhDiem!$B$8:$E$11,2,0),$K834:$N834)-1)*9/4,1)+CachTinhDiem!$B$24*ROUND(1+(INDEX(CachTinhDiem!$B$15:$E$20,MATCH($O834,CachTinhDiem!$A$15:$A$20,0),2)-1)*9/4,1),1)</f>
        <v>5.2</v>
      </c>
      <c r="R834" s="20">
        <f>ROUND(CachTinhDiem!$B$23*ROUND(1+(SUMPRODUCT(INDEX(CachTinhDiem!$B$8:$E$11,3,0),$K834:$N834)-1)*9/4,1)+CachTinhDiem!$B$24*ROUND(1+(INDEX(CachTinhDiem!$B$15:$E$20,MATCH($O834,CachTinhDiem!$A$15:$A$20,0),3)-1)*9/4,1),1)</f>
        <v>5</v>
      </c>
      <c r="S834" s="20">
        <f>ROUND(CachTinhDiem!$B$23*ROUND(1+(SUMPRODUCT(INDEX(CachTinhDiem!$B$8:$E$11,4,0),$K834:$N834)-1)*9/4,1)+CachTinhDiem!$B$24*ROUND(1+(INDEX(CachTinhDiem!$B$15:$E$20,MATCH($O834,CachTinhDiem!$A$15:$A$20,0),4)-1)*9/4,1),1)</f>
        <v>8.5</v>
      </c>
      <c r="T834" s="18" t="str">
        <f>INDEX(CachTinhDiem!$A$8:$A$11,MATCH(MAX($P834:$S834),$P834:$S834,0))</f>
        <v>Thuyết trình</v>
      </c>
      <c r="U834" s="21" t="s">
        <v>91</v>
      </c>
      <c r="V834" s="21" t="s">
        <v>92</v>
      </c>
    </row>
    <row r="835" spans="1:22" ht="15" customHeight="1" x14ac:dyDescent="0.35">
      <c r="A835" s="18" t="s">
        <v>1864</v>
      </c>
      <c r="B835" s="18" t="s">
        <v>1512</v>
      </c>
      <c r="C835" s="18" t="s">
        <v>1865</v>
      </c>
      <c r="D835" s="18" t="s">
        <v>85</v>
      </c>
      <c r="E835" s="18" t="s">
        <v>95</v>
      </c>
      <c r="F835" s="18" t="s">
        <v>87</v>
      </c>
      <c r="G835" s="18" t="s">
        <v>1145</v>
      </c>
      <c r="H835" s="19">
        <v>12</v>
      </c>
      <c r="I835" s="19">
        <v>33</v>
      </c>
      <c r="J835" s="18" t="s">
        <v>89</v>
      </c>
      <c r="K835" s="19">
        <v>3</v>
      </c>
      <c r="L835" s="19">
        <v>3</v>
      </c>
      <c r="M835" s="19">
        <v>4</v>
      </c>
      <c r="N835" s="19">
        <v>4</v>
      </c>
      <c r="O835" s="18" t="s">
        <v>103</v>
      </c>
      <c r="P835" s="20">
        <f>ROUND(CachTinhDiem!$B$23*ROUND(1+(SUMPRODUCT(INDEX(CachTinhDiem!$B$8:$E$11,1,0),$K835:$N835)-1)*9/4,1)+CachTinhDiem!$B$24*ROUND(1+(INDEX(CachTinhDiem!$B$15:$E$20,MATCH($O835,CachTinhDiem!$A$15:$A$20,0),1)-1)*9/4,1),1)</f>
        <v>7.2</v>
      </c>
      <c r="Q835" s="20">
        <f>ROUND(CachTinhDiem!$B$23*ROUND(1+(SUMPRODUCT(INDEX(CachTinhDiem!$B$8:$E$11,2,0),$K835:$N835)-1)*9/4,1)+CachTinhDiem!$B$24*ROUND(1+(INDEX(CachTinhDiem!$B$15:$E$20,MATCH($O835,CachTinhDiem!$A$15:$A$20,0),2)-1)*9/4,1),1)</f>
        <v>5.8</v>
      </c>
      <c r="R835" s="20">
        <f>ROUND(CachTinhDiem!$B$23*ROUND(1+(SUMPRODUCT(INDEX(CachTinhDiem!$B$8:$E$11,3,0),$K835:$N835)-1)*9/4,1)+CachTinhDiem!$B$24*ROUND(1+(INDEX(CachTinhDiem!$B$15:$E$20,MATCH($O835,CachTinhDiem!$A$15:$A$20,0),3)-1)*9/4,1),1)</f>
        <v>6</v>
      </c>
      <c r="S835" s="20">
        <f>ROUND(CachTinhDiem!$B$23*ROUND(1+(SUMPRODUCT(INDEX(CachTinhDiem!$B$8:$E$11,4,0),$K835:$N835)-1)*9/4,1)+CachTinhDiem!$B$24*ROUND(1+(INDEX(CachTinhDiem!$B$15:$E$20,MATCH($O835,CachTinhDiem!$A$15:$A$20,0),4)-1)*9/4,1),1)</f>
        <v>8.1</v>
      </c>
      <c r="T835" s="18" t="str">
        <f>INDEX(CachTinhDiem!$A$8:$A$11,MATCH(MAX($P835:$S835),$P835:$S835,0))</f>
        <v>Thuyết trình</v>
      </c>
      <c r="U835" s="21" t="s">
        <v>91</v>
      </c>
      <c r="V835" s="21" t="s">
        <v>92</v>
      </c>
    </row>
    <row r="836" spans="1:22" ht="15" customHeight="1" x14ac:dyDescent="0.35">
      <c r="A836" s="18" t="s">
        <v>1866</v>
      </c>
      <c r="B836" s="18" t="s">
        <v>1512</v>
      </c>
      <c r="C836" s="18" t="s">
        <v>1867</v>
      </c>
      <c r="D836" s="18" t="s">
        <v>85</v>
      </c>
      <c r="E836" s="18" t="s">
        <v>229</v>
      </c>
      <c r="F836" s="18" t="s">
        <v>87</v>
      </c>
      <c r="G836" s="18" t="s">
        <v>1277</v>
      </c>
      <c r="H836" s="19">
        <v>11</v>
      </c>
      <c r="I836" s="19">
        <v>32</v>
      </c>
      <c r="J836" s="18" t="s">
        <v>1520</v>
      </c>
      <c r="K836" s="19">
        <v>2</v>
      </c>
      <c r="L836" s="19">
        <v>3</v>
      </c>
      <c r="M836" s="19">
        <v>4</v>
      </c>
      <c r="N836" s="19">
        <v>2</v>
      </c>
      <c r="O836" s="18" t="s">
        <v>115</v>
      </c>
      <c r="P836" s="20">
        <f>ROUND(CachTinhDiem!$B$23*ROUND(1+(SUMPRODUCT(INDEX(CachTinhDiem!$B$8:$E$11,1,0),$K836:$N836)-1)*9/4,1)+CachTinhDiem!$B$24*ROUND(1+(INDEX(CachTinhDiem!$B$15:$E$20,MATCH($O836,CachTinhDiem!$A$15:$A$20,0),1)-1)*9/4,1),1)</f>
        <v>6.7</v>
      </c>
      <c r="Q836" s="20">
        <f>ROUND(CachTinhDiem!$B$23*ROUND(1+(SUMPRODUCT(INDEX(CachTinhDiem!$B$8:$E$11,2,0),$K836:$N836)-1)*9/4,1)+CachTinhDiem!$B$24*ROUND(1+(INDEX(CachTinhDiem!$B$15:$E$20,MATCH($O836,CachTinhDiem!$A$15:$A$20,0),2)-1)*9/4,1),1)</f>
        <v>6.5</v>
      </c>
      <c r="R836" s="20">
        <f>ROUND(CachTinhDiem!$B$23*ROUND(1+(SUMPRODUCT(INDEX(CachTinhDiem!$B$8:$E$11,3,0),$K836:$N836)-1)*9/4,1)+CachTinhDiem!$B$24*ROUND(1+(INDEX(CachTinhDiem!$B$15:$E$20,MATCH($O836,CachTinhDiem!$A$15:$A$20,0),3)-1)*9/4,1),1)</f>
        <v>7.3</v>
      </c>
      <c r="S836" s="20">
        <f>ROUND(CachTinhDiem!$B$23*ROUND(1+(SUMPRODUCT(INDEX(CachTinhDiem!$B$8:$E$11,4,0),$K836:$N836)-1)*9/4,1)+CachTinhDiem!$B$24*ROUND(1+(INDEX(CachTinhDiem!$B$15:$E$20,MATCH($O836,CachTinhDiem!$A$15:$A$20,0),4)-1)*9/4,1),1)</f>
        <v>4.9000000000000004</v>
      </c>
      <c r="T836" s="18" t="str">
        <f>INDEX(CachTinhDiem!$A$8:$A$11,MATCH(MAX($P836:$S836),$P836:$S836,0))</f>
        <v>Vẽ ngoại cảnh</v>
      </c>
      <c r="U836" s="21" t="s">
        <v>91</v>
      </c>
      <c r="V836" s="21" t="s">
        <v>92</v>
      </c>
    </row>
    <row r="837" spans="1:22" ht="15" customHeight="1" x14ac:dyDescent="0.35">
      <c r="A837" s="18" t="s">
        <v>1868</v>
      </c>
      <c r="B837" s="18" t="s">
        <v>1512</v>
      </c>
      <c r="C837" s="18" t="s">
        <v>1869</v>
      </c>
      <c r="D837" s="18" t="s">
        <v>136</v>
      </c>
      <c r="E837" s="18" t="s">
        <v>101</v>
      </c>
      <c r="F837" s="18" t="s">
        <v>87</v>
      </c>
      <c r="G837" s="18" t="s">
        <v>1145</v>
      </c>
      <c r="H837" s="19">
        <v>8</v>
      </c>
      <c r="I837" s="19">
        <v>28</v>
      </c>
      <c r="J837" s="18" t="s">
        <v>200</v>
      </c>
      <c r="K837" s="19">
        <v>4</v>
      </c>
      <c r="L837" s="19">
        <v>3</v>
      </c>
      <c r="M837" s="19">
        <v>4</v>
      </c>
      <c r="N837" s="19">
        <v>1</v>
      </c>
      <c r="O837" s="18" t="s">
        <v>115</v>
      </c>
      <c r="P837" s="20">
        <f>ROUND(CachTinhDiem!$B$23*ROUND(1+(SUMPRODUCT(INDEX(CachTinhDiem!$B$8:$E$11,1,0),$K837:$N837)-1)*9/4,1)+CachTinhDiem!$B$24*ROUND(1+(INDEX(CachTinhDiem!$B$15:$E$20,MATCH($O837,CachTinhDiem!$A$15:$A$20,0),1)-1)*9/4,1),1)</f>
        <v>6.6</v>
      </c>
      <c r="Q837" s="20">
        <f>ROUND(CachTinhDiem!$B$23*ROUND(1+(SUMPRODUCT(INDEX(CachTinhDiem!$B$8:$E$11,2,0),$K837:$N837)-1)*9/4,1)+CachTinhDiem!$B$24*ROUND(1+(INDEX(CachTinhDiem!$B$15:$E$20,MATCH($O837,CachTinhDiem!$A$15:$A$20,0),2)-1)*9/4,1),1)</f>
        <v>7</v>
      </c>
      <c r="R837" s="20">
        <f>ROUND(CachTinhDiem!$B$23*ROUND(1+(SUMPRODUCT(INDEX(CachTinhDiem!$B$8:$E$11,3,0),$K837:$N837)-1)*9/4,1)+CachTinhDiem!$B$24*ROUND(1+(INDEX(CachTinhDiem!$B$15:$E$20,MATCH($O837,CachTinhDiem!$A$15:$A$20,0),3)-1)*9/4,1),1)</f>
        <v>7</v>
      </c>
      <c r="S837" s="20">
        <f>ROUND(CachTinhDiem!$B$23*ROUND(1+(SUMPRODUCT(INDEX(CachTinhDiem!$B$8:$E$11,4,0),$K837:$N837)-1)*9/4,1)+CachTinhDiem!$B$24*ROUND(1+(INDEX(CachTinhDiem!$B$15:$E$20,MATCH($O837,CachTinhDiem!$A$15:$A$20,0),4)-1)*9/4,1),1)</f>
        <v>4</v>
      </c>
      <c r="T837" s="18" t="str">
        <f>INDEX(CachTinhDiem!$A$8:$A$11,MATCH(MAX($P837:$S837),$P837:$S837,0))</f>
        <v>Xưởng/Công trình</v>
      </c>
      <c r="U837" s="21" t="s">
        <v>91</v>
      </c>
      <c r="V837" s="21" t="s">
        <v>92</v>
      </c>
    </row>
    <row r="838" spans="1:22" ht="15" customHeight="1" x14ac:dyDescent="0.35">
      <c r="A838" s="18" t="s">
        <v>1870</v>
      </c>
      <c r="B838" s="18" t="s">
        <v>1512</v>
      </c>
      <c r="C838" s="18" t="s">
        <v>1871</v>
      </c>
      <c r="D838" s="18" t="s">
        <v>100</v>
      </c>
      <c r="E838" s="18" t="s">
        <v>186</v>
      </c>
      <c r="F838" s="18" t="s">
        <v>87</v>
      </c>
      <c r="G838" s="18" t="s">
        <v>490</v>
      </c>
      <c r="H838" s="19">
        <v>5</v>
      </c>
      <c r="I838" s="19">
        <v>14</v>
      </c>
      <c r="J838" s="18" t="s">
        <v>120</v>
      </c>
      <c r="K838" s="19">
        <v>4</v>
      </c>
      <c r="L838" s="19">
        <v>1</v>
      </c>
      <c r="M838" s="19">
        <v>3</v>
      </c>
      <c r="N838" s="19">
        <v>4</v>
      </c>
      <c r="O838" s="18" t="s">
        <v>103</v>
      </c>
      <c r="P838" s="20">
        <f>ROUND(CachTinhDiem!$B$23*ROUND(1+(SUMPRODUCT(INDEX(CachTinhDiem!$B$8:$E$11,1,0),$K838:$N838)-1)*9/4,1)+CachTinhDiem!$B$24*ROUND(1+(INDEX(CachTinhDiem!$B$15:$E$20,MATCH($O838,CachTinhDiem!$A$15:$A$20,0),1)-1)*9/4,1),1)</f>
        <v>5.9</v>
      </c>
      <c r="Q838" s="20">
        <f>ROUND(CachTinhDiem!$B$23*ROUND(1+(SUMPRODUCT(INDEX(CachTinhDiem!$B$8:$E$11,2,0),$K838:$N838)-1)*9/4,1)+CachTinhDiem!$B$24*ROUND(1+(INDEX(CachTinhDiem!$B$15:$E$20,MATCH($O838,CachTinhDiem!$A$15:$A$20,0),2)-1)*9/4,1),1)</f>
        <v>4.7</v>
      </c>
      <c r="R838" s="20">
        <f>ROUND(CachTinhDiem!$B$23*ROUND(1+(SUMPRODUCT(INDEX(CachTinhDiem!$B$8:$E$11,3,0),$K838:$N838)-1)*9/4,1)+CachTinhDiem!$B$24*ROUND(1+(INDEX(CachTinhDiem!$B$15:$E$20,MATCH($O838,CachTinhDiem!$A$15:$A$20,0),3)-1)*9/4,1),1)</f>
        <v>4.2</v>
      </c>
      <c r="S838" s="20">
        <f>ROUND(CachTinhDiem!$B$23*ROUND(1+(SUMPRODUCT(INDEX(CachTinhDiem!$B$8:$E$11,4,0),$K838:$N838)-1)*9/4,1)+CachTinhDiem!$B$24*ROUND(1+(INDEX(CachTinhDiem!$B$15:$E$20,MATCH($O838,CachTinhDiem!$A$15:$A$20,0),4)-1)*9/4,1),1)</f>
        <v>7.2</v>
      </c>
      <c r="T838" s="18" t="str">
        <f>INDEX(CachTinhDiem!$A$8:$A$11,MATCH(MAX($P838:$S838),$P838:$S838,0))</f>
        <v>Thuyết trình</v>
      </c>
      <c r="U838" s="21" t="s">
        <v>91</v>
      </c>
      <c r="V838" s="21" t="s">
        <v>92</v>
      </c>
    </row>
    <row r="839" spans="1:22" ht="15" customHeight="1" x14ac:dyDescent="0.35">
      <c r="A839" s="18" t="s">
        <v>1872</v>
      </c>
      <c r="B839" s="18" t="s">
        <v>1512</v>
      </c>
      <c r="C839" s="18" t="s">
        <v>1873</v>
      </c>
      <c r="D839" s="18" t="s">
        <v>85</v>
      </c>
      <c r="E839" s="18" t="s">
        <v>24</v>
      </c>
      <c r="F839" s="18" t="s">
        <v>87</v>
      </c>
      <c r="G839" s="18" t="s">
        <v>1576</v>
      </c>
      <c r="H839" s="19">
        <v>14</v>
      </c>
      <c r="I839" s="19">
        <v>33</v>
      </c>
      <c r="J839" s="18" t="s">
        <v>89</v>
      </c>
      <c r="K839" s="19">
        <v>2</v>
      </c>
      <c r="L839" s="19">
        <v>3</v>
      </c>
      <c r="M839" s="19">
        <v>3</v>
      </c>
      <c r="N839" s="19">
        <v>3</v>
      </c>
      <c r="O839" s="18" t="s">
        <v>103</v>
      </c>
      <c r="P839" s="20">
        <f>ROUND(CachTinhDiem!$B$23*ROUND(1+(SUMPRODUCT(INDEX(CachTinhDiem!$B$8:$E$11,1,0),$K839:$N839)-1)*9/4,1)+CachTinhDiem!$B$24*ROUND(1+(INDEX(CachTinhDiem!$B$15:$E$20,MATCH($O839,CachTinhDiem!$A$15:$A$20,0),1)-1)*9/4,1),1)</f>
        <v>6.1</v>
      </c>
      <c r="Q839" s="20">
        <f>ROUND(CachTinhDiem!$B$23*ROUND(1+(SUMPRODUCT(INDEX(CachTinhDiem!$B$8:$E$11,2,0),$K839:$N839)-1)*9/4,1)+CachTinhDiem!$B$24*ROUND(1+(INDEX(CachTinhDiem!$B$15:$E$20,MATCH($O839,CachTinhDiem!$A$15:$A$20,0),2)-1)*9/4,1),1)</f>
        <v>4.5999999999999996</v>
      </c>
      <c r="R839" s="20">
        <f>ROUND(CachTinhDiem!$B$23*ROUND(1+(SUMPRODUCT(INDEX(CachTinhDiem!$B$8:$E$11,3,0),$K839:$N839)-1)*9/4,1)+CachTinhDiem!$B$24*ROUND(1+(INDEX(CachTinhDiem!$B$15:$E$20,MATCH($O839,CachTinhDiem!$A$15:$A$20,0),3)-1)*9/4,1),1)</f>
        <v>4.8</v>
      </c>
      <c r="S839" s="20">
        <f>ROUND(CachTinhDiem!$B$23*ROUND(1+(SUMPRODUCT(INDEX(CachTinhDiem!$B$8:$E$11,4,0),$K839:$N839)-1)*9/4,1)+CachTinhDiem!$B$24*ROUND(1+(INDEX(CachTinhDiem!$B$15:$E$20,MATCH($O839,CachTinhDiem!$A$15:$A$20,0),4)-1)*9/4,1),1)</f>
        <v>6.9</v>
      </c>
      <c r="T839" s="18" t="str">
        <f>INDEX(CachTinhDiem!$A$8:$A$11,MATCH(MAX($P839:$S839),$P839:$S839,0))</f>
        <v>Thuyết trình</v>
      </c>
      <c r="U839" s="21" t="s">
        <v>91</v>
      </c>
      <c r="V839" s="21" t="s">
        <v>92</v>
      </c>
    </row>
    <row r="840" spans="1:22" ht="15" customHeight="1" x14ac:dyDescent="0.35">
      <c r="A840" s="18" t="s">
        <v>1874</v>
      </c>
      <c r="B840" s="18" t="s">
        <v>1512</v>
      </c>
      <c r="C840" s="18" t="s">
        <v>1875</v>
      </c>
      <c r="D840" s="18" t="s">
        <v>136</v>
      </c>
      <c r="E840" s="18" t="s">
        <v>183</v>
      </c>
      <c r="F840" s="18" t="s">
        <v>87</v>
      </c>
      <c r="G840" s="18" t="s">
        <v>215</v>
      </c>
      <c r="H840" s="19">
        <v>13</v>
      </c>
      <c r="I840" s="19">
        <v>30</v>
      </c>
      <c r="J840" s="18" t="s">
        <v>128</v>
      </c>
      <c r="K840" s="19">
        <v>2</v>
      </c>
      <c r="L840" s="19">
        <v>3</v>
      </c>
      <c r="M840" s="19">
        <v>4</v>
      </c>
      <c r="N840" s="19">
        <v>2</v>
      </c>
      <c r="O840" s="18" t="s">
        <v>115</v>
      </c>
      <c r="P840" s="20">
        <f>ROUND(CachTinhDiem!$B$23*ROUND(1+(SUMPRODUCT(INDEX(CachTinhDiem!$B$8:$E$11,1,0),$K840:$N840)-1)*9/4,1)+CachTinhDiem!$B$24*ROUND(1+(INDEX(CachTinhDiem!$B$15:$E$20,MATCH($O840,CachTinhDiem!$A$15:$A$20,0),1)-1)*9/4,1),1)</f>
        <v>6.7</v>
      </c>
      <c r="Q840" s="20">
        <f>ROUND(CachTinhDiem!$B$23*ROUND(1+(SUMPRODUCT(INDEX(CachTinhDiem!$B$8:$E$11,2,0),$K840:$N840)-1)*9/4,1)+CachTinhDiem!$B$24*ROUND(1+(INDEX(CachTinhDiem!$B$15:$E$20,MATCH($O840,CachTinhDiem!$A$15:$A$20,0),2)-1)*9/4,1),1)</f>
        <v>6.5</v>
      </c>
      <c r="R840" s="20">
        <f>ROUND(CachTinhDiem!$B$23*ROUND(1+(SUMPRODUCT(INDEX(CachTinhDiem!$B$8:$E$11,3,0),$K840:$N840)-1)*9/4,1)+CachTinhDiem!$B$24*ROUND(1+(INDEX(CachTinhDiem!$B$15:$E$20,MATCH($O840,CachTinhDiem!$A$15:$A$20,0),3)-1)*9/4,1),1)</f>
        <v>7.3</v>
      </c>
      <c r="S840" s="20">
        <f>ROUND(CachTinhDiem!$B$23*ROUND(1+(SUMPRODUCT(INDEX(CachTinhDiem!$B$8:$E$11,4,0),$K840:$N840)-1)*9/4,1)+CachTinhDiem!$B$24*ROUND(1+(INDEX(CachTinhDiem!$B$15:$E$20,MATCH($O840,CachTinhDiem!$A$15:$A$20,0),4)-1)*9/4,1),1)</f>
        <v>4.9000000000000004</v>
      </c>
      <c r="T840" s="18" t="str">
        <f>INDEX(CachTinhDiem!$A$8:$A$11,MATCH(MAX($P840:$S840),$P840:$S840,0))</f>
        <v>Vẽ ngoại cảnh</v>
      </c>
      <c r="U840" s="21" t="s">
        <v>91</v>
      </c>
      <c r="V840" s="21" t="s">
        <v>92</v>
      </c>
    </row>
    <row r="841" spans="1:22" ht="15" customHeight="1" x14ac:dyDescent="0.35">
      <c r="A841" s="18" t="s">
        <v>1876</v>
      </c>
      <c r="B841" s="18" t="s">
        <v>1512</v>
      </c>
      <c r="C841" s="18" t="s">
        <v>1877</v>
      </c>
      <c r="D841" s="18" t="s">
        <v>85</v>
      </c>
      <c r="E841" s="18" t="s">
        <v>277</v>
      </c>
      <c r="F841" s="18" t="s">
        <v>87</v>
      </c>
      <c r="G841" s="18" t="s">
        <v>259</v>
      </c>
      <c r="H841" s="19">
        <v>9</v>
      </c>
      <c r="I841" s="19">
        <v>22</v>
      </c>
      <c r="J841" s="18" t="s">
        <v>97</v>
      </c>
      <c r="K841" s="19">
        <v>3</v>
      </c>
      <c r="L841" s="19">
        <v>3</v>
      </c>
      <c r="M841" s="19">
        <v>2</v>
      </c>
      <c r="N841" s="19">
        <v>2</v>
      </c>
      <c r="O841" s="18" t="s">
        <v>115</v>
      </c>
      <c r="P841" s="20">
        <f>ROUND(CachTinhDiem!$B$23*ROUND(1+(SUMPRODUCT(INDEX(CachTinhDiem!$B$8:$E$11,1,0),$K841:$N841)-1)*9/4,1)+CachTinhDiem!$B$24*ROUND(1+(INDEX(CachTinhDiem!$B$15:$E$20,MATCH($O841,CachTinhDiem!$A$15:$A$20,0),1)-1)*9/4,1),1)</f>
        <v>5.9</v>
      </c>
      <c r="Q841" s="20">
        <f>ROUND(CachTinhDiem!$B$23*ROUND(1+(SUMPRODUCT(INDEX(CachTinhDiem!$B$8:$E$11,2,0),$K841:$N841)-1)*9/4,1)+CachTinhDiem!$B$24*ROUND(1+(INDEX(CachTinhDiem!$B$15:$E$20,MATCH($O841,CachTinhDiem!$A$15:$A$20,0),2)-1)*9/4,1),1)</f>
        <v>5.3</v>
      </c>
      <c r="R841" s="20">
        <f>ROUND(CachTinhDiem!$B$23*ROUND(1+(SUMPRODUCT(INDEX(CachTinhDiem!$B$8:$E$11,3,0),$K841:$N841)-1)*9/4,1)+CachTinhDiem!$B$24*ROUND(1+(INDEX(CachTinhDiem!$B$15:$E$20,MATCH($O841,CachTinhDiem!$A$15:$A$20,0),3)-1)*9/4,1),1)</f>
        <v>5.7</v>
      </c>
      <c r="S841" s="20">
        <f>ROUND(CachTinhDiem!$B$23*ROUND(1+(SUMPRODUCT(INDEX(CachTinhDiem!$B$8:$E$11,4,0),$K841:$N841)-1)*9/4,1)+CachTinhDiem!$B$24*ROUND(1+(INDEX(CachTinhDiem!$B$15:$E$20,MATCH($O841,CachTinhDiem!$A$15:$A$20,0),4)-1)*9/4,1),1)</f>
        <v>4.2</v>
      </c>
      <c r="T841" s="18" t="str">
        <f>INDEX(CachTinhDiem!$A$8:$A$11,MATCH(MAX($P841:$S841),$P841:$S841,0))</f>
        <v>Đi học</v>
      </c>
      <c r="U841" s="21" t="s">
        <v>91</v>
      </c>
      <c r="V841" s="21" t="s">
        <v>92</v>
      </c>
    </row>
    <row r="842" spans="1:22" ht="15" customHeight="1" x14ac:dyDescent="0.35">
      <c r="A842" s="18" t="s">
        <v>1878</v>
      </c>
      <c r="B842" s="18" t="s">
        <v>1512</v>
      </c>
      <c r="C842" s="18" t="s">
        <v>1879</v>
      </c>
      <c r="D842" s="18" t="s">
        <v>85</v>
      </c>
      <c r="E842" s="18" t="s">
        <v>284</v>
      </c>
      <c r="F842" s="18" t="s">
        <v>87</v>
      </c>
      <c r="G842" s="18" t="s">
        <v>226</v>
      </c>
      <c r="H842" s="19">
        <v>5</v>
      </c>
      <c r="I842" s="19">
        <v>14</v>
      </c>
      <c r="J842" s="18" t="s">
        <v>120</v>
      </c>
      <c r="K842" s="19">
        <v>5</v>
      </c>
      <c r="L842" s="19">
        <v>1</v>
      </c>
      <c r="M842" s="19">
        <v>2</v>
      </c>
      <c r="N842" s="19">
        <v>5</v>
      </c>
      <c r="O842" s="18" t="s">
        <v>103</v>
      </c>
      <c r="P842" s="20">
        <f>ROUND(CachTinhDiem!$B$23*ROUND(1+(SUMPRODUCT(INDEX(CachTinhDiem!$B$8:$E$11,1,0),$K842:$N842)-1)*9/4,1)+CachTinhDiem!$B$24*ROUND(1+(INDEX(CachTinhDiem!$B$15:$E$20,MATCH($O842,CachTinhDiem!$A$15:$A$20,0),1)-1)*9/4,1),1)</f>
        <v>6.1</v>
      </c>
      <c r="Q842" s="20">
        <f>ROUND(CachTinhDiem!$B$23*ROUND(1+(SUMPRODUCT(INDEX(CachTinhDiem!$B$8:$E$11,2,0),$K842:$N842)-1)*9/4,1)+CachTinhDiem!$B$24*ROUND(1+(INDEX(CachTinhDiem!$B$15:$E$20,MATCH($O842,CachTinhDiem!$A$15:$A$20,0),2)-1)*9/4,1),1)</f>
        <v>4.4000000000000004</v>
      </c>
      <c r="R842" s="20">
        <f>ROUND(CachTinhDiem!$B$23*ROUND(1+(SUMPRODUCT(INDEX(CachTinhDiem!$B$8:$E$11,3,0),$K842:$N842)-1)*9/4,1)+CachTinhDiem!$B$24*ROUND(1+(INDEX(CachTinhDiem!$B$15:$E$20,MATCH($O842,CachTinhDiem!$A$15:$A$20,0),3)-1)*9/4,1),1)</f>
        <v>3.7</v>
      </c>
      <c r="S842" s="20">
        <f>ROUND(CachTinhDiem!$B$23*ROUND(1+(SUMPRODUCT(INDEX(CachTinhDiem!$B$8:$E$11,4,0),$K842:$N842)-1)*9/4,1)+CachTinhDiem!$B$24*ROUND(1+(INDEX(CachTinhDiem!$B$15:$E$20,MATCH($O842,CachTinhDiem!$A$15:$A$20,0),4)-1)*9/4,1),1)</f>
        <v>7.8</v>
      </c>
      <c r="T842" s="18" t="str">
        <f>INDEX(CachTinhDiem!$A$8:$A$11,MATCH(MAX($P842:$S842),$P842:$S842,0))</f>
        <v>Thuyết trình</v>
      </c>
      <c r="U842" s="21" t="s">
        <v>91</v>
      </c>
      <c r="V842" s="21" t="s">
        <v>92</v>
      </c>
    </row>
    <row r="843" spans="1:22" ht="15" customHeight="1" x14ac:dyDescent="0.35">
      <c r="A843" s="18" t="s">
        <v>1880</v>
      </c>
      <c r="B843" s="18" t="s">
        <v>1512</v>
      </c>
      <c r="C843" s="18" t="s">
        <v>1881</v>
      </c>
      <c r="D843" s="18" t="s">
        <v>100</v>
      </c>
      <c r="E843" s="18" t="s">
        <v>277</v>
      </c>
      <c r="F843" s="18" t="s">
        <v>87</v>
      </c>
      <c r="G843" s="18" t="s">
        <v>1145</v>
      </c>
      <c r="H843" s="19">
        <v>12</v>
      </c>
      <c r="I843" s="19">
        <v>30</v>
      </c>
      <c r="J843" s="18" t="s">
        <v>128</v>
      </c>
      <c r="K843" s="19">
        <v>3</v>
      </c>
      <c r="L843" s="19">
        <v>3</v>
      </c>
      <c r="M843" s="19">
        <v>4</v>
      </c>
      <c r="N843" s="19">
        <v>2</v>
      </c>
      <c r="O843" s="18" t="s">
        <v>150</v>
      </c>
      <c r="P843" s="20">
        <f>ROUND(CachTinhDiem!$B$23*ROUND(1+(SUMPRODUCT(INDEX(CachTinhDiem!$B$8:$E$11,1,0),$K843:$N843)-1)*9/4,1)+CachTinhDiem!$B$24*ROUND(1+(INDEX(CachTinhDiem!$B$15:$E$20,MATCH($O843,CachTinhDiem!$A$15:$A$20,0),1)-1)*9/4,1),1)</f>
        <v>6.2</v>
      </c>
      <c r="Q843" s="20">
        <f>ROUND(CachTinhDiem!$B$23*ROUND(1+(SUMPRODUCT(INDEX(CachTinhDiem!$B$8:$E$11,2,0),$K843:$N843)-1)*9/4,1)+CachTinhDiem!$B$24*ROUND(1+(INDEX(CachTinhDiem!$B$15:$E$20,MATCH($O843,CachTinhDiem!$A$15:$A$20,0),2)-1)*9/4,1),1)</f>
        <v>5.5</v>
      </c>
      <c r="R843" s="20">
        <f>ROUND(CachTinhDiem!$B$23*ROUND(1+(SUMPRODUCT(INDEX(CachTinhDiem!$B$8:$E$11,3,0),$K843:$N843)-1)*9/4,1)+CachTinhDiem!$B$24*ROUND(1+(INDEX(CachTinhDiem!$B$15:$E$20,MATCH($O843,CachTinhDiem!$A$15:$A$20,0),3)-1)*9/4,1),1)</f>
        <v>7.3</v>
      </c>
      <c r="S843" s="20">
        <f>ROUND(CachTinhDiem!$B$23*ROUND(1+(SUMPRODUCT(INDEX(CachTinhDiem!$B$8:$E$11,4,0),$K843:$N843)-1)*9/4,1)+CachTinhDiem!$B$24*ROUND(1+(INDEX(CachTinhDiem!$B$15:$E$20,MATCH($O843,CachTinhDiem!$A$15:$A$20,0),4)-1)*9/4,1),1)</f>
        <v>4.9000000000000004</v>
      </c>
      <c r="T843" s="18" t="str">
        <f>INDEX(CachTinhDiem!$A$8:$A$11,MATCH(MAX($P843:$S843),$P843:$S843,0))</f>
        <v>Vẽ ngoại cảnh</v>
      </c>
      <c r="U843" s="21" t="s">
        <v>91</v>
      </c>
      <c r="V843" s="21" t="s">
        <v>92</v>
      </c>
    </row>
    <row r="844" spans="1:22" ht="15" customHeight="1" x14ac:dyDescent="0.35">
      <c r="A844" s="18" t="s">
        <v>1882</v>
      </c>
      <c r="B844" s="18" t="s">
        <v>1512</v>
      </c>
      <c r="C844" s="18" t="s">
        <v>1883</v>
      </c>
      <c r="D844" s="18" t="s">
        <v>85</v>
      </c>
      <c r="E844" s="18" t="s">
        <v>225</v>
      </c>
      <c r="F844" s="18" t="s">
        <v>87</v>
      </c>
      <c r="G844" s="18" t="s">
        <v>238</v>
      </c>
      <c r="H844" s="19">
        <v>10</v>
      </c>
      <c r="I844" s="19">
        <v>33</v>
      </c>
      <c r="J844" s="18" t="s">
        <v>1520</v>
      </c>
      <c r="K844" s="19">
        <v>3</v>
      </c>
      <c r="L844" s="19">
        <v>2</v>
      </c>
      <c r="M844" s="19">
        <v>3</v>
      </c>
      <c r="N844" s="19">
        <v>2</v>
      </c>
      <c r="O844" s="18" t="s">
        <v>90</v>
      </c>
      <c r="P844" s="20">
        <f>ROUND(CachTinhDiem!$B$23*ROUND(1+(SUMPRODUCT(INDEX(CachTinhDiem!$B$8:$E$11,1,0),$K844:$N844)-1)*9/4,1)+CachTinhDiem!$B$24*ROUND(1+(INDEX(CachTinhDiem!$B$15:$E$20,MATCH($O844,CachTinhDiem!$A$15:$A$20,0),1)-1)*9/4,1),1)</f>
        <v>5.3</v>
      </c>
      <c r="Q844" s="20">
        <f>ROUND(CachTinhDiem!$B$23*ROUND(1+(SUMPRODUCT(INDEX(CachTinhDiem!$B$8:$E$11,2,0),$K844:$N844)-1)*9/4,1)+CachTinhDiem!$B$24*ROUND(1+(INDEX(CachTinhDiem!$B$15:$E$20,MATCH($O844,CachTinhDiem!$A$15:$A$20,0),2)-1)*9/4,1),1)</f>
        <v>5</v>
      </c>
      <c r="R844" s="20">
        <f>ROUND(CachTinhDiem!$B$23*ROUND(1+(SUMPRODUCT(INDEX(CachTinhDiem!$B$8:$E$11,3,0),$K844:$N844)-1)*9/4,1)+CachTinhDiem!$B$24*ROUND(1+(INDEX(CachTinhDiem!$B$15:$E$20,MATCH($O844,CachTinhDiem!$A$15:$A$20,0),3)-1)*9/4,1),1)</f>
        <v>5.4</v>
      </c>
      <c r="S844" s="20">
        <f>ROUND(CachTinhDiem!$B$23*ROUND(1+(SUMPRODUCT(INDEX(CachTinhDiem!$B$8:$E$11,4,0),$K844:$N844)-1)*9/4,1)+CachTinhDiem!$B$24*ROUND(1+(INDEX(CachTinhDiem!$B$15:$E$20,MATCH($O844,CachTinhDiem!$A$15:$A$20,0),4)-1)*9/4,1),1)</f>
        <v>3.6</v>
      </c>
      <c r="T844" s="18" t="str">
        <f>INDEX(CachTinhDiem!$A$8:$A$11,MATCH(MAX($P844:$S844),$P844:$S844,0))</f>
        <v>Vẽ ngoại cảnh</v>
      </c>
      <c r="U844" s="21" t="s">
        <v>91</v>
      </c>
      <c r="V844" s="21" t="s">
        <v>92</v>
      </c>
    </row>
    <row r="845" spans="1:22" ht="15" customHeight="1" x14ac:dyDescent="0.35">
      <c r="A845" s="18" t="s">
        <v>1884</v>
      </c>
      <c r="B845" s="18" t="s">
        <v>1512</v>
      </c>
      <c r="C845" s="18" t="s">
        <v>1885</v>
      </c>
      <c r="D845" s="18" t="s">
        <v>85</v>
      </c>
      <c r="E845" s="18" t="s">
        <v>24</v>
      </c>
      <c r="F845" s="18" t="s">
        <v>87</v>
      </c>
      <c r="G845" s="18" t="s">
        <v>1145</v>
      </c>
      <c r="H845" s="19">
        <v>12</v>
      </c>
      <c r="I845" s="19">
        <v>29</v>
      </c>
      <c r="J845" s="18" t="s">
        <v>128</v>
      </c>
      <c r="K845" s="19">
        <v>3</v>
      </c>
      <c r="L845" s="19">
        <v>3</v>
      </c>
      <c r="M845" s="19">
        <v>4</v>
      </c>
      <c r="N845" s="19">
        <v>2</v>
      </c>
      <c r="O845" s="18" t="s">
        <v>150</v>
      </c>
      <c r="P845" s="20">
        <f>ROUND(CachTinhDiem!$B$23*ROUND(1+(SUMPRODUCT(INDEX(CachTinhDiem!$B$8:$E$11,1,0),$K845:$N845)-1)*9/4,1)+CachTinhDiem!$B$24*ROUND(1+(INDEX(CachTinhDiem!$B$15:$E$20,MATCH($O845,CachTinhDiem!$A$15:$A$20,0),1)-1)*9/4,1),1)</f>
        <v>6.2</v>
      </c>
      <c r="Q845" s="20">
        <f>ROUND(CachTinhDiem!$B$23*ROUND(1+(SUMPRODUCT(INDEX(CachTinhDiem!$B$8:$E$11,2,0),$K845:$N845)-1)*9/4,1)+CachTinhDiem!$B$24*ROUND(1+(INDEX(CachTinhDiem!$B$15:$E$20,MATCH($O845,CachTinhDiem!$A$15:$A$20,0),2)-1)*9/4,1),1)</f>
        <v>5.5</v>
      </c>
      <c r="R845" s="20">
        <f>ROUND(CachTinhDiem!$B$23*ROUND(1+(SUMPRODUCT(INDEX(CachTinhDiem!$B$8:$E$11,3,0),$K845:$N845)-1)*9/4,1)+CachTinhDiem!$B$24*ROUND(1+(INDEX(CachTinhDiem!$B$15:$E$20,MATCH($O845,CachTinhDiem!$A$15:$A$20,0),3)-1)*9/4,1),1)</f>
        <v>7.3</v>
      </c>
      <c r="S845" s="20">
        <f>ROUND(CachTinhDiem!$B$23*ROUND(1+(SUMPRODUCT(INDEX(CachTinhDiem!$B$8:$E$11,4,0),$K845:$N845)-1)*9/4,1)+CachTinhDiem!$B$24*ROUND(1+(INDEX(CachTinhDiem!$B$15:$E$20,MATCH($O845,CachTinhDiem!$A$15:$A$20,0),4)-1)*9/4,1),1)</f>
        <v>4.9000000000000004</v>
      </c>
      <c r="T845" s="18" t="str">
        <f>INDEX(CachTinhDiem!$A$8:$A$11,MATCH(MAX($P845:$S845),$P845:$S845,0))</f>
        <v>Vẽ ngoại cảnh</v>
      </c>
      <c r="U845" s="21" t="s">
        <v>91</v>
      </c>
      <c r="V845" s="21" t="s">
        <v>92</v>
      </c>
    </row>
    <row r="846" spans="1:22" ht="15" customHeight="1" x14ac:dyDescent="0.35">
      <c r="A846" s="18" t="s">
        <v>1886</v>
      </c>
      <c r="B846" s="18" t="s">
        <v>1512</v>
      </c>
      <c r="C846" s="18" t="s">
        <v>1887</v>
      </c>
      <c r="D846" s="18" t="s">
        <v>85</v>
      </c>
      <c r="E846" s="18" t="s">
        <v>147</v>
      </c>
      <c r="F846" s="18" t="s">
        <v>87</v>
      </c>
      <c r="G846" s="18" t="s">
        <v>490</v>
      </c>
      <c r="H846" s="19">
        <v>5</v>
      </c>
      <c r="I846" s="19">
        <v>13</v>
      </c>
      <c r="J846" s="18" t="s">
        <v>120</v>
      </c>
      <c r="K846" s="19">
        <v>4</v>
      </c>
      <c r="L846" s="19">
        <v>1</v>
      </c>
      <c r="M846" s="19">
        <v>1</v>
      </c>
      <c r="N846" s="19">
        <v>4</v>
      </c>
      <c r="O846" s="18" t="s">
        <v>103</v>
      </c>
      <c r="P846" s="20">
        <f>ROUND(CachTinhDiem!$B$23*ROUND(1+(SUMPRODUCT(INDEX(CachTinhDiem!$B$8:$E$11,1,0),$K846:$N846)-1)*9/4,1)+CachTinhDiem!$B$24*ROUND(1+(INDEX(CachTinhDiem!$B$15:$E$20,MATCH($O846,CachTinhDiem!$A$15:$A$20,0),1)-1)*9/4,1),1)</f>
        <v>4.9000000000000004</v>
      </c>
      <c r="Q846" s="20">
        <f>ROUND(CachTinhDiem!$B$23*ROUND(1+(SUMPRODUCT(INDEX(CachTinhDiem!$B$8:$E$11,2,0),$K846:$N846)-1)*9/4,1)+CachTinhDiem!$B$24*ROUND(1+(INDEX(CachTinhDiem!$B$15:$E$20,MATCH($O846,CachTinhDiem!$A$15:$A$20,0),2)-1)*9/4,1),1)</f>
        <v>3.1</v>
      </c>
      <c r="R846" s="20">
        <f>ROUND(CachTinhDiem!$B$23*ROUND(1+(SUMPRODUCT(INDEX(CachTinhDiem!$B$8:$E$11,3,0),$K846:$N846)-1)*9/4,1)+CachTinhDiem!$B$24*ROUND(1+(INDEX(CachTinhDiem!$B$15:$E$20,MATCH($O846,CachTinhDiem!$A$15:$A$20,0),3)-1)*9/4,1),1)</f>
        <v>2.7</v>
      </c>
      <c r="S846" s="20">
        <f>ROUND(CachTinhDiem!$B$23*ROUND(1+(SUMPRODUCT(INDEX(CachTinhDiem!$B$8:$E$11,4,0),$K846:$N846)-1)*9/4,1)+CachTinhDiem!$B$24*ROUND(1+(INDEX(CachTinhDiem!$B$15:$E$20,MATCH($O846,CachTinhDiem!$A$15:$A$20,0),4)-1)*9/4,1),1)</f>
        <v>6.6</v>
      </c>
      <c r="T846" s="18" t="str">
        <f>INDEX(CachTinhDiem!$A$8:$A$11,MATCH(MAX($P846:$S846),$P846:$S846,0))</f>
        <v>Thuyết trình</v>
      </c>
      <c r="U846" s="21" t="s">
        <v>91</v>
      </c>
      <c r="V846" s="21" t="s">
        <v>92</v>
      </c>
    </row>
    <row r="847" spans="1:22" ht="15" customHeight="1" x14ac:dyDescent="0.35">
      <c r="A847" s="18" t="s">
        <v>1888</v>
      </c>
      <c r="B847" s="18" t="s">
        <v>1512</v>
      </c>
      <c r="C847" s="18" t="s">
        <v>1889</v>
      </c>
      <c r="D847" s="18" t="s">
        <v>136</v>
      </c>
      <c r="E847" s="18" t="s">
        <v>284</v>
      </c>
      <c r="F847" s="18" t="s">
        <v>87</v>
      </c>
      <c r="G847" s="18" t="s">
        <v>1145</v>
      </c>
      <c r="H847" s="19">
        <v>8</v>
      </c>
      <c r="I847" s="19">
        <v>27</v>
      </c>
      <c r="J847" s="18" t="s">
        <v>200</v>
      </c>
      <c r="K847" s="19">
        <v>4</v>
      </c>
      <c r="L847" s="19">
        <v>3</v>
      </c>
      <c r="M847" s="19">
        <v>4</v>
      </c>
      <c r="N847" s="19">
        <v>1</v>
      </c>
      <c r="O847" s="18" t="s">
        <v>115</v>
      </c>
      <c r="P847" s="20">
        <f>ROUND(CachTinhDiem!$B$23*ROUND(1+(SUMPRODUCT(INDEX(CachTinhDiem!$B$8:$E$11,1,0),$K847:$N847)-1)*9/4,1)+CachTinhDiem!$B$24*ROUND(1+(INDEX(CachTinhDiem!$B$15:$E$20,MATCH($O847,CachTinhDiem!$A$15:$A$20,0),1)-1)*9/4,1),1)</f>
        <v>6.6</v>
      </c>
      <c r="Q847" s="20">
        <f>ROUND(CachTinhDiem!$B$23*ROUND(1+(SUMPRODUCT(INDEX(CachTinhDiem!$B$8:$E$11,2,0),$K847:$N847)-1)*9/4,1)+CachTinhDiem!$B$24*ROUND(1+(INDEX(CachTinhDiem!$B$15:$E$20,MATCH($O847,CachTinhDiem!$A$15:$A$20,0),2)-1)*9/4,1),1)</f>
        <v>7</v>
      </c>
      <c r="R847" s="20">
        <f>ROUND(CachTinhDiem!$B$23*ROUND(1+(SUMPRODUCT(INDEX(CachTinhDiem!$B$8:$E$11,3,0),$K847:$N847)-1)*9/4,1)+CachTinhDiem!$B$24*ROUND(1+(INDEX(CachTinhDiem!$B$15:$E$20,MATCH($O847,CachTinhDiem!$A$15:$A$20,0),3)-1)*9/4,1),1)</f>
        <v>7</v>
      </c>
      <c r="S847" s="20">
        <f>ROUND(CachTinhDiem!$B$23*ROUND(1+(SUMPRODUCT(INDEX(CachTinhDiem!$B$8:$E$11,4,0),$K847:$N847)-1)*9/4,1)+CachTinhDiem!$B$24*ROUND(1+(INDEX(CachTinhDiem!$B$15:$E$20,MATCH($O847,CachTinhDiem!$A$15:$A$20,0),4)-1)*9/4,1),1)</f>
        <v>4</v>
      </c>
      <c r="T847" s="18" t="str">
        <f>INDEX(CachTinhDiem!$A$8:$A$11,MATCH(MAX($P847:$S847),$P847:$S847,0))</f>
        <v>Xưởng/Công trình</v>
      </c>
      <c r="U847" s="21" t="s">
        <v>91</v>
      </c>
      <c r="V847" s="21" t="s">
        <v>92</v>
      </c>
    </row>
    <row r="848" spans="1:22" ht="15" customHeight="1" x14ac:dyDescent="0.35">
      <c r="A848" s="18" t="s">
        <v>1890</v>
      </c>
      <c r="B848" s="18" t="s">
        <v>1512</v>
      </c>
      <c r="C848" s="18" t="s">
        <v>1891</v>
      </c>
      <c r="D848" s="18" t="s">
        <v>85</v>
      </c>
      <c r="E848" s="18" t="s">
        <v>131</v>
      </c>
      <c r="F848" s="18" t="s">
        <v>87</v>
      </c>
      <c r="G848" s="18" t="s">
        <v>1058</v>
      </c>
      <c r="H848" s="19">
        <v>10</v>
      </c>
      <c r="I848" s="19">
        <v>29</v>
      </c>
      <c r="J848" s="18" t="s">
        <v>200</v>
      </c>
      <c r="K848" s="19">
        <v>2</v>
      </c>
      <c r="L848" s="19">
        <v>3</v>
      </c>
      <c r="M848" s="19">
        <v>4</v>
      </c>
      <c r="N848" s="19">
        <v>2</v>
      </c>
      <c r="O848" s="18" t="s">
        <v>115</v>
      </c>
      <c r="P848" s="20">
        <f>ROUND(CachTinhDiem!$B$23*ROUND(1+(SUMPRODUCT(INDEX(CachTinhDiem!$B$8:$E$11,1,0),$K848:$N848)-1)*9/4,1)+CachTinhDiem!$B$24*ROUND(1+(INDEX(CachTinhDiem!$B$15:$E$20,MATCH($O848,CachTinhDiem!$A$15:$A$20,0),1)-1)*9/4,1),1)</f>
        <v>6.7</v>
      </c>
      <c r="Q848" s="20">
        <f>ROUND(CachTinhDiem!$B$23*ROUND(1+(SUMPRODUCT(INDEX(CachTinhDiem!$B$8:$E$11,2,0),$K848:$N848)-1)*9/4,1)+CachTinhDiem!$B$24*ROUND(1+(INDEX(CachTinhDiem!$B$15:$E$20,MATCH($O848,CachTinhDiem!$A$15:$A$20,0),2)-1)*9/4,1),1)</f>
        <v>6.5</v>
      </c>
      <c r="R848" s="20">
        <f>ROUND(CachTinhDiem!$B$23*ROUND(1+(SUMPRODUCT(INDEX(CachTinhDiem!$B$8:$E$11,3,0),$K848:$N848)-1)*9/4,1)+CachTinhDiem!$B$24*ROUND(1+(INDEX(CachTinhDiem!$B$15:$E$20,MATCH($O848,CachTinhDiem!$A$15:$A$20,0),3)-1)*9/4,1),1)</f>
        <v>7.3</v>
      </c>
      <c r="S848" s="20">
        <f>ROUND(CachTinhDiem!$B$23*ROUND(1+(SUMPRODUCT(INDEX(CachTinhDiem!$B$8:$E$11,4,0),$K848:$N848)-1)*9/4,1)+CachTinhDiem!$B$24*ROUND(1+(INDEX(CachTinhDiem!$B$15:$E$20,MATCH($O848,CachTinhDiem!$A$15:$A$20,0),4)-1)*9/4,1),1)</f>
        <v>4.9000000000000004</v>
      </c>
      <c r="T848" s="18" t="str">
        <f>INDEX(CachTinhDiem!$A$8:$A$11,MATCH(MAX($P848:$S848),$P848:$S848,0))</f>
        <v>Vẽ ngoại cảnh</v>
      </c>
      <c r="U848" s="21" t="s">
        <v>91</v>
      </c>
      <c r="V848" s="21" t="s">
        <v>92</v>
      </c>
    </row>
    <row r="849" spans="1:22" ht="15" customHeight="1" x14ac:dyDescent="0.35">
      <c r="A849" s="18" t="s">
        <v>1892</v>
      </c>
      <c r="B849" s="18" t="s">
        <v>1512</v>
      </c>
      <c r="C849" s="18" t="s">
        <v>1893</v>
      </c>
      <c r="D849" s="18" t="s">
        <v>85</v>
      </c>
      <c r="E849" s="18" t="s">
        <v>18</v>
      </c>
      <c r="F849" s="18" t="s">
        <v>87</v>
      </c>
      <c r="G849" s="18" t="s">
        <v>1145</v>
      </c>
      <c r="H849" s="19">
        <v>12</v>
      </c>
      <c r="I849" s="19">
        <v>32</v>
      </c>
      <c r="J849" s="18" t="s">
        <v>89</v>
      </c>
      <c r="K849" s="19">
        <v>3</v>
      </c>
      <c r="L849" s="19">
        <v>3</v>
      </c>
      <c r="M849" s="19">
        <v>2</v>
      </c>
      <c r="N849" s="19">
        <v>4</v>
      </c>
      <c r="O849" s="18" t="s">
        <v>103</v>
      </c>
      <c r="P849" s="20">
        <f>ROUND(CachTinhDiem!$B$23*ROUND(1+(SUMPRODUCT(INDEX(CachTinhDiem!$B$8:$E$11,1,0),$K849:$N849)-1)*9/4,1)+CachTinhDiem!$B$24*ROUND(1+(INDEX(CachTinhDiem!$B$15:$E$20,MATCH($O849,CachTinhDiem!$A$15:$A$20,0),1)-1)*9/4,1),1)</f>
        <v>6.2</v>
      </c>
      <c r="Q849" s="20">
        <f>ROUND(CachTinhDiem!$B$23*ROUND(1+(SUMPRODUCT(INDEX(CachTinhDiem!$B$8:$E$11,2,0),$K849:$N849)-1)*9/4,1)+CachTinhDiem!$B$24*ROUND(1+(INDEX(CachTinhDiem!$B$15:$E$20,MATCH($O849,CachTinhDiem!$A$15:$A$20,0),2)-1)*9/4,1),1)</f>
        <v>4.2</v>
      </c>
      <c r="R849" s="20">
        <f>ROUND(CachTinhDiem!$B$23*ROUND(1+(SUMPRODUCT(INDEX(CachTinhDiem!$B$8:$E$11,3,0),$K849:$N849)-1)*9/4,1)+CachTinhDiem!$B$24*ROUND(1+(INDEX(CachTinhDiem!$B$15:$E$20,MATCH($O849,CachTinhDiem!$A$15:$A$20,0),3)-1)*9/4,1),1)</f>
        <v>4.4000000000000004</v>
      </c>
      <c r="S849" s="20">
        <f>ROUND(CachTinhDiem!$B$23*ROUND(1+(SUMPRODUCT(INDEX(CachTinhDiem!$B$8:$E$11,4,0),$K849:$N849)-1)*9/4,1)+CachTinhDiem!$B$24*ROUND(1+(INDEX(CachTinhDiem!$B$15:$E$20,MATCH($O849,CachTinhDiem!$A$15:$A$20,0),4)-1)*9/4,1),1)</f>
        <v>7.5</v>
      </c>
      <c r="T849" s="18" t="str">
        <f>INDEX(CachTinhDiem!$A$8:$A$11,MATCH(MAX($P849:$S849),$P849:$S849,0))</f>
        <v>Thuyết trình</v>
      </c>
      <c r="U849" s="21" t="s">
        <v>91</v>
      </c>
      <c r="V849" s="21" t="s">
        <v>92</v>
      </c>
    </row>
    <row r="850" spans="1:22" ht="15" customHeight="1" x14ac:dyDescent="0.35">
      <c r="A850" s="18" t="s">
        <v>1894</v>
      </c>
      <c r="B850" s="18" t="s">
        <v>1512</v>
      </c>
      <c r="C850" s="18" t="s">
        <v>1895</v>
      </c>
      <c r="D850" s="18" t="s">
        <v>85</v>
      </c>
      <c r="E850" s="18" t="s">
        <v>95</v>
      </c>
      <c r="F850" s="18" t="s">
        <v>87</v>
      </c>
      <c r="G850" s="18" t="s">
        <v>278</v>
      </c>
      <c r="H850" s="19">
        <v>20</v>
      </c>
      <c r="I850" s="19">
        <v>37</v>
      </c>
      <c r="J850" s="18" t="s">
        <v>89</v>
      </c>
      <c r="K850" s="19">
        <v>2</v>
      </c>
      <c r="L850" s="19">
        <v>5</v>
      </c>
      <c r="M850" s="19">
        <v>3</v>
      </c>
      <c r="N850" s="19">
        <v>3</v>
      </c>
      <c r="O850" s="18" t="s">
        <v>110</v>
      </c>
      <c r="P850" s="20">
        <f>ROUND(CachTinhDiem!$B$23*ROUND(1+(SUMPRODUCT(INDEX(CachTinhDiem!$B$8:$E$11,1,0),$K850:$N850)-1)*9/4,1)+CachTinhDiem!$B$24*ROUND(1+(INDEX(CachTinhDiem!$B$15:$E$20,MATCH($O850,CachTinhDiem!$A$15:$A$20,0),1)-1)*9/4,1),1)</f>
        <v>7</v>
      </c>
      <c r="Q850" s="20">
        <f>ROUND(CachTinhDiem!$B$23*ROUND(1+(SUMPRODUCT(INDEX(CachTinhDiem!$B$8:$E$11,2,0),$K850:$N850)-1)*9/4,1)+CachTinhDiem!$B$24*ROUND(1+(INDEX(CachTinhDiem!$B$15:$E$20,MATCH($O850,CachTinhDiem!$A$15:$A$20,0),2)-1)*9/4,1),1)</f>
        <v>5.9</v>
      </c>
      <c r="R850" s="20">
        <f>ROUND(CachTinhDiem!$B$23*ROUND(1+(SUMPRODUCT(INDEX(CachTinhDiem!$B$8:$E$11,3,0),$K850:$N850)-1)*9/4,1)+CachTinhDiem!$B$24*ROUND(1+(INDEX(CachTinhDiem!$B$15:$E$20,MATCH($O850,CachTinhDiem!$A$15:$A$20,0),3)-1)*9/4,1),1)</f>
        <v>6.5</v>
      </c>
      <c r="S850" s="20">
        <f>ROUND(CachTinhDiem!$B$23*ROUND(1+(SUMPRODUCT(INDEX(CachTinhDiem!$B$8:$E$11,4,0),$K850:$N850)-1)*9/4,1)+CachTinhDiem!$B$24*ROUND(1+(INDEX(CachTinhDiem!$B$15:$E$20,MATCH($O850,CachTinhDiem!$A$15:$A$20,0),4)-1)*9/4,1),1)</f>
        <v>6.8</v>
      </c>
      <c r="T850" s="18" t="str">
        <f>INDEX(CachTinhDiem!$A$8:$A$11,MATCH(MAX($P850:$S850),$P850:$S850,0))</f>
        <v>Đi học</v>
      </c>
      <c r="U850" s="21" t="s">
        <v>91</v>
      </c>
      <c r="V850" s="21" t="s">
        <v>92</v>
      </c>
    </row>
    <row r="851" spans="1:22" ht="15" customHeight="1" x14ac:dyDescent="0.35">
      <c r="A851" s="18" t="s">
        <v>1896</v>
      </c>
      <c r="B851" s="18" t="s">
        <v>1512</v>
      </c>
      <c r="C851" s="18" t="s">
        <v>1897</v>
      </c>
      <c r="D851" s="18" t="s">
        <v>85</v>
      </c>
      <c r="E851" s="18" t="s">
        <v>126</v>
      </c>
      <c r="F851" s="18" t="s">
        <v>87</v>
      </c>
      <c r="G851" s="18" t="s">
        <v>1145</v>
      </c>
      <c r="H851" s="19">
        <v>13</v>
      </c>
      <c r="I851" s="19">
        <v>32</v>
      </c>
      <c r="J851" s="18" t="s">
        <v>89</v>
      </c>
      <c r="K851" s="19">
        <v>3</v>
      </c>
      <c r="L851" s="19">
        <v>3</v>
      </c>
      <c r="M851" s="19">
        <v>3</v>
      </c>
      <c r="N851" s="19">
        <v>3</v>
      </c>
      <c r="O851" s="18" t="s">
        <v>103</v>
      </c>
      <c r="P851" s="20">
        <f>ROUND(CachTinhDiem!$B$23*ROUND(1+(SUMPRODUCT(INDEX(CachTinhDiem!$B$8:$E$11,1,0),$K851:$N851)-1)*9/4,1)+CachTinhDiem!$B$24*ROUND(1+(INDEX(CachTinhDiem!$B$15:$E$20,MATCH($O851,CachTinhDiem!$A$15:$A$20,0),1)-1)*9/4,1),1)</f>
        <v>6.2</v>
      </c>
      <c r="Q851" s="20">
        <f>ROUND(CachTinhDiem!$B$23*ROUND(1+(SUMPRODUCT(INDEX(CachTinhDiem!$B$8:$E$11,2,0),$K851:$N851)-1)*9/4,1)+CachTinhDiem!$B$24*ROUND(1+(INDEX(CachTinhDiem!$B$15:$E$20,MATCH($O851,CachTinhDiem!$A$15:$A$20,0),2)-1)*9/4,1),1)</f>
        <v>4.8</v>
      </c>
      <c r="R851" s="20">
        <f>ROUND(CachTinhDiem!$B$23*ROUND(1+(SUMPRODUCT(INDEX(CachTinhDiem!$B$8:$E$11,3,0),$K851:$N851)-1)*9/4,1)+CachTinhDiem!$B$24*ROUND(1+(INDEX(CachTinhDiem!$B$15:$E$20,MATCH($O851,CachTinhDiem!$A$15:$A$20,0),3)-1)*9/4,1),1)</f>
        <v>4.8</v>
      </c>
      <c r="S851" s="20">
        <f>ROUND(CachTinhDiem!$B$23*ROUND(1+(SUMPRODUCT(INDEX(CachTinhDiem!$B$8:$E$11,4,0),$K851:$N851)-1)*9/4,1)+CachTinhDiem!$B$24*ROUND(1+(INDEX(CachTinhDiem!$B$15:$E$20,MATCH($O851,CachTinhDiem!$A$15:$A$20,0),4)-1)*9/4,1),1)</f>
        <v>6.9</v>
      </c>
      <c r="T851" s="18" t="str">
        <f>INDEX(CachTinhDiem!$A$8:$A$11,MATCH(MAX($P851:$S851),$P851:$S851,0))</f>
        <v>Thuyết trình</v>
      </c>
      <c r="U851" s="21" t="s">
        <v>91</v>
      </c>
      <c r="V851" s="21" t="s">
        <v>92</v>
      </c>
    </row>
    <row r="852" spans="1:22" ht="15" customHeight="1" x14ac:dyDescent="0.35">
      <c r="A852" s="18" t="s">
        <v>1898</v>
      </c>
      <c r="B852" s="18" t="s">
        <v>1512</v>
      </c>
      <c r="C852" s="18" t="s">
        <v>1899</v>
      </c>
      <c r="D852" s="18" t="s">
        <v>100</v>
      </c>
      <c r="E852" s="18" t="s">
        <v>141</v>
      </c>
      <c r="F852" s="18" t="s">
        <v>87</v>
      </c>
      <c r="G852" s="18" t="s">
        <v>1145</v>
      </c>
      <c r="H852" s="19">
        <v>12</v>
      </c>
      <c r="I852" s="19">
        <v>32</v>
      </c>
      <c r="J852" s="18" t="s">
        <v>89</v>
      </c>
      <c r="K852" s="19">
        <v>3</v>
      </c>
      <c r="L852" s="19">
        <v>3</v>
      </c>
      <c r="M852" s="19">
        <v>3</v>
      </c>
      <c r="N852" s="19">
        <v>3</v>
      </c>
      <c r="O852" s="18" t="s">
        <v>103</v>
      </c>
      <c r="P852" s="20">
        <f>ROUND(CachTinhDiem!$B$23*ROUND(1+(SUMPRODUCT(INDEX(CachTinhDiem!$B$8:$E$11,1,0),$K852:$N852)-1)*9/4,1)+CachTinhDiem!$B$24*ROUND(1+(INDEX(CachTinhDiem!$B$15:$E$20,MATCH($O852,CachTinhDiem!$A$15:$A$20,0),1)-1)*9/4,1),1)</f>
        <v>6.2</v>
      </c>
      <c r="Q852" s="20">
        <f>ROUND(CachTinhDiem!$B$23*ROUND(1+(SUMPRODUCT(INDEX(CachTinhDiem!$B$8:$E$11,2,0),$K852:$N852)-1)*9/4,1)+CachTinhDiem!$B$24*ROUND(1+(INDEX(CachTinhDiem!$B$15:$E$20,MATCH($O852,CachTinhDiem!$A$15:$A$20,0),2)-1)*9/4,1),1)</f>
        <v>4.8</v>
      </c>
      <c r="R852" s="20">
        <f>ROUND(CachTinhDiem!$B$23*ROUND(1+(SUMPRODUCT(INDEX(CachTinhDiem!$B$8:$E$11,3,0),$K852:$N852)-1)*9/4,1)+CachTinhDiem!$B$24*ROUND(1+(INDEX(CachTinhDiem!$B$15:$E$20,MATCH($O852,CachTinhDiem!$A$15:$A$20,0),3)-1)*9/4,1),1)</f>
        <v>4.8</v>
      </c>
      <c r="S852" s="20">
        <f>ROUND(CachTinhDiem!$B$23*ROUND(1+(SUMPRODUCT(INDEX(CachTinhDiem!$B$8:$E$11,4,0),$K852:$N852)-1)*9/4,1)+CachTinhDiem!$B$24*ROUND(1+(INDEX(CachTinhDiem!$B$15:$E$20,MATCH($O852,CachTinhDiem!$A$15:$A$20,0),4)-1)*9/4,1),1)</f>
        <v>6.9</v>
      </c>
      <c r="T852" s="18" t="str">
        <f>INDEX(CachTinhDiem!$A$8:$A$11,MATCH(MAX($P852:$S852),$P852:$S852,0))</f>
        <v>Thuyết trình</v>
      </c>
      <c r="U852" s="21" t="s">
        <v>91</v>
      </c>
      <c r="V852" s="21" t="s">
        <v>92</v>
      </c>
    </row>
    <row r="853" spans="1:22" ht="15" customHeight="1" x14ac:dyDescent="0.35">
      <c r="A853" s="18" t="s">
        <v>1900</v>
      </c>
      <c r="B853" s="18" t="s">
        <v>1512</v>
      </c>
      <c r="C853" s="18" t="s">
        <v>1901</v>
      </c>
      <c r="D853" s="18" t="s">
        <v>85</v>
      </c>
      <c r="E853" s="18" t="s">
        <v>225</v>
      </c>
      <c r="F853" s="18" t="s">
        <v>87</v>
      </c>
      <c r="G853" s="18" t="s">
        <v>215</v>
      </c>
      <c r="H853" s="19">
        <v>17</v>
      </c>
      <c r="I853" s="19">
        <v>36</v>
      </c>
      <c r="J853" s="18" t="s">
        <v>89</v>
      </c>
      <c r="K853" s="19">
        <v>2</v>
      </c>
      <c r="L853" s="19">
        <v>4</v>
      </c>
      <c r="M853" s="19">
        <v>4</v>
      </c>
      <c r="N853" s="19">
        <v>5</v>
      </c>
      <c r="O853" s="18" t="s">
        <v>110</v>
      </c>
      <c r="P853" s="20">
        <f>ROUND(CachTinhDiem!$B$23*ROUND(1+(SUMPRODUCT(INDEX(CachTinhDiem!$B$8:$E$11,1,0),$K853:$N853)-1)*9/4,1)+CachTinhDiem!$B$24*ROUND(1+(INDEX(CachTinhDiem!$B$15:$E$20,MATCH($O853,CachTinhDiem!$A$15:$A$20,0),1)-1)*9/4,1),1)</f>
        <v>7.9</v>
      </c>
      <c r="Q853" s="20">
        <f>ROUND(CachTinhDiem!$B$23*ROUND(1+(SUMPRODUCT(INDEX(CachTinhDiem!$B$8:$E$11,2,0),$K853:$N853)-1)*9/4,1)+CachTinhDiem!$B$24*ROUND(1+(INDEX(CachTinhDiem!$B$15:$E$20,MATCH($O853,CachTinhDiem!$A$15:$A$20,0),2)-1)*9/4,1),1)</f>
        <v>6.6</v>
      </c>
      <c r="R853" s="20">
        <f>ROUND(CachTinhDiem!$B$23*ROUND(1+(SUMPRODUCT(INDEX(CachTinhDiem!$B$8:$E$11,3,0),$K853:$N853)-1)*9/4,1)+CachTinhDiem!$B$24*ROUND(1+(INDEX(CachTinhDiem!$B$15:$E$20,MATCH($O853,CachTinhDiem!$A$15:$A$20,0),3)-1)*9/4,1),1)</f>
        <v>7.4</v>
      </c>
      <c r="S853" s="20">
        <f>ROUND(CachTinhDiem!$B$23*ROUND(1+(SUMPRODUCT(INDEX(CachTinhDiem!$B$8:$E$11,4,0),$K853:$N853)-1)*9/4,1)+CachTinhDiem!$B$24*ROUND(1+(INDEX(CachTinhDiem!$B$15:$E$20,MATCH($O853,CachTinhDiem!$A$15:$A$20,0),4)-1)*9/4,1),1)</f>
        <v>8.6999999999999993</v>
      </c>
      <c r="T853" s="18" t="str">
        <f>INDEX(CachTinhDiem!$A$8:$A$11,MATCH(MAX($P853:$S853),$P853:$S853,0))</f>
        <v>Thuyết trình</v>
      </c>
      <c r="U853" s="21" t="s">
        <v>91</v>
      </c>
      <c r="V853" s="21" t="s">
        <v>92</v>
      </c>
    </row>
    <row r="854" spans="1:22" ht="15" customHeight="1" x14ac:dyDescent="0.35">
      <c r="A854" s="18" t="s">
        <v>1902</v>
      </c>
      <c r="B854" s="18" t="s">
        <v>1512</v>
      </c>
      <c r="C854" s="18" t="s">
        <v>1903</v>
      </c>
      <c r="D854" s="18" t="s">
        <v>85</v>
      </c>
      <c r="E854" s="18" t="s">
        <v>225</v>
      </c>
      <c r="F854" s="18" t="s">
        <v>87</v>
      </c>
      <c r="G854" s="18" t="s">
        <v>1145</v>
      </c>
      <c r="H854" s="19">
        <v>13</v>
      </c>
      <c r="I854" s="19">
        <v>32</v>
      </c>
      <c r="J854" s="18" t="s">
        <v>89</v>
      </c>
      <c r="K854" s="19">
        <v>3</v>
      </c>
      <c r="L854" s="19">
        <v>3</v>
      </c>
      <c r="M854" s="19">
        <v>3</v>
      </c>
      <c r="N854" s="19">
        <v>3</v>
      </c>
      <c r="O854" s="18" t="s">
        <v>103</v>
      </c>
      <c r="P854" s="20">
        <f>ROUND(CachTinhDiem!$B$23*ROUND(1+(SUMPRODUCT(INDEX(CachTinhDiem!$B$8:$E$11,1,0),$K854:$N854)-1)*9/4,1)+CachTinhDiem!$B$24*ROUND(1+(INDEX(CachTinhDiem!$B$15:$E$20,MATCH($O854,CachTinhDiem!$A$15:$A$20,0),1)-1)*9/4,1),1)</f>
        <v>6.2</v>
      </c>
      <c r="Q854" s="20">
        <f>ROUND(CachTinhDiem!$B$23*ROUND(1+(SUMPRODUCT(INDEX(CachTinhDiem!$B$8:$E$11,2,0),$K854:$N854)-1)*9/4,1)+CachTinhDiem!$B$24*ROUND(1+(INDEX(CachTinhDiem!$B$15:$E$20,MATCH($O854,CachTinhDiem!$A$15:$A$20,0),2)-1)*9/4,1),1)</f>
        <v>4.8</v>
      </c>
      <c r="R854" s="20">
        <f>ROUND(CachTinhDiem!$B$23*ROUND(1+(SUMPRODUCT(INDEX(CachTinhDiem!$B$8:$E$11,3,0),$K854:$N854)-1)*9/4,1)+CachTinhDiem!$B$24*ROUND(1+(INDEX(CachTinhDiem!$B$15:$E$20,MATCH($O854,CachTinhDiem!$A$15:$A$20,0),3)-1)*9/4,1),1)</f>
        <v>4.8</v>
      </c>
      <c r="S854" s="20">
        <f>ROUND(CachTinhDiem!$B$23*ROUND(1+(SUMPRODUCT(INDEX(CachTinhDiem!$B$8:$E$11,4,0),$K854:$N854)-1)*9/4,1)+CachTinhDiem!$B$24*ROUND(1+(INDEX(CachTinhDiem!$B$15:$E$20,MATCH($O854,CachTinhDiem!$A$15:$A$20,0),4)-1)*9/4,1),1)</f>
        <v>6.9</v>
      </c>
      <c r="T854" s="18" t="str">
        <f>INDEX(CachTinhDiem!$A$8:$A$11,MATCH(MAX($P854:$S854),$P854:$S854,0))</f>
        <v>Thuyết trình</v>
      </c>
      <c r="U854" s="21" t="s">
        <v>91</v>
      </c>
      <c r="V854" s="21" t="s">
        <v>92</v>
      </c>
    </row>
    <row r="855" spans="1:22" ht="15" customHeight="1" x14ac:dyDescent="0.35">
      <c r="A855" s="18" t="s">
        <v>1904</v>
      </c>
      <c r="B855" s="18" t="s">
        <v>1512</v>
      </c>
      <c r="C855" s="18" t="s">
        <v>1905</v>
      </c>
      <c r="D855" s="18" t="s">
        <v>85</v>
      </c>
      <c r="E855" s="18" t="s">
        <v>225</v>
      </c>
      <c r="F855" s="18" t="s">
        <v>87</v>
      </c>
      <c r="G855" s="18" t="s">
        <v>199</v>
      </c>
      <c r="H855" s="19">
        <v>13</v>
      </c>
      <c r="I855" s="19">
        <v>34</v>
      </c>
      <c r="J855" s="18" t="s">
        <v>89</v>
      </c>
      <c r="K855" s="19">
        <v>2</v>
      </c>
      <c r="L855" s="19">
        <v>3</v>
      </c>
      <c r="M855" s="19">
        <v>3</v>
      </c>
      <c r="N855" s="19">
        <v>5</v>
      </c>
      <c r="O855" s="18" t="s">
        <v>103</v>
      </c>
      <c r="P855" s="20">
        <f>ROUND(CachTinhDiem!$B$23*ROUND(1+(SUMPRODUCT(INDEX(CachTinhDiem!$B$8:$E$11,1,0),$K855:$N855)-1)*9/4,1)+CachTinhDiem!$B$24*ROUND(1+(INDEX(CachTinhDiem!$B$15:$E$20,MATCH($O855,CachTinhDiem!$A$15:$A$20,0),1)-1)*9/4,1),1)</f>
        <v>7</v>
      </c>
      <c r="Q855" s="20">
        <f>ROUND(CachTinhDiem!$B$23*ROUND(1+(SUMPRODUCT(INDEX(CachTinhDiem!$B$8:$E$11,2,0),$K855:$N855)-1)*9/4,1)+CachTinhDiem!$B$24*ROUND(1+(INDEX(CachTinhDiem!$B$15:$E$20,MATCH($O855,CachTinhDiem!$A$15:$A$20,0),2)-1)*9/4,1),1)</f>
        <v>4.8</v>
      </c>
      <c r="R855" s="20">
        <f>ROUND(CachTinhDiem!$B$23*ROUND(1+(SUMPRODUCT(INDEX(CachTinhDiem!$B$8:$E$11,3,0),$K855:$N855)-1)*9/4,1)+CachTinhDiem!$B$24*ROUND(1+(INDEX(CachTinhDiem!$B$15:$E$20,MATCH($O855,CachTinhDiem!$A$15:$A$20,0),3)-1)*9/4,1),1)</f>
        <v>5.5</v>
      </c>
      <c r="S855" s="20">
        <f>ROUND(CachTinhDiem!$B$23*ROUND(1+(SUMPRODUCT(INDEX(CachTinhDiem!$B$8:$E$11,4,0),$K855:$N855)-1)*9/4,1)+CachTinhDiem!$B$24*ROUND(1+(INDEX(CachTinhDiem!$B$15:$E$20,MATCH($O855,CachTinhDiem!$A$15:$A$20,0),4)-1)*9/4,1),1)</f>
        <v>8.6999999999999993</v>
      </c>
      <c r="T855" s="18" t="str">
        <f>INDEX(CachTinhDiem!$A$8:$A$11,MATCH(MAX($P855:$S855),$P855:$S855,0))</f>
        <v>Thuyết trình</v>
      </c>
      <c r="U855" s="21" t="s">
        <v>91</v>
      </c>
      <c r="V855" s="21" t="s">
        <v>92</v>
      </c>
    </row>
    <row r="856" spans="1:22" ht="15" customHeight="1" x14ac:dyDescent="0.35">
      <c r="A856" s="18" t="s">
        <v>1906</v>
      </c>
      <c r="B856" s="18" t="s">
        <v>1512</v>
      </c>
      <c r="C856" s="18" t="s">
        <v>1907</v>
      </c>
      <c r="D856" s="18" t="s">
        <v>100</v>
      </c>
      <c r="E856" s="18" t="s">
        <v>101</v>
      </c>
      <c r="F856" s="18" t="s">
        <v>87</v>
      </c>
      <c r="G856" s="18" t="s">
        <v>215</v>
      </c>
      <c r="H856" s="19">
        <v>17</v>
      </c>
      <c r="I856" s="19">
        <v>35</v>
      </c>
      <c r="J856" s="18" t="s">
        <v>89</v>
      </c>
      <c r="K856" s="19">
        <v>2</v>
      </c>
      <c r="L856" s="19">
        <v>3</v>
      </c>
      <c r="M856" s="19">
        <v>2</v>
      </c>
      <c r="N856" s="19">
        <v>3</v>
      </c>
      <c r="O856" s="18" t="s">
        <v>150</v>
      </c>
      <c r="P856" s="20">
        <f>ROUND(CachTinhDiem!$B$23*ROUND(1+(SUMPRODUCT(INDEX(CachTinhDiem!$B$8:$E$11,1,0),$K856:$N856)-1)*9/4,1)+CachTinhDiem!$B$24*ROUND(1+(INDEX(CachTinhDiem!$B$15:$E$20,MATCH($O856,CachTinhDiem!$A$15:$A$20,0),1)-1)*9/4,1),1)</f>
        <v>5.6</v>
      </c>
      <c r="Q856" s="20">
        <f>ROUND(CachTinhDiem!$B$23*ROUND(1+(SUMPRODUCT(INDEX(CachTinhDiem!$B$8:$E$11,2,0),$K856:$N856)-1)*9/4,1)+CachTinhDiem!$B$24*ROUND(1+(INDEX(CachTinhDiem!$B$15:$E$20,MATCH($O856,CachTinhDiem!$A$15:$A$20,0),2)-1)*9/4,1),1)</f>
        <v>3.7</v>
      </c>
      <c r="R856" s="20">
        <f>ROUND(CachTinhDiem!$B$23*ROUND(1+(SUMPRODUCT(INDEX(CachTinhDiem!$B$8:$E$11,3,0),$K856:$N856)-1)*9/4,1)+CachTinhDiem!$B$24*ROUND(1+(INDEX(CachTinhDiem!$B$15:$E$20,MATCH($O856,CachTinhDiem!$A$15:$A$20,0),3)-1)*9/4,1),1)</f>
        <v>6.1</v>
      </c>
      <c r="S856" s="20">
        <f>ROUND(CachTinhDiem!$B$23*ROUND(1+(SUMPRODUCT(INDEX(CachTinhDiem!$B$8:$E$11,4,0),$K856:$N856)-1)*9/4,1)+CachTinhDiem!$B$24*ROUND(1+(INDEX(CachTinhDiem!$B$15:$E$20,MATCH($O856,CachTinhDiem!$A$15:$A$20,0),4)-1)*9/4,1),1)</f>
        <v>5.2</v>
      </c>
      <c r="T856" s="18" t="str">
        <f>INDEX(CachTinhDiem!$A$8:$A$11,MATCH(MAX($P856:$S856),$P856:$S856,0))</f>
        <v>Vẽ ngoại cảnh</v>
      </c>
      <c r="U856" s="21" t="s">
        <v>91</v>
      </c>
      <c r="V856" s="21" t="s">
        <v>92</v>
      </c>
    </row>
    <row r="857" spans="1:22" ht="15" customHeight="1" x14ac:dyDescent="0.35">
      <c r="A857" s="18" t="s">
        <v>1908</v>
      </c>
      <c r="B857" s="18" t="s">
        <v>1512</v>
      </c>
      <c r="C857" s="18" t="s">
        <v>1909</v>
      </c>
      <c r="D857" s="18" t="s">
        <v>85</v>
      </c>
      <c r="E857" s="18" t="s">
        <v>344</v>
      </c>
      <c r="F857" s="18" t="s">
        <v>87</v>
      </c>
      <c r="G857" s="18" t="s">
        <v>177</v>
      </c>
      <c r="H857" s="19">
        <v>9</v>
      </c>
      <c r="I857" s="19">
        <v>31</v>
      </c>
      <c r="J857" s="18" t="s">
        <v>200</v>
      </c>
      <c r="K857" s="19">
        <v>3</v>
      </c>
      <c r="L857" s="19">
        <v>2</v>
      </c>
      <c r="M857" s="19">
        <v>3</v>
      </c>
      <c r="N857" s="19">
        <v>3</v>
      </c>
      <c r="O857" s="18" t="s">
        <v>115</v>
      </c>
      <c r="P857" s="20">
        <f>ROUND(CachTinhDiem!$B$23*ROUND(1+(SUMPRODUCT(INDEX(CachTinhDiem!$B$8:$E$11,1,0),$K857:$N857)-1)*9/4,1)+CachTinhDiem!$B$24*ROUND(1+(INDEX(CachTinhDiem!$B$15:$E$20,MATCH($O857,CachTinhDiem!$A$15:$A$20,0),1)-1)*9/4,1),1)</f>
        <v>6.4</v>
      </c>
      <c r="Q857" s="20">
        <f>ROUND(CachTinhDiem!$B$23*ROUND(1+(SUMPRODUCT(INDEX(CachTinhDiem!$B$8:$E$11,2,0),$K857:$N857)-1)*9/4,1)+CachTinhDiem!$B$24*ROUND(1+(INDEX(CachTinhDiem!$B$15:$E$20,MATCH($O857,CachTinhDiem!$A$15:$A$20,0),2)-1)*9/4,1),1)</f>
        <v>5.9</v>
      </c>
      <c r="R857" s="20">
        <f>ROUND(CachTinhDiem!$B$23*ROUND(1+(SUMPRODUCT(INDEX(CachTinhDiem!$B$8:$E$11,3,0),$K857:$N857)-1)*9/4,1)+CachTinhDiem!$B$24*ROUND(1+(INDEX(CachTinhDiem!$B$15:$E$20,MATCH($O857,CachTinhDiem!$A$15:$A$20,0),3)-1)*9/4,1),1)</f>
        <v>6.4</v>
      </c>
      <c r="S857" s="20">
        <f>ROUND(CachTinhDiem!$B$23*ROUND(1+(SUMPRODUCT(INDEX(CachTinhDiem!$B$8:$E$11,4,0),$K857:$N857)-1)*9/4,1)+CachTinhDiem!$B$24*ROUND(1+(INDEX(CachTinhDiem!$B$15:$E$20,MATCH($O857,CachTinhDiem!$A$15:$A$20,0),4)-1)*9/4,1),1)</f>
        <v>5.2</v>
      </c>
      <c r="T857" s="18" t="str">
        <f>INDEX(CachTinhDiem!$A$8:$A$11,MATCH(MAX($P857:$S857),$P857:$S857,0))</f>
        <v>Đi học</v>
      </c>
      <c r="U857" s="21" t="s">
        <v>91</v>
      </c>
      <c r="V857" s="21" t="s">
        <v>92</v>
      </c>
    </row>
    <row r="858" spans="1:22" ht="15" customHeight="1" x14ac:dyDescent="0.35">
      <c r="A858" s="18" t="s">
        <v>1910</v>
      </c>
      <c r="B858" s="18" t="s">
        <v>1512</v>
      </c>
      <c r="C858" s="18" t="s">
        <v>1911</v>
      </c>
      <c r="D858" s="18" t="s">
        <v>136</v>
      </c>
      <c r="E858" s="18" t="s">
        <v>277</v>
      </c>
      <c r="F858" s="18" t="s">
        <v>87</v>
      </c>
      <c r="G858" s="18" t="s">
        <v>1576</v>
      </c>
      <c r="H858" s="19">
        <v>14</v>
      </c>
      <c r="I858" s="19">
        <v>35</v>
      </c>
      <c r="J858" s="18" t="s">
        <v>89</v>
      </c>
      <c r="K858" s="19">
        <v>2</v>
      </c>
      <c r="L858" s="19">
        <v>3</v>
      </c>
      <c r="M858" s="19">
        <v>3</v>
      </c>
      <c r="N858" s="19">
        <v>4</v>
      </c>
      <c r="O858" s="18" t="s">
        <v>103</v>
      </c>
      <c r="P858" s="20">
        <f>ROUND(CachTinhDiem!$B$23*ROUND(1+(SUMPRODUCT(INDEX(CachTinhDiem!$B$8:$E$11,1,0),$K858:$N858)-1)*9/4,1)+CachTinhDiem!$B$24*ROUND(1+(INDEX(CachTinhDiem!$B$15:$E$20,MATCH($O858,CachTinhDiem!$A$15:$A$20,0),1)-1)*9/4,1),1)</f>
        <v>6.5</v>
      </c>
      <c r="Q858" s="20">
        <f>ROUND(CachTinhDiem!$B$23*ROUND(1+(SUMPRODUCT(INDEX(CachTinhDiem!$B$8:$E$11,2,0),$K858:$N858)-1)*9/4,1)+CachTinhDiem!$B$24*ROUND(1+(INDEX(CachTinhDiem!$B$15:$E$20,MATCH($O858,CachTinhDiem!$A$15:$A$20,0),2)-1)*9/4,1),1)</f>
        <v>4.7</v>
      </c>
      <c r="R858" s="20">
        <f>ROUND(CachTinhDiem!$B$23*ROUND(1+(SUMPRODUCT(INDEX(CachTinhDiem!$B$8:$E$11,3,0),$K858:$N858)-1)*9/4,1)+CachTinhDiem!$B$24*ROUND(1+(INDEX(CachTinhDiem!$B$15:$E$20,MATCH($O858,CachTinhDiem!$A$15:$A$20,0),3)-1)*9/4,1),1)</f>
        <v>5.2</v>
      </c>
      <c r="S858" s="20">
        <f>ROUND(CachTinhDiem!$B$23*ROUND(1+(SUMPRODUCT(INDEX(CachTinhDiem!$B$8:$E$11,4,0),$K858:$N858)-1)*9/4,1)+CachTinhDiem!$B$24*ROUND(1+(INDEX(CachTinhDiem!$B$15:$E$20,MATCH($O858,CachTinhDiem!$A$15:$A$20,0),4)-1)*9/4,1),1)</f>
        <v>7.8</v>
      </c>
      <c r="T858" s="18" t="str">
        <f>INDEX(CachTinhDiem!$A$8:$A$11,MATCH(MAX($P858:$S858),$P858:$S858,0))</f>
        <v>Thuyết trình</v>
      </c>
      <c r="U858" s="21" t="s">
        <v>91</v>
      </c>
      <c r="V858" s="21" t="s">
        <v>92</v>
      </c>
    </row>
    <row r="859" spans="1:22" ht="15" customHeight="1" x14ac:dyDescent="0.35">
      <c r="A859" s="18" t="s">
        <v>1912</v>
      </c>
      <c r="B859" s="18" t="s">
        <v>1512</v>
      </c>
      <c r="C859" s="18" t="s">
        <v>1913</v>
      </c>
      <c r="D859" s="18" t="s">
        <v>100</v>
      </c>
      <c r="E859" s="18" t="s">
        <v>106</v>
      </c>
      <c r="F859" s="18" t="s">
        <v>87</v>
      </c>
      <c r="G859" s="18" t="s">
        <v>1576</v>
      </c>
      <c r="H859" s="19">
        <v>14</v>
      </c>
      <c r="I859" s="19">
        <v>35</v>
      </c>
      <c r="J859" s="18" t="s">
        <v>89</v>
      </c>
      <c r="K859" s="19">
        <v>2</v>
      </c>
      <c r="L859" s="19">
        <v>3</v>
      </c>
      <c r="M859" s="19">
        <v>2</v>
      </c>
      <c r="N859" s="19">
        <v>4</v>
      </c>
      <c r="O859" s="18" t="s">
        <v>103</v>
      </c>
      <c r="P859" s="20">
        <f>ROUND(CachTinhDiem!$B$23*ROUND(1+(SUMPRODUCT(INDEX(CachTinhDiem!$B$8:$E$11,1,0),$K859:$N859)-1)*9/4,1)+CachTinhDiem!$B$24*ROUND(1+(INDEX(CachTinhDiem!$B$15:$E$20,MATCH($O859,CachTinhDiem!$A$15:$A$20,0),1)-1)*9/4,1),1)</f>
        <v>6.1</v>
      </c>
      <c r="Q859" s="20">
        <f>ROUND(CachTinhDiem!$B$23*ROUND(1+(SUMPRODUCT(INDEX(CachTinhDiem!$B$8:$E$11,2,0),$K859:$N859)-1)*9/4,1)+CachTinhDiem!$B$24*ROUND(1+(INDEX(CachTinhDiem!$B$15:$E$20,MATCH($O859,CachTinhDiem!$A$15:$A$20,0),2)-1)*9/4,1),1)</f>
        <v>3.9</v>
      </c>
      <c r="R859" s="20">
        <f>ROUND(CachTinhDiem!$B$23*ROUND(1+(SUMPRODUCT(INDEX(CachTinhDiem!$B$8:$E$11,3,0),$K859:$N859)-1)*9/4,1)+CachTinhDiem!$B$24*ROUND(1+(INDEX(CachTinhDiem!$B$15:$E$20,MATCH($O859,CachTinhDiem!$A$15:$A$20,0),3)-1)*9/4,1),1)</f>
        <v>4.4000000000000004</v>
      </c>
      <c r="S859" s="20">
        <f>ROUND(CachTinhDiem!$B$23*ROUND(1+(SUMPRODUCT(INDEX(CachTinhDiem!$B$8:$E$11,4,0),$K859:$N859)-1)*9/4,1)+CachTinhDiem!$B$24*ROUND(1+(INDEX(CachTinhDiem!$B$15:$E$20,MATCH($O859,CachTinhDiem!$A$15:$A$20,0),4)-1)*9/4,1),1)</f>
        <v>7.5</v>
      </c>
      <c r="T859" s="18" t="str">
        <f>INDEX(CachTinhDiem!$A$8:$A$11,MATCH(MAX($P859:$S859),$P859:$S859,0))</f>
        <v>Thuyết trình</v>
      </c>
      <c r="U859" s="21" t="s">
        <v>91</v>
      </c>
      <c r="V859" s="21" t="s">
        <v>92</v>
      </c>
    </row>
    <row r="860" spans="1:22" ht="15" customHeight="1" x14ac:dyDescent="0.35">
      <c r="A860" s="18" t="s">
        <v>1914</v>
      </c>
      <c r="B860" s="18" t="s">
        <v>1512</v>
      </c>
      <c r="C860" s="18" t="s">
        <v>1915</v>
      </c>
      <c r="D860" s="18" t="s">
        <v>136</v>
      </c>
      <c r="E860" s="18" t="s">
        <v>131</v>
      </c>
      <c r="F860" s="18" t="s">
        <v>87</v>
      </c>
      <c r="G860" s="18" t="s">
        <v>1083</v>
      </c>
      <c r="H860" s="19">
        <v>7</v>
      </c>
      <c r="I860" s="19">
        <v>28</v>
      </c>
      <c r="J860" s="18" t="s">
        <v>200</v>
      </c>
      <c r="K860" s="19">
        <v>4</v>
      </c>
      <c r="L860" s="19">
        <v>2</v>
      </c>
      <c r="M860" s="19">
        <v>4</v>
      </c>
      <c r="N860" s="19">
        <v>2</v>
      </c>
      <c r="O860" s="18" t="s">
        <v>90</v>
      </c>
      <c r="P860" s="20">
        <f>ROUND(CachTinhDiem!$B$23*ROUND(1+(SUMPRODUCT(INDEX(CachTinhDiem!$B$8:$E$11,1,0),$K860:$N860)-1)*9/4,1)+CachTinhDiem!$B$24*ROUND(1+(INDEX(CachTinhDiem!$B$15:$E$20,MATCH($O860,CachTinhDiem!$A$15:$A$20,0),1)-1)*9/4,1),1)</f>
        <v>5.9</v>
      </c>
      <c r="Q860" s="20">
        <f>ROUND(CachTinhDiem!$B$23*ROUND(1+(SUMPRODUCT(INDEX(CachTinhDiem!$B$8:$E$11,2,0),$K860:$N860)-1)*9/4,1)+CachTinhDiem!$B$24*ROUND(1+(INDEX(CachTinhDiem!$B$15:$E$20,MATCH($O860,CachTinhDiem!$A$15:$A$20,0),2)-1)*9/4,1),1)</f>
        <v>6.1</v>
      </c>
      <c r="R860" s="20">
        <f>ROUND(CachTinhDiem!$B$23*ROUND(1+(SUMPRODUCT(INDEX(CachTinhDiem!$B$8:$E$11,3,0),$K860:$N860)-1)*9/4,1)+CachTinhDiem!$B$24*ROUND(1+(INDEX(CachTinhDiem!$B$15:$E$20,MATCH($O860,CachTinhDiem!$A$15:$A$20,0),3)-1)*9/4,1),1)</f>
        <v>6.2</v>
      </c>
      <c r="S860" s="20">
        <f>ROUND(CachTinhDiem!$B$23*ROUND(1+(SUMPRODUCT(INDEX(CachTinhDiem!$B$8:$E$11,4,0),$K860:$N860)-1)*9/4,1)+CachTinhDiem!$B$24*ROUND(1+(INDEX(CachTinhDiem!$B$15:$E$20,MATCH($O860,CachTinhDiem!$A$15:$A$20,0),4)-1)*9/4,1),1)</f>
        <v>3.9</v>
      </c>
      <c r="T860" s="18" t="str">
        <f>INDEX(CachTinhDiem!$A$8:$A$11,MATCH(MAX($P860:$S860),$P860:$S860,0))</f>
        <v>Vẽ ngoại cảnh</v>
      </c>
      <c r="U860" s="21" t="s">
        <v>91</v>
      </c>
      <c r="V860" s="21" t="s">
        <v>92</v>
      </c>
    </row>
    <row r="861" spans="1:22" ht="15" customHeight="1" x14ac:dyDescent="0.35">
      <c r="A861" s="18" t="s">
        <v>1916</v>
      </c>
      <c r="B861" s="18" t="s">
        <v>1512</v>
      </c>
      <c r="C861" s="18" t="s">
        <v>1917</v>
      </c>
      <c r="D861" s="18" t="s">
        <v>85</v>
      </c>
      <c r="E861" s="18" t="s">
        <v>225</v>
      </c>
      <c r="F861" s="18" t="s">
        <v>87</v>
      </c>
      <c r="G861" s="18" t="s">
        <v>262</v>
      </c>
      <c r="H861" s="19">
        <v>7</v>
      </c>
      <c r="I861" s="19">
        <v>26</v>
      </c>
      <c r="J861" s="18" t="s">
        <v>200</v>
      </c>
      <c r="K861" s="19">
        <v>4</v>
      </c>
      <c r="L861" s="19">
        <v>2</v>
      </c>
      <c r="M861" s="19">
        <v>4</v>
      </c>
      <c r="N861" s="19">
        <v>2</v>
      </c>
      <c r="O861" s="18" t="s">
        <v>115</v>
      </c>
      <c r="P861" s="20">
        <f>ROUND(CachTinhDiem!$B$23*ROUND(1+(SUMPRODUCT(INDEX(CachTinhDiem!$B$8:$E$11,1,0),$K861:$N861)-1)*9/4,1)+CachTinhDiem!$B$24*ROUND(1+(INDEX(CachTinhDiem!$B$15:$E$20,MATCH($O861,CachTinhDiem!$A$15:$A$20,0),1)-1)*9/4,1),1)</f>
        <v>6.6</v>
      </c>
      <c r="Q861" s="20">
        <f>ROUND(CachTinhDiem!$B$23*ROUND(1+(SUMPRODUCT(INDEX(CachTinhDiem!$B$8:$E$11,2,0),$K861:$N861)-1)*9/4,1)+CachTinhDiem!$B$24*ROUND(1+(INDEX(CachTinhDiem!$B$15:$E$20,MATCH($O861,CachTinhDiem!$A$15:$A$20,0),2)-1)*9/4,1),1)</f>
        <v>6.8</v>
      </c>
      <c r="R861" s="20">
        <f>ROUND(CachTinhDiem!$B$23*ROUND(1+(SUMPRODUCT(INDEX(CachTinhDiem!$B$8:$E$11,3,0),$K861:$N861)-1)*9/4,1)+CachTinhDiem!$B$24*ROUND(1+(INDEX(CachTinhDiem!$B$15:$E$20,MATCH($O861,CachTinhDiem!$A$15:$A$20,0),3)-1)*9/4,1),1)</f>
        <v>6.9</v>
      </c>
      <c r="S861" s="20">
        <f>ROUND(CachTinhDiem!$B$23*ROUND(1+(SUMPRODUCT(INDEX(CachTinhDiem!$B$8:$E$11,4,0),$K861:$N861)-1)*9/4,1)+CachTinhDiem!$B$24*ROUND(1+(INDEX(CachTinhDiem!$B$15:$E$20,MATCH($O861,CachTinhDiem!$A$15:$A$20,0),4)-1)*9/4,1),1)</f>
        <v>4.5999999999999996</v>
      </c>
      <c r="T861" s="18" t="str">
        <f>INDEX(CachTinhDiem!$A$8:$A$11,MATCH(MAX($P861:$S861),$P861:$S861,0))</f>
        <v>Vẽ ngoại cảnh</v>
      </c>
      <c r="U861" s="21" t="s">
        <v>91</v>
      </c>
      <c r="V861" s="21" t="s">
        <v>92</v>
      </c>
    </row>
    <row r="862" spans="1:22" ht="15" customHeight="1" x14ac:dyDescent="0.35">
      <c r="A862" s="18" t="s">
        <v>1918</v>
      </c>
      <c r="B862" s="18" t="s">
        <v>1512</v>
      </c>
      <c r="C862" s="18" t="s">
        <v>1919</v>
      </c>
      <c r="D862" s="18" t="s">
        <v>100</v>
      </c>
      <c r="E862" s="18" t="s">
        <v>183</v>
      </c>
      <c r="F862" s="18" t="s">
        <v>87</v>
      </c>
      <c r="G862" s="18" t="s">
        <v>262</v>
      </c>
      <c r="H862" s="19">
        <v>7</v>
      </c>
      <c r="I862" s="19">
        <v>26</v>
      </c>
      <c r="J862" s="18" t="s">
        <v>200</v>
      </c>
      <c r="K862" s="19">
        <v>4</v>
      </c>
      <c r="L862" s="19">
        <v>2</v>
      </c>
      <c r="M862" s="19">
        <v>3</v>
      </c>
      <c r="N862" s="19">
        <v>2</v>
      </c>
      <c r="O862" s="18" t="s">
        <v>115</v>
      </c>
      <c r="P862" s="20">
        <f>ROUND(CachTinhDiem!$B$23*ROUND(1+(SUMPRODUCT(INDEX(CachTinhDiem!$B$8:$E$11,1,0),$K862:$N862)-1)*9/4,1)+CachTinhDiem!$B$24*ROUND(1+(INDEX(CachTinhDiem!$B$15:$E$20,MATCH($O862,CachTinhDiem!$A$15:$A$20,0),1)-1)*9/4,1),1)</f>
        <v>6.1</v>
      </c>
      <c r="Q862" s="20">
        <f>ROUND(CachTinhDiem!$B$23*ROUND(1+(SUMPRODUCT(INDEX(CachTinhDiem!$B$8:$E$11,2,0),$K862:$N862)-1)*9/4,1)+CachTinhDiem!$B$24*ROUND(1+(INDEX(CachTinhDiem!$B$15:$E$20,MATCH($O862,CachTinhDiem!$A$15:$A$20,0),2)-1)*9/4,1),1)</f>
        <v>6.1</v>
      </c>
      <c r="R862" s="20">
        <f>ROUND(CachTinhDiem!$B$23*ROUND(1+(SUMPRODUCT(INDEX(CachTinhDiem!$B$8:$E$11,3,0),$K862:$N862)-1)*9/4,1)+CachTinhDiem!$B$24*ROUND(1+(INDEX(CachTinhDiem!$B$15:$E$20,MATCH($O862,CachTinhDiem!$A$15:$A$20,0),3)-1)*9/4,1),1)</f>
        <v>6.1</v>
      </c>
      <c r="S862" s="20">
        <f>ROUND(CachTinhDiem!$B$23*ROUND(1+(SUMPRODUCT(INDEX(CachTinhDiem!$B$8:$E$11,4,0),$K862:$N862)-1)*9/4,1)+CachTinhDiem!$B$24*ROUND(1+(INDEX(CachTinhDiem!$B$15:$E$20,MATCH($O862,CachTinhDiem!$A$15:$A$20,0),4)-1)*9/4,1),1)</f>
        <v>4.2</v>
      </c>
      <c r="T862" s="18" t="str">
        <f>INDEX(CachTinhDiem!$A$8:$A$11,MATCH(MAX($P862:$S862),$P862:$S862,0))</f>
        <v>Đi học</v>
      </c>
      <c r="U862" s="21" t="s">
        <v>91</v>
      </c>
      <c r="V862" s="21" t="s">
        <v>92</v>
      </c>
    </row>
    <row r="863" spans="1:22" ht="15" customHeight="1" x14ac:dyDescent="0.35">
      <c r="A863" s="18" t="s">
        <v>1920</v>
      </c>
      <c r="B863" s="18" t="s">
        <v>1512</v>
      </c>
      <c r="C863" s="18" t="s">
        <v>1921</v>
      </c>
      <c r="D863" s="18" t="s">
        <v>100</v>
      </c>
      <c r="E863" s="18" t="s">
        <v>113</v>
      </c>
      <c r="F863" s="18" t="s">
        <v>87</v>
      </c>
      <c r="G863" s="18" t="s">
        <v>278</v>
      </c>
      <c r="H863" s="19">
        <v>26</v>
      </c>
      <c r="I863" s="19">
        <v>39</v>
      </c>
      <c r="J863" s="18" t="s">
        <v>726</v>
      </c>
      <c r="K863" s="19">
        <v>1</v>
      </c>
      <c r="L863" s="19">
        <v>5</v>
      </c>
      <c r="M863" s="19">
        <v>3</v>
      </c>
      <c r="N863" s="19">
        <v>2</v>
      </c>
      <c r="O863" s="18" t="s">
        <v>115</v>
      </c>
      <c r="P863" s="20">
        <f>ROUND(CachTinhDiem!$B$23*ROUND(1+(SUMPRODUCT(INDEX(CachTinhDiem!$B$8:$E$11,1,0),$K863:$N863)-1)*9/4,1)+CachTinhDiem!$B$24*ROUND(1+(INDEX(CachTinhDiem!$B$15:$E$20,MATCH($O863,CachTinhDiem!$A$15:$A$20,0),1)-1)*9/4,1),1)</f>
        <v>7</v>
      </c>
      <c r="Q863" s="20">
        <f>ROUND(CachTinhDiem!$B$23*ROUND(1+(SUMPRODUCT(INDEX(CachTinhDiem!$B$8:$E$11,2,0),$K863:$N863)-1)*9/4,1)+CachTinhDiem!$B$24*ROUND(1+(INDEX(CachTinhDiem!$B$15:$E$20,MATCH($O863,CachTinhDiem!$A$15:$A$20,0),2)-1)*9/4,1),1)</f>
        <v>6.1</v>
      </c>
      <c r="R863" s="20">
        <f>ROUND(CachTinhDiem!$B$23*ROUND(1+(SUMPRODUCT(INDEX(CachTinhDiem!$B$8:$E$11,3,0),$K863:$N863)-1)*9/4,1)+CachTinhDiem!$B$24*ROUND(1+(INDEX(CachTinhDiem!$B$15:$E$20,MATCH($O863,CachTinhDiem!$A$15:$A$20,0),3)-1)*9/4,1),1)</f>
        <v>7.5</v>
      </c>
      <c r="S863" s="20">
        <f>ROUND(CachTinhDiem!$B$23*ROUND(1+(SUMPRODUCT(INDEX(CachTinhDiem!$B$8:$E$11,4,0),$K863:$N863)-1)*9/4,1)+CachTinhDiem!$B$24*ROUND(1+(INDEX(CachTinhDiem!$B$15:$E$20,MATCH($O863,CachTinhDiem!$A$15:$A$20,0),4)-1)*9/4,1),1)</f>
        <v>5.2</v>
      </c>
      <c r="T863" s="18" t="str">
        <f>INDEX(CachTinhDiem!$A$8:$A$11,MATCH(MAX($P863:$S863),$P863:$S863,0))</f>
        <v>Vẽ ngoại cảnh</v>
      </c>
      <c r="U863" s="21" t="s">
        <v>91</v>
      </c>
      <c r="V863" s="21" t="s">
        <v>92</v>
      </c>
    </row>
    <row r="864" spans="1:22" ht="15" customHeight="1" x14ac:dyDescent="0.35">
      <c r="A864" s="18" t="s">
        <v>1922</v>
      </c>
      <c r="B864" s="18" t="s">
        <v>1512</v>
      </c>
      <c r="C864" s="18" t="s">
        <v>1923</v>
      </c>
      <c r="D864" s="18" t="s">
        <v>85</v>
      </c>
      <c r="E864" s="18" t="s">
        <v>180</v>
      </c>
      <c r="F864" s="18" t="s">
        <v>87</v>
      </c>
      <c r="G864" s="18" t="s">
        <v>1058</v>
      </c>
      <c r="H864" s="19">
        <v>12</v>
      </c>
      <c r="I864" s="19">
        <v>32</v>
      </c>
      <c r="J864" s="18" t="s">
        <v>89</v>
      </c>
      <c r="K864" s="19">
        <v>2</v>
      </c>
      <c r="L864" s="19">
        <v>3</v>
      </c>
      <c r="M864" s="19">
        <v>3</v>
      </c>
      <c r="N864" s="19">
        <v>2</v>
      </c>
      <c r="O864" s="18" t="s">
        <v>138</v>
      </c>
      <c r="P864" s="20">
        <f>ROUND(CachTinhDiem!$B$23*ROUND(1+(SUMPRODUCT(INDEX(CachTinhDiem!$B$8:$E$11,1,0),$K864:$N864)-1)*9/4,1)+CachTinhDiem!$B$24*ROUND(1+(INDEX(CachTinhDiem!$B$15:$E$20,MATCH($O864,CachTinhDiem!$A$15:$A$20,0),1)-1)*9/4,1),1)</f>
        <v>5.6</v>
      </c>
      <c r="Q864" s="20">
        <f>ROUND(CachTinhDiem!$B$23*ROUND(1+(SUMPRODUCT(INDEX(CachTinhDiem!$B$8:$E$11,2,0),$K864:$N864)-1)*9/4,1)+CachTinhDiem!$B$24*ROUND(1+(INDEX(CachTinhDiem!$B$15:$E$20,MATCH($O864,CachTinhDiem!$A$15:$A$20,0),2)-1)*9/4,1),1)</f>
        <v>6.4</v>
      </c>
      <c r="R864" s="20">
        <f>ROUND(CachTinhDiem!$B$23*ROUND(1+(SUMPRODUCT(INDEX(CachTinhDiem!$B$8:$E$11,3,0),$K864:$N864)-1)*9/4,1)+CachTinhDiem!$B$24*ROUND(1+(INDEX(CachTinhDiem!$B$15:$E$20,MATCH($O864,CachTinhDiem!$A$15:$A$20,0),3)-1)*9/4,1),1)</f>
        <v>5.9</v>
      </c>
      <c r="S864" s="20">
        <f>ROUND(CachTinhDiem!$B$23*ROUND(1+(SUMPRODUCT(INDEX(CachTinhDiem!$B$8:$E$11,4,0),$K864:$N864)-1)*9/4,1)+CachTinhDiem!$B$24*ROUND(1+(INDEX(CachTinhDiem!$B$15:$E$20,MATCH($O864,CachTinhDiem!$A$15:$A$20,0),4)-1)*9/4,1),1)</f>
        <v>3.2</v>
      </c>
      <c r="T864" s="18" t="str">
        <f>INDEX(CachTinhDiem!$A$8:$A$11,MATCH(MAX($P864:$S864),$P864:$S864,0))</f>
        <v>Xưởng/Công trình</v>
      </c>
      <c r="U864" s="21" t="s">
        <v>91</v>
      </c>
      <c r="V864" s="21" t="s">
        <v>92</v>
      </c>
    </row>
    <row r="865" spans="1:22" ht="15" customHeight="1" x14ac:dyDescent="0.35">
      <c r="A865" s="18" t="s">
        <v>1924</v>
      </c>
      <c r="B865" s="18" t="s">
        <v>1512</v>
      </c>
      <c r="C865" s="18" t="s">
        <v>1925</v>
      </c>
      <c r="D865" s="18" t="s">
        <v>100</v>
      </c>
      <c r="E865" s="18" t="s">
        <v>131</v>
      </c>
      <c r="F865" s="18" t="s">
        <v>87</v>
      </c>
      <c r="G865" s="18" t="s">
        <v>191</v>
      </c>
      <c r="H865" s="19">
        <v>5</v>
      </c>
      <c r="I865" s="19">
        <v>10</v>
      </c>
      <c r="J865" s="18" t="s">
        <v>120</v>
      </c>
      <c r="K865" s="19">
        <v>4</v>
      </c>
      <c r="L865" s="19">
        <v>2</v>
      </c>
      <c r="M865" s="19">
        <v>4</v>
      </c>
      <c r="N865" s="19">
        <v>2</v>
      </c>
      <c r="O865" s="18" t="s">
        <v>138</v>
      </c>
      <c r="P865" s="20">
        <f>ROUND(CachTinhDiem!$B$23*ROUND(1+(SUMPRODUCT(INDEX(CachTinhDiem!$B$8:$E$11,1,0),$K865:$N865)-1)*9/4,1)+CachTinhDiem!$B$24*ROUND(1+(INDEX(CachTinhDiem!$B$15:$E$20,MATCH($O865,CachTinhDiem!$A$15:$A$20,0),1)-1)*9/4,1),1)</f>
        <v>5.9</v>
      </c>
      <c r="Q865" s="20">
        <f>ROUND(CachTinhDiem!$B$23*ROUND(1+(SUMPRODUCT(INDEX(CachTinhDiem!$B$8:$E$11,2,0),$K865:$N865)-1)*9/4,1)+CachTinhDiem!$B$24*ROUND(1+(INDEX(CachTinhDiem!$B$15:$E$20,MATCH($O865,CachTinhDiem!$A$15:$A$20,0),2)-1)*9/4,1),1)</f>
        <v>7.5</v>
      </c>
      <c r="R865" s="20">
        <f>ROUND(CachTinhDiem!$B$23*ROUND(1+(SUMPRODUCT(INDEX(CachTinhDiem!$B$8:$E$11,3,0),$K865:$N865)-1)*9/4,1)+CachTinhDiem!$B$24*ROUND(1+(INDEX(CachTinhDiem!$B$15:$E$20,MATCH($O865,CachTinhDiem!$A$15:$A$20,0),3)-1)*9/4,1),1)</f>
        <v>6.2</v>
      </c>
      <c r="S865" s="20">
        <f>ROUND(CachTinhDiem!$B$23*ROUND(1+(SUMPRODUCT(INDEX(CachTinhDiem!$B$8:$E$11,4,0),$K865:$N865)-1)*9/4,1)+CachTinhDiem!$B$24*ROUND(1+(INDEX(CachTinhDiem!$B$15:$E$20,MATCH($O865,CachTinhDiem!$A$15:$A$20,0),4)-1)*9/4,1),1)</f>
        <v>3.2</v>
      </c>
      <c r="T865" s="18" t="str">
        <f>INDEX(CachTinhDiem!$A$8:$A$11,MATCH(MAX($P865:$S865),$P865:$S865,0))</f>
        <v>Xưởng/Công trình</v>
      </c>
      <c r="U865" s="21" t="s">
        <v>91</v>
      </c>
      <c r="V865" s="21" t="s">
        <v>92</v>
      </c>
    </row>
    <row r="866" spans="1:22" ht="15" customHeight="1" x14ac:dyDescent="0.35">
      <c r="A866" s="18" t="s">
        <v>1926</v>
      </c>
      <c r="B866" s="18" t="s">
        <v>1512</v>
      </c>
      <c r="C866" s="18" t="s">
        <v>1927</v>
      </c>
      <c r="D866" s="18" t="s">
        <v>85</v>
      </c>
      <c r="E866" s="18" t="s">
        <v>170</v>
      </c>
      <c r="F866" s="18" t="s">
        <v>87</v>
      </c>
      <c r="G866" s="18" t="s">
        <v>1145</v>
      </c>
      <c r="H866" s="19">
        <v>12</v>
      </c>
      <c r="I866" s="19">
        <v>33</v>
      </c>
      <c r="J866" s="18" t="s">
        <v>89</v>
      </c>
      <c r="K866" s="19">
        <v>3</v>
      </c>
      <c r="L866" s="19">
        <v>3</v>
      </c>
      <c r="M866" s="19">
        <v>3</v>
      </c>
      <c r="N866" s="19">
        <v>3</v>
      </c>
      <c r="O866" s="18" t="s">
        <v>103</v>
      </c>
      <c r="P866" s="20">
        <f>ROUND(CachTinhDiem!$B$23*ROUND(1+(SUMPRODUCT(INDEX(CachTinhDiem!$B$8:$E$11,1,0),$K866:$N866)-1)*9/4,1)+CachTinhDiem!$B$24*ROUND(1+(INDEX(CachTinhDiem!$B$15:$E$20,MATCH($O866,CachTinhDiem!$A$15:$A$20,0),1)-1)*9/4,1),1)</f>
        <v>6.2</v>
      </c>
      <c r="Q866" s="20">
        <f>ROUND(CachTinhDiem!$B$23*ROUND(1+(SUMPRODUCT(INDEX(CachTinhDiem!$B$8:$E$11,2,0),$K866:$N866)-1)*9/4,1)+CachTinhDiem!$B$24*ROUND(1+(INDEX(CachTinhDiem!$B$15:$E$20,MATCH($O866,CachTinhDiem!$A$15:$A$20,0),2)-1)*9/4,1),1)</f>
        <v>4.8</v>
      </c>
      <c r="R866" s="20">
        <f>ROUND(CachTinhDiem!$B$23*ROUND(1+(SUMPRODUCT(INDEX(CachTinhDiem!$B$8:$E$11,3,0),$K866:$N866)-1)*9/4,1)+CachTinhDiem!$B$24*ROUND(1+(INDEX(CachTinhDiem!$B$15:$E$20,MATCH($O866,CachTinhDiem!$A$15:$A$20,0),3)-1)*9/4,1),1)</f>
        <v>4.8</v>
      </c>
      <c r="S866" s="20">
        <f>ROUND(CachTinhDiem!$B$23*ROUND(1+(SUMPRODUCT(INDEX(CachTinhDiem!$B$8:$E$11,4,0),$K866:$N866)-1)*9/4,1)+CachTinhDiem!$B$24*ROUND(1+(INDEX(CachTinhDiem!$B$15:$E$20,MATCH($O866,CachTinhDiem!$A$15:$A$20,0),4)-1)*9/4,1),1)</f>
        <v>6.9</v>
      </c>
      <c r="T866" s="18" t="str">
        <f>INDEX(CachTinhDiem!$A$8:$A$11,MATCH(MAX($P866:$S866),$P866:$S866,0))</f>
        <v>Thuyết trình</v>
      </c>
      <c r="U866" s="21" t="s">
        <v>91</v>
      </c>
      <c r="V866" s="21" t="s">
        <v>92</v>
      </c>
    </row>
    <row r="867" spans="1:22" ht="15" customHeight="1" x14ac:dyDescent="0.35">
      <c r="A867" s="18" t="s">
        <v>1928</v>
      </c>
      <c r="B867" s="18" t="s">
        <v>1512</v>
      </c>
      <c r="C867" s="18" t="s">
        <v>1929</v>
      </c>
      <c r="D867" s="18" t="s">
        <v>85</v>
      </c>
      <c r="E867" s="18" t="s">
        <v>229</v>
      </c>
      <c r="F867" s="18" t="s">
        <v>87</v>
      </c>
      <c r="G867" s="18" t="s">
        <v>1058</v>
      </c>
      <c r="H867" s="19">
        <v>14</v>
      </c>
      <c r="I867" s="19">
        <v>31</v>
      </c>
      <c r="J867" s="18" t="s">
        <v>128</v>
      </c>
      <c r="K867" s="19">
        <v>2</v>
      </c>
      <c r="L867" s="19">
        <v>3</v>
      </c>
      <c r="M867" s="19">
        <v>5</v>
      </c>
      <c r="N867" s="19">
        <v>3</v>
      </c>
      <c r="O867" s="18" t="s">
        <v>138</v>
      </c>
      <c r="P867" s="20">
        <f>ROUND(CachTinhDiem!$B$23*ROUND(1+(SUMPRODUCT(INDEX(CachTinhDiem!$B$8:$E$11,1,0),$K867:$N867)-1)*9/4,1)+CachTinhDiem!$B$24*ROUND(1+(INDEX(CachTinhDiem!$B$15:$E$20,MATCH($O867,CachTinhDiem!$A$15:$A$20,0),1)-1)*9/4,1),1)</f>
        <v>7</v>
      </c>
      <c r="Q867" s="20">
        <f>ROUND(CachTinhDiem!$B$23*ROUND(1+(SUMPRODUCT(INDEX(CachTinhDiem!$B$8:$E$11,2,0),$K867:$N867)-1)*9/4,1)+CachTinhDiem!$B$24*ROUND(1+(INDEX(CachTinhDiem!$B$15:$E$20,MATCH($O867,CachTinhDiem!$A$15:$A$20,0),2)-1)*9/4,1),1)</f>
        <v>8.1</v>
      </c>
      <c r="R867" s="20">
        <f>ROUND(CachTinhDiem!$B$23*ROUND(1+(SUMPRODUCT(INDEX(CachTinhDiem!$B$8:$E$11,3,0),$K867:$N867)-1)*9/4,1)+CachTinhDiem!$B$24*ROUND(1+(INDEX(CachTinhDiem!$B$15:$E$20,MATCH($O867,CachTinhDiem!$A$15:$A$20,0),3)-1)*9/4,1),1)</f>
        <v>7.8</v>
      </c>
      <c r="S867" s="20">
        <f>ROUND(CachTinhDiem!$B$23*ROUND(1+(SUMPRODUCT(INDEX(CachTinhDiem!$B$8:$E$11,4,0),$K867:$N867)-1)*9/4,1)+CachTinhDiem!$B$24*ROUND(1+(INDEX(CachTinhDiem!$B$15:$E$20,MATCH($O867,CachTinhDiem!$A$15:$A$20,0),4)-1)*9/4,1),1)</f>
        <v>4.8</v>
      </c>
      <c r="T867" s="18" t="str">
        <f>INDEX(CachTinhDiem!$A$8:$A$11,MATCH(MAX($P867:$S867),$P867:$S867,0))</f>
        <v>Xưởng/Công trình</v>
      </c>
      <c r="U867" s="21" t="s">
        <v>91</v>
      </c>
      <c r="V867" s="21" t="s">
        <v>92</v>
      </c>
    </row>
    <row r="868" spans="1:22" ht="15" customHeight="1" x14ac:dyDescent="0.35">
      <c r="A868" s="18" t="s">
        <v>1930</v>
      </c>
      <c r="B868" s="18" t="s">
        <v>1512</v>
      </c>
      <c r="C868" s="18" t="s">
        <v>1931</v>
      </c>
      <c r="D868" s="18" t="s">
        <v>85</v>
      </c>
      <c r="E868" s="18" t="s">
        <v>141</v>
      </c>
      <c r="F868" s="18" t="s">
        <v>87</v>
      </c>
      <c r="G868" s="18" t="s">
        <v>132</v>
      </c>
      <c r="H868" s="19">
        <v>17</v>
      </c>
      <c r="I868" s="19">
        <v>36</v>
      </c>
      <c r="J868" s="18" t="s">
        <v>89</v>
      </c>
      <c r="K868" s="19">
        <v>2</v>
      </c>
      <c r="L868" s="19">
        <v>5</v>
      </c>
      <c r="M868" s="19">
        <v>2</v>
      </c>
      <c r="N868" s="19">
        <v>4</v>
      </c>
      <c r="O868" s="18" t="s">
        <v>110</v>
      </c>
      <c r="P868" s="20">
        <f>ROUND(CachTinhDiem!$B$23*ROUND(1+(SUMPRODUCT(INDEX(CachTinhDiem!$B$8:$E$11,1,0),$K868:$N868)-1)*9/4,1)+CachTinhDiem!$B$24*ROUND(1+(INDEX(CachTinhDiem!$B$15:$E$20,MATCH($O868,CachTinhDiem!$A$15:$A$20,0),1)-1)*9/4,1),1)</f>
        <v>7</v>
      </c>
      <c r="Q868" s="20">
        <f>ROUND(CachTinhDiem!$B$23*ROUND(1+(SUMPRODUCT(INDEX(CachTinhDiem!$B$8:$E$11,2,0),$K868:$N868)-1)*9/4,1)+CachTinhDiem!$B$24*ROUND(1+(INDEX(CachTinhDiem!$B$15:$E$20,MATCH($O868,CachTinhDiem!$A$15:$A$20,0),2)-1)*9/4,1),1)</f>
        <v>5.2</v>
      </c>
      <c r="R868" s="20">
        <f>ROUND(CachTinhDiem!$B$23*ROUND(1+(SUMPRODUCT(INDEX(CachTinhDiem!$B$8:$E$11,3,0),$K868:$N868)-1)*9/4,1)+CachTinhDiem!$B$24*ROUND(1+(INDEX(CachTinhDiem!$B$15:$E$20,MATCH($O868,CachTinhDiem!$A$15:$A$20,0),3)-1)*9/4,1),1)</f>
        <v>6</v>
      </c>
      <c r="S868" s="20">
        <f>ROUND(CachTinhDiem!$B$23*ROUND(1+(SUMPRODUCT(INDEX(CachTinhDiem!$B$8:$E$11,4,0),$K868:$N868)-1)*9/4,1)+CachTinhDiem!$B$24*ROUND(1+(INDEX(CachTinhDiem!$B$15:$E$20,MATCH($O868,CachTinhDiem!$A$15:$A$20,0),4)-1)*9/4,1),1)</f>
        <v>7.5</v>
      </c>
      <c r="T868" s="18" t="str">
        <f>INDEX(CachTinhDiem!$A$8:$A$11,MATCH(MAX($P868:$S868),$P868:$S868,0))</f>
        <v>Thuyết trình</v>
      </c>
      <c r="U868" s="21" t="s">
        <v>91</v>
      </c>
      <c r="V868" s="21" t="s">
        <v>92</v>
      </c>
    </row>
    <row r="869" spans="1:22" ht="15" customHeight="1" x14ac:dyDescent="0.35">
      <c r="A869" s="18" t="s">
        <v>1932</v>
      </c>
      <c r="B869" s="18" t="s">
        <v>1512</v>
      </c>
      <c r="C869" s="18" t="s">
        <v>1933</v>
      </c>
      <c r="D869" s="18" t="s">
        <v>85</v>
      </c>
      <c r="E869" s="18" t="s">
        <v>131</v>
      </c>
      <c r="F869" s="18" t="s">
        <v>87</v>
      </c>
      <c r="G869" s="18" t="s">
        <v>278</v>
      </c>
      <c r="H869" s="19">
        <v>20</v>
      </c>
      <c r="I869" s="19">
        <v>38</v>
      </c>
      <c r="J869" s="18" t="s">
        <v>89</v>
      </c>
      <c r="K869" s="19">
        <v>2</v>
      </c>
      <c r="L869" s="19">
        <v>5</v>
      </c>
      <c r="M869" s="19">
        <v>3</v>
      </c>
      <c r="N869" s="19">
        <v>3</v>
      </c>
      <c r="O869" s="18" t="s">
        <v>110</v>
      </c>
      <c r="P869" s="20">
        <f>ROUND(CachTinhDiem!$B$23*ROUND(1+(SUMPRODUCT(INDEX(CachTinhDiem!$B$8:$E$11,1,0),$K869:$N869)-1)*9/4,1)+CachTinhDiem!$B$24*ROUND(1+(INDEX(CachTinhDiem!$B$15:$E$20,MATCH($O869,CachTinhDiem!$A$15:$A$20,0),1)-1)*9/4,1),1)</f>
        <v>7</v>
      </c>
      <c r="Q869" s="20">
        <f>ROUND(CachTinhDiem!$B$23*ROUND(1+(SUMPRODUCT(INDEX(CachTinhDiem!$B$8:$E$11,2,0),$K869:$N869)-1)*9/4,1)+CachTinhDiem!$B$24*ROUND(1+(INDEX(CachTinhDiem!$B$15:$E$20,MATCH($O869,CachTinhDiem!$A$15:$A$20,0),2)-1)*9/4,1),1)</f>
        <v>5.9</v>
      </c>
      <c r="R869" s="20">
        <f>ROUND(CachTinhDiem!$B$23*ROUND(1+(SUMPRODUCT(INDEX(CachTinhDiem!$B$8:$E$11,3,0),$K869:$N869)-1)*9/4,1)+CachTinhDiem!$B$24*ROUND(1+(INDEX(CachTinhDiem!$B$15:$E$20,MATCH($O869,CachTinhDiem!$A$15:$A$20,0),3)-1)*9/4,1),1)</f>
        <v>6.5</v>
      </c>
      <c r="S869" s="20">
        <f>ROUND(CachTinhDiem!$B$23*ROUND(1+(SUMPRODUCT(INDEX(CachTinhDiem!$B$8:$E$11,4,0),$K869:$N869)-1)*9/4,1)+CachTinhDiem!$B$24*ROUND(1+(INDEX(CachTinhDiem!$B$15:$E$20,MATCH($O869,CachTinhDiem!$A$15:$A$20,0),4)-1)*9/4,1),1)</f>
        <v>6.8</v>
      </c>
      <c r="T869" s="18" t="str">
        <f>INDEX(CachTinhDiem!$A$8:$A$11,MATCH(MAX($P869:$S869),$P869:$S869,0))</f>
        <v>Đi học</v>
      </c>
      <c r="U869" s="21" t="s">
        <v>91</v>
      </c>
      <c r="V869" s="21" t="s">
        <v>92</v>
      </c>
    </row>
    <row r="870" spans="1:22" ht="15" customHeight="1" x14ac:dyDescent="0.35">
      <c r="A870" s="18" t="s">
        <v>1934</v>
      </c>
      <c r="B870" s="18" t="s">
        <v>1512</v>
      </c>
      <c r="C870" s="18" t="s">
        <v>1935</v>
      </c>
      <c r="D870" s="18" t="s">
        <v>100</v>
      </c>
      <c r="E870" s="18" t="s">
        <v>160</v>
      </c>
      <c r="F870" s="18" t="s">
        <v>87</v>
      </c>
      <c r="G870" s="18" t="s">
        <v>226</v>
      </c>
      <c r="H870" s="19">
        <v>5</v>
      </c>
      <c r="I870" s="19">
        <v>13</v>
      </c>
      <c r="J870" s="18" t="s">
        <v>120</v>
      </c>
      <c r="K870" s="19">
        <v>5</v>
      </c>
      <c r="L870" s="19">
        <v>1</v>
      </c>
      <c r="M870" s="19">
        <v>2</v>
      </c>
      <c r="N870" s="19">
        <v>4</v>
      </c>
      <c r="O870" s="18" t="s">
        <v>103</v>
      </c>
      <c r="P870" s="20">
        <f>ROUND(CachTinhDiem!$B$23*ROUND(1+(SUMPRODUCT(INDEX(CachTinhDiem!$B$8:$E$11,1,0),$K870:$N870)-1)*9/4,1)+CachTinhDiem!$B$24*ROUND(1+(INDEX(CachTinhDiem!$B$15:$E$20,MATCH($O870,CachTinhDiem!$A$15:$A$20,0),1)-1)*9/4,1),1)</f>
        <v>5.6</v>
      </c>
      <c r="Q870" s="20">
        <f>ROUND(CachTinhDiem!$B$23*ROUND(1+(SUMPRODUCT(INDEX(CachTinhDiem!$B$8:$E$11,2,0),$K870:$N870)-1)*9/4,1)+CachTinhDiem!$B$24*ROUND(1+(INDEX(CachTinhDiem!$B$15:$E$20,MATCH($O870,CachTinhDiem!$A$15:$A$20,0),2)-1)*9/4,1),1)</f>
        <v>4.2</v>
      </c>
      <c r="R870" s="20">
        <f>ROUND(CachTinhDiem!$B$23*ROUND(1+(SUMPRODUCT(INDEX(CachTinhDiem!$B$8:$E$11,3,0),$K870:$N870)-1)*9/4,1)+CachTinhDiem!$B$24*ROUND(1+(INDEX(CachTinhDiem!$B$15:$E$20,MATCH($O870,CachTinhDiem!$A$15:$A$20,0),3)-1)*9/4,1),1)</f>
        <v>3.4</v>
      </c>
      <c r="S870" s="20">
        <f>ROUND(CachTinhDiem!$B$23*ROUND(1+(SUMPRODUCT(INDEX(CachTinhDiem!$B$8:$E$11,4,0),$K870:$N870)-1)*9/4,1)+CachTinhDiem!$B$24*ROUND(1+(INDEX(CachTinhDiem!$B$15:$E$20,MATCH($O870,CachTinhDiem!$A$15:$A$20,0),4)-1)*9/4,1),1)</f>
        <v>6.9</v>
      </c>
      <c r="T870" s="18" t="str">
        <f>INDEX(CachTinhDiem!$A$8:$A$11,MATCH(MAX($P870:$S870),$P870:$S870,0))</f>
        <v>Thuyết trình</v>
      </c>
      <c r="U870" s="21" t="s">
        <v>91</v>
      </c>
      <c r="V870" s="21" t="s">
        <v>92</v>
      </c>
    </row>
    <row r="871" spans="1:22" ht="15" customHeight="1" x14ac:dyDescent="0.35">
      <c r="A871" s="18" t="s">
        <v>1936</v>
      </c>
      <c r="B871" s="18" t="s">
        <v>1512</v>
      </c>
      <c r="C871" s="18" t="s">
        <v>1937</v>
      </c>
      <c r="D871" s="18" t="s">
        <v>136</v>
      </c>
      <c r="E871" s="18" t="s">
        <v>186</v>
      </c>
      <c r="F871" s="18" t="s">
        <v>87</v>
      </c>
      <c r="G871" s="18" t="s">
        <v>259</v>
      </c>
      <c r="H871" s="19">
        <v>8</v>
      </c>
      <c r="I871" s="19">
        <v>22</v>
      </c>
      <c r="J871" s="18" t="s">
        <v>97</v>
      </c>
      <c r="K871" s="19">
        <v>4</v>
      </c>
      <c r="L871" s="19">
        <v>3</v>
      </c>
      <c r="M871" s="19">
        <v>3</v>
      </c>
      <c r="N871" s="19">
        <v>2</v>
      </c>
      <c r="O871" s="18" t="s">
        <v>115</v>
      </c>
      <c r="P871" s="20">
        <f>ROUND(CachTinhDiem!$B$23*ROUND(1+(SUMPRODUCT(INDEX(CachTinhDiem!$B$8:$E$11,1,0),$K871:$N871)-1)*9/4,1)+CachTinhDiem!$B$24*ROUND(1+(INDEX(CachTinhDiem!$B$15:$E$20,MATCH($O871,CachTinhDiem!$A$15:$A$20,0),1)-1)*9/4,1),1)</f>
        <v>6.6</v>
      </c>
      <c r="Q871" s="20">
        <f>ROUND(CachTinhDiem!$B$23*ROUND(1+(SUMPRODUCT(INDEX(CachTinhDiem!$B$8:$E$11,2,0),$K871:$N871)-1)*9/4,1)+CachTinhDiem!$B$24*ROUND(1+(INDEX(CachTinhDiem!$B$15:$E$20,MATCH($O871,CachTinhDiem!$A$15:$A$20,0),2)-1)*9/4,1),1)</f>
        <v>6.3</v>
      </c>
      <c r="R871" s="20">
        <f>ROUND(CachTinhDiem!$B$23*ROUND(1+(SUMPRODUCT(INDEX(CachTinhDiem!$B$8:$E$11,3,0),$K871:$N871)-1)*9/4,1)+CachTinhDiem!$B$24*ROUND(1+(INDEX(CachTinhDiem!$B$15:$E$20,MATCH($O871,CachTinhDiem!$A$15:$A$20,0),3)-1)*9/4,1),1)</f>
        <v>6.6</v>
      </c>
      <c r="S871" s="20">
        <f>ROUND(CachTinhDiem!$B$23*ROUND(1+(SUMPRODUCT(INDEX(CachTinhDiem!$B$8:$E$11,4,0),$K871:$N871)-1)*9/4,1)+CachTinhDiem!$B$24*ROUND(1+(INDEX(CachTinhDiem!$B$15:$E$20,MATCH($O871,CachTinhDiem!$A$15:$A$20,0),4)-1)*9/4,1),1)</f>
        <v>4.5999999999999996</v>
      </c>
      <c r="T871" s="18" t="str">
        <f>INDEX(CachTinhDiem!$A$8:$A$11,MATCH(MAX($P871:$S871),$P871:$S871,0))</f>
        <v>Đi học</v>
      </c>
      <c r="U871" s="21" t="s">
        <v>91</v>
      </c>
      <c r="V871" s="21" t="s">
        <v>92</v>
      </c>
    </row>
    <row r="872" spans="1:22" ht="15" customHeight="1" x14ac:dyDescent="0.35">
      <c r="A872" s="18" t="s">
        <v>1938</v>
      </c>
      <c r="B872" s="18" t="s">
        <v>1512</v>
      </c>
      <c r="C872" s="18" t="s">
        <v>1939</v>
      </c>
      <c r="D872" s="18" t="s">
        <v>85</v>
      </c>
      <c r="E872" s="18" t="s">
        <v>126</v>
      </c>
      <c r="F872" s="18" t="s">
        <v>87</v>
      </c>
      <c r="G872" s="18" t="s">
        <v>215</v>
      </c>
      <c r="H872" s="19">
        <v>18</v>
      </c>
      <c r="I872" s="19">
        <v>37</v>
      </c>
      <c r="J872" s="18" t="s">
        <v>89</v>
      </c>
      <c r="K872" s="19">
        <v>2</v>
      </c>
      <c r="L872" s="19">
        <v>4</v>
      </c>
      <c r="M872" s="19">
        <v>3</v>
      </c>
      <c r="N872" s="19">
        <v>4</v>
      </c>
      <c r="O872" s="18" t="s">
        <v>110</v>
      </c>
      <c r="P872" s="20">
        <f>ROUND(CachTinhDiem!$B$23*ROUND(1+(SUMPRODUCT(INDEX(CachTinhDiem!$B$8:$E$11,1,0),$K872:$N872)-1)*9/4,1)+CachTinhDiem!$B$24*ROUND(1+(INDEX(CachTinhDiem!$B$15:$E$20,MATCH($O872,CachTinhDiem!$A$15:$A$20,0),1)-1)*9/4,1),1)</f>
        <v>7</v>
      </c>
      <c r="Q872" s="20">
        <f>ROUND(CachTinhDiem!$B$23*ROUND(1+(SUMPRODUCT(INDEX(CachTinhDiem!$B$8:$E$11,2,0),$K872:$N872)-1)*9/4,1)+CachTinhDiem!$B$24*ROUND(1+(INDEX(CachTinhDiem!$B$15:$E$20,MATCH($O872,CachTinhDiem!$A$15:$A$20,0),2)-1)*9/4,1),1)</f>
        <v>5.6</v>
      </c>
      <c r="R872" s="20">
        <f>ROUND(CachTinhDiem!$B$23*ROUND(1+(SUMPRODUCT(INDEX(CachTinhDiem!$B$8:$E$11,3,0),$K872:$N872)-1)*9/4,1)+CachTinhDiem!$B$24*ROUND(1+(INDEX(CachTinhDiem!$B$15:$E$20,MATCH($O872,CachTinhDiem!$A$15:$A$20,0),3)-1)*9/4,1),1)</f>
        <v>6.3</v>
      </c>
      <c r="S872" s="20">
        <f>ROUND(CachTinhDiem!$B$23*ROUND(1+(SUMPRODUCT(INDEX(CachTinhDiem!$B$8:$E$11,4,0),$K872:$N872)-1)*9/4,1)+CachTinhDiem!$B$24*ROUND(1+(INDEX(CachTinhDiem!$B$15:$E$20,MATCH($O872,CachTinhDiem!$A$15:$A$20,0),4)-1)*9/4,1),1)</f>
        <v>7.5</v>
      </c>
      <c r="T872" s="18" t="str">
        <f>INDEX(CachTinhDiem!$A$8:$A$11,MATCH(MAX($P872:$S872),$P872:$S872,0))</f>
        <v>Thuyết trình</v>
      </c>
      <c r="U872" s="21" t="s">
        <v>91</v>
      </c>
      <c r="V872" s="21" t="s">
        <v>92</v>
      </c>
    </row>
    <row r="873" spans="1:22" ht="15" customHeight="1" x14ac:dyDescent="0.35">
      <c r="A873" s="18" t="s">
        <v>1940</v>
      </c>
      <c r="B873" s="18" t="s">
        <v>1512</v>
      </c>
      <c r="C873" s="18" t="s">
        <v>1941</v>
      </c>
      <c r="D873" s="18" t="s">
        <v>85</v>
      </c>
      <c r="E873" s="18" t="s">
        <v>113</v>
      </c>
      <c r="F873" s="18" t="s">
        <v>87</v>
      </c>
      <c r="G873" s="18" t="s">
        <v>1561</v>
      </c>
      <c r="H873" s="19">
        <v>5</v>
      </c>
      <c r="I873" s="19">
        <v>18</v>
      </c>
      <c r="J873" s="18" t="s">
        <v>120</v>
      </c>
      <c r="K873" s="19">
        <v>4</v>
      </c>
      <c r="L873" s="19">
        <v>1</v>
      </c>
      <c r="M873" s="19">
        <v>3</v>
      </c>
      <c r="N873" s="19">
        <v>3</v>
      </c>
      <c r="O873" s="18" t="s">
        <v>150</v>
      </c>
      <c r="P873" s="20">
        <f>ROUND(CachTinhDiem!$B$23*ROUND(1+(SUMPRODUCT(INDEX(CachTinhDiem!$B$8:$E$11,1,0),$K873:$N873)-1)*9/4,1)+CachTinhDiem!$B$24*ROUND(1+(INDEX(CachTinhDiem!$B$15:$E$20,MATCH($O873,CachTinhDiem!$A$15:$A$20,0),1)-1)*9/4,1),1)</f>
        <v>5.4</v>
      </c>
      <c r="Q873" s="20">
        <f>ROUND(CachTinhDiem!$B$23*ROUND(1+(SUMPRODUCT(INDEX(CachTinhDiem!$B$8:$E$11,2,0),$K873:$N873)-1)*9/4,1)+CachTinhDiem!$B$24*ROUND(1+(INDEX(CachTinhDiem!$B$15:$E$20,MATCH($O873,CachTinhDiem!$A$15:$A$20,0),2)-1)*9/4,1),1)</f>
        <v>4.5999999999999996</v>
      </c>
      <c r="R873" s="20">
        <f>ROUND(CachTinhDiem!$B$23*ROUND(1+(SUMPRODUCT(INDEX(CachTinhDiem!$B$8:$E$11,3,0),$K873:$N873)-1)*9/4,1)+CachTinhDiem!$B$24*ROUND(1+(INDEX(CachTinhDiem!$B$15:$E$20,MATCH($O873,CachTinhDiem!$A$15:$A$20,0),3)-1)*9/4,1),1)</f>
        <v>5.9</v>
      </c>
      <c r="S873" s="20">
        <f>ROUND(CachTinhDiem!$B$23*ROUND(1+(SUMPRODUCT(INDEX(CachTinhDiem!$B$8:$E$11,4,0),$K873:$N873)-1)*9/4,1)+CachTinhDiem!$B$24*ROUND(1+(INDEX(CachTinhDiem!$B$15:$E$20,MATCH($O873,CachTinhDiem!$A$15:$A$20,0),4)-1)*9/4,1),1)</f>
        <v>4.9000000000000004</v>
      </c>
      <c r="T873" s="18" t="str">
        <f>INDEX(CachTinhDiem!$A$8:$A$11,MATCH(MAX($P873:$S873),$P873:$S873,0))</f>
        <v>Vẽ ngoại cảnh</v>
      </c>
      <c r="U873" s="21" t="s">
        <v>91</v>
      </c>
      <c r="V873" s="21" t="s">
        <v>92</v>
      </c>
    </row>
    <row r="874" spans="1:22" ht="15" customHeight="1" x14ac:dyDescent="0.35">
      <c r="A874" s="18" t="s">
        <v>1942</v>
      </c>
      <c r="B874" s="18" t="s">
        <v>1512</v>
      </c>
      <c r="C874" s="18" t="s">
        <v>1943</v>
      </c>
      <c r="D874" s="18" t="s">
        <v>85</v>
      </c>
      <c r="E874" s="18" t="s">
        <v>131</v>
      </c>
      <c r="F874" s="18" t="s">
        <v>87</v>
      </c>
      <c r="G874" s="18" t="s">
        <v>278</v>
      </c>
      <c r="H874" s="19">
        <v>15</v>
      </c>
      <c r="I874" s="19">
        <v>35</v>
      </c>
      <c r="J874" s="18" t="s">
        <v>89</v>
      </c>
      <c r="K874" s="19">
        <v>2</v>
      </c>
      <c r="L874" s="19">
        <v>5</v>
      </c>
      <c r="M874" s="19">
        <v>3</v>
      </c>
      <c r="N874" s="19">
        <v>4</v>
      </c>
      <c r="O874" s="18" t="s">
        <v>103</v>
      </c>
      <c r="P874" s="20">
        <f>ROUND(CachTinhDiem!$B$23*ROUND(1+(SUMPRODUCT(INDEX(CachTinhDiem!$B$8:$E$11,1,0),$K874:$N874)-1)*9/4,1)+CachTinhDiem!$B$24*ROUND(1+(INDEX(CachTinhDiem!$B$15:$E$20,MATCH($O874,CachTinhDiem!$A$15:$A$20,0),1)-1)*9/4,1),1)</f>
        <v>7.5</v>
      </c>
      <c r="Q874" s="20">
        <f>ROUND(CachTinhDiem!$B$23*ROUND(1+(SUMPRODUCT(INDEX(CachTinhDiem!$B$8:$E$11,2,0),$K874:$N874)-1)*9/4,1)+CachTinhDiem!$B$24*ROUND(1+(INDEX(CachTinhDiem!$B$15:$E$20,MATCH($O874,CachTinhDiem!$A$15:$A$20,0),2)-1)*9/4,1),1)</f>
        <v>5.3</v>
      </c>
      <c r="R874" s="20">
        <f>ROUND(CachTinhDiem!$B$23*ROUND(1+(SUMPRODUCT(INDEX(CachTinhDiem!$B$8:$E$11,3,0),$K874:$N874)-1)*9/4,1)+CachTinhDiem!$B$24*ROUND(1+(INDEX(CachTinhDiem!$B$15:$E$20,MATCH($O874,CachTinhDiem!$A$15:$A$20,0),3)-1)*9/4,1),1)</f>
        <v>6.1</v>
      </c>
      <c r="S874" s="20">
        <f>ROUND(CachTinhDiem!$B$23*ROUND(1+(SUMPRODUCT(INDEX(CachTinhDiem!$B$8:$E$11,4,0),$K874:$N874)-1)*9/4,1)+CachTinhDiem!$B$24*ROUND(1+(INDEX(CachTinhDiem!$B$15:$E$20,MATCH($O874,CachTinhDiem!$A$15:$A$20,0),4)-1)*9/4,1),1)</f>
        <v>8.5</v>
      </c>
      <c r="T874" s="18" t="str">
        <f>INDEX(CachTinhDiem!$A$8:$A$11,MATCH(MAX($P874:$S874),$P874:$S874,0))</f>
        <v>Thuyết trình</v>
      </c>
      <c r="U874" s="21" t="s">
        <v>91</v>
      </c>
      <c r="V874" s="21" t="s">
        <v>92</v>
      </c>
    </row>
    <row r="875" spans="1:22" ht="15" customHeight="1" x14ac:dyDescent="0.35">
      <c r="A875" s="18" t="s">
        <v>1944</v>
      </c>
      <c r="B875" s="18" t="s">
        <v>1512</v>
      </c>
      <c r="C875" s="18" t="s">
        <v>1945</v>
      </c>
      <c r="D875" s="18" t="s">
        <v>85</v>
      </c>
      <c r="E875" s="18" t="s">
        <v>106</v>
      </c>
      <c r="F875" s="18" t="s">
        <v>87</v>
      </c>
      <c r="G875" s="18" t="s">
        <v>215</v>
      </c>
      <c r="H875" s="19">
        <v>18</v>
      </c>
      <c r="I875" s="19">
        <v>36</v>
      </c>
      <c r="J875" s="18" t="s">
        <v>89</v>
      </c>
      <c r="K875" s="19">
        <v>2</v>
      </c>
      <c r="L875" s="19">
        <v>4</v>
      </c>
      <c r="M875" s="19">
        <v>2</v>
      </c>
      <c r="N875" s="19">
        <v>4</v>
      </c>
      <c r="O875" s="18" t="s">
        <v>110</v>
      </c>
      <c r="P875" s="20">
        <f>ROUND(CachTinhDiem!$B$23*ROUND(1+(SUMPRODUCT(INDEX(CachTinhDiem!$B$8:$E$11,1,0),$K875:$N875)-1)*9/4,1)+CachTinhDiem!$B$24*ROUND(1+(INDEX(CachTinhDiem!$B$15:$E$20,MATCH($O875,CachTinhDiem!$A$15:$A$20,0),1)-1)*9/4,1),1)</f>
        <v>6.5</v>
      </c>
      <c r="Q875" s="20">
        <f>ROUND(CachTinhDiem!$B$23*ROUND(1+(SUMPRODUCT(INDEX(CachTinhDiem!$B$8:$E$11,2,0),$K875:$N875)-1)*9/4,1)+CachTinhDiem!$B$24*ROUND(1+(INDEX(CachTinhDiem!$B$15:$E$20,MATCH($O875,CachTinhDiem!$A$15:$A$20,0),2)-1)*9/4,1),1)</f>
        <v>4.9000000000000004</v>
      </c>
      <c r="R875" s="20">
        <f>ROUND(CachTinhDiem!$B$23*ROUND(1+(SUMPRODUCT(INDEX(CachTinhDiem!$B$8:$E$11,3,0),$K875:$N875)-1)*9/4,1)+CachTinhDiem!$B$24*ROUND(1+(INDEX(CachTinhDiem!$B$15:$E$20,MATCH($O875,CachTinhDiem!$A$15:$A$20,0),3)-1)*9/4,1),1)</f>
        <v>5.5</v>
      </c>
      <c r="S875" s="20">
        <f>ROUND(CachTinhDiem!$B$23*ROUND(1+(SUMPRODUCT(INDEX(CachTinhDiem!$B$8:$E$11,4,0),$K875:$N875)-1)*9/4,1)+CachTinhDiem!$B$24*ROUND(1+(INDEX(CachTinhDiem!$B$15:$E$20,MATCH($O875,CachTinhDiem!$A$15:$A$20,0),4)-1)*9/4,1),1)</f>
        <v>7.2</v>
      </c>
      <c r="T875" s="18" t="str">
        <f>INDEX(CachTinhDiem!$A$8:$A$11,MATCH(MAX($P875:$S875),$P875:$S875,0))</f>
        <v>Thuyết trình</v>
      </c>
      <c r="U875" s="21" t="s">
        <v>91</v>
      </c>
      <c r="V875" s="21" t="s">
        <v>92</v>
      </c>
    </row>
    <row r="876" spans="1:22" ht="15" customHeight="1" x14ac:dyDescent="0.35">
      <c r="A876" s="18" t="s">
        <v>1946</v>
      </c>
      <c r="B876" s="18" t="s">
        <v>1512</v>
      </c>
      <c r="C876" s="18" t="s">
        <v>1947</v>
      </c>
      <c r="D876" s="18" t="s">
        <v>85</v>
      </c>
      <c r="E876" s="18" t="s">
        <v>86</v>
      </c>
      <c r="F876" s="18" t="s">
        <v>87</v>
      </c>
      <c r="G876" s="18" t="s">
        <v>191</v>
      </c>
      <c r="H876" s="19">
        <v>5</v>
      </c>
      <c r="I876" s="19">
        <v>10</v>
      </c>
      <c r="J876" s="18" t="s">
        <v>120</v>
      </c>
      <c r="K876" s="19">
        <v>4</v>
      </c>
      <c r="L876" s="19">
        <v>2</v>
      </c>
      <c r="M876" s="19">
        <v>4</v>
      </c>
      <c r="N876" s="19">
        <v>1</v>
      </c>
      <c r="O876" s="18" t="s">
        <v>138</v>
      </c>
      <c r="P876" s="20">
        <f>ROUND(CachTinhDiem!$B$23*ROUND(1+(SUMPRODUCT(INDEX(CachTinhDiem!$B$8:$E$11,1,0),$K876:$N876)-1)*9/4,1)+CachTinhDiem!$B$24*ROUND(1+(INDEX(CachTinhDiem!$B$15:$E$20,MATCH($O876,CachTinhDiem!$A$15:$A$20,0),1)-1)*9/4,1),1)</f>
        <v>5.4</v>
      </c>
      <c r="Q876" s="20">
        <f>ROUND(CachTinhDiem!$B$23*ROUND(1+(SUMPRODUCT(INDEX(CachTinhDiem!$B$8:$E$11,2,0),$K876:$N876)-1)*9/4,1)+CachTinhDiem!$B$24*ROUND(1+(INDEX(CachTinhDiem!$B$15:$E$20,MATCH($O876,CachTinhDiem!$A$15:$A$20,0),2)-1)*9/4,1),1)</f>
        <v>7.3</v>
      </c>
      <c r="R876" s="20">
        <f>ROUND(CachTinhDiem!$B$23*ROUND(1+(SUMPRODUCT(INDEX(CachTinhDiem!$B$8:$E$11,3,0),$K876:$N876)-1)*9/4,1)+CachTinhDiem!$B$24*ROUND(1+(INDEX(CachTinhDiem!$B$15:$E$20,MATCH($O876,CachTinhDiem!$A$15:$A$20,0),3)-1)*9/4,1),1)</f>
        <v>5.9</v>
      </c>
      <c r="S876" s="20">
        <f>ROUND(CachTinhDiem!$B$23*ROUND(1+(SUMPRODUCT(INDEX(CachTinhDiem!$B$8:$E$11,4,0),$K876:$N876)-1)*9/4,1)+CachTinhDiem!$B$24*ROUND(1+(INDEX(CachTinhDiem!$B$15:$E$20,MATCH($O876,CachTinhDiem!$A$15:$A$20,0),4)-1)*9/4,1),1)</f>
        <v>2.2999999999999998</v>
      </c>
      <c r="T876" s="18" t="str">
        <f>INDEX(CachTinhDiem!$A$8:$A$11,MATCH(MAX($P876:$S876),$P876:$S876,0))</f>
        <v>Xưởng/Công trình</v>
      </c>
      <c r="U876" s="21" t="s">
        <v>91</v>
      </c>
      <c r="V876" s="21" t="s">
        <v>92</v>
      </c>
    </row>
    <row r="877" spans="1:22" ht="15" customHeight="1" x14ac:dyDescent="0.35">
      <c r="A877" s="18" t="s">
        <v>1948</v>
      </c>
      <c r="B877" s="18" t="s">
        <v>1512</v>
      </c>
      <c r="C877" s="18" t="s">
        <v>1949</v>
      </c>
      <c r="D877" s="18" t="s">
        <v>136</v>
      </c>
      <c r="E877" s="18" t="s">
        <v>225</v>
      </c>
      <c r="F877" s="18" t="s">
        <v>87</v>
      </c>
      <c r="G877" s="18" t="s">
        <v>132</v>
      </c>
      <c r="H877" s="19">
        <v>12</v>
      </c>
      <c r="I877" s="19">
        <v>31</v>
      </c>
      <c r="J877" s="18" t="s">
        <v>128</v>
      </c>
      <c r="K877" s="19">
        <v>2</v>
      </c>
      <c r="L877" s="19">
        <v>4</v>
      </c>
      <c r="M877" s="19">
        <v>4</v>
      </c>
      <c r="N877" s="19">
        <v>1</v>
      </c>
      <c r="O877" s="18" t="s">
        <v>138</v>
      </c>
      <c r="P877" s="20">
        <f>ROUND(CachTinhDiem!$B$23*ROUND(1+(SUMPRODUCT(INDEX(CachTinhDiem!$B$8:$E$11,1,0),$K877:$N877)-1)*9/4,1)+CachTinhDiem!$B$24*ROUND(1+(INDEX(CachTinhDiem!$B$15:$E$20,MATCH($O877,CachTinhDiem!$A$15:$A$20,0),1)-1)*9/4,1),1)</f>
        <v>6.1</v>
      </c>
      <c r="Q877" s="20">
        <f>ROUND(CachTinhDiem!$B$23*ROUND(1+(SUMPRODUCT(INDEX(CachTinhDiem!$B$8:$E$11,2,0),$K877:$N877)-1)*9/4,1)+CachTinhDiem!$B$24*ROUND(1+(INDEX(CachTinhDiem!$B$15:$E$20,MATCH($O877,CachTinhDiem!$A$15:$A$20,0),2)-1)*9/4,1),1)</f>
        <v>7.3</v>
      </c>
      <c r="R877" s="20">
        <f>ROUND(CachTinhDiem!$B$23*ROUND(1+(SUMPRODUCT(INDEX(CachTinhDiem!$B$8:$E$11,3,0),$K877:$N877)-1)*9/4,1)+CachTinhDiem!$B$24*ROUND(1+(INDEX(CachTinhDiem!$B$15:$E$20,MATCH($O877,CachTinhDiem!$A$15:$A$20,0),3)-1)*9/4,1),1)</f>
        <v>6.8</v>
      </c>
      <c r="S877" s="20">
        <f>ROUND(CachTinhDiem!$B$23*ROUND(1+(SUMPRODUCT(INDEX(CachTinhDiem!$B$8:$E$11,4,0),$K877:$N877)-1)*9/4,1)+CachTinhDiem!$B$24*ROUND(1+(INDEX(CachTinhDiem!$B$15:$E$20,MATCH($O877,CachTinhDiem!$A$15:$A$20,0),4)-1)*9/4,1),1)</f>
        <v>2.9</v>
      </c>
      <c r="T877" s="18" t="str">
        <f>INDEX(CachTinhDiem!$A$8:$A$11,MATCH(MAX($P877:$S877),$P877:$S877,0))</f>
        <v>Xưởng/Công trình</v>
      </c>
      <c r="U877" s="21" t="s">
        <v>91</v>
      </c>
      <c r="V877" s="21" t="s">
        <v>92</v>
      </c>
    </row>
    <row r="878" spans="1:22" ht="15" customHeight="1" x14ac:dyDescent="0.35">
      <c r="A878" s="18" t="s">
        <v>1950</v>
      </c>
      <c r="B878" s="18" t="s">
        <v>1512</v>
      </c>
      <c r="C878" s="18" t="s">
        <v>1951</v>
      </c>
      <c r="D878" s="18" t="s">
        <v>136</v>
      </c>
      <c r="E878" s="18" t="s">
        <v>106</v>
      </c>
      <c r="F878" s="18" t="s">
        <v>87</v>
      </c>
      <c r="G878" s="18" t="s">
        <v>1058</v>
      </c>
      <c r="H878" s="19">
        <v>12</v>
      </c>
      <c r="I878" s="19">
        <v>32</v>
      </c>
      <c r="J878" s="18" t="s">
        <v>89</v>
      </c>
      <c r="K878" s="19">
        <v>2</v>
      </c>
      <c r="L878" s="19">
        <v>3</v>
      </c>
      <c r="M878" s="19">
        <v>4</v>
      </c>
      <c r="N878" s="19">
        <v>2</v>
      </c>
      <c r="O878" s="18" t="s">
        <v>138</v>
      </c>
      <c r="P878" s="20">
        <f>ROUND(CachTinhDiem!$B$23*ROUND(1+(SUMPRODUCT(INDEX(CachTinhDiem!$B$8:$E$11,1,0),$K878:$N878)-1)*9/4,1)+CachTinhDiem!$B$24*ROUND(1+(INDEX(CachTinhDiem!$B$15:$E$20,MATCH($O878,CachTinhDiem!$A$15:$A$20,0),1)-1)*9/4,1),1)</f>
        <v>6.1</v>
      </c>
      <c r="Q878" s="20">
        <f>ROUND(CachTinhDiem!$B$23*ROUND(1+(SUMPRODUCT(INDEX(CachTinhDiem!$B$8:$E$11,2,0),$K878:$N878)-1)*9/4,1)+CachTinhDiem!$B$24*ROUND(1+(INDEX(CachTinhDiem!$B$15:$E$20,MATCH($O878,CachTinhDiem!$A$15:$A$20,0),2)-1)*9/4,1),1)</f>
        <v>7.2</v>
      </c>
      <c r="R878" s="20">
        <f>ROUND(CachTinhDiem!$B$23*ROUND(1+(SUMPRODUCT(INDEX(CachTinhDiem!$B$8:$E$11,3,0),$K878:$N878)-1)*9/4,1)+CachTinhDiem!$B$24*ROUND(1+(INDEX(CachTinhDiem!$B$15:$E$20,MATCH($O878,CachTinhDiem!$A$15:$A$20,0),3)-1)*9/4,1),1)</f>
        <v>6.7</v>
      </c>
      <c r="S878" s="20">
        <f>ROUND(CachTinhDiem!$B$23*ROUND(1+(SUMPRODUCT(INDEX(CachTinhDiem!$B$8:$E$11,4,0),$K878:$N878)-1)*9/4,1)+CachTinhDiem!$B$24*ROUND(1+(INDEX(CachTinhDiem!$B$15:$E$20,MATCH($O878,CachTinhDiem!$A$15:$A$20,0),4)-1)*9/4,1),1)</f>
        <v>3.5</v>
      </c>
      <c r="T878" s="18" t="str">
        <f>INDEX(CachTinhDiem!$A$8:$A$11,MATCH(MAX($P878:$S878),$P878:$S878,0))</f>
        <v>Xưởng/Công trình</v>
      </c>
      <c r="U878" s="21" t="s">
        <v>91</v>
      </c>
      <c r="V878" s="21" t="s">
        <v>92</v>
      </c>
    </row>
    <row r="879" spans="1:22" ht="15" customHeight="1" x14ac:dyDescent="0.35">
      <c r="A879" s="18" t="s">
        <v>1952</v>
      </c>
      <c r="B879" s="18" t="s">
        <v>1512</v>
      </c>
      <c r="C879" s="18" t="s">
        <v>1953</v>
      </c>
      <c r="D879" s="18" t="s">
        <v>136</v>
      </c>
      <c r="E879" s="18" t="s">
        <v>254</v>
      </c>
      <c r="F879" s="18" t="s">
        <v>87</v>
      </c>
      <c r="G879" s="18" t="s">
        <v>215</v>
      </c>
      <c r="H879" s="19">
        <v>14</v>
      </c>
      <c r="I879" s="19">
        <v>29</v>
      </c>
      <c r="J879" s="18" t="s">
        <v>128</v>
      </c>
      <c r="K879" s="19">
        <v>2</v>
      </c>
      <c r="L879" s="19">
        <v>3</v>
      </c>
      <c r="M879" s="19">
        <v>4</v>
      </c>
      <c r="N879" s="19">
        <v>3</v>
      </c>
      <c r="O879" s="18" t="s">
        <v>138</v>
      </c>
      <c r="P879" s="20">
        <f>ROUND(CachTinhDiem!$B$23*ROUND(1+(SUMPRODUCT(INDEX(CachTinhDiem!$B$8:$E$11,1,0),$K879:$N879)-1)*9/4,1)+CachTinhDiem!$B$24*ROUND(1+(INDEX(CachTinhDiem!$B$15:$E$20,MATCH($O879,CachTinhDiem!$A$15:$A$20,0),1)-1)*9/4,1),1)</f>
        <v>6.5</v>
      </c>
      <c r="Q879" s="20">
        <f>ROUND(CachTinhDiem!$B$23*ROUND(1+(SUMPRODUCT(INDEX(CachTinhDiem!$B$8:$E$11,2,0),$K879:$N879)-1)*9/4,1)+CachTinhDiem!$B$24*ROUND(1+(INDEX(CachTinhDiem!$B$15:$E$20,MATCH($O879,CachTinhDiem!$A$15:$A$20,0),2)-1)*9/4,1),1)</f>
        <v>7.3</v>
      </c>
      <c r="R879" s="20">
        <f>ROUND(CachTinhDiem!$B$23*ROUND(1+(SUMPRODUCT(INDEX(CachTinhDiem!$B$8:$E$11,3,0),$K879:$N879)-1)*9/4,1)+CachTinhDiem!$B$24*ROUND(1+(INDEX(CachTinhDiem!$B$15:$E$20,MATCH($O879,CachTinhDiem!$A$15:$A$20,0),3)-1)*9/4,1),1)</f>
        <v>7</v>
      </c>
      <c r="S879" s="20">
        <f>ROUND(CachTinhDiem!$B$23*ROUND(1+(SUMPRODUCT(INDEX(CachTinhDiem!$B$8:$E$11,4,0),$K879:$N879)-1)*9/4,1)+CachTinhDiem!$B$24*ROUND(1+(INDEX(CachTinhDiem!$B$15:$E$20,MATCH($O879,CachTinhDiem!$A$15:$A$20,0),4)-1)*9/4,1),1)</f>
        <v>4.5</v>
      </c>
      <c r="T879" s="18" t="str">
        <f>INDEX(CachTinhDiem!$A$8:$A$11,MATCH(MAX($P879:$S879),$P879:$S879,0))</f>
        <v>Xưởng/Công trình</v>
      </c>
      <c r="U879" s="21" t="s">
        <v>91</v>
      </c>
      <c r="V879" s="21" t="s">
        <v>92</v>
      </c>
    </row>
    <row r="880" spans="1:22" ht="15" customHeight="1" x14ac:dyDescent="0.35">
      <c r="A880" s="18" t="s">
        <v>1954</v>
      </c>
      <c r="B880" s="18" t="s">
        <v>1512</v>
      </c>
      <c r="C880" s="18" t="s">
        <v>1955</v>
      </c>
      <c r="D880" s="18" t="s">
        <v>136</v>
      </c>
      <c r="E880" s="18" t="s">
        <v>186</v>
      </c>
      <c r="F880" s="18" t="s">
        <v>87</v>
      </c>
      <c r="G880" s="18" t="s">
        <v>1058</v>
      </c>
      <c r="H880" s="19">
        <v>13</v>
      </c>
      <c r="I880" s="19">
        <v>31</v>
      </c>
      <c r="J880" s="18" t="s">
        <v>128</v>
      </c>
      <c r="K880" s="19">
        <v>2</v>
      </c>
      <c r="L880" s="19">
        <v>3</v>
      </c>
      <c r="M880" s="19">
        <v>4</v>
      </c>
      <c r="N880" s="19">
        <v>2</v>
      </c>
      <c r="O880" s="18" t="s">
        <v>115</v>
      </c>
      <c r="P880" s="20">
        <f>ROUND(CachTinhDiem!$B$23*ROUND(1+(SUMPRODUCT(INDEX(CachTinhDiem!$B$8:$E$11,1,0),$K880:$N880)-1)*9/4,1)+CachTinhDiem!$B$24*ROUND(1+(INDEX(CachTinhDiem!$B$15:$E$20,MATCH($O880,CachTinhDiem!$A$15:$A$20,0),1)-1)*9/4,1),1)</f>
        <v>6.7</v>
      </c>
      <c r="Q880" s="20">
        <f>ROUND(CachTinhDiem!$B$23*ROUND(1+(SUMPRODUCT(INDEX(CachTinhDiem!$B$8:$E$11,2,0),$K880:$N880)-1)*9/4,1)+CachTinhDiem!$B$24*ROUND(1+(INDEX(CachTinhDiem!$B$15:$E$20,MATCH($O880,CachTinhDiem!$A$15:$A$20,0),2)-1)*9/4,1),1)</f>
        <v>6.5</v>
      </c>
      <c r="R880" s="20">
        <f>ROUND(CachTinhDiem!$B$23*ROUND(1+(SUMPRODUCT(INDEX(CachTinhDiem!$B$8:$E$11,3,0),$K880:$N880)-1)*9/4,1)+CachTinhDiem!$B$24*ROUND(1+(INDEX(CachTinhDiem!$B$15:$E$20,MATCH($O880,CachTinhDiem!$A$15:$A$20,0),3)-1)*9/4,1),1)</f>
        <v>7.3</v>
      </c>
      <c r="S880" s="20">
        <f>ROUND(CachTinhDiem!$B$23*ROUND(1+(SUMPRODUCT(INDEX(CachTinhDiem!$B$8:$E$11,4,0),$K880:$N880)-1)*9/4,1)+CachTinhDiem!$B$24*ROUND(1+(INDEX(CachTinhDiem!$B$15:$E$20,MATCH($O880,CachTinhDiem!$A$15:$A$20,0),4)-1)*9/4,1),1)</f>
        <v>4.9000000000000004</v>
      </c>
      <c r="T880" s="18" t="str">
        <f>INDEX(CachTinhDiem!$A$8:$A$11,MATCH(MAX($P880:$S880),$P880:$S880,0))</f>
        <v>Vẽ ngoại cảnh</v>
      </c>
      <c r="U880" s="21" t="s">
        <v>91</v>
      </c>
      <c r="V880" s="21" t="s">
        <v>92</v>
      </c>
    </row>
    <row r="881" spans="1:22" ht="15" customHeight="1" x14ac:dyDescent="0.35">
      <c r="A881" s="18" t="s">
        <v>1956</v>
      </c>
      <c r="B881" s="18" t="s">
        <v>1512</v>
      </c>
      <c r="C881" s="18" t="s">
        <v>1957</v>
      </c>
      <c r="D881" s="18" t="s">
        <v>100</v>
      </c>
      <c r="E881" s="18" t="s">
        <v>254</v>
      </c>
      <c r="F881" s="18" t="s">
        <v>87</v>
      </c>
      <c r="G881" s="18" t="s">
        <v>1058</v>
      </c>
      <c r="H881" s="19">
        <v>9</v>
      </c>
      <c r="I881" s="19">
        <v>30</v>
      </c>
      <c r="J881" s="18" t="s">
        <v>200</v>
      </c>
      <c r="K881" s="19">
        <v>2</v>
      </c>
      <c r="L881" s="19">
        <v>3</v>
      </c>
      <c r="M881" s="19">
        <v>4</v>
      </c>
      <c r="N881" s="19">
        <v>2</v>
      </c>
      <c r="O881" s="18" t="s">
        <v>90</v>
      </c>
      <c r="P881" s="20">
        <f>ROUND(CachTinhDiem!$B$23*ROUND(1+(SUMPRODUCT(INDEX(CachTinhDiem!$B$8:$E$11,1,0),$K881:$N881)-1)*9/4,1)+CachTinhDiem!$B$24*ROUND(1+(INDEX(CachTinhDiem!$B$15:$E$20,MATCH($O881,CachTinhDiem!$A$15:$A$20,0),1)-1)*9/4,1),1)</f>
        <v>6.1</v>
      </c>
      <c r="Q881" s="20">
        <f>ROUND(CachTinhDiem!$B$23*ROUND(1+(SUMPRODUCT(INDEX(CachTinhDiem!$B$8:$E$11,2,0),$K881:$N881)-1)*9/4,1)+CachTinhDiem!$B$24*ROUND(1+(INDEX(CachTinhDiem!$B$15:$E$20,MATCH($O881,CachTinhDiem!$A$15:$A$20,0),2)-1)*9/4,1),1)</f>
        <v>5.9</v>
      </c>
      <c r="R881" s="20">
        <f>ROUND(CachTinhDiem!$B$23*ROUND(1+(SUMPRODUCT(INDEX(CachTinhDiem!$B$8:$E$11,3,0),$K881:$N881)-1)*9/4,1)+CachTinhDiem!$B$24*ROUND(1+(INDEX(CachTinhDiem!$B$15:$E$20,MATCH($O881,CachTinhDiem!$A$15:$A$20,0),3)-1)*9/4,1),1)</f>
        <v>6.7</v>
      </c>
      <c r="S881" s="20">
        <f>ROUND(CachTinhDiem!$B$23*ROUND(1+(SUMPRODUCT(INDEX(CachTinhDiem!$B$8:$E$11,4,0),$K881:$N881)-1)*9/4,1)+CachTinhDiem!$B$24*ROUND(1+(INDEX(CachTinhDiem!$B$15:$E$20,MATCH($O881,CachTinhDiem!$A$15:$A$20,0),4)-1)*9/4,1),1)</f>
        <v>4.2</v>
      </c>
      <c r="T881" s="18" t="str">
        <f>INDEX(CachTinhDiem!$A$8:$A$11,MATCH(MAX($P881:$S881),$P881:$S881,0))</f>
        <v>Vẽ ngoại cảnh</v>
      </c>
      <c r="U881" s="21" t="s">
        <v>91</v>
      </c>
      <c r="V881" s="21" t="s">
        <v>92</v>
      </c>
    </row>
    <row r="882" spans="1:22" ht="15" customHeight="1" x14ac:dyDescent="0.35">
      <c r="A882" s="18" t="s">
        <v>1958</v>
      </c>
      <c r="B882" s="18" t="s">
        <v>1512</v>
      </c>
      <c r="C882" s="18" t="s">
        <v>1959</v>
      </c>
      <c r="D882" s="18" t="s">
        <v>136</v>
      </c>
      <c r="E882" s="18" t="s">
        <v>113</v>
      </c>
      <c r="F882" s="18" t="s">
        <v>87</v>
      </c>
      <c r="G882" s="18" t="s">
        <v>1058</v>
      </c>
      <c r="H882" s="19">
        <v>14</v>
      </c>
      <c r="I882" s="19">
        <v>29</v>
      </c>
      <c r="J882" s="18" t="s">
        <v>128</v>
      </c>
      <c r="K882" s="19">
        <v>2</v>
      </c>
      <c r="L882" s="19">
        <v>3</v>
      </c>
      <c r="M882" s="19">
        <v>5</v>
      </c>
      <c r="N882" s="19">
        <v>2</v>
      </c>
      <c r="O882" s="18" t="s">
        <v>138</v>
      </c>
      <c r="P882" s="20">
        <f>ROUND(CachTinhDiem!$B$23*ROUND(1+(SUMPRODUCT(INDEX(CachTinhDiem!$B$8:$E$11,1,0),$K882:$N882)-1)*9/4,1)+CachTinhDiem!$B$24*ROUND(1+(INDEX(CachTinhDiem!$B$15:$E$20,MATCH($O882,CachTinhDiem!$A$15:$A$20,0),1)-1)*9/4,1),1)</f>
        <v>6.5</v>
      </c>
      <c r="Q882" s="20">
        <f>ROUND(CachTinhDiem!$B$23*ROUND(1+(SUMPRODUCT(INDEX(CachTinhDiem!$B$8:$E$11,2,0),$K882:$N882)-1)*9/4,1)+CachTinhDiem!$B$24*ROUND(1+(INDEX(CachTinhDiem!$B$15:$E$20,MATCH($O882,CachTinhDiem!$A$15:$A$20,0),2)-1)*9/4,1),1)</f>
        <v>8</v>
      </c>
      <c r="R882" s="20">
        <f>ROUND(CachTinhDiem!$B$23*ROUND(1+(SUMPRODUCT(INDEX(CachTinhDiem!$B$8:$E$11,3,0),$K882:$N882)-1)*9/4,1)+CachTinhDiem!$B$24*ROUND(1+(INDEX(CachTinhDiem!$B$15:$E$20,MATCH($O882,CachTinhDiem!$A$15:$A$20,0),3)-1)*9/4,1),1)</f>
        <v>7.5</v>
      </c>
      <c r="S882" s="20">
        <f>ROUND(CachTinhDiem!$B$23*ROUND(1+(SUMPRODUCT(INDEX(CachTinhDiem!$B$8:$E$11,4,0),$K882:$N882)-1)*9/4,1)+CachTinhDiem!$B$24*ROUND(1+(INDEX(CachTinhDiem!$B$15:$E$20,MATCH($O882,CachTinhDiem!$A$15:$A$20,0),4)-1)*9/4,1),1)</f>
        <v>3.9</v>
      </c>
      <c r="T882" s="18" t="str">
        <f>INDEX(CachTinhDiem!$A$8:$A$11,MATCH(MAX($P882:$S882),$P882:$S882,0))</f>
        <v>Xưởng/Công trình</v>
      </c>
      <c r="U882" s="21" t="s">
        <v>91</v>
      </c>
      <c r="V882" s="21" t="s">
        <v>92</v>
      </c>
    </row>
    <row r="883" spans="1:22" ht="15" customHeight="1" x14ac:dyDescent="0.35">
      <c r="A883" s="18" t="s">
        <v>1960</v>
      </c>
      <c r="B883" s="18" t="s">
        <v>1512</v>
      </c>
      <c r="C883" s="18" t="s">
        <v>1961</v>
      </c>
      <c r="D883" s="18" t="s">
        <v>85</v>
      </c>
      <c r="E883" s="18" t="s">
        <v>106</v>
      </c>
      <c r="F883" s="18" t="s">
        <v>87</v>
      </c>
      <c r="G883" s="18" t="s">
        <v>238</v>
      </c>
      <c r="H883" s="19">
        <v>13</v>
      </c>
      <c r="I883" s="19">
        <v>29</v>
      </c>
      <c r="J883" s="18" t="s">
        <v>128</v>
      </c>
      <c r="K883" s="19">
        <v>3</v>
      </c>
      <c r="L883" s="19">
        <v>2</v>
      </c>
      <c r="M883" s="19">
        <v>5</v>
      </c>
      <c r="N883" s="19">
        <v>2</v>
      </c>
      <c r="O883" s="18" t="s">
        <v>150</v>
      </c>
      <c r="P883" s="20">
        <f>ROUND(CachTinhDiem!$B$23*ROUND(1+(SUMPRODUCT(INDEX(CachTinhDiem!$B$8:$E$11,1,0),$K883:$N883)-1)*9/4,1)+CachTinhDiem!$B$24*ROUND(1+(INDEX(CachTinhDiem!$B$15:$E$20,MATCH($O883,CachTinhDiem!$A$15:$A$20,0),1)-1)*9/4,1),1)</f>
        <v>6.2</v>
      </c>
      <c r="Q883" s="20">
        <f>ROUND(CachTinhDiem!$B$23*ROUND(1+(SUMPRODUCT(INDEX(CachTinhDiem!$B$8:$E$11,2,0),$K883:$N883)-1)*9/4,1)+CachTinhDiem!$B$24*ROUND(1+(INDEX(CachTinhDiem!$B$15:$E$20,MATCH($O883,CachTinhDiem!$A$15:$A$20,0),2)-1)*9/4,1),1)</f>
        <v>6</v>
      </c>
      <c r="R883" s="20">
        <f>ROUND(CachTinhDiem!$B$23*ROUND(1+(SUMPRODUCT(INDEX(CachTinhDiem!$B$8:$E$11,3,0),$K883:$N883)-1)*9/4,1)+CachTinhDiem!$B$24*ROUND(1+(INDEX(CachTinhDiem!$B$15:$E$20,MATCH($O883,CachTinhDiem!$A$15:$A$20,0),3)-1)*9/4,1),1)</f>
        <v>7.6</v>
      </c>
      <c r="S883" s="20">
        <f>ROUND(CachTinhDiem!$B$23*ROUND(1+(SUMPRODUCT(INDEX(CachTinhDiem!$B$8:$E$11,4,0),$K883:$N883)-1)*9/4,1)+CachTinhDiem!$B$24*ROUND(1+(INDEX(CachTinhDiem!$B$15:$E$20,MATCH($O883,CachTinhDiem!$A$15:$A$20,0),4)-1)*9/4,1),1)</f>
        <v>4.9000000000000004</v>
      </c>
      <c r="T883" s="18" t="str">
        <f>INDEX(CachTinhDiem!$A$8:$A$11,MATCH(MAX($P883:$S883),$P883:$S883,0))</f>
        <v>Vẽ ngoại cảnh</v>
      </c>
      <c r="U883" s="21" t="s">
        <v>91</v>
      </c>
      <c r="V883" s="21" t="s">
        <v>92</v>
      </c>
    </row>
    <row r="884" spans="1:22" ht="15" customHeight="1" x14ac:dyDescent="0.35">
      <c r="A884" s="18" t="s">
        <v>1962</v>
      </c>
      <c r="B884" s="18" t="s">
        <v>1512</v>
      </c>
      <c r="C884" s="18" t="s">
        <v>1963</v>
      </c>
      <c r="D884" s="18" t="s">
        <v>85</v>
      </c>
      <c r="E884" s="18" t="s">
        <v>170</v>
      </c>
      <c r="F884" s="18" t="s">
        <v>87</v>
      </c>
      <c r="G884" s="18" t="s">
        <v>262</v>
      </c>
      <c r="H884" s="19">
        <v>5</v>
      </c>
      <c r="I884" s="19">
        <v>20</v>
      </c>
      <c r="J884" s="18" t="s">
        <v>120</v>
      </c>
      <c r="K884" s="19">
        <v>4</v>
      </c>
      <c r="L884" s="19">
        <v>1</v>
      </c>
      <c r="M884" s="19">
        <v>3</v>
      </c>
      <c r="N884" s="19">
        <v>1</v>
      </c>
      <c r="O884" s="18" t="s">
        <v>115</v>
      </c>
      <c r="P884" s="20">
        <f>ROUND(CachTinhDiem!$B$23*ROUND(1+(SUMPRODUCT(INDEX(CachTinhDiem!$B$8:$E$11,1,0),$K884:$N884)-1)*9/4,1)+CachTinhDiem!$B$24*ROUND(1+(INDEX(CachTinhDiem!$B$15:$E$20,MATCH($O884,CachTinhDiem!$A$15:$A$20,0),1)-1)*9/4,1),1)</f>
        <v>5.0999999999999996</v>
      </c>
      <c r="Q884" s="20">
        <f>ROUND(CachTinhDiem!$B$23*ROUND(1+(SUMPRODUCT(INDEX(CachTinhDiem!$B$8:$E$11,2,0),$K884:$N884)-1)*9/4,1)+CachTinhDiem!$B$24*ROUND(1+(INDEX(CachTinhDiem!$B$15:$E$20,MATCH($O884,CachTinhDiem!$A$15:$A$20,0),2)-1)*9/4,1),1)</f>
        <v>5.6</v>
      </c>
      <c r="R884" s="20">
        <f>ROUND(CachTinhDiem!$B$23*ROUND(1+(SUMPRODUCT(INDEX(CachTinhDiem!$B$8:$E$11,3,0),$K884:$N884)-1)*9/4,1)+CachTinhDiem!$B$24*ROUND(1+(INDEX(CachTinhDiem!$B$15:$E$20,MATCH($O884,CachTinhDiem!$A$15:$A$20,0),3)-1)*9/4,1),1)</f>
        <v>5.3</v>
      </c>
      <c r="S884" s="20">
        <f>ROUND(CachTinhDiem!$B$23*ROUND(1+(SUMPRODUCT(INDEX(CachTinhDiem!$B$8:$E$11,4,0),$K884:$N884)-1)*9/4,1)+CachTinhDiem!$B$24*ROUND(1+(INDEX(CachTinhDiem!$B$15:$E$20,MATCH($O884,CachTinhDiem!$A$15:$A$20,0),4)-1)*9/4,1),1)</f>
        <v>3</v>
      </c>
      <c r="T884" s="18" t="str">
        <f>INDEX(CachTinhDiem!$A$8:$A$11,MATCH(MAX($P884:$S884),$P884:$S884,0))</f>
        <v>Xưởng/Công trình</v>
      </c>
      <c r="U884" s="21" t="s">
        <v>91</v>
      </c>
      <c r="V884" s="21" t="s">
        <v>92</v>
      </c>
    </row>
    <row r="885" spans="1:22" ht="15" customHeight="1" x14ac:dyDescent="0.35">
      <c r="A885" s="18" t="s">
        <v>1964</v>
      </c>
      <c r="B885" s="18" t="s">
        <v>1512</v>
      </c>
      <c r="C885" s="18" t="s">
        <v>1965</v>
      </c>
      <c r="D885" s="18" t="s">
        <v>85</v>
      </c>
      <c r="E885" s="18" t="s">
        <v>24</v>
      </c>
      <c r="F885" s="18" t="s">
        <v>87</v>
      </c>
      <c r="G885" s="18" t="s">
        <v>278</v>
      </c>
      <c r="H885" s="19">
        <v>20</v>
      </c>
      <c r="I885" s="19">
        <v>37</v>
      </c>
      <c r="J885" s="18" t="s">
        <v>89</v>
      </c>
      <c r="K885" s="19">
        <v>2</v>
      </c>
      <c r="L885" s="19">
        <v>5</v>
      </c>
      <c r="M885" s="19">
        <v>3</v>
      </c>
      <c r="N885" s="19">
        <v>3</v>
      </c>
      <c r="O885" s="18" t="s">
        <v>110</v>
      </c>
      <c r="P885" s="20">
        <f>ROUND(CachTinhDiem!$B$23*ROUND(1+(SUMPRODUCT(INDEX(CachTinhDiem!$B$8:$E$11,1,0),$K885:$N885)-1)*9/4,1)+CachTinhDiem!$B$24*ROUND(1+(INDEX(CachTinhDiem!$B$15:$E$20,MATCH($O885,CachTinhDiem!$A$15:$A$20,0),1)-1)*9/4,1),1)</f>
        <v>7</v>
      </c>
      <c r="Q885" s="20">
        <f>ROUND(CachTinhDiem!$B$23*ROUND(1+(SUMPRODUCT(INDEX(CachTinhDiem!$B$8:$E$11,2,0),$K885:$N885)-1)*9/4,1)+CachTinhDiem!$B$24*ROUND(1+(INDEX(CachTinhDiem!$B$15:$E$20,MATCH($O885,CachTinhDiem!$A$15:$A$20,0),2)-1)*9/4,1),1)</f>
        <v>5.9</v>
      </c>
      <c r="R885" s="20">
        <f>ROUND(CachTinhDiem!$B$23*ROUND(1+(SUMPRODUCT(INDEX(CachTinhDiem!$B$8:$E$11,3,0),$K885:$N885)-1)*9/4,1)+CachTinhDiem!$B$24*ROUND(1+(INDEX(CachTinhDiem!$B$15:$E$20,MATCH($O885,CachTinhDiem!$A$15:$A$20,0),3)-1)*9/4,1),1)</f>
        <v>6.5</v>
      </c>
      <c r="S885" s="20">
        <f>ROUND(CachTinhDiem!$B$23*ROUND(1+(SUMPRODUCT(INDEX(CachTinhDiem!$B$8:$E$11,4,0),$K885:$N885)-1)*9/4,1)+CachTinhDiem!$B$24*ROUND(1+(INDEX(CachTinhDiem!$B$15:$E$20,MATCH($O885,CachTinhDiem!$A$15:$A$20,0),4)-1)*9/4,1),1)</f>
        <v>6.8</v>
      </c>
      <c r="T885" s="18" t="str">
        <f>INDEX(CachTinhDiem!$A$8:$A$11,MATCH(MAX($P885:$S885),$P885:$S885,0))</f>
        <v>Đi học</v>
      </c>
      <c r="U885" s="21" t="s">
        <v>91</v>
      </c>
      <c r="V885" s="21" t="s">
        <v>92</v>
      </c>
    </row>
    <row r="886" spans="1:22" ht="15" customHeight="1" x14ac:dyDescent="0.35">
      <c r="A886" s="18" t="s">
        <v>1966</v>
      </c>
      <c r="B886" s="18" t="s">
        <v>1512</v>
      </c>
      <c r="C886" s="18" t="s">
        <v>1967</v>
      </c>
      <c r="D886" s="18" t="s">
        <v>85</v>
      </c>
      <c r="E886" s="18" t="s">
        <v>20</v>
      </c>
      <c r="F886" s="18" t="s">
        <v>87</v>
      </c>
      <c r="G886" s="18" t="s">
        <v>1058</v>
      </c>
      <c r="H886" s="19">
        <v>12</v>
      </c>
      <c r="I886" s="19">
        <v>33</v>
      </c>
      <c r="J886" s="18" t="s">
        <v>89</v>
      </c>
      <c r="K886" s="19">
        <v>2</v>
      </c>
      <c r="L886" s="19">
        <v>3</v>
      </c>
      <c r="M886" s="19">
        <v>4</v>
      </c>
      <c r="N886" s="19">
        <v>2</v>
      </c>
      <c r="O886" s="18" t="s">
        <v>115</v>
      </c>
      <c r="P886" s="20">
        <f>ROUND(CachTinhDiem!$B$23*ROUND(1+(SUMPRODUCT(INDEX(CachTinhDiem!$B$8:$E$11,1,0),$K886:$N886)-1)*9/4,1)+CachTinhDiem!$B$24*ROUND(1+(INDEX(CachTinhDiem!$B$15:$E$20,MATCH($O886,CachTinhDiem!$A$15:$A$20,0),1)-1)*9/4,1),1)</f>
        <v>6.7</v>
      </c>
      <c r="Q886" s="20">
        <f>ROUND(CachTinhDiem!$B$23*ROUND(1+(SUMPRODUCT(INDEX(CachTinhDiem!$B$8:$E$11,2,0),$K886:$N886)-1)*9/4,1)+CachTinhDiem!$B$24*ROUND(1+(INDEX(CachTinhDiem!$B$15:$E$20,MATCH($O886,CachTinhDiem!$A$15:$A$20,0),2)-1)*9/4,1),1)</f>
        <v>6.5</v>
      </c>
      <c r="R886" s="20">
        <f>ROUND(CachTinhDiem!$B$23*ROUND(1+(SUMPRODUCT(INDEX(CachTinhDiem!$B$8:$E$11,3,0),$K886:$N886)-1)*9/4,1)+CachTinhDiem!$B$24*ROUND(1+(INDEX(CachTinhDiem!$B$15:$E$20,MATCH($O886,CachTinhDiem!$A$15:$A$20,0),3)-1)*9/4,1),1)</f>
        <v>7.3</v>
      </c>
      <c r="S886" s="20">
        <f>ROUND(CachTinhDiem!$B$23*ROUND(1+(SUMPRODUCT(INDEX(CachTinhDiem!$B$8:$E$11,4,0),$K886:$N886)-1)*9/4,1)+CachTinhDiem!$B$24*ROUND(1+(INDEX(CachTinhDiem!$B$15:$E$20,MATCH($O886,CachTinhDiem!$A$15:$A$20,0),4)-1)*9/4,1),1)</f>
        <v>4.9000000000000004</v>
      </c>
      <c r="T886" s="18" t="str">
        <f>INDEX(CachTinhDiem!$A$8:$A$11,MATCH(MAX($P886:$S886),$P886:$S886,0))</f>
        <v>Vẽ ngoại cảnh</v>
      </c>
      <c r="U886" s="21" t="s">
        <v>91</v>
      </c>
      <c r="V886" s="21" t="s">
        <v>92</v>
      </c>
    </row>
    <row r="887" spans="1:22" ht="15" customHeight="1" x14ac:dyDescent="0.35">
      <c r="A887" s="18" t="s">
        <v>1968</v>
      </c>
      <c r="B887" s="18" t="s">
        <v>1512</v>
      </c>
      <c r="C887" s="18" t="s">
        <v>1969</v>
      </c>
      <c r="D887" s="18" t="s">
        <v>136</v>
      </c>
      <c r="E887" s="18" t="s">
        <v>147</v>
      </c>
      <c r="F887" s="18" t="s">
        <v>87</v>
      </c>
      <c r="G887" s="18" t="s">
        <v>1058</v>
      </c>
      <c r="H887" s="19">
        <v>14</v>
      </c>
      <c r="I887" s="19">
        <v>30</v>
      </c>
      <c r="J887" s="18" t="s">
        <v>128</v>
      </c>
      <c r="K887" s="19">
        <v>2</v>
      </c>
      <c r="L887" s="19">
        <v>3</v>
      </c>
      <c r="M887" s="19">
        <v>5</v>
      </c>
      <c r="N887" s="19">
        <v>3</v>
      </c>
      <c r="O887" s="18" t="s">
        <v>138</v>
      </c>
      <c r="P887" s="20">
        <f>ROUND(CachTinhDiem!$B$23*ROUND(1+(SUMPRODUCT(INDEX(CachTinhDiem!$B$8:$E$11,1,0),$K887:$N887)-1)*9/4,1)+CachTinhDiem!$B$24*ROUND(1+(INDEX(CachTinhDiem!$B$15:$E$20,MATCH($O887,CachTinhDiem!$A$15:$A$20,0),1)-1)*9/4,1),1)</f>
        <v>7</v>
      </c>
      <c r="Q887" s="20">
        <f>ROUND(CachTinhDiem!$B$23*ROUND(1+(SUMPRODUCT(INDEX(CachTinhDiem!$B$8:$E$11,2,0),$K887:$N887)-1)*9/4,1)+CachTinhDiem!$B$24*ROUND(1+(INDEX(CachTinhDiem!$B$15:$E$20,MATCH($O887,CachTinhDiem!$A$15:$A$20,0),2)-1)*9/4,1),1)</f>
        <v>8.1</v>
      </c>
      <c r="R887" s="20">
        <f>ROUND(CachTinhDiem!$B$23*ROUND(1+(SUMPRODUCT(INDEX(CachTinhDiem!$B$8:$E$11,3,0),$K887:$N887)-1)*9/4,1)+CachTinhDiem!$B$24*ROUND(1+(INDEX(CachTinhDiem!$B$15:$E$20,MATCH($O887,CachTinhDiem!$A$15:$A$20,0),3)-1)*9/4,1),1)</f>
        <v>7.8</v>
      </c>
      <c r="S887" s="20">
        <f>ROUND(CachTinhDiem!$B$23*ROUND(1+(SUMPRODUCT(INDEX(CachTinhDiem!$B$8:$E$11,4,0),$K887:$N887)-1)*9/4,1)+CachTinhDiem!$B$24*ROUND(1+(INDEX(CachTinhDiem!$B$15:$E$20,MATCH($O887,CachTinhDiem!$A$15:$A$20,0),4)-1)*9/4,1),1)</f>
        <v>4.8</v>
      </c>
      <c r="T887" s="18" t="str">
        <f>INDEX(CachTinhDiem!$A$8:$A$11,MATCH(MAX($P887:$S887),$P887:$S887,0))</f>
        <v>Xưởng/Công trình</v>
      </c>
      <c r="U887" s="21" t="s">
        <v>91</v>
      </c>
      <c r="V887" s="21" t="s">
        <v>92</v>
      </c>
    </row>
    <row r="888" spans="1:22" ht="15" customHeight="1" x14ac:dyDescent="0.35">
      <c r="A888" s="18" t="s">
        <v>1970</v>
      </c>
      <c r="B888" s="18" t="s">
        <v>1512</v>
      </c>
      <c r="C888" s="18" t="s">
        <v>1971</v>
      </c>
      <c r="D888" s="18" t="s">
        <v>85</v>
      </c>
      <c r="E888" s="18" t="s">
        <v>95</v>
      </c>
      <c r="F888" s="18" t="s">
        <v>87</v>
      </c>
      <c r="G888" s="18" t="s">
        <v>490</v>
      </c>
      <c r="H888" s="19">
        <v>5</v>
      </c>
      <c r="I888" s="19">
        <v>14</v>
      </c>
      <c r="J888" s="18" t="s">
        <v>120</v>
      </c>
      <c r="K888" s="19">
        <v>4</v>
      </c>
      <c r="L888" s="19">
        <v>1</v>
      </c>
      <c r="M888" s="19">
        <v>3</v>
      </c>
      <c r="N888" s="19">
        <v>4</v>
      </c>
      <c r="O888" s="18" t="s">
        <v>103</v>
      </c>
      <c r="P888" s="20">
        <f>ROUND(CachTinhDiem!$B$23*ROUND(1+(SUMPRODUCT(INDEX(CachTinhDiem!$B$8:$E$11,1,0),$K888:$N888)-1)*9/4,1)+CachTinhDiem!$B$24*ROUND(1+(INDEX(CachTinhDiem!$B$15:$E$20,MATCH($O888,CachTinhDiem!$A$15:$A$20,0),1)-1)*9/4,1),1)</f>
        <v>5.9</v>
      </c>
      <c r="Q888" s="20">
        <f>ROUND(CachTinhDiem!$B$23*ROUND(1+(SUMPRODUCT(INDEX(CachTinhDiem!$B$8:$E$11,2,0),$K888:$N888)-1)*9/4,1)+CachTinhDiem!$B$24*ROUND(1+(INDEX(CachTinhDiem!$B$15:$E$20,MATCH($O888,CachTinhDiem!$A$15:$A$20,0),2)-1)*9/4,1),1)</f>
        <v>4.7</v>
      </c>
      <c r="R888" s="20">
        <f>ROUND(CachTinhDiem!$B$23*ROUND(1+(SUMPRODUCT(INDEX(CachTinhDiem!$B$8:$E$11,3,0),$K888:$N888)-1)*9/4,1)+CachTinhDiem!$B$24*ROUND(1+(INDEX(CachTinhDiem!$B$15:$E$20,MATCH($O888,CachTinhDiem!$A$15:$A$20,0),3)-1)*9/4,1),1)</f>
        <v>4.2</v>
      </c>
      <c r="S888" s="20">
        <f>ROUND(CachTinhDiem!$B$23*ROUND(1+(SUMPRODUCT(INDEX(CachTinhDiem!$B$8:$E$11,4,0),$K888:$N888)-1)*9/4,1)+CachTinhDiem!$B$24*ROUND(1+(INDEX(CachTinhDiem!$B$15:$E$20,MATCH($O888,CachTinhDiem!$A$15:$A$20,0),4)-1)*9/4,1),1)</f>
        <v>7.2</v>
      </c>
      <c r="T888" s="18" t="str">
        <f>INDEX(CachTinhDiem!$A$8:$A$11,MATCH(MAX($P888:$S888),$P888:$S888,0))</f>
        <v>Thuyết trình</v>
      </c>
      <c r="U888" s="21" t="s">
        <v>91</v>
      </c>
      <c r="V888" s="21" t="s">
        <v>92</v>
      </c>
    </row>
    <row r="889" spans="1:22" ht="15" customHeight="1" x14ac:dyDescent="0.35">
      <c r="A889" s="18" t="s">
        <v>1972</v>
      </c>
      <c r="B889" s="18" t="s">
        <v>1512</v>
      </c>
      <c r="C889" s="18" t="s">
        <v>1973</v>
      </c>
      <c r="D889" s="18" t="s">
        <v>136</v>
      </c>
      <c r="E889" s="18" t="s">
        <v>186</v>
      </c>
      <c r="F889" s="18" t="s">
        <v>87</v>
      </c>
      <c r="G889" s="18" t="s">
        <v>1145</v>
      </c>
      <c r="H889" s="19">
        <v>11</v>
      </c>
      <c r="I889" s="19">
        <v>33</v>
      </c>
      <c r="J889" s="18" t="s">
        <v>1520</v>
      </c>
      <c r="K889" s="19">
        <v>3</v>
      </c>
      <c r="L889" s="19">
        <v>3</v>
      </c>
      <c r="M889" s="19">
        <v>3</v>
      </c>
      <c r="N889" s="19">
        <v>4</v>
      </c>
      <c r="O889" s="18" t="s">
        <v>103</v>
      </c>
      <c r="P889" s="20">
        <f>ROUND(CachTinhDiem!$B$23*ROUND(1+(SUMPRODUCT(INDEX(CachTinhDiem!$B$8:$E$11,1,0),$K889:$N889)-1)*9/4,1)+CachTinhDiem!$B$24*ROUND(1+(INDEX(CachTinhDiem!$B$15:$E$20,MATCH($O889,CachTinhDiem!$A$15:$A$20,0),1)-1)*9/4,1),1)</f>
        <v>6.7</v>
      </c>
      <c r="Q889" s="20">
        <f>ROUND(CachTinhDiem!$B$23*ROUND(1+(SUMPRODUCT(INDEX(CachTinhDiem!$B$8:$E$11,2,0),$K889:$N889)-1)*9/4,1)+CachTinhDiem!$B$24*ROUND(1+(INDEX(CachTinhDiem!$B$15:$E$20,MATCH($O889,CachTinhDiem!$A$15:$A$20,0),2)-1)*9/4,1),1)</f>
        <v>5</v>
      </c>
      <c r="R889" s="20">
        <f>ROUND(CachTinhDiem!$B$23*ROUND(1+(SUMPRODUCT(INDEX(CachTinhDiem!$B$8:$E$11,3,0),$K889:$N889)-1)*9/4,1)+CachTinhDiem!$B$24*ROUND(1+(INDEX(CachTinhDiem!$B$15:$E$20,MATCH($O889,CachTinhDiem!$A$15:$A$20,0),3)-1)*9/4,1),1)</f>
        <v>5.2</v>
      </c>
      <c r="S889" s="20">
        <f>ROUND(CachTinhDiem!$B$23*ROUND(1+(SUMPRODUCT(INDEX(CachTinhDiem!$B$8:$E$11,4,0),$K889:$N889)-1)*9/4,1)+CachTinhDiem!$B$24*ROUND(1+(INDEX(CachTinhDiem!$B$15:$E$20,MATCH($O889,CachTinhDiem!$A$15:$A$20,0),4)-1)*9/4,1),1)</f>
        <v>7.8</v>
      </c>
      <c r="T889" s="18" t="str">
        <f>INDEX(CachTinhDiem!$A$8:$A$11,MATCH(MAX($P889:$S889),$P889:$S889,0))</f>
        <v>Thuyết trình</v>
      </c>
      <c r="U889" s="21" t="s">
        <v>91</v>
      </c>
      <c r="V889" s="21" t="s">
        <v>92</v>
      </c>
    </row>
    <row r="890" spans="1:22" ht="15" customHeight="1" x14ac:dyDescent="0.35">
      <c r="A890" s="18" t="s">
        <v>1974</v>
      </c>
      <c r="B890" s="18" t="s">
        <v>1512</v>
      </c>
      <c r="C890" s="18" t="s">
        <v>1975</v>
      </c>
      <c r="D890" s="18" t="s">
        <v>85</v>
      </c>
      <c r="E890" s="18" t="s">
        <v>225</v>
      </c>
      <c r="F890" s="18" t="s">
        <v>87</v>
      </c>
      <c r="G890" s="18" t="s">
        <v>177</v>
      </c>
      <c r="H890" s="19">
        <v>11</v>
      </c>
      <c r="I890" s="19">
        <v>32</v>
      </c>
      <c r="J890" s="18" t="s">
        <v>1520</v>
      </c>
      <c r="K890" s="19">
        <v>3</v>
      </c>
      <c r="L890" s="19">
        <v>2</v>
      </c>
      <c r="M890" s="19">
        <v>3</v>
      </c>
      <c r="N890" s="19">
        <v>2</v>
      </c>
      <c r="O890" s="18" t="s">
        <v>115</v>
      </c>
      <c r="P890" s="20">
        <f>ROUND(CachTinhDiem!$B$23*ROUND(1+(SUMPRODUCT(INDEX(CachTinhDiem!$B$8:$E$11,1,0),$K890:$N890)-1)*9/4,1)+CachTinhDiem!$B$24*ROUND(1+(INDEX(CachTinhDiem!$B$15:$E$20,MATCH($O890,CachTinhDiem!$A$15:$A$20,0),1)-1)*9/4,1),1)</f>
        <v>5.9</v>
      </c>
      <c r="Q890" s="20">
        <f>ROUND(CachTinhDiem!$B$23*ROUND(1+(SUMPRODUCT(INDEX(CachTinhDiem!$B$8:$E$11,2,0),$K890:$N890)-1)*9/4,1)+CachTinhDiem!$B$24*ROUND(1+(INDEX(CachTinhDiem!$B$15:$E$20,MATCH($O890,CachTinhDiem!$A$15:$A$20,0),2)-1)*9/4,1),1)</f>
        <v>5.7</v>
      </c>
      <c r="R890" s="20">
        <f>ROUND(CachTinhDiem!$B$23*ROUND(1+(SUMPRODUCT(INDEX(CachTinhDiem!$B$8:$E$11,3,0),$K890:$N890)-1)*9/4,1)+CachTinhDiem!$B$24*ROUND(1+(INDEX(CachTinhDiem!$B$15:$E$20,MATCH($O890,CachTinhDiem!$A$15:$A$20,0),3)-1)*9/4,1),1)</f>
        <v>6.1</v>
      </c>
      <c r="S890" s="20">
        <f>ROUND(CachTinhDiem!$B$23*ROUND(1+(SUMPRODUCT(INDEX(CachTinhDiem!$B$8:$E$11,4,0),$K890:$N890)-1)*9/4,1)+CachTinhDiem!$B$24*ROUND(1+(INDEX(CachTinhDiem!$B$15:$E$20,MATCH($O890,CachTinhDiem!$A$15:$A$20,0),4)-1)*9/4,1),1)</f>
        <v>4.2</v>
      </c>
      <c r="T890" s="18" t="str">
        <f>INDEX(CachTinhDiem!$A$8:$A$11,MATCH(MAX($P890:$S890),$P890:$S890,0))</f>
        <v>Vẽ ngoại cảnh</v>
      </c>
      <c r="U890" s="21" t="s">
        <v>91</v>
      </c>
      <c r="V890" s="21" t="s">
        <v>92</v>
      </c>
    </row>
    <row r="891" spans="1:22" ht="15" customHeight="1" x14ac:dyDescent="0.35">
      <c r="A891" s="18" t="s">
        <v>1976</v>
      </c>
      <c r="B891" s="18" t="s">
        <v>1512</v>
      </c>
      <c r="C891" s="18" t="s">
        <v>1977</v>
      </c>
      <c r="D891" s="18" t="s">
        <v>85</v>
      </c>
      <c r="E891" s="18" t="s">
        <v>101</v>
      </c>
      <c r="F891" s="18" t="s">
        <v>87</v>
      </c>
      <c r="G891" s="18" t="s">
        <v>215</v>
      </c>
      <c r="H891" s="19">
        <v>17</v>
      </c>
      <c r="I891" s="19">
        <v>36</v>
      </c>
      <c r="J891" s="18" t="s">
        <v>89</v>
      </c>
      <c r="K891" s="19">
        <v>2</v>
      </c>
      <c r="L891" s="19">
        <v>4</v>
      </c>
      <c r="M891" s="19">
        <v>4</v>
      </c>
      <c r="N891" s="19">
        <v>4</v>
      </c>
      <c r="O891" s="18" t="s">
        <v>110</v>
      </c>
      <c r="P891" s="20">
        <f>ROUND(CachTinhDiem!$B$23*ROUND(1+(SUMPRODUCT(INDEX(CachTinhDiem!$B$8:$E$11,1,0),$K891:$N891)-1)*9/4,1)+CachTinhDiem!$B$24*ROUND(1+(INDEX(CachTinhDiem!$B$15:$E$20,MATCH($O891,CachTinhDiem!$A$15:$A$20,0),1)-1)*9/4,1),1)</f>
        <v>7.5</v>
      </c>
      <c r="Q891" s="20">
        <f>ROUND(CachTinhDiem!$B$23*ROUND(1+(SUMPRODUCT(INDEX(CachTinhDiem!$B$8:$E$11,2,0),$K891:$N891)-1)*9/4,1)+CachTinhDiem!$B$24*ROUND(1+(INDEX(CachTinhDiem!$B$15:$E$20,MATCH($O891,CachTinhDiem!$A$15:$A$20,0),2)-1)*9/4,1),1)</f>
        <v>6.5</v>
      </c>
      <c r="R891" s="20">
        <f>ROUND(CachTinhDiem!$B$23*ROUND(1+(SUMPRODUCT(INDEX(CachTinhDiem!$B$8:$E$11,3,0),$K891:$N891)-1)*9/4,1)+CachTinhDiem!$B$24*ROUND(1+(INDEX(CachTinhDiem!$B$15:$E$20,MATCH($O891,CachTinhDiem!$A$15:$A$20,0),3)-1)*9/4,1),1)</f>
        <v>7.1</v>
      </c>
      <c r="S891" s="20">
        <f>ROUND(CachTinhDiem!$B$23*ROUND(1+(SUMPRODUCT(INDEX(CachTinhDiem!$B$8:$E$11,4,0),$K891:$N891)-1)*9/4,1)+CachTinhDiem!$B$24*ROUND(1+(INDEX(CachTinhDiem!$B$15:$E$20,MATCH($O891,CachTinhDiem!$A$15:$A$20,0),4)-1)*9/4,1),1)</f>
        <v>7.8</v>
      </c>
      <c r="T891" s="18" t="str">
        <f>INDEX(CachTinhDiem!$A$8:$A$11,MATCH(MAX($P891:$S891),$P891:$S891,0))</f>
        <v>Thuyết trình</v>
      </c>
      <c r="U891" s="21" t="s">
        <v>91</v>
      </c>
      <c r="V891" s="21" t="s">
        <v>92</v>
      </c>
    </row>
    <row r="892" spans="1:22" ht="15" customHeight="1" x14ac:dyDescent="0.35">
      <c r="A892" s="18" t="s">
        <v>1978</v>
      </c>
      <c r="B892" s="18" t="s">
        <v>1512</v>
      </c>
      <c r="C892" s="18" t="s">
        <v>1979</v>
      </c>
      <c r="D892" s="18" t="s">
        <v>100</v>
      </c>
      <c r="E892" s="18" t="s">
        <v>24</v>
      </c>
      <c r="F892" s="18" t="s">
        <v>87</v>
      </c>
      <c r="G892" s="18" t="s">
        <v>177</v>
      </c>
      <c r="H892" s="19">
        <v>11</v>
      </c>
      <c r="I892" s="19">
        <v>33</v>
      </c>
      <c r="J892" s="18" t="s">
        <v>1520</v>
      </c>
      <c r="K892" s="19">
        <v>3</v>
      </c>
      <c r="L892" s="19">
        <v>2</v>
      </c>
      <c r="M892" s="19">
        <v>3</v>
      </c>
      <c r="N892" s="19">
        <v>4</v>
      </c>
      <c r="O892" s="18" t="s">
        <v>90</v>
      </c>
      <c r="P892" s="20">
        <f>ROUND(CachTinhDiem!$B$23*ROUND(1+(SUMPRODUCT(INDEX(CachTinhDiem!$B$8:$E$11,1,0),$K892:$N892)-1)*9/4,1)+CachTinhDiem!$B$24*ROUND(1+(INDEX(CachTinhDiem!$B$15:$E$20,MATCH($O892,CachTinhDiem!$A$15:$A$20,0),1)-1)*9/4,1),1)</f>
        <v>6.2</v>
      </c>
      <c r="Q892" s="20">
        <f>ROUND(CachTinhDiem!$B$23*ROUND(1+(SUMPRODUCT(INDEX(CachTinhDiem!$B$8:$E$11,2,0),$K892:$N892)-1)*9/4,1)+CachTinhDiem!$B$24*ROUND(1+(INDEX(CachTinhDiem!$B$15:$E$20,MATCH($O892,CachTinhDiem!$A$15:$A$20,0),2)-1)*9/4,1),1)</f>
        <v>5.4</v>
      </c>
      <c r="R892" s="20">
        <f>ROUND(CachTinhDiem!$B$23*ROUND(1+(SUMPRODUCT(INDEX(CachTinhDiem!$B$8:$E$11,3,0),$K892:$N892)-1)*9/4,1)+CachTinhDiem!$B$24*ROUND(1+(INDEX(CachTinhDiem!$B$15:$E$20,MATCH($O892,CachTinhDiem!$A$15:$A$20,0),3)-1)*9/4,1),1)</f>
        <v>6.1</v>
      </c>
      <c r="S892" s="20">
        <f>ROUND(CachTinhDiem!$B$23*ROUND(1+(SUMPRODUCT(INDEX(CachTinhDiem!$B$8:$E$11,4,0),$K892:$N892)-1)*9/4,1)+CachTinhDiem!$B$24*ROUND(1+(INDEX(CachTinhDiem!$B$15:$E$20,MATCH($O892,CachTinhDiem!$A$15:$A$20,0),4)-1)*9/4,1),1)</f>
        <v>5.5</v>
      </c>
      <c r="T892" s="18" t="str">
        <f>INDEX(CachTinhDiem!$A$8:$A$11,MATCH(MAX($P892:$S892),$P892:$S892,0))</f>
        <v>Đi học</v>
      </c>
      <c r="U892" s="21" t="s">
        <v>91</v>
      </c>
      <c r="V892" s="21" t="s">
        <v>92</v>
      </c>
    </row>
    <row r="893" spans="1:22" ht="15" customHeight="1" x14ac:dyDescent="0.35">
      <c r="A893" s="18" t="s">
        <v>1980</v>
      </c>
      <c r="B893" s="18" t="s">
        <v>1512</v>
      </c>
      <c r="C893" s="18" t="s">
        <v>1981</v>
      </c>
      <c r="D893" s="18" t="s">
        <v>85</v>
      </c>
      <c r="E893" s="18" t="s">
        <v>180</v>
      </c>
      <c r="F893" s="18" t="s">
        <v>87</v>
      </c>
      <c r="G893" s="18" t="s">
        <v>262</v>
      </c>
      <c r="H893" s="19">
        <v>5</v>
      </c>
      <c r="I893" s="19">
        <v>20</v>
      </c>
      <c r="J893" s="18" t="s">
        <v>120</v>
      </c>
      <c r="K893" s="19">
        <v>4</v>
      </c>
      <c r="L893" s="19">
        <v>1</v>
      </c>
      <c r="M893" s="19">
        <v>3</v>
      </c>
      <c r="N893" s="19">
        <v>2</v>
      </c>
      <c r="O893" s="18" t="s">
        <v>115</v>
      </c>
      <c r="P893" s="20">
        <f>ROUND(CachTinhDiem!$B$23*ROUND(1+(SUMPRODUCT(INDEX(CachTinhDiem!$B$8:$E$11,1,0),$K893:$N893)-1)*9/4,1)+CachTinhDiem!$B$24*ROUND(1+(INDEX(CachTinhDiem!$B$15:$E$20,MATCH($O893,CachTinhDiem!$A$15:$A$20,0),1)-1)*9/4,1),1)</f>
        <v>5.6</v>
      </c>
      <c r="Q893" s="20">
        <f>ROUND(CachTinhDiem!$B$23*ROUND(1+(SUMPRODUCT(INDEX(CachTinhDiem!$B$8:$E$11,2,0),$K893:$N893)-1)*9/4,1)+CachTinhDiem!$B$24*ROUND(1+(INDEX(CachTinhDiem!$B$15:$E$20,MATCH($O893,CachTinhDiem!$A$15:$A$20,0),2)-1)*9/4,1),1)</f>
        <v>5.7</v>
      </c>
      <c r="R893" s="20">
        <f>ROUND(CachTinhDiem!$B$23*ROUND(1+(SUMPRODUCT(INDEX(CachTinhDiem!$B$8:$E$11,3,0),$K893:$N893)-1)*9/4,1)+CachTinhDiem!$B$24*ROUND(1+(INDEX(CachTinhDiem!$B$15:$E$20,MATCH($O893,CachTinhDiem!$A$15:$A$20,0),3)-1)*9/4,1),1)</f>
        <v>5.6</v>
      </c>
      <c r="S893" s="20">
        <f>ROUND(CachTinhDiem!$B$23*ROUND(1+(SUMPRODUCT(INDEX(CachTinhDiem!$B$8:$E$11,4,0),$K893:$N893)-1)*9/4,1)+CachTinhDiem!$B$24*ROUND(1+(INDEX(CachTinhDiem!$B$15:$E$20,MATCH($O893,CachTinhDiem!$A$15:$A$20,0),4)-1)*9/4,1),1)</f>
        <v>4</v>
      </c>
      <c r="T893" s="18" t="str">
        <f>INDEX(CachTinhDiem!$A$8:$A$11,MATCH(MAX($P893:$S893),$P893:$S893,0))</f>
        <v>Xưởng/Công trình</v>
      </c>
      <c r="U893" s="21" t="s">
        <v>91</v>
      </c>
      <c r="V893" s="21" t="s">
        <v>92</v>
      </c>
    </row>
    <row r="894" spans="1:22" ht="15" customHeight="1" x14ac:dyDescent="0.35">
      <c r="A894" s="18" t="s">
        <v>1982</v>
      </c>
      <c r="B894" s="18" t="s">
        <v>1512</v>
      </c>
      <c r="C894" s="18" t="s">
        <v>1983</v>
      </c>
      <c r="D894" s="18" t="s">
        <v>100</v>
      </c>
      <c r="E894" s="18" t="s">
        <v>24</v>
      </c>
      <c r="F894" s="18" t="s">
        <v>87</v>
      </c>
      <c r="G894" s="18" t="s">
        <v>278</v>
      </c>
      <c r="H894" s="19">
        <v>16</v>
      </c>
      <c r="I894" s="19">
        <v>36</v>
      </c>
      <c r="J894" s="18" t="s">
        <v>89</v>
      </c>
      <c r="K894" s="19">
        <v>2</v>
      </c>
      <c r="L894" s="19">
        <v>5</v>
      </c>
      <c r="M894" s="19">
        <v>3</v>
      </c>
      <c r="N894" s="19">
        <v>4</v>
      </c>
      <c r="O894" s="18" t="s">
        <v>103</v>
      </c>
      <c r="P894" s="20">
        <f>ROUND(CachTinhDiem!$B$23*ROUND(1+(SUMPRODUCT(INDEX(CachTinhDiem!$B$8:$E$11,1,0),$K894:$N894)-1)*9/4,1)+CachTinhDiem!$B$24*ROUND(1+(INDEX(CachTinhDiem!$B$15:$E$20,MATCH($O894,CachTinhDiem!$A$15:$A$20,0),1)-1)*9/4,1),1)</f>
        <v>7.5</v>
      </c>
      <c r="Q894" s="20">
        <f>ROUND(CachTinhDiem!$B$23*ROUND(1+(SUMPRODUCT(INDEX(CachTinhDiem!$B$8:$E$11,2,0),$K894:$N894)-1)*9/4,1)+CachTinhDiem!$B$24*ROUND(1+(INDEX(CachTinhDiem!$B$15:$E$20,MATCH($O894,CachTinhDiem!$A$15:$A$20,0),2)-1)*9/4,1),1)</f>
        <v>5.3</v>
      </c>
      <c r="R894" s="20">
        <f>ROUND(CachTinhDiem!$B$23*ROUND(1+(SUMPRODUCT(INDEX(CachTinhDiem!$B$8:$E$11,3,0),$K894:$N894)-1)*9/4,1)+CachTinhDiem!$B$24*ROUND(1+(INDEX(CachTinhDiem!$B$15:$E$20,MATCH($O894,CachTinhDiem!$A$15:$A$20,0),3)-1)*9/4,1),1)</f>
        <v>6.1</v>
      </c>
      <c r="S894" s="20">
        <f>ROUND(CachTinhDiem!$B$23*ROUND(1+(SUMPRODUCT(INDEX(CachTinhDiem!$B$8:$E$11,4,0),$K894:$N894)-1)*9/4,1)+CachTinhDiem!$B$24*ROUND(1+(INDEX(CachTinhDiem!$B$15:$E$20,MATCH($O894,CachTinhDiem!$A$15:$A$20,0),4)-1)*9/4,1),1)</f>
        <v>8.5</v>
      </c>
      <c r="T894" s="18" t="str">
        <f>INDEX(CachTinhDiem!$A$8:$A$11,MATCH(MAX($P894:$S894),$P894:$S894,0))</f>
        <v>Thuyết trình</v>
      </c>
      <c r="U894" s="21" t="s">
        <v>91</v>
      </c>
      <c r="V894" s="21" t="s">
        <v>92</v>
      </c>
    </row>
    <row r="895" spans="1:22" ht="15" customHeight="1" x14ac:dyDescent="0.35">
      <c r="A895" s="18" t="s">
        <v>1984</v>
      </c>
      <c r="B895" s="18" t="s">
        <v>1512</v>
      </c>
      <c r="C895" s="18" t="s">
        <v>1985</v>
      </c>
      <c r="D895" s="18" t="s">
        <v>100</v>
      </c>
      <c r="E895" s="18" t="s">
        <v>170</v>
      </c>
      <c r="F895" s="18" t="s">
        <v>87</v>
      </c>
      <c r="G895" s="18" t="s">
        <v>1145</v>
      </c>
      <c r="H895" s="19">
        <v>9</v>
      </c>
      <c r="I895" s="19">
        <v>29</v>
      </c>
      <c r="J895" s="18" t="s">
        <v>200</v>
      </c>
      <c r="K895" s="19">
        <v>3</v>
      </c>
      <c r="L895" s="19">
        <v>3</v>
      </c>
      <c r="M895" s="19">
        <v>3</v>
      </c>
      <c r="N895" s="19">
        <v>2</v>
      </c>
      <c r="O895" s="18" t="s">
        <v>90</v>
      </c>
      <c r="P895" s="20">
        <f>ROUND(CachTinhDiem!$B$23*ROUND(1+(SUMPRODUCT(INDEX(CachTinhDiem!$B$8:$E$11,1,0),$K895:$N895)-1)*9/4,1)+CachTinhDiem!$B$24*ROUND(1+(INDEX(CachTinhDiem!$B$15:$E$20,MATCH($O895,CachTinhDiem!$A$15:$A$20,0),1)-1)*9/4,1),1)</f>
        <v>5.7</v>
      </c>
      <c r="Q895" s="20">
        <f>ROUND(CachTinhDiem!$B$23*ROUND(1+(SUMPRODUCT(INDEX(CachTinhDiem!$B$8:$E$11,2,0),$K895:$N895)-1)*9/4,1)+CachTinhDiem!$B$24*ROUND(1+(INDEX(CachTinhDiem!$B$15:$E$20,MATCH($O895,CachTinhDiem!$A$15:$A$20,0),2)-1)*9/4,1),1)</f>
        <v>5.4</v>
      </c>
      <c r="R895" s="20">
        <f>ROUND(CachTinhDiem!$B$23*ROUND(1+(SUMPRODUCT(INDEX(CachTinhDiem!$B$8:$E$11,3,0),$K895:$N895)-1)*9/4,1)+CachTinhDiem!$B$24*ROUND(1+(INDEX(CachTinhDiem!$B$15:$E$20,MATCH($O895,CachTinhDiem!$A$15:$A$20,0),3)-1)*9/4,1),1)</f>
        <v>5.9</v>
      </c>
      <c r="S895" s="20">
        <f>ROUND(CachTinhDiem!$B$23*ROUND(1+(SUMPRODUCT(INDEX(CachTinhDiem!$B$8:$E$11,4,0),$K895:$N895)-1)*9/4,1)+CachTinhDiem!$B$24*ROUND(1+(INDEX(CachTinhDiem!$B$15:$E$20,MATCH($O895,CachTinhDiem!$A$15:$A$20,0),4)-1)*9/4,1),1)</f>
        <v>3.9</v>
      </c>
      <c r="T895" s="18" t="str">
        <f>INDEX(CachTinhDiem!$A$8:$A$11,MATCH(MAX($P895:$S895),$P895:$S895,0))</f>
        <v>Vẽ ngoại cảnh</v>
      </c>
      <c r="U895" s="21" t="s">
        <v>91</v>
      </c>
      <c r="V895" s="21" t="s">
        <v>92</v>
      </c>
    </row>
    <row r="896" spans="1:22" ht="15" customHeight="1" x14ac:dyDescent="0.35">
      <c r="A896" s="18" t="s">
        <v>1986</v>
      </c>
      <c r="B896" s="18" t="s">
        <v>1512</v>
      </c>
      <c r="C896" s="18" t="s">
        <v>1987</v>
      </c>
      <c r="D896" s="18" t="s">
        <v>100</v>
      </c>
      <c r="E896" s="18" t="s">
        <v>229</v>
      </c>
      <c r="F896" s="18" t="s">
        <v>87</v>
      </c>
      <c r="G896" s="18" t="s">
        <v>88</v>
      </c>
      <c r="H896" s="19">
        <v>11</v>
      </c>
      <c r="I896" s="19">
        <v>32</v>
      </c>
      <c r="J896" s="18" t="s">
        <v>1520</v>
      </c>
      <c r="K896" s="19">
        <v>2</v>
      </c>
      <c r="L896" s="19">
        <v>4</v>
      </c>
      <c r="M896" s="19">
        <v>4</v>
      </c>
      <c r="N896" s="19">
        <v>3</v>
      </c>
      <c r="O896" s="18" t="s">
        <v>138</v>
      </c>
      <c r="P896" s="20">
        <f>ROUND(CachTinhDiem!$B$23*ROUND(1+(SUMPRODUCT(INDEX(CachTinhDiem!$B$8:$E$11,1,0),$K896:$N896)-1)*9/4,1)+CachTinhDiem!$B$24*ROUND(1+(INDEX(CachTinhDiem!$B$15:$E$20,MATCH($O896,CachTinhDiem!$A$15:$A$20,0),1)-1)*9/4,1),1)</f>
        <v>7</v>
      </c>
      <c r="Q896" s="20">
        <f>ROUND(CachTinhDiem!$B$23*ROUND(1+(SUMPRODUCT(INDEX(CachTinhDiem!$B$8:$E$11,2,0),$K896:$N896)-1)*9/4,1)+CachTinhDiem!$B$24*ROUND(1+(INDEX(CachTinhDiem!$B$15:$E$20,MATCH($O896,CachTinhDiem!$A$15:$A$20,0),2)-1)*9/4,1),1)</f>
        <v>7.6</v>
      </c>
      <c r="R896" s="20">
        <f>ROUND(CachTinhDiem!$B$23*ROUND(1+(SUMPRODUCT(INDEX(CachTinhDiem!$B$8:$E$11,3,0),$K896:$N896)-1)*9/4,1)+CachTinhDiem!$B$24*ROUND(1+(INDEX(CachTinhDiem!$B$15:$E$20,MATCH($O896,CachTinhDiem!$A$15:$A$20,0),3)-1)*9/4,1),1)</f>
        <v>7.5</v>
      </c>
      <c r="S896" s="20">
        <f>ROUND(CachTinhDiem!$B$23*ROUND(1+(SUMPRODUCT(INDEX(CachTinhDiem!$B$8:$E$11,4,0),$K896:$N896)-1)*9/4,1)+CachTinhDiem!$B$24*ROUND(1+(INDEX(CachTinhDiem!$B$15:$E$20,MATCH($O896,CachTinhDiem!$A$15:$A$20,0),4)-1)*9/4,1),1)</f>
        <v>4.8</v>
      </c>
      <c r="T896" s="18" t="str">
        <f>INDEX(CachTinhDiem!$A$8:$A$11,MATCH(MAX($P896:$S896),$P896:$S896,0))</f>
        <v>Xưởng/Công trình</v>
      </c>
      <c r="U896" s="21" t="s">
        <v>91</v>
      </c>
      <c r="V896" s="21" t="s">
        <v>92</v>
      </c>
    </row>
    <row r="897" spans="1:22" ht="15" customHeight="1" x14ac:dyDescent="0.35">
      <c r="A897" s="18" t="s">
        <v>1988</v>
      </c>
      <c r="B897" s="18" t="s">
        <v>1512</v>
      </c>
      <c r="C897" s="18" t="s">
        <v>1989</v>
      </c>
      <c r="D897" s="18" t="s">
        <v>85</v>
      </c>
      <c r="E897" s="18" t="s">
        <v>183</v>
      </c>
      <c r="F897" s="18" t="s">
        <v>87</v>
      </c>
      <c r="G897" s="18" t="s">
        <v>1277</v>
      </c>
      <c r="H897" s="19">
        <v>13</v>
      </c>
      <c r="I897" s="19">
        <v>31</v>
      </c>
      <c r="J897" s="18" t="s">
        <v>128</v>
      </c>
      <c r="K897" s="19">
        <v>2</v>
      </c>
      <c r="L897" s="19">
        <v>3</v>
      </c>
      <c r="M897" s="19">
        <v>4</v>
      </c>
      <c r="N897" s="19">
        <v>3</v>
      </c>
      <c r="O897" s="18" t="s">
        <v>138</v>
      </c>
      <c r="P897" s="20">
        <f>ROUND(CachTinhDiem!$B$23*ROUND(1+(SUMPRODUCT(INDEX(CachTinhDiem!$B$8:$E$11,1,0),$K897:$N897)-1)*9/4,1)+CachTinhDiem!$B$24*ROUND(1+(INDEX(CachTinhDiem!$B$15:$E$20,MATCH($O897,CachTinhDiem!$A$15:$A$20,0),1)-1)*9/4,1),1)</f>
        <v>6.5</v>
      </c>
      <c r="Q897" s="20">
        <f>ROUND(CachTinhDiem!$B$23*ROUND(1+(SUMPRODUCT(INDEX(CachTinhDiem!$B$8:$E$11,2,0),$K897:$N897)-1)*9/4,1)+CachTinhDiem!$B$24*ROUND(1+(INDEX(CachTinhDiem!$B$15:$E$20,MATCH($O897,CachTinhDiem!$A$15:$A$20,0),2)-1)*9/4,1),1)</f>
        <v>7.3</v>
      </c>
      <c r="R897" s="20">
        <f>ROUND(CachTinhDiem!$B$23*ROUND(1+(SUMPRODUCT(INDEX(CachTinhDiem!$B$8:$E$11,3,0),$K897:$N897)-1)*9/4,1)+CachTinhDiem!$B$24*ROUND(1+(INDEX(CachTinhDiem!$B$15:$E$20,MATCH($O897,CachTinhDiem!$A$15:$A$20,0),3)-1)*9/4,1),1)</f>
        <v>7</v>
      </c>
      <c r="S897" s="20">
        <f>ROUND(CachTinhDiem!$B$23*ROUND(1+(SUMPRODUCT(INDEX(CachTinhDiem!$B$8:$E$11,4,0),$K897:$N897)-1)*9/4,1)+CachTinhDiem!$B$24*ROUND(1+(INDEX(CachTinhDiem!$B$15:$E$20,MATCH($O897,CachTinhDiem!$A$15:$A$20,0),4)-1)*9/4,1),1)</f>
        <v>4.5</v>
      </c>
      <c r="T897" s="18" t="str">
        <f>INDEX(CachTinhDiem!$A$8:$A$11,MATCH(MAX($P897:$S897),$P897:$S897,0))</f>
        <v>Xưởng/Công trình</v>
      </c>
      <c r="U897" s="21" t="s">
        <v>91</v>
      </c>
      <c r="V897" s="21" t="s">
        <v>92</v>
      </c>
    </row>
    <row r="898" spans="1:22" ht="15" customHeight="1" x14ac:dyDescent="0.35">
      <c r="A898" s="18" t="s">
        <v>1990</v>
      </c>
      <c r="B898" s="18" t="s">
        <v>1512</v>
      </c>
      <c r="C898" s="18" t="s">
        <v>1991</v>
      </c>
      <c r="D898" s="18" t="s">
        <v>85</v>
      </c>
      <c r="E898" s="18" t="s">
        <v>147</v>
      </c>
      <c r="F898" s="18" t="s">
        <v>87</v>
      </c>
      <c r="G898" s="18" t="s">
        <v>262</v>
      </c>
      <c r="H898" s="19">
        <v>8</v>
      </c>
      <c r="I898" s="19">
        <v>26</v>
      </c>
      <c r="J898" s="18" t="s">
        <v>200</v>
      </c>
      <c r="K898" s="19">
        <v>4</v>
      </c>
      <c r="L898" s="19">
        <v>2</v>
      </c>
      <c r="M898" s="19">
        <v>4</v>
      </c>
      <c r="N898" s="19">
        <v>2</v>
      </c>
      <c r="O898" s="18" t="s">
        <v>115</v>
      </c>
      <c r="P898" s="20">
        <f>ROUND(CachTinhDiem!$B$23*ROUND(1+(SUMPRODUCT(INDEX(CachTinhDiem!$B$8:$E$11,1,0),$K898:$N898)-1)*9/4,1)+CachTinhDiem!$B$24*ROUND(1+(INDEX(CachTinhDiem!$B$15:$E$20,MATCH($O898,CachTinhDiem!$A$15:$A$20,0),1)-1)*9/4,1),1)</f>
        <v>6.6</v>
      </c>
      <c r="Q898" s="20">
        <f>ROUND(CachTinhDiem!$B$23*ROUND(1+(SUMPRODUCT(INDEX(CachTinhDiem!$B$8:$E$11,2,0),$K898:$N898)-1)*9/4,1)+CachTinhDiem!$B$24*ROUND(1+(INDEX(CachTinhDiem!$B$15:$E$20,MATCH($O898,CachTinhDiem!$A$15:$A$20,0),2)-1)*9/4,1),1)</f>
        <v>6.8</v>
      </c>
      <c r="R898" s="20">
        <f>ROUND(CachTinhDiem!$B$23*ROUND(1+(SUMPRODUCT(INDEX(CachTinhDiem!$B$8:$E$11,3,0),$K898:$N898)-1)*9/4,1)+CachTinhDiem!$B$24*ROUND(1+(INDEX(CachTinhDiem!$B$15:$E$20,MATCH($O898,CachTinhDiem!$A$15:$A$20,0),3)-1)*9/4,1),1)</f>
        <v>6.9</v>
      </c>
      <c r="S898" s="20">
        <f>ROUND(CachTinhDiem!$B$23*ROUND(1+(SUMPRODUCT(INDEX(CachTinhDiem!$B$8:$E$11,4,0),$K898:$N898)-1)*9/4,1)+CachTinhDiem!$B$24*ROUND(1+(INDEX(CachTinhDiem!$B$15:$E$20,MATCH($O898,CachTinhDiem!$A$15:$A$20,0),4)-1)*9/4,1),1)</f>
        <v>4.5999999999999996</v>
      </c>
      <c r="T898" s="18" t="str">
        <f>INDEX(CachTinhDiem!$A$8:$A$11,MATCH(MAX($P898:$S898),$P898:$S898,0))</f>
        <v>Vẽ ngoại cảnh</v>
      </c>
      <c r="U898" s="21" t="s">
        <v>91</v>
      </c>
      <c r="V898" s="21" t="s">
        <v>92</v>
      </c>
    </row>
    <row r="899" spans="1:22" ht="15" customHeight="1" x14ac:dyDescent="0.35">
      <c r="A899" s="18" t="s">
        <v>1992</v>
      </c>
      <c r="B899" s="18" t="s">
        <v>1512</v>
      </c>
      <c r="C899" s="18" t="s">
        <v>1993</v>
      </c>
      <c r="D899" s="18" t="s">
        <v>85</v>
      </c>
      <c r="E899" s="18" t="s">
        <v>190</v>
      </c>
      <c r="F899" s="18" t="s">
        <v>87</v>
      </c>
      <c r="G899" s="18" t="s">
        <v>226</v>
      </c>
      <c r="H899" s="19">
        <v>5</v>
      </c>
      <c r="I899" s="19">
        <v>14</v>
      </c>
      <c r="J899" s="18" t="s">
        <v>120</v>
      </c>
      <c r="K899" s="19">
        <v>5</v>
      </c>
      <c r="L899" s="19">
        <v>1</v>
      </c>
      <c r="M899" s="19">
        <v>2</v>
      </c>
      <c r="N899" s="19">
        <v>5</v>
      </c>
      <c r="O899" s="18" t="s">
        <v>103</v>
      </c>
      <c r="P899" s="20">
        <f>ROUND(CachTinhDiem!$B$23*ROUND(1+(SUMPRODUCT(INDEX(CachTinhDiem!$B$8:$E$11,1,0),$K899:$N899)-1)*9/4,1)+CachTinhDiem!$B$24*ROUND(1+(INDEX(CachTinhDiem!$B$15:$E$20,MATCH($O899,CachTinhDiem!$A$15:$A$20,0),1)-1)*9/4,1),1)</f>
        <v>6.1</v>
      </c>
      <c r="Q899" s="20">
        <f>ROUND(CachTinhDiem!$B$23*ROUND(1+(SUMPRODUCT(INDEX(CachTinhDiem!$B$8:$E$11,2,0),$K899:$N899)-1)*9/4,1)+CachTinhDiem!$B$24*ROUND(1+(INDEX(CachTinhDiem!$B$15:$E$20,MATCH($O899,CachTinhDiem!$A$15:$A$20,0),2)-1)*9/4,1),1)</f>
        <v>4.4000000000000004</v>
      </c>
      <c r="R899" s="20">
        <f>ROUND(CachTinhDiem!$B$23*ROUND(1+(SUMPRODUCT(INDEX(CachTinhDiem!$B$8:$E$11,3,0),$K899:$N899)-1)*9/4,1)+CachTinhDiem!$B$24*ROUND(1+(INDEX(CachTinhDiem!$B$15:$E$20,MATCH($O899,CachTinhDiem!$A$15:$A$20,0),3)-1)*9/4,1),1)</f>
        <v>3.7</v>
      </c>
      <c r="S899" s="20">
        <f>ROUND(CachTinhDiem!$B$23*ROUND(1+(SUMPRODUCT(INDEX(CachTinhDiem!$B$8:$E$11,4,0),$K899:$N899)-1)*9/4,1)+CachTinhDiem!$B$24*ROUND(1+(INDEX(CachTinhDiem!$B$15:$E$20,MATCH($O899,CachTinhDiem!$A$15:$A$20,0),4)-1)*9/4,1),1)</f>
        <v>7.8</v>
      </c>
      <c r="T899" s="18" t="str">
        <f>INDEX(CachTinhDiem!$A$8:$A$11,MATCH(MAX($P899:$S899),$P899:$S899,0))</f>
        <v>Thuyết trình</v>
      </c>
      <c r="U899" s="21" t="s">
        <v>91</v>
      </c>
      <c r="V899" s="21" t="s">
        <v>92</v>
      </c>
    </row>
    <row r="900" spans="1:22" ht="15" customHeight="1" x14ac:dyDescent="0.35">
      <c r="A900" s="18" t="s">
        <v>1994</v>
      </c>
      <c r="B900" s="18" t="s">
        <v>1512</v>
      </c>
      <c r="C900" s="18" t="s">
        <v>1995</v>
      </c>
      <c r="D900" s="18" t="s">
        <v>136</v>
      </c>
      <c r="E900" s="18" t="s">
        <v>225</v>
      </c>
      <c r="F900" s="18" t="s">
        <v>87</v>
      </c>
      <c r="G900" s="18" t="s">
        <v>1058</v>
      </c>
      <c r="H900" s="19">
        <v>14</v>
      </c>
      <c r="I900" s="19">
        <v>30</v>
      </c>
      <c r="J900" s="18" t="s">
        <v>128</v>
      </c>
      <c r="K900" s="19">
        <v>2</v>
      </c>
      <c r="L900" s="19">
        <v>3</v>
      </c>
      <c r="M900" s="19">
        <v>5</v>
      </c>
      <c r="N900" s="19">
        <v>3</v>
      </c>
      <c r="O900" s="18" t="s">
        <v>138</v>
      </c>
      <c r="P900" s="20">
        <f>ROUND(CachTinhDiem!$B$23*ROUND(1+(SUMPRODUCT(INDEX(CachTinhDiem!$B$8:$E$11,1,0),$K900:$N900)-1)*9/4,1)+CachTinhDiem!$B$24*ROUND(1+(INDEX(CachTinhDiem!$B$15:$E$20,MATCH($O900,CachTinhDiem!$A$15:$A$20,0),1)-1)*9/4,1),1)</f>
        <v>7</v>
      </c>
      <c r="Q900" s="20">
        <f>ROUND(CachTinhDiem!$B$23*ROUND(1+(SUMPRODUCT(INDEX(CachTinhDiem!$B$8:$E$11,2,0),$K900:$N900)-1)*9/4,1)+CachTinhDiem!$B$24*ROUND(1+(INDEX(CachTinhDiem!$B$15:$E$20,MATCH($O900,CachTinhDiem!$A$15:$A$20,0),2)-1)*9/4,1),1)</f>
        <v>8.1</v>
      </c>
      <c r="R900" s="20">
        <f>ROUND(CachTinhDiem!$B$23*ROUND(1+(SUMPRODUCT(INDEX(CachTinhDiem!$B$8:$E$11,3,0),$K900:$N900)-1)*9/4,1)+CachTinhDiem!$B$24*ROUND(1+(INDEX(CachTinhDiem!$B$15:$E$20,MATCH($O900,CachTinhDiem!$A$15:$A$20,0),3)-1)*9/4,1),1)</f>
        <v>7.8</v>
      </c>
      <c r="S900" s="20">
        <f>ROUND(CachTinhDiem!$B$23*ROUND(1+(SUMPRODUCT(INDEX(CachTinhDiem!$B$8:$E$11,4,0),$K900:$N900)-1)*9/4,1)+CachTinhDiem!$B$24*ROUND(1+(INDEX(CachTinhDiem!$B$15:$E$20,MATCH($O900,CachTinhDiem!$A$15:$A$20,0),4)-1)*9/4,1),1)</f>
        <v>4.8</v>
      </c>
      <c r="T900" s="18" t="str">
        <f>INDEX(CachTinhDiem!$A$8:$A$11,MATCH(MAX($P900:$S900),$P900:$S900,0))</f>
        <v>Xưởng/Công trình</v>
      </c>
      <c r="U900" s="21" t="s">
        <v>91</v>
      </c>
      <c r="V900" s="21" t="s">
        <v>92</v>
      </c>
    </row>
    <row r="901" spans="1:22" ht="15" customHeight="1" x14ac:dyDescent="0.35">
      <c r="A901" s="18" t="s">
        <v>1996</v>
      </c>
      <c r="B901" s="18" t="s">
        <v>1512</v>
      </c>
      <c r="C901" s="18" t="s">
        <v>1997</v>
      </c>
      <c r="D901" s="18" t="s">
        <v>136</v>
      </c>
      <c r="E901" s="18" t="s">
        <v>318</v>
      </c>
      <c r="F901" s="18" t="s">
        <v>87</v>
      </c>
      <c r="G901" s="18" t="s">
        <v>278</v>
      </c>
      <c r="H901" s="19">
        <v>19</v>
      </c>
      <c r="I901" s="19">
        <v>36</v>
      </c>
      <c r="J901" s="18" t="s">
        <v>89</v>
      </c>
      <c r="K901" s="19">
        <v>2</v>
      </c>
      <c r="L901" s="19">
        <v>5</v>
      </c>
      <c r="M901" s="19">
        <v>2</v>
      </c>
      <c r="N901" s="19">
        <v>4</v>
      </c>
      <c r="O901" s="18" t="s">
        <v>110</v>
      </c>
      <c r="P901" s="20">
        <f>ROUND(CachTinhDiem!$B$23*ROUND(1+(SUMPRODUCT(INDEX(CachTinhDiem!$B$8:$E$11,1,0),$K901:$N901)-1)*9/4,1)+CachTinhDiem!$B$24*ROUND(1+(INDEX(CachTinhDiem!$B$15:$E$20,MATCH($O901,CachTinhDiem!$A$15:$A$20,0),1)-1)*9/4,1),1)</f>
        <v>7</v>
      </c>
      <c r="Q901" s="20">
        <f>ROUND(CachTinhDiem!$B$23*ROUND(1+(SUMPRODUCT(INDEX(CachTinhDiem!$B$8:$E$11,2,0),$K901:$N901)-1)*9/4,1)+CachTinhDiem!$B$24*ROUND(1+(INDEX(CachTinhDiem!$B$15:$E$20,MATCH($O901,CachTinhDiem!$A$15:$A$20,0),2)-1)*9/4,1),1)</f>
        <v>5.2</v>
      </c>
      <c r="R901" s="20">
        <f>ROUND(CachTinhDiem!$B$23*ROUND(1+(SUMPRODUCT(INDEX(CachTinhDiem!$B$8:$E$11,3,0),$K901:$N901)-1)*9/4,1)+CachTinhDiem!$B$24*ROUND(1+(INDEX(CachTinhDiem!$B$15:$E$20,MATCH($O901,CachTinhDiem!$A$15:$A$20,0),3)-1)*9/4,1),1)</f>
        <v>6</v>
      </c>
      <c r="S901" s="20">
        <f>ROUND(CachTinhDiem!$B$23*ROUND(1+(SUMPRODUCT(INDEX(CachTinhDiem!$B$8:$E$11,4,0),$K901:$N901)-1)*9/4,1)+CachTinhDiem!$B$24*ROUND(1+(INDEX(CachTinhDiem!$B$15:$E$20,MATCH($O901,CachTinhDiem!$A$15:$A$20,0),4)-1)*9/4,1),1)</f>
        <v>7.5</v>
      </c>
      <c r="T901" s="18" t="str">
        <f>INDEX(CachTinhDiem!$A$8:$A$11,MATCH(MAX($P901:$S901),$P901:$S901,0))</f>
        <v>Thuyết trình</v>
      </c>
      <c r="U901" s="21" t="s">
        <v>91</v>
      </c>
      <c r="V901" s="21" t="s">
        <v>92</v>
      </c>
    </row>
    <row r="902" spans="1:22" ht="15" customHeight="1" x14ac:dyDescent="0.35">
      <c r="A902" s="18" t="s">
        <v>1998</v>
      </c>
      <c r="B902" s="18" t="s">
        <v>1512</v>
      </c>
      <c r="C902" s="18" t="s">
        <v>1999</v>
      </c>
      <c r="D902" s="18" t="s">
        <v>136</v>
      </c>
      <c r="E902" s="18" t="s">
        <v>147</v>
      </c>
      <c r="F902" s="18" t="s">
        <v>87</v>
      </c>
      <c r="G902" s="18" t="s">
        <v>1083</v>
      </c>
      <c r="H902" s="19">
        <v>11</v>
      </c>
      <c r="I902" s="19">
        <v>30</v>
      </c>
      <c r="J902" s="18" t="s">
        <v>200</v>
      </c>
      <c r="K902" s="19">
        <v>3</v>
      </c>
      <c r="L902" s="19">
        <v>2</v>
      </c>
      <c r="M902" s="19">
        <v>4</v>
      </c>
      <c r="N902" s="19">
        <v>2</v>
      </c>
      <c r="O902" s="18" t="s">
        <v>150</v>
      </c>
      <c r="P902" s="20">
        <f>ROUND(CachTinhDiem!$B$23*ROUND(1+(SUMPRODUCT(INDEX(CachTinhDiem!$B$8:$E$11,1,0),$K902:$N902)-1)*9/4,1)+CachTinhDiem!$B$24*ROUND(1+(INDEX(CachTinhDiem!$B$15:$E$20,MATCH($O902,CachTinhDiem!$A$15:$A$20,0),1)-1)*9/4,1),1)</f>
        <v>5.7</v>
      </c>
      <c r="Q902" s="20">
        <f>ROUND(CachTinhDiem!$B$23*ROUND(1+(SUMPRODUCT(INDEX(CachTinhDiem!$B$8:$E$11,2,0),$K902:$N902)-1)*9/4,1)+CachTinhDiem!$B$24*ROUND(1+(INDEX(CachTinhDiem!$B$15:$E$20,MATCH($O902,CachTinhDiem!$A$15:$A$20,0),2)-1)*9/4,1),1)</f>
        <v>5.2</v>
      </c>
      <c r="R902" s="20">
        <f>ROUND(CachTinhDiem!$B$23*ROUND(1+(SUMPRODUCT(INDEX(CachTinhDiem!$B$8:$E$11,3,0),$K902:$N902)-1)*9/4,1)+CachTinhDiem!$B$24*ROUND(1+(INDEX(CachTinhDiem!$B$15:$E$20,MATCH($O902,CachTinhDiem!$A$15:$A$20,0),3)-1)*9/4,1),1)</f>
        <v>6.9</v>
      </c>
      <c r="S902" s="20">
        <f>ROUND(CachTinhDiem!$B$23*ROUND(1+(SUMPRODUCT(INDEX(CachTinhDiem!$B$8:$E$11,4,0),$K902:$N902)-1)*9/4,1)+CachTinhDiem!$B$24*ROUND(1+(INDEX(CachTinhDiem!$B$15:$E$20,MATCH($O902,CachTinhDiem!$A$15:$A$20,0),4)-1)*9/4,1),1)</f>
        <v>4.5999999999999996</v>
      </c>
      <c r="T902" s="18" t="str">
        <f>INDEX(CachTinhDiem!$A$8:$A$11,MATCH(MAX($P902:$S902),$P902:$S902,0))</f>
        <v>Vẽ ngoại cảnh</v>
      </c>
      <c r="U902" s="21" t="s">
        <v>91</v>
      </c>
      <c r="V902" s="21" t="s">
        <v>92</v>
      </c>
    </row>
    <row r="903" spans="1:22" ht="15" customHeight="1" x14ac:dyDescent="0.35">
      <c r="A903" s="18" t="s">
        <v>2000</v>
      </c>
      <c r="B903" s="18" t="s">
        <v>1512</v>
      </c>
      <c r="C903" s="18" t="s">
        <v>2001</v>
      </c>
      <c r="D903" s="18" t="s">
        <v>85</v>
      </c>
      <c r="E903" s="18" t="s">
        <v>126</v>
      </c>
      <c r="F903" s="18" t="s">
        <v>87</v>
      </c>
      <c r="G903" s="18" t="s">
        <v>1083</v>
      </c>
      <c r="H903" s="19">
        <v>7</v>
      </c>
      <c r="I903" s="19">
        <v>29</v>
      </c>
      <c r="J903" s="18" t="s">
        <v>200</v>
      </c>
      <c r="K903" s="19">
        <v>4</v>
      </c>
      <c r="L903" s="19">
        <v>2</v>
      </c>
      <c r="M903" s="19">
        <v>3</v>
      </c>
      <c r="N903" s="19">
        <v>2</v>
      </c>
      <c r="O903" s="18" t="s">
        <v>90</v>
      </c>
      <c r="P903" s="20">
        <f>ROUND(CachTinhDiem!$B$23*ROUND(1+(SUMPRODUCT(INDEX(CachTinhDiem!$B$8:$E$11,1,0),$K903:$N903)-1)*9/4,1)+CachTinhDiem!$B$24*ROUND(1+(INDEX(CachTinhDiem!$B$15:$E$20,MATCH($O903,CachTinhDiem!$A$15:$A$20,0),1)-1)*9/4,1),1)</f>
        <v>5.4</v>
      </c>
      <c r="Q903" s="20">
        <f>ROUND(CachTinhDiem!$B$23*ROUND(1+(SUMPRODUCT(INDEX(CachTinhDiem!$B$8:$E$11,2,0),$K903:$N903)-1)*9/4,1)+CachTinhDiem!$B$24*ROUND(1+(INDEX(CachTinhDiem!$B$15:$E$20,MATCH($O903,CachTinhDiem!$A$15:$A$20,0),2)-1)*9/4,1),1)</f>
        <v>5.4</v>
      </c>
      <c r="R903" s="20">
        <f>ROUND(CachTinhDiem!$B$23*ROUND(1+(SUMPRODUCT(INDEX(CachTinhDiem!$B$8:$E$11,3,0),$K903:$N903)-1)*9/4,1)+CachTinhDiem!$B$24*ROUND(1+(INDEX(CachTinhDiem!$B$15:$E$20,MATCH($O903,CachTinhDiem!$A$15:$A$20,0),3)-1)*9/4,1),1)</f>
        <v>5.4</v>
      </c>
      <c r="S903" s="20">
        <f>ROUND(CachTinhDiem!$B$23*ROUND(1+(SUMPRODUCT(INDEX(CachTinhDiem!$B$8:$E$11,4,0),$K903:$N903)-1)*9/4,1)+CachTinhDiem!$B$24*ROUND(1+(INDEX(CachTinhDiem!$B$15:$E$20,MATCH($O903,CachTinhDiem!$A$15:$A$20,0),4)-1)*9/4,1),1)</f>
        <v>3.6</v>
      </c>
      <c r="T903" s="18" t="str">
        <f>INDEX(CachTinhDiem!$A$8:$A$11,MATCH(MAX($P903:$S903),$P903:$S903,0))</f>
        <v>Đi học</v>
      </c>
      <c r="U903" s="21" t="s">
        <v>91</v>
      </c>
      <c r="V903" s="21" t="s">
        <v>92</v>
      </c>
    </row>
    <row r="904" spans="1:22" ht="15" customHeight="1" x14ac:dyDescent="0.35">
      <c r="A904" s="18" t="s">
        <v>2002</v>
      </c>
      <c r="B904" s="18" t="s">
        <v>1512</v>
      </c>
      <c r="C904" s="18" t="s">
        <v>2003</v>
      </c>
      <c r="D904" s="18" t="s">
        <v>100</v>
      </c>
      <c r="E904" s="18" t="s">
        <v>106</v>
      </c>
      <c r="F904" s="18" t="s">
        <v>87</v>
      </c>
      <c r="G904" s="18" t="s">
        <v>278</v>
      </c>
      <c r="H904" s="19">
        <v>26</v>
      </c>
      <c r="I904" s="19">
        <v>39</v>
      </c>
      <c r="J904" s="18" t="s">
        <v>726</v>
      </c>
      <c r="K904" s="19">
        <v>1</v>
      </c>
      <c r="L904" s="19">
        <v>5</v>
      </c>
      <c r="M904" s="19">
        <v>3</v>
      </c>
      <c r="N904" s="19">
        <v>2</v>
      </c>
      <c r="O904" s="18" t="s">
        <v>115</v>
      </c>
      <c r="P904" s="20">
        <f>ROUND(CachTinhDiem!$B$23*ROUND(1+(SUMPRODUCT(INDEX(CachTinhDiem!$B$8:$E$11,1,0),$K904:$N904)-1)*9/4,1)+CachTinhDiem!$B$24*ROUND(1+(INDEX(CachTinhDiem!$B$15:$E$20,MATCH($O904,CachTinhDiem!$A$15:$A$20,0),1)-1)*9/4,1),1)</f>
        <v>7</v>
      </c>
      <c r="Q904" s="20">
        <f>ROUND(CachTinhDiem!$B$23*ROUND(1+(SUMPRODUCT(INDEX(CachTinhDiem!$B$8:$E$11,2,0),$K904:$N904)-1)*9/4,1)+CachTinhDiem!$B$24*ROUND(1+(INDEX(CachTinhDiem!$B$15:$E$20,MATCH($O904,CachTinhDiem!$A$15:$A$20,0),2)-1)*9/4,1),1)</f>
        <v>6.1</v>
      </c>
      <c r="R904" s="20">
        <f>ROUND(CachTinhDiem!$B$23*ROUND(1+(SUMPRODUCT(INDEX(CachTinhDiem!$B$8:$E$11,3,0),$K904:$N904)-1)*9/4,1)+CachTinhDiem!$B$24*ROUND(1+(INDEX(CachTinhDiem!$B$15:$E$20,MATCH($O904,CachTinhDiem!$A$15:$A$20,0),3)-1)*9/4,1),1)</f>
        <v>7.5</v>
      </c>
      <c r="S904" s="20">
        <f>ROUND(CachTinhDiem!$B$23*ROUND(1+(SUMPRODUCT(INDEX(CachTinhDiem!$B$8:$E$11,4,0),$K904:$N904)-1)*9/4,1)+CachTinhDiem!$B$24*ROUND(1+(INDEX(CachTinhDiem!$B$15:$E$20,MATCH($O904,CachTinhDiem!$A$15:$A$20,0),4)-1)*9/4,1),1)</f>
        <v>5.2</v>
      </c>
      <c r="T904" s="18" t="str">
        <f>INDEX(CachTinhDiem!$A$8:$A$11,MATCH(MAX($P904:$S904),$P904:$S904,0))</f>
        <v>Vẽ ngoại cảnh</v>
      </c>
      <c r="U904" s="21" t="s">
        <v>91</v>
      </c>
      <c r="V904" s="21" t="s">
        <v>92</v>
      </c>
    </row>
    <row r="905" spans="1:22" ht="15" customHeight="1" x14ac:dyDescent="0.35">
      <c r="A905" s="18" t="s">
        <v>2004</v>
      </c>
      <c r="B905" s="18" t="s">
        <v>1512</v>
      </c>
      <c r="C905" s="18" t="s">
        <v>2005</v>
      </c>
      <c r="D905" s="18" t="s">
        <v>85</v>
      </c>
      <c r="E905" s="18" t="s">
        <v>113</v>
      </c>
      <c r="F905" s="18" t="s">
        <v>87</v>
      </c>
      <c r="G905" s="18" t="s">
        <v>191</v>
      </c>
      <c r="H905" s="19">
        <v>5</v>
      </c>
      <c r="I905" s="19">
        <v>10</v>
      </c>
      <c r="J905" s="18" t="s">
        <v>120</v>
      </c>
      <c r="K905" s="19">
        <v>4</v>
      </c>
      <c r="L905" s="19">
        <v>2</v>
      </c>
      <c r="M905" s="19">
        <v>4</v>
      </c>
      <c r="N905" s="19">
        <v>3</v>
      </c>
      <c r="O905" s="18" t="s">
        <v>138</v>
      </c>
      <c r="P905" s="20">
        <f>ROUND(CachTinhDiem!$B$23*ROUND(1+(SUMPRODUCT(INDEX(CachTinhDiem!$B$8:$E$11,1,0),$K905:$N905)-1)*9/4,1)+CachTinhDiem!$B$24*ROUND(1+(INDEX(CachTinhDiem!$B$15:$E$20,MATCH($O905,CachTinhDiem!$A$15:$A$20,0),1)-1)*9/4,1),1)</f>
        <v>6.3</v>
      </c>
      <c r="Q905" s="20">
        <f>ROUND(CachTinhDiem!$B$23*ROUND(1+(SUMPRODUCT(INDEX(CachTinhDiem!$B$8:$E$11,2,0),$K905:$N905)-1)*9/4,1)+CachTinhDiem!$B$24*ROUND(1+(INDEX(CachTinhDiem!$B$15:$E$20,MATCH($O905,CachTinhDiem!$A$15:$A$20,0),2)-1)*9/4,1),1)</f>
        <v>7.6</v>
      </c>
      <c r="R905" s="20">
        <f>ROUND(CachTinhDiem!$B$23*ROUND(1+(SUMPRODUCT(INDEX(CachTinhDiem!$B$8:$E$11,3,0),$K905:$N905)-1)*9/4,1)+CachTinhDiem!$B$24*ROUND(1+(INDEX(CachTinhDiem!$B$15:$E$20,MATCH($O905,CachTinhDiem!$A$15:$A$20,0),3)-1)*9/4,1),1)</f>
        <v>6.5</v>
      </c>
      <c r="S905" s="20">
        <f>ROUND(CachTinhDiem!$B$23*ROUND(1+(SUMPRODUCT(INDEX(CachTinhDiem!$B$8:$E$11,4,0),$K905:$N905)-1)*9/4,1)+CachTinhDiem!$B$24*ROUND(1+(INDEX(CachTinhDiem!$B$15:$E$20,MATCH($O905,CachTinhDiem!$A$15:$A$20,0),4)-1)*9/4,1),1)</f>
        <v>4.2</v>
      </c>
      <c r="T905" s="18" t="str">
        <f>INDEX(CachTinhDiem!$A$8:$A$11,MATCH(MAX($P905:$S905),$P905:$S905,0))</f>
        <v>Xưởng/Công trình</v>
      </c>
      <c r="U905" s="21" t="s">
        <v>91</v>
      </c>
      <c r="V905" s="21" t="s">
        <v>92</v>
      </c>
    </row>
    <row r="906" spans="1:22" ht="15" customHeight="1" x14ac:dyDescent="0.35">
      <c r="A906" s="18" t="s">
        <v>2006</v>
      </c>
      <c r="B906" s="18" t="s">
        <v>1512</v>
      </c>
      <c r="C906" s="18" t="s">
        <v>2007</v>
      </c>
      <c r="D906" s="18" t="s">
        <v>100</v>
      </c>
      <c r="E906" s="18" t="s">
        <v>131</v>
      </c>
      <c r="F906" s="18" t="s">
        <v>87</v>
      </c>
      <c r="G906" s="18" t="s">
        <v>132</v>
      </c>
      <c r="H906" s="19">
        <v>24</v>
      </c>
      <c r="I906" s="19">
        <v>38</v>
      </c>
      <c r="J906" s="18" t="s">
        <v>133</v>
      </c>
      <c r="K906" s="19">
        <v>2</v>
      </c>
      <c r="L906" s="19">
        <v>5</v>
      </c>
      <c r="M906" s="19">
        <v>5</v>
      </c>
      <c r="N906" s="19">
        <v>3</v>
      </c>
      <c r="O906" s="18" t="s">
        <v>115</v>
      </c>
      <c r="P906" s="20">
        <f>ROUND(CachTinhDiem!$B$23*ROUND(1+(SUMPRODUCT(INDEX(CachTinhDiem!$B$8:$E$11,1,0),$K906:$N906)-1)*9/4,1)+CachTinhDiem!$B$24*ROUND(1+(INDEX(CachTinhDiem!$B$15:$E$20,MATCH($O906,CachTinhDiem!$A$15:$A$20,0),1)-1)*9/4,1),1)</f>
        <v>8.6</v>
      </c>
      <c r="Q906" s="20">
        <f>ROUND(CachTinhDiem!$B$23*ROUND(1+(SUMPRODUCT(INDEX(CachTinhDiem!$B$8:$E$11,2,0),$K906:$N906)-1)*9/4,1)+CachTinhDiem!$B$24*ROUND(1+(INDEX(CachTinhDiem!$B$15:$E$20,MATCH($O906,CachTinhDiem!$A$15:$A$20,0),2)-1)*9/4,1),1)</f>
        <v>8.1</v>
      </c>
      <c r="R906" s="20">
        <f>ROUND(CachTinhDiem!$B$23*ROUND(1+(SUMPRODUCT(INDEX(CachTinhDiem!$B$8:$E$11,3,0),$K906:$N906)-1)*9/4,1)+CachTinhDiem!$B$24*ROUND(1+(INDEX(CachTinhDiem!$B$15:$E$20,MATCH($O906,CachTinhDiem!$A$15:$A$20,0),3)-1)*9/4,1),1)</f>
        <v>9.4</v>
      </c>
      <c r="S906" s="20">
        <f>ROUND(CachTinhDiem!$B$23*ROUND(1+(SUMPRODUCT(INDEX(CachTinhDiem!$B$8:$E$11,4,0),$K906:$N906)-1)*9/4,1)+CachTinhDiem!$B$24*ROUND(1+(INDEX(CachTinhDiem!$B$15:$E$20,MATCH($O906,CachTinhDiem!$A$15:$A$20,0),4)-1)*9/4,1),1)</f>
        <v>6.8</v>
      </c>
      <c r="T906" s="18" t="str">
        <f>INDEX(CachTinhDiem!$A$8:$A$11,MATCH(MAX($P906:$S906),$P906:$S906,0))</f>
        <v>Vẽ ngoại cảnh</v>
      </c>
      <c r="U906" s="21" t="s">
        <v>91</v>
      </c>
      <c r="V906" s="21" t="s">
        <v>92</v>
      </c>
    </row>
    <row r="907" spans="1:22" ht="15" customHeight="1" x14ac:dyDescent="0.35">
      <c r="A907" s="18" t="s">
        <v>2008</v>
      </c>
      <c r="B907" s="18" t="s">
        <v>1512</v>
      </c>
      <c r="C907" s="18" t="s">
        <v>2009</v>
      </c>
      <c r="D907" s="18" t="s">
        <v>100</v>
      </c>
      <c r="E907" s="18" t="s">
        <v>163</v>
      </c>
      <c r="F907" s="18" t="s">
        <v>87</v>
      </c>
      <c r="G907" s="18" t="s">
        <v>1145</v>
      </c>
      <c r="H907" s="19">
        <v>12</v>
      </c>
      <c r="I907" s="19">
        <v>31</v>
      </c>
      <c r="J907" s="18" t="s">
        <v>128</v>
      </c>
      <c r="K907" s="19">
        <v>3</v>
      </c>
      <c r="L907" s="19">
        <v>3</v>
      </c>
      <c r="M907" s="19">
        <v>3</v>
      </c>
      <c r="N907" s="19">
        <v>4</v>
      </c>
      <c r="O907" s="18" t="s">
        <v>103</v>
      </c>
      <c r="P907" s="20">
        <f>ROUND(CachTinhDiem!$B$23*ROUND(1+(SUMPRODUCT(INDEX(CachTinhDiem!$B$8:$E$11,1,0),$K907:$N907)-1)*9/4,1)+CachTinhDiem!$B$24*ROUND(1+(INDEX(CachTinhDiem!$B$15:$E$20,MATCH($O907,CachTinhDiem!$A$15:$A$20,0),1)-1)*9/4,1),1)</f>
        <v>6.7</v>
      </c>
      <c r="Q907" s="20">
        <f>ROUND(CachTinhDiem!$B$23*ROUND(1+(SUMPRODUCT(INDEX(CachTinhDiem!$B$8:$E$11,2,0),$K907:$N907)-1)*9/4,1)+CachTinhDiem!$B$24*ROUND(1+(INDEX(CachTinhDiem!$B$15:$E$20,MATCH($O907,CachTinhDiem!$A$15:$A$20,0),2)-1)*9/4,1),1)</f>
        <v>5</v>
      </c>
      <c r="R907" s="20">
        <f>ROUND(CachTinhDiem!$B$23*ROUND(1+(SUMPRODUCT(INDEX(CachTinhDiem!$B$8:$E$11,3,0),$K907:$N907)-1)*9/4,1)+CachTinhDiem!$B$24*ROUND(1+(INDEX(CachTinhDiem!$B$15:$E$20,MATCH($O907,CachTinhDiem!$A$15:$A$20,0),3)-1)*9/4,1),1)</f>
        <v>5.2</v>
      </c>
      <c r="S907" s="20">
        <f>ROUND(CachTinhDiem!$B$23*ROUND(1+(SUMPRODUCT(INDEX(CachTinhDiem!$B$8:$E$11,4,0),$K907:$N907)-1)*9/4,1)+CachTinhDiem!$B$24*ROUND(1+(INDEX(CachTinhDiem!$B$15:$E$20,MATCH($O907,CachTinhDiem!$A$15:$A$20,0),4)-1)*9/4,1),1)</f>
        <v>7.8</v>
      </c>
      <c r="T907" s="18" t="str">
        <f>INDEX(CachTinhDiem!$A$8:$A$11,MATCH(MAX($P907:$S907),$P907:$S907,0))</f>
        <v>Thuyết trình</v>
      </c>
      <c r="U907" s="21" t="s">
        <v>91</v>
      </c>
      <c r="V907" s="21" t="s">
        <v>92</v>
      </c>
    </row>
    <row r="908" spans="1:22" ht="15" customHeight="1" x14ac:dyDescent="0.35">
      <c r="A908" s="18" t="s">
        <v>2010</v>
      </c>
      <c r="B908" s="18" t="s">
        <v>1512</v>
      </c>
      <c r="C908" s="18" t="s">
        <v>2011</v>
      </c>
      <c r="D908" s="18" t="s">
        <v>85</v>
      </c>
      <c r="E908" s="18" t="s">
        <v>141</v>
      </c>
      <c r="F908" s="18" t="s">
        <v>87</v>
      </c>
      <c r="G908" s="18" t="s">
        <v>1561</v>
      </c>
      <c r="H908" s="19">
        <v>5</v>
      </c>
      <c r="I908" s="19">
        <v>19</v>
      </c>
      <c r="J908" s="18" t="s">
        <v>120</v>
      </c>
      <c r="K908" s="19">
        <v>4</v>
      </c>
      <c r="L908" s="19">
        <v>1</v>
      </c>
      <c r="M908" s="19">
        <v>4</v>
      </c>
      <c r="N908" s="19">
        <v>3</v>
      </c>
      <c r="O908" s="18" t="s">
        <v>150</v>
      </c>
      <c r="P908" s="20">
        <f>ROUND(CachTinhDiem!$B$23*ROUND(1+(SUMPRODUCT(INDEX(CachTinhDiem!$B$8:$E$11,1,0),$K908:$N908)-1)*9/4,1)+CachTinhDiem!$B$24*ROUND(1+(INDEX(CachTinhDiem!$B$15:$E$20,MATCH($O908,CachTinhDiem!$A$15:$A$20,0),1)-1)*9/4,1),1)</f>
        <v>5.9</v>
      </c>
      <c r="Q908" s="20">
        <f>ROUND(CachTinhDiem!$B$23*ROUND(1+(SUMPRODUCT(INDEX(CachTinhDiem!$B$8:$E$11,2,0),$K908:$N908)-1)*9/4,1)+CachTinhDiem!$B$24*ROUND(1+(INDEX(CachTinhDiem!$B$15:$E$20,MATCH($O908,CachTinhDiem!$A$15:$A$20,0),2)-1)*9/4,1),1)</f>
        <v>5.3</v>
      </c>
      <c r="R908" s="20">
        <f>ROUND(CachTinhDiem!$B$23*ROUND(1+(SUMPRODUCT(INDEX(CachTinhDiem!$B$8:$E$11,3,0),$K908:$N908)-1)*9/4,1)+CachTinhDiem!$B$24*ROUND(1+(INDEX(CachTinhDiem!$B$15:$E$20,MATCH($O908,CachTinhDiem!$A$15:$A$20,0),3)-1)*9/4,1),1)</f>
        <v>6.7</v>
      </c>
      <c r="S908" s="20">
        <f>ROUND(CachTinhDiem!$B$23*ROUND(1+(SUMPRODUCT(INDEX(CachTinhDiem!$B$8:$E$11,4,0),$K908:$N908)-1)*9/4,1)+CachTinhDiem!$B$24*ROUND(1+(INDEX(CachTinhDiem!$B$15:$E$20,MATCH($O908,CachTinhDiem!$A$15:$A$20,0),4)-1)*9/4,1),1)</f>
        <v>5.2</v>
      </c>
      <c r="T908" s="18" t="str">
        <f>INDEX(CachTinhDiem!$A$8:$A$11,MATCH(MAX($P908:$S908),$P908:$S908,0))</f>
        <v>Vẽ ngoại cảnh</v>
      </c>
      <c r="U908" s="21" t="s">
        <v>91</v>
      </c>
      <c r="V908" s="21" t="s">
        <v>92</v>
      </c>
    </row>
    <row r="909" spans="1:22" ht="15" customHeight="1" x14ac:dyDescent="0.35">
      <c r="A909" s="18" t="s">
        <v>2012</v>
      </c>
      <c r="B909" s="18" t="s">
        <v>1512</v>
      </c>
      <c r="C909" s="18" t="s">
        <v>2013</v>
      </c>
      <c r="D909" s="18" t="s">
        <v>136</v>
      </c>
      <c r="E909" s="18" t="s">
        <v>176</v>
      </c>
      <c r="F909" s="18" t="s">
        <v>87</v>
      </c>
      <c r="G909" s="18" t="s">
        <v>177</v>
      </c>
      <c r="H909" s="19">
        <v>9</v>
      </c>
      <c r="I909" s="19">
        <v>32</v>
      </c>
      <c r="J909" s="18" t="s">
        <v>1520</v>
      </c>
      <c r="K909" s="19">
        <v>3</v>
      </c>
      <c r="L909" s="19">
        <v>2</v>
      </c>
      <c r="M909" s="19">
        <v>4</v>
      </c>
      <c r="N909" s="19">
        <v>4</v>
      </c>
      <c r="O909" s="18" t="s">
        <v>115</v>
      </c>
      <c r="P909" s="20">
        <f>ROUND(CachTinhDiem!$B$23*ROUND(1+(SUMPRODUCT(INDEX(CachTinhDiem!$B$8:$E$11,1,0),$K909:$N909)-1)*9/4,1)+CachTinhDiem!$B$24*ROUND(1+(INDEX(CachTinhDiem!$B$15:$E$20,MATCH($O909,CachTinhDiem!$A$15:$A$20,0),1)-1)*9/4,1),1)</f>
        <v>7.3</v>
      </c>
      <c r="Q909" s="20">
        <f>ROUND(CachTinhDiem!$B$23*ROUND(1+(SUMPRODUCT(INDEX(CachTinhDiem!$B$8:$E$11,2,0),$K909:$N909)-1)*9/4,1)+CachTinhDiem!$B$24*ROUND(1+(INDEX(CachTinhDiem!$B$15:$E$20,MATCH($O909,CachTinhDiem!$A$15:$A$20,0),2)-1)*9/4,1),1)</f>
        <v>6.8</v>
      </c>
      <c r="R909" s="20">
        <f>ROUND(CachTinhDiem!$B$23*ROUND(1+(SUMPRODUCT(INDEX(CachTinhDiem!$B$8:$E$11,3,0),$K909:$N909)-1)*9/4,1)+CachTinhDiem!$B$24*ROUND(1+(INDEX(CachTinhDiem!$B$15:$E$20,MATCH($O909,CachTinhDiem!$A$15:$A$20,0),3)-1)*9/4,1),1)</f>
        <v>7.5</v>
      </c>
      <c r="S909" s="20">
        <f>ROUND(CachTinhDiem!$B$23*ROUND(1+(SUMPRODUCT(INDEX(CachTinhDiem!$B$8:$E$11,4,0),$K909:$N909)-1)*9/4,1)+CachTinhDiem!$B$24*ROUND(1+(INDEX(CachTinhDiem!$B$15:$E$20,MATCH($O909,CachTinhDiem!$A$15:$A$20,0),4)-1)*9/4,1),1)</f>
        <v>6.5</v>
      </c>
      <c r="T909" s="18" t="str">
        <f>INDEX(CachTinhDiem!$A$8:$A$11,MATCH(MAX($P909:$S909),$P909:$S909,0))</f>
        <v>Vẽ ngoại cảnh</v>
      </c>
      <c r="U909" s="21" t="s">
        <v>91</v>
      </c>
      <c r="V909" s="21" t="s">
        <v>92</v>
      </c>
    </row>
    <row r="910" spans="1:22" ht="15" customHeight="1" x14ac:dyDescent="0.35">
      <c r="A910" s="18" t="s">
        <v>2014</v>
      </c>
      <c r="B910" s="18" t="s">
        <v>1512</v>
      </c>
      <c r="C910" s="18" t="s">
        <v>2015</v>
      </c>
      <c r="D910" s="18" t="s">
        <v>85</v>
      </c>
      <c r="E910" s="18" t="s">
        <v>163</v>
      </c>
      <c r="F910" s="18" t="s">
        <v>87</v>
      </c>
      <c r="G910" s="18" t="s">
        <v>215</v>
      </c>
      <c r="H910" s="19">
        <v>12</v>
      </c>
      <c r="I910" s="19">
        <v>30</v>
      </c>
      <c r="J910" s="18" t="s">
        <v>128</v>
      </c>
      <c r="K910" s="19">
        <v>2</v>
      </c>
      <c r="L910" s="19">
        <v>3</v>
      </c>
      <c r="M910" s="19">
        <v>4</v>
      </c>
      <c r="N910" s="19">
        <v>1</v>
      </c>
      <c r="O910" s="18" t="s">
        <v>138</v>
      </c>
      <c r="P910" s="20">
        <f>ROUND(CachTinhDiem!$B$23*ROUND(1+(SUMPRODUCT(INDEX(CachTinhDiem!$B$8:$E$11,1,0),$K910:$N910)-1)*9/4,1)+CachTinhDiem!$B$24*ROUND(1+(INDEX(CachTinhDiem!$B$15:$E$20,MATCH($O910,CachTinhDiem!$A$15:$A$20,0),1)-1)*9/4,1),1)</f>
        <v>5.6</v>
      </c>
      <c r="Q910" s="20">
        <f>ROUND(CachTinhDiem!$B$23*ROUND(1+(SUMPRODUCT(INDEX(CachTinhDiem!$B$8:$E$11,2,0),$K910:$N910)-1)*9/4,1)+CachTinhDiem!$B$24*ROUND(1+(INDEX(CachTinhDiem!$B$15:$E$20,MATCH($O910,CachTinhDiem!$A$15:$A$20,0),2)-1)*9/4,1),1)</f>
        <v>7</v>
      </c>
      <c r="R910" s="20">
        <f>ROUND(CachTinhDiem!$B$23*ROUND(1+(SUMPRODUCT(INDEX(CachTinhDiem!$B$8:$E$11,3,0),$K910:$N910)-1)*9/4,1)+CachTinhDiem!$B$24*ROUND(1+(INDEX(CachTinhDiem!$B$15:$E$20,MATCH($O910,CachTinhDiem!$A$15:$A$20,0),3)-1)*9/4,1),1)</f>
        <v>6.3</v>
      </c>
      <c r="S910" s="20">
        <f>ROUND(CachTinhDiem!$B$23*ROUND(1+(SUMPRODUCT(INDEX(CachTinhDiem!$B$8:$E$11,4,0),$K910:$N910)-1)*9/4,1)+CachTinhDiem!$B$24*ROUND(1+(INDEX(CachTinhDiem!$B$15:$E$20,MATCH($O910,CachTinhDiem!$A$15:$A$20,0),4)-1)*9/4,1),1)</f>
        <v>2.6</v>
      </c>
      <c r="T910" s="18" t="str">
        <f>INDEX(CachTinhDiem!$A$8:$A$11,MATCH(MAX($P910:$S910),$P910:$S910,0))</f>
        <v>Xưởng/Công trình</v>
      </c>
      <c r="U910" s="21" t="s">
        <v>91</v>
      </c>
      <c r="V910" s="21" t="s">
        <v>92</v>
      </c>
    </row>
    <row r="911" spans="1:22" ht="15" customHeight="1" x14ac:dyDescent="0.35">
      <c r="A911" s="18" t="s">
        <v>2016</v>
      </c>
      <c r="B911" s="18" t="s">
        <v>1512</v>
      </c>
      <c r="C911" s="18" t="s">
        <v>2017</v>
      </c>
      <c r="D911" s="18" t="s">
        <v>85</v>
      </c>
      <c r="E911" s="18" t="s">
        <v>225</v>
      </c>
      <c r="F911" s="18" t="s">
        <v>87</v>
      </c>
      <c r="G911" s="18" t="s">
        <v>1083</v>
      </c>
      <c r="H911" s="19">
        <v>11</v>
      </c>
      <c r="I911" s="19">
        <v>30</v>
      </c>
      <c r="J911" s="18" t="s">
        <v>200</v>
      </c>
      <c r="K911" s="19">
        <v>3</v>
      </c>
      <c r="L911" s="19">
        <v>2</v>
      </c>
      <c r="M911" s="19">
        <v>5</v>
      </c>
      <c r="N911" s="19">
        <v>1</v>
      </c>
      <c r="O911" s="18" t="s">
        <v>115</v>
      </c>
      <c r="P911" s="20">
        <f>ROUND(CachTinhDiem!$B$23*ROUND(1+(SUMPRODUCT(INDEX(CachTinhDiem!$B$8:$E$11,1,0),$K911:$N911)-1)*9/4,1)+CachTinhDiem!$B$24*ROUND(1+(INDEX(CachTinhDiem!$B$15:$E$20,MATCH($O911,CachTinhDiem!$A$15:$A$20,0),1)-1)*9/4,1),1)</f>
        <v>6.4</v>
      </c>
      <c r="Q911" s="20">
        <f>ROUND(CachTinhDiem!$B$23*ROUND(1+(SUMPRODUCT(INDEX(CachTinhDiem!$B$8:$E$11,2,0),$K911:$N911)-1)*9/4,1)+CachTinhDiem!$B$24*ROUND(1+(INDEX(CachTinhDiem!$B$15:$E$20,MATCH($O911,CachTinhDiem!$A$15:$A$20,0),2)-1)*9/4,1),1)</f>
        <v>7.2</v>
      </c>
      <c r="R911" s="20">
        <f>ROUND(CachTinhDiem!$B$23*ROUND(1+(SUMPRODUCT(INDEX(CachTinhDiem!$B$8:$E$11,3,0),$K911:$N911)-1)*9/4,1)+CachTinhDiem!$B$24*ROUND(1+(INDEX(CachTinhDiem!$B$15:$E$20,MATCH($O911,CachTinhDiem!$A$15:$A$20,0),3)-1)*9/4,1),1)</f>
        <v>7.3</v>
      </c>
      <c r="S911" s="20">
        <f>ROUND(CachTinhDiem!$B$23*ROUND(1+(SUMPRODUCT(INDEX(CachTinhDiem!$B$8:$E$11,4,0),$K911:$N911)-1)*9/4,1)+CachTinhDiem!$B$24*ROUND(1+(INDEX(CachTinhDiem!$B$15:$E$20,MATCH($O911,CachTinhDiem!$A$15:$A$20,0),4)-1)*9/4,1),1)</f>
        <v>4</v>
      </c>
      <c r="T911" s="18" t="str">
        <f>INDEX(CachTinhDiem!$A$8:$A$11,MATCH(MAX($P911:$S911),$P911:$S911,0))</f>
        <v>Vẽ ngoại cảnh</v>
      </c>
      <c r="U911" s="21" t="s">
        <v>91</v>
      </c>
      <c r="V911" s="21" t="s">
        <v>92</v>
      </c>
    </row>
    <row r="912" spans="1:22" ht="15" customHeight="1" x14ac:dyDescent="0.35">
      <c r="A912" s="18" t="s">
        <v>2018</v>
      </c>
      <c r="B912" s="18" t="s">
        <v>1512</v>
      </c>
      <c r="C912" s="18" t="s">
        <v>2019</v>
      </c>
      <c r="D912" s="18" t="s">
        <v>136</v>
      </c>
      <c r="E912" s="18" t="s">
        <v>137</v>
      </c>
      <c r="F912" s="18" t="s">
        <v>87</v>
      </c>
      <c r="G912" s="18" t="s">
        <v>1576</v>
      </c>
      <c r="H912" s="19">
        <v>14</v>
      </c>
      <c r="I912" s="19">
        <v>35</v>
      </c>
      <c r="J912" s="18" t="s">
        <v>89</v>
      </c>
      <c r="K912" s="19">
        <v>2</v>
      </c>
      <c r="L912" s="19">
        <v>3</v>
      </c>
      <c r="M912" s="19">
        <v>3</v>
      </c>
      <c r="N912" s="19">
        <v>4</v>
      </c>
      <c r="O912" s="18" t="s">
        <v>103</v>
      </c>
      <c r="P912" s="20">
        <f>ROUND(CachTinhDiem!$B$23*ROUND(1+(SUMPRODUCT(INDEX(CachTinhDiem!$B$8:$E$11,1,0),$K912:$N912)-1)*9/4,1)+CachTinhDiem!$B$24*ROUND(1+(INDEX(CachTinhDiem!$B$15:$E$20,MATCH($O912,CachTinhDiem!$A$15:$A$20,0),1)-1)*9/4,1),1)</f>
        <v>6.5</v>
      </c>
      <c r="Q912" s="20">
        <f>ROUND(CachTinhDiem!$B$23*ROUND(1+(SUMPRODUCT(INDEX(CachTinhDiem!$B$8:$E$11,2,0),$K912:$N912)-1)*9/4,1)+CachTinhDiem!$B$24*ROUND(1+(INDEX(CachTinhDiem!$B$15:$E$20,MATCH($O912,CachTinhDiem!$A$15:$A$20,0),2)-1)*9/4,1),1)</f>
        <v>4.7</v>
      </c>
      <c r="R912" s="20">
        <f>ROUND(CachTinhDiem!$B$23*ROUND(1+(SUMPRODUCT(INDEX(CachTinhDiem!$B$8:$E$11,3,0),$K912:$N912)-1)*9/4,1)+CachTinhDiem!$B$24*ROUND(1+(INDEX(CachTinhDiem!$B$15:$E$20,MATCH($O912,CachTinhDiem!$A$15:$A$20,0),3)-1)*9/4,1),1)</f>
        <v>5.2</v>
      </c>
      <c r="S912" s="20">
        <f>ROUND(CachTinhDiem!$B$23*ROUND(1+(SUMPRODUCT(INDEX(CachTinhDiem!$B$8:$E$11,4,0),$K912:$N912)-1)*9/4,1)+CachTinhDiem!$B$24*ROUND(1+(INDEX(CachTinhDiem!$B$15:$E$20,MATCH($O912,CachTinhDiem!$A$15:$A$20,0),4)-1)*9/4,1),1)</f>
        <v>7.8</v>
      </c>
      <c r="T912" s="18" t="str">
        <f>INDEX(CachTinhDiem!$A$8:$A$11,MATCH(MAX($P912:$S912),$P912:$S912,0))</f>
        <v>Thuyết trình</v>
      </c>
      <c r="U912" s="21" t="s">
        <v>91</v>
      </c>
      <c r="V912" s="21" t="s">
        <v>92</v>
      </c>
    </row>
    <row r="913" spans="1:22" ht="15" customHeight="1" x14ac:dyDescent="0.35">
      <c r="A913" s="18" t="s">
        <v>2020</v>
      </c>
      <c r="B913" s="18" t="s">
        <v>1512</v>
      </c>
      <c r="C913" s="18" t="s">
        <v>2021</v>
      </c>
      <c r="D913" s="18" t="s">
        <v>100</v>
      </c>
      <c r="E913" s="18" t="s">
        <v>180</v>
      </c>
      <c r="F913" s="18" t="s">
        <v>87</v>
      </c>
      <c r="G913" s="18" t="s">
        <v>132</v>
      </c>
      <c r="H913" s="19">
        <v>15</v>
      </c>
      <c r="I913" s="19">
        <v>35</v>
      </c>
      <c r="J913" s="18" t="s">
        <v>89</v>
      </c>
      <c r="K913" s="19">
        <v>2</v>
      </c>
      <c r="L913" s="19">
        <v>4</v>
      </c>
      <c r="M913" s="19">
        <v>3</v>
      </c>
      <c r="N913" s="19">
        <v>4</v>
      </c>
      <c r="O913" s="18" t="s">
        <v>103</v>
      </c>
      <c r="P913" s="20">
        <f>ROUND(CachTinhDiem!$B$23*ROUND(1+(SUMPRODUCT(INDEX(CachTinhDiem!$B$8:$E$11,1,0),$K913:$N913)-1)*9/4,1)+CachTinhDiem!$B$24*ROUND(1+(INDEX(CachTinhDiem!$B$15:$E$20,MATCH($O913,CachTinhDiem!$A$15:$A$20,0),1)-1)*9/4,1),1)</f>
        <v>7</v>
      </c>
      <c r="Q913" s="20">
        <f>ROUND(CachTinhDiem!$B$23*ROUND(1+(SUMPRODUCT(INDEX(CachTinhDiem!$B$8:$E$11,2,0),$K913:$N913)-1)*9/4,1)+CachTinhDiem!$B$24*ROUND(1+(INDEX(CachTinhDiem!$B$15:$E$20,MATCH($O913,CachTinhDiem!$A$15:$A$20,0),2)-1)*9/4,1),1)</f>
        <v>5</v>
      </c>
      <c r="R913" s="20">
        <f>ROUND(CachTinhDiem!$B$23*ROUND(1+(SUMPRODUCT(INDEX(CachTinhDiem!$B$8:$E$11,3,0),$K913:$N913)-1)*9/4,1)+CachTinhDiem!$B$24*ROUND(1+(INDEX(CachTinhDiem!$B$15:$E$20,MATCH($O913,CachTinhDiem!$A$15:$A$20,0),3)-1)*9/4,1),1)</f>
        <v>5.6</v>
      </c>
      <c r="S913" s="20">
        <f>ROUND(CachTinhDiem!$B$23*ROUND(1+(SUMPRODUCT(INDEX(CachTinhDiem!$B$8:$E$11,4,0),$K913:$N913)-1)*9/4,1)+CachTinhDiem!$B$24*ROUND(1+(INDEX(CachTinhDiem!$B$15:$E$20,MATCH($O913,CachTinhDiem!$A$15:$A$20,0),4)-1)*9/4,1),1)</f>
        <v>8.1</v>
      </c>
      <c r="T913" s="18" t="str">
        <f>INDEX(CachTinhDiem!$A$8:$A$11,MATCH(MAX($P913:$S913),$P913:$S913,0))</f>
        <v>Thuyết trình</v>
      </c>
      <c r="U913" s="21" t="s">
        <v>91</v>
      </c>
      <c r="V913" s="21" t="s">
        <v>92</v>
      </c>
    </row>
    <row r="914" spans="1:22" ht="15" customHeight="1" x14ac:dyDescent="0.35">
      <c r="A914" s="18" t="s">
        <v>2022</v>
      </c>
      <c r="B914" s="18" t="s">
        <v>1512</v>
      </c>
      <c r="C914" s="18" t="s">
        <v>2023</v>
      </c>
      <c r="D914" s="18" t="s">
        <v>100</v>
      </c>
      <c r="E914" s="18" t="s">
        <v>229</v>
      </c>
      <c r="F914" s="18" t="s">
        <v>87</v>
      </c>
      <c r="G914" s="18" t="s">
        <v>215</v>
      </c>
      <c r="H914" s="19">
        <v>18</v>
      </c>
      <c r="I914" s="19">
        <v>37</v>
      </c>
      <c r="J914" s="18" t="s">
        <v>89</v>
      </c>
      <c r="K914" s="19">
        <v>2</v>
      </c>
      <c r="L914" s="19">
        <v>4</v>
      </c>
      <c r="M914" s="19">
        <v>3</v>
      </c>
      <c r="N914" s="19">
        <v>3</v>
      </c>
      <c r="O914" s="18" t="s">
        <v>110</v>
      </c>
      <c r="P914" s="20">
        <f>ROUND(CachTinhDiem!$B$23*ROUND(1+(SUMPRODUCT(INDEX(CachTinhDiem!$B$8:$E$11,1,0),$K914:$N914)-1)*9/4,1)+CachTinhDiem!$B$24*ROUND(1+(INDEX(CachTinhDiem!$B$15:$E$20,MATCH($O914,CachTinhDiem!$A$15:$A$20,0),1)-1)*9/4,1),1)</f>
        <v>6.5</v>
      </c>
      <c r="Q914" s="20">
        <f>ROUND(CachTinhDiem!$B$23*ROUND(1+(SUMPRODUCT(INDEX(CachTinhDiem!$B$8:$E$11,2,0),$K914:$N914)-1)*9/4,1)+CachTinhDiem!$B$24*ROUND(1+(INDEX(CachTinhDiem!$B$15:$E$20,MATCH($O914,CachTinhDiem!$A$15:$A$20,0),2)-1)*9/4,1),1)</f>
        <v>5.5</v>
      </c>
      <c r="R914" s="20">
        <f>ROUND(CachTinhDiem!$B$23*ROUND(1+(SUMPRODUCT(INDEX(CachTinhDiem!$B$8:$E$11,3,0),$K914:$N914)-1)*9/4,1)+CachTinhDiem!$B$24*ROUND(1+(INDEX(CachTinhDiem!$B$15:$E$20,MATCH($O914,CachTinhDiem!$A$15:$A$20,0),3)-1)*9/4,1),1)</f>
        <v>6</v>
      </c>
      <c r="S914" s="20">
        <f>ROUND(CachTinhDiem!$B$23*ROUND(1+(SUMPRODUCT(INDEX(CachTinhDiem!$B$8:$E$11,4,0),$K914:$N914)-1)*9/4,1)+CachTinhDiem!$B$24*ROUND(1+(INDEX(CachTinhDiem!$B$15:$E$20,MATCH($O914,CachTinhDiem!$A$15:$A$20,0),4)-1)*9/4,1),1)</f>
        <v>6.5</v>
      </c>
      <c r="T914" s="18" t="str">
        <f>INDEX(CachTinhDiem!$A$8:$A$11,MATCH(MAX($P914:$S914),$P914:$S914,0))</f>
        <v>Đi học</v>
      </c>
      <c r="U914" s="21" t="s">
        <v>91</v>
      </c>
      <c r="V914" s="21" t="s">
        <v>92</v>
      </c>
    </row>
    <row r="915" spans="1:22" ht="15" customHeight="1" x14ac:dyDescent="0.35">
      <c r="A915" s="18" t="s">
        <v>2024</v>
      </c>
      <c r="B915" s="18" t="s">
        <v>1512</v>
      </c>
      <c r="C915" s="18" t="s">
        <v>2025</v>
      </c>
      <c r="D915" s="18" t="s">
        <v>100</v>
      </c>
      <c r="E915" s="18" t="s">
        <v>254</v>
      </c>
      <c r="F915" s="18" t="s">
        <v>87</v>
      </c>
      <c r="G915" s="18" t="s">
        <v>226</v>
      </c>
      <c r="H915" s="19">
        <v>9</v>
      </c>
      <c r="I915" s="19">
        <v>29</v>
      </c>
      <c r="J915" s="18" t="s">
        <v>200</v>
      </c>
      <c r="K915" s="19">
        <v>4</v>
      </c>
      <c r="L915" s="19">
        <v>2</v>
      </c>
      <c r="M915" s="19">
        <v>3</v>
      </c>
      <c r="N915" s="19">
        <v>5</v>
      </c>
      <c r="O915" s="18" t="s">
        <v>103</v>
      </c>
      <c r="P915" s="20">
        <f>ROUND(CachTinhDiem!$B$23*ROUND(1+(SUMPRODUCT(INDEX(CachTinhDiem!$B$8:$E$11,1,0),$K915:$N915)-1)*9/4,1)+CachTinhDiem!$B$24*ROUND(1+(INDEX(CachTinhDiem!$B$15:$E$20,MATCH($O915,CachTinhDiem!$A$15:$A$20,0),1)-1)*9/4,1),1)</f>
        <v>6.8</v>
      </c>
      <c r="Q915" s="20">
        <f>ROUND(CachTinhDiem!$B$23*ROUND(1+(SUMPRODUCT(INDEX(CachTinhDiem!$B$8:$E$11,2,0),$K915:$N915)-1)*9/4,1)+CachTinhDiem!$B$24*ROUND(1+(INDEX(CachTinhDiem!$B$15:$E$20,MATCH($O915,CachTinhDiem!$A$15:$A$20,0),2)-1)*9/4,1),1)</f>
        <v>5.2</v>
      </c>
      <c r="R915" s="20">
        <f>ROUND(CachTinhDiem!$B$23*ROUND(1+(SUMPRODUCT(INDEX(CachTinhDiem!$B$8:$E$11,3,0),$K915:$N915)-1)*9/4,1)+CachTinhDiem!$B$24*ROUND(1+(INDEX(CachTinhDiem!$B$15:$E$20,MATCH($O915,CachTinhDiem!$A$15:$A$20,0),3)-1)*9/4,1),1)</f>
        <v>5</v>
      </c>
      <c r="S915" s="20">
        <f>ROUND(CachTinhDiem!$B$23*ROUND(1+(SUMPRODUCT(INDEX(CachTinhDiem!$B$8:$E$11,4,0),$K915:$N915)-1)*9/4,1)+CachTinhDiem!$B$24*ROUND(1+(INDEX(CachTinhDiem!$B$15:$E$20,MATCH($O915,CachTinhDiem!$A$15:$A$20,0),4)-1)*9/4,1),1)</f>
        <v>8.5</v>
      </c>
      <c r="T915" s="18" t="str">
        <f>INDEX(CachTinhDiem!$A$8:$A$11,MATCH(MAX($P915:$S915),$P915:$S915,0))</f>
        <v>Thuyết trình</v>
      </c>
      <c r="U915" s="21" t="s">
        <v>91</v>
      </c>
      <c r="V915" s="21" t="s">
        <v>92</v>
      </c>
    </row>
    <row r="916" spans="1:22" ht="15" customHeight="1" x14ac:dyDescent="0.35">
      <c r="A916" s="18" t="s">
        <v>2026</v>
      </c>
      <c r="B916" s="18" t="s">
        <v>1512</v>
      </c>
      <c r="C916" s="18" t="s">
        <v>2027</v>
      </c>
      <c r="D916" s="18" t="s">
        <v>100</v>
      </c>
      <c r="E916" s="18" t="s">
        <v>183</v>
      </c>
      <c r="F916" s="18" t="s">
        <v>87</v>
      </c>
      <c r="G916" s="18" t="s">
        <v>1058</v>
      </c>
      <c r="H916" s="19">
        <v>9</v>
      </c>
      <c r="I916" s="19">
        <v>30</v>
      </c>
      <c r="J916" s="18" t="s">
        <v>200</v>
      </c>
      <c r="K916" s="19">
        <v>2</v>
      </c>
      <c r="L916" s="19">
        <v>3</v>
      </c>
      <c r="M916" s="19">
        <v>3</v>
      </c>
      <c r="N916" s="19">
        <v>2</v>
      </c>
      <c r="O916" s="18" t="s">
        <v>115</v>
      </c>
      <c r="P916" s="20">
        <f>ROUND(CachTinhDiem!$B$23*ROUND(1+(SUMPRODUCT(INDEX(CachTinhDiem!$B$8:$E$11,1,0),$K916:$N916)-1)*9/4,1)+CachTinhDiem!$B$24*ROUND(1+(INDEX(CachTinhDiem!$B$15:$E$20,MATCH($O916,CachTinhDiem!$A$15:$A$20,0),1)-1)*9/4,1),1)</f>
        <v>6.2</v>
      </c>
      <c r="Q916" s="20">
        <f>ROUND(CachTinhDiem!$B$23*ROUND(1+(SUMPRODUCT(INDEX(CachTinhDiem!$B$8:$E$11,2,0),$K916:$N916)-1)*9/4,1)+CachTinhDiem!$B$24*ROUND(1+(INDEX(CachTinhDiem!$B$15:$E$20,MATCH($O916,CachTinhDiem!$A$15:$A$20,0),2)-1)*9/4,1),1)</f>
        <v>5.7</v>
      </c>
      <c r="R916" s="20">
        <f>ROUND(CachTinhDiem!$B$23*ROUND(1+(SUMPRODUCT(INDEX(CachTinhDiem!$B$8:$E$11,3,0),$K916:$N916)-1)*9/4,1)+CachTinhDiem!$B$24*ROUND(1+(INDEX(CachTinhDiem!$B$15:$E$20,MATCH($O916,CachTinhDiem!$A$15:$A$20,0),3)-1)*9/4,1),1)</f>
        <v>6.6</v>
      </c>
      <c r="S916" s="20">
        <f>ROUND(CachTinhDiem!$B$23*ROUND(1+(SUMPRODUCT(INDEX(CachTinhDiem!$B$8:$E$11,4,0),$K916:$N916)-1)*9/4,1)+CachTinhDiem!$B$24*ROUND(1+(INDEX(CachTinhDiem!$B$15:$E$20,MATCH($O916,CachTinhDiem!$A$15:$A$20,0),4)-1)*9/4,1),1)</f>
        <v>4.5999999999999996</v>
      </c>
      <c r="T916" s="18" t="str">
        <f>INDEX(CachTinhDiem!$A$8:$A$11,MATCH(MAX($P916:$S916),$P916:$S916,0))</f>
        <v>Vẽ ngoại cảnh</v>
      </c>
      <c r="U916" s="21" t="s">
        <v>91</v>
      </c>
      <c r="V916" s="21" t="s">
        <v>92</v>
      </c>
    </row>
    <row r="917" spans="1:22" ht="15" customHeight="1" x14ac:dyDescent="0.35">
      <c r="A917" s="18" t="s">
        <v>2028</v>
      </c>
      <c r="B917" s="18" t="s">
        <v>1512</v>
      </c>
      <c r="C917" s="18" t="s">
        <v>2029</v>
      </c>
      <c r="D917" s="18" t="s">
        <v>136</v>
      </c>
      <c r="E917" s="18" t="s">
        <v>131</v>
      </c>
      <c r="F917" s="18" t="s">
        <v>87</v>
      </c>
      <c r="G917" s="18" t="s">
        <v>259</v>
      </c>
      <c r="H917" s="19">
        <v>9</v>
      </c>
      <c r="I917" s="19">
        <v>23</v>
      </c>
      <c r="J917" s="18" t="s">
        <v>97</v>
      </c>
      <c r="K917" s="19">
        <v>3</v>
      </c>
      <c r="L917" s="19">
        <v>3</v>
      </c>
      <c r="M917" s="19">
        <v>2</v>
      </c>
      <c r="N917" s="19">
        <v>2</v>
      </c>
      <c r="O917" s="18" t="s">
        <v>115</v>
      </c>
      <c r="P917" s="20">
        <f>ROUND(CachTinhDiem!$B$23*ROUND(1+(SUMPRODUCT(INDEX(CachTinhDiem!$B$8:$E$11,1,0),$K917:$N917)-1)*9/4,1)+CachTinhDiem!$B$24*ROUND(1+(INDEX(CachTinhDiem!$B$15:$E$20,MATCH($O917,CachTinhDiem!$A$15:$A$20,0),1)-1)*9/4,1),1)</f>
        <v>5.9</v>
      </c>
      <c r="Q917" s="20">
        <f>ROUND(CachTinhDiem!$B$23*ROUND(1+(SUMPRODUCT(INDEX(CachTinhDiem!$B$8:$E$11,2,0),$K917:$N917)-1)*9/4,1)+CachTinhDiem!$B$24*ROUND(1+(INDEX(CachTinhDiem!$B$15:$E$20,MATCH($O917,CachTinhDiem!$A$15:$A$20,0),2)-1)*9/4,1),1)</f>
        <v>5.3</v>
      </c>
      <c r="R917" s="20">
        <f>ROUND(CachTinhDiem!$B$23*ROUND(1+(SUMPRODUCT(INDEX(CachTinhDiem!$B$8:$E$11,3,0),$K917:$N917)-1)*9/4,1)+CachTinhDiem!$B$24*ROUND(1+(INDEX(CachTinhDiem!$B$15:$E$20,MATCH($O917,CachTinhDiem!$A$15:$A$20,0),3)-1)*9/4,1),1)</f>
        <v>5.7</v>
      </c>
      <c r="S917" s="20">
        <f>ROUND(CachTinhDiem!$B$23*ROUND(1+(SUMPRODUCT(INDEX(CachTinhDiem!$B$8:$E$11,4,0),$K917:$N917)-1)*9/4,1)+CachTinhDiem!$B$24*ROUND(1+(INDEX(CachTinhDiem!$B$15:$E$20,MATCH($O917,CachTinhDiem!$A$15:$A$20,0),4)-1)*9/4,1),1)</f>
        <v>4.2</v>
      </c>
      <c r="T917" s="18" t="str">
        <f>INDEX(CachTinhDiem!$A$8:$A$11,MATCH(MAX($P917:$S917),$P917:$S917,0))</f>
        <v>Đi học</v>
      </c>
      <c r="U917" s="21" t="s">
        <v>91</v>
      </c>
      <c r="V917" s="21" t="s">
        <v>92</v>
      </c>
    </row>
    <row r="918" spans="1:22" ht="15" customHeight="1" x14ac:dyDescent="0.35">
      <c r="A918" s="18" t="s">
        <v>2030</v>
      </c>
      <c r="B918" s="18" t="s">
        <v>1512</v>
      </c>
      <c r="C918" s="18" t="s">
        <v>2031</v>
      </c>
      <c r="D918" s="18" t="s">
        <v>136</v>
      </c>
      <c r="E918" s="18" t="s">
        <v>229</v>
      </c>
      <c r="F918" s="18" t="s">
        <v>87</v>
      </c>
      <c r="G918" s="18" t="s">
        <v>191</v>
      </c>
      <c r="H918" s="19">
        <v>5</v>
      </c>
      <c r="I918" s="19">
        <v>11</v>
      </c>
      <c r="J918" s="18" t="s">
        <v>120</v>
      </c>
      <c r="K918" s="19">
        <v>4</v>
      </c>
      <c r="L918" s="19">
        <v>2</v>
      </c>
      <c r="M918" s="19">
        <v>3</v>
      </c>
      <c r="N918" s="19">
        <v>2</v>
      </c>
      <c r="O918" s="18" t="s">
        <v>138</v>
      </c>
      <c r="P918" s="20">
        <f>ROUND(CachTinhDiem!$B$23*ROUND(1+(SUMPRODUCT(INDEX(CachTinhDiem!$B$8:$E$11,1,0),$K918:$N918)-1)*9/4,1)+CachTinhDiem!$B$24*ROUND(1+(INDEX(CachTinhDiem!$B$15:$E$20,MATCH($O918,CachTinhDiem!$A$15:$A$20,0),1)-1)*9/4,1),1)</f>
        <v>5.4</v>
      </c>
      <c r="Q918" s="20">
        <f>ROUND(CachTinhDiem!$B$23*ROUND(1+(SUMPRODUCT(INDEX(CachTinhDiem!$B$8:$E$11,2,0),$K918:$N918)-1)*9/4,1)+CachTinhDiem!$B$24*ROUND(1+(INDEX(CachTinhDiem!$B$15:$E$20,MATCH($O918,CachTinhDiem!$A$15:$A$20,0),2)-1)*9/4,1),1)</f>
        <v>6.7</v>
      </c>
      <c r="R918" s="20">
        <f>ROUND(CachTinhDiem!$B$23*ROUND(1+(SUMPRODUCT(INDEX(CachTinhDiem!$B$8:$E$11,3,0),$K918:$N918)-1)*9/4,1)+CachTinhDiem!$B$24*ROUND(1+(INDEX(CachTinhDiem!$B$15:$E$20,MATCH($O918,CachTinhDiem!$A$15:$A$20,0),3)-1)*9/4,1),1)</f>
        <v>5.4</v>
      </c>
      <c r="S918" s="20">
        <f>ROUND(CachTinhDiem!$B$23*ROUND(1+(SUMPRODUCT(INDEX(CachTinhDiem!$B$8:$E$11,4,0),$K918:$N918)-1)*9/4,1)+CachTinhDiem!$B$24*ROUND(1+(INDEX(CachTinhDiem!$B$15:$E$20,MATCH($O918,CachTinhDiem!$A$15:$A$20,0),4)-1)*9/4,1),1)</f>
        <v>2.9</v>
      </c>
      <c r="T918" s="18" t="str">
        <f>INDEX(CachTinhDiem!$A$8:$A$11,MATCH(MAX($P918:$S918),$P918:$S918,0))</f>
        <v>Xưởng/Công trình</v>
      </c>
      <c r="U918" s="21" t="s">
        <v>91</v>
      </c>
      <c r="V918" s="21" t="s">
        <v>92</v>
      </c>
    </row>
    <row r="919" spans="1:22" ht="15" customHeight="1" x14ac:dyDescent="0.35">
      <c r="A919" s="18" t="s">
        <v>2032</v>
      </c>
      <c r="B919" s="18" t="s">
        <v>1512</v>
      </c>
      <c r="C919" s="18" t="s">
        <v>2033</v>
      </c>
      <c r="D919" s="18" t="s">
        <v>100</v>
      </c>
      <c r="E919" s="18" t="s">
        <v>86</v>
      </c>
      <c r="F919" s="18" t="s">
        <v>87</v>
      </c>
      <c r="G919" s="18" t="s">
        <v>132</v>
      </c>
      <c r="H919" s="19">
        <v>15</v>
      </c>
      <c r="I919" s="19">
        <v>33</v>
      </c>
      <c r="J919" s="18" t="s">
        <v>89</v>
      </c>
      <c r="K919" s="19">
        <v>2</v>
      </c>
      <c r="L919" s="19">
        <v>4</v>
      </c>
      <c r="M919" s="19">
        <v>3</v>
      </c>
      <c r="N919" s="19">
        <v>5</v>
      </c>
      <c r="O919" s="18" t="s">
        <v>103</v>
      </c>
      <c r="P919" s="20">
        <f>ROUND(CachTinhDiem!$B$23*ROUND(1+(SUMPRODUCT(INDEX(CachTinhDiem!$B$8:$E$11,1,0),$K919:$N919)-1)*9/4,1)+CachTinhDiem!$B$24*ROUND(1+(INDEX(CachTinhDiem!$B$15:$E$20,MATCH($O919,CachTinhDiem!$A$15:$A$20,0),1)-1)*9/4,1),1)</f>
        <v>7.5</v>
      </c>
      <c r="Q919" s="20">
        <f>ROUND(CachTinhDiem!$B$23*ROUND(1+(SUMPRODUCT(INDEX(CachTinhDiem!$B$8:$E$11,2,0),$K919:$N919)-1)*9/4,1)+CachTinhDiem!$B$24*ROUND(1+(INDEX(CachTinhDiem!$B$15:$E$20,MATCH($O919,CachTinhDiem!$A$15:$A$20,0),2)-1)*9/4,1),1)</f>
        <v>5.2</v>
      </c>
      <c r="R919" s="20">
        <f>ROUND(CachTinhDiem!$B$23*ROUND(1+(SUMPRODUCT(INDEX(CachTinhDiem!$B$8:$E$11,3,0),$K919:$N919)-1)*9/4,1)+CachTinhDiem!$B$24*ROUND(1+(INDEX(CachTinhDiem!$B$15:$E$20,MATCH($O919,CachTinhDiem!$A$15:$A$20,0),3)-1)*9/4,1),1)</f>
        <v>6</v>
      </c>
      <c r="S919" s="20">
        <f>ROUND(CachTinhDiem!$B$23*ROUND(1+(SUMPRODUCT(INDEX(CachTinhDiem!$B$8:$E$11,4,0),$K919:$N919)-1)*9/4,1)+CachTinhDiem!$B$24*ROUND(1+(INDEX(CachTinhDiem!$B$15:$E$20,MATCH($O919,CachTinhDiem!$A$15:$A$20,0),4)-1)*9/4,1),1)</f>
        <v>9.1</v>
      </c>
      <c r="T919" s="18" t="str">
        <f>INDEX(CachTinhDiem!$A$8:$A$11,MATCH(MAX($P919:$S919),$P919:$S919,0))</f>
        <v>Thuyết trình</v>
      </c>
      <c r="U919" s="21" t="s">
        <v>91</v>
      </c>
      <c r="V919" s="21" t="s">
        <v>92</v>
      </c>
    </row>
    <row r="920" spans="1:22" ht="15" customHeight="1" x14ac:dyDescent="0.35">
      <c r="A920" s="18" t="s">
        <v>2034</v>
      </c>
      <c r="B920" s="18" t="s">
        <v>1512</v>
      </c>
      <c r="C920" s="18" t="s">
        <v>2035</v>
      </c>
      <c r="D920" s="18" t="s">
        <v>100</v>
      </c>
      <c r="E920" s="18" t="s">
        <v>170</v>
      </c>
      <c r="F920" s="18" t="s">
        <v>87</v>
      </c>
      <c r="G920" s="18" t="s">
        <v>1561</v>
      </c>
      <c r="H920" s="19">
        <v>5</v>
      </c>
      <c r="I920" s="19">
        <v>18</v>
      </c>
      <c r="J920" s="18" t="s">
        <v>120</v>
      </c>
      <c r="K920" s="19">
        <v>4</v>
      </c>
      <c r="L920" s="19">
        <v>1</v>
      </c>
      <c r="M920" s="19">
        <v>3</v>
      </c>
      <c r="N920" s="19">
        <v>3</v>
      </c>
      <c r="O920" s="18" t="s">
        <v>150</v>
      </c>
      <c r="P920" s="20">
        <f>ROUND(CachTinhDiem!$B$23*ROUND(1+(SUMPRODUCT(INDEX(CachTinhDiem!$B$8:$E$11,1,0),$K920:$N920)-1)*9/4,1)+CachTinhDiem!$B$24*ROUND(1+(INDEX(CachTinhDiem!$B$15:$E$20,MATCH($O920,CachTinhDiem!$A$15:$A$20,0),1)-1)*9/4,1),1)</f>
        <v>5.4</v>
      </c>
      <c r="Q920" s="20">
        <f>ROUND(CachTinhDiem!$B$23*ROUND(1+(SUMPRODUCT(INDEX(CachTinhDiem!$B$8:$E$11,2,0),$K920:$N920)-1)*9/4,1)+CachTinhDiem!$B$24*ROUND(1+(INDEX(CachTinhDiem!$B$15:$E$20,MATCH($O920,CachTinhDiem!$A$15:$A$20,0),2)-1)*9/4,1),1)</f>
        <v>4.5999999999999996</v>
      </c>
      <c r="R920" s="20">
        <f>ROUND(CachTinhDiem!$B$23*ROUND(1+(SUMPRODUCT(INDEX(CachTinhDiem!$B$8:$E$11,3,0),$K920:$N920)-1)*9/4,1)+CachTinhDiem!$B$24*ROUND(1+(INDEX(CachTinhDiem!$B$15:$E$20,MATCH($O920,CachTinhDiem!$A$15:$A$20,0),3)-1)*9/4,1),1)</f>
        <v>5.9</v>
      </c>
      <c r="S920" s="20">
        <f>ROUND(CachTinhDiem!$B$23*ROUND(1+(SUMPRODUCT(INDEX(CachTinhDiem!$B$8:$E$11,4,0),$K920:$N920)-1)*9/4,1)+CachTinhDiem!$B$24*ROUND(1+(INDEX(CachTinhDiem!$B$15:$E$20,MATCH($O920,CachTinhDiem!$A$15:$A$20,0),4)-1)*9/4,1),1)</f>
        <v>4.9000000000000004</v>
      </c>
      <c r="T920" s="18" t="str">
        <f>INDEX(CachTinhDiem!$A$8:$A$11,MATCH(MAX($P920:$S920),$P920:$S920,0))</f>
        <v>Vẽ ngoại cảnh</v>
      </c>
      <c r="U920" s="21" t="s">
        <v>91</v>
      </c>
      <c r="V920" s="21" t="s">
        <v>92</v>
      </c>
    </row>
    <row r="921" spans="1:22" ht="15" customHeight="1" x14ac:dyDescent="0.35">
      <c r="A921" s="18" t="s">
        <v>2036</v>
      </c>
      <c r="B921" s="18" t="s">
        <v>1512</v>
      </c>
      <c r="C921" s="18" t="s">
        <v>2037</v>
      </c>
      <c r="D921" s="18" t="s">
        <v>85</v>
      </c>
      <c r="E921" s="18" t="s">
        <v>144</v>
      </c>
      <c r="F921" s="18" t="s">
        <v>87</v>
      </c>
      <c r="G921" s="18" t="s">
        <v>199</v>
      </c>
      <c r="H921" s="19">
        <v>13</v>
      </c>
      <c r="I921" s="19">
        <v>34</v>
      </c>
      <c r="J921" s="18" t="s">
        <v>89</v>
      </c>
      <c r="K921" s="19">
        <v>2</v>
      </c>
      <c r="L921" s="19">
        <v>3</v>
      </c>
      <c r="M921" s="19">
        <v>3</v>
      </c>
      <c r="N921" s="19">
        <v>5</v>
      </c>
      <c r="O921" s="18" t="s">
        <v>103</v>
      </c>
      <c r="P921" s="20">
        <f>ROUND(CachTinhDiem!$B$23*ROUND(1+(SUMPRODUCT(INDEX(CachTinhDiem!$B$8:$E$11,1,0),$K921:$N921)-1)*9/4,1)+CachTinhDiem!$B$24*ROUND(1+(INDEX(CachTinhDiem!$B$15:$E$20,MATCH($O921,CachTinhDiem!$A$15:$A$20,0),1)-1)*9/4,1),1)</f>
        <v>7</v>
      </c>
      <c r="Q921" s="20">
        <f>ROUND(CachTinhDiem!$B$23*ROUND(1+(SUMPRODUCT(INDEX(CachTinhDiem!$B$8:$E$11,2,0),$K921:$N921)-1)*9/4,1)+CachTinhDiem!$B$24*ROUND(1+(INDEX(CachTinhDiem!$B$15:$E$20,MATCH($O921,CachTinhDiem!$A$15:$A$20,0),2)-1)*9/4,1),1)</f>
        <v>4.8</v>
      </c>
      <c r="R921" s="20">
        <f>ROUND(CachTinhDiem!$B$23*ROUND(1+(SUMPRODUCT(INDEX(CachTinhDiem!$B$8:$E$11,3,0),$K921:$N921)-1)*9/4,1)+CachTinhDiem!$B$24*ROUND(1+(INDEX(CachTinhDiem!$B$15:$E$20,MATCH($O921,CachTinhDiem!$A$15:$A$20,0),3)-1)*9/4,1),1)</f>
        <v>5.5</v>
      </c>
      <c r="S921" s="20">
        <f>ROUND(CachTinhDiem!$B$23*ROUND(1+(SUMPRODUCT(INDEX(CachTinhDiem!$B$8:$E$11,4,0),$K921:$N921)-1)*9/4,1)+CachTinhDiem!$B$24*ROUND(1+(INDEX(CachTinhDiem!$B$15:$E$20,MATCH($O921,CachTinhDiem!$A$15:$A$20,0),4)-1)*9/4,1),1)</f>
        <v>8.6999999999999993</v>
      </c>
      <c r="T921" s="18" t="str">
        <f>INDEX(CachTinhDiem!$A$8:$A$11,MATCH(MAX($P921:$S921),$P921:$S921,0))</f>
        <v>Thuyết trình</v>
      </c>
      <c r="U921" s="21" t="s">
        <v>91</v>
      </c>
      <c r="V921" s="21" t="s">
        <v>92</v>
      </c>
    </row>
    <row r="922" spans="1:22" ht="15" customHeight="1" x14ac:dyDescent="0.35">
      <c r="A922" s="18" t="s">
        <v>2038</v>
      </c>
      <c r="B922" s="18" t="s">
        <v>1512</v>
      </c>
      <c r="C922" s="18" t="s">
        <v>2039</v>
      </c>
      <c r="D922" s="18" t="s">
        <v>100</v>
      </c>
      <c r="E922" s="18" t="s">
        <v>106</v>
      </c>
      <c r="F922" s="18" t="s">
        <v>87</v>
      </c>
      <c r="G922" s="18" t="s">
        <v>1773</v>
      </c>
      <c r="H922" s="19">
        <v>14</v>
      </c>
      <c r="I922" s="19">
        <v>33</v>
      </c>
      <c r="J922" s="18" t="s">
        <v>89</v>
      </c>
      <c r="K922" s="19">
        <v>2</v>
      </c>
      <c r="L922" s="19">
        <v>3</v>
      </c>
      <c r="M922" s="19">
        <v>3</v>
      </c>
      <c r="N922" s="19">
        <v>5</v>
      </c>
      <c r="O922" s="18" t="s">
        <v>103</v>
      </c>
      <c r="P922" s="20">
        <f>ROUND(CachTinhDiem!$B$23*ROUND(1+(SUMPRODUCT(INDEX(CachTinhDiem!$B$8:$E$11,1,0),$K922:$N922)-1)*9/4,1)+CachTinhDiem!$B$24*ROUND(1+(INDEX(CachTinhDiem!$B$15:$E$20,MATCH($O922,CachTinhDiem!$A$15:$A$20,0),1)-1)*9/4,1),1)</f>
        <v>7</v>
      </c>
      <c r="Q922" s="20">
        <f>ROUND(CachTinhDiem!$B$23*ROUND(1+(SUMPRODUCT(INDEX(CachTinhDiem!$B$8:$E$11,2,0),$K922:$N922)-1)*9/4,1)+CachTinhDiem!$B$24*ROUND(1+(INDEX(CachTinhDiem!$B$15:$E$20,MATCH($O922,CachTinhDiem!$A$15:$A$20,0),2)-1)*9/4,1),1)</f>
        <v>4.8</v>
      </c>
      <c r="R922" s="20">
        <f>ROUND(CachTinhDiem!$B$23*ROUND(1+(SUMPRODUCT(INDEX(CachTinhDiem!$B$8:$E$11,3,0),$K922:$N922)-1)*9/4,1)+CachTinhDiem!$B$24*ROUND(1+(INDEX(CachTinhDiem!$B$15:$E$20,MATCH($O922,CachTinhDiem!$A$15:$A$20,0),3)-1)*9/4,1),1)</f>
        <v>5.5</v>
      </c>
      <c r="S922" s="20">
        <f>ROUND(CachTinhDiem!$B$23*ROUND(1+(SUMPRODUCT(INDEX(CachTinhDiem!$B$8:$E$11,4,0),$K922:$N922)-1)*9/4,1)+CachTinhDiem!$B$24*ROUND(1+(INDEX(CachTinhDiem!$B$15:$E$20,MATCH($O922,CachTinhDiem!$A$15:$A$20,0),4)-1)*9/4,1),1)</f>
        <v>8.6999999999999993</v>
      </c>
      <c r="T922" s="18" t="str">
        <f>INDEX(CachTinhDiem!$A$8:$A$11,MATCH(MAX($P922:$S922),$P922:$S922,0))</f>
        <v>Thuyết trình</v>
      </c>
      <c r="U922" s="21" t="s">
        <v>91</v>
      </c>
      <c r="V922" s="21" t="s">
        <v>92</v>
      </c>
    </row>
    <row r="923" spans="1:22" ht="15" customHeight="1" x14ac:dyDescent="0.35">
      <c r="A923" s="18" t="s">
        <v>2040</v>
      </c>
      <c r="B923" s="18" t="s">
        <v>1512</v>
      </c>
      <c r="C923" s="18" t="s">
        <v>2041</v>
      </c>
      <c r="D923" s="18" t="s">
        <v>136</v>
      </c>
      <c r="E923" s="18" t="s">
        <v>254</v>
      </c>
      <c r="F923" s="18" t="s">
        <v>87</v>
      </c>
      <c r="G923" s="18" t="s">
        <v>262</v>
      </c>
      <c r="H923" s="19">
        <v>5</v>
      </c>
      <c r="I923" s="19">
        <v>20</v>
      </c>
      <c r="J923" s="18" t="s">
        <v>120</v>
      </c>
      <c r="K923" s="19">
        <v>4</v>
      </c>
      <c r="L923" s="19">
        <v>1</v>
      </c>
      <c r="M923" s="19">
        <v>3</v>
      </c>
      <c r="N923" s="19">
        <v>3</v>
      </c>
      <c r="O923" s="18" t="s">
        <v>115</v>
      </c>
      <c r="P923" s="20">
        <f>ROUND(CachTinhDiem!$B$23*ROUND(1+(SUMPRODUCT(INDEX(CachTinhDiem!$B$8:$E$11,1,0),$K923:$N923)-1)*9/4,1)+CachTinhDiem!$B$24*ROUND(1+(INDEX(CachTinhDiem!$B$15:$E$20,MATCH($O923,CachTinhDiem!$A$15:$A$20,0),1)-1)*9/4,1),1)</f>
        <v>6.1</v>
      </c>
      <c r="Q923" s="20">
        <f>ROUND(CachTinhDiem!$B$23*ROUND(1+(SUMPRODUCT(INDEX(CachTinhDiem!$B$8:$E$11,2,0),$K923:$N923)-1)*9/4,1)+CachTinhDiem!$B$24*ROUND(1+(INDEX(CachTinhDiem!$B$15:$E$20,MATCH($O923,CachTinhDiem!$A$15:$A$20,0),2)-1)*9/4,1),1)</f>
        <v>5.9</v>
      </c>
      <c r="R923" s="20">
        <f>ROUND(CachTinhDiem!$B$23*ROUND(1+(SUMPRODUCT(INDEX(CachTinhDiem!$B$8:$E$11,3,0),$K923:$N923)-1)*9/4,1)+CachTinhDiem!$B$24*ROUND(1+(INDEX(CachTinhDiem!$B$15:$E$20,MATCH($O923,CachTinhDiem!$A$15:$A$20,0),3)-1)*9/4,1),1)</f>
        <v>5.9</v>
      </c>
      <c r="S923" s="20">
        <f>ROUND(CachTinhDiem!$B$23*ROUND(1+(SUMPRODUCT(INDEX(CachTinhDiem!$B$8:$E$11,4,0),$K923:$N923)-1)*9/4,1)+CachTinhDiem!$B$24*ROUND(1+(INDEX(CachTinhDiem!$B$15:$E$20,MATCH($O923,CachTinhDiem!$A$15:$A$20,0),4)-1)*9/4,1),1)</f>
        <v>4.9000000000000004</v>
      </c>
      <c r="T923" s="18" t="str">
        <f>INDEX(CachTinhDiem!$A$8:$A$11,MATCH(MAX($P923:$S923),$P923:$S923,0))</f>
        <v>Đi học</v>
      </c>
      <c r="U923" s="21" t="s">
        <v>91</v>
      </c>
      <c r="V923" s="21" t="s">
        <v>92</v>
      </c>
    </row>
    <row r="924" spans="1:22" ht="15" customHeight="1" x14ac:dyDescent="0.35">
      <c r="A924" s="18" t="s">
        <v>2042</v>
      </c>
      <c r="B924" s="18" t="s">
        <v>1512</v>
      </c>
      <c r="C924" s="18" t="s">
        <v>2043</v>
      </c>
      <c r="D924" s="18" t="s">
        <v>85</v>
      </c>
      <c r="E924" s="18" t="s">
        <v>126</v>
      </c>
      <c r="F924" s="18" t="s">
        <v>87</v>
      </c>
      <c r="G924" s="18" t="s">
        <v>199</v>
      </c>
      <c r="H924" s="19">
        <v>15</v>
      </c>
      <c r="I924" s="19">
        <v>33</v>
      </c>
      <c r="J924" s="18" t="s">
        <v>89</v>
      </c>
      <c r="K924" s="19">
        <v>2</v>
      </c>
      <c r="L924" s="19">
        <v>3</v>
      </c>
      <c r="M924" s="19">
        <v>3</v>
      </c>
      <c r="N924" s="19">
        <v>5</v>
      </c>
      <c r="O924" s="18" t="s">
        <v>103</v>
      </c>
      <c r="P924" s="20">
        <f>ROUND(CachTinhDiem!$B$23*ROUND(1+(SUMPRODUCT(INDEX(CachTinhDiem!$B$8:$E$11,1,0),$K924:$N924)-1)*9/4,1)+CachTinhDiem!$B$24*ROUND(1+(INDEX(CachTinhDiem!$B$15:$E$20,MATCH($O924,CachTinhDiem!$A$15:$A$20,0),1)-1)*9/4,1),1)</f>
        <v>7</v>
      </c>
      <c r="Q924" s="20">
        <f>ROUND(CachTinhDiem!$B$23*ROUND(1+(SUMPRODUCT(INDEX(CachTinhDiem!$B$8:$E$11,2,0),$K924:$N924)-1)*9/4,1)+CachTinhDiem!$B$24*ROUND(1+(INDEX(CachTinhDiem!$B$15:$E$20,MATCH($O924,CachTinhDiem!$A$15:$A$20,0),2)-1)*9/4,1),1)</f>
        <v>4.8</v>
      </c>
      <c r="R924" s="20">
        <f>ROUND(CachTinhDiem!$B$23*ROUND(1+(SUMPRODUCT(INDEX(CachTinhDiem!$B$8:$E$11,3,0),$K924:$N924)-1)*9/4,1)+CachTinhDiem!$B$24*ROUND(1+(INDEX(CachTinhDiem!$B$15:$E$20,MATCH($O924,CachTinhDiem!$A$15:$A$20,0),3)-1)*9/4,1),1)</f>
        <v>5.5</v>
      </c>
      <c r="S924" s="20">
        <f>ROUND(CachTinhDiem!$B$23*ROUND(1+(SUMPRODUCT(INDEX(CachTinhDiem!$B$8:$E$11,4,0),$K924:$N924)-1)*9/4,1)+CachTinhDiem!$B$24*ROUND(1+(INDEX(CachTinhDiem!$B$15:$E$20,MATCH($O924,CachTinhDiem!$A$15:$A$20,0),4)-1)*9/4,1),1)</f>
        <v>8.6999999999999993</v>
      </c>
      <c r="T924" s="18" t="str">
        <f>INDEX(CachTinhDiem!$A$8:$A$11,MATCH(MAX($P924:$S924),$P924:$S924,0))</f>
        <v>Thuyết trình</v>
      </c>
      <c r="U924" s="21" t="s">
        <v>91</v>
      </c>
      <c r="V924" s="21" t="s">
        <v>92</v>
      </c>
    </row>
    <row r="925" spans="1:22" ht="15" customHeight="1" x14ac:dyDescent="0.35">
      <c r="A925" s="18" t="s">
        <v>2044</v>
      </c>
      <c r="B925" s="18" t="s">
        <v>1512</v>
      </c>
      <c r="C925" s="18" t="s">
        <v>2045</v>
      </c>
      <c r="D925" s="18" t="s">
        <v>100</v>
      </c>
      <c r="E925" s="18" t="s">
        <v>101</v>
      </c>
      <c r="F925" s="18" t="s">
        <v>87</v>
      </c>
      <c r="G925" s="18" t="s">
        <v>1145</v>
      </c>
      <c r="H925" s="19">
        <v>12</v>
      </c>
      <c r="I925" s="19">
        <v>30</v>
      </c>
      <c r="J925" s="18" t="s">
        <v>128</v>
      </c>
      <c r="K925" s="19">
        <v>3</v>
      </c>
      <c r="L925" s="19">
        <v>3</v>
      </c>
      <c r="M925" s="19">
        <v>4</v>
      </c>
      <c r="N925" s="19">
        <v>2</v>
      </c>
      <c r="O925" s="18" t="s">
        <v>150</v>
      </c>
      <c r="P925" s="20">
        <f>ROUND(CachTinhDiem!$B$23*ROUND(1+(SUMPRODUCT(INDEX(CachTinhDiem!$B$8:$E$11,1,0),$K925:$N925)-1)*9/4,1)+CachTinhDiem!$B$24*ROUND(1+(INDEX(CachTinhDiem!$B$15:$E$20,MATCH($O925,CachTinhDiem!$A$15:$A$20,0),1)-1)*9/4,1),1)</f>
        <v>6.2</v>
      </c>
      <c r="Q925" s="20">
        <f>ROUND(CachTinhDiem!$B$23*ROUND(1+(SUMPRODUCT(INDEX(CachTinhDiem!$B$8:$E$11,2,0),$K925:$N925)-1)*9/4,1)+CachTinhDiem!$B$24*ROUND(1+(INDEX(CachTinhDiem!$B$15:$E$20,MATCH($O925,CachTinhDiem!$A$15:$A$20,0),2)-1)*9/4,1),1)</f>
        <v>5.5</v>
      </c>
      <c r="R925" s="20">
        <f>ROUND(CachTinhDiem!$B$23*ROUND(1+(SUMPRODUCT(INDEX(CachTinhDiem!$B$8:$E$11,3,0),$K925:$N925)-1)*9/4,1)+CachTinhDiem!$B$24*ROUND(1+(INDEX(CachTinhDiem!$B$15:$E$20,MATCH($O925,CachTinhDiem!$A$15:$A$20,0),3)-1)*9/4,1),1)</f>
        <v>7.3</v>
      </c>
      <c r="S925" s="20">
        <f>ROUND(CachTinhDiem!$B$23*ROUND(1+(SUMPRODUCT(INDEX(CachTinhDiem!$B$8:$E$11,4,0),$K925:$N925)-1)*9/4,1)+CachTinhDiem!$B$24*ROUND(1+(INDEX(CachTinhDiem!$B$15:$E$20,MATCH($O925,CachTinhDiem!$A$15:$A$20,0),4)-1)*9/4,1),1)</f>
        <v>4.9000000000000004</v>
      </c>
      <c r="T925" s="18" t="str">
        <f>INDEX(CachTinhDiem!$A$8:$A$11,MATCH(MAX($P925:$S925),$P925:$S925,0))</f>
        <v>Vẽ ngoại cảnh</v>
      </c>
      <c r="U925" s="21" t="s">
        <v>91</v>
      </c>
      <c r="V925" s="21" t="s">
        <v>92</v>
      </c>
    </row>
    <row r="926" spans="1:22" ht="15" customHeight="1" x14ac:dyDescent="0.35">
      <c r="A926" s="18" t="s">
        <v>2046</v>
      </c>
      <c r="B926" s="18" t="s">
        <v>1512</v>
      </c>
      <c r="C926" s="18" t="s">
        <v>2047</v>
      </c>
      <c r="D926" s="18" t="s">
        <v>85</v>
      </c>
      <c r="E926" s="18" t="s">
        <v>101</v>
      </c>
      <c r="F926" s="18" t="s">
        <v>87</v>
      </c>
      <c r="G926" s="18" t="s">
        <v>1576</v>
      </c>
      <c r="H926" s="19">
        <v>14</v>
      </c>
      <c r="I926" s="19">
        <v>35</v>
      </c>
      <c r="J926" s="18" t="s">
        <v>89</v>
      </c>
      <c r="K926" s="19">
        <v>2</v>
      </c>
      <c r="L926" s="19">
        <v>3</v>
      </c>
      <c r="M926" s="19">
        <v>2</v>
      </c>
      <c r="N926" s="19">
        <v>4</v>
      </c>
      <c r="O926" s="18" t="s">
        <v>103</v>
      </c>
      <c r="P926" s="20">
        <f>ROUND(CachTinhDiem!$B$23*ROUND(1+(SUMPRODUCT(INDEX(CachTinhDiem!$B$8:$E$11,1,0),$K926:$N926)-1)*9/4,1)+CachTinhDiem!$B$24*ROUND(1+(INDEX(CachTinhDiem!$B$15:$E$20,MATCH($O926,CachTinhDiem!$A$15:$A$20,0),1)-1)*9/4,1),1)</f>
        <v>6.1</v>
      </c>
      <c r="Q926" s="20">
        <f>ROUND(CachTinhDiem!$B$23*ROUND(1+(SUMPRODUCT(INDEX(CachTinhDiem!$B$8:$E$11,2,0),$K926:$N926)-1)*9/4,1)+CachTinhDiem!$B$24*ROUND(1+(INDEX(CachTinhDiem!$B$15:$E$20,MATCH($O926,CachTinhDiem!$A$15:$A$20,0),2)-1)*9/4,1),1)</f>
        <v>3.9</v>
      </c>
      <c r="R926" s="20">
        <f>ROUND(CachTinhDiem!$B$23*ROUND(1+(SUMPRODUCT(INDEX(CachTinhDiem!$B$8:$E$11,3,0),$K926:$N926)-1)*9/4,1)+CachTinhDiem!$B$24*ROUND(1+(INDEX(CachTinhDiem!$B$15:$E$20,MATCH($O926,CachTinhDiem!$A$15:$A$20,0),3)-1)*9/4,1),1)</f>
        <v>4.4000000000000004</v>
      </c>
      <c r="S926" s="20">
        <f>ROUND(CachTinhDiem!$B$23*ROUND(1+(SUMPRODUCT(INDEX(CachTinhDiem!$B$8:$E$11,4,0),$K926:$N926)-1)*9/4,1)+CachTinhDiem!$B$24*ROUND(1+(INDEX(CachTinhDiem!$B$15:$E$20,MATCH($O926,CachTinhDiem!$A$15:$A$20,0),4)-1)*9/4,1),1)</f>
        <v>7.5</v>
      </c>
      <c r="T926" s="18" t="str">
        <f>INDEX(CachTinhDiem!$A$8:$A$11,MATCH(MAX($P926:$S926),$P926:$S926,0))</f>
        <v>Thuyết trình</v>
      </c>
      <c r="U926" s="21" t="s">
        <v>91</v>
      </c>
      <c r="V926" s="21" t="s">
        <v>92</v>
      </c>
    </row>
    <row r="927" spans="1:22" ht="15" customHeight="1" x14ac:dyDescent="0.35">
      <c r="A927" s="18" t="s">
        <v>2048</v>
      </c>
      <c r="B927" s="18" t="s">
        <v>1512</v>
      </c>
      <c r="C927" s="18" t="s">
        <v>2049</v>
      </c>
      <c r="D927" s="18" t="s">
        <v>136</v>
      </c>
      <c r="E927" s="18" t="s">
        <v>225</v>
      </c>
      <c r="F927" s="18" t="s">
        <v>87</v>
      </c>
      <c r="G927" s="18" t="s">
        <v>1145</v>
      </c>
      <c r="H927" s="19">
        <v>12</v>
      </c>
      <c r="I927" s="19">
        <v>31</v>
      </c>
      <c r="J927" s="18" t="s">
        <v>128</v>
      </c>
      <c r="K927" s="19">
        <v>3</v>
      </c>
      <c r="L927" s="19">
        <v>3</v>
      </c>
      <c r="M927" s="19">
        <v>4</v>
      </c>
      <c r="N927" s="19">
        <v>4</v>
      </c>
      <c r="O927" s="18" t="s">
        <v>103</v>
      </c>
      <c r="P927" s="20">
        <f>ROUND(CachTinhDiem!$B$23*ROUND(1+(SUMPRODUCT(INDEX(CachTinhDiem!$B$8:$E$11,1,0),$K927:$N927)-1)*9/4,1)+CachTinhDiem!$B$24*ROUND(1+(INDEX(CachTinhDiem!$B$15:$E$20,MATCH($O927,CachTinhDiem!$A$15:$A$20,0),1)-1)*9/4,1),1)</f>
        <v>7.2</v>
      </c>
      <c r="Q927" s="20">
        <f>ROUND(CachTinhDiem!$B$23*ROUND(1+(SUMPRODUCT(INDEX(CachTinhDiem!$B$8:$E$11,2,0),$K927:$N927)-1)*9/4,1)+CachTinhDiem!$B$24*ROUND(1+(INDEX(CachTinhDiem!$B$15:$E$20,MATCH($O927,CachTinhDiem!$A$15:$A$20,0),2)-1)*9/4,1),1)</f>
        <v>5.8</v>
      </c>
      <c r="R927" s="20">
        <f>ROUND(CachTinhDiem!$B$23*ROUND(1+(SUMPRODUCT(INDEX(CachTinhDiem!$B$8:$E$11,3,0),$K927:$N927)-1)*9/4,1)+CachTinhDiem!$B$24*ROUND(1+(INDEX(CachTinhDiem!$B$15:$E$20,MATCH($O927,CachTinhDiem!$A$15:$A$20,0),3)-1)*9/4,1),1)</f>
        <v>6</v>
      </c>
      <c r="S927" s="20">
        <f>ROUND(CachTinhDiem!$B$23*ROUND(1+(SUMPRODUCT(INDEX(CachTinhDiem!$B$8:$E$11,4,0),$K927:$N927)-1)*9/4,1)+CachTinhDiem!$B$24*ROUND(1+(INDEX(CachTinhDiem!$B$15:$E$20,MATCH($O927,CachTinhDiem!$A$15:$A$20,0),4)-1)*9/4,1),1)</f>
        <v>8.1</v>
      </c>
      <c r="T927" s="18" t="str">
        <f>INDEX(CachTinhDiem!$A$8:$A$11,MATCH(MAX($P927:$S927),$P927:$S927,0))</f>
        <v>Thuyết trình</v>
      </c>
      <c r="U927" s="21" t="s">
        <v>91</v>
      </c>
      <c r="V927" s="21" t="s">
        <v>92</v>
      </c>
    </row>
    <row r="928" spans="1:22" ht="15" customHeight="1" x14ac:dyDescent="0.35">
      <c r="A928" s="18" t="s">
        <v>2050</v>
      </c>
      <c r="B928" s="18" t="s">
        <v>1512</v>
      </c>
      <c r="C928" s="18" t="s">
        <v>2051</v>
      </c>
      <c r="D928" s="18" t="s">
        <v>100</v>
      </c>
      <c r="E928" s="18" t="s">
        <v>101</v>
      </c>
      <c r="F928" s="18" t="s">
        <v>87</v>
      </c>
      <c r="G928" s="18" t="s">
        <v>1561</v>
      </c>
      <c r="H928" s="19">
        <v>5</v>
      </c>
      <c r="I928" s="19">
        <v>17</v>
      </c>
      <c r="J928" s="18" t="s">
        <v>120</v>
      </c>
      <c r="K928" s="19">
        <v>4</v>
      </c>
      <c r="L928" s="19">
        <v>1</v>
      </c>
      <c r="M928" s="19">
        <v>4</v>
      </c>
      <c r="N928" s="19">
        <v>3</v>
      </c>
      <c r="O928" s="18" t="s">
        <v>150</v>
      </c>
      <c r="P928" s="20">
        <f>ROUND(CachTinhDiem!$B$23*ROUND(1+(SUMPRODUCT(INDEX(CachTinhDiem!$B$8:$E$11,1,0),$K928:$N928)-1)*9/4,1)+CachTinhDiem!$B$24*ROUND(1+(INDEX(CachTinhDiem!$B$15:$E$20,MATCH($O928,CachTinhDiem!$A$15:$A$20,0),1)-1)*9/4,1),1)</f>
        <v>5.9</v>
      </c>
      <c r="Q928" s="20">
        <f>ROUND(CachTinhDiem!$B$23*ROUND(1+(SUMPRODUCT(INDEX(CachTinhDiem!$B$8:$E$11,2,0),$K928:$N928)-1)*9/4,1)+CachTinhDiem!$B$24*ROUND(1+(INDEX(CachTinhDiem!$B$15:$E$20,MATCH($O928,CachTinhDiem!$A$15:$A$20,0),2)-1)*9/4,1),1)</f>
        <v>5.3</v>
      </c>
      <c r="R928" s="20">
        <f>ROUND(CachTinhDiem!$B$23*ROUND(1+(SUMPRODUCT(INDEX(CachTinhDiem!$B$8:$E$11,3,0),$K928:$N928)-1)*9/4,1)+CachTinhDiem!$B$24*ROUND(1+(INDEX(CachTinhDiem!$B$15:$E$20,MATCH($O928,CachTinhDiem!$A$15:$A$20,0),3)-1)*9/4,1),1)</f>
        <v>6.7</v>
      </c>
      <c r="S928" s="20">
        <f>ROUND(CachTinhDiem!$B$23*ROUND(1+(SUMPRODUCT(INDEX(CachTinhDiem!$B$8:$E$11,4,0),$K928:$N928)-1)*9/4,1)+CachTinhDiem!$B$24*ROUND(1+(INDEX(CachTinhDiem!$B$15:$E$20,MATCH($O928,CachTinhDiem!$A$15:$A$20,0),4)-1)*9/4,1),1)</f>
        <v>5.2</v>
      </c>
      <c r="T928" s="18" t="str">
        <f>INDEX(CachTinhDiem!$A$8:$A$11,MATCH(MAX($P928:$S928),$P928:$S928,0))</f>
        <v>Vẽ ngoại cảnh</v>
      </c>
      <c r="U928" s="21" t="s">
        <v>91</v>
      </c>
      <c r="V928" s="21" t="s">
        <v>92</v>
      </c>
    </row>
    <row r="929" spans="1:22" ht="15" customHeight="1" x14ac:dyDescent="0.35">
      <c r="A929" s="18" t="s">
        <v>2052</v>
      </c>
      <c r="B929" s="18" t="s">
        <v>1512</v>
      </c>
      <c r="C929" s="18" t="s">
        <v>2053</v>
      </c>
      <c r="D929" s="18" t="s">
        <v>85</v>
      </c>
      <c r="E929" s="18" t="s">
        <v>106</v>
      </c>
      <c r="F929" s="18" t="s">
        <v>87</v>
      </c>
      <c r="G929" s="18" t="s">
        <v>199</v>
      </c>
      <c r="H929" s="19">
        <v>14</v>
      </c>
      <c r="I929" s="19">
        <v>34</v>
      </c>
      <c r="J929" s="18" t="s">
        <v>89</v>
      </c>
      <c r="K929" s="19">
        <v>2</v>
      </c>
      <c r="L929" s="19">
        <v>3</v>
      </c>
      <c r="M929" s="19">
        <v>3</v>
      </c>
      <c r="N929" s="19">
        <v>5</v>
      </c>
      <c r="O929" s="18" t="s">
        <v>103</v>
      </c>
      <c r="P929" s="20">
        <f>ROUND(CachTinhDiem!$B$23*ROUND(1+(SUMPRODUCT(INDEX(CachTinhDiem!$B$8:$E$11,1,0),$K929:$N929)-1)*9/4,1)+CachTinhDiem!$B$24*ROUND(1+(INDEX(CachTinhDiem!$B$15:$E$20,MATCH($O929,CachTinhDiem!$A$15:$A$20,0),1)-1)*9/4,1),1)</f>
        <v>7</v>
      </c>
      <c r="Q929" s="20">
        <f>ROUND(CachTinhDiem!$B$23*ROUND(1+(SUMPRODUCT(INDEX(CachTinhDiem!$B$8:$E$11,2,0),$K929:$N929)-1)*9/4,1)+CachTinhDiem!$B$24*ROUND(1+(INDEX(CachTinhDiem!$B$15:$E$20,MATCH($O929,CachTinhDiem!$A$15:$A$20,0),2)-1)*9/4,1),1)</f>
        <v>4.8</v>
      </c>
      <c r="R929" s="20">
        <f>ROUND(CachTinhDiem!$B$23*ROUND(1+(SUMPRODUCT(INDEX(CachTinhDiem!$B$8:$E$11,3,0),$K929:$N929)-1)*9/4,1)+CachTinhDiem!$B$24*ROUND(1+(INDEX(CachTinhDiem!$B$15:$E$20,MATCH($O929,CachTinhDiem!$A$15:$A$20,0),3)-1)*9/4,1),1)</f>
        <v>5.5</v>
      </c>
      <c r="S929" s="20">
        <f>ROUND(CachTinhDiem!$B$23*ROUND(1+(SUMPRODUCT(INDEX(CachTinhDiem!$B$8:$E$11,4,0),$K929:$N929)-1)*9/4,1)+CachTinhDiem!$B$24*ROUND(1+(INDEX(CachTinhDiem!$B$15:$E$20,MATCH($O929,CachTinhDiem!$A$15:$A$20,0),4)-1)*9/4,1),1)</f>
        <v>8.6999999999999993</v>
      </c>
      <c r="T929" s="18" t="str">
        <f>INDEX(CachTinhDiem!$A$8:$A$11,MATCH(MAX($P929:$S929),$P929:$S929,0))</f>
        <v>Thuyết trình</v>
      </c>
      <c r="U929" s="21" t="s">
        <v>91</v>
      </c>
      <c r="V929" s="21" t="s">
        <v>92</v>
      </c>
    </row>
    <row r="930" spans="1:22" ht="15" customHeight="1" x14ac:dyDescent="0.35">
      <c r="A930" s="18" t="s">
        <v>2054</v>
      </c>
      <c r="B930" s="18" t="s">
        <v>1512</v>
      </c>
      <c r="C930" s="18" t="s">
        <v>2055</v>
      </c>
      <c r="D930" s="18" t="s">
        <v>85</v>
      </c>
      <c r="E930" s="18" t="s">
        <v>170</v>
      </c>
      <c r="F930" s="18" t="s">
        <v>87</v>
      </c>
      <c r="G930" s="18" t="s">
        <v>1058</v>
      </c>
      <c r="H930" s="19">
        <v>9</v>
      </c>
      <c r="I930" s="19">
        <v>31</v>
      </c>
      <c r="J930" s="18" t="s">
        <v>200</v>
      </c>
      <c r="K930" s="19">
        <v>2</v>
      </c>
      <c r="L930" s="19">
        <v>3</v>
      </c>
      <c r="M930" s="19">
        <v>4</v>
      </c>
      <c r="N930" s="19">
        <v>2</v>
      </c>
      <c r="O930" s="18" t="s">
        <v>115</v>
      </c>
      <c r="P930" s="20">
        <f>ROUND(CachTinhDiem!$B$23*ROUND(1+(SUMPRODUCT(INDEX(CachTinhDiem!$B$8:$E$11,1,0),$K930:$N930)-1)*9/4,1)+CachTinhDiem!$B$24*ROUND(1+(INDEX(CachTinhDiem!$B$15:$E$20,MATCH($O930,CachTinhDiem!$A$15:$A$20,0),1)-1)*9/4,1),1)</f>
        <v>6.7</v>
      </c>
      <c r="Q930" s="20">
        <f>ROUND(CachTinhDiem!$B$23*ROUND(1+(SUMPRODUCT(INDEX(CachTinhDiem!$B$8:$E$11,2,0),$K930:$N930)-1)*9/4,1)+CachTinhDiem!$B$24*ROUND(1+(INDEX(CachTinhDiem!$B$15:$E$20,MATCH($O930,CachTinhDiem!$A$15:$A$20,0),2)-1)*9/4,1),1)</f>
        <v>6.5</v>
      </c>
      <c r="R930" s="20">
        <f>ROUND(CachTinhDiem!$B$23*ROUND(1+(SUMPRODUCT(INDEX(CachTinhDiem!$B$8:$E$11,3,0),$K930:$N930)-1)*9/4,1)+CachTinhDiem!$B$24*ROUND(1+(INDEX(CachTinhDiem!$B$15:$E$20,MATCH($O930,CachTinhDiem!$A$15:$A$20,0),3)-1)*9/4,1),1)</f>
        <v>7.3</v>
      </c>
      <c r="S930" s="20">
        <f>ROUND(CachTinhDiem!$B$23*ROUND(1+(SUMPRODUCT(INDEX(CachTinhDiem!$B$8:$E$11,4,0),$K930:$N930)-1)*9/4,1)+CachTinhDiem!$B$24*ROUND(1+(INDEX(CachTinhDiem!$B$15:$E$20,MATCH($O930,CachTinhDiem!$A$15:$A$20,0),4)-1)*9/4,1),1)</f>
        <v>4.9000000000000004</v>
      </c>
      <c r="T930" s="18" t="str">
        <f>INDEX(CachTinhDiem!$A$8:$A$11,MATCH(MAX($P930:$S930),$P930:$S930,0))</f>
        <v>Vẽ ngoại cảnh</v>
      </c>
      <c r="U930" s="21" t="s">
        <v>91</v>
      </c>
      <c r="V930" s="21" t="s">
        <v>92</v>
      </c>
    </row>
    <row r="931" spans="1:22" ht="15" customHeight="1" x14ac:dyDescent="0.35">
      <c r="A931" s="18" t="s">
        <v>2056</v>
      </c>
      <c r="B931" s="18" t="s">
        <v>1512</v>
      </c>
      <c r="C931" s="18" t="s">
        <v>2057</v>
      </c>
      <c r="D931" s="18" t="s">
        <v>85</v>
      </c>
      <c r="E931" s="18" t="s">
        <v>163</v>
      </c>
      <c r="F931" s="18" t="s">
        <v>87</v>
      </c>
      <c r="G931" s="18" t="s">
        <v>262</v>
      </c>
      <c r="H931" s="19">
        <v>5</v>
      </c>
      <c r="I931" s="19">
        <v>20</v>
      </c>
      <c r="J931" s="18" t="s">
        <v>120</v>
      </c>
      <c r="K931" s="19">
        <v>4</v>
      </c>
      <c r="L931" s="19">
        <v>1</v>
      </c>
      <c r="M931" s="19">
        <v>3</v>
      </c>
      <c r="N931" s="19">
        <v>2</v>
      </c>
      <c r="O931" s="18" t="s">
        <v>115</v>
      </c>
      <c r="P931" s="20">
        <f>ROUND(CachTinhDiem!$B$23*ROUND(1+(SUMPRODUCT(INDEX(CachTinhDiem!$B$8:$E$11,1,0),$K931:$N931)-1)*9/4,1)+CachTinhDiem!$B$24*ROUND(1+(INDEX(CachTinhDiem!$B$15:$E$20,MATCH($O931,CachTinhDiem!$A$15:$A$20,0),1)-1)*9/4,1),1)</f>
        <v>5.6</v>
      </c>
      <c r="Q931" s="20">
        <f>ROUND(CachTinhDiem!$B$23*ROUND(1+(SUMPRODUCT(INDEX(CachTinhDiem!$B$8:$E$11,2,0),$K931:$N931)-1)*9/4,1)+CachTinhDiem!$B$24*ROUND(1+(INDEX(CachTinhDiem!$B$15:$E$20,MATCH($O931,CachTinhDiem!$A$15:$A$20,0),2)-1)*9/4,1),1)</f>
        <v>5.7</v>
      </c>
      <c r="R931" s="20">
        <f>ROUND(CachTinhDiem!$B$23*ROUND(1+(SUMPRODUCT(INDEX(CachTinhDiem!$B$8:$E$11,3,0),$K931:$N931)-1)*9/4,1)+CachTinhDiem!$B$24*ROUND(1+(INDEX(CachTinhDiem!$B$15:$E$20,MATCH($O931,CachTinhDiem!$A$15:$A$20,0),3)-1)*9/4,1),1)</f>
        <v>5.6</v>
      </c>
      <c r="S931" s="20">
        <f>ROUND(CachTinhDiem!$B$23*ROUND(1+(SUMPRODUCT(INDEX(CachTinhDiem!$B$8:$E$11,4,0),$K931:$N931)-1)*9/4,1)+CachTinhDiem!$B$24*ROUND(1+(INDEX(CachTinhDiem!$B$15:$E$20,MATCH($O931,CachTinhDiem!$A$15:$A$20,0),4)-1)*9/4,1),1)</f>
        <v>4</v>
      </c>
      <c r="T931" s="18" t="str">
        <f>INDEX(CachTinhDiem!$A$8:$A$11,MATCH(MAX($P931:$S931),$P931:$S931,0))</f>
        <v>Xưởng/Công trình</v>
      </c>
      <c r="U931" s="21" t="s">
        <v>91</v>
      </c>
      <c r="V931" s="21" t="s">
        <v>92</v>
      </c>
    </row>
    <row r="932" spans="1:22" ht="15" customHeight="1" x14ac:dyDescent="0.35">
      <c r="A932" s="18" t="s">
        <v>2058</v>
      </c>
      <c r="B932" s="18" t="s">
        <v>1512</v>
      </c>
      <c r="C932" s="18" t="s">
        <v>2059</v>
      </c>
      <c r="D932" s="18" t="s">
        <v>100</v>
      </c>
      <c r="E932" s="18" t="s">
        <v>170</v>
      </c>
      <c r="F932" s="18" t="s">
        <v>87</v>
      </c>
      <c r="G932" s="18" t="s">
        <v>278</v>
      </c>
      <c r="H932" s="19">
        <v>15</v>
      </c>
      <c r="I932" s="19">
        <v>35</v>
      </c>
      <c r="J932" s="18" t="s">
        <v>89</v>
      </c>
      <c r="K932" s="19">
        <v>2</v>
      </c>
      <c r="L932" s="19">
        <v>5</v>
      </c>
      <c r="M932" s="19">
        <v>3</v>
      </c>
      <c r="N932" s="19">
        <v>4</v>
      </c>
      <c r="O932" s="18" t="s">
        <v>103</v>
      </c>
      <c r="P932" s="20">
        <f>ROUND(CachTinhDiem!$B$23*ROUND(1+(SUMPRODUCT(INDEX(CachTinhDiem!$B$8:$E$11,1,0),$K932:$N932)-1)*9/4,1)+CachTinhDiem!$B$24*ROUND(1+(INDEX(CachTinhDiem!$B$15:$E$20,MATCH($O932,CachTinhDiem!$A$15:$A$20,0),1)-1)*9/4,1),1)</f>
        <v>7.5</v>
      </c>
      <c r="Q932" s="20">
        <f>ROUND(CachTinhDiem!$B$23*ROUND(1+(SUMPRODUCT(INDEX(CachTinhDiem!$B$8:$E$11,2,0),$K932:$N932)-1)*9/4,1)+CachTinhDiem!$B$24*ROUND(1+(INDEX(CachTinhDiem!$B$15:$E$20,MATCH($O932,CachTinhDiem!$A$15:$A$20,0),2)-1)*9/4,1),1)</f>
        <v>5.3</v>
      </c>
      <c r="R932" s="20">
        <f>ROUND(CachTinhDiem!$B$23*ROUND(1+(SUMPRODUCT(INDEX(CachTinhDiem!$B$8:$E$11,3,0),$K932:$N932)-1)*9/4,1)+CachTinhDiem!$B$24*ROUND(1+(INDEX(CachTinhDiem!$B$15:$E$20,MATCH($O932,CachTinhDiem!$A$15:$A$20,0),3)-1)*9/4,1),1)</f>
        <v>6.1</v>
      </c>
      <c r="S932" s="20">
        <f>ROUND(CachTinhDiem!$B$23*ROUND(1+(SUMPRODUCT(INDEX(CachTinhDiem!$B$8:$E$11,4,0),$K932:$N932)-1)*9/4,1)+CachTinhDiem!$B$24*ROUND(1+(INDEX(CachTinhDiem!$B$15:$E$20,MATCH($O932,CachTinhDiem!$A$15:$A$20,0),4)-1)*9/4,1),1)</f>
        <v>8.5</v>
      </c>
      <c r="T932" s="18" t="str">
        <f>INDEX(CachTinhDiem!$A$8:$A$11,MATCH(MAX($P932:$S932),$P932:$S932,0))</f>
        <v>Thuyết trình</v>
      </c>
      <c r="U932" s="21" t="s">
        <v>91</v>
      </c>
      <c r="V932" s="21" t="s">
        <v>92</v>
      </c>
    </row>
    <row r="933" spans="1:22" ht="15" customHeight="1" x14ac:dyDescent="0.35">
      <c r="A933" s="18" t="s">
        <v>2060</v>
      </c>
      <c r="B933" s="18" t="s">
        <v>1512</v>
      </c>
      <c r="C933" s="18" t="s">
        <v>2061</v>
      </c>
      <c r="D933" s="18" t="s">
        <v>136</v>
      </c>
      <c r="E933" s="18" t="s">
        <v>18</v>
      </c>
      <c r="F933" s="18" t="s">
        <v>87</v>
      </c>
      <c r="G933" s="18" t="s">
        <v>259</v>
      </c>
      <c r="H933" s="19">
        <v>8</v>
      </c>
      <c r="I933" s="19">
        <v>22</v>
      </c>
      <c r="J933" s="18" t="s">
        <v>97</v>
      </c>
      <c r="K933" s="19">
        <v>4</v>
      </c>
      <c r="L933" s="19">
        <v>3</v>
      </c>
      <c r="M933" s="19">
        <v>3</v>
      </c>
      <c r="N933" s="19">
        <v>2</v>
      </c>
      <c r="O933" s="18" t="s">
        <v>115</v>
      </c>
      <c r="P933" s="20">
        <f>ROUND(CachTinhDiem!$B$23*ROUND(1+(SUMPRODUCT(INDEX(CachTinhDiem!$B$8:$E$11,1,0),$K933:$N933)-1)*9/4,1)+CachTinhDiem!$B$24*ROUND(1+(INDEX(CachTinhDiem!$B$15:$E$20,MATCH($O933,CachTinhDiem!$A$15:$A$20,0),1)-1)*9/4,1),1)</f>
        <v>6.6</v>
      </c>
      <c r="Q933" s="20">
        <f>ROUND(CachTinhDiem!$B$23*ROUND(1+(SUMPRODUCT(INDEX(CachTinhDiem!$B$8:$E$11,2,0),$K933:$N933)-1)*9/4,1)+CachTinhDiem!$B$24*ROUND(1+(INDEX(CachTinhDiem!$B$15:$E$20,MATCH($O933,CachTinhDiem!$A$15:$A$20,0),2)-1)*9/4,1),1)</f>
        <v>6.3</v>
      </c>
      <c r="R933" s="20">
        <f>ROUND(CachTinhDiem!$B$23*ROUND(1+(SUMPRODUCT(INDEX(CachTinhDiem!$B$8:$E$11,3,0),$K933:$N933)-1)*9/4,1)+CachTinhDiem!$B$24*ROUND(1+(INDEX(CachTinhDiem!$B$15:$E$20,MATCH($O933,CachTinhDiem!$A$15:$A$20,0),3)-1)*9/4,1),1)</f>
        <v>6.6</v>
      </c>
      <c r="S933" s="20">
        <f>ROUND(CachTinhDiem!$B$23*ROUND(1+(SUMPRODUCT(INDEX(CachTinhDiem!$B$8:$E$11,4,0),$K933:$N933)-1)*9/4,1)+CachTinhDiem!$B$24*ROUND(1+(INDEX(CachTinhDiem!$B$15:$E$20,MATCH($O933,CachTinhDiem!$A$15:$A$20,0),4)-1)*9/4,1),1)</f>
        <v>4.5999999999999996</v>
      </c>
      <c r="T933" s="18" t="str">
        <f>INDEX(CachTinhDiem!$A$8:$A$11,MATCH(MAX($P933:$S933),$P933:$S933,0))</f>
        <v>Đi học</v>
      </c>
      <c r="U933" s="21" t="s">
        <v>91</v>
      </c>
      <c r="V933" s="21" t="s">
        <v>92</v>
      </c>
    </row>
    <row r="934" spans="1:22" ht="15" customHeight="1" x14ac:dyDescent="0.35">
      <c r="A934" s="18" t="s">
        <v>2062</v>
      </c>
      <c r="B934" s="18" t="s">
        <v>1512</v>
      </c>
      <c r="C934" s="18" t="s">
        <v>2063</v>
      </c>
      <c r="D934" s="18" t="s">
        <v>100</v>
      </c>
      <c r="E934" s="18" t="s">
        <v>131</v>
      </c>
      <c r="F934" s="18" t="s">
        <v>87</v>
      </c>
      <c r="G934" s="18" t="s">
        <v>1145</v>
      </c>
      <c r="H934" s="19">
        <v>13</v>
      </c>
      <c r="I934" s="19">
        <v>33</v>
      </c>
      <c r="J934" s="18" t="s">
        <v>89</v>
      </c>
      <c r="K934" s="19">
        <v>3</v>
      </c>
      <c r="L934" s="19">
        <v>3</v>
      </c>
      <c r="M934" s="19">
        <v>4</v>
      </c>
      <c r="N934" s="19">
        <v>5</v>
      </c>
      <c r="O934" s="18" t="s">
        <v>103</v>
      </c>
      <c r="P934" s="20">
        <f>ROUND(CachTinhDiem!$B$23*ROUND(1+(SUMPRODUCT(INDEX(CachTinhDiem!$B$8:$E$11,1,0),$K934:$N934)-1)*9/4,1)+CachTinhDiem!$B$24*ROUND(1+(INDEX(CachTinhDiem!$B$15:$E$20,MATCH($O934,CachTinhDiem!$A$15:$A$20,0),1)-1)*9/4,1),1)</f>
        <v>7.6</v>
      </c>
      <c r="Q934" s="20">
        <f>ROUND(CachTinhDiem!$B$23*ROUND(1+(SUMPRODUCT(INDEX(CachTinhDiem!$B$8:$E$11,2,0),$K934:$N934)-1)*9/4,1)+CachTinhDiem!$B$24*ROUND(1+(INDEX(CachTinhDiem!$B$15:$E$20,MATCH($O934,CachTinhDiem!$A$15:$A$20,0),2)-1)*9/4,1),1)</f>
        <v>6</v>
      </c>
      <c r="R934" s="20">
        <f>ROUND(CachTinhDiem!$B$23*ROUND(1+(SUMPRODUCT(INDEX(CachTinhDiem!$B$8:$E$11,3,0),$K934:$N934)-1)*9/4,1)+CachTinhDiem!$B$24*ROUND(1+(INDEX(CachTinhDiem!$B$15:$E$20,MATCH($O934,CachTinhDiem!$A$15:$A$20,0),3)-1)*9/4,1),1)</f>
        <v>6.2</v>
      </c>
      <c r="S934" s="20">
        <f>ROUND(CachTinhDiem!$B$23*ROUND(1+(SUMPRODUCT(INDEX(CachTinhDiem!$B$8:$E$11,4,0),$K934:$N934)-1)*9/4,1)+CachTinhDiem!$B$24*ROUND(1+(INDEX(CachTinhDiem!$B$15:$E$20,MATCH($O934,CachTinhDiem!$A$15:$A$20,0),4)-1)*9/4,1),1)</f>
        <v>9.1</v>
      </c>
      <c r="T934" s="18" t="str">
        <f>INDEX(CachTinhDiem!$A$8:$A$11,MATCH(MAX($P934:$S934),$P934:$S934,0))</f>
        <v>Thuyết trình</v>
      </c>
      <c r="U934" s="21" t="s">
        <v>91</v>
      </c>
      <c r="V934" s="21" t="s">
        <v>92</v>
      </c>
    </row>
    <row r="935" spans="1:22" ht="15" customHeight="1" x14ac:dyDescent="0.35">
      <c r="A935" s="18" t="s">
        <v>2064</v>
      </c>
      <c r="B935" s="18" t="s">
        <v>1512</v>
      </c>
      <c r="C935" s="18" t="s">
        <v>2065</v>
      </c>
      <c r="D935" s="18" t="s">
        <v>100</v>
      </c>
      <c r="E935" s="18" t="s">
        <v>186</v>
      </c>
      <c r="F935" s="18" t="s">
        <v>87</v>
      </c>
      <c r="G935" s="18" t="s">
        <v>215</v>
      </c>
      <c r="H935" s="19">
        <v>18</v>
      </c>
      <c r="I935" s="19">
        <v>33</v>
      </c>
      <c r="J935" s="18" t="s">
        <v>89</v>
      </c>
      <c r="K935" s="19">
        <v>2</v>
      </c>
      <c r="L935" s="19">
        <v>3</v>
      </c>
      <c r="M935" s="19">
        <v>3</v>
      </c>
      <c r="N935" s="19">
        <v>4</v>
      </c>
      <c r="O935" s="18" t="s">
        <v>150</v>
      </c>
      <c r="P935" s="20">
        <f>ROUND(CachTinhDiem!$B$23*ROUND(1+(SUMPRODUCT(INDEX(CachTinhDiem!$B$8:$E$11,1,0),$K935:$N935)-1)*9/4,1)+CachTinhDiem!$B$24*ROUND(1+(INDEX(CachTinhDiem!$B$15:$E$20,MATCH($O935,CachTinhDiem!$A$15:$A$20,0),1)-1)*9/4,1),1)</f>
        <v>6.5</v>
      </c>
      <c r="Q935" s="20">
        <f>ROUND(CachTinhDiem!$B$23*ROUND(1+(SUMPRODUCT(INDEX(CachTinhDiem!$B$8:$E$11,2,0),$K935:$N935)-1)*9/4,1)+CachTinhDiem!$B$24*ROUND(1+(INDEX(CachTinhDiem!$B$15:$E$20,MATCH($O935,CachTinhDiem!$A$15:$A$20,0),2)-1)*9/4,1),1)</f>
        <v>4.7</v>
      </c>
      <c r="R935" s="20">
        <f>ROUND(CachTinhDiem!$B$23*ROUND(1+(SUMPRODUCT(INDEX(CachTinhDiem!$B$8:$E$11,3,0),$K935:$N935)-1)*9/4,1)+CachTinhDiem!$B$24*ROUND(1+(INDEX(CachTinhDiem!$B$15:$E$20,MATCH($O935,CachTinhDiem!$A$15:$A$20,0),3)-1)*9/4,1),1)</f>
        <v>7.2</v>
      </c>
      <c r="S935" s="20">
        <f>ROUND(CachTinhDiem!$B$23*ROUND(1+(SUMPRODUCT(INDEX(CachTinhDiem!$B$8:$E$11,4,0),$K935:$N935)-1)*9/4,1)+CachTinhDiem!$B$24*ROUND(1+(INDEX(CachTinhDiem!$B$15:$E$20,MATCH($O935,CachTinhDiem!$A$15:$A$20,0),4)-1)*9/4,1),1)</f>
        <v>6.5</v>
      </c>
      <c r="T935" s="18" t="str">
        <f>INDEX(CachTinhDiem!$A$8:$A$11,MATCH(MAX($P935:$S935),$P935:$S935,0))</f>
        <v>Vẽ ngoại cảnh</v>
      </c>
      <c r="U935" s="21" t="s">
        <v>91</v>
      </c>
      <c r="V935" s="21" t="s">
        <v>92</v>
      </c>
    </row>
    <row r="936" spans="1:22" ht="15" customHeight="1" x14ac:dyDescent="0.35">
      <c r="A936" s="18" t="s">
        <v>2066</v>
      </c>
      <c r="B936" s="18" t="s">
        <v>1512</v>
      </c>
      <c r="C936" s="18" t="s">
        <v>2067</v>
      </c>
      <c r="D936" s="18" t="s">
        <v>85</v>
      </c>
      <c r="E936" s="18" t="s">
        <v>170</v>
      </c>
      <c r="F936" s="18" t="s">
        <v>87</v>
      </c>
      <c r="G936" s="18" t="s">
        <v>215</v>
      </c>
      <c r="H936" s="19">
        <v>17</v>
      </c>
      <c r="I936" s="19">
        <v>36</v>
      </c>
      <c r="J936" s="18" t="s">
        <v>89</v>
      </c>
      <c r="K936" s="19">
        <v>2</v>
      </c>
      <c r="L936" s="19">
        <v>4</v>
      </c>
      <c r="M936" s="19">
        <v>3</v>
      </c>
      <c r="N936" s="19">
        <v>4</v>
      </c>
      <c r="O936" s="18" t="s">
        <v>110</v>
      </c>
      <c r="P936" s="20">
        <f>ROUND(CachTinhDiem!$B$23*ROUND(1+(SUMPRODUCT(INDEX(CachTinhDiem!$B$8:$E$11,1,0),$K936:$N936)-1)*9/4,1)+CachTinhDiem!$B$24*ROUND(1+(INDEX(CachTinhDiem!$B$15:$E$20,MATCH($O936,CachTinhDiem!$A$15:$A$20,0),1)-1)*9/4,1),1)</f>
        <v>7</v>
      </c>
      <c r="Q936" s="20">
        <f>ROUND(CachTinhDiem!$B$23*ROUND(1+(SUMPRODUCT(INDEX(CachTinhDiem!$B$8:$E$11,2,0),$K936:$N936)-1)*9/4,1)+CachTinhDiem!$B$24*ROUND(1+(INDEX(CachTinhDiem!$B$15:$E$20,MATCH($O936,CachTinhDiem!$A$15:$A$20,0),2)-1)*9/4,1),1)</f>
        <v>5.6</v>
      </c>
      <c r="R936" s="20">
        <f>ROUND(CachTinhDiem!$B$23*ROUND(1+(SUMPRODUCT(INDEX(CachTinhDiem!$B$8:$E$11,3,0),$K936:$N936)-1)*9/4,1)+CachTinhDiem!$B$24*ROUND(1+(INDEX(CachTinhDiem!$B$15:$E$20,MATCH($O936,CachTinhDiem!$A$15:$A$20,0),3)-1)*9/4,1),1)</f>
        <v>6.3</v>
      </c>
      <c r="S936" s="20">
        <f>ROUND(CachTinhDiem!$B$23*ROUND(1+(SUMPRODUCT(INDEX(CachTinhDiem!$B$8:$E$11,4,0),$K936:$N936)-1)*9/4,1)+CachTinhDiem!$B$24*ROUND(1+(INDEX(CachTinhDiem!$B$15:$E$20,MATCH($O936,CachTinhDiem!$A$15:$A$20,0),4)-1)*9/4,1),1)</f>
        <v>7.5</v>
      </c>
      <c r="T936" s="18" t="str">
        <f>INDEX(CachTinhDiem!$A$8:$A$11,MATCH(MAX($P936:$S936),$P936:$S936,0))</f>
        <v>Thuyết trình</v>
      </c>
      <c r="U936" s="21" t="s">
        <v>91</v>
      </c>
      <c r="V936" s="21" t="s">
        <v>92</v>
      </c>
    </row>
    <row r="937" spans="1:22" ht="15" customHeight="1" x14ac:dyDescent="0.35">
      <c r="A937" s="18" t="s">
        <v>2068</v>
      </c>
      <c r="B937" s="18" t="s">
        <v>1512</v>
      </c>
      <c r="C937" s="18" t="s">
        <v>2069</v>
      </c>
      <c r="D937" s="18" t="s">
        <v>100</v>
      </c>
      <c r="E937" s="18" t="s">
        <v>147</v>
      </c>
      <c r="F937" s="18" t="s">
        <v>87</v>
      </c>
      <c r="G937" s="18" t="s">
        <v>1145</v>
      </c>
      <c r="H937" s="19">
        <v>12</v>
      </c>
      <c r="I937" s="19">
        <v>33</v>
      </c>
      <c r="J937" s="18" t="s">
        <v>89</v>
      </c>
      <c r="K937" s="19">
        <v>3</v>
      </c>
      <c r="L937" s="19">
        <v>3</v>
      </c>
      <c r="M937" s="19">
        <v>3</v>
      </c>
      <c r="N937" s="19">
        <v>4</v>
      </c>
      <c r="O937" s="18" t="s">
        <v>103</v>
      </c>
      <c r="P937" s="20">
        <f>ROUND(CachTinhDiem!$B$23*ROUND(1+(SUMPRODUCT(INDEX(CachTinhDiem!$B$8:$E$11,1,0),$K937:$N937)-1)*9/4,1)+CachTinhDiem!$B$24*ROUND(1+(INDEX(CachTinhDiem!$B$15:$E$20,MATCH($O937,CachTinhDiem!$A$15:$A$20,0),1)-1)*9/4,1),1)</f>
        <v>6.7</v>
      </c>
      <c r="Q937" s="20">
        <f>ROUND(CachTinhDiem!$B$23*ROUND(1+(SUMPRODUCT(INDEX(CachTinhDiem!$B$8:$E$11,2,0),$K937:$N937)-1)*9/4,1)+CachTinhDiem!$B$24*ROUND(1+(INDEX(CachTinhDiem!$B$15:$E$20,MATCH($O937,CachTinhDiem!$A$15:$A$20,0),2)-1)*9/4,1),1)</f>
        <v>5</v>
      </c>
      <c r="R937" s="20">
        <f>ROUND(CachTinhDiem!$B$23*ROUND(1+(SUMPRODUCT(INDEX(CachTinhDiem!$B$8:$E$11,3,0),$K937:$N937)-1)*9/4,1)+CachTinhDiem!$B$24*ROUND(1+(INDEX(CachTinhDiem!$B$15:$E$20,MATCH($O937,CachTinhDiem!$A$15:$A$20,0),3)-1)*9/4,1),1)</f>
        <v>5.2</v>
      </c>
      <c r="S937" s="20">
        <f>ROUND(CachTinhDiem!$B$23*ROUND(1+(SUMPRODUCT(INDEX(CachTinhDiem!$B$8:$E$11,4,0),$K937:$N937)-1)*9/4,1)+CachTinhDiem!$B$24*ROUND(1+(INDEX(CachTinhDiem!$B$15:$E$20,MATCH($O937,CachTinhDiem!$A$15:$A$20,0),4)-1)*9/4,1),1)</f>
        <v>7.8</v>
      </c>
      <c r="T937" s="18" t="str">
        <f>INDEX(CachTinhDiem!$A$8:$A$11,MATCH(MAX($P937:$S937),$P937:$S937,0))</f>
        <v>Thuyết trình</v>
      </c>
      <c r="U937" s="21" t="s">
        <v>91</v>
      </c>
      <c r="V937" s="21" t="s">
        <v>92</v>
      </c>
    </row>
    <row r="938" spans="1:22" ht="15" customHeight="1" x14ac:dyDescent="0.35">
      <c r="A938" s="18" t="s">
        <v>2070</v>
      </c>
      <c r="B938" s="18" t="s">
        <v>1512</v>
      </c>
      <c r="C938" s="18" t="s">
        <v>2071</v>
      </c>
      <c r="D938" s="18" t="s">
        <v>85</v>
      </c>
      <c r="E938" s="18" t="s">
        <v>24</v>
      </c>
      <c r="F938" s="18" t="s">
        <v>87</v>
      </c>
      <c r="G938" s="18" t="s">
        <v>132</v>
      </c>
      <c r="H938" s="19">
        <v>18</v>
      </c>
      <c r="I938" s="19">
        <v>36</v>
      </c>
      <c r="J938" s="18" t="s">
        <v>89</v>
      </c>
      <c r="K938" s="19">
        <v>2</v>
      </c>
      <c r="L938" s="19">
        <v>5</v>
      </c>
      <c r="M938" s="19">
        <v>3</v>
      </c>
      <c r="N938" s="19">
        <v>4</v>
      </c>
      <c r="O938" s="18" t="s">
        <v>110</v>
      </c>
      <c r="P938" s="20">
        <f>ROUND(CachTinhDiem!$B$23*ROUND(1+(SUMPRODUCT(INDEX(CachTinhDiem!$B$8:$E$11,1,0),$K938:$N938)-1)*9/4,1)+CachTinhDiem!$B$24*ROUND(1+(INDEX(CachTinhDiem!$B$15:$E$20,MATCH($O938,CachTinhDiem!$A$15:$A$20,0),1)-1)*9/4,1),1)</f>
        <v>7.5</v>
      </c>
      <c r="Q938" s="20">
        <f>ROUND(CachTinhDiem!$B$23*ROUND(1+(SUMPRODUCT(INDEX(CachTinhDiem!$B$8:$E$11,2,0),$K938:$N938)-1)*9/4,1)+CachTinhDiem!$B$24*ROUND(1+(INDEX(CachTinhDiem!$B$15:$E$20,MATCH($O938,CachTinhDiem!$A$15:$A$20,0),2)-1)*9/4,1),1)</f>
        <v>6</v>
      </c>
      <c r="R938" s="20">
        <f>ROUND(CachTinhDiem!$B$23*ROUND(1+(SUMPRODUCT(INDEX(CachTinhDiem!$B$8:$E$11,3,0),$K938:$N938)-1)*9/4,1)+CachTinhDiem!$B$24*ROUND(1+(INDEX(CachTinhDiem!$B$15:$E$20,MATCH($O938,CachTinhDiem!$A$15:$A$20,0),3)-1)*9/4,1),1)</f>
        <v>6.8</v>
      </c>
      <c r="S938" s="20">
        <f>ROUND(CachTinhDiem!$B$23*ROUND(1+(SUMPRODUCT(INDEX(CachTinhDiem!$B$8:$E$11,4,0),$K938:$N938)-1)*9/4,1)+CachTinhDiem!$B$24*ROUND(1+(INDEX(CachTinhDiem!$B$15:$E$20,MATCH($O938,CachTinhDiem!$A$15:$A$20,0),4)-1)*9/4,1),1)</f>
        <v>7.8</v>
      </c>
      <c r="T938" s="18" t="str">
        <f>INDEX(CachTinhDiem!$A$8:$A$11,MATCH(MAX($P938:$S938),$P938:$S938,0))</f>
        <v>Thuyết trình</v>
      </c>
      <c r="U938" s="21" t="s">
        <v>91</v>
      </c>
      <c r="V938" s="21" t="s">
        <v>92</v>
      </c>
    </row>
    <row r="939" spans="1:22" ht="15" customHeight="1" x14ac:dyDescent="0.35">
      <c r="A939" s="18" t="s">
        <v>2072</v>
      </c>
      <c r="B939" s="18" t="s">
        <v>1512</v>
      </c>
      <c r="C939" s="18" t="s">
        <v>2073</v>
      </c>
      <c r="D939" s="18" t="s">
        <v>136</v>
      </c>
      <c r="E939" s="18" t="s">
        <v>190</v>
      </c>
      <c r="F939" s="18" t="s">
        <v>87</v>
      </c>
      <c r="G939" s="18" t="s">
        <v>215</v>
      </c>
      <c r="H939" s="19">
        <v>12</v>
      </c>
      <c r="I939" s="19">
        <v>31</v>
      </c>
      <c r="J939" s="18" t="s">
        <v>128</v>
      </c>
      <c r="K939" s="19">
        <v>2</v>
      </c>
      <c r="L939" s="19">
        <v>3</v>
      </c>
      <c r="M939" s="19">
        <v>4</v>
      </c>
      <c r="N939" s="19">
        <v>3</v>
      </c>
      <c r="O939" s="18" t="s">
        <v>138</v>
      </c>
      <c r="P939" s="20">
        <f>ROUND(CachTinhDiem!$B$23*ROUND(1+(SUMPRODUCT(INDEX(CachTinhDiem!$B$8:$E$11,1,0),$K939:$N939)-1)*9/4,1)+CachTinhDiem!$B$24*ROUND(1+(INDEX(CachTinhDiem!$B$15:$E$20,MATCH($O939,CachTinhDiem!$A$15:$A$20,0),1)-1)*9/4,1),1)</f>
        <v>6.5</v>
      </c>
      <c r="Q939" s="20">
        <f>ROUND(CachTinhDiem!$B$23*ROUND(1+(SUMPRODUCT(INDEX(CachTinhDiem!$B$8:$E$11,2,0),$K939:$N939)-1)*9/4,1)+CachTinhDiem!$B$24*ROUND(1+(INDEX(CachTinhDiem!$B$15:$E$20,MATCH($O939,CachTinhDiem!$A$15:$A$20,0),2)-1)*9/4,1),1)</f>
        <v>7.3</v>
      </c>
      <c r="R939" s="20">
        <f>ROUND(CachTinhDiem!$B$23*ROUND(1+(SUMPRODUCT(INDEX(CachTinhDiem!$B$8:$E$11,3,0),$K939:$N939)-1)*9/4,1)+CachTinhDiem!$B$24*ROUND(1+(INDEX(CachTinhDiem!$B$15:$E$20,MATCH($O939,CachTinhDiem!$A$15:$A$20,0),3)-1)*9/4,1),1)</f>
        <v>7</v>
      </c>
      <c r="S939" s="20">
        <f>ROUND(CachTinhDiem!$B$23*ROUND(1+(SUMPRODUCT(INDEX(CachTinhDiem!$B$8:$E$11,4,0),$K939:$N939)-1)*9/4,1)+CachTinhDiem!$B$24*ROUND(1+(INDEX(CachTinhDiem!$B$15:$E$20,MATCH($O939,CachTinhDiem!$A$15:$A$20,0),4)-1)*9/4,1),1)</f>
        <v>4.5</v>
      </c>
      <c r="T939" s="18" t="str">
        <f>INDEX(CachTinhDiem!$A$8:$A$11,MATCH(MAX($P939:$S939),$P939:$S939,0))</f>
        <v>Xưởng/Công trình</v>
      </c>
      <c r="U939" s="21" t="s">
        <v>91</v>
      </c>
      <c r="V939" s="21" t="s">
        <v>92</v>
      </c>
    </row>
    <row r="940" spans="1:22" ht="15" customHeight="1" x14ac:dyDescent="0.35">
      <c r="A940" s="18" t="s">
        <v>2074</v>
      </c>
      <c r="B940" s="18" t="s">
        <v>1512</v>
      </c>
      <c r="C940" s="18" t="s">
        <v>2075</v>
      </c>
      <c r="D940" s="18" t="s">
        <v>85</v>
      </c>
      <c r="E940" s="18" t="s">
        <v>86</v>
      </c>
      <c r="F940" s="18" t="s">
        <v>87</v>
      </c>
      <c r="G940" s="18" t="s">
        <v>218</v>
      </c>
      <c r="H940" s="19">
        <v>19</v>
      </c>
      <c r="I940" s="19">
        <v>37</v>
      </c>
      <c r="J940" s="18" t="s">
        <v>89</v>
      </c>
      <c r="K940" s="19">
        <v>2</v>
      </c>
      <c r="L940" s="19">
        <v>5</v>
      </c>
      <c r="M940" s="19">
        <v>3</v>
      </c>
      <c r="N940" s="19">
        <v>3</v>
      </c>
      <c r="O940" s="18" t="s">
        <v>110</v>
      </c>
      <c r="P940" s="20">
        <f>ROUND(CachTinhDiem!$B$23*ROUND(1+(SUMPRODUCT(INDEX(CachTinhDiem!$B$8:$E$11,1,0),$K940:$N940)-1)*9/4,1)+CachTinhDiem!$B$24*ROUND(1+(INDEX(CachTinhDiem!$B$15:$E$20,MATCH($O940,CachTinhDiem!$A$15:$A$20,0),1)-1)*9/4,1),1)</f>
        <v>7</v>
      </c>
      <c r="Q940" s="20">
        <f>ROUND(CachTinhDiem!$B$23*ROUND(1+(SUMPRODUCT(INDEX(CachTinhDiem!$B$8:$E$11,2,0),$K940:$N940)-1)*9/4,1)+CachTinhDiem!$B$24*ROUND(1+(INDEX(CachTinhDiem!$B$15:$E$20,MATCH($O940,CachTinhDiem!$A$15:$A$20,0),2)-1)*9/4,1),1)</f>
        <v>5.9</v>
      </c>
      <c r="R940" s="20">
        <f>ROUND(CachTinhDiem!$B$23*ROUND(1+(SUMPRODUCT(INDEX(CachTinhDiem!$B$8:$E$11,3,0),$K940:$N940)-1)*9/4,1)+CachTinhDiem!$B$24*ROUND(1+(INDEX(CachTinhDiem!$B$15:$E$20,MATCH($O940,CachTinhDiem!$A$15:$A$20,0),3)-1)*9/4,1),1)</f>
        <v>6.5</v>
      </c>
      <c r="S940" s="20">
        <f>ROUND(CachTinhDiem!$B$23*ROUND(1+(SUMPRODUCT(INDEX(CachTinhDiem!$B$8:$E$11,4,0),$K940:$N940)-1)*9/4,1)+CachTinhDiem!$B$24*ROUND(1+(INDEX(CachTinhDiem!$B$15:$E$20,MATCH($O940,CachTinhDiem!$A$15:$A$20,0),4)-1)*9/4,1),1)</f>
        <v>6.8</v>
      </c>
      <c r="T940" s="18" t="str">
        <f>INDEX(CachTinhDiem!$A$8:$A$11,MATCH(MAX($P940:$S940),$P940:$S940,0))</f>
        <v>Đi học</v>
      </c>
      <c r="U940" s="21" t="s">
        <v>91</v>
      </c>
      <c r="V940" s="21" t="s">
        <v>92</v>
      </c>
    </row>
    <row r="941" spans="1:22" ht="15" customHeight="1" x14ac:dyDescent="0.35">
      <c r="A941" s="18" t="s">
        <v>2076</v>
      </c>
      <c r="B941" s="18" t="s">
        <v>1512</v>
      </c>
      <c r="C941" s="18" t="s">
        <v>2077</v>
      </c>
      <c r="D941" s="18" t="s">
        <v>136</v>
      </c>
      <c r="E941" s="18" t="s">
        <v>131</v>
      </c>
      <c r="F941" s="18" t="s">
        <v>87</v>
      </c>
      <c r="G941" s="18" t="s">
        <v>1083</v>
      </c>
      <c r="H941" s="19">
        <v>11</v>
      </c>
      <c r="I941" s="19">
        <v>30</v>
      </c>
      <c r="J941" s="18" t="s">
        <v>200</v>
      </c>
      <c r="K941" s="19">
        <v>3</v>
      </c>
      <c r="L941" s="19">
        <v>2</v>
      </c>
      <c r="M941" s="19">
        <v>4</v>
      </c>
      <c r="N941" s="19">
        <v>3</v>
      </c>
      <c r="O941" s="18" t="s">
        <v>115</v>
      </c>
      <c r="P941" s="20">
        <f>ROUND(CachTinhDiem!$B$23*ROUND(1+(SUMPRODUCT(INDEX(CachTinhDiem!$B$8:$E$11,1,0),$K941:$N941)-1)*9/4,1)+CachTinhDiem!$B$24*ROUND(1+(INDEX(CachTinhDiem!$B$15:$E$20,MATCH($O941,CachTinhDiem!$A$15:$A$20,0),1)-1)*9/4,1),1)</f>
        <v>6.9</v>
      </c>
      <c r="Q941" s="20">
        <f>ROUND(CachTinhDiem!$B$23*ROUND(1+(SUMPRODUCT(INDEX(CachTinhDiem!$B$8:$E$11,2,0),$K941:$N941)-1)*9/4,1)+CachTinhDiem!$B$24*ROUND(1+(INDEX(CachTinhDiem!$B$15:$E$20,MATCH($O941,CachTinhDiem!$A$15:$A$20,0),2)-1)*9/4,1),1)</f>
        <v>6.7</v>
      </c>
      <c r="R941" s="20">
        <f>ROUND(CachTinhDiem!$B$23*ROUND(1+(SUMPRODUCT(INDEX(CachTinhDiem!$B$8:$E$11,3,0),$K941:$N941)-1)*9/4,1)+CachTinhDiem!$B$24*ROUND(1+(INDEX(CachTinhDiem!$B$15:$E$20,MATCH($O941,CachTinhDiem!$A$15:$A$20,0),3)-1)*9/4,1),1)</f>
        <v>7.2</v>
      </c>
      <c r="S941" s="20">
        <f>ROUND(CachTinhDiem!$B$23*ROUND(1+(SUMPRODUCT(INDEX(CachTinhDiem!$B$8:$E$11,4,0),$K941:$N941)-1)*9/4,1)+CachTinhDiem!$B$24*ROUND(1+(INDEX(CachTinhDiem!$B$15:$E$20,MATCH($O941,CachTinhDiem!$A$15:$A$20,0),4)-1)*9/4,1),1)</f>
        <v>5.5</v>
      </c>
      <c r="T941" s="18" t="str">
        <f>INDEX(CachTinhDiem!$A$8:$A$11,MATCH(MAX($P941:$S941),$P941:$S941,0))</f>
        <v>Vẽ ngoại cảnh</v>
      </c>
      <c r="U941" s="21" t="s">
        <v>91</v>
      </c>
      <c r="V941" s="21" t="s">
        <v>92</v>
      </c>
    </row>
    <row r="942" spans="1:22" ht="15" customHeight="1" x14ac:dyDescent="0.35">
      <c r="A942" s="18" t="s">
        <v>2078</v>
      </c>
      <c r="B942" s="18" t="s">
        <v>1512</v>
      </c>
      <c r="C942" s="18" t="s">
        <v>2079</v>
      </c>
      <c r="D942" s="18" t="s">
        <v>136</v>
      </c>
      <c r="E942" s="18" t="s">
        <v>106</v>
      </c>
      <c r="F942" s="18" t="s">
        <v>87</v>
      </c>
      <c r="G942" s="18" t="s">
        <v>1277</v>
      </c>
      <c r="H942" s="19">
        <v>11</v>
      </c>
      <c r="I942" s="19">
        <v>32</v>
      </c>
      <c r="J942" s="18" t="s">
        <v>1520</v>
      </c>
      <c r="K942" s="19">
        <v>2</v>
      </c>
      <c r="L942" s="19">
        <v>3</v>
      </c>
      <c r="M942" s="19">
        <v>4</v>
      </c>
      <c r="N942" s="19">
        <v>2</v>
      </c>
      <c r="O942" s="18" t="s">
        <v>115</v>
      </c>
      <c r="P942" s="20">
        <f>ROUND(CachTinhDiem!$B$23*ROUND(1+(SUMPRODUCT(INDEX(CachTinhDiem!$B$8:$E$11,1,0),$K942:$N942)-1)*9/4,1)+CachTinhDiem!$B$24*ROUND(1+(INDEX(CachTinhDiem!$B$15:$E$20,MATCH($O942,CachTinhDiem!$A$15:$A$20,0),1)-1)*9/4,1),1)</f>
        <v>6.7</v>
      </c>
      <c r="Q942" s="20">
        <f>ROUND(CachTinhDiem!$B$23*ROUND(1+(SUMPRODUCT(INDEX(CachTinhDiem!$B$8:$E$11,2,0),$K942:$N942)-1)*9/4,1)+CachTinhDiem!$B$24*ROUND(1+(INDEX(CachTinhDiem!$B$15:$E$20,MATCH($O942,CachTinhDiem!$A$15:$A$20,0),2)-1)*9/4,1),1)</f>
        <v>6.5</v>
      </c>
      <c r="R942" s="20">
        <f>ROUND(CachTinhDiem!$B$23*ROUND(1+(SUMPRODUCT(INDEX(CachTinhDiem!$B$8:$E$11,3,0),$K942:$N942)-1)*9/4,1)+CachTinhDiem!$B$24*ROUND(1+(INDEX(CachTinhDiem!$B$15:$E$20,MATCH($O942,CachTinhDiem!$A$15:$A$20,0),3)-1)*9/4,1),1)</f>
        <v>7.3</v>
      </c>
      <c r="S942" s="20">
        <f>ROUND(CachTinhDiem!$B$23*ROUND(1+(SUMPRODUCT(INDEX(CachTinhDiem!$B$8:$E$11,4,0),$K942:$N942)-1)*9/4,1)+CachTinhDiem!$B$24*ROUND(1+(INDEX(CachTinhDiem!$B$15:$E$20,MATCH($O942,CachTinhDiem!$A$15:$A$20,0),4)-1)*9/4,1),1)</f>
        <v>4.9000000000000004</v>
      </c>
      <c r="T942" s="18" t="str">
        <f>INDEX(CachTinhDiem!$A$8:$A$11,MATCH(MAX($P942:$S942),$P942:$S942,0))</f>
        <v>Vẽ ngoại cảnh</v>
      </c>
      <c r="U942" s="21" t="s">
        <v>91</v>
      </c>
      <c r="V942" s="21" t="s">
        <v>92</v>
      </c>
    </row>
    <row r="943" spans="1:22" ht="15" customHeight="1" x14ac:dyDescent="0.35">
      <c r="A943" s="18" t="s">
        <v>2080</v>
      </c>
      <c r="B943" s="18" t="s">
        <v>1512</v>
      </c>
      <c r="C943" s="18" t="s">
        <v>2081</v>
      </c>
      <c r="D943" s="18" t="s">
        <v>136</v>
      </c>
      <c r="E943" s="18" t="s">
        <v>225</v>
      </c>
      <c r="F943" s="18" t="s">
        <v>87</v>
      </c>
      <c r="G943" s="18" t="s">
        <v>215</v>
      </c>
      <c r="H943" s="19">
        <v>12</v>
      </c>
      <c r="I943" s="19">
        <v>30</v>
      </c>
      <c r="J943" s="18" t="s">
        <v>128</v>
      </c>
      <c r="K943" s="19">
        <v>2</v>
      </c>
      <c r="L943" s="19">
        <v>3</v>
      </c>
      <c r="M943" s="19">
        <v>4</v>
      </c>
      <c r="N943" s="19">
        <v>2</v>
      </c>
      <c r="O943" s="18" t="s">
        <v>90</v>
      </c>
      <c r="P943" s="20">
        <f>ROUND(CachTinhDiem!$B$23*ROUND(1+(SUMPRODUCT(INDEX(CachTinhDiem!$B$8:$E$11,1,0),$K943:$N943)-1)*9/4,1)+CachTinhDiem!$B$24*ROUND(1+(INDEX(CachTinhDiem!$B$15:$E$20,MATCH($O943,CachTinhDiem!$A$15:$A$20,0),1)-1)*9/4,1),1)</f>
        <v>6.1</v>
      </c>
      <c r="Q943" s="20">
        <f>ROUND(CachTinhDiem!$B$23*ROUND(1+(SUMPRODUCT(INDEX(CachTinhDiem!$B$8:$E$11,2,0),$K943:$N943)-1)*9/4,1)+CachTinhDiem!$B$24*ROUND(1+(INDEX(CachTinhDiem!$B$15:$E$20,MATCH($O943,CachTinhDiem!$A$15:$A$20,0),2)-1)*9/4,1),1)</f>
        <v>5.9</v>
      </c>
      <c r="R943" s="20">
        <f>ROUND(CachTinhDiem!$B$23*ROUND(1+(SUMPRODUCT(INDEX(CachTinhDiem!$B$8:$E$11,3,0),$K943:$N943)-1)*9/4,1)+CachTinhDiem!$B$24*ROUND(1+(INDEX(CachTinhDiem!$B$15:$E$20,MATCH($O943,CachTinhDiem!$A$15:$A$20,0),3)-1)*9/4,1),1)</f>
        <v>6.7</v>
      </c>
      <c r="S943" s="20">
        <f>ROUND(CachTinhDiem!$B$23*ROUND(1+(SUMPRODUCT(INDEX(CachTinhDiem!$B$8:$E$11,4,0),$K943:$N943)-1)*9/4,1)+CachTinhDiem!$B$24*ROUND(1+(INDEX(CachTinhDiem!$B$15:$E$20,MATCH($O943,CachTinhDiem!$A$15:$A$20,0),4)-1)*9/4,1),1)</f>
        <v>4.2</v>
      </c>
      <c r="T943" s="18" t="str">
        <f>INDEX(CachTinhDiem!$A$8:$A$11,MATCH(MAX($P943:$S943),$P943:$S943,0))</f>
        <v>Vẽ ngoại cảnh</v>
      </c>
      <c r="U943" s="21" t="s">
        <v>91</v>
      </c>
      <c r="V943" s="21" t="s">
        <v>92</v>
      </c>
    </row>
    <row r="944" spans="1:22" ht="15" customHeight="1" x14ac:dyDescent="0.35">
      <c r="A944" s="18" t="s">
        <v>2082</v>
      </c>
      <c r="B944" s="18" t="s">
        <v>1512</v>
      </c>
      <c r="C944" s="18" t="s">
        <v>2083</v>
      </c>
      <c r="D944" s="18" t="s">
        <v>85</v>
      </c>
      <c r="E944" s="18" t="s">
        <v>131</v>
      </c>
      <c r="F944" s="18" t="s">
        <v>87</v>
      </c>
      <c r="G944" s="18" t="s">
        <v>215</v>
      </c>
      <c r="H944" s="19">
        <v>18</v>
      </c>
      <c r="I944" s="19">
        <v>36</v>
      </c>
      <c r="J944" s="18" t="s">
        <v>89</v>
      </c>
      <c r="K944" s="19">
        <v>2</v>
      </c>
      <c r="L944" s="19">
        <v>4</v>
      </c>
      <c r="M944" s="19">
        <v>3</v>
      </c>
      <c r="N944" s="19">
        <v>4</v>
      </c>
      <c r="O944" s="18" t="s">
        <v>110</v>
      </c>
      <c r="P944" s="20">
        <f>ROUND(CachTinhDiem!$B$23*ROUND(1+(SUMPRODUCT(INDEX(CachTinhDiem!$B$8:$E$11,1,0),$K944:$N944)-1)*9/4,1)+CachTinhDiem!$B$24*ROUND(1+(INDEX(CachTinhDiem!$B$15:$E$20,MATCH($O944,CachTinhDiem!$A$15:$A$20,0),1)-1)*9/4,1),1)</f>
        <v>7</v>
      </c>
      <c r="Q944" s="20">
        <f>ROUND(CachTinhDiem!$B$23*ROUND(1+(SUMPRODUCT(INDEX(CachTinhDiem!$B$8:$E$11,2,0),$K944:$N944)-1)*9/4,1)+CachTinhDiem!$B$24*ROUND(1+(INDEX(CachTinhDiem!$B$15:$E$20,MATCH($O944,CachTinhDiem!$A$15:$A$20,0),2)-1)*9/4,1),1)</f>
        <v>5.6</v>
      </c>
      <c r="R944" s="20">
        <f>ROUND(CachTinhDiem!$B$23*ROUND(1+(SUMPRODUCT(INDEX(CachTinhDiem!$B$8:$E$11,3,0),$K944:$N944)-1)*9/4,1)+CachTinhDiem!$B$24*ROUND(1+(INDEX(CachTinhDiem!$B$15:$E$20,MATCH($O944,CachTinhDiem!$A$15:$A$20,0),3)-1)*9/4,1),1)</f>
        <v>6.3</v>
      </c>
      <c r="S944" s="20">
        <f>ROUND(CachTinhDiem!$B$23*ROUND(1+(SUMPRODUCT(INDEX(CachTinhDiem!$B$8:$E$11,4,0),$K944:$N944)-1)*9/4,1)+CachTinhDiem!$B$24*ROUND(1+(INDEX(CachTinhDiem!$B$15:$E$20,MATCH($O944,CachTinhDiem!$A$15:$A$20,0),4)-1)*9/4,1),1)</f>
        <v>7.5</v>
      </c>
      <c r="T944" s="18" t="str">
        <f>INDEX(CachTinhDiem!$A$8:$A$11,MATCH(MAX($P944:$S944),$P944:$S944,0))</f>
        <v>Thuyết trình</v>
      </c>
      <c r="U944" s="21" t="s">
        <v>91</v>
      </c>
      <c r="V944" s="21" t="s">
        <v>92</v>
      </c>
    </row>
    <row r="945" spans="1:22" ht="15" customHeight="1" x14ac:dyDescent="0.35">
      <c r="A945" s="18" t="s">
        <v>2084</v>
      </c>
      <c r="B945" s="18" t="s">
        <v>1512</v>
      </c>
      <c r="C945" s="18" t="s">
        <v>2085</v>
      </c>
      <c r="D945" s="18" t="s">
        <v>85</v>
      </c>
      <c r="E945" s="18" t="s">
        <v>24</v>
      </c>
      <c r="F945" s="18" t="s">
        <v>87</v>
      </c>
      <c r="G945" s="18" t="s">
        <v>1058</v>
      </c>
      <c r="H945" s="19">
        <v>11</v>
      </c>
      <c r="I945" s="19">
        <v>33</v>
      </c>
      <c r="J945" s="18" t="s">
        <v>1520</v>
      </c>
      <c r="K945" s="19">
        <v>2</v>
      </c>
      <c r="L945" s="19">
        <v>3</v>
      </c>
      <c r="M945" s="19">
        <v>4</v>
      </c>
      <c r="N945" s="19">
        <v>2</v>
      </c>
      <c r="O945" s="18" t="s">
        <v>115</v>
      </c>
      <c r="P945" s="20">
        <f>ROUND(CachTinhDiem!$B$23*ROUND(1+(SUMPRODUCT(INDEX(CachTinhDiem!$B$8:$E$11,1,0),$K945:$N945)-1)*9/4,1)+CachTinhDiem!$B$24*ROUND(1+(INDEX(CachTinhDiem!$B$15:$E$20,MATCH($O945,CachTinhDiem!$A$15:$A$20,0),1)-1)*9/4,1),1)</f>
        <v>6.7</v>
      </c>
      <c r="Q945" s="20">
        <f>ROUND(CachTinhDiem!$B$23*ROUND(1+(SUMPRODUCT(INDEX(CachTinhDiem!$B$8:$E$11,2,0),$K945:$N945)-1)*9/4,1)+CachTinhDiem!$B$24*ROUND(1+(INDEX(CachTinhDiem!$B$15:$E$20,MATCH($O945,CachTinhDiem!$A$15:$A$20,0),2)-1)*9/4,1),1)</f>
        <v>6.5</v>
      </c>
      <c r="R945" s="20">
        <f>ROUND(CachTinhDiem!$B$23*ROUND(1+(SUMPRODUCT(INDEX(CachTinhDiem!$B$8:$E$11,3,0),$K945:$N945)-1)*9/4,1)+CachTinhDiem!$B$24*ROUND(1+(INDEX(CachTinhDiem!$B$15:$E$20,MATCH($O945,CachTinhDiem!$A$15:$A$20,0),3)-1)*9/4,1),1)</f>
        <v>7.3</v>
      </c>
      <c r="S945" s="20">
        <f>ROUND(CachTinhDiem!$B$23*ROUND(1+(SUMPRODUCT(INDEX(CachTinhDiem!$B$8:$E$11,4,0),$K945:$N945)-1)*9/4,1)+CachTinhDiem!$B$24*ROUND(1+(INDEX(CachTinhDiem!$B$15:$E$20,MATCH($O945,CachTinhDiem!$A$15:$A$20,0),4)-1)*9/4,1),1)</f>
        <v>4.9000000000000004</v>
      </c>
      <c r="T945" s="18" t="str">
        <f>INDEX(CachTinhDiem!$A$8:$A$11,MATCH(MAX($P945:$S945),$P945:$S945,0))</f>
        <v>Vẽ ngoại cảnh</v>
      </c>
      <c r="U945" s="21" t="s">
        <v>91</v>
      </c>
      <c r="V945" s="21" t="s">
        <v>92</v>
      </c>
    </row>
    <row r="946" spans="1:22" ht="15" customHeight="1" x14ac:dyDescent="0.35">
      <c r="A946" s="18" t="s">
        <v>2086</v>
      </c>
      <c r="B946" s="18" t="s">
        <v>1512</v>
      </c>
      <c r="C946" s="18" t="s">
        <v>2087</v>
      </c>
      <c r="D946" s="18" t="s">
        <v>85</v>
      </c>
      <c r="E946" s="18" t="s">
        <v>163</v>
      </c>
      <c r="F946" s="18" t="s">
        <v>87</v>
      </c>
      <c r="G946" s="18" t="s">
        <v>1058</v>
      </c>
      <c r="H946" s="19">
        <v>10</v>
      </c>
      <c r="I946" s="19">
        <v>29</v>
      </c>
      <c r="J946" s="18" t="s">
        <v>200</v>
      </c>
      <c r="K946" s="19">
        <v>2</v>
      </c>
      <c r="L946" s="19">
        <v>3</v>
      </c>
      <c r="M946" s="19">
        <v>4</v>
      </c>
      <c r="N946" s="19">
        <v>2</v>
      </c>
      <c r="O946" s="18" t="s">
        <v>115</v>
      </c>
      <c r="P946" s="20">
        <f>ROUND(CachTinhDiem!$B$23*ROUND(1+(SUMPRODUCT(INDEX(CachTinhDiem!$B$8:$E$11,1,0),$K946:$N946)-1)*9/4,1)+CachTinhDiem!$B$24*ROUND(1+(INDEX(CachTinhDiem!$B$15:$E$20,MATCH($O946,CachTinhDiem!$A$15:$A$20,0),1)-1)*9/4,1),1)</f>
        <v>6.7</v>
      </c>
      <c r="Q946" s="20">
        <f>ROUND(CachTinhDiem!$B$23*ROUND(1+(SUMPRODUCT(INDEX(CachTinhDiem!$B$8:$E$11,2,0),$K946:$N946)-1)*9/4,1)+CachTinhDiem!$B$24*ROUND(1+(INDEX(CachTinhDiem!$B$15:$E$20,MATCH($O946,CachTinhDiem!$A$15:$A$20,0),2)-1)*9/4,1),1)</f>
        <v>6.5</v>
      </c>
      <c r="R946" s="20">
        <f>ROUND(CachTinhDiem!$B$23*ROUND(1+(SUMPRODUCT(INDEX(CachTinhDiem!$B$8:$E$11,3,0),$K946:$N946)-1)*9/4,1)+CachTinhDiem!$B$24*ROUND(1+(INDEX(CachTinhDiem!$B$15:$E$20,MATCH($O946,CachTinhDiem!$A$15:$A$20,0),3)-1)*9/4,1),1)</f>
        <v>7.3</v>
      </c>
      <c r="S946" s="20">
        <f>ROUND(CachTinhDiem!$B$23*ROUND(1+(SUMPRODUCT(INDEX(CachTinhDiem!$B$8:$E$11,4,0),$K946:$N946)-1)*9/4,1)+CachTinhDiem!$B$24*ROUND(1+(INDEX(CachTinhDiem!$B$15:$E$20,MATCH($O946,CachTinhDiem!$A$15:$A$20,0),4)-1)*9/4,1),1)</f>
        <v>4.9000000000000004</v>
      </c>
      <c r="T946" s="18" t="str">
        <f>INDEX(CachTinhDiem!$A$8:$A$11,MATCH(MAX($P946:$S946),$P946:$S946,0))</f>
        <v>Vẽ ngoại cảnh</v>
      </c>
      <c r="U946" s="21" t="s">
        <v>91</v>
      </c>
      <c r="V946" s="21" t="s">
        <v>92</v>
      </c>
    </row>
    <row r="947" spans="1:22" ht="15" customHeight="1" x14ac:dyDescent="0.35">
      <c r="A947" s="18" t="s">
        <v>2088</v>
      </c>
      <c r="B947" s="18" t="s">
        <v>1512</v>
      </c>
      <c r="C947" s="18" t="s">
        <v>2089</v>
      </c>
      <c r="D947" s="18" t="s">
        <v>100</v>
      </c>
      <c r="E947" s="18" t="s">
        <v>170</v>
      </c>
      <c r="F947" s="18" t="s">
        <v>87</v>
      </c>
      <c r="G947" s="18" t="s">
        <v>132</v>
      </c>
      <c r="H947" s="19">
        <v>14</v>
      </c>
      <c r="I947" s="19">
        <v>34</v>
      </c>
      <c r="J947" s="18" t="s">
        <v>89</v>
      </c>
      <c r="K947" s="19">
        <v>2</v>
      </c>
      <c r="L947" s="19">
        <v>4</v>
      </c>
      <c r="M947" s="19">
        <v>3</v>
      </c>
      <c r="N947" s="19">
        <v>4</v>
      </c>
      <c r="O947" s="18" t="s">
        <v>103</v>
      </c>
      <c r="P947" s="20">
        <f>ROUND(CachTinhDiem!$B$23*ROUND(1+(SUMPRODUCT(INDEX(CachTinhDiem!$B$8:$E$11,1,0),$K947:$N947)-1)*9/4,1)+CachTinhDiem!$B$24*ROUND(1+(INDEX(CachTinhDiem!$B$15:$E$20,MATCH($O947,CachTinhDiem!$A$15:$A$20,0),1)-1)*9/4,1),1)</f>
        <v>7</v>
      </c>
      <c r="Q947" s="20">
        <f>ROUND(CachTinhDiem!$B$23*ROUND(1+(SUMPRODUCT(INDEX(CachTinhDiem!$B$8:$E$11,2,0),$K947:$N947)-1)*9/4,1)+CachTinhDiem!$B$24*ROUND(1+(INDEX(CachTinhDiem!$B$15:$E$20,MATCH($O947,CachTinhDiem!$A$15:$A$20,0),2)-1)*9/4,1),1)</f>
        <v>5</v>
      </c>
      <c r="R947" s="20">
        <f>ROUND(CachTinhDiem!$B$23*ROUND(1+(SUMPRODUCT(INDEX(CachTinhDiem!$B$8:$E$11,3,0),$K947:$N947)-1)*9/4,1)+CachTinhDiem!$B$24*ROUND(1+(INDEX(CachTinhDiem!$B$15:$E$20,MATCH($O947,CachTinhDiem!$A$15:$A$20,0),3)-1)*9/4,1),1)</f>
        <v>5.6</v>
      </c>
      <c r="S947" s="20">
        <f>ROUND(CachTinhDiem!$B$23*ROUND(1+(SUMPRODUCT(INDEX(CachTinhDiem!$B$8:$E$11,4,0),$K947:$N947)-1)*9/4,1)+CachTinhDiem!$B$24*ROUND(1+(INDEX(CachTinhDiem!$B$15:$E$20,MATCH($O947,CachTinhDiem!$A$15:$A$20,0),4)-1)*9/4,1),1)</f>
        <v>8.1</v>
      </c>
      <c r="T947" s="18" t="str">
        <f>INDEX(CachTinhDiem!$A$8:$A$11,MATCH(MAX($P947:$S947),$P947:$S947,0))</f>
        <v>Thuyết trình</v>
      </c>
      <c r="U947" s="21" t="s">
        <v>91</v>
      </c>
      <c r="V947" s="21" t="s">
        <v>92</v>
      </c>
    </row>
    <row r="948" spans="1:22" ht="15" customHeight="1" x14ac:dyDescent="0.35">
      <c r="A948" s="18" t="s">
        <v>2090</v>
      </c>
      <c r="B948" s="18" t="s">
        <v>1512</v>
      </c>
      <c r="C948" s="18" t="s">
        <v>2091</v>
      </c>
      <c r="D948" s="18" t="s">
        <v>100</v>
      </c>
      <c r="E948" s="18" t="s">
        <v>183</v>
      </c>
      <c r="F948" s="18" t="s">
        <v>87</v>
      </c>
      <c r="G948" s="18" t="s">
        <v>278</v>
      </c>
      <c r="H948" s="19">
        <v>25</v>
      </c>
      <c r="I948" s="19">
        <v>40</v>
      </c>
      <c r="J948" s="18" t="s">
        <v>133</v>
      </c>
      <c r="K948" s="19">
        <v>1</v>
      </c>
      <c r="L948" s="19">
        <v>5</v>
      </c>
      <c r="M948" s="19">
        <v>5</v>
      </c>
      <c r="N948" s="19">
        <v>3</v>
      </c>
      <c r="O948" s="18" t="s">
        <v>115</v>
      </c>
      <c r="P948" s="20">
        <f>ROUND(CachTinhDiem!$B$23*ROUND(1+(SUMPRODUCT(INDEX(CachTinhDiem!$B$8:$E$11,1,0),$K948:$N948)-1)*9/4,1)+CachTinhDiem!$B$24*ROUND(1+(INDEX(CachTinhDiem!$B$15:$E$20,MATCH($O948,CachTinhDiem!$A$15:$A$20,0),1)-1)*9/4,1),1)</f>
        <v>8.5</v>
      </c>
      <c r="Q948" s="20">
        <f>ROUND(CachTinhDiem!$B$23*ROUND(1+(SUMPRODUCT(INDEX(CachTinhDiem!$B$8:$E$11,2,0),$K948:$N948)-1)*9/4,1)+CachTinhDiem!$B$24*ROUND(1+(INDEX(CachTinhDiem!$B$15:$E$20,MATCH($O948,CachTinhDiem!$A$15:$A$20,0),2)-1)*9/4,1),1)</f>
        <v>7.8</v>
      </c>
      <c r="R948" s="20">
        <f>ROUND(CachTinhDiem!$B$23*ROUND(1+(SUMPRODUCT(INDEX(CachTinhDiem!$B$8:$E$11,3,0),$K948:$N948)-1)*9/4,1)+CachTinhDiem!$B$24*ROUND(1+(INDEX(CachTinhDiem!$B$15:$E$20,MATCH($O948,CachTinhDiem!$A$15:$A$20,0),3)-1)*9/4,1),1)</f>
        <v>9.4</v>
      </c>
      <c r="S948" s="20">
        <f>ROUND(CachTinhDiem!$B$23*ROUND(1+(SUMPRODUCT(INDEX(CachTinhDiem!$B$8:$E$11,4,0),$K948:$N948)-1)*9/4,1)+CachTinhDiem!$B$24*ROUND(1+(INDEX(CachTinhDiem!$B$15:$E$20,MATCH($O948,CachTinhDiem!$A$15:$A$20,0),4)-1)*9/4,1),1)</f>
        <v>6.8</v>
      </c>
      <c r="T948" s="18" t="str">
        <f>INDEX(CachTinhDiem!$A$8:$A$11,MATCH(MAX($P948:$S948),$P948:$S948,0))</f>
        <v>Vẽ ngoại cảnh</v>
      </c>
      <c r="U948" s="21" t="s">
        <v>91</v>
      </c>
      <c r="V948" s="21" t="s">
        <v>92</v>
      </c>
    </row>
    <row r="949" spans="1:22" ht="15" customHeight="1" x14ac:dyDescent="0.35">
      <c r="A949" s="18" t="s">
        <v>2092</v>
      </c>
      <c r="B949" s="18" t="s">
        <v>1512</v>
      </c>
      <c r="C949" s="18" t="s">
        <v>2093</v>
      </c>
      <c r="D949" s="18" t="s">
        <v>85</v>
      </c>
      <c r="E949" s="18" t="s">
        <v>183</v>
      </c>
      <c r="F949" s="18" t="s">
        <v>87</v>
      </c>
      <c r="G949" s="18" t="s">
        <v>191</v>
      </c>
      <c r="H949" s="19">
        <v>5</v>
      </c>
      <c r="I949" s="19">
        <v>10</v>
      </c>
      <c r="J949" s="18" t="s">
        <v>120</v>
      </c>
      <c r="K949" s="19">
        <v>4</v>
      </c>
      <c r="L949" s="19">
        <v>2</v>
      </c>
      <c r="M949" s="19">
        <v>5</v>
      </c>
      <c r="N949" s="19">
        <v>3</v>
      </c>
      <c r="O949" s="18" t="s">
        <v>138</v>
      </c>
      <c r="P949" s="20">
        <f>ROUND(CachTinhDiem!$B$23*ROUND(1+(SUMPRODUCT(INDEX(CachTinhDiem!$B$8:$E$11,1,0),$K949:$N949)-1)*9/4,1)+CachTinhDiem!$B$24*ROUND(1+(INDEX(CachTinhDiem!$B$15:$E$20,MATCH($O949,CachTinhDiem!$A$15:$A$20,0),1)-1)*9/4,1),1)</f>
        <v>6.8</v>
      </c>
      <c r="Q949" s="20">
        <f>ROUND(CachTinhDiem!$B$23*ROUND(1+(SUMPRODUCT(INDEX(CachTinhDiem!$B$8:$E$11,2,0),$K949:$N949)-1)*9/4,1)+CachTinhDiem!$B$24*ROUND(1+(INDEX(CachTinhDiem!$B$15:$E$20,MATCH($O949,CachTinhDiem!$A$15:$A$20,0),2)-1)*9/4,1),1)</f>
        <v>8.5</v>
      </c>
      <c r="R949" s="20">
        <f>ROUND(CachTinhDiem!$B$23*ROUND(1+(SUMPRODUCT(INDEX(CachTinhDiem!$B$8:$E$11,3,0),$K949:$N949)-1)*9/4,1)+CachTinhDiem!$B$24*ROUND(1+(INDEX(CachTinhDiem!$B$15:$E$20,MATCH($O949,CachTinhDiem!$A$15:$A$20,0),3)-1)*9/4,1),1)</f>
        <v>7.3</v>
      </c>
      <c r="S949" s="20">
        <f>ROUND(CachTinhDiem!$B$23*ROUND(1+(SUMPRODUCT(INDEX(CachTinhDiem!$B$8:$E$11,4,0),$K949:$N949)-1)*9/4,1)+CachTinhDiem!$B$24*ROUND(1+(INDEX(CachTinhDiem!$B$15:$E$20,MATCH($O949,CachTinhDiem!$A$15:$A$20,0),4)-1)*9/4,1),1)</f>
        <v>4.5</v>
      </c>
      <c r="T949" s="18" t="str">
        <f>INDEX(CachTinhDiem!$A$8:$A$11,MATCH(MAX($P949:$S949),$P949:$S949,0))</f>
        <v>Xưởng/Công trình</v>
      </c>
      <c r="U949" s="21" t="s">
        <v>91</v>
      </c>
      <c r="V949" s="21" t="s">
        <v>92</v>
      </c>
    </row>
    <row r="950" spans="1:22" ht="15" customHeight="1" x14ac:dyDescent="0.35">
      <c r="A950" s="18" t="s">
        <v>2094</v>
      </c>
      <c r="B950" s="18" t="s">
        <v>1512</v>
      </c>
      <c r="C950" s="18" t="s">
        <v>2095</v>
      </c>
      <c r="D950" s="18" t="s">
        <v>85</v>
      </c>
      <c r="E950" s="18" t="s">
        <v>160</v>
      </c>
      <c r="F950" s="18" t="s">
        <v>87</v>
      </c>
      <c r="G950" s="18" t="s">
        <v>132</v>
      </c>
      <c r="H950" s="19">
        <v>12</v>
      </c>
      <c r="I950" s="19">
        <v>31</v>
      </c>
      <c r="J950" s="18" t="s">
        <v>128</v>
      </c>
      <c r="K950" s="19">
        <v>2</v>
      </c>
      <c r="L950" s="19">
        <v>4</v>
      </c>
      <c r="M950" s="19">
        <v>4</v>
      </c>
      <c r="N950" s="19">
        <v>1</v>
      </c>
      <c r="O950" s="18" t="s">
        <v>90</v>
      </c>
      <c r="P950" s="20">
        <f>ROUND(CachTinhDiem!$B$23*ROUND(1+(SUMPRODUCT(INDEX(CachTinhDiem!$B$8:$E$11,1,0),$K950:$N950)-1)*9/4,1)+CachTinhDiem!$B$24*ROUND(1+(INDEX(CachTinhDiem!$B$15:$E$20,MATCH($O950,CachTinhDiem!$A$15:$A$20,0),1)-1)*9/4,1),1)</f>
        <v>6.1</v>
      </c>
      <c r="Q950" s="20">
        <f>ROUND(CachTinhDiem!$B$23*ROUND(1+(SUMPRODUCT(INDEX(CachTinhDiem!$B$8:$E$11,2,0),$K950:$N950)-1)*9/4,1)+CachTinhDiem!$B$24*ROUND(1+(INDEX(CachTinhDiem!$B$15:$E$20,MATCH($O950,CachTinhDiem!$A$15:$A$20,0),2)-1)*9/4,1),1)</f>
        <v>6</v>
      </c>
      <c r="R950" s="20">
        <f>ROUND(CachTinhDiem!$B$23*ROUND(1+(SUMPRODUCT(INDEX(CachTinhDiem!$B$8:$E$11,3,0),$K950:$N950)-1)*9/4,1)+CachTinhDiem!$B$24*ROUND(1+(INDEX(CachTinhDiem!$B$15:$E$20,MATCH($O950,CachTinhDiem!$A$15:$A$20,0),3)-1)*9/4,1),1)</f>
        <v>6.8</v>
      </c>
      <c r="S950" s="20">
        <f>ROUND(CachTinhDiem!$B$23*ROUND(1+(SUMPRODUCT(INDEX(CachTinhDiem!$B$8:$E$11,4,0),$K950:$N950)-1)*9/4,1)+CachTinhDiem!$B$24*ROUND(1+(INDEX(CachTinhDiem!$B$15:$E$20,MATCH($O950,CachTinhDiem!$A$15:$A$20,0),4)-1)*9/4,1),1)</f>
        <v>3.6</v>
      </c>
      <c r="T950" s="18" t="str">
        <f>INDEX(CachTinhDiem!$A$8:$A$11,MATCH(MAX($P950:$S950),$P950:$S950,0))</f>
        <v>Vẽ ngoại cảnh</v>
      </c>
      <c r="U950" s="21" t="s">
        <v>91</v>
      </c>
      <c r="V950" s="21" t="s">
        <v>92</v>
      </c>
    </row>
    <row r="951" spans="1:22" ht="15" customHeight="1" x14ac:dyDescent="0.35">
      <c r="A951" s="18" t="s">
        <v>2096</v>
      </c>
      <c r="B951" s="18" t="s">
        <v>1512</v>
      </c>
      <c r="C951" s="18" t="s">
        <v>2097</v>
      </c>
      <c r="D951" s="18" t="s">
        <v>100</v>
      </c>
      <c r="E951" s="18" t="s">
        <v>254</v>
      </c>
      <c r="F951" s="18" t="s">
        <v>87</v>
      </c>
      <c r="G951" s="18" t="s">
        <v>278</v>
      </c>
      <c r="H951" s="19">
        <v>25</v>
      </c>
      <c r="I951" s="19">
        <v>39</v>
      </c>
      <c r="J951" s="18" t="s">
        <v>133</v>
      </c>
      <c r="K951" s="19">
        <v>1</v>
      </c>
      <c r="L951" s="19">
        <v>5</v>
      </c>
      <c r="M951" s="19">
        <v>4</v>
      </c>
      <c r="N951" s="19">
        <v>2</v>
      </c>
      <c r="O951" s="18" t="s">
        <v>115</v>
      </c>
      <c r="P951" s="20">
        <f>ROUND(CachTinhDiem!$B$23*ROUND(1+(SUMPRODUCT(INDEX(CachTinhDiem!$B$8:$E$11,1,0),$K951:$N951)-1)*9/4,1)+CachTinhDiem!$B$24*ROUND(1+(INDEX(CachTinhDiem!$B$15:$E$20,MATCH($O951,CachTinhDiem!$A$15:$A$20,0),1)-1)*9/4,1),1)</f>
        <v>7.5</v>
      </c>
      <c r="Q951" s="20">
        <f>ROUND(CachTinhDiem!$B$23*ROUND(1+(SUMPRODUCT(INDEX(CachTinhDiem!$B$8:$E$11,2,0),$K951:$N951)-1)*9/4,1)+CachTinhDiem!$B$24*ROUND(1+(INDEX(CachTinhDiem!$B$15:$E$20,MATCH($O951,CachTinhDiem!$A$15:$A$20,0),2)-1)*9/4,1),1)</f>
        <v>6.8</v>
      </c>
      <c r="R951" s="20">
        <f>ROUND(CachTinhDiem!$B$23*ROUND(1+(SUMPRODUCT(INDEX(CachTinhDiem!$B$8:$E$11,3,0),$K951:$N951)-1)*9/4,1)+CachTinhDiem!$B$24*ROUND(1+(INDEX(CachTinhDiem!$B$15:$E$20,MATCH($O951,CachTinhDiem!$A$15:$A$20,0),3)-1)*9/4,1),1)</f>
        <v>8.3000000000000007</v>
      </c>
      <c r="S951" s="20">
        <f>ROUND(CachTinhDiem!$B$23*ROUND(1+(SUMPRODUCT(INDEX(CachTinhDiem!$B$8:$E$11,4,0),$K951:$N951)-1)*9/4,1)+CachTinhDiem!$B$24*ROUND(1+(INDEX(CachTinhDiem!$B$15:$E$20,MATCH($O951,CachTinhDiem!$A$15:$A$20,0),4)-1)*9/4,1),1)</f>
        <v>5.5</v>
      </c>
      <c r="T951" s="18" t="str">
        <f>INDEX(CachTinhDiem!$A$8:$A$11,MATCH(MAX($P951:$S951),$P951:$S951,0))</f>
        <v>Vẽ ngoại cảnh</v>
      </c>
      <c r="U951" s="21" t="s">
        <v>91</v>
      </c>
      <c r="V951" s="21" t="s">
        <v>92</v>
      </c>
    </row>
    <row r="952" spans="1:22" ht="15" customHeight="1" x14ac:dyDescent="0.35">
      <c r="A952" s="18" t="s">
        <v>2098</v>
      </c>
      <c r="B952" s="18" t="s">
        <v>1512</v>
      </c>
      <c r="C952" s="18" t="s">
        <v>2099</v>
      </c>
      <c r="D952" s="18" t="s">
        <v>85</v>
      </c>
      <c r="E952" s="18" t="s">
        <v>318</v>
      </c>
      <c r="F952" s="18" t="s">
        <v>87</v>
      </c>
      <c r="G952" s="18" t="s">
        <v>259</v>
      </c>
      <c r="H952" s="19">
        <v>8</v>
      </c>
      <c r="I952" s="19">
        <v>21</v>
      </c>
      <c r="J952" s="18" t="s">
        <v>97</v>
      </c>
      <c r="K952" s="19">
        <v>4</v>
      </c>
      <c r="L952" s="19">
        <v>3</v>
      </c>
      <c r="M952" s="19">
        <v>3</v>
      </c>
      <c r="N952" s="19">
        <v>2</v>
      </c>
      <c r="O952" s="18" t="s">
        <v>115</v>
      </c>
      <c r="P952" s="20">
        <f>ROUND(CachTinhDiem!$B$23*ROUND(1+(SUMPRODUCT(INDEX(CachTinhDiem!$B$8:$E$11,1,0),$K952:$N952)-1)*9/4,1)+CachTinhDiem!$B$24*ROUND(1+(INDEX(CachTinhDiem!$B$15:$E$20,MATCH($O952,CachTinhDiem!$A$15:$A$20,0),1)-1)*9/4,1),1)</f>
        <v>6.6</v>
      </c>
      <c r="Q952" s="20">
        <f>ROUND(CachTinhDiem!$B$23*ROUND(1+(SUMPRODUCT(INDEX(CachTinhDiem!$B$8:$E$11,2,0),$K952:$N952)-1)*9/4,1)+CachTinhDiem!$B$24*ROUND(1+(INDEX(CachTinhDiem!$B$15:$E$20,MATCH($O952,CachTinhDiem!$A$15:$A$20,0),2)-1)*9/4,1),1)</f>
        <v>6.3</v>
      </c>
      <c r="R952" s="20">
        <f>ROUND(CachTinhDiem!$B$23*ROUND(1+(SUMPRODUCT(INDEX(CachTinhDiem!$B$8:$E$11,3,0),$K952:$N952)-1)*9/4,1)+CachTinhDiem!$B$24*ROUND(1+(INDEX(CachTinhDiem!$B$15:$E$20,MATCH($O952,CachTinhDiem!$A$15:$A$20,0),3)-1)*9/4,1),1)</f>
        <v>6.6</v>
      </c>
      <c r="S952" s="20">
        <f>ROUND(CachTinhDiem!$B$23*ROUND(1+(SUMPRODUCT(INDEX(CachTinhDiem!$B$8:$E$11,4,0),$K952:$N952)-1)*9/4,1)+CachTinhDiem!$B$24*ROUND(1+(INDEX(CachTinhDiem!$B$15:$E$20,MATCH($O952,CachTinhDiem!$A$15:$A$20,0),4)-1)*9/4,1),1)</f>
        <v>4.5999999999999996</v>
      </c>
      <c r="T952" s="18" t="str">
        <f>INDEX(CachTinhDiem!$A$8:$A$11,MATCH(MAX($P952:$S952),$P952:$S952,0))</f>
        <v>Đi học</v>
      </c>
      <c r="U952" s="21" t="s">
        <v>91</v>
      </c>
      <c r="V952" s="21" t="s">
        <v>92</v>
      </c>
    </row>
    <row r="953" spans="1:22" ht="15" customHeight="1" x14ac:dyDescent="0.35">
      <c r="A953" s="18" t="s">
        <v>2100</v>
      </c>
      <c r="B953" s="18" t="s">
        <v>1512</v>
      </c>
      <c r="C953" s="18" t="s">
        <v>2101</v>
      </c>
      <c r="D953" s="18" t="s">
        <v>85</v>
      </c>
      <c r="E953" s="18" t="s">
        <v>318</v>
      </c>
      <c r="F953" s="18" t="s">
        <v>87</v>
      </c>
      <c r="G953" s="18" t="s">
        <v>1058</v>
      </c>
      <c r="H953" s="19">
        <v>13</v>
      </c>
      <c r="I953" s="19">
        <v>33</v>
      </c>
      <c r="J953" s="18" t="s">
        <v>89</v>
      </c>
      <c r="K953" s="19">
        <v>2</v>
      </c>
      <c r="L953" s="19">
        <v>3</v>
      </c>
      <c r="M953" s="19">
        <v>4</v>
      </c>
      <c r="N953" s="19">
        <v>2</v>
      </c>
      <c r="O953" s="18" t="s">
        <v>138</v>
      </c>
      <c r="P953" s="20">
        <f>ROUND(CachTinhDiem!$B$23*ROUND(1+(SUMPRODUCT(INDEX(CachTinhDiem!$B$8:$E$11,1,0),$K953:$N953)-1)*9/4,1)+CachTinhDiem!$B$24*ROUND(1+(INDEX(CachTinhDiem!$B$15:$E$20,MATCH($O953,CachTinhDiem!$A$15:$A$20,0),1)-1)*9/4,1),1)</f>
        <v>6.1</v>
      </c>
      <c r="Q953" s="20">
        <f>ROUND(CachTinhDiem!$B$23*ROUND(1+(SUMPRODUCT(INDEX(CachTinhDiem!$B$8:$E$11,2,0),$K953:$N953)-1)*9/4,1)+CachTinhDiem!$B$24*ROUND(1+(INDEX(CachTinhDiem!$B$15:$E$20,MATCH($O953,CachTinhDiem!$A$15:$A$20,0),2)-1)*9/4,1),1)</f>
        <v>7.2</v>
      </c>
      <c r="R953" s="20">
        <f>ROUND(CachTinhDiem!$B$23*ROUND(1+(SUMPRODUCT(INDEX(CachTinhDiem!$B$8:$E$11,3,0),$K953:$N953)-1)*9/4,1)+CachTinhDiem!$B$24*ROUND(1+(INDEX(CachTinhDiem!$B$15:$E$20,MATCH($O953,CachTinhDiem!$A$15:$A$20,0),3)-1)*9/4,1),1)</f>
        <v>6.7</v>
      </c>
      <c r="S953" s="20">
        <f>ROUND(CachTinhDiem!$B$23*ROUND(1+(SUMPRODUCT(INDEX(CachTinhDiem!$B$8:$E$11,4,0),$K953:$N953)-1)*9/4,1)+CachTinhDiem!$B$24*ROUND(1+(INDEX(CachTinhDiem!$B$15:$E$20,MATCH($O953,CachTinhDiem!$A$15:$A$20,0),4)-1)*9/4,1),1)</f>
        <v>3.5</v>
      </c>
      <c r="T953" s="18" t="str">
        <f>INDEX(CachTinhDiem!$A$8:$A$11,MATCH(MAX($P953:$S953),$P953:$S953,0))</f>
        <v>Xưởng/Công trình</v>
      </c>
      <c r="U953" s="21" t="s">
        <v>91</v>
      </c>
      <c r="V953" s="21" t="s">
        <v>92</v>
      </c>
    </row>
    <row r="954" spans="1:22" ht="15" customHeight="1" x14ac:dyDescent="0.35">
      <c r="A954" s="18" t="s">
        <v>2102</v>
      </c>
      <c r="B954" s="18" t="s">
        <v>1512</v>
      </c>
      <c r="C954" s="18" t="s">
        <v>2103</v>
      </c>
      <c r="D954" s="18" t="s">
        <v>136</v>
      </c>
      <c r="E954" s="18" t="s">
        <v>229</v>
      </c>
      <c r="F954" s="18" t="s">
        <v>87</v>
      </c>
      <c r="G954" s="18" t="s">
        <v>262</v>
      </c>
      <c r="H954" s="19">
        <v>6</v>
      </c>
      <c r="I954" s="19">
        <v>20</v>
      </c>
      <c r="J954" s="18" t="s">
        <v>120</v>
      </c>
      <c r="K954" s="19">
        <v>4</v>
      </c>
      <c r="L954" s="19">
        <v>2</v>
      </c>
      <c r="M954" s="19">
        <v>2</v>
      </c>
      <c r="N954" s="19">
        <v>2</v>
      </c>
      <c r="O954" s="18" t="s">
        <v>115</v>
      </c>
      <c r="P954" s="20">
        <f>ROUND(CachTinhDiem!$B$23*ROUND(1+(SUMPRODUCT(INDEX(CachTinhDiem!$B$8:$E$11,1,0),$K954:$N954)-1)*9/4,1)+CachTinhDiem!$B$24*ROUND(1+(INDEX(CachTinhDiem!$B$15:$E$20,MATCH($O954,CachTinhDiem!$A$15:$A$20,0),1)-1)*9/4,1),1)</f>
        <v>5.6</v>
      </c>
      <c r="Q954" s="20">
        <f>ROUND(CachTinhDiem!$B$23*ROUND(1+(SUMPRODUCT(INDEX(CachTinhDiem!$B$8:$E$11,2,0),$K954:$N954)-1)*9/4,1)+CachTinhDiem!$B$24*ROUND(1+(INDEX(CachTinhDiem!$B$15:$E$20,MATCH($O954,CachTinhDiem!$A$15:$A$20,0),2)-1)*9/4,1),1)</f>
        <v>5.3</v>
      </c>
      <c r="R954" s="20">
        <f>ROUND(CachTinhDiem!$B$23*ROUND(1+(SUMPRODUCT(INDEX(CachTinhDiem!$B$8:$E$11,3,0),$K954:$N954)-1)*9/4,1)+CachTinhDiem!$B$24*ROUND(1+(INDEX(CachTinhDiem!$B$15:$E$20,MATCH($O954,CachTinhDiem!$A$15:$A$20,0),3)-1)*9/4,1),1)</f>
        <v>5.3</v>
      </c>
      <c r="S954" s="20">
        <f>ROUND(CachTinhDiem!$B$23*ROUND(1+(SUMPRODUCT(INDEX(CachTinhDiem!$B$8:$E$11,4,0),$K954:$N954)-1)*9/4,1)+CachTinhDiem!$B$24*ROUND(1+(INDEX(CachTinhDiem!$B$15:$E$20,MATCH($O954,CachTinhDiem!$A$15:$A$20,0),4)-1)*9/4,1),1)</f>
        <v>4</v>
      </c>
      <c r="T954" s="18" t="str">
        <f>INDEX(CachTinhDiem!$A$8:$A$11,MATCH(MAX($P954:$S954),$P954:$S954,0))</f>
        <v>Đi học</v>
      </c>
      <c r="U954" s="21" t="s">
        <v>91</v>
      </c>
      <c r="V954" s="21" t="s">
        <v>92</v>
      </c>
    </row>
    <row r="955" spans="1:22" ht="15" customHeight="1" x14ac:dyDescent="0.35">
      <c r="A955" s="18" t="s">
        <v>2104</v>
      </c>
      <c r="B955" s="18" t="s">
        <v>1512</v>
      </c>
      <c r="C955" s="18" t="s">
        <v>2105</v>
      </c>
      <c r="D955" s="18" t="s">
        <v>100</v>
      </c>
      <c r="E955" s="18" t="s">
        <v>318</v>
      </c>
      <c r="F955" s="18" t="s">
        <v>87</v>
      </c>
      <c r="G955" s="18" t="s">
        <v>1773</v>
      </c>
      <c r="H955" s="19">
        <v>15</v>
      </c>
      <c r="I955" s="19">
        <v>33</v>
      </c>
      <c r="J955" s="18" t="s">
        <v>89</v>
      </c>
      <c r="K955" s="19">
        <v>2</v>
      </c>
      <c r="L955" s="19">
        <v>3</v>
      </c>
      <c r="M955" s="19">
        <v>2</v>
      </c>
      <c r="N955" s="19">
        <v>5</v>
      </c>
      <c r="O955" s="18" t="s">
        <v>103</v>
      </c>
      <c r="P955" s="20">
        <f>ROUND(CachTinhDiem!$B$23*ROUND(1+(SUMPRODUCT(INDEX(CachTinhDiem!$B$8:$E$11,1,0),$K955:$N955)-1)*9/4,1)+CachTinhDiem!$B$24*ROUND(1+(INDEX(CachTinhDiem!$B$15:$E$20,MATCH($O955,CachTinhDiem!$A$15:$A$20,0),1)-1)*9/4,1),1)</f>
        <v>6.5</v>
      </c>
      <c r="Q955" s="20">
        <f>ROUND(CachTinhDiem!$B$23*ROUND(1+(SUMPRODUCT(INDEX(CachTinhDiem!$B$8:$E$11,2,0),$K955:$N955)-1)*9/4,1)+CachTinhDiem!$B$24*ROUND(1+(INDEX(CachTinhDiem!$B$15:$E$20,MATCH($O955,CachTinhDiem!$A$15:$A$20,0),2)-1)*9/4,1),1)</f>
        <v>4.0999999999999996</v>
      </c>
      <c r="R955" s="20">
        <f>ROUND(CachTinhDiem!$B$23*ROUND(1+(SUMPRODUCT(INDEX(CachTinhDiem!$B$8:$E$11,3,0),$K955:$N955)-1)*9/4,1)+CachTinhDiem!$B$24*ROUND(1+(INDEX(CachTinhDiem!$B$15:$E$20,MATCH($O955,CachTinhDiem!$A$15:$A$20,0),3)-1)*9/4,1),1)</f>
        <v>4.7</v>
      </c>
      <c r="S955" s="20">
        <f>ROUND(CachTinhDiem!$B$23*ROUND(1+(SUMPRODUCT(INDEX(CachTinhDiem!$B$8:$E$11,4,0),$K955:$N955)-1)*9/4,1)+CachTinhDiem!$B$24*ROUND(1+(INDEX(CachTinhDiem!$B$15:$E$20,MATCH($O955,CachTinhDiem!$A$15:$A$20,0),4)-1)*9/4,1),1)</f>
        <v>8.5</v>
      </c>
      <c r="T955" s="18" t="str">
        <f>INDEX(CachTinhDiem!$A$8:$A$11,MATCH(MAX($P955:$S955),$P955:$S955,0))</f>
        <v>Thuyết trình</v>
      </c>
      <c r="U955" s="21" t="s">
        <v>91</v>
      </c>
      <c r="V955" s="21" t="s">
        <v>92</v>
      </c>
    </row>
    <row r="956" spans="1:22" ht="15" customHeight="1" x14ac:dyDescent="0.35">
      <c r="A956" s="18" t="s">
        <v>2106</v>
      </c>
      <c r="B956" s="18" t="s">
        <v>1512</v>
      </c>
      <c r="C956" s="18" t="s">
        <v>2107</v>
      </c>
      <c r="D956" s="18" t="s">
        <v>100</v>
      </c>
      <c r="E956" s="18" t="s">
        <v>106</v>
      </c>
      <c r="F956" s="18" t="s">
        <v>87</v>
      </c>
      <c r="G956" s="18" t="s">
        <v>1627</v>
      </c>
      <c r="H956" s="19">
        <v>11</v>
      </c>
      <c r="I956" s="19">
        <v>32</v>
      </c>
      <c r="J956" s="18" t="s">
        <v>1520</v>
      </c>
      <c r="K956" s="19">
        <v>2</v>
      </c>
      <c r="L956" s="19">
        <v>3</v>
      </c>
      <c r="M956" s="19">
        <v>5</v>
      </c>
      <c r="N956" s="19">
        <v>2</v>
      </c>
      <c r="O956" s="18" t="s">
        <v>138</v>
      </c>
      <c r="P956" s="20">
        <f>ROUND(CachTinhDiem!$B$23*ROUND(1+(SUMPRODUCT(INDEX(CachTinhDiem!$B$8:$E$11,1,0),$K956:$N956)-1)*9/4,1)+CachTinhDiem!$B$24*ROUND(1+(INDEX(CachTinhDiem!$B$15:$E$20,MATCH($O956,CachTinhDiem!$A$15:$A$20,0),1)-1)*9/4,1),1)</f>
        <v>6.5</v>
      </c>
      <c r="Q956" s="20">
        <f>ROUND(CachTinhDiem!$B$23*ROUND(1+(SUMPRODUCT(INDEX(CachTinhDiem!$B$8:$E$11,2,0),$K956:$N956)-1)*9/4,1)+CachTinhDiem!$B$24*ROUND(1+(INDEX(CachTinhDiem!$B$15:$E$20,MATCH($O956,CachTinhDiem!$A$15:$A$20,0),2)-1)*9/4,1),1)</f>
        <v>8</v>
      </c>
      <c r="R956" s="20">
        <f>ROUND(CachTinhDiem!$B$23*ROUND(1+(SUMPRODUCT(INDEX(CachTinhDiem!$B$8:$E$11,3,0),$K956:$N956)-1)*9/4,1)+CachTinhDiem!$B$24*ROUND(1+(INDEX(CachTinhDiem!$B$15:$E$20,MATCH($O956,CachTinhDiem!$A$15:$A$20,0),3)-1)*9/4,1),1)</f>
        <v>7.5</v>
      </c>
      <c r="S956" s="20">
        <f>ROUND(CachTinhDiem!$B$23*ROUND(1+(SUMPRODUCT(INDEX(CachTinhDiem!$B$8:$E$11,4,0),$K956:$N956)-1)*9/4,1)+CachTinhDiem!$B$24*ROUND(1+(INDEX(CachTinhDiem!$B$15:$E$20,MATCH($O956,CachTinhDiem!$A$15:$A$20,0),4)-1)*9/4,1),1)</f>
        <v>3.9</v>
      </c>
      <c r="T956" s="18" t="str">
        <f>INDEX(CachTinhDiem!$A$8:$A$11,MATCH(MAX($P956:$S956),$P956:$S956,0))</f>
        <v>Xưởng/Công trình</v>
      </c>
      <c r="U956" s="21" t="s">
        <v>91</v>
      </c>
      <c r="V956" s="21" t="s">
        <v>92</v>
      </c>
    </row>
    <row r="957" spans="1:22" ht="15" customHeight="1" x14ac:dyDescent="0.35">
      <c r="A957" s="18" t="s">
        <v>2108</v>
      </c>
      <c r="B957" s="18" t="s">
        <v>1512</v>
      </c>
      <c r="C957" s="18" t="s">
        <v>2109</v>
      </c>
      <c r="D957" s="18" t="s">
        <v>85</v>
      </c>
      <c r="E957" s="18" t="s">
        <v>1097</v>
      </c>
      <c r="F957" s="18" t="s">
        <v>87</v>
      </c>
      <c r="G957" s="18" t="s">
        <v>1123</v>
      </c>
      <c r="H957" s="19">
        <v>5</v>
      </c>
      <c r="I957" s="19">
        <v>20</v>
      </c>
      <c r="J957" s="18" t="s">
        <v>120</v>
      </c>
      <c r="K957" s="19">
        <v>4</v>
      </c>
      <c r="L957" s="19">
        <v>1</v>
      </c>
      <c r="M957" s="19">
        <v>3</v>
      </c>
      <c r="N957" s="19">
        <v>3</v>
      </c>
      <c r="O957" s="18" t="s">
        <v>90</v>
      </c>
      <c r="P957" s="20">
        <f>ROUND(CachTinhDiem!$B$23*ROUND(1+(SUMPRODUCT(INDEX(CachTinhDiem!$B$8:$E$11,1,0),$K957:$N957)-1)*9/4,1)+CachTinhDiem!$B$24*ROUND(1+(INDEX(CachTinhDiem!$B$15:$E$20,MATCH($O957,CachTinhDiem!$A$15:$A$20,0),1)-1)*9/4,1),1)</f>
        <v>5.4</v>
      </c>
      <c r="Q957" s="20">
        <f>ROUND(CachTinhDiem!$B$23*ROUND(1+(SUMPRODUCT(INDEX(CachTinhDiem!$B$8:$E$11,2,0),$K957:$N957)-1)*9/4,1)+CachTinhDiem!$B$24*ROUND(1+(INDEX(CachTinhDiem!$B$15:$E$20,MATCH($O957,CachTinhDiem!$A$15:$A$20,0),2)-1)*9/4,1),1)</f>
        <v>5.2</v>
      </c>
      <c r="R957" s="20">
        <f>ROUND(CachTinhDiem!$B$23*ROUND(1+(SUMPRODUCT(INDEX(CachTinhDiem!$B$8:$E$11,3,0),$K957:$N957)-1)*9/4,1)+CachTinhDiem!$B$24*ROUND(1+(INDEX(CachTinhDiem!$B$15:$E$20,MATCH($O957,CachTinhDiem!$A$15:$A$20,0),3)-1)*9/4,1),1)</f>
        <v>5.3</v>
      </c>
      <c r="S957" s="20">
        <f>ROUND(CachTinhDiem!$B$23*ROUND(1+(SUMPRODUCT(INDEX(CachTinhDiem!$B$8:$E$11,4,0),$K957:$N957)-1)*9/4,1)+CachTinhDiem!$B$24*ROUND(1+(INDEX(CachTinhDiem!$B$15:$E$20,MATCH($O957,CachTinhDiem!$A$15:$A$20,0),4)-1)*9/4,1),1)</f>
        <v>4.2</v>
      </c>
      <c r="T957" s="18" t="str">
        <f>INDEX(CachTinhDiem!$A$8:$A$11,MATCH(MAX($P957:$S957),$P957:$S957,0))</f>
        <v>Đi học</v>
      </c>
      <c r="U957" s="21" t="s">
        <v>91</v>
      </c>
      <c r="V957" s="21" t="s">
        <v>92</v>
      </c>
    </row>
    <row r="958" spans="1:22" ht="15" customHeight="1" x14ac:dyDescent="0.35">
      <c r="A958" s="18" t="s">
        <v>2110</v>
      </c>
      <c r="B958" s="18" t="s">
        <v>1512</v>
      </c>
      <c r="C958" s="18" t="s">
        <v>2111</v>
      </c>
      <c r="D958" s="18" t="s">
        <v>85</v>
      </c>
      <c r="E958" s="18" t="s">
        <v>86</v>
      </c>
      <c r="F958" s="18" t="s">
        <v>87</v>
      </c>
      <c r="G958" s="18" t="s">
        <v>1145</v>
      </c>
      <c r="H958" s="19">
        <v>11</v>
      </c>
      <c r="I958" s="19">
        <v>31</v>
      </c>
      <c r="J958" s="18" t="s">
        <v>200</v>
      </c>
      <c r="K958" s="19">
        <v>3</v>
      </c>
      <c r="L958" s="19">
        <v>3</v>
      </c>
      <c r="M958" s="19">
        <v>3</v>
      </c>
      <c r="N958" s="19">
        <v>2</v>
      </c>
      <c r="O958" s="18" t="s">
        <v>150</v>
      </c>
      <c r="P958" s="20">
        <f>ROUND(CachTinhDiem!$B$23*ROUND(1+(SUMPRODUCT(INDEX(CachTinhDiem!$B$8:$E$11,1,0),$K958:$N958)-1)*9/4,1)+CachTinhDiem!$B$24*ROUND(1+(INDEX(CachTinhDiem!$B$15:$E$20,MATCH($O958,CachTinhDiem!$A$15:$A$20,0),1)-1)*9/4,1),1)</f>
        <v>5.7</v>
      </c>
      <c r="Q958" s="20">
        <f>ROUND(CachTinhDiem!$B$23*ROUND(1+(SUMPRODUCT(INDEX(CachTinhDiem!$B$8:$E$11,2,0),$K958:$N958)-1)*9/4,1)+CachTinhDiem!$B$24*ROUND(1+(INDEX(CachTinhDiem!$B$15:$E$20,MATCH($O958,CachTinhDiem!$A$15:$A$20,0),2)-1)*9/4,1),1)</f>
        <v>4.7</v>
      </c>
      <c r="R958" s="20">
        <f>ROUND(CachTinhDiem!$B$23*ROUND(1+(SUMPRODUCT(INDEX(CachTinhDiem!$B$8:$E$11,3,0),$K958:$N958)-1)*9/4,1)+CachTinhDiem!$B$24*ROUND(1+(INDEX(CachTinhDiem!$B$15:$E$20,MATCH($O958,CachTinhDiem!$A$15:$A$20,0),3)-1)*9/4,1),1)</f>
        <v>6.6</v>
      </c>
      <c r="S958" s="20">
        <f>ROUND(CachTinhDiem!$B$23*ROUND(1+(SUMPRODUCT(INDEX(CachTinhDiem!$B$8:$E$11,4,0),$K958:$N958)-1)*9/4,1)+CachTinhDiem!$B$24*ROUND(1+(INDEX(CachTinhDiem!$B$15:$E$20,MATCH($O958,CachTinhDiem!$A$15:$A$20,0),4)-1)*9/4,1),1)</f>
        <v>4.5999999999999996</v>
      </c>
      <c r="T958" s="18" t="str">
        <f>INDEX(CachTinhDiem!$A$8:$A$11,MATCH(MAX($P958:$S958),$P958:$S958,0))</f>
        <v>Vẽ ngoại cảnh</v>
      </c>
      <c r="U958" s="21" t="s">
        <v>91</v>
      </c>
      <c r="V958" s="21" t="s">
        <v>92</v>
      </c>
    </row>
    <row r="959" spans="1:22" ht="15" customHeight="1" x14ac:dyDescent="0.35">
      <c r="A959" s="18" t="s">
        <v>2112</v>
      </c>
      <c r="B959" s="18" t="s">
        <v>1512</v>
      </c>
      <c r="C959" s="18" t="s">
        <v>2113</v>
      </c>
      <c r="D959" s="18" t="s">
        <v>85</v>
      </c>
      <c r="E959" s="18" t="s">
        <v>18</v>
      </c>
      <c r="F959" s="18" t="s">
        <v>87</v>
      </c>
      <c r="G959" s="18" t="s">
        <v>191</v>
      </c>
      <c r="H959" s="19">
        <v>5</v>
      </c>
      <c r="I959" s="19">
        <v>10</v>
      </c>
      <c r="J959" s="18" t="s">
        <v>120</v>
      </c>
      <c r="K959" s="19">
        <v>4</v>
      </c>
      <c r="L959" s="19">
        <v>2</v>
      </c>
      <c r="M959" s="19">
        <v>4</v>
      </c>
      <c r="N959" s="19">
        <v>1</v>
      </c>
      <c r="O959" s="18" t="s">
        <v>138</v>
      </c>
      <c r="P959" s="20">
        <f>ROUND(CachTinhDiem!$B$23*ROUND(1+(SUMPRODUCT(INDEX(CachTinhDiem!$B$8:$E$11,1,0),$K959:$N959)-1)*9/4,1)+CachTinhDiem!$B$24*ROUND(1+(INDEX(CachTinhDiem!$B$15:$E$20,MATCH($O959,CachTinhDiem!$A$15:$A$20,0),1)-1)*9/4,1),1)</f>
        <v>5.4</v>
      </c>
      <c r="Q959" s="20">
        <f>ROUND(CachTinhDiem!$B$23*ROUND(1+(SUMPRODUCT(INDEX(CachTinhDiem!$B$8:$E$11,2,0),$K959:$N959)-1)*9/4,1)+CachTinhDiem!$B$24*ROUND(1+(INDEX(CachTinhDiem!$B$15:$E$20,MATCH($O959,CachTinhDiem!$A$15:$A$20,0),2)-1)*9/4,1),1)</f>
        <v>7.3</v>
      </c>
      <c r="R959" s="20">
        <f>ROUND(CachTinhDiem!$B$23*ROUND(1+(SUMPRODUCT(INDEX(CachTinhDiem!$B$8:$E$11,3,0),$K959:$N959)-1)*9/4,1)+CachTinhDiem!$B$24*ROUND(1+(INDEX(CachTinhDiem!$B$15:$E$20,MATCH($O959,CachTinhDiem!$A$15:$A$20,0),3)-1)*9/4,1),1)</f>
        <v>5.9</v>
      </c>
      <c r="S959" s="20">
        <f>ROUND(CachTinhDiem!$B$23*ROUND(1+(SUMPRODUCT(INDEX(CachTinhDiem!$B$8:$E$11,4,0),$K959:$N959)-1)*9/4,1)+CachTinhDiem!$B$24*ROUND(1+(INDEX(CachTinhDiem!$B$15:$E$20,MATCH($O959,CachTinhDiem!$A$15:$A$20,0),4)-1)*9/4,1),1)</f>
        <v>2.2999999999999998</v>
      </c>
      <c r="T959" s="18" t="str">
        <f>INDEX(CachTinhDiem!$A$8:$A$11,MATCH(MAX($P959:$S959),$P959:$S959,0))</f>
        <v>Xưởng/Công trình</v>
      </c>
      <c r="U959" s="21" t="s">
        <v>91</v>
      </c>
      <c r="V959" s="21" t="s">
        <v>92</v>
      </c>
    </row>
    <row r="960" spans="1:22" ht="15" customHeight="1" x14ac:dyDescent="0.35">
      <c r="A960" s="18" t="s">
        <v>2114</v>
      </c>
      <c r="B960" s="18" t="s">
        <v>1512</v>
      </c>
      <c r="C960" s="18" t="s">
        <v>2115</v>
      </c>
      <c r="D960" s="18" t="s">
        <v>136</v>
      </c>
      <c r="E960" s="18" t="s">
        <v>318</v>
      </c>
      <c r="F960" s="18" t="s">
        <v>87</v>
      </c>
      <c r="G960" s="18" t="s">
        <v>1145</v>
      </c>
      <c r="H960" s="19">
        <v>12</v>
      </c>
      <c r="I960" s="19">
        <v>33</v>
      </c>
      <c r="J960" s="18" t="s">
        <v>89</v>
      </c>
      <c r="K960" s="19">
        <v>3</v>
      </c>
      <c r="L960" s="19">
        <v>3</v>
      </c>
      <c r="M960" s="19">
        <v>3</v>
      </c>
      <c r="N960" s="19">
        <v>5</v>
      </c>
      <c r="O960" s="18" t="s">
        <v>103</v>
      </c>
      <c r="P960" s="20">
        <f>ROUND(CachTinhDiem!$B$23*ROUND(1+(SUMPRODUCT(INDEX(CachTinhDiem!$B$8:$E$11,1,0),$K960:$N960)-1)*9/4,1)+CachTinhDiem!$B$24*ROUND(1+(INDEX(CachTinhDiem!$B$15:$E$20,MATCH($O960,CachTinhDiem!$A$15:$A$20,0),1)-1)*9/4,1),1)</f>
        <v>7.2</v>
      </c>
      <c r="Q960" s="20">
        <f>ROUND(CachTinhDiem!$B$23*ROUND(1+(SUMPRODUCT(INDEX(CachTinhDiem!$B$8:$E$11,2,0),$K960:$N960)-1)*9/4,1)+CachTinhDiem!$B$24*ROUND(1+(INDEX(CachTinhDiem!$B$15:$E$20,MATCH($O960,CachTinhDiem!$A$15:$A$20,0),2)-1)*9/4,1),1)</f>
        <v>5.2</v>
      </c>
      <c r="R960" s="20">
        <f>ROUND(CachTinhDiem!$B$23*ROUND(1+(SUMPRODUCT(INDEX(CachTinhDiem!$B$8:$E$11,3,0),$K960:$N960)-1)*9/4,1)+CachTinhDiem!$B$24*ROUND(1+(INDEX(CachTinhDiem!$B$15:$E$20,MATCH($O960,CachTinhDiem!$A$15:$A$20,0),3)-1)*9/4,1),1)</f>
        <v>5.5</v>
      </c>
      <c r="S960" s="20">
        <f>ROUND(CachTinhDiem!$B$23*ROUND(1+(SUMPRODUCT(INDEX(CachTinhDiem!$B$8:$E$11,4,0),$K960:$N960)-1)*9/4,1)+CachTinhDiem!$B$24*ROUND(1+(INDEX(CachTinhDiem!$B$15:$E$20,MATCH($O960,CachTinhDiem!$A$15:$A$20,0),4)-1)*9/4,1),1)</f>
        <v>8.6999999999999993</v>
      </c>
      <c r="T960" s="18" t="str">
        <f>INDEX(CachTinhDiem!$A$8:$A$11,MATCH(MAX($P960:$S960),$P960:$S960,0))</f>
        <v>Thuyết trình</v>
      </c>
      <c r="U960" s="21" t="s">
        <v>91</v>
      </c>
      <c r="V960" s="21" t="s">
        <v>92</v>
      </c>
    </row>
    <row r="961" spans="1:22" ht="15" customHeight="1" x14ac:dyDescent="0.35">
      <c r="A961" s="18" t="s">
        <v>2116</v>
      </c>
      <c r="B961" s="18" t="s">
        <v>1512</v>
      </c>
      <c r="C961" s="18" t="s">
        <v>2117</v>
      </c>
      <c r="D961" s="18" t="s">
        <v>85</v>
      </c>
      <c r="E961" s="18" t="s">
        <v>170</v>
      </c>
      <c r="F961" s="18" t="s">
        <v>87</v>
      </c>
      <c r="G961" s="18" t="s">
        <v>490</v>
      </c>
      <c r="H961" s="19">
        <v>5</v>
      </c>
      <c r="I961" s="19">
        <v>13</v>
      </c>
      <c r="J961" s="18" t="s">
        <v>120</v>
      </c>
      <c r="K961" s="19">
        <v>4</v>
      </c>
      <c r="L961" s="19">
        <v>1</v>
      </c>
      <c r="M961" s="19">
        <v>2</v>
      </c>
      <c r="N961" s="19">
        <v>4</v>
      </c>
      <c r="O961" s="18" t="s">
        <v>103</v>
      </c>
      <c r="P961" s="20">
        <f>ROUND(CachTinhDiem!$B$23*ROUND(1+(SUMPRODUCT(INDEX(CachTinhDiem!$B$8:$E$11,1,0),$K961:$N961)-1)*9/4,1)+CachTinhDiem!$B$24*ROUND(1+(INDEX(CachTinhDiem!$B$15:$E$20,MATCH($O961,CachTinhDiem!$A$15:$A$20,0),1)-1)*9/4,1),1)</f>
        <v>5.4</v>
      </c>
      <c r="Q961" s="20">
        <f>ROUND(CachTinhDiem!$B$23*ROUND(1+(SUMPRODUCT(INDEX(CachTinhDiem!$B$8:$E$11,2,0),$K961:$N961)-1)*9/4,1)+CachTinhDiem!$B$24*ROUND(1+(INDEX(CachTinhDiem!$B$15:$E$20,MATCH($O961,CachTinhDiem!$A$15:$A$20,0),2)-1)*9/4,1),1)</f>
        <v>3.9</v>
      </c>
      <c r="R961" s="20">
        <f>ROUND(CachTinhDiem!$B$23*ROUND(1+(SUMPRODUCT(INDEX(CachTinhDiem!$B$8:$E$11,3,0),$K961:$N961)-1)*9/4,1)+CachTinhDiem!$B$24*ROUND(1+(INDEX(CachTinhDiem!$B$15:$E$20,MATCH($O961,CachTinhDiem!$A$15:$A$20,0),3)-1)*9/4,1),1)</f>
        <v>3.4</v>
      </c>
      <c r="S961" s="20">
        <f>ROUND(CachTinhDiem!$B$23*ROUND(1+(SUMPRODUCT(INDEX(CachTinhDiem!$B$8:$E$11,4,0),$K961:$N961)-1)*9/4,1)+CachTinhDiem!$B$24*ROUND(1+(INDEX(CachTinhDiem!$B$15:$E$20,MATCH($O961,CachTinhDiem!$A$15:$A$20,0),4)-1)*9/4,1),1)</f>
        <v>6.9</v>
      </c>
      <c r="T961" s="18" t="str">
        <f>INDEX(CachTinhDiem!$A$8:$A$11,MATCH(MAX($P961:$S961),$P961:$S961,0))</f>
        <v>Thuyết trình</v>
      </c>
      <c r="U961" s="21" t="s">
        <v>91</v>
      </c>
      <c r="V961" s="21" t="s">
        <v>92</v>
      </c>
    </row>
    <row r="962" spans="1:22" ht="15" customHeight="1" x14ac:dyDescent="0.35">
      <c r="A962" s="18" t="s">
        <v>2118</v>
      </c>
      <c r="B962" s="18" t="s">
        <v>2119</v>
      </c>
      <c r="C962" s="18" t="s">
        <v>2120</v>
      </c>
      <c r="D962" s="18" t="s">
        <v>100</v>
      </c>
      <c r="E962" s="18" t="s">
        <v>170</v>
      </c>
      <c r="F962" s="18" t="s">
        <v>87</v>
      </c>
      <c r="G962" s="18" t="s">
        <v>539</v>
      </c>
      <c r="H962" s="19">
        <v>22</v>
      </c>
      <c r="I962" s="19">
        <v>39</v>
      </c>
      <c r="J962" s="18" t="s">
        <v>133</v>
      </c>
      <c r="K962" s="19">
        <v>1</v>
      </c>
      <c r="L962" s="19">
        <v>5</v>
      </c>
      <c r="M962" s="19">
        <v>3</v>
      </c>
      <c r="N962" s="19">
        <v>4</v>
      </c>
      <c r="O962" s="18" t="s">
        <v>150</v>
      </c>
      <c r="P962" s="20">
        <f>ROUND(CachTinhDiem!$B$23*ROUND(1+(SUMPRODUCT(INDEX(CachTinhDiem!$B$8:$E$11,1,0),$K962:$N962)-1)*9/4,1)+CachTinhDiem!$B$24*ROUND(1+(INDEX(CachTinhDiem!$B$15:$E$20,MATCH($O962,CachTinhDiem!$A$15:$A$20,0),1)-1)*9/4,1),1)</f>
        <v>7.3</v>
      </c>
      <c r="Q962" s="20">
        <f>ROUND(CachTinhDiem!$B$23*ROUND(1+(SUMPRODUCT(INDEX(CachTinhDiem!$B$8:$E$11,2,0),$K962:$N962)-1)*9/4,1)+CachTinhDiem!$B$24*ROUND(1+(INDEX(CachTinhDiem!$B$15:$E$20,MATCH($O962,CachTinhDiem!$A$15:$A$20,0),2)-1)*9/4,1),1)</f>
        <v>5</v>
      </c>
      <c r="R962" s="20">
        <f>ROUND(CachTinhDiem!$B$23*ROUND(1+(SUMPRODUCT(INDEX(CachTinhDiem!$B$8:$E$11,3,0),$K962:$N962)-1)*9/4,1)+CachTinhDiem!$B$24*ROUND(1+(INDEX(CachTinhDiem!$B$15:$E$20,MATCH($O962,CachTinhDiem!$A$15:$A$20,0),3)-1)*9/4,1),1)</f>
        <v>8.1</v>
      </c>
      <c r="S962" s="20">
        <f>ROUND(CachTinhDiem!$B$23*ROUND(1+(SUMPRODUCT(INDEX(CachTinhDiem!$B$8:$E$11,4,0),$K962:$N962)-1)*9/4,1)+CachTinhDiem!$B$24*ROUND(1+(INDEX(CachTinhDiem!$B$15:$E$20,MATCH($O962,CachTinhDiem!$A$15:$A$20,0),4)-1)*9/4,1),1)</f>
        <v>7.1</v>
      </c>
      <c r="T962" s="18" t="str">
        <f>INDEX(CachTinhDiem!$A$8:$A$11,MATCH(MAX($P962:$S962),$P962:$S962,0))</f>
        <v>Vẽ ngoại cảnh</v>
      </c>
      <c r="U962" s="21" t="s">
        <v>91</v>
      </c>
      <c r="V962" s="21" t="s">
        <v>92</v>
      </c>
    </row>
    <row r="963" spans="1:22" ht="15" customHeight="1" x14ac:dyDescent="0.35">
      <c r="A963" s="18" t="s">
        <v>2121</v>
      </c>
      <c r="B963" s="18" t="s">
        <v>2119</v>
      </c>
      <c r="C963" s="18" t="s">
        <v>2122</v>
      </c>
      <c r="D963" s="18" t="s">
        <v>100</v>
      </c>
      <c r="E963" s="18" t="s">
        <v>225</v>
      </c>
      <c r="F963" s="18" t="s">
        <v>87</v>
      </c>
      <c r="G963" s="18" t="s">
        <v>1123</v>
      </c>
      <c r="H963" s="19">
        <v>9</v>
      </c>
      <c r="I963" s="19">
        <v>24</v>
      </c>
      <c r="J963" s="18" t="s">
        <v>97</v>
      </c>
      <c r="K963" s="19">
        <v>3</v>
      </c>
      <c r="L963" s="19">
        <v>1</v>
      </c>
      <c r="M963" s="19">
        <v>4</v>
      </c>
      <c r="N963" s="19">
        <v>2</v>
      </c>
      <c r="O963" s="18" t="s">
        <v>150</v>
      </c>
      <c r="P963" s="20">
        <f>ROUND(CachTinhDiem!$B$23*ROUND(1+(SUMPRODUCT(INDEX(CachTinhDiem!$B$8:$E$11,1,0),$K963:$N963)-1)*9/4,1)+CachTinhDiem!$B$24*ROUND(1+(INDEX(CachTinhDiem!$B$15:$E$20,MATCH($O963,CachTinhDiem!$A$15:$A$20,0),1)-1)*9/4,1),1)</f>
        <v>5.3</v>
      </c>
      <c r="Q963" s="20">
        <f>ROUND(CachTinhDiem!$B$23*ROUND(1+(SUMPRODUCT(INDEX(CachTinhDiem!$B$8:$E$11,2,0),$K963:$N963)-1)*9/4,1)+CachTinhDiem!$B$24*ROUND(1+(INDEX(CachTinhDiem!$B$15:$E$20,MATCH($O963,CachTinhDiem!$A$15:$A$20,0),2)-1)*9/4,1),1)</f>
        <v>4.8</v>
      </c>
      <c r="R963" s="20">
        <f>ROUND(CachTinhDiem!$B$23*ROUND(1+(SUMPRODUCT(INDEX(CachTinhDiem!$B$8:$E$11,3,0),$K963:$N963)-1)*9/4,1)+CachTinhDiem!$B$24*ROUND(1+(INDEX(CachTinhDiem!$B$15:$E$20,MATCH($O963,CachTinhDiem!$A$15:$A$20,0),3)-1)*9/4,1),1)</f>
        <v>6.4</v>
      </c>
      <c r="S963" s="20">
        <f>ROUND(CachTinhDiem!$B$23*ROUND(1+(SUMPRODUCT(INDEX(CachTinhDiem!$B$8:$E$11,4,0),$K963:$N963)-1)*9/4,1)+CachTinhDiem!$B$24*ROUND(1+(INDEX(CachTinhDiem!$B$15:$E$20,MATCH($O963,CachTinhDiem!$A$15:$A$20,0),4)-1)*9/4,1),1)</f>
        <v>4.2</v>
      </c>
      <c r="T963" s="18" t="str">
        <f>INDEX(CachTinhDiem!$A$8:$A$11,MATCH(MAX($P963:$S963),$P963:$S963,0))</f>
        <v>Vẽ ngoại cảnh</v>
      </c>
      <c r="U963" s="21" t="s">
        <v>91</v>
      </c>
      <c r="V963" s="21" t="s">
        <v>92</v>
      </c>
    </row>
    <row r="964" spans="1:22" ht="15" customHeight="1" x14ac:dyDescent="0.35">
      <c r="A964" s="18" t="s">
        <v>2123</v>
      </c>
      <c r="B964" s="18" t="s">
        <v>2119</v>
      </c>
      <c r="C964" s="18" t="s">
        <v>2124</v>
      </c>
      <c r="D964" s="18" t="s">
        <v>100</v>
      </c>
      <c r="E964" s="18" t="s">
        <v>170</v>
      </c>
      <c r="F964" s="18" t="s">
        <v>87</v>
      </c>
      <c r="G964" s="18" t="s">
        <v>132</v>
      </c>
      <c r="H964" s="19">
        <v>24</v>
      </c>
      <c r="I964" s="19">
        <v>40</v>
      </c>
      <c r="J964" s="18" t="s">
        <v>133</v>
      </c>
      <c r="K964" s="19">
        <v>2</v>
      </c>
      <c r="L964" s="19">
        <v>5</v>
      </c>
      <c r="M964" s="19">
        <v>5</v>
      </c>
      <c r="N964" s="19">
        <v>3</v>
      </c>
      <c r="O964" s="18" t="s">
        <v>138</v>
      </c>
      <c r="P964" s="20">
        <f>ROUND(CachTinhDiem!$B$23*ROUND(1+(SUMPRODUCT(INDEX(CachTinhDiem!$B$8:$E$11,1,0),$K964:$N964)-1)*9/4,1)+CachTinhDiem!$B$24*ROUND(1+(INDEX(CachTinhDiem!$B$15:$E$20,MATCH($O964,CachTinhDiem!$A$15:$A$20,0),1)-1)*9/4,1),1)</f>
        <v>7.9</v>
      </c>
      <c r="Q964" s="20">
        <f>ROUND(CachTinhDiem!$B$23*ROUND(1+(SUMPRODUCT(INDEX(CachTinhDiem!$B$8:$E$11,2,0),$K964:$N964)-1)*9/4,1)+CachTinhDiem!$B$24*ROUND(1+(INDEX(CachTinhDiem!$B$15:$E$20,MATCH($O964,CachTinhDiem!$A$15:$A$20,0),2)-1)*9/4,1),1)</f>
        <v>8.6999999999999993</v>
      </c>
      <c r="R964" s="20">
        <f>ROUND(CachTinhDiem!$B$23*ROUND(1+(SUMPRODUCT(INDEX(CachTinhDiem!$B$8:$E$11,3,0),$K964:$N964)-1)*9/4,1)+CachTinhDiem!$B$24*ROUND(1+(INDEX(CachTinhDiem!$B$15:$E$20,MATCH($O964,CachTinhDiem!$A$15:$A$20,0),3)-1)*9/4,1),1)</f>
        <v>8.6999999999999993</v>
      </c>
      <c r="S964" s="20">
        <f>ROUND(CachTinhDiem!$B$23*ROUND(1+(SUMPRODUCT(INDEX(CachTinhDiem!$B$8:$E$11,4,0),$K964:$N964)-1)*9/4,1)+CachTinhDiem!$B$24*ROUND(1+(INDEX(CachTinhDiem!$B$15:$E$20,MATCH($O964,CachTinhDiem!$A$15:$A$20,0),4)-1)*9/4,1),1)</f>
        <v>5.4</v>
      </c>
      <c r="T964" s="18" t="str">
        <f>INDEX(CachTinhDiem!$A$8:$A$11,MATCH(MAX($P964:$S964),$P964:$S964,0))</f>
        <v>Xưởng/Công trình</v>
      </c>
      <c r="U964" s="21" t="s">
        <v>91</v>
      </c>
      <c r="V964" s="21" t="s">
        <v>92</v>
      </c>
    </row>
    <row r="965" spans="1:22" ht="15" customHeight="1" x14ac:dyDescent="0.35">
      <c r="A965" s="18" t="s">
        <v>2125</v>
      </c>
      <c r="B965" s="18" t="s">
        <v>2119</v>
      </c>
      <c r="C965" s="18" t="s">
        <v>2126</v>
      </c>
      <c r="D965" s="18" t="s">
        <v>100</v>
      </c>
      <c r="E965" s="18" t="s">
        <v>141</v>
      </c>
      <c r="F965" s="18" t="s">
        <v>87</v>
      </c>
      <c r="G965" s="18" t="s">
        <v>351</v>
      </c>
      <c r="H965" s="19">
        <v>22</v>
      </c>
      <c r="I965" s="19">
        <v>35</v>
      </c>
      <c r="J965" s="18" t="s">
        <v>133</v>
      </c>
      <c r="K965" s="19">
        <v>1</v>
      </c>
      <c r="L965" s="19">
        <v>4</v>
      </c>
      <c r="M965" s="19">
        <v>2</v>
      </c>
      <c r="N965" s="19">
        <v>3</v>
      </c>
      <c r="O965" s="18" t="s">
        <v>103</v>
      </c>
      <c r="P965" s="20">
        <f>ROUND(CachTinhDiem!$B$23*ROUND(1+(SUMPRODUCT(INDEX(CachTinhDiem!$B$8:$E$11,1,0),$K965:$N965)-1)*9/4,1)+CachTinhDiem!$B$24*ROUND(1+(INDEX(CachTinhDiem!$B$15:$E$20,MATCH($O965,CachTinhDiem!$A$15:$A$20,0),1)-1)*9/4,1),1)</f>
        <v>5.9</v>
      </c>
      <c r="Q965" s="20">
        <f>ROUND(CachTinhDiem!$B$23*ROUND(1+(SUMPRODUCT(INDEX(CachTinhDiem!$B$8:$E$11,2,0),$K965:$N965)-1)*9/4,1)+CachTinhDiem!$B$24*ROUND(1+(INDEX(CachTinhDiem!$B$15:$E$20,MATCH($O965,CachTinhDiem!$A$15:$A$20,0),2)-1)*9/4,1),1)</f>
        <v>3.7</v>
      </c>
      <c r="R965" s="20">
        <f>ROUND(CachTinhDiem!$B$23*ROUND(1+(SUMPRODUCT(INDEX(CachTinhDiem!$B$8:$E$11,3,0),$K965:$N965)-1)*9/4,1)+CachTinhDiem!$B$24*ROUND(1+(INDEX(CachTinhDiem!$B$15:$E$20,MATCH($O965,CachTinhDiem!$A$15:$A$20,0),3)-1)*9/4,1),1)</f>
        <v>4.5999999999999996</v>
      </c>
      <c r="S965" s="20">
        <f>ROUND(CachTinhDiem!$B$23*ROUND(1+(SUMPRODUCT(INDEX(CachTinhDiem!$B$8:$E$11,4,0),$K965:$N965)-1)*9/4,1)+CachTinhDiem!$B$24*ROUND(1+(INDEX(CachTinhDiem!$B$15:$E$20,MATCH($O965,CachTinhDiem!$A$15:$A$20,0),4)-1)*9/4,1),1)</f>
        <v>6.9</v>
      </c>
      <c r="T965" s="18" t="str">
        <f>INDEX(CachTinhDiem!$A$8:$A$11,MATCH(MAX($P965:$S965),$P965:$S965,0))</f>
        <v>Thuyết trình</v>
      </c>
      <c r="U965" s="21" t="s">
        <v>91</v>
      </c>
      <c r="V965" s="21" t="s">
        <v>92</v>
      </c>
    </row>
    <row r="966" spans="1:22" ht="15" customHeight="1" x14ac:dyDescent="0.35">
      <c r="A966" s="18" t="s">
        <v>2127</v>
      </c>
      <c r="B966" s="18" t="s">
        <v>2119</v>
      </c>
      <c r="C966" s="18" t="s">
        <v>2128</v>
      </c>
      <c r="D966" s="18" t="s">
        <v>100</v>
      </c>
      <c r="E966" s="18" t="s">
        <v>113</v>
      </c>
      <c r="F966" s="18" t="s">
        <v>87</v>
      </c>
      <c r="G966" s="18" t="s">
        <v>1123</v>
      </c>
      <c r="H966" s="19">
        <v>9</v>
      </c>
      <c r="I966" s="19">
        <v>24</v>
      </c>
      <c r="J966" s="18" t="s">
        <v>97</v>
      </c>
      <c r="K966" s="19">
        <v>3</v>
      </c>
      <c r="L966" s="19">
        <v>1</v>
      </c>
      <c r="M966" s="19">
        <v>3</v>
      </c>
      <c r="N966" s="19">
        <v>3</v>
      </c>
      <c r="O966" s="18" t="s">
        <v>150</v>
      </c>
      <c r="P966" s="20">
        <f>ROUND(CachTinhDiem!$B$23*ROUND(1+(SUMPRODUCT(INDEX(CachTinhDiem!$B$8:$E$11,1,0),$K966:$N966)-1)*9/4,1)+CachTinhDiem!$B$24*ROUND(1+(INDEX(CachTinhDiem!$B$15:$E$20,MATCH($O966,CachTinhDiem!$A$15:$A$20,0),1)-1)*9/4,1),1)</f>
        <v>5.3</v>
      </c>
      <c r="Q966" s="20">
        <f>ROUND(CachTinhDiem!$B$23*ROUND(1+(SUMPRODUCT(INDEX(CachTinhDiem!$B$8:$E$11,2,0),$K966:$N966)-1)*9/4,1)+CachTinhDiem!$B$24*ROUND(1+(INDEX(CachTinhDiem!$B$15:$E$20,MATCH($O966,CachTinhDiem!$A$15:$A$20,0),2)-1)*9/4,1),1)</f>
        <v>4.2</v>
      </c>
      <c r="R966" s="20">
        <f>ROUND(CachTinhDiem!$B$23*ROUND(1+(SUMPRODUCT(INDEX(CachTinhDiem!$B$8:$E$11,3,0),$K966:$N966)-1)*9/4,1)+CachTinhDiem!$B$24*ROUND(1+(INDEX(CachTinhDiem!$B$15:$E$20,MATCH($O966,CachTinhDiem!$A$15:$A$20,0),3)-1)*9/4,1),1)</f>
        <v>5.9</v>
      </c>
      <c r="S966" s="20">
        <f>ROUND(CachTinhDiem!$B$23*ROUND(1+(SUMPRODUCT(INDEX(CachTinhDiem!$B$8:$E$11,4,0),$K966:$N966)-1)*9/4,1)+CachTinhDiem!$B$24*ROUND(1+(INDEX(CachTinhDiem!$B$15:$E$20,MATCH($O966,CachTinhDiem!$A$15:$A$20,0),4)-1)*9/4,1),1)</f>
        <v>4.9000000000000004</v>
      </c>
      <c r="T966" s="18" t="str">
        <f>INDEX(CachTinhDiem!$A$8:$A$11,MATCH(MAX($P966:$S966),$P966:$S966,0))</f>
        <v>Vẽ ngoại cảnh</v>
      </c>
      <c r="U966" s="21" t="s">
        <v>91</v>
      </c>
      <c r="V966" s="21" t="s">
        <v>92</v>
      </c>
    </row>
    <row r="967" spans="1:22" ht="15" customHeight="1" x14ac:dyDescent="0.35">
      <c r="A967" s="18" t="s">
        <v>2129</v>
      </c>
      <c r="B967" s="18" t="s">
        <v>2119</v>
      </c>
      <c r="C967" s="18" t="s">
        <v>2130</v>
      </c>
      <c r="D967" s="18" t="s">
        <v>100</v>
      </c>
      <c r="E967" s="18" t="s">
        <v>176</v>
      </c>
      <c r="F967" s="18" t="s">
        <v>87</v>
      </c>
      <c r="G967" s="18" t="s">
        <v>238</v>
      </c>
      <c r="H967" s="19">
        <v>15</v>
      </c>
      <c r="I967" s="19">
        <v>35</v>
      </c>
      <c r="J967" s="18" t="s">
        <v>89</v>
      </c>
      <c r="K967" s="19">
        <v>2</v>
      </c>
      <c r="L967" s="19">
        <v>2</v>
      </c>
      <c r="M967" s="19">
        <v>3</v>
      </c>
      <c r="N967" s="19">
        <v>3</v>
      </c>
      <c r="O967" s="18" t="s">
        <v>103</v>
      </c>
      <c r="P967" s="20">
        <f>ROUND(CachTinhDiem!$B$23*ROUND(1+(SUMPRODUCT(INDEX(CachTinhDiem!$B$8:$E$11,1,0),$K967:$N967)-1)*9/4,1)+CachTinhDiem!$B$24*ROUND(1+(INDEX(CachTinhDiem!$B$15:$E$20,MATCH($O967,CachTinhDiem!$A$15:$A$20,0),1)-1)*9/4,1),1)</f>
        <v>5.6</v>
      </c>
      <c r="Q967" s="20">
        <f>ROUND(CachTinhDiem!$B$23*ROUND(1+(SUMPRODUCT(INDEX(CachTinhDiem!$B$8:$E$11,2,0),$K967:$N967)-1)*9/4,1)+CachTinhDiem!$B$24*ROUND(1+(INDEX(CachTinhDiem!$B$15:$E$20,MATCH($O967,CachTinhDiem!$A$15:$A$20,0),2)-1)*9/4,1),1)</f>
        <v>4.2</v>
      </c>
      <c r="R967" s="20">
        <f>ROUND(CachTinhDiem!$B$23*ROUND(1+(SUMPRODUCT(INDEX(CachTinhDiem!$B$8:$E$11,3,0),$K967:$N967)-1)*9/4,1)+CachTinhDiem!$B$24*ROUND(1+(INDEX(CachTinhDiem!$B$15:$E$20,MATCH($O967,CachTinhDiem!$A$15:$A$20,0),3)-1)*9/4,1),1)</f>
        <v>4.4000000000000004</v>
      </c>
      <c r="S967" s="20">
        <f>ROUND(CachTinhDiem!$B$23*ROUND(1+(SUMPRODUCT(INDEX(CachTinhDiem!$B$8:$E$11,4,0),$K967:$N967)-1)*9/4,1)+CachTinhDiem!$B$24*ROUND(1+(INDEX(CachTinhDiem!$B$15:$E$20,MATCH($O967,CachTinhDiem!$A$15:$A$20,0),4)-1)*9/4,1),1)</f>
        <v>6.6</v>
      </c>
      <c r="T967" s="18" t="str">
        <f>INDEX(CachTinhDiem!$A$8:$A$11,MATCH(MAX($P967:$S967),$P967:$S967,0))</f>
        <v>Thuyết trình</v>
      </c>
      <c r="U967" s="21" t="s">
        <v>91</v>
      </c>
      <c r="V967" s="21" t="s">
        <v>92</v>
      </c>
    </row>
    <row r="968" spans="1:22" ht="15" customHeight="1" x14ac:dyDescent="0.35">
      <c r="A968" s="18" t="s">
        <v>2131</v>
      </c>
      <c r="B968" s="18" t="s">
        <v>2119</v>
      </c>
      <c r="C968" s="18" t="s">
        <v>2132</v>
      </c>
      <c r="D968" s="18" t="s">
        <v>100</v>
      </c>
      <c r="E968" s="18" t="s">
        <v>176</v>
      </c>
      <c r="F968" s="18" t="s">
        <v>87</v>
      </c>
      <c r="G968" s="18" t="s">
        <v>177</v>
      </c>
      <c r="H968" s="19">
        <v>18</v>
      </c>
      <c r="I968" s="19">
        <v>37</v>
      </c>
      <c r="J968" s="18" t="s">
        <v>89</v>
      </c>
      <c r="K968" s="19">
        <v>2</v>
      </c>
      <c r="L968" s="19">
        <v>3</v>
      </c>
      <c r="M968" s="19">
        <v>3</v>
      </c>
      <c r="N968" s="19">
        <v>2</v>
      </c>
      <c r="O968" s="18" t="s">
        <v>90</v>
      </c>
      <c r="P968" s="20">
        <f>ROUND(CachTinhDiem!$B$23*ROUND(1+(SUMPRODUCT(INDEX(CachTinhDiem!$B$8:$E$11,1,0),$K968:$N968)-1)*9/4,1)+CachTinhDiem!$B$24*ROUND(1+(INDEX(CachTinhDiem!$B$15:$E$20,MATCH($O968,CachTinhDiem!$A$15:$A$20,0),1)-1)*9/4,1),1)</f>
        <v>5.6</v>
      </c>
      <c r="Q968" s="20">
        <f>ROUND(CachTinhDiem!$B$23*ROUND(1+(SUMPRODUCT(INDEX(CachTinhDiem!$B$8:$E$11,2,0),$K968:$N968)-1)*9/4,1)+CachTinhDiem!$B$24*ROUND(1+(INDEX(CachTinhDiem!$B$15:$E$20,MATCH($O968,CachTinhDiem!$A$15:$A$20,0),2)-1)*9/4,1),1)</f>
        <v>5</v>
      </c>
      <c r="R968" s="20">
        <f>ROUND(CachTinhDiem!$B$23*ROUND(1+(SUMPRODUCT(INDEX(CachTinhDiem!$B$8:$E$11,3,0),$K968:$N968)-1)*9/4,1)+CachTinhDiem!$B$24*ROUND(1+(INDEX(CachTinhDiem!$B$15:$E$20,MATCH($O968,CachTinhDiem!$A$15:$A$20,0),3)-1)*9/4,1),1)</f>
        <v>5.9</v>
      </c>
      <c r="S968" s="20">
        <f>ROUND(CachTinhDiem!$B$23*ROUND(1+(SUMPRODUCT(INDEX(CachTinhDiem!$B$8:$E$11,4,0),$K968:$N968)-1)*9/4,1)+CachTinhDiem!$B$24*ROUND(1+(INDEX(CachTinhDiem!$B$15:$E$20,MATCH($O968,CachTinhDiem!$A$15:$A$20,0),4)-1)*9/4,1),1)</f>
        <v>3.9</v>
      </c>
      <c r="T968" s="18" t="str">
        <f>INDEX(CachTinhDiem!$A$8:$A$11,MATCH(MAX($P968:$S968),$P968:$S968,0))</f>
        <v>Vẽ ngoại cảnh</v>
      </c>
      <c r="U968" s="21" t="s">
        <v>91</v>
      </c>
      <c r="V968" s="21" t="s">
        <v>92</v>
      </c>
    </row>
    <row r="969" spans="1:22" ht="15" customHeight="1" x14ac:dyDescent="0.35">
      <c r="A969" s="18" t="s">
        <v>2133</v>
      </c>
      <c r="B969" s="18" t="s">
        <v>2119</v>
      </c>
      <c r="C969" s="18" t="s">
        <v>2134</v>
      </c>
      <c r="D969" s="18" t="s">
        <v>100</v>
      </c>
      <c r="E969" s="18" t="s">
        <v>131</v>
      </c>
      <c r="F969" s="18" t="s">
        <v>87</v>
      </c>
      <c r="G969" s="18" t="s">
        <v>215</v>
      </c>
      <c r="H969" s="19">
        <v>18</v>
      </c>
      <c r="I969" s="19">
        <v>36</v>
      </c>
      <c r="J969" s="18" t="s">
        <v>89</v>
      </c>
      <c r="K969" s="19">
        <v>2</v>
      </c>
      <c r="L969" s="19">
        <v>4</v>
      </c>
      <c r="M969" s="19">
        <v>2</v>
      </c>
      <c r="N969" s="19">
        <v>3</v>
      </c>
      <c r="O969" s="18" t="s">
        <v>103</v>
      </c>
      <c r="P969" s="20">
        <f>ROUND(CachTinhDiem!$B$23*ROUND(1+(SUMPRODUCT(INDEX(CachTinhDiem!$B$8:$E$11,1,0),$K969:$N969)-1)*9/4,1)+CachTinhDiem!$B$24*ROUND(1+(INDEX(CachTinhDiem!$B$15:$E$20,MATCH($O969,CachTinhDiem!$A$15:$A$20,0),1)-1)*9/4,1),1)</f>
        <v>6.1</v>
      </c>
      <c r="Q969" s="20">
        <f>ROUND(CachTinhDiem!$B$23*ROUND(1+(SUMPRODUCT(INDEX(CachTinhDiem!$B$8:$E$11,2,0),$K969:$N969)-1)*9/4,1)+CachTinhDiem!$B$24*ROUND(1+(INDEX(CachTinhDiem!$B$15:$E$20,MATCH($O969,CachTinhDiem!$A$15:$A$20,0),2)-1)*9/4,1),1)</f>
        <v>4.0999999999999996</v>
      </c>
      <c r="R969" s="20">
        <f>ROUND(CachTinhDiem!$B$23*ROUND(1+(SUMPRODUCT(INDEX(CachTinhDiem!$B$8:$E$11,3,0),$K969:$N969)-1)*9/4,1)+CachTinhDiem!$B$24*ROUND(1+(INDEX(CachTinhDiem!$B$15:$E$20,MATCH($O969,CachTinhDiem!$A$15:$A$20,0),3)-1)*9/4,1),1)</f>
        <v>4.5999999999999996</v>
      </c>
      <c r="S969" s="20">
        <f>ROUND(CachTinhDiem!$B$23*ROUND(1+(SUMPRODUCT(INDEX(CachTinhDiem!$B$8:$E$11,4,0),$K969:$N969)-1)*9/4,1)+CachTinhDiem!$B$24*ROUND(1+(INDEX(CachTinhDiem!$B$15:$E$20,MATCH($O969,CachTinhDiem!$A$15:$A$20,0),4)-1)*9/4,1),1)</f>
        <v>6.9</v>
      </c>
      <c r="T969" s="18" t="str">
        <f>INDEX(CachTinhDiem!$A$8:$A$11,MATCH(MAX($P969:$S969),$P969:$S969,0))</f>
        <v>Thuyết trình</v>
      </c>
      <c r="U969" s="21" t="s">
        <v>91</v>
      </c>
      <c r="V969" s="21" t="s">
        <v>92</v>
      </c>
    </row>
    <row r="970" spans="1:22" ht="15" customHeight="1" x14ac:dyDescent="0.35">
      <c r="A970" s="18" t="s">
        <v>2135</v>
      </c>
      <c r="B970" s="18" t="s">
        <v>2119</v>
      </c>
      <c r="C970" s="18" t="s">
        <v>2136</v>
      </c>
      <c r="D970" s="18" t="s">
        <v>100</v>
      </c>
      <c r="E970" s="18" t="s">
        <v>254</v>
      </c>
      <c r="F970" s="18" t="s">
        <v>87</v>
      </c>
      <c r="G970" s="18" t="s">
        <v>238</v>
      </c>
      <c r="H970" s="19">
        <v>16</v>
      </c>
      <c r="I970" s="19">
        <v>34</v>
      </c>
      <c r="J970" s="18" t="s">
        <v>89</v>
      </c>
      <c r="K970" s="19">
        <v>2</v>
      </c>
      <c r="L970" s="19">
        <v>2</v>
      </c>
      <c r="M970" s="19">
        <v>4</v>
      </c>
      <c r="N970" s="19">
        <v>4</v>
      </c>
      <c r="O970" s="18" t="s">
        <v>103</v>
      </c>
      <c r="P970" s="20">
        <f>ROUND(CachTinhDiem!$B$23*ROUND(1+(SUMPRODUCT(INDEX(CachTinhDiem!$B$8:$E$11,1,0),$K970:$N970)-1)*9/4,1)+CachTinhDiem!$B$24*ROUND(1+(INDEX(CachTinhDiem!$B$15:$E$20,MATCH($O970,CachTinhDiem!$A$15:$A$20,0),1)-1)*9/4,1),1)</f>
        <v>6.5</v>
      </c>
      <c r="Q970" s="20">
        <f>ROUND(CachTinhDiem!$B$23*ROUND(1+(SUMPRODUCT(INDEX(CachTinhDiem!$B$8:$E$11,2,0),$K970:$N970)-1)*9/4,1)+CachTinhDiem!$B$24*ROUND(1+(INDEX(CachTinhDiem!$B$15:$E$20,MATCH($O970,CachTinhDiem!$A$15:$A$20,0),2)-1)*9/4,1),1)</f>
        <v>5.2</v>
      </c>
      <c r="R970" s="20">
        <f>ROUND(CachTinhDiem!$B$23*ROUND(1+(SUMPRODUCT(INDEX(CachTinhDiem!$B$8:$E$11,3,0),$K970:$N970)-1)*9/4,1)+CachTinhDiem!$B$24*ROUND(1+(INDEX(CachTinhDiem!$B$15:$E$20,MATCH($O970,CachTinhDiem!$A$15:$A$20,0),3)-1)*9/4,1),1)</f>
        <v>5.5</v>
      </c>
      <c r="S970" s="20">
        <f>ROUND(CachTinhDiem!$B$23*ROUND(1+(SUMPRODUCT(INDEX(CachTinhDiem!$B$8:$E$11,4,0),$K970:$N970)-1)*9/4,1)+CachTinhDiem!$B$24*ROUND(1+(INDEX(CachTinhDiem!$B$15:$E$20,MATCH($O970,CachTinhDiem!$A$15:$A$20,0),4)-1)*9/4,1),1)</f>
        <v>7.8</v>
      </c>
      <c r="T970" s="18" t="str">
        <f>INDEX(CachTinhDiem!$A$8:$A$11,MATCH(MAX($P970:$S970),$P970:$S970,0))</f>
        <v>Thuyết trình</v>
      </c>
      <c r="U970" s="21" t="s">
        <v>91</v>
      </c>
      <c r="V970" s="21" t="s">
        <v>92</v>
      </c>
    </row>
    <row r="971" spans="1:22" ht="15" customHeight="1" x14ac:dyDescent="0.35">
      <c r="A971" s="18" t="s">
        <v>2137</v>
      </c>
      <c r="B971" s="18" t="s">
        <v>2119</v>
      </c>
      <c r="C971" s="18" t="s">
        <v>2138</v>
      </c>
      <c r="D971" s="18" t="s">
        <v>100</v>
      </c>
      <c r="E971" s="18" t="s">
        <v>24</v>
      </c>
      <c r="F971" s="18" t="s">
        <v>87</v>
      </c>
      <c r="G971" s="18" t="s">
        <v>215</v>
      </c>
      <c r="H971" s="19">
        <v>24</v>
      </c>
      <c r="I971" s="19">
        <v>40</v>
      </c>
      <c r="J971" s="18" t="s">
        <v>133</v>
      </c>
      <c r="K971" s="19">
        <v>2</v>
      </c>
      <c r="L971" s="19">
        <v>4</v>
      </c>
      <c r="M971" s="19">
        <v>5</v>
      </c>
      <c r="N971" s="19">
        <v>3</v>
      </c>
      <c r="O971" s="18" t="s">
        <v>138</v>
      </c>
      <c r="P971" s="20">
        <f>ROUND(CachTinhDiem!$B$23*ROUND(1+(SUMPRODUCT(INDEX(CachTinhDiem!$B$8:$E$11,1,0),$K971:$N971)-1)*9/4,1)+CachTinhDiem!$B$24*ROUND(1+(INDEX(CachTinhDiem!$B$15:$E$20,MATCH($O971,CachTinhDiem!$A$15:$A$20,0),1)-1)*9/4,1),1)</f>
        <v>7.5</v>
      </c>
      <c r="Q971" s="20">
        <f>ROUND(CachTinhDiem!$B$23*ROUND(1+(SUMPRODUCT(INDEX(CachTinhDiem!$B$8:$E$11,2,0),$K971:$N971)-1)*9/4,1)+CachTinhDiem!$B$24*ROUND(1+(INDEX(CachTinhDiem!$B$15:$E$20,MATCH($O971,CachTinhDiem!$A$15:$A$20,0),2)-1)*9/4,1),1)</f>
        <v>8.5</v>
      </c>
      <c r="R971" s="20">
        <f>ROUND(CachTinhDiem!$B$23*ROUND(1+(SUMPRODUCT(INDEX(CachTinhDiem!$B$8:$E$11,3,0),$K971:$N971)-1)*9/4,1)+CachTinhDiem!$B$24*ROUND(1+(INDEX(CachTinhDiem!$B$15:$E$20,MATCH($O971,CachTinhDiem!$A$15:$A$20,0),3)-1)*9/4,1),1)</f>
        <v>8.1999999999999993</v>
      </c>
      <c r="S971" s="20">
        <f>ROUND(CachTinhDiem!$B$23*ROUND(1+(SUMPRODUCT(INDEX(CachTinhDiem!$B$8:$E$11,4,0),$K971:$N971)-1)*9/4,1)+CachTinhDiem!$B$24*ROUND(1+(INDEX(CachTinhDiem!$B$15:$E$20,MATCH($O971,CachTinhDiem!$A$15:$A$20,0),4)-1)*9/4,1),1)</f>
        <v>5.0999999999999996</v>
      </c>
      <c r="T971" s="18" t="str">
        <f>INDEX(CachTinhDiem!$A$8:$A$11,MATCH(MAX($P971:$S971),$P971:$S971,0))</f>
        <v>Xưởng/Công trình</v>
      </c>
      <c r="U971" s="21" t="s">
        <v>91</v>
      </c>
      <c r="V971" s="21" t="s">
        <v>92</v>
      </c>
    </row>
    <row r="972" spans="1:22" ht="15" customHeight="1" x14ac:dyDescent="0.35">
      <c r="A972" s="18" t="s">
        <v>2139</v>
      </c>
      <c r="B972" s="18" t="s">
        <v>2119</v>
      </c>
      <c r="C972" s="18" t="s">
        <v>2140</v>
      </c>
      <c r="D972" s="18" t="s">
        <v>100</v>
      </c>
      <c r="E972" s="18" t="s">
        <v>1097</v>
      </c>
      <c r="F972" s="18" t="s">
        <v>87</v>
      </c>
      <c r="G972" s="18" t="s">
        <v>1123</v>
      </c>
      <c r="H972" s="19">
        <v>9</v>
      </c>
      <c r="I972" s="19">
        <v>23</v>
      </c>
      <c r="J972" s="18" t="s">
        <v>97</v>
      </c>
      <c r="K972" s="19">
        <v>3</v>
      </c>
      <c r="L972" s="19">
        <v>1</v>
      </c>
      <c r="M972" s="19">
        <v>4</v>
      </c>
      <c r="N972" s="19">
        <v>3</v>
      </c>
      <c r="O972" s="18" t="s">
        <v>150</v>
      </c>
      <c r="P972" s="20">
        <f>ROUND(CachTinhDiem!$B$23*ROUND(1+(SUMPRODUCT(INDEX(CachTinhDiem!$B$8:$E$11,1,0),$K972:$N972)-1)*9/4,1)+CachTinhDiem!$B$24*ROUND(1+(INDEX(CachTinhDiem!$B$15:$E$20,MATCH($O972,CachTinhDiem!$A$15:$A$20,0),1)-1)*9/4,1),1)</f>
        <v>5.7</v>
      </c>
      <c r="Q972" s="20">
        <f>ROUND(CachTinhDiem!$B$23*ROUND(1+(SUMPRODUCT(INDEX(CachTinhDiem!$B$8:$E$11,2,0),$K972:$N972)-1)*9/4,1)+CachTinhDiem!$B$24*ROUND(1+(INDEX(CachTinhDiem!$B$15:$E$20,MATCH($O972,CachTinhDiem!$A$15:$A$20,0),2)-1)*9/4,1),1)</f>
        <v>5</v>
      </c>
      <c r="R972" s="20">
        <f>ROUND(CachTinhDiem!$B$23*ROUND(1+(SUMPRODUCT(INDEX(CachTinhDiem!$B$8:$E$11,3,0),$K972:$N972)-1)*9/4,1)+CachTinhDiem!$B$24*ROUND(1+(INDEX(CachTinhDiem!$B$15:$E$20,MATCH($O972,CachTinhDiem!$A$15:$A$20,0),3)-1)*9/4,1),1)</f>
        <v>6.7</v>
      </c>
      <c r="S972" s="20">
        <f>ROUND(CachTinhDiem!$B$23*ROUND(1+(SUMPRODUCT(INDEX(CachTinhDiem!$B$8:$E$11,4,0),$K972:$N972)-1)*9/4,1)+CachTinhDiem!$B$24*ROUND(1+(INDEX(CachTinhDiem!$B$15:$E$20,MATCH($O972,CachTinhDiem!$A$15:$A$20,0),4)-1)*9/4,1),1)</f>
        <v>5.2</v>
      </c>
      <c r="T972" s="18" t="str">
        <f>INDEX(CachTinhDiem!$A$8:$A$11,MATCH(MAX($P972:$S972),$P972:$S972,0))</f>
        <v>Vẽ ngoại cảnh</v>
      </c>
      <c r="U972" s="21" t="s">
        <v>91</v>
      </c>
      <c r="V972" s="21" t="s">
        <v>92</v>
      </c>
    </row>
    <row r="973" spans="1:22" ht="15" customHeight="1" x14ac:dyDescent="0.35">
      <c r="A973" s="18" t="s">
        <v>2141</v>
      </c>
      <c r="B973" s="18" t="s">
        <v>2119</v>
      </c>
      <c r="C973" s="18" t="s">
        <v>2142</v>
      </c>
      <c r="D973" s="18" t="s">
        <v>100</v>
      </c>
      <c r="E973" s="18" t="s">
        <v>167</v>
      </c>
      <c r="F973" s="18" t="s">
        <v>118</v>
      </c>
      <c r="G973" s="18" t="s">
        <v>132</v>
      </c>
      <c r="H973" s="19">
        <v>22</v>
      </c>
      <c r="I973" s="19">
        <v>38</v>
      </c>
      <c r="J973" s="18" t="s">
        <v>133</v>
      </c>
      <c r="K973" s="19">
        <v>2</v>
      </c>
      <c r="L973" s="19">
        <v>5</v>
      </c>
      <c r="M973" s="19">
        <v>3</v>
      </c>
      <c r="N973" s="19">
        <v>3</v>
      </c>
      <c r="O973" s="18" t="s">
        <v>150</v>
      </c>
      <c r="P973" s="20">
        <f>ROUND(CachTinhDiem!$B$23*ROUND(1+(SUMPRODUCT(INDEX(CachTinhDiem!$B$8:$E$11,1,0),$K973:$N973)-1)*9/4,1)+CachTinhDiem!$B$24*ROUND(1+(INDEX(CachTinhDiem!$B$15:$E$20,MATCH($O973,CachTinhDiem!$A$15:$A$20,0),1)-1)*9/4,1),1)</f>
        <v>7</v>
      </c>
      <c r="Q973" s="20">
        <f>ROUND(CachTinhDiem!$B$23*ROUND(1+(SUMPRODUCT(INDEX(CachTinhDiem!$B$8:$E$11,2,0),$K973:$N973)-1)*9/4,1)+CachTinhDiem!$B$24*ROUND(1+(INDEX(CachTinhDiem!$B$15:$E$20,MATCH($O973,CachTinhDiem!$A$15:$A$20,0),2)-1)*9/4,1),1)</f>
        <v>5.2</v>
      </c>
      <c r="R973" s="20">
        <f>ROUND(CachTinhDiem!$B$23*ROUND(1+(SUMPRODUCT(INDEX(CachTinhDiem!$B$8:$E$11,3,0),$K973:$N973)-1)*9/4,1)+CachTinhDiem!$B$24*ROUND(1+(INDEX(CachTinhDiem!$B$15:$E$20,MATCH($O973,CachTinhDiem!$A$15:$A$20,0),3)-1)*9/4,1),1)</f>
        <v>7.8</v>
      </c>
      <c r="S973" s="20">
        <f>ROUND(CachTinhDiem!$B$23*ROUND(1+(SUMPRODUCT(INDEX(CachTinhDiem!$B$8:$E$11,4,0),$K973:$N973)-1)*9/4,1)+CachTinhDiem!$B$24*ROUND(1+(INDEX(CachTinhDiem!$B$15:$E$20,MATCH($O973,CachTinhDiem!$A$15:$A$20,0),4)-1)*9/4,1),1)</f>
        <v>6.1</v>
      </c>
      <c r="T973" s="18" t="str">
        <f>INDEX(CachTinhDiem!$A$8:$A$11,MATCH(MAX($P973:$S973),$P973:$S973,0))</f>
        <v>Vẽ ngoại cảnh</v>
      </c>
      <c r="U973" s="21" t="s">
        <v>91</v>
      </c>
      <c r="V973" s="21" t="s">
        <v>92</v>
      </c>
    </row>
    <row r="974" spans="1:22" ht="15" customHeight="1" x14ac:dyDescent="0.35">
      <c r="A974" s="18" t="s">
        <v>2143</v>
      </c>
      <c r="B974" s="18" t="s">
        <v>2119</v>
      </c>
      <c r="C974" s="18" t="s">
        <v>2144</v>
      </c>
      <c r="D974" s="18" t="s">
        <v>100</v>
      </c>
      <c r="E974" s="18" t="s">
        <v>678</v>
      </c>
      <c r="F974" s="18" t="s">
        <v>737</v>
      </c>
      <c r="G974" s="18" t="s">
        <v>2145</v>
      </c>
      <c r="H974" s="19">
        <v>25</v>
      </c>
      <c r="I974" s="19">
        <v>39</v>
      </c>
      <c r="J974" s="18" t="s">
        <v>133</v>
      </c>
      <c r="K974" s="19">
        <v>1</v>
      </c>
      <c r="L974" s="19">
        <v>5</v>
      </c>
      <c r="M974" s="19">
        <v>2</v>
      </c>
      <c r="N974" s="19">
        <v>3</v>
      </c>
      <c r="O974" s="18" t="s">
        <v>150</v>
      </c>
      <c r="P974" s="20">
        <f>ROUND(CachTinhDiem!$B$23*ROUND(1+(SUMPRODUCT(INDEX(CachTinhDiem!$B$8:$E$11,1,0),$K974:$N974)-1)*9/4,1)+CachTinhDiem!$B$24*ROUND(1+(INDEX(CachTinhDiem!$B$15:$E$20,MATCH($O974,CachTinhDiem!$A$15:$A$20,0),1)-1)*9/4,1),1)</f>
        <v>6.3</v>
      </c>
      <c r="Q974" s="20">
        <f>ROUND(CachTinhDiem!$B$23*ROUND(1+(SUMPRODUCT(INDEX(CachTinhDiem!$B$8:$E$11,2,0),$K974:$N974)-1)*9/4,1)+CachTinhDiem!$B$24*ROUND(1+(INDEX(CachTinhDiem!$B$15:$E$20,MATCH($O974,CachTinhDiem!$A$15:$A$20,0),2)-1)*9/4,1),1)</f>
        <v>4.0999999999999996</v>
      </c>
      <c r="R974" s="20">
        <f>ROUND(CachTinhDiem!$B$23*ROUND(1+(SUMPRODUCT(INDEX(CachTinhDiem!$B$8:$E$11,3,0),$K974:$N974)-1)*9/4,1)+CachTinhDiem!$B$24*ROUND(1+(INDEX(CachTinhDiem!$B$15:$E$20,MATCH($O974,CachTinhDiem!$A$15:$A$20,0),3)-1)*9/4,1),1)</f>
        <v>7</v>
      </c>
      <c r="S974" s="20">
        <f>ROUND(CachTinhDiem!$B$23*ROUND(1+(SUMPRODUCT(INDEX(CachTinhDiem!$B$8:$E$11,4,0),$K974:$N974)-1)*9/4,1)+CachTinhDiem!$B$24*ROUND(1+(INDEX(CachTinhDiem!$B$15:$E$20,MATCH($O974,CachTinhDiem!$A$15:$A$20,0),4)-1)*9/4,1),1)</f>
        <v>5.9</v>
      </c>
      <c r="T974" s="18" t="str">
        <f>INDEX(CachTinhDiem!$A$8:$A$11,MATCH(MAX($P974:$S974),$P974:$S974,0))</f>
        <v>Vẽ ngoại cảnh</v>
      </c>
      <c r="U974" s="21" t="s">
        <v>91</v>
      </c>
      <c r="V974" s="21" t="s">
        <v>92</v>
      </c>
    </row>
    <row r="975" spans="1:22" ht="15" customHeight="1" x14ac:dyDescent="0.35">
      <c r="A975" s="18" t="s">
        <v>2146</v>
      </c>
      <c r="B975" s="18" t="s">
        <v>2119</v>
      </c>
      <c r="C975" s="18" t="s">
        <v>2147</v>
      </c>
      <c r="D975" s="18" t="s">
        <v>100</v>
      </c>
      <c r="E975" s="18" t="s">
        <v>190</v>
      </c>
      <c r="F975" s="18" t="s">
        <v>87</v>
      </c>
      <c r="G975" s="18" t="s">
        <v>123</v>
      </c>
      <c r="H975" s="19">
        <v>9</v>
      </c>
      <c r="I975" s="19">
        <v>23</v>
      </c>
      <c r="J975" s="18" t="s">
        <v>97</v>
      </c>
      <c r="K975" s="19">
        <v>4</v>
      </c>
      <c r="L975" s="19">
        <v>2</v>
      </c>
      <c r="M975" s="19">
        <v>3</v>
      </c>
      <c r="N975" s="19">
        <v>3</v>
      </c>
      <c r="O975" s="18" t="s">
        <v>110</v>
      </c>
      <c r="P975" s="20">
        <f>ROUND(CachTinhDiem!$B$23*ROUND(1+(SUMPRODUCT(INDEX(CachTinhDiem!$B$8:$E$11,1,0),$K975:$N975)-1)*9/4,1)+CachTinhDiem!$B$24*ROUND(1+(INDEX(CachTinhDiem!$B$15:$E$20,MATCH($O975,CachTinhDiem!$A$15:$A$20,0),1)-1)*9/4,1),1)</f>
        <v>5.9</v>
      </c>
      <c r="Q975" s="20">
        <f>ROUND(CachTinhDiem!$B$23*ROUND(1+(SUMPRODUCT(INDEX(CachTinhDiem!$B$8:$E$11,2,0),$K975:$N975)-1)*9/4,1)+CachTinhDiem!$B$24*ROUND(1+(INDEX(CachTinhDiem!$B$15:$E$20,MATCH($O975,CachTinhDiem!$A$15:$A$20,0),2)-1)*9/4,1),1)</f>
        <v>5.5</v>
      </c>
      <c r="R975" s="20">
        <f>ROUND(CachTinhDiem!$B$23*ROUND(1+(SUMPRODUCT(INDEX(CachTinhDiem!$B$8:$E$11,3,0),$K975:$N975)-1)*9/4,1)+CachTinhDiem!$B$24*ROUND(1+(INDEX(CachTinhDiem!$B$15:$E$20,MATCH($O975,CachTinhDiem!$A$15:$A$20,0),3)-1)*9/4,1),1)</f>
        <v>5</v>
      </c>
      <c r="S975" s="20">
        <f>ROUND(CachTinhDiem!$B$23*ROUND(1+(SUMPRODUCT(INDEX(CachTinhDiem!$B$8:$E$11,4,0),$K975:$N975)-1)*9/4,1)+CachTinhDiem!$B$24*ROUND(1+(INDEX(CachTinhDiem!$B$15:$E$20,MATCH($O975,CachTinhDiem!$A$15:$A$20,0),4)-1)*9/4,1),1)</f>
        <v>5.9</v>
      </c>
      <c r="T975" s="18" t="str">
        <f>INDEX(CachTinhDiem!$A$8:$A$11,MATCH(MAX($P975:$S975),$P975:$S975,0))</f>
        <v>Đi học</v>
      </c>
      <c r="U975" s="21" t="s">
        <v>91</v>
      </c>
      <c r="V975" s="21" t="s">
        <v>92</v>
      </c>
    </row>
    <row r="976" spans="1:22" ht="15" customHeight="1" x14ac:dyDescent="0.35">
      <c r="A976" s="18" t="s">
        <v>2148</v>
      </c>
      <c r="B976" s="18" t="s">
        <v>2119</v>
      </c>
      <c r="C976" s="18" t="s">
        <v>2149</v>
      </c>
      <c r="D976" s="18" t="s">
        <v>100</v>
      </c>
      <c r="E976" s="18" t="s">
        <v>225</v>
      </c>
      <c r="F976" s="18" t="s">
        <v>87</v>
      </c>
      <c r="G976" s="18" t="s">
        <v>278</v>
      </c>
      <c r="H976" s="19">
        <v>23</v>
      </c>
      <c r="I976" s="19">
        <v>39</v>
      </c>
      <c r="J976" s="18" t="s">
        <v>133</v>
      </c>
      <c r="K976" s="19">
        <v>1</v>
      </c>
      <c r="L976" s="19">
        <v>5</v>
      </c>
      <c r="M976" s="19">
        <v>3</v>
      </c>
      <c r="N976" s="19">
        <v>2</v>
      </c>
      <c r="O976" s="18" t="s">
        <v>150</v>
      </c>
      <c r="P976" s="20">
        <f>ROUND(CachTinhDiem!$B$23*ROUND(1+(SUMPRODUCT(INDEX(CachTinhDiem!$B$8:$E$11,1,0),$K976:$N976)-1)*9/4,1)+CachTinhDiem!$B$24*ROUND(1+(INDEX(CachTinhDiem!$B$15:$E$20,MATCH($O976,CachTinhDiem!$A$15:$A$20,0),1)-1)*9/4,1),1)</f>
        <v>6.3</v>
      </c>
      <c r="Q976" s="20">
        <f>ROUND(CachTinhDiem!$B$23*ROUND(1+(SUMPRODUCT(INDEX(CachTinhDiem!$B$8:$E$11,2,0),$K976:$N976)-1)*9/4,1)+CachTinhDiem!$B$24*ROUND(1+(INDEX(CachTinhDiem!$B$15:$E$20,MATCH($O976,CachTinhDiem!$A$15:$A$20,0),2)-1)*9/4,1),1)</f>
        <v>4.7</v>
      </c>
      <c r="R976" s="20">
        <f>ROUND(CachTinhDiem!$B$23*ROUND(1+(SUMPRODUCT(INDEX(CachTinhDiem!$B$8:$E$11,3,0),$K976:$N976)-1)*9/4,1)+CachTinhDiem!$B$24*ROUND(1+(INDEX(CachTinhDiem!$B$15:$E$20,MATCH($O976,CachTinhDiem!$A$15:$A$20,0),3)-1)*9/4,1),1)</f>
        <v>7.5</v>
      </c>
      <c r="S976" s="20">
        <f>ROUND(CachTinhDiem!$B$23*ROUND(1+(SUMPRODUCT(INDEX(CachTinhDiem!$B$8:$E$11,4,0),$K976:$N976)-1)*9/4,1)+CachTinhDiem!$B$24*ROUND(1+(INDEX(CachTinhDiem!$B$15:$E$20,MATCH($O976,CachTinhDiem!$A$15:$A$20,0),4)-1)*9/4,1),1)</f>
        <v>5.2</v>
      </c>
      <c r="T976" s="18" t="str">
        <f>INDEX(CachTinhDiem!$A$8:$A$11,MATCH(MAX($P976:$S976),$P976:$S976,0))</f>
        <v>Vẽ ngoại cảnh</v>
      </c>
      <c r="U976" s="21" t="s">
        <v>91</v>
      </c>
      <c r="V976" s="21" t="s">
        <v>92</v>
      </c>
    </row>
    <row r="977" spans="1:22" ht="15" customHeight="1" x14ac:dyDescent="0.35">
      <c r="A977" s="18" t="s">
        <v>2150</v>
      </c>
      <c r="B977" s="18" t="s">
        <v>2119</v>
      </c>
      <c r="C977" s="18" t="s">
        <v>2151</v>
      </c>
      <c r="D977" s="18" t="s">
        <v>100</v>
      </c>
      <c r="E977" s="18" t="s">
        <v>113</v>
      </c>
      <c r="F977" s="18" t="s">
        <v>87</v>
      </c>
      <c r="G977" s="18" t="s">
        <v>102</v>
      </c>
      <c r="H977" s="19">
        <v>20</v>
      </c>
      <c r="I977" s="19">
        <v>34</v>
      </c>
      <c r="J977" s="18" t="s">
        <v>89</v>
      </c>
      <c r="K977" s="19">
        <v>2</v>
      </c>
      <c r="L977" s="19">
        <v>3</v>
      </c>
      <c r="M977" s="19">
        <v>1</v>
      </c>
      <c r="N977" s="19">
        <v>4</v>
      </c>
      <c r="O977" s="18" t="s">
        <v>103</v>
      </c>
      <c r="P977" s="20">
        <f>ROUND(CachTinhDiem!$B$23*ROUND(1+(SUMPRODUCT(INDEX(CachTinhDiem!$B$8:$E$11,1,0),$K977:$N977)-1)*9/4,1)+CachTinhDiem!$B$24*ROUND(1+(INDEX(CachTinhDiem!$B$15:$E$20,MATCH($O977,CachTinhDiem!$A$15:$A$20,0),1)-1)*9/4,1),1)</f>
        <v>5.6</v>
      </c>
      <c r="Q977" s="20">
        <f>ROUND(CachTinhDiem!$B$23*ROUND(1+(SUMPRODUCT(INDEX(CachTinhDiem!$B$8:$E$11,2,0),$K977:$N977)-1)*9/4,1)+CachTinhDiem!$B$24*ROUND(1+(INDEX(CachTinhDiem!$B$15:$E$20,MATCH($O977,CachTinhDiem!$A$15:$A$20,0),2)-1)*9/4,1),1)</f>
        <v>3.1</v>
      </c>
      <c r="R977" s="20">
        <f>ROUND(CachTinhDiem!$B$23*ROUND(1+(SUMPRODUCT(INDEX(CachTinhDiem!$B$8:$E$11,3,0),$K977:$N977)-1)*9/4,1)+CachTinhDiem!$B$24*ROUND(1+(INDEX(CachTinhDiem!$B$15:$E$20,MATCH($O977,CachTinhDiem!$A$15:$A$20,0),3)-1)*9/4,1),1)</f>
        <v>3.6</v>
      </c>
      <c r="S977" s="20">
        <f>ROUND(CachTinhDiem!$B$23*ROUND(1+(SUMPRODUCT(INDEX(CachTinhDiem!$B$8:$E$11,4,0),$K977:$N977)-1)*9/4,1)+CachTinhDiem!$B$24*ROUND(1+(INDEX(CachTinhDiem!$B$15:$E$20,MATCH($O977,CachTinhDiem!$A$15:$A$20,0),4)-1)*9/4,1),1)</f>
        <v>7.2</v>
      </c>
      <c r="T977" s="18" t="str">
        <f>INDEX(CachTinhDiem!$A$8:$A$11,MATCH(MAX($P977:$S977),$P977:$S977,0))</f>
        <v>Thuyết trình</v>
      </c>
      <c r="U977" s="21" t="s">
        <v>91</v>
      </c>
      <c r="V977" s="21" t="s">
        <v>92</v>
      </c>
    </row>
    <row r="978" spans="1:22" ht="15" customHeight="1" x14ac:dyDescent="0.35">
      <c r="A978" s="18" t="s">
        <v>2152</v>
      </c>
      <c r="B978" s="18" t="s">
        <v>2119</v>
      </c>
      <c r="C978" s="18" t="s">
        <v>2153</v>
      </c>
      <c r="D978" s="18" t="s">
        <v>100</v>
      </c>
      <c r="E978" s="18" t="s">
        <v>167</v>
      </c>
      <c r="F978" s="18" t="s">
        <v>118</v>
      </c>
      <c r="G978" s="18" t="s">
        <v>351</v>
      </c>
      <c r="H978" s="19">
        <v>21</v>
      </c>
      <c r="I978" s="19">
        <v>36</v>
      </c>
      <c r="J978" s="18" t="s">
        <v>89</v>
      </c>
      <c r="K978" s="19">
        <v>1</v>
      </c>
      <c r="L978" s="19">
        <v>5</v>
      </c>
      <c r="M978" s="19">
        <v>2</v>
      </c>
      <c r="N978" s="19">
        <v>4</v>
      </c>
      <c r="O978" s="18" t="s">
        <v>150</v>
      </c>
      <c r="P978" s="20">
        <f>ROUND(CachTinhDiem!$B$23*ROUND(1+(SUMPRODUCT(INDEX(CachTinhDiem!$B$8:$E$11,1,0),$K978:$N978)-1)*9/4,1)+CachTinhDiem!$B$24*ROUND(1+(INDEX(CachTinhDiem!$B$15:$E$20,MATCH($O978,CachTinhDiem!$A$15:$A$20,0),1)-1)*9/4,1),1)</f>
        <v>6.8</v>
      </c>
      <c r="Q978" s="20">
        <f>ROUND(CachTinhDiem!$B$23*ROUND(1+(SUMPRODUCT(INDEX(CachTinhDiem!$B$8:$E$11,2,0),$K978:$N978)-1)*9/4,1)+CachTinhDiem!$B$24*ROUND(1+(INDEX(CachTinhDiem!$B$15:$E$20,MATCH($O978,CachTinhDiem!$A$15:$A$20,0),2)-1)*9/4,1),1)</f>
        <v>4.2</v>
      </c>
      <c r="R978" s="20">
        <f>ROUND(CachTinhDiem!$B$23*ROUND(1+(SUMPRODUCT(INDEX(CachTinhDiem!$B$8:$E$11,3,0),$K978:$N978)-1)*9/4,1)+CachTinhDiem!$B$24*ROUND(1+(INDEX(CachTinhDiem!$B$15:$E$20,MATCH($O978,CachTinhDiem!$A$15:$A$20,0),3)-1)*9/4,1),1)</f>
        <v>7.3</v>
      </c>
      <c r="S978" s="20">
        <f>ROUND(CachTinhDiem!$B$23*ROUND(1+(SUMPRODUCT(INDEX(CachTinhDiem!$B$8:$E$11,4,0),$K978:$N978)-1)*9/4,1)+CachTinhDiem!$B$24*ROUND(1+(INDEX(CachTinhDiem!$B$15:$E$20,MATCH($O978,CachTinhDiem!$A$15:$A$20,0),4)-1)*9/4,1),1)</f>
        <v>6.8</v>
      </c>
      <c r="T978" s="18" t="str">
        <f>INDEX(CachTinhDiem!$A$8:$A$11,MATCH(MAX($P978:$S978),$P978:$S978,0))</f>
        <v>Vẽ ngoại cảnh</v>
      </c>
      <c r="U978" s="21" t="s">
        <v>91</v>
      </c>
      <c r="V978" s="21" t="s">
        <v>92</v>
      </c>
    </row>
    <row r="979" spans="1:22" ht="15" customHeight="1" x14ac:dyDescent="0.35">
      <c r="A979" s="18" t="s">
        <v>2154</v>
      </c>
      <c r="B979" s="18" t="s">
        <v>2119</v>
      </c>
      <c r="C979" s="18" t="s">
        <v>2155</v>
      </c>
      <c r="D979" s="18" t="s">
        <v>100</v>
      </c>
      <c r="E979" s="18" t="s">
        <v>106</v>
      </c>
      <c r="F979" s="18" t="s">
        <v>87</v>
      </c>
      <c r="G979" s="18" t="s">
        <v>1123</v>
      </c>
      <c r="H979" s="19">
        <v>8</v>
      </c>
      <c r="I979" s="19">
        <v>25</v>
      </c>
      <c r="J979" s="18" t="s">
        <v>200</v>
      </c>
      <c r="K979" s="19">
        <v>4</v>
      </c>
      <c r="L979" s="19">
        <v>1</v>
      </c>
      <c r="M979" s="19">
        <v>2</v>
      </c>
      <c r="N979" s="19">
        <v>2</v>
      </c>
      <c r="O979" s="18" t="s">
        <v>150</v>
      </c>
      <c r="P979" s="20">
        <f>ROUND(CachTinhDiem!$B$23*ROUND(1+(SUMPRODUCT(INDEX(CachTinhDiem!$B$8:$E$11,1,0),$K979:$N979)-1)*9/4,1)+CachTinhDiem!$B$24*ROUND(1+(INDEX(CachTinhDiem!$B$15:$E$20,MATCH($O979,CachTinhDiem!$A$15:$A$20,0),1)-1)*9/4,1),1)</f>
        <v>4.4000000000000004</v>
      </c>
      <c r="Q979" s="20">
        <f>ROUND(CachTinhDiem!$B$23*ROUND(1+(SUMPRODUCT(INDEX(CachTinhDiem!$B$8:$E$11,2,0),$K979:$N979)-1)*9/4,1)+CachTinhDiem!$B$24*ROUND(1+(INDEX(CachTinhDiem!$B$15:$E$20,MATCH($O979,CachTinhDiem!$A$15:$A$20,0),2)-1)*9/4,1),1)</f>
        <v>3.6</v>
      </c>
      <c r="R979" s="20">
        <f>ROUND(CachTinhDiem!$B$23*ROUND(1+(SUMPRODUCT(INDEX(CachTinhDiem!$B$8:$E$11,3,0),$K979:$N979)-1)*9/4,1)+CachTinhDiem!$B$24*ROUND(1+(INDEX(CachTinhDiem!$B$15:$E$20,MATCH($O979,CachTinhDiem!$A$15:$A$20,0),3)-1)*9/4,1),1)</f>
        <v>4.8</v>
      </c>
      <c r="S979" s="20">
        <f>ROUND(CachTinhDiem!$B$23*ROUND(1+(SUMPRODUCT(INDEX(CachTinhDiem!$B$8:$E$11,4,0),$K979:$N979)-1)*9/4,1)+CachTinhDiem!$B$24*ROUND(1+(INDEX(CachTinhDiem!$B$15:$E$20,MATCH($O979,CachTinhDiem!$A$15:$A$20,0),4)-1)*9/4,1),1)</f>
        <v>3.6</v>
      </c>
      <c r="T979" s="18" t="str">
        <f>INDEX(CachTinhDiem!$A$8:$A$11,MATCH(MAX($P979:$S979),$P979:$S979,0))</f>
        <v>Vẽ ngoại cảnh</v>
      </c>
      <c r="U979" s="21" t="s">
        <v>91</v>
      </c>
      <c r="V979" s="21" t="s">
        <v>92</v>
      </c>
    </row>
    <row r="980" spans="1:22" ht="15" customHeight="1" x14ac:dyDescent="0.35">
      <c r="A980" s="18" t="s">
        <v>2156</v>
      </c>
      <c r="B980" s="18" t="s">
        <v>2119</v>
      </c>
      <c r="C980" s="18" t="s">
        <v>2157</v>
      </c>
      <c r="D980" s="18" t="s">
        <v>100</v>
      </c>
      <c r="E980" s="18" t="s">
        <v>163</v>
      </c>
      <c r="F980" s="18" t="s">
        <v>87</v>
      </c>
      <c r="G980" s="18" t="s">
        <v>199</v>
      </c>
      <c r="H980" s="19">
        <v>14</v>
      </c>
      <c r="I980" s="19">
        <v>32</v>
      </c>
      <c r="J980" s="18" t="s">
        <v>89</v>
      </c>
      <c r="K980" s="19">
        <v>2</v>
      </c>
      <c r="L980" s="19">
        <v>3</v>
      </c>
      <c r="M980" s="19">
        <v>2</v>
      </c>
      <c r="N980" s="19">
        <v>5</v>
      </c>
      <c r="O980" s="18" t="s">
        <v>103</v>
      </c>
      <c r="P980" s="20">
        <f>ROUND(CachTinhDiem!$B$23*ROUND(1+(SUMPRODUCT(INDEX(CachTinhDiem!$B$8:$E$11,1,0),$K980:$N980)-1)*9/4,1)+CachTinhDiem!$B$24*ROUND(1+(INDEX(CachTinhDiem!$B$15:$E$20,MATCH($O980,CachTinhDiem!$A$15:$A$20,0),1)-1)*9/4,1),1)</f>
        <v>6.5</v>
      </c>
      <c r="Q980" s="20">
        <f>ROUND(CachTinhDiem!$B$23*ROUND(1+(SUMPRODUCT(INDEX(CachTinhDiem!$B$8:$E$11,2,0),$K980:$N980)-1)*9/4,1)+CachTinhDiem!$B$24*ROUND(1+(INDEX(CachTinhDiem!$B$15:$E$20,MATCH($O980,CachTinhDiem!$A$15:$A$20,0),2)-1)*9/4,1),1)</f>
        <v>4.0999999999999996</v>
      </c>
      <c r="R980" s="20">
        <f>ROUND(CachTinhDiem!$B$23*ROUND(1+(SUMPRODUCT(INDEX(CachTinhDiem!$B$8:$E$11,3,0),$K980:$N980)-1)*9/4,1)+CachTinhDiem!$B$24*ROUND(1+(INDEX(CachTinhDiem!$B$15:$E$20,MATCH($O980,CachTinhDiem!$A$15:$A$20,0),3)-1)*9/4,1),1)</f>
        <v>4.7</v>
      </c>
      <c r="S980" s="20">
        <f>ROUND(CachTinhDiem!$B$23*ROUND(1+(SUMPRODUCT(INDEX(CachTinhDiem!$B$8:$E$11,4,0),$K980:$N980)-1)*9/4,1)+CachTinhDiem!$B$24*ROUND(1+(INDEX(CachTinhDiem!$B$15:$E$20,MATCH($O980,CachTinhDiem!$A$15:$A$20,0),4)-1)*9/4,1),1)</f>
        <v>8.5</v>
      </c>
      <c r="T980" s="18" t="str">
        <f>INDEX(CachTinhDiem!$A$8:$A$11,MATCH(MAX($P980:$S980),$P980:$S980,0))</f>
        <v>Thuyết trình</v>
      </c>
      <c r="U980" s="21" t="s">
        <v>91</v>
      </c>
      <c r="V980" s="21" t="s">
        <v>92</v>
      </c>
    </row>
    <row r="981" spans="1:22" ht="15" customHeight="1" x14ac:dyDescent="0.35">
      <c r="A981" s="18" t="s">
        <v>2158</v>
      </c>
      <c r="B981" s="18" t="s">
        <v>2119</v>
      </c>
      <c r="C981" s="18" t="s">
        <v>2159</v>
      </c>
      <c r="D981" s="18" t="s">
        <v>100</v>
      </c>
      <c r="E981" s="18" t="s">
        <v>137</v>
      </c>
      <c r="F981" s="18" t="s">
        <v>87</v>
      </c>
      <c r="G981" s="18" t="s">
        <v>123</v>
      </c>
      <c r="H981" s="19">
        <v>5</v>
      </c>
      <c r="I981" s="19">
        <v>14</v>
      </c>
      <c r="J981" s="18" t="s">
        <v>120</v>
      </c>
      <c r="K981" s="19">
        <v>4</v>
      </c>
      <c r="L981" s="19">
        <v>1</v>
      </c>
      <c r="M981" s="19">
        <v>2</v>
      </c>
      <c r="N981" s="19">
        <v>2</v>
      </c>
      <c r="O981" s="18" t="s">
        <v>150</v>
      </c>
      <c r="P981" s="20">
        <f>ROUND(CachTinhDiem!$B$23*ROUND(1+(SUMPRODUCT(INDEX(CachTinhDiem!$B$8:$E$11,1,0),$K981:$N981)-1)*9/4,1)+CachTinhDiem!$B$24*ROUND(1+(INDEX(CachTinhDiem!$B$15:$E$20,MATCH($O981,CachTinhDiem!$A$15:$A$20,0),1)-1)*9/4,1),1)</f>
        <v>4.4000000000000004</v>
      </c>
      <c r="Q981" s="20">
        <f>ROUND(CachTinhDiem!$B$23*ROUND(1+(SUMPRODUCT(INDEX(CachTinhDiem!$B$8:$E$11,2,0),$K981:$N981)-1)*9/4,1)+CachTinhDiem!$B$24*ROUND(1+(INDEX(CachTinhDiem!$B$15:$E$20,MATCH($O981,CachTinhDiem!$A$15:$A$20,0),2)-1)*9/4,1),1)</f>
        <v>3.6</v>
      </c>
      <c r="R981" s="20">
        <f>ROUND(CachTinhDiem!$B$23*ROUND(1+(SUMPRODUCT(INDEX(CachTinhDiem!$B$8:$E$11,3,0),$K981:$N981)-1)*9/4,1)+CachTinhDiem!$B$24*ROUND(1+(INDEX(CachTinhDiem!$B$15:$E$20,MATCH($O981,CachTinhDiem!$A$15:$A$20,0),3)-1)*9/4,1),1)</f>
        <v>4.8</v>
      </c>
      <c r="S981" s="20">
        <f>ROUND(CachTinhDiem!$B$23*ROUND(1+(SUMPRODUCT(INDEX(CachTinhDiem!$B$8:$E$11,4,0),$K981:$N981)-1)*9/4,1)+CachTinhDiem!$B$24*ROUND(1+(INDEX(CachTinhDiem!$B$15:$E$20,MATCH($O981,CachTinhDiem!$A$15:$A$20,0),4)-1)*9/4,1),1)</f>
        <v>3.6</v>
      </c>
      <c r="T981" s="18" t="str">
        <f>INDEX(CachTinhDiem!$A$8:$A$11,MATCH(MAX($P981:$S981),$P981:$S981,0))</f>
        <v>Vẽ ngoại cảnh</v>
      </c>
      <c r="U981" s="21" t="s">
        <v>91</v>
      </c>
      <c r="V981" s="21" t="s">
        <v>92</v>
      </c>
    </row>
    <row r="982" spans="1:22" ht="15" customHeight="1" x14ac:dyDescent="0.35">
      <c r="A982" s="18" t="s">
        <v>2160</v>
      </c>
      <c r="B982" s="18" t="s">
        <v>2119</v>
      </c>
      <c r="C982" s="18" t="s">
        <v>2161</v>
      </c>
      <c r="D982" s="18" t="s">
        <v>100</v>
      </c>
      <c r="E982" s="18" t="s">
        <v>24</v>
      </c>
      <c r="F982" s="18" t="s">
        <v>87</v>
      </c>
      <c r="G982" s="18" t="s">
        <v>102</v>
      </c>
      <c r="H982" s="19">
        <v>20</v>
      </c>
      <c r="I982" s="19">
        <v>37</v>
      </c>
      <c r="J982" s="18" t="s">
        <v>89</v>
      </c>
      <c r="K982" s="19">
        <v>2</v>
      </c>
      <c r="L982" s="19">
        <v>4</v>
      </c>
      <c r="M982" s="19">
        <v>4</v>
      </c>
      <c r="N982" s="19">
        <v>5</v>
      </c>
      <c r="O982" s="18" t="s">
        <v>103</v>
      </c>
      <c r="P982" s="20">
        <f>ROUND(CachTinhDiem!$B$23*ROUND(1+(SUMPRODUCT(INDEX(CachTinhDiem!$B$8:$E$11,1,0),$K982:$N982)-1)*9/4,1)+CachTinhDiem!$B$24*ROUND(1+(INDEX(CachTinhDiem!$B$15:$E$20,MATCH($O982,CachTinhDiem!$A$15:$A$20,0),1)-1)*9/4,1),1)</f>
        <v>7.9</v>
      </c>
      <c r="Q982" s="20">
        <f>ROUND(CachTinhDiem!$B$23*ROUND(1+(SUMPRODUCT(INDEX(CachTinhDiem!$B$8:$E$11,2,0),$K982:$N982)-1)*9/4,1)+CachTinhDiem!$B$24*ROUND(1+(INDEX(CachTinhDiem!$B$15:$E$20,MATCH($O982,CachTinhDiem!$A$15:$A$20,0),2)-1)*9/4,1),1)</f>
        <v>6</v>
      </c>
      <c r="R982" s="20">
        <f>ROUND(CachTinhDiem!$B$23*ROUND(1+(SUMPRODUCT(INDEX(CachTinhDiem!$B$8:$E$11,3,0),$K982:$N982)-1)*9/4,1)+CachTinhDiem!$B$24*ROUND(1+(INDEX(CachTinhDiem!$B$15:$E$20,MATCH($O982,CachTinhDiem!$A$15:$A$20,0),3)-1)*9/4,1),1)</f>
        <v>6.7</v>
      </c>
      <c r="S982" s="20">
        <f>ROUND(CachTinhDiem!$B$23*ROUND(1+(SUMPRODUCT(INDEX(CachTinhDiem!$B$8:$E$11,4,0),$K982:$N982)-1)*9/4,1)+CachTinhDiem!$B$24*ROUND(1+(INDEX(CachTinhDiem!$B$15:$E$20,MATCH($O982,CachTinhDiem!$A$15:$A$20,0),4)-1)*9/4,1),1)</f>
        <v>9.4</v>
      </c>
      <c r="T982" s="18" t="str">
        <f>INDEX(CachTinhDiem!$A$8:$A$11,MATCH(MAX($P982:$S982),$P982:$S982,0))</f>
        <v>Thuyết trình</v>
      </c>
      <c r="U982" s="21" t="s">
        <v>91</v>
      </c>
      <c r="V982" s="21" t="s">
        <v>92</v>
      </c>
    </row>
    <row r="983" spans="1:22" ht="15" customHeight="1" x14ac:dyDescent="0.35">
      <c r="A983" s="18" t="s">
        <v>2162</v>
      </c>
      <c r="B983" s="18" t="s">
        <v>2119</v>
      </c>
      <c r="C983" s="18" t="s">
        <v>2163</v>
      </c>
      <c r="D983" s="18" t="s">
        <v>100</v>
      </c>
      <c r="E983" s="18" t="s">
        <v>277</v>
      </c>
      <c r="F983" s="18" t="s">
        <v>87</v>
      </c>
      <c r="G983" s="18" t="s">
        <v>215</v>
      </c>
      <c r="H983" s="19">
        <v>18</v>
      </c>
      <c r="I983" s="19">
        <v>35</v>
      </c>
      <c r="J983" s="18" t="s">
        <v>89</v>
      </c>
      <c r="K983" s="19">
        <v>2</v>
      </c>
      <c r="L983" s="19">
        <v>3</v>
      </c>
      <c r="M983" s="19">
        <v>3</v>
      </c>
      <c r="N983" s="19">
        <v>4</v>
      </c>
      <c r="O983" s="18" t="s">
        <v>103</v>
      </c>
      <c r="P983" s="20">
        <f>ROUND(CachTinhDiem!$B$23*ROUND(1+(SUMPRODUCT(INDEX(CachTinhDiem!$B$8:$E$11,1,0),$K983:$N983)-1)*9/4,1)+CachTinhDiem!$B$24*ROUND(1+(INDEX(CachTinhDiem!$B$15:$E$20,MATCH($O983,CachTinhDiem!$A$15:$A$20,0),1)-1)*9/4,1),1)</f>
        <v>6.5</v>
      </c>
      <c r="Q983" s="20">
        <f>ROUND(CachTinhDiem!$B$23*ROUND(1+(SUMPRODUCT(INDEX(CachTinhDiem!$B$8:$E$11,2,0),$K983:$N983)-1)*9/4,1)+CachTinhDiem!$B$24*ROUND(1+(INDEX(CachTinhDiem!$B$15:$E$20,MATCH($O983,CachTinhDiem!$A$15:$A$20,0),2)-1)*9/4,1),1)</f>
        <v>4.7</v>
      </c>
      <c r="R983" s="20">
        <f>ROUND(CachTinhDiem!$B$23*ROUND(1+(SUMPRODUCT(INDEX(CachTinhDiem!$B$8:$E$11,3,0),$K983:$N983)-1)*9/4,1)+CachTinhDiem!$B$24*ROUND(1+(INDEX(CachTinhDiem!$B$15:$E$20,MATCH($O983,CachTinhDiem!$A$15:$A$20,0),3)-1)*9/4,1),1)</f>
        <v>5.2</v>
      </c>
      <c r="S983" s="20">
        <f>ROUND(CachTinhDiem!$B$23*ROUND(1+(SUMPRODUCT(INDEX(CachTinhDiem!$B$8:$E$11,4,0),$K983:$N983)-1)*9/4,1)+CachTinhDiem!$B$24*ROUND(1+(INDEX(CachTinhDiem!$B$15:$E$20,MATCH($O983,CachTinhDiem!$A$15:$A$20,0),4)-1)*9/4,1),1)</f>
        <v>7.8</v>
      </c>
      <c r="T983" s="18" t="str">
        <f>INDEX(CachTinhDiem!$A$8:$A$11,MATCH(MAX($P983:$S983),$P983:$S983,0))</f>
        <v>Thuyết trình</v>
      </c>
      <c r="U983" s="21" t="s">
        <v>91</v>
      </c>
      <c r="V983" s="21" t="s">
        <v>92</v>
      </c>
    </row>
    <row r="984" spans="1:22" ht="15" customHeight="1" x14ac:dyDescent="0.35">
      <c r="A984" s="18" t="s">
        <v>2164</v>
      </c>
      <c r="B984" s="18" t="s">
        <v>2119</v>
      </c>
      <c r="C984" s="18" t="s">
        <v>2165</v>
      </c>
      <c r="D984" s="18" t="s">
        <v>100</v>
      </c>
      <c r="E984" s="18" t="s">
        <v>254</v>
      </c>
      <c r="F984" s="18" t="s">
        <v>87</v>
      </c>
      <c r="G984" s="18" t="s">
        <v>123</v>
      </c>
      <c r="H984" s="19">
        <v>5</v>
      </c>
      <c r="I984" s="19">
        <v>15</v>
      </c>
      <c r="J984" s="18" t="s">
        <v>120</v>
      </c>
      <c r="K984" s="19">
        <v>4</v>
      </c>
      <c r="L984" s="19">
        <v>1</v>
      </c>
      <c r="M984" s="19">
        <v>2</v>
      </c>
      <c r="N984" s="19">
        <v>3</v>
      </c>
      <c r="O984" s="18" t="s">
        <v>150</v>
      </c>
      <c r="P984" s="20">
        <f>ROUND(CachTinhDiem!$B$23*ROUND(1+(SUMPRODUCT(INDEX(CachTinhDiem!$B$8:$E$11,1,0),$K984:$N984)-1)*9/4,1)+CachTinhDiem!$B$24*ROUND(1+(INDEX(CachTinhDiem!$B$15:$E$20,MATCH($O984,CachTinhDiem!$A$15:$A$20,0),1)-1)*9/4,1),1)</f>
        <v>4.9000000000000004</v>
      </c>
      <c r="Q984" s="20">
        <f>ROUND(CachTinhDiem!$B$23*ROUND(1+(SUMPRODUCT(INDEX(CachTinhDiem!$B$8:$E$11,2,0),$K984:$N984)-1)*9/4,1)+CachTinhDiem!$B$24*ROUND(1+(INDEX(CachTinhDiem!$B$15:$E$20,MATCH($O984,CachTinhDiem!$A$15:$A$20,0),2)-1)*9/4,1),1)</f>
        <v>3.7</v>
      </c>
      <c r="R984" s="20">
        <f>ROUND(CachTinhDiem!$B$23*ROUND(1+(SUMPRODUCT(INDEX(CachTinhDiem!$B$8:$E$11,3,0),$K984:$N984)-1)*9/4,1)+CachTinhDiem!$B$24*ROUND(1+(INDEX(CachTinhDiem!$B$15:$E$20,MATCH($O984,CachTinhDiem!$A$15:$A$20,0),3)-1)*9/4,1),1)</f>
        <v>5.0999999999999996</v>
      </c>
      <c r="S984" s="20">
        <f>ROUND(CachTinhDiem!$B$23*ROUND(1+(SUMPRODUCT(INDEX(CachTinhDiem!$B$8:$E$11,4,0),$K984:$N984)-1)*9/4,1)+CachTinhDiem!$B$24*ROUND(1+(INDEX(CachTinhDiem!$B$15:$E$20,MATCH($O984,CachTinhDiem!$A$15:$A$20,0),4)-1)*9/4,1),1)</f>
        <v>4.5999999999999996</v>
      </c>
      <c r="T984" s="18" t="str">
        <f>INDEX(CachTinhDiem!$A$8:$A$11,MATCH(MAX($P984:$S984),$P984:$S984,0))</f>
        <v>Vẽ ngoại cảnh</v>
      </c>
      <c r="U984" s="21" t="s">
        <v>91</v>
      </c>
      <c r="V984" s="21" t="s">
        <v>92</v>
      </c>
    </row>
    <row r="985" spans="1:22" ht="15" customHeight="1" x14ac:dyDescent="0.35">
      <c r="A985" s="18" t="s">
        <v>2166</v>
      </c>
      <c r="B985" s="18" t="s">
        <v>2119</v>
      </c>
      <c r="C985" s="18" t="s">
        <v>2167</v>
      </c>
      <c r="D985" s="18" t="s">
        <v>100</v>
      </c>
      <c r="E985" s="18" t="s">
        <v>141</v>
      </c>
      <c r="F985" s="18" t="s">
        <v>87</v>
      </c>
      <c r="G985" s="18" t="s">
        <v>102</v>
      </c>
      <c r="H985" s="19">
        <v>18</v>
      </c>
      <c r="I985" s="19">
        <v>38</v>
      </c>
      <c r="J985" s="18" t="s">
        <v>89</v>
      </c>
      <c r="K985" s="19">
        <v>2</v>
      </c>
      <c r="L985" s="19">
        <v>4</v>
      </c>
      <c r="M985" s="19">
        <v>3</v>
      </c>
      <c r="N985" s="19">
        <v>4</v>
      </c>
      <c r="O985" s="18" t="s">
        <v>103</v>
      </c>
      <c r="P985" s="20">
        <f>ROUND(CachTinhDiem!$B$23*ROUND(1+(SUMPRODUCT(INDEX(CachTinhDiem!$B$8:$E$11,1,0),$K985:$N985)-1)*9/4,1)+CachTinhDiem!$B$24*ROUND(1+(INDEX(CachTinhDiem!$B$15:$E$20,MATCH($O985,CachTinhDiem!$A$15:$A$20,0),1)-1)*9/4,1),1)</f>
        <v>7</v>
      </c>
      <c r="Q985" s="20">
        <f>ROUND(CachTinhDiem!$B$23*ROUND(1+(SUMPRODUCT(INDEX(CachTinhDiem!$B$8:$E$11,2,0),$K985:$N985)-1)*9/4,1)+CachTinhDiem!$B$24*ROUND(1+(INDEX(CachTinhDiem!$B$15:$E$20,MATCH($O985,CachTinhDiem!$A$15:$A$20,0),2)-1)*9/4,1),1)</f>
        <v>5</v>
      </c>
      <c r="R985" s="20">
        <f>ROUND(CachTinhDiem!$B$23*ROUND(1+(SUMPRODUCT(INDEX(CachTinhDiem!$B$8:$E$11,3,0),$K985:$N985)-1)*9/4,1)+CachTinhDiem!$B$24*ROUND(1+(INDEX(CachTinhDiem!$B$15:$E$20,MATCH($O985,CachTinhDiem!$A$15:$A$20,0),3)-1)*9/4,1),1)</f>
        <v>5.6</v>
      </c>
      <c r="S985" s="20">
        <f>ROUND(CachTinhDiem!$B$23*ROUND(1+(SUMPRODUCT(INDEX(CachTinhDiem!$B$8:$E$11,4,0),$K985:$N985)-1)*9/4,1)+CachTinhDiem!$B$24*ROUND(1+(INDEX(CachTinhDiem!$B$15:$E$20,MATCH($O985,CachTinhDiem!$A$15:$A$20,0),4)-1)*9/4,1),1)</f>
        <v>8.1</v>
      </c>
      <c r="T985" s="18" t="str">
        <f>INDEX(CachTinhDiem!$A$8:$A$11,MATCH(MAX($P985:$S985),$P985:$S985,0))</f>
        <v>Thuyết trình</v>
      </c>
      <c r="U985" s="21" t="s">
        <v>91</v>
      </c>
      <c r="V985" s="21" t="s">
        <v>92</v>
      </c>
    </row>
    <row r="986" spans="1:22" ht="15" customHeight="1" x14ac:dyDescent="0.35">
      <c r="A986" s="18" t="s">
        <v>2168</v>
      </c>
      <c r="B986" s="18" t="s">
        <v>2119</v>
      </c>
      <c r="C986" s="18" t="s">
        <v>2169</v>
      </c>
      <c r="D986" s="18" t="s">
        <v>100</v>
      </c>
      <c r="E986" s="18" t="s">
        <v>190</v>
      </c>
      <c r="F986" s="18" t="s">
        <v>87</v>
      </c>
      <c r="G986" s="18" t="s">
        <v>226</v>
      </c>
      <c r="H986" s="19">
        <v>5</v>
      </c>
      <c r="I986" s="19">
        <v>13</v>
      </c>
      <c r="J986" s="18" t="s">
        <v>120</v>
      </c>
      <c r="K986" s="19">
        <v>5</v>
      </c>
      <c r="L986" s="19">
        <v>1</v>
      </c>
      <c r="M986" s="19">
        <v>3</v>
      </c>
      <c r="N986" s="19">
        <v>3</v>
      </c>
      <c r="O986" s="18" t="s">
        <v>150</v>
      </c>
      <c r="P986" s="20">
        <f>ROUND(CachTinhDiem!$B$23*ROUND(1+(SUMPRODUCT(INDEX(CachTinhDiem!$B$8:$E$11,1,0),$K986:$N986)-1)*9/4,1)+CachTinhDiem!$B$24*ROUND(1+(INDEX(CachTinhDiem!$B$15:$E$20,MATCH($O986,CachTinhDiem!$A$15:$A$20,0),1)-1)*9/4,1),1)</f>
        <v>5.6</v>
      </c>
      <c r="Q986" s="20">
        <f>ROUND(CachTinhDiem!$B$23*ROUND(1+(SUMPRODUCT(INDEX(CachTinhDiem!$B$8:$E$11,2,0),$K986:$N986)-1)*9/4,1)+CachTinhDiem!$B$24*ROUND(1+(INDEX(CachTinhDiem!$B$15:$E$20,MATCH($O986,CachTinhDiem!$A$15:$A$20,0),2)-1)*9/4,1),1)</f>
        <v>4.8</v>
      </c>
      <c r="R986" s="20">
        <f>ROUND(CachTinhDiem!$B$23*ROUND(1+(SUMPRODUCT(INDEX(CachTinhDiem!$B$8:$E$11,3,0),$K986:$N986)-1)*9/4,1)+CachTinhDiem!$B$24*ROUND(1+(INDEX(CachTinhDiem!$B$15:$E$20,MATCH($O986,CachTinhDiem!$A$15:$A$20,0),3)-1)*9/4,1),1)</f>
        <v>5.9</v>
      </c>
      <c r="S986" s="20">
        <f>ROUND(CachTinhDiem!$B$23*ROUND(1+(SUMPRODUCT(INDEX(CachTinhDiem!$B$8:$E$11,4,0),$K986:$N986)-1)*9/4,1)+CachTinhDiem!$B$24*ROUND(1+(INDEX(CachTinhDiem!$B$15:$E$20,MATCH($O986,CachTinhDiem!$A$15:$A$20,0),4)-1)*9/4,1),1)</f>
        <v>4.9000000000000004</v>
      </c>
      <c r="T986" s="18" t="str">
        <f>INDEX(CachTinhDiem!$A$8:$A$11,MATCH(MAX($P986:$S986),$P986:$S986,0))</f>
        <v>Vẽ ngoại cảnh</v>
      </c>
      <c r="U986" s="21" t="s">
        <v>91</v>
      </c>
      <c r="V986" s="21" t="s">
        <v>92</v>
      </c>
    </row>
    <row r="987" spans="1:22" ht="15" customHeight="1" x14ac:dyDescent="0.35">
      <c r="A987" s="18" t="s">
        <v>2170</v>
      </c>
      <c r="B987" s="18" t="s">
        <v>2119</v>
      </c>
      <c r="C987" s="18" t="s">
        <v>2171</v>
      </c>
      <c r="D987" s="18" t="s">
        <v>100</v>
      </c>
      <c r="E987" s="18" t="s">
        <v>86</v>
      </c>
      <c r="F987" s="18" t="s">
        <v>87</v>
      </c>
      <c r="G987" s="18" t="s">
        <v>490</v>
      </c>
      <c r="H987" s="19">
        <v>13</v>
      </c>
      <c r="I987" s="19">
        <v>33</v>
      </c>
      <c r="J987" s="18" t="s">
        <v>89</v>
      </c>
      <c r="K987" s="19">
        <v>4</v>
      </c>
      <c r="L987" s="19">
        <v>2</v>
      </c>
      <c r="M987" s="19">
        <v>3</v>
      </c>
      <c r="N987" s="19">
        <v>4</v>
      </c>
      <c r="O987" s="18" t="s">
        <v>103</v>
      </c>
      <c r="P987" s="20">
        <f>ROUND(CachTinhDiem!$B$23*ROUND(1+(SUMPRODUCT(INDEX(CachTinhDiem!$B$8:$E$11,1,0),$K987:$N987)-1)*9/4,1)+CachTinhDiem!$B$24*ROUND(1+(INDEX(CachTinhDiem!$B$15:$E$20,MATCH($O987,CachTinhDiem!$A$15:$A$20,0),1)-1)*9/4,1),1)</f>
        <v>6.3</v>
      </c>
      <c r="Q987" s="20">
        <f>ROUND(CachTinhDiem!$B$23*ROUND(1+(SUMPRODUCT(INDEX(CachTinhDiem!$B$8:$E$11,2,0),$K987:$N987)-1)*9/4,1)+CachTinhDiem!$B$24*ROUND(1+(INDEX(CachTinhDiem!$B$15:$E$20,MATCH($O987,CachTinhDiem!$A$15:$A$20,0),2)-1)*9/4,1),1)</f>
        <v>5</v>
      </c>
      <c r="R987" s="20">
        <f>ROUND(CachTinhDiem!$B$23*ROUND(1+(SUMPRODUCT(INDEX(CachTinhDiem!$B$8:$E$11,3,0),$K987:$N987)-1)*9/4,1)+CachTinhDiem!$B$24*ROUND(1+(INDEX(CachTinhDiem!$B$15:$E$20,MATCH($O987,CachTinhDiem!$A$15:$A$20,0),3)-1)*9/4,1),1)</f>
        <v>4.7</v>
      </c>
      <c r="S987" s="20">
        <f>ROUND(CachTinhDiem!$B$23*ROUND(1+(SUMPRODUCT(INDEX(CachTinhDiem!$B$8:$E$11,4,0),$K987:$N987)-1)*9/4,1)+CachTinhDiem!$B$24*ROUND(1+(INDEX(CachTinhDiem!$B$15:$E$20,MATCH($O987,CachTinhDiem!$A$15:$A$20,0),4)-1)*9/4,1),1)</f>
        <v>7.5</v>
      </c>
      <c r="T987" s="18" t="str">
        <f>INDEX(CachTinhDiem!$A$8:$A$11,MATCH(MAX($P987:$S987),$P987:$S987,0))</f>
        <v>Thuyết trình</v>
      </c>
      <c r="U987" s="21" t="s">
        <v>91</v>
      </c>
      <c r="V987" s="21" t="s">
        <v>92</v>
      </c>
    </row>
    <row r="988" spans="1:22" ht="15" customHeight="1" x14ac:dyDescent="0.35">
      <c r="A988" s="18" t="s">
        <v>2172</v>
      </c>
      <c r="B988" s="18" t="s">
        <v>2119</v>
      </c>
      <c r="C988" s="18" t="s">
        <v>2173</v>
      </c>
      <c r="D988" s="18" t="s">
        <v>100</v>
      </c>
      <c r="E988" s="18" t="s">
        <v>265</v>
      </c>
      <c r="F988" s="18" t="s">
        <v>266</v>
      </c>
      <c r="G988" s="18" t="s">
        <v>132</v>
      </c>
      <c r="H988" s="19">
        <v>24</v>
      </c>
      <c r="I988" s="19">
        <v>40</v>
      </c>
      <c r="J988" s="18" t="s">
        <v>133</v>
      </c>
      <c r="K988" s="19">
        <v>2</v>
      </c>
      <c r="L988" s="19">
        <v>5</v>
      </c>
      <c r="M988" s="19">
        <v>5</v>
      </c>
      <c r="N988" s="19">
        <v>3</v>
      </c>
      <c r="O988" s="18" t="s">
        <v>138</v>
      </c>
      <c r="P988" s="20">
        <f>ROUND(CachTinhDiem!$B$23*ROUND(1+(SUMPRODUCT(INDEX(CachTinhDiem!$B$8:$E$11,1,0),$K988:$N988)-1)*9/4,1)+CachTinhDiem!$B$24*ROUND(1+(INDEX(CachTinhDiem!$B$15:$E$20,MATCH($O988,CachTinhDiem!$A$15:$A$20,0),1)-1)*9/4,1),1)</f>
        <v>7.9</v>
      </c>
      <c r="Q988" s="20">
        <f>ROUND(CachTinhDiem!$B$23*ROUND(1+(SUMPRODUCT(INDEX(CachTinhDiem!$B$8:$E$11,2,0),$K988:$N988)-1)*9/4,1)+CachTinhDiem!$B$24*ROUND(1+(INDEX(CachTinhDiem!$B$15:$E$20,MATCH($O988,CachTinhDiem!$A$15:$A$20,0),2)-1)*9/4,1),1)</f>
        <v>8.6999999999999993</v>
      </c>
      <c r="R988" s="20">
        <f>ROUND(CachTinhDiem!$B$23*ROUND(1+(SUMPRODUCT(INDEX(CachTinhDiem!$B$8:$E$11,3,0),$K988:$N988)-1)*9/4,1)+CachTinhDiem!$B$24*ROUND(1+(INDEX(CachTinhDiem!$B$15:$E$20,MATCH($O988,CachTinhDiem!$A$15:$A$20,0),3)-1)*9/4,1),1)</f>
        <v>8.6999999999999993</v>
      </c>
      <c r="S988" s="20">
        <f>ROUND(CachTinhDiem!$B$23*ROUND(1+(SUMPRODUCT(INDEX(CachTinhDiem!$B$8:$E$11,4,0),$K988:$N988)-1)*9/4,1)+CachTinhDiem!$B$24*ROUND(1+(INDEX(CachTinhDiem!$B$15:$E$20,MATCH($O988,CachTinhDiem!$A$15:$A$20,0),4)-1)*9/4,1),1)</f>
        <v>5.4</v>
      </c>
      <c r="T988" s="18" t="str">
        <f>INDEX(CachTinhDiem!$A$8:$A$11,MATCH(MAX($P988:$S988),$P988:$S988,0))</f>
        <v>Xưởng/Công trình</v>
      </c>
      <c r="U988" s="21" t="s">
        <v>91</v>
      </c>
      <c r="V988" s="21" t="s">
        <v>92</v>
      </c>
    </row>
    <row r="989" spans="1:22" ht="15" customHeight="1" x14ac:dyDescent="0.35">
      <c r="A989" s="18" t="s">
        <v>2174</v>
      </c>
      <c r="B989" s="18" t="s">
        <v>2119</v>
      </c>
      <c r="C989" s="18" t="s">
        <v>2175</v>
      </c>
      <c r="D989" s="18" t="s">
        <v>100</v>
      </c>
      <c r="E989" s="18" t="s">
        <v>225</v>
      </c>
      <c r="F989" s="18" t="s">
        <v>87</v>
      </c>
      <c r="G989" s="18" t="s">
        <v>215</v>
      </c>
      <c r="H989" s="19">
        <v>24</v>
      </c>
      <c r="I989" s="19">
        <v>40</v>
      </c>
      <c r="J989" s="18" t="s">
        <v>133</v>
      </c>
      <c r="K989" s="19">
        <v>2</v>
      </c>
      <c r="L989" s="19">
        <v>4</v>
      </c>
      <c r="M989" s="19">
        <v>5</v>
      </c>
      <c r="N989" s="19">
        <v>3</v>
      </c>
      <c r="O989" s="18" t="s">
        <v>138</v>
      </c>
      <c r="P989" s="20">
        <f>ROUND(CachTinhDiem!$B$23*ROUND(1+(SUMPRODUCT(INDEX(CachTinhDiem!$B$8:$E$11,1,0),$K989:$N989)-1)*9/4,1)+CachTinhDiem!$B$24*ROUND(1+(INDEX(CachTinhDiem!$B$15:$E$20,MATCH($O989,CachTinhDiem!$A$15:$A$20,0),1)-1)*9/4,1),1)</f>
        <v>7.5</v>
      </c>
      <c r="Q989" s="20">
        <f>ROUND(CachTinhDiem!$B$23*ROUND(1+(SUMPRODUCT(INDEX(CachTinhDiem!$B$8:$E$11,2,0),$K989:$N989)-1)*9/4,1)+CachTinhDiem!$B$24*ROUND(1+(INDEX(CachTinhDiem!$B$15:$E$20,MATCH($O989,CachTinhDiem!$A$15:$A$20,0),2)-1)*9/4,1),1)</f>
        <v>8.5</v>
      </c>
      <c r="R989" s="20">
        <f>ROUND(CachTinhDiem!$B$23*ROUND(1+(SUMPRODUCT(INDEX(CachTinhDiem!$B$8:$E$11,3,0),$K989:$N989)-1)*9/4,1)+CachTinhDiem!$B$24*ROUND(1+(INDEX(CachTinhDiem!$B$15:$E$20,MATCH($O989,CachTinhDiem!$A$15:$A$20,0),3)-1)*9/4,1),1)</f>
        <v>8.1999999999999993</v>
      </c>
      <c r="S989" s="20">
        <f>ROUND(CachTinhDiem!$B$23*ROUND(1+(SUMPRODUCT(INDEX(CachTinhDiem!$B$8:$E$11,4,0),$K989:$N989)-1)*9/4,1)+CachTinhDiem!$B$24*ROUND(1+(INDEX(CachTinhDiem!$B$15:$E$20,MATCH($O989,CachTinhDiem!$A$15:$A$20,0),4)-1)*9/4,1),1)</f>
        <v>5.0999999999999996</v>
      </c>
      <c r="T989" s="18" t="str">
        <f>INDEX(CachTinhDiem!$A$8:$A$11,MATCH(MAX($P989:$S989),$P989:$S989,0))</f>
        <v>Xưởng/Công trình</v>
      </c>
      <c r="U989" s="21" t="s">
        <v>91</v>
      </c>
      <c r="V989" s="21" t="s">
        <v>92</v>
      </c>
    </row>
    <row r="990" spans="1:22" ht="15" customHeight="1" x14ac:dyDescent="0.35">
      <c r="A990" s="18" t="s">
        <v>2176</v>
      </c>
      <c r="B990" s="18" t="s">
        <v>2119</v>
      </c>
      <c r="C990" s="18" t="s">
        <v>2177</v>
      </c>
      <c r="D990" s="18" t="s">
        <v>100</v>
      </c>
      <c r="E990" s="18" t="s">
        <v>106</v>
      </c>
      <c r="F990" s="18" t="s">
        <v>87</v>
      </c>
      <c r="G990" s="18" t="s">
        <v>238</v>
      </c>
      <c r="H990" s="19">
        <v>17</v>
      </c>
      <c r="I990" s="19">
        <v>35</v>
      </c>
      <c r="J990" s="18" t="s">
        <v>89</v>
      </c>
      <c r="K990" s="19">
        <v>2</v>
      </c>
      <c r="L990" s="19">
        <v>2</v>
      </c>
      <c r="M990" s="19">
        <v>3</v>
      </c>
      <c r="N990" s="19">
        <v>4</v>
      </c>
      <c r="O990" s="18" t="s">
        <v>103</v>
      </c>
      <c r="P990" s="20">
        <f>ROUND(CachTinhDiem!$B$23*ROUND(1+(SUMPRODUCT(INDEX(CachTinhDiem!$B$8:$E$11,1,0),$K990:$N990)-1)*9/4,1)+CachTinhDiem!$B$24*ROUND(1+(INDEX(CachTinhDiem!$B$15:$E$20,MATCH($O990,CachTinhDiem!$A$15:$A$20,0),1)-1)*9/4,1),1)</f>
        <v>6.1</v>
      </c>
      <c r="Q990" s="20">
        <f>ROUND(CachTinhDiem!$B$23*ROUND(1+(SUMPRODUCT(INDEX(CachTinhDiem!$B$8:$E$11,2,0),$K990:$N990)-1)*9/4,1)+CachTinhDiem!$B$24*ROUND(1+(INDEX(CachTinhDiem!$B$15:$E$20,MATCH($O990,CachTinhDiem!$A$15:$A$20,0),2)-1)*9/4,1),1)</f>
        <v>4.4000000000000004</v>
      </c>
      <c r="R990" s="20">
        <f>ROUND(CachTinhDiem!$B$23*ROUND(1+(SUMPRODUCT(INDEX(CachTinhDiem!$B$8:$E$11,3,0),$K990:$N990)-1)*9/4,1)+CachTinhDiem!$B$24*ROUND(1+(INDEX(CachTinhDiem!$B$15:$E$20,MATCH($O990,CachTinhDiem!$A$15:$A$20,0),3)-1)*9/4,1),1)</f>
        <v>4.7</v>
      </c>
      <c r="S990" s="20">
        <f>ROUND(CachTinhDiem!$B$23*ROUND(1+(SUMPRODUCT(INDEX(CachTinhDiem!$B$8:$E$11,4,0),$K990:$N990)-1)*9/4,1)+CachTinhDiem!$B$24*ROUND(1+(INDEX(CachTinhDiem!$B$15:$E$20,MATCH($O990,CachTinhDiem!$A$15:$A$20,0),4)-1)*9/4,1),1)</f>
        <v>7.5</v>
      </c>
      <c r="T990" s="18" t="str">
        <f>INDEX(CachTinhDiem!$A$8:$A$11,MATCH(MAX($P990:$S990),$P990:$S990,0))</f>
        <v>Thuyết trình</v>
      </c>
      <c r="U990" s="21" t="s">
        <v>91</v>
      </c>
      <c r="V990" s="21" t="s">
        <v>92</v>
      </c>
    </row>
    <row r="991" spans="1:22" ht="15" customHeight="1" x14ac:dyDescent="0.35">
      <c r="A991" s="18" t="s">
        <v>2178</v>
      </c>
      <c r="B991" s="18" t="s">
        <v>2119</v>
      </c>
      <c r="C991" s="18" t="s">
        <v>2179</v>
      </c>
      <c r="D991" s="18" t="s">
        <v>100</v>
      </c>
      <c r="E991" s="18" t="s">
        <v>160</v>
      </c>
      <c r="F991" s="18" t="s">
        <v>87</v>
      </c>
      <c r="G991" s="18" t="s">
        <v>1083</v>
      </c>
      <c r="H991" s="19">
        <v>14</v>
      </c>
      <c r="I991" s="19">
        <v>32</v>
      </c>
      <c r="J991" s="18" t="s">
        <v>89</v>
      </c>
      <c r="K991" s="19">
        <v>3</v>
      </c>
      <c r="L991" s="19">
        <v>2</v>
      </c>
      <c r="M991" s="19">
        <v>3</v>
      </c>
      <c r="N991" s="19">
        <v>3</v>
      </c>
      <c r="O991" s="18" t="s">
        <v>115</v>
      </c>
      <c r="P991" s="20">
        <f>ROUND(CachTinhDiem!$B$23*ROUND(1+(SUMPRODUCT(INDEX(CachTinhDiem!$B$8:$E$11,1,0),$K991:$N991)-1)*9/4,1)+CachTinhDiem!$B$24*ROUND(1+(INDEX(CachTinhDiem!$B$15:$E$20,MATCH($O991,CachTinhDiem!$A$15:$A$20,0),1)-1)*9/4,1),1)</f>
        <v>6.4</v>
      </c>
      <c r="Q991" s="20">
        <f>ROUND(CachTinhDiem!$B$23*ROUND(1+(SUMPRODUCT(INDEX(CachTinhDiem!$B$8:$E$11,2,0),$K991:$N991)-1)*9/4,1)+CachTinhDiem!$B$24*ROUND(1+(INDEX(CachTinhDiem!$B$15:$E$20,MATCH($O991,CachTinhDiem!$A$15:$A$20,0),2)-1)*9/4,1),1)</f>
        <v>5.9</v>
      </c>
      <c r="R991" s="20">
        <f>ROUND(CachTinhDiem!$B$23*ROUND(1+(SUMPRODUCT(INDEX(CachTinhDiem!$B$8:$E$11,3,0),$K991:$N991)-1)*9/4,1)+CachTinhDiem!$B$24*ROUND(1+(INDEX(CachTinhDiem!$B$15:$E$20,MATCH($O991,CachTinhDiem!$A$15:$A$20,0),3)-1)*9/4,1),1)</f>
        <v>6.4</v>
      </c>
      <c r="S991" s="20">
        <f>ROUND(CachTinhDiem!$B$23*ROUND(1+(SUMPRODUCT(INDEX(CachTinhDiem!$B$8:$E$11,4,0),$K991:$N991)-1)*9/4,1)+CachTinhDiem!$B$24*ROUND(1+(INDEX(CachTinhDiem!$B$15:$E$20,MATCH($O991,CachTinhDiem!$A$15:$A$20,0),4)-1)*9/4,1),1)</f>
        <v>5.2</v>
      </c>
      <c r="T991" s="18" t="str">
        <f>INDEX(CachTinhDiem!$A$8:$A$11,MATCH(MAX($P991:$S991),$P991:$S991,0))</f>
        <v>Đi học</v>
      </c>
      <c r="U991" s="21" t="s">
        <v>91</v>
      </c>
      <c r="V991" s="21" t="s">
        <v>92</v>
      </c>
    </row>
    <row r="992" spans="1:22" ht="15" customHeight="1" x14ac:dyDescent="0.35">
      <c r="A992" s="18" t="s">
        <v>2180</v>
      </c>
      <c r="B992" s="18" t="s">
        <v>2119</v>
      </c>
      <c r="C992" s="18" t="s">
        <v>2181</v>
      </c>
      <c r="D992" s="18" t="s">
        <v>100</v>
      </c>
      <c r="E992" s="18" t="s">
        <v>186</v>
      </c>
      <c r="F992" s="18" t="s">
        <v>87</v>
      </c>
      <c r="G992" s="18" t="s">
        <v>102</v>
      </c>
      <c r="H992" s="19">
        <v>20</v>
      </c>
      <c r="I992" s="19">
        <v>35</v>
      </c>
      <c r="J992" s="18" t="s">
        <v>89</v>
      </c>
      <c r="K992" s="19">
        <v>2</v>
      </c>
      <c r="L992" s="19">
        <v>3</v>
      </c>
      <c r="M992" s="19">
        <v>2</v>
      </c>
      <c r="N992" s="19">
        <v>4</v>
      </c>
      <c r="O992" s="18" t="s">
        <v>103</v>
      </c>
      <c r="P992" s="20">
        <f>ROUND(CachTinhDiem!$B$23*ROUND(1+(SUMPRODUCT(INDEX(CachTinhDiem!$B$8:$E$11,1,0),$K992:$N992)-1)*9/4,1)+CachTinhDiem!$B$24*ROUND(1+(INDEX(CachTinhDiem!$B$15:$E$20,MATCH($O992,CachTinhDiem!$A$15:$A$20,0),1)-1)*9/4,1),1)</f>
        <v>6.1</v>
      </c>
      <c r="Q992" s="20">
        <f>ROUND(CachTinhDiem!$B$23*ROUND(1+(SUMPRODUCT(INDEX(CachTinhDiem!$B$8:$E$11,2,0),$K992:$N992)-1)*9/4,1)+CachTinhDiem!$B$24*ROUND(1+(INDEX(CachTinhDiem!$B$15:$E$20,MATCH($O992,CachTinhDiem!$A$15:$A$20,0),2)-1)*9/4,1),1)</f>
        <v>3.9</v>
      </c>
      <c r="R992" s="20">
        <f>ROUND(CachTinhDiem!$B$23*ROUND(1+(SUMPRODUCT(INDEX(CachTinhDiem!$B$8:$E$11,3,0),$K992:$N992)-1)*9/4,1)+CachTinhDiem!$B$24*ROUND(1+(INDEX(CachTinhDiem!$B$15:$E$20,MATCH($O992,CachTinhDiem!$A$15:$A$20,0),3)-1)*9/4,1),1)</f>
        <v>4.4000000000000004</v>
      </c>
      <c r="S992" s="20">
        <f>ROUND(CachTinhDiem!$B$23*ROUND(1+(SUMPRODUCT(INDEX(CachTinhDiem!$B$8:$E$11,4,0),$K992:$N992)-1)*9/4,1)+CachTinhDiem!$B$24*ROUND(1+(INDEX(CachTinhDiem!$B$15:$E$20,MATCH($O992,CachTinhDiem!$A$15:$A$20,0),4)-1)*9/4,1),1)</f>
        <v>7.5</v>
      </c>
      <c r="T992" s="18" t="str">
        <f>INDEX(CachTinhDiem!$A$8:$A$11,MATCH(MAX($P992:$S992),$P992:$S992,0))</f>
        <v>Thuyết trình</v>
      </c>
      <c r="U992" s="21" t="s">
        <v>91</v>
      </c>
      <c r="V992" s="21" t="s">
        <v>92</v>
      </c>
    </row>
    <row r="993" spans="1:22" ht="15" customHeight="1" x14ac:dyDescent="0.35">
      <c r="A993" s="18" t="s">
        <v>2182</v>
      </c>
      <c r="B993" s="18" t="s">
        <v>2119</v>
      </c>
      <c r="C993" s="18" t="s">
        <v>2183</v>
      </c>
      <c r="D993" s="18" t="s">
        <v>100</v>
      </c>
      <c r="E993" s="18" t="s">
        <v>126</v>
      </c>
      <c r="F993" s="18" t="s">
        <v>87</v>
      </c>
      <c r="G993" s="18" t="s">
        <v>2184</v>
      </c>
      <c r="H993" s="19">
        <v>11</v>
      </c>
      <c r="I993" s="19">
        <v>29</v>
      </c>
      <c r="J993" s="18" t="s">
        <v>200</v>
      </c>
      <c r="K993" s="19">
        <v>2</v>
      </c>
      <c r="L993" s="19">
        <v>3</v>
      </c>
      <c r="M993" s="19">
        <v>2</v>
      </c>
      <c r="N993" s="19">
        <v>3</v>
      </c>
      <c r="O993" s="18" t="s">
        <v>110</v>
      </c>
      <c r="P993" s="20">
        <f>ROUND(CachTinhDiem!$B$23*ROUND(1+(SUMPRODUCT(INDEX(CachTinhDiem!$B$8:$E$11,1,0),$K993:$N993)-1)*9/4,1)+CachTinhDiem!$B$24*ROUND(1+(INDEX(CachTinhDiem!$B$15:$E$20,MATCH($O993,CachTinhDiem!$A$15:$A$20,0),1)-1)*9/4,1),1)</f>
        <v>5.6</v>
      </c>
      <c r="Q993" s="20">
        <f>ROUND(CachTinhDiem!$B$23*ROUND(1+(SUMPRODUCT(INDEX(CachTinhDiem!$B$8:$E$11,2,0),$K993:$N993)-1)*9/4,1)+CachTinhDiem!$B$24*ROUND(1+(INDEX(CachTinhDiem!$B$15:$E$20,MATCH($O993,CachTinhDiem!$A$15:$A$20,0),2)-1)*9/4,1),1)</f>
        <v>4.4000000000000004</v>
      </c>
      <c r="R993" s="20">
        <f>ROUND(CachTinhDiem!$B$23*ROUND(1+(SUMPRODUCT(INDEX(CachTinhDiem!$B$8:$E$11,3,0),$K993:$N993)-1)*9/4,1)+CachTinhDiem!$B$24*ROUND(1+(INDEX(CachTinhDiem!$B$15:$E$20,MATCH($O993,CachTinhDiem!$A$15:$A$20,0),3)-1)*9/4,1),1)</f>
        <v>4.7</v>
      </c>
      <c r="S993" s="20">
        <f>ROUND(CachTinhDiem!$B$23*ROUND(1+(SUMPRODUCT(INDEX(CachTinhDiem!$B$8:$E$11,4,0),$K993:$N993)-1)*9/4,1)+CachTinhDiem!$B$24*ROUND(1+(INDEX(CachTinhDiem!$B$15:$E$20,MATCH($O993,CachTinhDiem!$A$15:$A$20,0),4)-1)*9/4,1),1)</f>
        <v>5.9</v>
      </c>
      <c r="T993" s="18" t="str">
        <f>INDEX(CachTinhDiem!$A$8:$A$11,MATCH(MAX($P993:$S993),$P993:$S993,0))</f>
        <v>Thuyết trình</v>
      </c>
      <c r="U993" s="21" t="s">
        <v>91</v>
      </c>
      <c r="V993" s="21" t="s">
        <v>92</v>
      </c>
    </row>
    <row r="994" spans="1:22" ht="15" customHeight="1" x14ac:dyDescent="0.35">
      <c r="A994" s="18" t="s">
        <v>2185</v>
      </c>
      <c r="B994" s="18" t="s">
        <v>2119</v>
      </c>
      <c r="C994" s="18" t="s">
        <v>2186</v>
      </c>
      <c r="D994" s="18" t="s">
        <v>100</v>
      </c>
      <c r="E994" s="18" t="s">
        <v>106</v>
      </c>
      <c r="F994" s="18" t="s">
        <v>87</v>
      </c>
      <c r="G994" s="18" t="s">
        <v>132</v>
      </c>
      <c r="H994" s="19">
        <v>24</v>
      </c>
      <c r="I994" s="19">
        <v>38</v>
      </c>
      <c r="J994" s="18" t="s">
        <v>133</v>
      </c>
      <c r="K994" s="19">
        <v>2</v>
      </c>
      <c r="L994" s="19">
        <v>5</v>
      </c>
      <c r="M994" s="19">
        <v>3</v>
      </c>
      <c r="N994" s="19">
        <v>4</v>
      </c>
      <c r="O994" s="18" t="s">
        <v>150</v>
      </c>
      <c r="P994" s="20">
        <f>ROUND(CachTinhDiem!$B$23*ROUND(1+(SUMPRODUCT(INDEX(CachTinhDiem!$B$8:$E$11,1,0),$K994:$N994)-1)*9/4,1)+CachTinhDiem!$B$24*ROUND(1+(INDEX(CachTinhDiem!$B$15:$E$20,MATCH($O994,CachTinhDiem!$A$15:$A$20,0),1)-1)*9/4,1),1)</f>
        <v>7.5</v>
      </c>
      <c r="Q994" s="20">
        <f>ROUND(CachTinhDiem!$B$23*ROUND(1+(SUMPRODUCT(INDEX(CachTinhDiem!$B$8:$E$11,2,0),$K994:$N994)-1)*9/4,1)+CachTinhDiem!$B$24*ROUND(1+(INDEX(CachTinhDiem!$B$15:$E$20,MATCH($O994,CachTinhDiem!$A$15:$A$20,0),2)-1)*9/4,1),1)</f>
        <v>5.3</v>
      </c>
      <c r="R994" s="20">
        <f>ROUND(CachTinhDiem!$B$23*ROUND(1+(SUMPRODUCT(INDEX(CachTinhDiem!$B$8:$E$11,3,0),$K994:$N994)-1)*9/4,1)+CachTinhDiem!$B$24*ROUND(1+(INDEX(CachTinhDiem!$B$15:$E$20,MATCH($O994,CachTinhDiem!$A$15:$A$20,0),3)-1)*9/4,1),1)</f>
        <v>8.1</v>
      </c>
      <c r="S994" s="20">
        <f>ROUND(CachTinhDiem!$B$23*ROUND(1+(SUMPRODUCT(INDEX(CachTinhDiem!$B$8:$E$11,4,0),$K994:$N994)-1)*9/4,1)+CachTinhDiem!$B$24*ROUND(1+(INDEX(CachTinhDiem!$B$15:$E$20,MATCH($O994,CachTinhDiem!$A$15:$A$20,0),4)-1)*9/4,1),1)</f>
        <v>7.1</v>
      </c>
      <c r="T994" s="18" t="str">
        <f>INDEX(CachTinhDiem!$A$8:$A$11,MATCH(MAX($P994:$S994),$P994:$S994,0))</f>
        <v>Vẽ ngoại cảnh</v>
      </c>
      <c r="U994" s="21" t="s">
        <v>91</v>
      </c>
      <c r="V994" s="21" t="s">
        <v>92</v>
      </c>
    </row>
    <row r="995" spans="1:22" ht="15" customHeight="1" x14ac:dyDescent="0.35">
      <c r="A995" s="18" t="s">
        <v>2187</v>
      </c>
      <c r="B995" s="18" t="s">
        <v>2119</v>
      </c>
      <c r="C995" s="18" t="s">
        <v>2188</v>
      </c>
      <c r="D995" s="18" t="s">
        <v>100</v>
      </c>
      <c r="E995" s="18" t="s">
        <v>183</v>
      </c>
      <c r="F995" s="18" t="s">
        <v>87</v>
      </c>
      <c r="G995" s="18" t="s">
        <v>132</v>
      </c>
      <c r="H995" s="19">
        <v>22</v>
      </c>
      <c r="I995" s="19">
        <v>38</v>
      </c>
      <c r="J995" s="18" t="s">
        <v>133</v>
      </c>
      <c r="K995" s="19">
        <v>2</v>
      </c>
      <c r="L995" s="19">
        <v>5</v>
      </c>
      <c r="M995" s="19">
        <v>3</v>
      </c>
      <c r="N995" s="19">
        <v>3</v>
      </c>
      <c r="O995" s="18" t="s">
        <v>150</v>
      </c>
      <c r="P995" s="20">
        <f>ROUND(CachTinhDiem!$B$23*ROUND(1+(SUMPRODUCT(INDEX(CachTinhDiem!$B$8:$E$11,1,0),$K995:$N995)-1)*9/4,1)+CachTinhDiem!$B$24*ROUND(1+(INDEX(CachTinhDiem!$B$15:$E$20,MATCH($O995,CachTinhDiem!$A$15:$A$20,0),1)-1)*9/4,1),1)</f>
        <v>7</v>
      </c>
      <c r="Q995" s="20">
        <f>ROUND(CachTinhDiem!$B$23*ROUND(1+(SUMPRODUCT(INDEX(CachTinhDiem!$B$8:$E$11,2,0),$K995:$N995)-1)*9/4,1)+CachTinhDiem!$B$24*ROUND(1+(INDEX(CachTinhDiem!$B$15:$E$20,MATCH($O995,CachTinhDiem!$A$15:$A$20,0),2)-1)*9/4,1),1)</f>
        <v>5.2</v>
      </c>
      <c r="R995" s="20">
        <f>ROUND(CachTinhDiem!$B$23*ROUND(1+(SUMPRODUCT(INDEX(CachTinhDiem!$B$8:$E$11,3,0),$K995:$N995)-1)*9/4,1)+CachTinhDiem!$B$24*ROUND(1+(INDEX(CachTinhDiem!$B$15:$E$20,MATCH($O995,CachTinhDiem!$A$15:$A$20,0),3)-1)*9/4,1),1)</f>
        <v>7.8</v>
      </c>
      <c r="S995" s="20">
        <f>ROUND(CachTinhDiem!$B$23*ROUND(1+(SUMPRODUCT(INDEX(CachTinhDiem!$B$8:$E$11,4,0),$K995:$N995)-1)*9/4,1)+CachTinhDiem!$B$24*ROUND(1+(INDEX(CachTinhDiem!$B$15:$E$20,MATCH($O995,CachTinhDiem!$A$15:$A$20,0),4)-1)*9/4,1),1)</f>
        <v>6.1</v>
      </c>
      <c r="T995" s="18" t="str">
        <f>INDEX(CachTinhDiem!$A$8:$A$11,MATCH(MAX($P995:$S995),$P995:$S995,0))</f>
        <v>Vẽ ngoại cảnh</v>
      </c>
      <c r="U995" s="21" t="s">
        <v>91</v>
      </c>
      <c r="V995" s="21" t="s">
        <v>92</v>
      </c>
    </row>
    <row r="996" spans="1:22" ht="15" customHeight="1" x14ac:dyDescent="0.35">
      <c r="A996" s="18" t="s">
        <v>2189</v>
      </c>
      <c r="B996" s="18" t="s">
        <v>2119</v>
      </c>
      <c r="C996" s="18" t="s">
        <v>2190</v>
      </c>
      <c r="D996" s="18" t="s">
        <v>100</v>
      </c>
      <c r="E996" s="18" t="s">
        <v>678</v>
      </c>
      <c r="F996" s="18" t="s">
        <v>737</v>
      </c>
      <c r="G996" s="18" t="s">
        <v>102</v>
      </c>
      <c r="H996" s="19">
        <v>21</v>
      </c>
      <c r="I996" s="19">
        <v>36</v>
      </c>
      <c r="J996" s="18" t="s">
        <v>89</v>
      </c>
      <c r="K996" s="19">
        <v>1</v>
      </c>
      <c r="L996" s="19">
        <v>4</v>
      </c>
      <c r="M996" s="19">
        <v>2</v>
      </c>
      <c r="N996" s="19">
        <v>4</v>
      </c>
      <c r="O996" s="18" t="s">
        <v>103</v>
      </c>
      <c r="P996" s="20">
        <f>ROUND(CachTinhDiem!$B$23*ROUND(1+(SUMPRODUCT(INDEX(CachTinhDiem!$B$8:$E$11,1,0),$K996:$N996)-1)*9/4,1)+CachTinhDiem!$B$24*ROUND(1+(INDEX(CachTinhDiem!$B$15:$E$20,MATCH($O996,CachTinhDiem!$A$15:$A$20,0),1)-1)*9/4,1),1)</f>
        <v>6.3</v>
      </c>
      <c r="Q996" s="20">
        <f>ROUND(CachTinhDiem!$B$23*ROUND(1+(SUMPRODUCT(INDEX(CachTinhDiem!$B$8:$E$11,2,0),$K996:$N996)-1)*9/4,1)+CachTinhDiem!$B$24*ROUND(1+(INDEX(CachTinhDiem!$B$15:$E$20,MATCH($O996,CachTinhDiem!$A$15:$A$20,0),2)-1)*9/4,1),1)</f>
        <v>3.9</v>
      </c>
      <c r="R996" s="20">
        <f>ROUND(CachTinhDiem!$B$23*ROUND(1+(SUMPRODUCT(INDEX(CachTinhDiem!$B$8:$E$11,3,0),$K996:$N996)-1)*9/4,1)+CachTinhDiem!$B$24*ROUND(1+(INDEX(CachTinhDiem!$B$15:$E$20,MATCH($O996,CachTinhDiem!$A$15:$A$20,0),3)-1)*9/4,1),1)</f>
        <v>4.8</v>
      </c>
      <c r="S996" s="20">
        <f>ROUND(CachTinhDiem!$B$23*ROUND(1+(SUMPRODUCT(INDEX(CachTinhDiem!$B$8:$E$11,4,0),$K996:$N996)-1)*9/4,1)+CachTinhDiem!$B$24*ROUND(1+(INDEX(CachTinhDiem!$B$15:$E$20,MATCH($O996,CachTinhDiem!$A$15:$A$20,0),4)-1)*9/4,1),1)</f>
        <v>7.8</v>
      </c>
      <c r="T996" s="18" t="str">
        <f>INDEX(CachTinhDiem!$A$8:$A$11,MATCH(MAX($P996:$S996),$P996:$S996,0))</f>
        <v>Thuyết trình</v>
      </c>
      <c r="U996" s="21" t="s">
        <v>91</v>
      </c>
      <c r="V996" s="21" t="s">
        <v>92</v>
      </c>
    </row>
    <row r="997" spans="1:22" ht="15" customHeight="1" x14ac:dyDescent="0.35">
      <c r="A997" s="18" t="s">
        <v>2191</v>
      </c>
      <c r="B997" s="18" t="s">
        <v>2119</v>
      </c>
      <c r="C997" s="18" t="s">
        <v>2192</v>
      </c>
      <c r="D997" s="18" t="s">
        <v>100</v>
      </c>
      <c r="E997" s="18" t="s">
        <v>24</v>
      </c>
      <c r="F997" s="18" t="s">
        <v>87</v>
      </c>
      <c r="G997" s="18" t="s">
        <v>2145</v>
      </c>
      <c r="H997" s="19">
        <v>26</v>
      </c>
      <c r="I997" s="19">
        <v>39</v>
      </c>
      <c r="J997" s="18" t="s">
        <v>726</v>
      </c>
      <c r="K997" s="19">
        <v>1</v>
      </c>
      <c r="L997" s="19">
        <v>5</v>
      </c>
      <c r="M997" s="19">
        <v>3</v>
      </c>
      <c r="N997" s="19">
        <v>3</v>
      </c>
      <c r="O997" s="18" t="s">
        <v>150</v>
      </c>
      <c r="P997" s="20">
        <f>ROUND(CachTinhDiem!$B$23*ROUND(1+(SUMPRODUCT(INDEX(CachTinhDiem!$B$8:$E$11,1,0),$K997:$N997)-1)*9/4,1)+CachTinhDiem!$B$24*ROUND(1+(INDEX(CachTinhDiem!$B$15:$E$20,MATCH($O997,CachTinhDiem!$A$15:$A$20,0),1)-1)*9/4,1),1)</f>
        <v>6.8</v>
      </c>
      <c r="Q997" s="20">
        <f>ROUND(CachTinhDiem!$B$23*ROUND(1+(SUMPRODUCT(INDEX(CachTinhDiem!$B$8:$E$11,2,0),$K997:$N997)-1)*9/4,1)+CachTinhDiem!$B$24*ROUND(1+(INDEX(CachTinhDiem!$B$15:$E$20,MATCH($O997,CachTinhDiem!$A$15:$A$20,0),2)-1)*9/4,1),1)</f>
        <v>4.8</v>
      </c>
      <c r="R997" s="20">
        <f>ROUND(CachTinhDiem!$B$23*ROUND(1+(SUMPRODUCT(INDEX(CachTinhDiem!$B$8:$E$11,3,0),$K997:$N997)-1)*9/4,1)+CachTinhDiem!$B$24*ROUND(1+(INDEX(CachTinhDiem!$B$15:$E$20,MATCH($O997,CachTinhDiem!$A$15:$A$20,0),3)-1)*9/4,1),1)</f>
        <v>7.8</v>
      </c>
      <c r="S997" s="20">
        <f>ROUND(CachTinhDiem!$B$23*ROUND(1+(SUMPRODUCT(INDEX(CachTinhDiem!$B$8:$E$11,4,0),$K997:$N997)-1)*9/4,1)+CachTinhDiem!$B$24*ROUND(1+(INDEX(CachTinhDiem!$B$15:$E$20,MATCH($O997,CachTinhDiem!$A$15:$A$20,0),4)-1)*9/4,1),1)</f>
        <v>6.1</v>
      </c>
      <c r="T997" s="18" t="str">
        <f>INDEX(CachTinhDiem!$A$8:$A$11,MATCH(MAX($P997:$S997),$P997:$S997,0))</f>
        <v>Vẽ ngoại cảnh</v>
      </c>
      <c r="U997" s="21" t="s">
        <v>91</v>
      </c>
      <c r="V997" s="21" t="s">
        <v>92</v>
      </c>
    </row>
    <row r="998" spans="1:22" ht="15" customHeight="1" x14ac:dyDescent="0.35">
      <c r="A998" s="18" t="s">
        <v>2193</v>
      </c>
      <c r="B998" s="18" t="s">
        <v>2119</v>
      </c>
      <c r="C998" s="18" t="s">
        <v>2194</v>
      </c>
      <c r="D998" s="18" t="s">
        <v>100</v>
      </c>
      <c r="E998" s="18" t="s">
        <v>183</v>
      </c>
      <c r="F998" s="18" t="s">
        <v>87</v>
      </c>
      <c r="G998" s="18" t="s">
        <v>132</v>
      </c>
      <c r="H998" s="19">
        <v>23</v>
      </c>
      <c r="I998" s="19">
        <v>40</v>
      </c>
      <c r="J998" s="18" t="s">
        <v>133</v>
      </c>
      <c r="K998" s="19">
        <v>2</v>
      </c>
      <c r="L998" s="19">
        <v>5</v>
      </c>
      <c r="M998" s="19">
        <v>5</v>
      </c>
      <c r="N998" s="19">
        <v>3</v>
      </c>
      <c r="O998" s="18" t="s">
        <v>138</v>
      </c>
      <c r="P998" s="20">
        <f>ROUND(CachTinhDiem!$B$23*ROUND(1+(SUMPRODUCT(INDEX(CachTinhDiem!$B$8:$E$11,1,0),$K998:$N998)-1)*9/4,1)+CachTinhDiem!$B$24*ROUND(1+(INDEX(CachTinhDiem!$B$15:$E$20,MATCH($O998,CachTinhDiem!$A$15:$A$20,0),1)-1)*9/4,1),1)</f>
        <v>7.9</v>
      </c>
      <c r="Q998" s="20">
        <f>ROUND(CachTinhDiem!$B$23*ROUND(1+(SUMPRODUCT(INDEX(CachTinhDiem!$B$8:$E$11,2,0),$K998:$N998)-1)*9/4,1)+CachTinhDiem!$B$24*ROUND(1+(INDEX(CachTinhDiem!$B$15:$E$20,MATCH($O998,CachTinhDiem!$A$15:$A$20,0),2)-1)*9/4,1),1)</f>
        <v>8.6999999999999993</v>
      </c>
      <c r="R998" s="20">
        <f>ROUND(CachTinhDiem!$B$23*ROUND(1+(SUMPRODUCT(INDEX(CachTinhDiem!$B$8:$E$11,3,0),$K998:$N998)-1)*9/4,1)+CachTinhDiem!$B$24*ROUND(1+(INDEX(CachTinhDiem!$B$15:$E$20,MATCH($O998,CachTinhDiem!$A$15:$A$20,0),3)-1)*9/4,1),1)</f>
        <v>8.6999999999999993</v>
      </c>
      <c r="S998" s="20">
        <f>ROUND(CachTinhDiem!$B$23*ROUND(1+(SUMPRODUCT(INDEX(CachTinhDiem!$B$8:$E$11,4,0),$K998:$N998)-1)*9/4,1)+CachTinhDiem!$B$24*ROUND(1+(INDEX(CachTinhDiem!$B$15:$E$20,MATCH($O998,CachTinhDiem!$A$15:$A$20,0),4)-1)*9/4,1),1)</f>
        <v>5.4</v>
      </c>
      <c r="T998" s="18" t="str">
        <f>INDEX(CachTinhDiem!$A$8:$A$11,MATCH(MAX($P998:$S998),$P998:$S998,0))</f>
        <v>Xưởng/Công trình</v>
      </c>
      <c r="U998" s="21" t="s">
        <v>91</v>
      </c>
      <c r="V998" s="21" t="s">
        <v>92</v>
      </c>
    </row>
    <row r="999" spans="1:22" ht="15" customHeight="1" x14ac:dyDescent="0.35">
      <c r="A999" s="18" t="s">
        <v>2195</v>
      </c>
      <c r="B999" s="18" t="s">
        <v>2119</v>
      </c>
      <c r="C999" s="18" t="s">
        <v>2196</v>
      </c>
      <c r="D999" s="18" t="s">
        <v>100</v>
      </c>
      <c r="E999" s="18" t="s">
        <v>86</v>
      </c>
      <c r="F999" s="18" t="s">
        <v>87</v>
      </c>
      <c r="G999" s="18" t="s">
        <v>1058</v>
      </c>
      <c r="H999" s="19">
        <v>16</v>
      </c>
      <c r="I999" s="19">
        <v>33</v>
      </c>
      <c r="J999" s="18" t="s">
        <v>89</v>
      </c>
      <c r="K999" s="19">
        <v>2</v>
      </c>
      <c r="L999" s="19">
        <v>3</v>
      </c>
      <c r="M999" s="19">
        <v>4</v>
      </c>
      <c r="N999" s="19">
        <v>3</v>
      </c>
      <c r="O999" s="18" t="s">
        <v>115</v>
      </c>
      <c r="P999" s="20">
        <f>ROUND(CachTinhDiem!$B$23*ROUND(1+(SUMPRODUCT(INDEX(CachTinhDiem!$B$8:$E$11,1,0),$K999:$N999)-1)*9/4,1)+CachTinhDiem!$B$24*ROUND(1+(INDEX(CachTinhDiem!$B$15:$E$20,MATCH($O999,CachTinhDiem!$A$15:$A$20,0),1)-1)*9/4,1),1)</f>
        <v>7.2</v>
      </c>
      <c r="Q999" s="20">
        <f>ROUND(CachTinhDiem!$B$23*ROUND(1+(SUMPRODUCT(INDEX(CachTinhDiem!$B$8:$E$11,2,0),$K999:$N999)-1)*9/4,1)+CachTinhDiem!$B$24*ROUND(1+(INDEX(CachTinhDiem!$B$15:$E$20,MATCH($O999,CachTinhDiem!$A$15:$A$20,0),2)-1)*9/4,1),1)</f>
        <v>6.7</v>
      </c>
      <c r="R999" s="20">
        <f>ROUND(CachTinhDiem!$B$23*ROUND(1+(SUMPRODUCT(INDEX(CachTinhDiem!$B$8:$E$11,3,0),$K999:$N999)-1)*9/4,1)+CachTinhDiem!$B$24*ROUND(1+(INDEX(CachTinhDiem!$B$15:$E$20,MATCH($O999,CachTinhDiem!$A$15:$A$20,0),3)-1)*9/4,1),1)</f>
        <v>7.6</v>
      </c>
      <c r="S999" s="20">
        <f>ROUND(CachTinhDiem!$B$23*ROUND(1+(SUMPRODUCT(INDEX(CachTinhDiem!$B$8:$E$11,4,0),$K999:$N999)-1)*9/4,1)+CachTinhDiem!$B$24*ROUND(1+(INDEX(CachTinhDiem!$B$15:$E$20,MATCH($O999,CachTinhDiem!$A$15:$A$20,0),4)-1)*9/4,1),1)</f>
        <v>5.9</v>
      </c>
      <c r="T999" s="18" t="str">
        <f>INDEX(CachTinhDiem!$A$8:$A$11,MATCH(MAX($P999:$S999),$P999:$S999,0))</f>
        <v>Vẽ ngoại cảnh</v>
      </c>
      <c r="U999" s="21" t="s">
        <v>91</v>
      </c>
      <c r="V999" s="21" t="s">
        <v>92</v>
      </c>
    </row>
    <row r="1000" spans="1:22" ht="15" customHeight="1" x14ac:dyDescent="0.35">
      <c r="A1000" s="18" t="s">
        <v>2197</v>
      </c>
      <c r="B1000" s="18" t="s">
        <v>2119</v>
      </c>
      <c r="C1000" s="18" t="s">
        <v>2198</v>
      </c>
      <c r="D1000" s="18" t="s">
        <v>100</v>
      </c>
      <c r="E1000" s="18" t="s">
        <v>225</v>
      </c>
      <c r="F1000" s="18" t="s">
        <v>87</v>
      </c>
      <c r="G1000" s="18" t="s">
        <v>1083</v>
      </c>
      <c r="H1000" s="19">
        <v>14</v>
      </c>
      <c r="I1000" s="19">
        <v>33</v>
      </c>
      <c r="J1000" s="18" t="s">
        <v>89</v>
      </c>
      <c r="K1000" s="19">
        <v>3</v>
      </c>
      <c r="L1000" s="19">
        <v>2</v>
      </c>
      <c r="M1000" s="19">
        <v>3</v>
      </c>
      <c r="N1000" s="19">
        <v>3</v>
      </c>
      <c r="O1000" s="18" t="s">
        <v>115</v>
      </c>
      <c r="P1000" s="20">
        <f>ROUND(CachTinhDiem!$B$23*ROUND(1+(SUMPRODUCT(INDEX(CachTinhDiem!$B$8:$E$11,1,0),$K1000:$N1000)-1)*9/4,1)+CachTinhDiem!$B$24*ROUND(1+(INDEX(CachTinhDiem!$B$15:$E$20,MATCH($O1000,CachTinhDiem!$A$15:$A$20,0),1)-1)*9/4,1),1)</f>
        <v>6.4</v>
      </c>
      <c r="Q1000" s="20">
        <f>ROUND(CachTinhDiem!$B$23*ROUND(1+(SUMPRODUCT(INDEX(CachTinhDiem!$B$8:$E$11,2,0),$K1000:$N1000)-1)*9/4,1)+CachTinhDiem!$B$24*ROUND(1+(INDEX(CachTinhDiem!$B$15:$E$20,MATCH($O1000,CachTinhDiem!$A$15:$A$20,0),2)-1)*9/4,1),1)</f>
        <v>5.9</v>
      </c>
      <c r="R1000" s="20">
        <f>ROUND(CachTinhDiem!$B$23*ROUND(1+(SUMPRODUCT(INDEX(CachTinhDiem!$B$8:$E$11,3,0),$K1000:$N1000)-1)*9/4,1)+CachTinhDiem!$B$24*ROUND(1+(INDEX(CachTinhDiem!$B$15:$E$20,MATCH($O1000,CachTinhDiem!$A$15:$A$20,0),3)-1)*9/4,1),1)</f>
        <v>6.4</v>
      </c>
      <c r="S1000" s="20">
        <f>ROUND(CachTinhDiem!$B$23*ROUND(1+(SUMPRODUCT(INDEX(CachTinhDiem!$B$8:$E$11,4,0),$K1000:$N1000)-1)*9/4,1)+CachTinhDiem!$B$24*ROUND(1+(INDEX(CachTinhDiem!$B$15:$E$20,MATCH($O1000,CachTinhDiem!$A$15:$A$20,0),4)-1)*9/4,1),1)</f>
        <v>5.2</v>
      </c>
      <c r="T1000" s="18" t="str">
        <f>INDEX(CachTinhDiem!$A$8:$A$11,MATCH(MAX($P1000:$S1000),$P1000:$S1000,0))</f>
        <v>Đi học</v>
      </c>
      <c r="U1000" s="21" t="s">
        <v>91</v>
      </c>
      <c r="V1000" s="21" t="s">
        <v>92</v>
      </c>
    </row>
    <row r="1001" spans="1:22" ht="15" customHeight="1" x14ac:dyDescent="0.35">
      <c r="A1001" s="18" t="s">
        <v>2199</v>
      </c>
      <c r="B1001" s="18" t="s">
        <v>2119</v>
      </c>
      <c r="C1001" s="18" t="s">
        <v>2200</v>
      </c>
      <c r="D1001" s="18" t="s">
        <v>100</v>
      </c>
      <c r="E1001" s="18" t="s">
        <v>24</v>
      </c>
      <c r="F1001" s="18" t="s">
        <v>118</v>
      </c>
      <c r="G1001" s="18" t="s">
        <v>102</v>
      </c>
      <c r="H1001" s="19">
        <v>19</v>
      </c>
      <c r="I1001" s="19">
        <v>37</v>
      </c>
      <c r="J1001" s="18" t="s">
        <v>89</v>
      </c>
      <c r="K1001" s="19">
        <v>2</v>
      </c>
      <c r="L1001" s="19">
        <v>4</v>
      </c>
      <c r="M1001" s="19">
        <v>2</v>
      </c>
      <c r="N1001" s="19">
        <v>3</v>
      </c>
      <c r="O1001" s="18" t="s">
        <v>150</v>
      </c>
      <c r="P1001" s="20">
        <f>ROUND(CachTinhDiem!$B$23*ROUND(1+(SUMPRODUCT(INDEX(CachTinhDiem!$B$8:$E$11,1,0),$K1001:$N1001)-1)*9/4,1)+CachTinhDiem!$B$24*ROUND(1+(INDEX(CachTinhDiem!$B$15:$E$20,MATCH($O1001,CachTinhDiem!$A$15:$A$20,0),1)-1)*9/4,1),1)</f>
        <v>6.1</v>
      </c>
      <c r="Q1001" s="20">
        <f>ROUND(CachTinhDiem!$B$23*ROUND(1+(SUMPRODUCT(INDEX(CachTinhDiem!$B$8:$E$11,2,0),$K1001:$N1001)-1)*9/4,1)+CachTinhDiem!$B$24*ROUND(1+(INDEX(CachTinhDiem!$B$15:$E$20,MATCH($O1001,CachTinhDiem!$A$15:$A$20,0),2)-1)*9/4,1),1)</f>
        <v>4.0999999999999996</v>
      </c>
      <c r="R1001" s="20">
        <f>ROUND(CachTinhDiem!$B$23*ROUND(1+(SUMPRODUCT(INDEX(CachTinhDiem!$B$8:$E$11,3,0),$K1001:$N1001)-1)*9/4,1)+CachTinhDiem!$B$24*ROUND(1+(INDEX(CachTinhDiem!$B$15:$E$20,MATCH($O1001,CachTinhDiem!$A$15:$A$20,0),3)-1)*9/4,1),1)</f>
        <v>6.6</v>
      </c>
      <c r="S1001" s="20">
        <f>ROUND(CachTinhDiem!$B$23*ROUND(1+(SUMPRODUCT(INDEX(CachTinhDiem!$B$8:$E$11,4,0),$K1001:$N1001)-1)*9/4,1)+CachTinhDiem!$B$24*ROUND(1+(INDEX(CachTinhDiem!$B$15:$E$20,MATCH($O1001,CachTinhDiem!$A$15:$A$20,0),4)-1)*9/4,1),1)</f>
        <v>5.5</v>
      </c>
      <c r="T1001" s="18" t="str">
        <f>INDEX(CachTinhDiem!$A$8:$A$11,MATCH(MAX($P1001:$S1001),$P1001:$S1001,0))</f>
        <v>Vẽ ngoại cảnh</v>
      </c>
      <c r="U1001" s="21" t="s">
        <v>91</v>
      </c>
      <c r="V1001" s="21" t="s">
        <v>92</v>
      </c>
    </row>
    <row r="1002" spans="1:22" ht="15" customHeight="1" x14ac:dyDescent="0.35">
      <c r="A1002" s="18" t="s">
        <v>2201</v>
      </c>
      <c r="B1002" s="18" t="s">
        <v>2119</v>
      </c>
      <c r="C1002" s="18" t="s">
        <v>2202</v>
      </c>
      <c r="D1002" s="18" t="s">
        <v>100</v>
      </c>
      <c r="E1002" s="18" t="s">
        <v>95</v>
      </c>
      <c r="F1002" s="18" t="s">
        <v>87</v>
      </c>
      <c r="G1002" s="18" t="s">
        <v>215</v>
      </c>
      <c r="H1002" s="19">
        <v>17</v>
      </c>
      <c r="I1002" s="19">
        <v>35</v>
      </c>
      <c r="J1002" s="18" t="s">
        <v>89</v>
      </c>
      <c r="K1002" s="19">
        <v>2</v>
      </c>
      <c r="L1002" s="19">
        <v>3</v>
      </c>
      <c r="M1002" s="19">
        <v>3</v>
      </c>
      <c r="N1002" s="19">
        <v>3</v>
      </c>
      <c r="O1002" s="18" t="s">
        <v>150</v>
      </c>
      <c r="P1002" s="20">
        <f>ROUND(CachTinhDiem!$B$23*ROUND(1+(SUMPRODUCT(INDEX(CachTinhDiem!$B$8:$E$11,1,0),$K1002:$N1002)-1)*9/4,1)+CachTinhDiem!$B$24*ROUND(1+(INDEX(CachTinhDiem!$B$15:$E$20,MATCH($O1002,CachTinhDiem!$A$15:$A$20,0),1)-1)*9/4,1),1)</f>
        <v>6.1</v>
      </c>
      <c r="Q1002" s="20">
        <f>ROUND(CachTinhDiem!$B$23*ROUND(1+(SUMPRODUCT(INDEX(CachTinhDiem!$B$8:$E$11,2,0),$K1002:$N1002)-1)*9/4,1)+CachTinhDiem!$B$24*ROUND(1+(INDEX(CachTinhDiem!$B$15:$E$20,MATCH($O1002,CachTinhDiem!$A$15:$A$20,0),2)-1)*9/4,1),1)</f>
        <v>4.5999999999999996</v>
      </c>
      <c r="R1002" s="20">
        <f>ROUND(CachTinhDiem!$B$23*ROUND(1+(SUMPRODUCT(INDEX(CachTinhDiem!$B$8:$E$11,3,0),$K1002:$N1002)-1)*9/4,1)+CachTinhDiem!$B$24*ROUND(1+(INDEX(CachTinhDiem!$B$15:$E$20,MATCH($O1002,CachTinhDiem!$A$15:$A$20,0),3)-1)*9/4,1),1)</f>
        <v>6.9</v>
      </c>
      <c r="S1002" s="20">
        <f>ROUND(CachTinhDiem!$B$23*ROUND(1+(SUMPRODUCT(INDEX(CachTinhDiem!$B$8:$E$11,4,0),$K1002:$N1002)-1)*9/4,1)+CachTinhDiem!$B$24*ROUND(1+(INDEX(CachTinhDiem!$B$15:$E$20,MATCH($O1002,CachTinhDiem!$A$15:$A$20,0),4)-1)*9/4,1),1)</f>
        <v>5.5</v>
      </c>
      <c r="T1002" s="18" t="str">
        <f>INDEX(CachTinhDiem!$A$8:$A$11,MATCH(MAX($P1002:$S1002),$P1002:$S1002,0))</f>
        <v>Vẽ ngoại cảnh</v>
      </c>
      <c r="U1002" s="21" t="s">
        <v>91</v>
      </c>
      <c r="V1002" s="21" t="s">
        <v>92</v>
      </c>
    </row>
    <row r="1003" spans="1:22" ht="15" customHeight="1" x14ac:dyDescent="0.35">
      <c r="A1003" s="18" t="s">
        <v>2203</v>
      </c>
      <c r="B1003" s="18" t="s">
        <v>2119</v>
      </c>
      <c r="C1003" s="18" t="s">
        <v>2204</v>
      </c>
      <c r="D1003" s="18" t="s">
        <v>100</v>
      </c>
      <c r="E1003" s="18" t="s">
        <v>183</v>
      </c>
      <c r="F1003" s="18" t="s">
        <v>87</v>
      </c>
      <c r="G1003" s="18" t="s">
        <v>215</v>
      </c>
      <c r="H1003" s="19">
        <v>24</v>
      </c>
      <c r="I1003" s="19">
        <v>40</v>
      </c>
      <c r="J1003" s="18" t="s">
        <v>133</v>
      </c>
      <c r="K1003" s="19">
        <v>2</v>
      </c>
      <c r="L1003" s="19">
        <v>4</v>
      </c>
      <c r="M1003" s="19">
        <v>4</v>
      </c>
      <c r="N1003" s="19">
        <v>3</v>
      </c>
      <c r="O1003" s="18" t="s">
        <v>138</v>
      </c>
      <c r="P1003" s="20">
        <f>ROUND(CachTinhDiem!$B$23*ROUND(1+(SUMPRODUCT(INDEX(CachTinhDiem!$B$8:$E$11,1,0),$K1003:$N1003)-1)*9/4,1)+CachTinhDiem!$B$24*ROUND(1+(INDEX(CachTinhDiem!$B$15:$E$20,MATCH($O1003,CachTinhDiem!$A$15:$A$20,0),1)-1)*9/4,1),1)</f>
        <v>7</v>
      </c>
      <c r="Q1003" s="20">
        <f>ROUND(CachTinhDiem!$B$23*ROUND(1+(SUMPRODUCT(INDEX(CachTinhDiem!$B$8:$E$11,2,0),$K1003:$N1003)-1)*9/4,1)+CachTinhDiem!$B$24*ROUND(1+(INDEX(CachTinhDiem!$B$15:$E$20,MATCH($O1003,CachTinhDiem!$A$15:$A$20,0),2)-1)*9/4,1),1)</f>
        <v>7.6</v>
      </c>
      <c r="R1003" s="20">
        <f>ROUND(CachTinhDiem!$B$23*ROUND(1+(SUMPRODUCT(INDEX(CachTinhDiem!$B$8:$E$11,3,0),$K1003:$N1003)-1)*9/4,1)+CachTinhDiem!$B$24*ROUND(1+(INDEX(CachTinhDiem!$B$15:$E$20,MATCH($O1003,CachTinhDiem!$A$15:$A$20,0),3)-1)*9/4,1),1)</f>
        <v>7.5</v>
      </c>
      <c r="S1003" s="20">
        <f>ROUND(CachTinhDiem!$B$23*ROUND(1+(SUMPRODUCT(INDEX(CachTinhDiem!$B$8:$E$11,4,0),$K1003:$N1003)-1)*9/4,1)+CachTinhDiem!$B$24*ROUND(1+(INDEX(CachTinhDiem!$B$15:$E$20,MATCH($O1003,CachTinhDiem!$A$15:$A$20,0),4)-1)*9/4,1),1)</f>
        <v>4.8</v>
      </c>
      <c r="T1003" s="18" t="str">
        <f>INDEX(CachTinhDiem!$A$8:$A$11,MATCH(MAX($P1003:$S1003),$P1003:$S1003,0))</f>
        <v>Xưởng/Công trình</v>
      </c>
      <c r="U1003" s="21" t="s">
        <v>91</v>
      </c>
      <c r="V1003" s="21" t="s">
        <v>92</v>
      </c>
    </row>
    <row r="1004" spans="1:22" ht="15" customHeight="1" x14ac:dyDescent="0.35">
      <c r="A1004" s="18" t="s">
        <v>2205</v>
      </c>
      <c r="B1004" s="18" t="s">
        <v>2119</v>
      </c>
      <c r="C1004" s="18" t="s">
        <v>2206</v>
      </c>
      <c r="D1004" s="18" t="s">
        <v>100</v>
      </c>
      <c r="E1004" s="18" t="s">
        <v>176</v>
      </c>
      <c r="F1004" s="18" t="s">
        <v>87</v>
      </c>
      <c r="G1004" s="18" t="s">
        <v>238</v>
      </c>
      <c r="H1004" s="19">
        <v>19</v>
      </c>
      <c r="I1004" s="19">
        <v>36</v>
      </c>
      <c r="J1004" s="18" t="s">
        <v>89</v>
      </c>
      <c r="K1004" s="19">
        <v>2</v>
      </c>
      <c r="L1004" s="19">
        <v>3</v>
      </c>
      <c r="M1004" s="19">
        <v>3</v>
      </c>
      <c r="N1004" s="19">
        <v>4</v>
      </c>
      <c r="O1004" s="18" t="s">
        <v>115</v>
      </c>
      <c r="P1004" s="20">
        <f>ROUND(CachTinhDiem!$B$23*ROUND(1+(SUMPRODUCT(INDEX(CachTinhDiem!$B$8:$E$11,1,0),$K1004:$N1004)-1)*9/4,1)+CachTinhDiem!$B$24*ROUND(1+(INDEX(CachTinhDiem!$B$15:$E$20,MATCH($O1004,CachTinhDiem!$A$15:$A$20,0),1)-1)*9/4,1),1)</f>
        <v>7.2</v>
      </c>
      <c r="Q1004" s="20">
        <f>ROUND(CachTinhDiem!$B$23*ROUND(1+(SUMPRODUCT(INDEX(CachTinhDiem!$B$8:$E$11,2,0),$K1004:$N1004)-1)*9/4,1)+CachTinhDiem!$B$24*ROUND(1+(INDEX(CachTinhDiem!$B$15:$E$20,MATCH($O1004,CachTinhDiem!$A$15:$A$20,0),2)-1)*9/4,1),1)</f>
        <v>6.1</v>
      </c>
      <c r="R1004" s="20">
        <f>ROUND(CachTinhDiem!$B$23*ROUND(1+(SUMPRODUCT(INDEX(CachTinhDiem!$B$8:$E$11,3,0),$K1004:$N1004)-1)*9/4,1)+CachTinhDiem!$B$24*ROUND(1+(INDEX(CachTinhDiem!$B$15:$E$20,MATCH($O1004,CachTinhDiem!$A$15:$A$20,0),3)-1)*9/4,1),1)</f>
        <v>7.2</v>
      </c>
      <c r="S1004" s="20">
        <f>ROUND(CachTinhDiem!$B$23*ROUND(1+(SUMPRODUCT(INDEX(CachTinhDiem!$B$8:$E$11,4,0),$K1004:$N1004)-1)*9/4,1)+CachTinhDiem!$B$24*ROUND(1+(INDEX(CachTinhDiem!$B$15:$E$20,MATCH($O1004,CachTinhDiem!$A$15:$A$20,0),4)-1)*9/4,1),1)</f>
        <v>6.5</v>
      </c>
      <c r="T1004" s="18" t="str">
        <f>INDEX(CachTinhDiem!$A$8:$A$11,MATCH(MAX($P1004:$S1004),$P1004:$S1004,0))</f>
        <v>Đi học</v>
      </c>
      <c r="U1004" s="21" t="s">
        <v>91</v>
      </c>
      <c r="V1004" s="21" t="s">
        <v>92</v>
      </c>
    </row>
    <row r="1005" spans="1:22" ht="15" customHeight="1" x14ac:dyDescent="0.35">
      <c r="A1005" s="18" t="s">
        <v>2207</v>
      </c>
      <c r="B1005" s="18" t="s">
        <v>2119</v>
      </c>
      <c r="C1005" s="18" t="s">
        <v>2208</v>
      </c>
      <c r="D1005" s="18" t="s">
        <v>100</v>
      </c>
      <c r="E1005" s="18" t="s">
        <v>137</v>
      </c>
      <c r="F1005" s="18" t="s">
        <v>87</v>
      </c>
      <c r="G1005" s="18" t="s">
        <v>187</v>
      </c>
      <c r="H1005" s="19">
        <v>25</v>
      </c>
      <c r="I1005" s="19">
        <v>38</v>
      </c>
      <c r="J1005" s="18" t="s">
        <v>133</v>
      </c>
      <c r="K1005" s="19">
        <v>1</v>
      </c>
      <c r="L1005" s="19">
        <v>5</v>
      </c>
      <c r="M1005" s="19">
        <v>2</v>
      </c>
      <c r="N1005" s="19">
        <v>2</v>
      </c>
      <c r="O1005" s="18" t="s">
        <v>150</v>
      </c>
      <c r="P1005" s="20">
        <f>ROUND(CachTinhDiem!$B$23*ROUND(1+(SUMPRODUCT(INDEX(CachTinhDiem!$B$8:$E$11,1,0),$K1005:$N1005)-1)*9/4,1)+CachTinhDiem!$B$24*ROUND(1+(INDEX(CachTinhDiem!$B$15:$E$20,MATCH($O1005,CachTinhDiem!$A$15:$A$20,0),1)-1)*9/4,1),1)</f>
        <v>5.9</v>
      </c>
      <c r="Q1005" s="20">
        <f>ROUND(CachTinhDiem!$B$23*ROUND(1+(SUMPRODUCT(INDEX(CachTinhDiem!$B$8:$E$11,2,0),$K1005:$N1005)-1)*9/4,1)+CachTinhDiem!$B$24*ROUND(1+(INDEX(CachTinhDiem!$B$15:$E$20,MATCH($O1005,CachTinhDiem!$A$15:$A$20,0),2)-1)*9/4,1),1)</f>
        <v>3.9</v>
      </c>
      <c r="R1005" s="20">
        <f>ROUND(CachTinhDiem!$B$23*ROUND(1+(SUMPRODUCT(INDEX(CachTinhDiem!$B$8:$E$11,3,0),$K1005:$N1005)-1)*9/4,1)+CachTinhDiem!$B$24*ROUND(1+(INDEX(CachTinhDiem!$B$15:$E$20,MATCH($O1005,CachTinhDiem!$A$15:$A$20,0),3)-1)*9/4,1),1)</f>
        <v>6.7</v>
      </c>
      <c r="S1005" s="20">
        <f>ROUND(CachTinhDiem!$B$23*ROUND(1+(SUMPRODUCT(INDEX(CachTinhDiem!$B$8:$E$11,4,0),$K1005:$N1005)-1)*9/4,1)+CachTinhDiem!$B$24*ROUND(1+(INDEX(CachTinhDiem!$B$15:$E$20,MATCH($O1005,CachTinhDiem!$A$15:$A$20,0),4)-1)*9/4,1),1)</f>
        <v>4.9000000000000004</v>
      </c>
      <c r="T1005" s="18" t="str">
        <f>INDEX(CachTinhDiem!$A$8:$A$11,MATCH(MAX($P1005:$S1005),$P1005:$S1005,0))</f>
        <v>Vẽ ngoại cảnh</v>
      </c>
      <c r="U1005" s="21" t="s">
        <v>91</v>
      </c>
      <c r="V1005" s="21" t="s">
        <v>92</v>
      </c>
    </row>
    <row r="1006" spans="1:22" ht="15" customHeight="1" x14ac:dyDescent="0.35">
      <c r="A1006" s="18" t="s">
        <v>2209</v>
      </c>
      <c r="B1006" s="18" t="s">
        <v>2119</v>
      </c>
      <c r="C1006" s="18" t="s">
        <v>2210</v>
      </c>
      <c r="D1006" s="18" t="s">
        <v>100</v>
      </c>
      <c r="E1006" s="18" t="s">
        <v>95</v>
      </c>
      <c r="F1006" s="18" t="s">
        <v>87</v>
      </c>
      <c r="G1006" s="18" t="s">
        <v>1083</v>
      </c>
      <c r="H1006" s="19">
        <v>13</v>
      </c>
      <c r="I1006" s="19">
        <v>32</v>
      </c>
      <c r="J1006" s="18" t="s">
        <v>89</v>
      </c>
      <c r="K1006" s="19">
        <v>3</v>
      </c>
      <c r="L1006" s="19">
        <v>2</v>
      </c>
      <c r="M1006" s="19">
        <v>4</v>
      </c>
      <c r="N1006" s="19">
        <v>3</v>
      </c>
      <c r="O1006" s="18" t="s">
        <v>90</v>
      </c>
      <c r="P1006" s="20">
        <f>ROUND(CachTinhDiem!$B$23*ROUND(1+(SUMPRODUCT(INDEX(CachTinhDiem!$B$8:$E$11,1,0),$K1006:$N1006)-1)*9/4,1)+CachTinhDiem!$B$24*ROUND(1+(INDEX(CachTinhDiem!$B$15:$E$20,MATCH($O1006,CachTinhDiem!$A$15:$A$20,0),1)-1)*9/4,1),1)</f>
        <v>6.2</v>
      </c>
      <c r="Q1006" s="20">
        <f>ROUND(CachTinhDiem!$B$23*ROUND(1+(SUMPRODUCT(INDEX(CachTinhDiem!$B$8:$E$11,2,0),$K1006:$N1006)-1)*9/4,1)+CachTinhDiem!$B$24*ROUND(1+(INDEX(CachTinhDiem!$B$15:$E$20,MATCH($O1006,CachTinhDiem!$A$15:$A$20,0),2)-1)*9/4,1),1)</f>
        <v>6</v>
      </c>
      <c r="R1006" s="20">
        <f>ROUND(CachTinhDiem!$B$23*ROUND(1+(SUMPRODUCT(INDEX(CachTinhDiem!$B$8:$E$11,3,0),$K1006:$N1006)-1)*9/4,1)+CachTinhDiem!$B$24*ROUND(1+(INDEX(CachTinhDiem!$B$15:$E$20,MATCH($O1006,CachTinhDiem!$A$15:$A$20,0),3)-1)*9/4,1),1)</f>
        <v>6.5</v>
      </c>
      <c r="S1006" s="20">
        <f>ROUND(CachTinhDiem!$B$23*ROUND(1+(SUMPRODUCT(INDEX(CachTinhDiem!$B$8:$E$11,4,0),$K1006:$N1006)-1)*9/4,1)+CachTinhDiem!$B$24*ROUND(1+(INDEX(CachTinhDiem!$B$15:$E$20,MATCH($O1006,CachTinhDiem!$A$15:$A$20,0),4)-1)*9/4,1),1)</f>
        <v>4.8</v>
      </c>
      <c r="T1006" s="18" t="str">
        <f>INDEX(CachTinhDiem!$A$8:$A$11,MATCH(MAX($P1006:$S1006),$P1006:$S1006,0))</f>
        <v>Vẽ ngoại cảnh</v>
      </c>
      <c r="U1006" s="21" t="s">
        <v>91</v>
      </c>
      <c r="V1006" s="21" t="s">
        <v>92</v>
      </c>
    </row>
    <row r="1007" spans="1:22" ht="15" customHeight="1" x14ac:dyDescent="0.35">
      <c r="A1007" s="18" t="s">
        <v>2211</v>
      </c>
      <c r="B1007" s="18" t="s">
        <v>2119</v>
      </c>
      <c r="C1007" s="18" t="s">
        <v>2212</v>
      </c>
      <c r="D1007" s="18" t="s">
        <v>100</v>
      </c>
      <c r="E1007" s="18" t="s">
        <v>24</v>
      </c>
      <c r="F1007" s="18" t="s">
        <v>87</v>
      </c>
      <c r="G1007" s="18" t="s">
        <v>187</v>
      </c>
      <c r="H1007" s="19">
        <v>26</v>
      </c>
      <c r="I1007" s="19">
        <v>40</v>
      </c>
      <c r="J1007" s="18" t="s">
        <v>726</v>
      </c>
      <c r="K1007" s="19">
        <v>1</v>
      </c>
      <c r="L1007" s="19">
        <v>5</v>
      </c>
      <c r="M1007" s="19">
        <v>3</v>
      </c>
      <c r="N1007" s="19">
        <v>3</v>
      </c>
      <c r="O1007" s="18" t="s">
        <v>150</v>
      </c>
      <c r="P1007" s="20">
        <f>ROUND(CachTinhDiem!$B$23*ROUND(1+(SUMPRODUCT(INDEX(CachTinhDiem!$B$8:$E$11,1,0),$K1007:$N1007)-1)*9/4,1)+CachTinhDiem!$B$24*ROUND(1+(INDEX(CachTinhDiem!$B$15:$E$20,MATCH($O1007,CachTinhDiem!$A$15:$A$20,0),1)-1)*9/4,1),1)</f>
        <v>6.8</v>
      </c>
      <c r="Q1007" s="20">
        <f>ROUND(CachTinhDiem!$B$23*ROUND(1+(SUMPRODUCT(INDEX(CachTinhDiem!$B$8:$E$11,2,0),$K1007:$N1007)-1)*9/4,1)+CachTinhDiem!$B$24*ROUND(1+(INDEX(CachTinhDiem!$B$15:$E$20,MATCH($O1007,CachTinhDiem!$A$15:$A$20,0),2)-1)*9/4,1),1)</f>
        <v>4.8</v>
      </c>
      <c r="R1007" s="20">
        <f>ROUND(CachTinhDiem!$B$23*ROUND(1+(SUMPRODUCT(INDEX(CachTinhDiem!$B$8:$E$11,3,0),$K1007:$N1007)-1)*9/4,1)+CachTinhDiem!$B$24*ROUND(1+(INDEX(CachTinhDiem!$B$15:$E$20,MATCH($O1007,CachTinhDiem!$A$15:$A$20,0),3)-1)*9/4,1),1)</f>
        <v>7.8</v>
      </c>
      <c r="S1007" s="20">
        <f>ROUND(CachTinhDiem!$B$23*ROUND(1+(SUMPRODUCT(INDEX(CachTinhDiem!$B$8:$E$11,4,0),$K1007:$N1007)-1)*9/4,1)+CachTinhDiem!$B$24*ROUND(1+(INDEX(CachTinhDiem!$B$15:$E$20,MATCH($O1007,CachTinhDiem!$A$15:$A$20,0),4)-1)*9/4,1),1)</f>
        <v>6.1</v>
      </c>
      <c r="T1007" s="18" t="str">
        <f>INDEX(CachTinhDiem!$A$8:$A$11,MATCH(MAX($P1007:$S1007),$P1007:$S1007,0))</f>
        <v>Vẽ ngoại cảnh</v>
      </c>
      <c r="U1007" s="21" t="s">
        <v>91</v>
      </c>
      <c r="V1007" s="21" t="s">
        <v>92</v>
      </c>
    </row>
    <row r="1008" spans="1:22" ht="15" customHeight="1" x14ac:dyDescent="0.35">
      <c r="A1008" s="18" t="s">
        <v>2213</v>
      </c>
      <c r="B1008" s="18" t="s">
        <v>2119</v>
      </c>
      <c r="C1008" s="18" t="s">
        <v>2214</v>
      </c>
      <c r="D1008" s="18" t="s">
        <v>100</v>
      </c>
      <c r="E1008" s="18" t="s">
        <v>225</v>
      </c>
      <c r="F1008" s="18" t="s">
        <v>87</v>
      </c>
      <c r="G1008" s="18" t="s">
        <v>102</v>
      </c>
      <c r="H1008" s="19">
        <v>21</v>
      </c>
      <c r="I1008" s="19">
        <v>35</v>
      </c>
      <c r="J1008" s="18" t="s">
        <v>89</v>
      </c>
      <c r="K1008" s="19">
        <v>1</v>
      </c>
      <c r="L1008" s="19">
        <v>3</v>
      </c>
      <c r="M1008" s="19">
        <v>2</v>
      </c>
      <c r="N1008" s="19">
        <v>4</v>
      </c>
      <c r="O1008" s="18" t="s">
        <v>103</v>
      </c>
      <c r="P1008" s="20">
        <f>ROUND(CachTinhDiem!$B$23*ROUND(1+(SUMPRODUCT(INDEX(CachTinhDiem!$B$8:$E$11,1,0),$K1008:$N1008)-1)*9/4,1)+CachTinhDiem!$B$24*ROUND(1+(INDEX(CachTinhDiem!$B$15:$E$20,MATCH($O1008,CachTinhDiem!$A$15:$A$20,0),1)-1)*9/4,1),1)</f>
        <v>5.9</v>
      </c>
      <c r="Q1008" s="20">
        <f>ROUND(CachTinhDiem!$B$23*ROUND(1+(SUMPRODUCT(INDEX(CachTinhDiem!$B$8:$E$11,2,0),$K1008:$N1008)-1)*9/4,1)+CachTinhDiem!$B$24*ROUND(1+(INDEX(CachTinhDiem!$B$15:$E$20,MATCH($O1008,CachTinhDiem!$A$15:$A$20,0),2)-1)*9/4,1),1)</f>
        <v>3.6</v>
      </c>
      <c r="R1008" s="20">
        <f>ROUND(CachTinhDiem!$B$23*ROUND(1+(SUMPRODUCT(INDEX(CachTinhDiem!$B$8:$E$11,3,0),$K1008:$N1008)-1)*9/4,1)+CachTinhDiem!$B$24*ROUND(1+(INDEX(CachTinhDiem!$B$15:$E$20,MATCH($O1008,CachTinhDiem!$A$15:$A$20,0),3)-1)*9/4,1),1)</f>
        <v>4.4000000000000004</v>
      </c>
      <c r="S1008" s="20">
        <f>ROUND(CachTinhDiem!$B$23*ROUND(1+(SUMPRODUCT(INDEX(CachTinhDiem!$B$8:$E$11,4,0),$K1008:$N1008)-1)*9/4,1)+CachTinhDiem!$B$24*ROUND(1+(INDEX(CachTinhDiem!$B$15:$E$20,MATCH($O1008,CachTinhDiem!$A$15:$A$20,0),4)-1)*9/4,1),1)</f>
        <v>7.5</v>
      </c>
      <c r="T1008" s="18" t="str">
        <f>INDEX(CachTinhDiem!$A$8:$A$11,MATCH(MAX($P1008:$S1008),$P1008:$S1008,0))</f>
        <v>Thuyết trình</v>
      </c>
      <c r="U1008" s="21" t="s">
        <v>91</v>
      </c>
      <c r="V1008" s="21" t="s">
        <v>92</v>
      </c>
    </row>
    <row r="1009" spans="1:22" ht="15" customHeight="1" x14ac:dyDescent="0.35">
      <c r="A1009" s="18" t="s">
        <v>2215</v>
      </c>
      <c r="B1009" s="18" t="s">
        <v>2119</v>
      </c>
      <c r="C1009" s="18" t="s">
        <v>2216</v>
      </c>
      <c r="D1009" s="18" t="s">
        <v>100</v>
      </c>
      <c r="E1009" s="18" t="s">
        <v>254</v>
      </c>
      <c r="F1009" s="18" t="s">
        <v>87</v>
      </c>
      <c r="G1009" s="18" t="s">
        <v>215</v>
      </c>
      <c r="H1009" s="19">
        <v>18</v>
      </c>
      <c r="I1009" s="19">
        <v>36</v>
      </c>
      <c r="J1009" s="18" t="s">
        <v>89</v>
      </c>
      <c r="K1009" s="19">
        <v>2</v>
      </c>
      <c r="L1009" s="19">
        <v>4</v>
      </c>
      <c r="M1009" s="19">
        <v>3</v>
      </c>
      <c r="N1009" s="19">
        <v>4</v>
      </c>
      <c r="O1009" s="18" t="s">
        <v>150</v>
      </c>
      <c r="P1009" s="20">
        <f>ROUND(CachTinhDiem!$B$23*ROUND(1+(SUMPRODUCT(INDEX(CachTinhDiem!$B$8:$E$11,1,0),$K1009:$N1009)-1)*9/4,1)+CachTinhDiem!$B$24*ROUND(1+(INDEX(CachTinhDiem!$B$15:$E$20,MATCH($O1009,CachTinhDiem!$A$15:$A$20,0),1)-1)*9/4,1),1)</f>
        <v>7</v>
      </c>
      <c r="Q1009" s="20">
        <f>ROUND(CachTinhDiem!$B$23*ROUND(1+(SUMPRODUCT(INDEX(CachTinhDiem!$B$8:$E$11,2,0),$K1009:$N1009)-1)*9/4,1)+CachTinhDiem!$B$24*ROUND(1+(INDEX(CachTinhDiem!$B$15:$E$20,MATCH($O1009,CachTinhDiem!$A$15:$A$20,0),2)-1)*9/4,1),1)</f>
        <v>5</v>
      </c>
      <c r="R1009" s="20">
        <f>ROUND(CachTinhDiem!$B$23*ROUND(1+(SUMPRODUCT(INDEX(CachTinhDiem!$B$8:$E$11,3,0),$K1009:$N1009)-1)*9/4,1)+CachTinhDiem!$B$24*ROUND(1+(INDEX(CachTinhDiem!$B$15:$E$20,MATCH($O1009,CachTinhDiem!$A$15:$A$20,0),3)-1)*9/4,1),1)</f>
        <v>7.6</v>
      </c>
      <c r="S1009" s="20">
        <f>ROUND(CachTinhDiem!$B$23*ROUND(1+(SUMPRODUCT(INDEX(CachTinhDiem!$B$8:$E$11,4,0),$K1009:$N1009)-1)*9/4,1)+CachTinhDiem!$B$24*ROUND(1+(INDEX(CachTinhDiem!$B$15:$E$20,MATCH($O1009,CachTinhDiem!$A$15:$A$20,0),4)-1)*9/4,1),1)</f>
        <v>6.8</v>
      </c>
      <c r="T1009" s="18" t="str">
        <f>INDEX(CachTinhDiem!$A$8:$A$11,MATCH(MAX($P1009:$S1009),$P1009:$S1009,0))</f>
        <v>Vẽ ngoại cảnh</v>
      </c>
      <c r="U1009" s="21" t="s">
        <v>91</v>
      </c>
      <c r="V1009" s="21" t="s">
        <v>92</v>
      </c>
    </row>
    <row r="1010" spans="1:22" ht="15" customHeight="1" x14ac:dyDescent="0.35">
      <c r="A1010" s="18" t="s">
        <v>2217</v>
      </c>
      <c r="B1010" s="18" t="s">
        <v>2119</v>
      </c>
      <c r="C1010" s="18" t="s">
        <v>2218</v>
      </c>
      <c r="D1010" s="18" t="s">
        <v>100</v>
      </c>
      <c r="E1010" s="18" t="s">
        <v>254</v>
      </c>
      <c r="F1010" s="18" t="s">
        <v>87</v>
      </c>
      <c r="G1010" s="18" t="s">
        <v>226</v>
      </c>
      <c r="H1010" s="19">
        <v>8</v>
      </c>
      <c r="I1010" s="19">
        <v>28</v>
      </c>
      <c r="J1010" s="18" t="s">
        <v>200</v>
      </c>
      <c r="K1010" s="19">
        <v>4</v>
      </c>
      <c r="L1010" s="19">
        <v>2</v>
      </c>
      <c r="M1010" s="19">
        <v>2</v>
      </c>
      <c r="N1010" s="19">
        <v>5</v>
      </c>
      <c r="O1010" s="18" t="s">
        <v>103</v>
      </c>
      <c r="P1010" s="20">
        <f>ROUND(CachTinhDiem!$B$23*ROUND(1+(SUMPRODUCT(INDEX(CachTinhDiem!$B$8:$E$11,1,0),$K1010:$N1010)-1)*9/4,1)+CachTinhDiem!$B$24*ROUND(1+(INDEX(CachTinhDiem!$B$15:$E$20,MATCH($O1010,CachTinhDiem!$A$15:$A$20,0),1)-1)*9/4,1),1)</f>
        <v>6.3</v>
      </c>
      <c r="Q1010" s="20">
        <f>ROUND(CachTinhDiem!$B$23*ROUND(1+(SUMPRODUCT(INDEX(CachTinhDiem!$B$8:$E$11,2,0),$K1010:$N1010)-1)*9/4,1)+CachTinhDiem!$B$24*ROUND(1+(INDEX(CachTinhDiem!$B$15:$E$20,MATCH($O1010,CachTinhDiem!$A$15:$A$20,0),2)-1)*9/4,1),1)</f>
        <v>4.4000000000000004</v>
      </c>
      <c r="R1010" s="20">
        <f>ROUND(CachTinhDiem!$B$23*ROUND(1+(SUMPRODUCT(INDEX(CachTinhDiem!$B$8:$E$11,3,0),$K1010:$N1010)-1)*9/4,1)+CachTinhDiem!$B$24*ROUND(1+(INDEX(CachTinhDiem!$B$15:$E$20,MATCH($O1010,CachTinhDiem!$A$15:$A$20,0),3)-1)*9/4,1),1)</f>
        <v>4.2</v>
      </c>
      <c r="S1010" s="20">
        <f>ROUND(CachTinhDiem!$B$23*ROUND(1+(SUMPRODUCT(INDEX(CachTinhDiem!$B$8:$E$11,4,0),$K1010:$N1010)-1)*9/4,1)+CachTinhDiem!$B$24*ROUND(1+(INDEX(CachTinhDiem!$B$15:$E$20,MATCH($O1010,CachTinhDiem!$A$15:$A$20,0),4)-1)*9/4,1),1)</f>
        <v>8.1</v>
      </c>
      <c r="T1010" s="18" t="str">
        <f>INDEX(CachTinhDiem!$A$8:$A$11,MATCH(MAX($P1010:$S1010),$P1010:$S1010,0))</f>
        <v>Thuyết trình</v>
      </c>
      <c r="U1010" s="21" t="s">
        <v>91</v>
      </c>
      <c r="V1010" s="21" t="s">
        <v>92</v>
      </c>
    </row>
    <row r="1011" spans="1:22" ht="15" customHeight="1" x14ac:dyDescent="0.35">
      <c r="A1011" s="18" t="s">
        <v>2219</v>
      </c>
      <c r="B1011" s="18" t="s">
        <v>2119</v>
      </c>
      <c r="C1011" s="18" t="s">
        <v>2220</v>
      </c>
      <c r="D1011" s="18" t="s">
        <v>100</v>
      </c>
      <c r="E1011" s="18" t="s">
        <v>160</v>
      </c>
      <c r="F1011" s="18" t="s">
        <v>87</v>
      </c>
      <c r="G1011" s="18" t="s">
        <v>2184</v>
      </c>
      <c r="H1011" s="19">
        <v>12</v>
      </c>
      <c r="I1011" s="19">
        <v>27</v>
      </c>
      <c r="J1011" s="18" t="s">
        <v>128</v>
      </c>
      <c r="K1011" s="19">
        <v>2</v>
      </c>
      <c r="L1011" s="19">
        <v>3</v>
      </c>
      <c r="M1011" s="19">
        <v>3</v>
      </c>
      <c r="N1011" s="19">
        <v>3</v>
      </c>
      <c r="O1011" s="18" t="s">
        <v>110</v>
      </c>
      <c r="P1011" s="20">
        <f>ROUND(CachTinhDiem!$B$23*ROUND(1+(SUMPRODUCT(INDEX(CachTinhDiem!$B$8:$E$11,1,0),$K1011:$N1011)-1)*9/4,1)+CachTinhDiem!$B$24*ROUND(1+(INDEX(CachTinhDiem!$B$15:$E$20,MATCH($O1011,CachTinhDiem!$A$15:$A$20,0),1)-1)*9/4,1),1)</f>
        <v>6.1</v>
      </c>
      <c r="Q1011" s="20">
        <f>ROUND(CachTinhDiem!$B$23*ROUND(1+(SUMPRODUCT(INDEX(CachTinhDiem!$B$8:$E$11,2,0),$K1011:$N1011)-1)*9/4,1)+CachTinhDiem!$B$24*ROUND(1+(INDEX(CachTinhDiem!$B$15:$E$20,MATCH($O1011,CachTinhDiem!$A$15:$A$20,0),2)-1)*9/4,1),1)</f>
        <v>5.2</v>
      </c>
      <c r="R1011" s="20">
        <f>ROUND(CachTinhDiem!$B$23*ROUND(1+(SUMPRODUCT(INDEX(CachTinhDiem!$B$8:$E$11,3,0),$K1011:$N1011)-1)*9/4,1)+CachTinhDiem!$B$24*ROUND(1+(INDEX(CachTinhDiem!$B$15:$E$20,MATCH($O1011,CachTinhDiem!$A$15:$A$20,0),3)-1)*9/4,1),1)</f>
        <v>5.5</v>
      </c>
      <c r="S1011" s="20">
        <f>ROUND(CachTinhDiem!$B$23*ROUND(1+(SUMPRODUCT(INDEX(CachTinhDiem!$B$8:$E$11,4,0),$K1011:$N1011)-1)*9/4,1)+CachTinhDiem!$B$24*ROUND(1+(INDEX(CachTinhDiem!$B$15:$E$20,MATCH($O1011,CachTinhDiem!$A$15:$A$20,0),4)-1)*9/4,1),1)</f>
        <v>6.2</v>
      </c>
      <c r="T1011" s="18" t="str">
        <f>INDEX(CachTinhDiem!$A$8:$A$11,MATCH(MAX($P1011:$S1011),$P1011:$S1011,0))</f>
        <v>Thuyết trình</v>
      </c>
      <c r="U1011" s="21" t="s">
        <v>91</v>
      </c>
      <c r="V1011" s="21" t="s">
        <v>92</v>
      </c>
    </row>
    <row r="1012" spans="1:22" ht="15" customHeight="1" x14ac:dyDescent="0.35">
      <c r="A1012" s="18" t="s">
        <v>2221</v>
      </c>
      <c r="B1012" s="18" t="s">
        <v>2119</v>
      </c>
      <c r="C1012" s="18" t="s">
        <v>2222</v>
      </c>
      <c r="D1012" s="18" t="s">
        <v>100</v>
      </c>
      <c r="E1012" s="18" t="s">
        <v>180</v>
      </c>
      <c r="F1012" s="18" t="s">
        <v>87</v>
      </c>
      <c r="G1012" s="18" t="s">
        <v>88</v>
      </c>
      <c r="H1012" s="19">
        <v>25</v>
      </c>
      <c r="I1012" s="19">
        <v>39</v>
      </c>
      <c r="J1012" s="18" t="s">
        <v>133</v>
      </c>
      <c r="K1012" s="19">
        <v>2</v>
      </c>
      <c r="L1012" s="19">
        <v>5</v>
      </c>
      <c r="M1012" s="19">
        <v>5</v>
      </c>
      <c r="N1012" s="19">
        <v>3</v>
      </c>
      <c r="O1012" s="18" t="s">
        <v>138</v>
      </c>
      <c r="P1012" s="20">
        <f>ROUND(CachTinhDiem!$B$23*ROUND(1+(SUMPRODUCT(INDEX(CachTinhDiem!$B$8:$E$11,1,0),$K1012:$N1012)-1)*9/4,1)+CachTinhDiem!$B$24*ROUND(1+(INDEX(CachTinhDiem!$B$15:$E$20,MATCH($O1012,CachTinhDiem!$A$15:$A$20,0),1)-1)*9/4,1),1)</f>
        <v>7.9</v>
      </c>
      <c r="Q1012" s="20">
        <f>ROUND(CachTinhDiem!$B$23*ROUND(1+(SUMPRODUCT(INDEX(CachTinhDiem!$B$8:$E$11,2,0),$K1012:$N1012)-1)*9/4,1)+CachTinhDiem!$B$24*ROUND(1+(INDEX(CachTinhDiem!$B$15:$E$20,MATCH($O1012,CachTinhDiem!$A$15:$A$20,0),2)-1)*9/4,1),1)</f>
        <v>8.6999999999999993</v>
      </c>
      <c r="R1012" s="20">
        <f>ROUND(CachTinhDiem!$B$23*ROUND(1+(SUMPRODUCT(INDEX(CachTinhDiem!$B$8:$E$11,3,0),$K1012:$N1012)-1)*9/4,1)+CachTinhDiem!$B$24*ROUND(1+(INDEX(CachTinhDiem!$B$15:$E$20,MATCH($O1012,CachTinhDiem!$A$15:$A$20,0),3)-1)*9/4,1),1)</f>
        <v>8.6999999999999993</v>
      </c>
      <c r="S1012" s="20">
        <f>ROUND(CachTinhDiem!$B$23*ROUND(1+(SUMPRODUCT(INDEX(CachTinhDiem!$B$8:$E$11,4,0),$K1012:$N1012)-1)*9/4,1)+CachTinhDiem!$B$24*ROUND(1+(INDEX(CachTinhDiem!$B$15:$E$20,MATCH($O1012,CachTinhDiem!$A$15:$A$20,0),4)-1)*9/4,1),1)</f>
        <v>5.4</v>
      </c>
      <c r="T1012" s="18" t="str">
        <f>INDEX(CachTinhDiem!$A$8:$A$11,MATCH(MAX($P1012:$S1012),$P1012:$S1012,0))</f>
        <v>Xưởng/Công trình</v>
      </c>
      <c r="U1012" s="21" t="s">
        <v>91</v>
      </c>
      <c r="V1012" s="21" t="s">
        <v>92</v>
      </c>
    </row>
    <row r="1013" spans="1:22" ht="15" customHeight="1" x14ac:dyDescent="0.35">
      <c r="A1013" s="18" t="s">
        <v>2223</v>
      </c>
      <c r="B1013" s="18" t="s">
        <v>2119</v>
      </c>
      <c r="C1013" s="18" t="s">
        <v>2224</v>
      </c>
      <c r="D1013" s="18" t="s">
        <v>100</v>
      </c>
      <c r="E1013" s="18" t="s">
        <v>18</v>
      </c>
      <c r="F1013" s="18" t="s">
        <v>87</v>
      </c>
      <c r="G1013" s="18" t="s">
        <v>132</v>
      </c>
      <c r="H1013" s="19">
        <v>18</v>
      </c>
      <c r="I1013" s="19">
        <v>37</v>
      </c>
      <c r="J1013" s="18" t="s">
        <v>89</v>
      </c>
      <c r="K1013" s="19">
        <v>2</v>
      </c>
      <c r="L1013" s="19">
        <v>5</v>
      </c>
      <c r="M1013" s="19">
        <v>3</v>
      </c>
      <c r="N1013" s="19">
        <v>3</v>
      </c>
      <c r="O1013" s="18" t="s">
        <v>103</v>
      </c>
      <c r="P1013" s="20">
        <f>ROUND(CachTinhDiem!$B$23*ROUND(1+(SUMPRODUCT(INDEX(CachTinhDiem!$B$8:$E$11,1,0),$K1013:$N1013)-1)*9/4,1)+CachTinhDiem!$B$24*ROUND(1+(INDEX(CachTinhDiem!$B$15:$E$20,MATCH($O1013,CachTinhDiem!$A$15:$A$20,0),1)-1)*9/4,1),1)</f>
        <v>7</v>
      </c>
      <c r="Q1013" s="20">
        <f>ROUND(CachTinhDiem!$B$23*ROUND(1+(SUMPRODUCT(INDEX(CachTinhDiem!$B$8:$E$11,2,0),$K1013:$N1013)-1)*9/4,1)+CachTinhDiem!$B$24*ROUND(1+(INDEX(CachTinhDiem!$B$15:$E$20,MATCH($O1013,CachTinhDiem!$A$15:$A$20,0),2)-1)*9/4,1),1)</f>
        <v>5.2</v>
      </c>
      <c r="R1013" s="20">
        <f>ROUND(CachTinhDiem!$B$23*ROUND(1+(SUMPRODUCT(INDEX(CachTinhDiem!$B$8:$E$11,3,0),$K1013:$N1013)-1)*9/4,1)+CachTinhDiem!$B$24*ROUND(1+(INDEX(CachTinhDiem!$B$15:$E$20,MATCH($O1013,CachTinhDiem!$A$15:$A$20,0),3)-1)*9/4,1),1)</f>
        <v>5.8</v>
      </c>
      <c r="S1013" s="20">
        <f>ROUND(CachTinhDiem!$B$23*ROUND(1+(SUMPRODUCT(INDEX(CachTinhDiem!$B$8:$E$11,4,0),$K1013:$N1013)-1)*9/4,1)+CachTinhDiem!$B$24*ROUND(1+(INDEX(CachTinhDiem!$B$15:$E$20,MATCH($O1013,CachTinhDiem!$A$15:$A$20,0),4)-1)*9/4,1),1)</f>
        <v>7.5</v>
      </c>
      <c r="T1013" s="18" t="str">
        <f>INDEX(CachTinhDiem!$A$8:$A$11,MATCH(MAX($P1013:$S1013),$P1013:$S1013,0))</f>
        <v>Thuyết trình</v>
      </c>
      <c r="U1013" s="21" t="s">
        <v>91</v>
      </c>
      <c r="V1013" s="21" t="s">
        <v>92</v>
      </c>
    </row>
    <row r="1014" spans="1:22" ht="15" customHeight="1" x14ac:dyDescent="0.35">
      <c r="A1014" s="18" t="s">
        <v>2225</v>
      </c>
      <c r="B1014" s="18" t="s">
        <v>2119</v>
      </c>
      <c r="C1014" s="18" t="s">
        <v>2226</v>
      </c>
      <c r="D1014" s="18" t="s">
        <v>100</v>
      </c>
      <c r="E1014" s="18" t="s">
        <v>344</v>
      </c>
      <c r="F1014" s="18" t="s">
        <v>87</v>
      </c>
      <c r="G1014" s="18" t="s">
        <v>238</v>
      </c>
      <c r="H1014" s="19">
        <v>19</v>
      </c>
      <c r="I1014" s="19">
        <v>36</v>
      </c>
      <c r="J1014" s="18" t="s">
        <v>89</v>
      </c>
      <c r="K1014" s="19">
        <v>2</v>
      </c>
      <c r="L1014" s="19">
        <v>3</v>
      </c>
      <c r="M1014" s="19">
        <v>4</v>
      </c>
      <c r="N1014" s="19">
        <v>3</v>
      </c>
      <c r="O1014" s="18" t="s">
        <v>115</v>
      </c>
      <c r="P1014" s="20">
        <f>ROUND(CachTinhDiem!$B$23*ROUND(1+(SUMPRODUCT(INDEX(CachTinhDiem!$B$8:$E$11,1,0),$K1014:$N1014)-1)*9/4,1)+CachTinhDiem!$B$24*ROUND(1+(INDEX(CachTinhDiem!$B$15:$E$20,MATCH($O1014,CachTinhDiem!$A$15:$A$20,0),1)-1)*9/4,1),1)</f>
        <v>7.2</v>
      </c>
      <c r="Q1014" s="20">
        <f>ROUND(CachTinhDiem!$B$23*ROUND(1+(SUMPRODUCT(INDEX(CachTinhDiem!$B$8:$E$11,2,0),$K1014:$N1014)-1)*9/4,1)+CachTinhDiem!$B$24*ROUND(1+(INDEX(CachTinhDiem!$B$15:$E$20,MATCH($O1014,CachTinhDiem!$A$15:$A$20,0),2)-1)*9/4,1),1)</f>
        <v>6.7</v>
      </c>
      <c r="R1014" s="20">
        <f>ROUND(CachTinhDiem!$B$23*ROUND(1+(SUMPRODUCT(INDEX(CachTinhDiem!$B$8:$E$11,3,0),$K1014:$N1014)-1)*9/4,1)+CachTinhDiem!$B$24*ROUND(1+(INDEX(CachTinhDiem!$B$15:$E$20,MATCH($O1014,CachTinhDiem!$A$15:$A$20,0),3)-1)*9/4,1),1)</f>
        <v>7.6</v>
      </c>
      <c r="S1014" s="20">
        <f>ROUND(CachTinhDiem!$B$23*ROUND(1+(SUMPRODUCT(INDEX(CachTinhDiem!$B$8:$E$11,4,0),$K1014:$N1014)-1)*9/4,1)+CachTinhDiem!$B$24*ROUND(1+(INDEX(CachTinhDiem!$B$15:$E$20,MATCH($O1014,CachTinhDiem!$A$15:$A$20,0),4)-1)*9/4,1),1)</f>
        <v>5.9</v>
      </c>
      <c r="T1014" s="18" t="str">
        <f>INDEX(CachTinhDiem!$A$8:$A$11,MATCH(MAX($P1014:$S1014),$P1014:$S1014,0))</f>
        <v>Vẽ ngoại cảnh</v>
      </c>
      <c r="U1014" s="21" t="s">
        <v>91</v>
      </c>
      <c r="V1014" s="21" t="s">
        <v>92</v>
      </c>
    </row>
    <row r="1015" spans="1:22" ht="15" customHeight="1" x14ac:dyDescent="0.35">
      <c r="A1015" s="18" t="s">
        <v>2227</v>
      </c>
      <c r="B1015" s="18" t="s">
        <v>2119</v>
      </c>
      <c r="C1015" s="18" t="s">
        <v>2228</v>
      </c>
      <c r="D1015" s="18" t="s">
        <v>100</v>
      </c>
      <c r="E1015" s="18" t="s">
        <v>318</v>
      </c>
      <c r="F1015" s="18" t="s">
        <v>87</v>
      </c>
      <c r="G1015" s="18" t="s">
        <v>123</v>
      </c>
      <c r="H1015" s="19">
        <v>5</v>
      </c>
      <c r="I1015" s="19">
        <v>14</v>
      </c>
      <c r="J1015" s="18" t="s">
        <v>120</v>
      </c>
      <c r="K1015" s="19">
        <v>4</v>
      </c>
      <c r="L1015" s="19">
        <v>1</v>
      </c>
      <c r="M1015" s="19">
        <v>2</v>
      </c>
      <c r="N1015" s="19">
        <v>3</v>
      </c>
      <c r="O1015" s="18" t="s">
        <v>150</v>
      </c>
      <c r="P1015" s="20">
        <f>ROUND(CachTinhDiem!$B$23*ROUND(1+(SUMPRODUCT(INDEX(CachTinhDiem!$B$8:$E$11,1,0),$K1015:$N1015)-1)*9/4,1)+CachTinhDiem!$B$24*ROUND(1+(INDEX(CachTinhDiem!$B$15:$E$20,MATCH($O1015,CachTinhDiem!$A$15:$A$20,0),1)-1)*9/4,1),1)</f>
        <v>4.9000000000000004</v>
      </c>
      <c r="Q1015" s="20">
        <f>ROUND(CachTinhDiem!$B$23*ROUND(1+(SUMPRODUCT(INDEX(CachTinhDiem!$B$8:$E$11,2,0),$K1015:$N1015)-1)*9/4,1)+CachTinhDiem!$B$24*ROUND(1+(INDEX(CachTinhDiem!$B$15:$E$20,MATCH($O1015,CachTinhDiem!$A$15:$A$20,0),2)-1)*9/4,1),1)</f>
        <v>3.7</v>
      </c>
      <c r="R1015" s="20">
        <f>ROUND(CachTinhDiem!$B$23*ROUND(1+(SUMPRODUCT(INDEX(CachTinhDiem!$B$8:$E$11,3,0),$K1015:$N1015)-1)*9/4,1)+CachTinhDiem!$B$24*ROUND(1+(INDEX(CachTinhDiem!$B$15:$E$20,MATCH($O1015,CachTinhDiem!$A$15:$A$20,0),3)-1)*9/4,1),1)</f>
        <v>5.0999999999999996</v>
      </c>
      <c r="S1015" s="20">
        <f>ROUND(CachTinhDiem!$B$23*ROUND(1+(SUMPRODUCT(INDEX(CachTinhDiem!$B$8:$E$11,4,0),$K1015:$N1015)-1)*9/4,1)+CachTinhDiem!$B$24*ROUND(1+(INDEX(CachTinhDiem!$B$15:$E$20,MATCH($O1015,CachTinhDiem!$A$15:$A$20,0),4)-1)*9/4,1),1)</f>
        <v>4.5999999999999996</v>
      </c>
      <c r="T1015" s="18" t="str">
        <f>INDEX(CachTinhDiem!$A$8:$A$11,MATCH(MAX($P1015:$S1015),$P1015:$S1015,0))</f>
        <v>Vẽ ngoại cảnh</v>
      </c>
      <c r="U1015" s="21" t="s">
        <v>91</v>
      </c>
      <c r="V1015" s="21" t="s">
        <v>92</v>
      </c>
    </row>
    <row r="1016" spans="1:22" ht="15" customHeight="1" x14ac:dyDescent="0.35">
      <c r="A1016" s="18" t="s">
        <v>2229</v>
      </c>
      <c r="B1016" s="18" t="s">
        <v>2119</v>
      </c>
      <c r="C1016" s="18" t="s">
        <v>2230</v>
      </c>
      <c r="D1016" s="18" t="s">
        <v>100</v>
      </c>
      <c r="E1016" s="18" t="s">
        <v>225</v>
      </c>
      <c r="F1016" s="18" t="s">
        <v>87</v>
      </c>
      <c r="G1016" s="18" t="s">
        <v>2145</v>
      </c>
      <c r="H1016" s="19">
        <v>26</v>
      </c>
      <c r="I1016" s="19">
        <v>40</v>
      </c>
      <c r="J1016" s="18" t="s">
        <v>726</v>
      </c>
      <c r="K1016" s="19">
        <v>1</v>
      </c>
      <c r="L1016" s="19">
        <v>5</v>
      </c>
      <c r="M1016" s="19">
        <v>2</v>
      </c>
      <c r="N1016" s="19">
        <v>3</v>
      </c>
      <c r="O1016" s="18" t="s">
        <v>150</v>
      </c>
      <c r="P1016" s="20">
        <f>ROUND(CachTinhDiem!$B$23*ROUND(1+(SUMPRODUCT(INDEX(CachTinhDiem!$B$8:$E$11,1,0),$K1016:$N1016)-1)*9/4,1)+CachTinhDiem!$B$24*ROUND(1+(INDEX(CachTinhDiem!$B$15:$E$20,MATCH($O1016,CachTinhDiem!$A$15:$A$20,0),1)-1)*9/4,1),1)</f>
        <v>6.3</v>
      </c>
      <c r="Q1016" s="20">
        <f>ROUND(CachTinhDiem!$B$23*ROUND(1+(SUMPRODUCT(INDEX(CachTinhDiem!$B$8:$E$11,2,0),$K1016:$N1016)-1)*9/4,1)+CachTinhDiem!$B$24*ROUND(1+(INDEX(CachTinhDiem!$B$15:$E$20,MATCH($O1016,CachTinhDiem!$A$15:$A$20,0),2)-1)*9/4,1),1)</f>
        <v>4.0999999999999996</v>
      </c>
      <c r="R1016" s="20">
        <f>ROUND(CachTinhDiem!$B$23*ROUND(1+(SUMPRODUCT(INDEX(CachTinhDiem!$B$8:$E$11,3,0),$K1016:$N1016)-1)*9/4,1)+CachTinhDiem!$B$24*ROUND(1+(INDEX(CachTinhDiem!$B$15:$E$20,MATCH($O1016,CachTinhDiem!$A$15:$A$20,0),3)-1)*9/4,1),1)</f>
        <v>7</v>
      </c>
      <c r="S1016" s="20">
        <f>ROUND(CachTinhDiem!$B$23*ROUND(1+(SUMPRODUCT(INDEX(CachTinhDiem!$B$8:$E$11,4,0),$K1016:$N1016)-1)*9/4,1)+CachTinhDiem!$B$24*ROUND(1+(INDEX(CachTinhDiem!$B$15:$E$20,MATCH($O1016,CachTinhDiem!$A$15:$A$20,0),4)-1)*9/4,1),1)</f>
        <v>5.9</v>
      </c>
      <c r="T1016" s="18" t="str">
        <f>INDEX(CachTinhDiem!$A$8:$A$11,MATCH(MAX($P1016:$S1016),$P1016:$S1016,0))</f>
        <v>Vẽ ngoại cảnh</v>
      </c>
      <c r="U1016" s="21" t="s">
        <v>91</v>
      </c>
      <c r="V1016" s="21" t="s">
        <v>92</v>
      </c>
    </row>
    <row r="1017" spans="1:22" ht="15" customHeight="1" x14ac:dyDescent="0.35">
      <c r="A1017" s="18" t="s">
        <v>2231</v>
      </c>
      <c r="B1017" s="18" t="s">
        <v>2119</v>
      </c>
      <c r="C1017" s="18" t="s">
        <v>2232</v>
      </c>
      <c r="D1017" s="18" t="s">
        <v>100</v>
      </c>
      <c r="E1017" s="18" t="s">
        <v>95</v>
      </c>
      <c r="F1017" s="18" t="s">
        <v>87</v>
      </c>
      <c r="G1017" s="18" t="s">
        <v>490</v>
      </c>
      <c r="H1017" s="19">
        <v>14</v>
      </c>
      <c r="I1017" s="19">
        <v>32</v>
      </c>
      <c r="J1017" s="18" t="s">
        <v>89</v>
      </c>
      <c r="K1017" s="19">
        <v>4</v>
      </c>
      <c r="L1017" s="19">
        <v>2</v>
      </c>
      <c r="M1017" s="19">
        <v>3</v>
      </c>
      <c r="N1017" s="19">
        <v>4</v>
      </c>
      <c r="O1017" s="18" t="s">
        <v>103</v>
      </c>
      <c r="P1017" s="20">
        <f>ROUND(CachTinhDiem!$B$23*ROUND(1+(SUMPRODUCT(INDEX(CachTinhDiem!$B$8:$E$11,1,0),$K1017:$N1017)-1)*9/4,1)+CachTinhDiem!$B$24*ROUND(1+(INDEX(CachTinhDiem!$B$15:$E$20,MATCH($O1017,CachTinhDiem!$A$15:$A$20,0),1)-1)*9/4,1),1)</f>
        <v>6.3</v>
      </c>
      <c r="Q1017" s="20">
        <f>ROUND(CachTinhDiem!$B$23*ROUND(1+(SUMPRODUCT(INDEX(CachTinhDiem!$B$8:$E$11,2,0),$K1017:$N1017)-1)*9/4,1)+CachTinhDiem!$B$24*ROUND(1+(INDEX(CachTinhDiem!$B$15:$E$20,MATCH($O1017,CachTinhDiem!$A$15:$A$20,0),2)-1)*9/4,1),1)</f>
        <v>5</v>
      </c>
      <c r="R1017" s="20">
        <f>ROUND(CachTinhDiem!$B$23*ROUND(1+(SUMPRODUCT(INDEX(CachTinhDiem!$B$8:$E$11,3,0),$K1017:$N1017)-1)*9/4,1)+CachTinhDiem!$B$24*ROUND(1+(INDEX(CachTinhDiem!$B$15:$E$20,MATCH($O1017,CachTinhDiem!$A$15:$A$20,0),3)-1)*9/4,1),1)</f>
        <v>4.7</v>
      </c>
      <c r="S1017" s="20">
        <f>ROUND(CachTinhDiem!$B$23*ROUND(1+(SUMPRODUCT(INDEX(CachTinhDiem!$B$8:$E$11,4,0),$K1017:$N1017)-1)*9/4,1)+CachTinhDiem!$B$24*ROUND(1+(INDEX(CachTinhDiem!$B$15:$E$20,MATCH($O1017,CachTinhDiem!$A$15:$A$20,0),4)-1)*9/4,1),1)</f>
        <v>7.5</v>
      </c>
      <c r="T1017" s="18" t="str">
        <f>INDEX(CachTinhDiem!$A$8:$A$11,MATCH(MAX($P1017:$S1017),$P1017:$S1017,0))</f>
        <v>Thuyết trình</v>
      </c>
      <c r="U1017" s="21" t="s">
        <v>91</v>
      </c>
      <c r="V1017" s="21" t="s">
        <v>92</v>
      </c>
    </row>
    <row r="1018" spans="1:22" ht="15" customHeight="1" x14ac:dyDescent="0.35">
      <c r="A1018" s="18" t="s">
        <v>2233</v>
      </c>
      <c r="B1018" s="18" t="s">
        <v>2119</v>
      </c>
      <c r="C1018" s="18" t="s">
        <v>2234</v>
      </c>
      <c r="D1018" s="18" t="s">
        <v>100</v>
      </c>
      <c r="E1018" s="18" t="s">
        <v>170</v>
      </c>
      <c r="F1018" s="18" t="s">
        <v>87</v>
      </c>
      <c r="G1018" s="18" t="s">
        <v>539</v>
      </c>
      <c r="H1018" s="19">
        <v>25</v>
      </c>
      <c r="I1018" s="19">
        <v>39</v>
      </c>
      <c r="J1018" s="18" t="s">
        <v>133</v>
      </c>
      <c r="K1018" s="19">
        <v>1</v>
      </c>
      <c r="L1018" s="19">
        <v>5</v>
      </c>
      <c r="M1018" s="19">
        <v>3</v>
      </c>
      <c r="N1018" s="19">
        <v>3</v>
      </c>
      <c r="O1018" s="18" t="s">
        <v>150</v>
      </c>
      <c r="P1018" s="20">
        <f>ROUND(CachTinhDiem!$B$23*ROUND(1+(SUMPRODUCT(INDEX(CachTinhDiem!$B$8:$E$11,1,0),$K1018:$N1018)-1)*9/4,1)+CachTinhDiem!$B$24*ROUND(1+(INDEX(CachTinhDiem!$B$15:$E$20,MATCH($O1018,CachTinhDiem!$A$15:$A$20,0),1)-1)*9/4,1),1)</f>
        <v>6.8</v>
      </c>
      <c r="Q1018" s="20">
        <f>ROUND(CachTinhDiem!$B$23*ROUND(1+(SUMPRODUCT(INDEX(CachTinhDiem!$B$8:$E$11,2,0),$K1018:$N1018)-1)*9/4,1)+CachTinhDiem!$B$24*ROUND(1+(INDEX(CachTinhDiem!$B$15:$E$20,MATCH($O1018,CachTinhDiem!$A$15:$A$20,0),2)-1)*9/4,1),1)</f>
        <v>4.8</v>
      </c>
      <c r="R1018" s="20">
        <f>ROUND(CachTinhDiem!$B$23*ROUND(1+(SUMPRODUCT(INDEX(CachTinhDiem!$B$8:$E$11,3,0),$K1018:$N1018)-1)*9/4,1)+CachTinhDiem!$B$24*ROUND(1+(INDEX(CachTinhDiem!$B$15:$E$20,MATCH($O1018,CachTinhDiem!$A$15:$A$20,0),3)-1)*9/4,1),1)</f>
        <v>7.8</v>
      </c>
      <c r="S1018" s="20">
        <f>ROUND(CachTinhDiem!$B$23*ROUND(1+(SUMPRODUCT(INDEX(CachTinhDiem!$B$8:$E$11,4,0),$K1018:$N1018)-1)*9/4,1)+CachTinhDiem!$B$24*ROUND(1+(INDEX(CachTinhDiem!$B$15:$E$20,MATCH($O1018,CachTinhDiem!$A$15:$A$20,0),4)-1)*9/4,1),1)</f>
        <v>6.1</v>
      </c>
      <c r="T1018" s="18" t="str">
        <f>INDEX(CachTinhDiem!$A$8:$A$11,MATCH(MAX($P1018:$S1018),$P1018:$S1018,0))</f>
        <v>Vẽ ngoại cảnh</v>
      </c>
      <c r="U1018" s="21" t="s">
        <v>91</v>
      </c>
      <c r="V1018" s="21" t="s">
        <v>92</v>
      </c>
    </row>
    <row r="1019" spans="1:22" ht="15" customHeight="1" x14ac:dyDescent="0.35">
      <c r="A1019" s="18" t="s">
        <v>2235</v>
      </c>
      <c r="B1019" s="18" t="s">
        <v>2119</v>
      </c>
      <c r="C1019" s="18" t="s">
        <v>2236</v>
      </c>
      <c r="D1019" s="18" t="s">
        <v>100</v>
      </c>
      <c r="E1019" s="18" t="s">
        <v>86</v>
      </c>
      <c r="F1019" s="18" t="s">
        <v>87</v>
      </c>
      <c r="G1019" s="18" t="s">
        <v>215</v>
      </c>
      <c r="H1019" s="19">
        <v>17</v>
      </c>
      <c r="I1019" s="19">
        <v>36</v>
      </c>
      <c r="J1019" s="18" t="s">
        <v>89</v>
      </c>
      <c r="K1019" s="19">
        <v>2</v>
      </c>
      <c r="L1019" s="19">
        <v>4</v>
      </c>
      <c r="M1019" s="19">
        <v>3</v>
      </c>
      <c r="N1019" s="19">
        <v>4</v>
      </c>
      <c r="O1019" s="18" t="s">
        <v>150</v>
      </c>
      <c r="P1019" s="20">
        <f>ROUND(CachTinhDiem!$B$23*ROUND(1+(SUMPRODUCT(INDEX(CachTinhDiem!$B$8:$E$11,1,0),$K1019:$N1019)-1)*9/4,1)+CachTinhDiem!$B$24*ROUND(1+(INDEX(CachTinhDiem!$B$15:$E$20,MATCH($O1019,CachTinhDiem!$A$15:$A$20,0),1)-1)*9/4,1),1)</f>
        <v>7</v>
      </c>
      <c r="Q1019" s="20">
        <f>ROUND(CachTinhDiem!$B$23*ROUND(1+(SUMPRODUCT(INDEX(CachTinhDiem!$B$8:$E$11,2,0),$K1019:$N1019)-1)*9/4,1)+CachTinhDiem!$B$24*ROUND(1+(INDEX(CachTinhDiem!$B$15:$E$20,MATCH($O1019,CachTinhDiem!$A$15:$A$20,0),2)-1)*9/4,1),1)</f>
        <v>5</v>
      </c>
      <c r="R1019" s="20">
        <f>ROUND(CachTinhDiem!$B$23*ROUND(1+(SUMPRODUCT(INDEX(CachTinhDiem!$B$8:$E$11,3,0),$K1019:$N1019)-1)*9/4,1)+CachTinhDiem!$B$24*ROUND(1+(INDEX(CachTinhDiem!$B$15:$E$20,MATCH($O1019,CachTinhDiem!$A$15:$A$20,0),3)-1)*9/4,1),1)</f>
        <v>7.6</v>
      </c>
      <c r="S1019" s="20">
        <f>ROUND(CachTinhDiem!$B$23*ROUND(1+(SUMPRODUCT(INDEX(CachTinhDiem!$B$8:$E$11,4,0),$K1019:$N1019)-1)*9/4,1)+CachTinhDiem!$B$24*ROUND(1+(INDEX(CachTinhDiem!$B$15:$E$20,MATCH($O1019,CachTinhDiem!$A$15:$A$20,0),4)-1)*9/4,1),1)</f>
        <v>6.8</v>
      </c>
      <c r="T1019" s="18" t="str">
        <f>INDEX(CachTinhDiem!$A$8:$A$11,MATCH(MAX($P1019:$S1019),$P1019:$S1019,0))</f>
        <v>Vẽ ngoại cảnh</v>
      </c>
      <c r="U1019" s="21" t="s">
        <v>91</v>
      </c>
      <c r="V1019" s="21" t="s">
        <v>92</v>
      </c>
    </row>
    <row r="1020" spans="1:22" ht="15" customHeight="1" x14ac:dyDescent="0.35">
      <c r="A1020" s="18" t="s">
        <v>2237</v>
      </c>
      <c r="B1020" s="18" t="s">
        <v>2119</v>
      </c>
      <c r="C1020" s="18" t="s">
        <v>2238</v>
      </c>
      <c r="D1020" s="18" t="s">
        <v>100</v>
      </c>
      <c r="E1020" s="18" t="s">
        <v>106</v>
      </c>
      <c r="F1020" s="18" t="s">
        <v>87</v>
      </c>
      <c r="G1020" s="18" t="s">
        <v>102</v>
      </c>
      <c r="H1020" s="19">
        <v>21</v>
      </c>
      <c r="I1020" s="19">
        <v>36</v>
      </c>
      <c r="J1020" s="18" t="s">
        <v>89</v>
      </c>
      <c r="K1020" s="19">
        <v>1</v>
      </c>
      <c r="L1020" s="19">
        <v>4</v>
      </c>
      <c r="M1020" s="19">
        <v>2</v>
      </c>
      <c r="N1020" s="19">
        <v>4</v>
      </c>
      <c r="O1020" s="18" t="s">
        <v>150</v>
      </c>
      <c r="P1020" s="20">
        <f>ROUND(CachTinhDiem!$B$23*ROUND(1+(SUMPRODUCT(INDEX(CachTinhDiem!$B$8:$E$11,1,0),$K1020:$N1020)-1)*9/4,1)+CachTinhDiem!$B$24*ROUND(1+(INDEX(CachTinhDiem!$B$15:$E$20,MATCH($O1020,CachTinhDiem!$A$15:$A$20,0),1)-1)*9/4,1),1)</f>
        <v>6.3</v>
      </c>
      <c r="Q1020" s="20">
        <f>ROUND(CachTinhDiem!$B$23*ROUND(1+(SUMPRODUCT(INDEX(CachTinhDiem!$B$8:$E$11,2,0),$K1020:$N1020)-1)*9/4,1)+CachTinhDiem!$B$24*ROUND(1+(INDEX(CachTinhDiem!$B$15:$E$20,MATCH($O1020,CachTinhDiem!$A$15:$A$20,0),2)-1)*9/4,1),1)</f>
        <v>3.9</v>
      </c>
      <c r="R1020" s="20">
        <f>ROUND(CachTinhDiem!$B$23*ROUND(1+(SUMPRODUCT(INDEX(CachTinhDiem!$B$8:$E$11,3,0),$K1020:$N1020)-1)*9/4,1)+CachTinhDiem!$B$24*ROUND(1+(INDEX(CachTinhDiem!$B$15:$E$20,MATCH($O1020,CachTinhDiem!$A$15:$A$20,0),3)-1)*9/4,1),1)</f>
        <v>6.9</v>
      </c>
      <c r="S1020" s="20">
        <f>ROUND(CachTinhDiem!$B$23*ROUND(1+(SUMPRODUCT(INDEX(CachTinhDiem!$B$8:$E$11,4,0),$K1020:$N1020)-1)*9/4,1)+CachTinhDiem!$B$24*ROUND(1+(INDEX(CachTinhDiem!$B$15:$E$20,MATCH($O1020,CachTinhDiem!$A$15:$A$20,0),4)-1)*9/4,1),1)</f>
        <v>6.5</v>
      </c>
      <c r="T1020" s="18" t="str">
        <f>INDEX(CachTinhDiem!$A$8:$A$11,MATCH(MAX($P1020:$S1020),$P1020:$S1020,0))</f>
        <v>Vẽ ngoại cảnh</v>
      </c>
      <c r="U1020" s="21" t="s">
        <v>91</v>
      </c>
      <c r="V1020" s="21" t="s">
        <v>92</v>
      </c>
    </row>
    <row r="1021" spans="1:22" ht="15" customHeight="1" x14ac:dyDescent="0.35">
      <c r="A1021" s="18" t="s">
        <v>2239</v>
      </c>
      <c r="B1021" s="18" t="s">
        <v>2119</v>
      </c>
      <c r="C1021" s="18" t="s">
        <v>2240</v>
      </c>
      <c r="D1021" s="18" t="s">
        <v>100</v>
      </c>
      <c r="E1021" s="18" t="s">
        <v>147</v>
      </c>
      <c r="F1021" s="18" t="s">
        <v>87</v>
      </c>
      <c r="G1021" s="18" t="s">
        <v>132</v>
      </c>
      <c r="H1021" s="19">
        <v>22</v>
      </c>
      <c r="I1021" s="19">
        <v>39</v>
      </c>
      <c r="J1021" s="18" t="s">
        <v>133</v>
      </c>
      <c r="K1021" s="19">
        <v>2</v>
      </c>
      <c r="L1021" s="19">
        <v>5</v>
      </c>
      <c r="M1021" s="19">
        <v>3</v>
      </c>
      <c r="N1021" s="19">
        <v>3</v>
      </c>
      <c r="O1021" s="18" t="s">
        <v>150</v>
      </c>
      <c r="P1021" s="20">
        <f>ROUND(CachTinhDiem!$B$23*ROUND(1+(SUMPRODUCT(INDEX(CachTinhDiem!$B$8:$E$11,1,0),$K1021:$N1021)-1)*9/4,1)+CachTinhDiem!$B$24*ROUND(1+(INDEX(CachTinhDiem!$B$15:$E$20,MATCH($O1021,CachTinhDiem!$A$15:$A$20,0),1)-1)*9/4,1),1)</f>
        <v>7</v>
      </c>
      <c r="Q1021" s="20">
        <f>ROUND(CachTinhDiem!$B$23*ROUND(1+(SUMPRODUCT(INDEX(CachTinhDiem!$B$8:$E$11,2,0),$K1021:$N1021)-1)*9/4,1)+CachTinhDiem!$B$24*ROUND(1+(INDEX(CachTinhDiem!$B$15:$E$20,MATCH($O1021,CachTinhDiem!$A$15:$A$20,0),2)-1)*9/4,1),1)</f>
        <v>5.2</v>
      </c>
      <c r="R1021" s="20">
        <f>ROUND(CachTinhDiem!$B$23*ROUND(1+(SUMPRODUCT(INDEX(CachTinhDiem!$B$8:$E$11,3,0),$K1021:$N1021)-1)*9/4,1)+CachTinhDiem!$B$24*ROUND(1+(INDEX(CachTinhDiem!$B$15:$E$20,MATCH($O1021,CachTinhDiem!$A$15:$A$20,0),3)-1)*9/4,1),1)</f>
        <v>7.8</v>
      </c>
      <c r="S1021" s="20">
        <f>ROUND(CachTinhDiem!$B$23*ROUND(1+(SUMPRODUCT(INDEX(CachTinhDiem!$B$8:$E$11,4,0),$K1021:$N1021)-1)*9/4,1)+CachTinhDiem!$B$24*ROUND(1+(INDEX(CachTinhDiem!$B$15:$E$20,MATCH($O1021,CachTinhDiem!$A$15:$A$20,0),4)-1)*9/4,1),1)</f>
        <v>6.1</v>
      </c>
      <c r="T1021" s="18" t="str">
        <f>INDEX(CachTinhDiem!$A$8:$A$11,MATCH(MAX($P1021:$S1021),$P1021:$S1021,0))</f>
        <v>Vẽ ngoại cảnh</v>
      </c>
      <c r="U1021" s="21" t="s">
        <v>91</v>
      </c>
      <c r="V1021" s="21" t="s">
        <v>92</v>
      </c>
    </row>
    <row r="1022" spans="1:22" ht="15" customHeight="1" x14ac:dyDescent="0.35">
      <c r="A1022" s="18" t="s">
        <v>2241</v>
      </c>
      <c r="B1022" s="18" t="s">
        <v>2119</v>
      </c>
      <c r="C1022" s="18" t="s">
        <v>2242</v>
      </c>
      <c r="D1022" s="18" t="s">
        <v>100</v>
      </c>
      <c r="E1022" s="18" t="s">
        <v>170</v>
      </c>
      <c r="F1022" s="18" t="s">
        <v>87</v>
      </c>
      <c r="G1022" s="18" t="s">
        <v>215</v>
      </c>
      <c r="H1022" s="19">
        <v>18</v>
      </c>
      <c r="I1022" s="19">
        <v>37</v>
      </c>
      <c r="J1022" s="18" t="s">
        <v>89</v>
      </c>
      <c r="K1022" s="19">
        <v>2</v>
      </c>
      <c r="L1022" s="19">
        <v>4</v>
      </c>
      <c r="M1022" s="19">
        <v>3</v>
      </c>
      <c r="N1022" s="19">
        <v>5</v>
      </c>
      <c r="O1022" s="18" t="s">
        <v>103</v>
      </c>
      <c r="P1022" s="20">
        <f>ROUND(CachTinhDiem!$B$23*ROUND(1+(SUMPRODUCT(INDEX(CachTinhDiem!$B$8:$E$11,1,0),$K1022:$N1022)-1)*9/4,1)+CachTinhDiem!$B$24*ROUND(1+(INDEX(CachTinhDiem!$B$15:$E$20,MATCH($O1022,CachTinhDiem!$A$15:$A$20,0),1)-1)*9/4,1),1)</f>
        <v>7.5</v>
      </c>
      <c r="Q1022" s="20">
        <f>ROUND(CachTinhDiem!$B$23*ROUND(1+(SUMPRODUCT(INDEX(CachTinhDiem!$B$8:$E$11,2,0),$K1022:$N1022)-1)*9/4,1)+CachTinhDiem!$B$24*ROUND(1+(INDEX(CachTinhDiem!$B$15:$E$20,MATCH($O1022,CachTinhDiem!$A$15:$A$20,0),2)-1)*9/4,1),1)</f>
        <v>5.2</v>
      </c>
      <c r="R1022" s="20">
        <f>ROUND(CachTinhDiem!$B$23*ROUND(1+(SUMPRODUCT(INDEX(CachTinhDiem!$B$8:$E$11,3,0),$K1022:$N1022)-1)*9/4,1)+CachTinhDiem!$B$24*ROUND(1+(INDEX(CachTinhDiem!$B$15:$E$20,MATCH($O1022,CachTinhDiem!$A$15:$A$20,0),3)-1)*9/4,1),1)</f>
        <v>6</v>
      </c>
      <c r="S1022" s="20">
        <f>ROUND(CachTinhDiem!$B$23*ROUND(1+(SUMPRODUCT(INDEX(CachTinhDiem!$B$8:$E$11,4,0),$K1022:$N1022)-1)*9/4,1)+CachTinhDiem!$B$24*ROUND(1+(INDEX(CachTinhDiem!$B$15:$E$20,MATCH($O1022,CachTinhDiem!$A$15:$A$20,0),4)-1)*9/4,1),1)</f>
        <v>9.1</v>
      </c>
      <c r="T1022" s="18" t="str">
        <f>INDEX(CachTinhDiem!$A$8:$A$11,MATCH(MAX($P1022:$S1022),$P1022:$S1022,0))</f>
        <v>Thuyết trình</v>
      </c>
      <c r="U1022" s="21" t="s">
        <v>91</v>
      </c>
      <c r="V1022" s="21" t="s">
        <v>92</v>
      </c>
    </row>
    <row r="1023" spans="1:22" ht="15" customHeight="1" x14ac:dyDescent="0.35">
      <c r="A1023" s="18" t="s">
        <v>2243</v>
      </c>
      <c r="B1023" s="18" t="s">
        <v>2119</v>
      </c>
      <c r="C1023" s="18" t="s">
        <v>2244</v>
      </c>
      <c r="D1023" s="18" t="s">
        <v>100</v>
      </c>
      <c r="E1023" s="18" t="s">
        <v>106</v>
      </c>
      <c r="F1023" s="18" t="s">
        <v>87</v>
      </c>
      <c r="G1023" s="18" t="s">
        <v>2145</v>
      </c>
      <c r="H1023" s="19">
        <v>25</v>
      </c>
      <c r="I1023" s="19">
        <v>39</v>
      </c>
      <c r="J1023" s="18" t="s">
        <v>133</v>
      </c>
      <c r="K1023" s="19">
        <v>1</v>
      </c>
      <c r="L1023" s="19">
        <v>5</v>
      </c>
      <c r="M1023" s="19">
        <v>2</v>
      </c>
      <c r="N1023" s="19">
        <v>3</v>
      </c>
      <c r="O1023" s="18" t="s">
        <v>150</v>
      </c>
      <c r="P1023" s="20">
        <f>ROUND(CachTinhDiem!$B$23*ROUND(1+(SUMPRODUCT(INDEX(CachTinhDiem!$B$8:$E$11,1,0),$K1023:$N1023)-1)*9/4,1)+CachTinhDiem!$B$24*ROUND(1+(INDEX(CachTinhDiem!$B$15:$E$20,MATCH($O1023,CachTinhDiem!$A$15:$A$20,0),1)-1)*9/4,1),1)</f>
        <v>6.3</v>
      </c>
      <c r="Q1023" s="20">
        <f>ROUND(CachTinhDiem!$B$23*ROUND(1+(SUMPRODUCT(INDEX(CachTinhDiem!$B$8:$E$11,2,0),$K1023:$N1023)-1)*9/4,1)+CachTinhDiem!$B$24*ROUND(1+(INDEX(CachTinhDiem!$B$15:$E$20,MATCH($O1023,CachTinhDiem!$A$15:$A$20,0),2)-1)*9/4,1),1)</f>
        <v>4.0999999999999996</v>
      </c>
      <c r="R1023" s="20">
        <f>ROUND(CachTinhDiem!$B$23*ROUND(1+(SUMPRODUCT(INDEX(CachTinhDiem!$B$8:$E$11,3,0),$K1023:$N1023)-1)*9/4,1)+CachTinhDiem!$B$24*ROUND(1+(INDEX(CachTinhDiem!$B$15:$E$20,MATCH($O1023,CachTinhDiem!$A$15:$A$20,0),3)-1)*9/4,1),1)</f>
        <v>7</v>
      </c>
      <c r="S1023" s="20">
        <f>ROUND(CachTinhDiem!$B$23*ROUND(1+(SUMPRODUCT(INDEX(CachTinhDiem!$B$8:$E$11,4,0),$K1023:$N1023)-1)*9/4,1)+CachTinhDiem!$B$24*ROUND(1+(INDEX(CachTinhDiem!$B$15:$E$20,MATCH($O1023,CachTinhDiem!$A$15:$A$20,0),4)-1)*9/4,1),1)</f>
        <v>5.9</v>
      </c>
      <c r="T1023" s="18" t="str">
        <f>INDEX(CachTinhDiem!$A$8:$A$11,MATCH(MAX($P1023:$S1023),$P1023:$S1023,0))</f>
        <v>Vẽ ngoại cảnh</v>
      </c>
      <c r="U1023" s="21" t="s">
        <v>91</v>
      </c>
      <c r="V1023" s="21" t="s">
        <v>92</v>
      </c>
    </row>
    <row r="1024" spans="1:22" ht="15" customHeight="1" x14ac:dyDescent="0.35">
      <c r="A1024" s="18" t="s">
        <v>2245</v>
      </c>
      <c r="B1024" s="18" t="s">
        <v>2119</v>
      </c>
      <c r="C1024" s="18" t="s">
        <v>2246</v>
      </c>
      <c r="D1024" s="18" t="s">
        <v>100</v>
      </c>
      <c r="E1024" s="18" t="s">
        <v>678</v>
      </c>
      <c r="F1024" s="18" t="s">
        <v>737</v>
      </c>
      <c r="G1024" s="18" t="s">
        <v>1058</v>
      </c>
      <c r="H1024" s="19">
        <v>16</v>
      </c>
      <c r="I1024" s="19">
        <v>34</v>
      </c>
      <c r="J1024" s="18" t="s">
        <v>89</v>
      </c>
      <c r="K1024" s="19">
        <v>2</v>
      </c>
      <c r="L1024" s="19">
        <v>3</v>
      </c>
      <c r="M1024" s="19">
        <v>4</v>
      </c>
      <c r="N1024" s="19">
        <v>4</v>
      </c>
      <c r="O1024" s="18" t="s">
        <v>115</v>
      </c>
      <c r="P1024" s="20">
        <f>ROUND(CachTinhDiem!$B$23*ROUND(1+(SUMPRODUCT(INDEX(CachTinhDiem!$B$8:$E$11,1,0),$K1024:$N1024)-1)*9/4,1)+CachTinhDiem!$B$24*ROUND(1+(INDEX(CachTinhDiem!$B$15:$E$20,MATCH($O1024,CachTinhDiem!$A$15:$A$20,0),1)-1)*9/4,1),1)</f>
        <v>7.6</v>
      </c>
      <c r="Q1024" s="20">
        <f>ROUND(CachTinhDiem!$B$23*ROUND(1+(SUMPRODUCT(INDEX(CachTinhDiem!$B$8:$E$11,2,0),$K1024:$N1024)-1)*9/4,1)+CachTinhDiem!$B$24*ROUND(1+(INDEX(CachTinhDiem!$B$15:$E$20,MATCH($O1024,CachTinhDiem!$A$15:$A$20,0),2)-1)*9/4,1),1)</f>
        <v>6.8</v>
      </c>
      <c r="R1024" s="20">
        <f>ROUND(CachTinhDiem!$B$23*ROUND(1+(SUMPRODUCT(INDEX(CachTinhDiem!$B$8:$E$11,3,0),$K1024:$N1024)-1)*9/4,1)+CachTinhDiem!$B$24*ROUND(1+(INDEX(CachTinhDiem!$B$15:$E$20,MATCH($O1024,CachTinhDiem!$A$15:$A$20,0),3)-1)*9/4,1),1)</f>
        <v>8</v>
      </c>
      <c r="S1024" s="20">
        <f>ROUND(CachTinhDiem!$B$23*ROUND(1+(SUMPRODUCT(INDEX(CachTinhDiem!$B$8:$E$11,4,0),$K1024:$N1024)-1)*9/4,1)+CachTinhDiem!$B$24*ROUND(1+(INDEX(CachTinhDiem!$B$15:$E$20,MATCH($O1024,CachTinhDiem!$A$15:$A$20,0),4)-1)*9/4,1),1)</f>
        <v>6.8</v>
      </c>
      <c r="T1024" s="18" t="str">
        <f>INDEX(CachTinhDiem!$A$8:$A$11,MATCH(MAX($P1024:$S1024),$P1024:$S1024,0))</f>
        <v>Vẽ ngoại cảnh</v>
      </c>
      <c r="U1024" s="21" t="s">
        <v>91</v>
      </c>
      <c r="V1024" s="21" t="s">
        <v>92</v>
      </c>
    </row>
    <row r="1025" spans="1:22" ht="15" customHeight="1" x14ac:dyDescent="0.35">
      <c r="A1025" s="18" t="s">
        <v>2247</v>
      </c>
      <c r="B1025" s="18" t="s">
        <v>2119</v>
      </c>
      <c r="C1025" s="18" t="s">
        <v>2248</v>
      </c>
      <c r="D1025" s="18" t="s">
        <v>100</v>
      </c>
      <c r="E1025" s="18" t="s">
        <v>180</v>
      </c>
      <c r="F1025" s="18" t="s">
        <v>87</v>
      </c>
      <c r="G1025" s="18" t="s">
        <v>123</v>
      </c>
      <c r="H1025" s="19">
        <v>9</v>
      </c>
      <c r="I1025" s="19">
        <v>23</v>
      </c>
      <c r="J1025" s="18" t="s">
        <v>97</v>
      </c>
      <c r="K1025" s="19">
        <v>4</v>
      </c>
      <c r="L1025" s="19">
        <v>2</v>
      </c>
      <c r="M1025" s="19">
        <v>3</v>
      </c>
      <c r="N1025" s="19">
        <v>3</v>
      </c>
      <c r="O1025" s="18" t="s">
        <v>110</v>
      </c>
      <c r="P1025" s="20">
        <f>ROUND(CachTinhDiem!$B$23*ROUND(1+(SUMPRODUCT(INDEX(CachTinhDiem!$B$8:$E$11,1,0),$K1025:$N1025)-1)*9/4,1)+CachTinhDiem!$B$24*ROUND(1+(INDEX(CachTinhDiem!$B$15:$E$20,MATCH($O1025,CachTinhDiem!$A$15:$A$20,0),1)-1)*9/4,1),1)</f>
        <v>5.9</v>
      </c>
      <c r="Q1025" s="20">
        <f>ROUND(CachTinhDiem!$B$23*ROUND(1+(SUMPRODUCT(INDEX(CachTinhDiem!$B$8:$E$11,2,0),$K1025:$N1025)-1)*9/4,1)+CachTinhDiem!$B$24*ROUND(1+(INDEX(CachTinhDiem!$B$15:$E$20,MATCH($O1025,CachTinhDiem!$A$15:$A$20,0),2)-1)*9/4,1),1)</f>
        <v>5.5</v>
      </c>
      <c r="R1025" s="20">
        <f>ROUND(CachTinhDiem!$B$23*ROUND(1+(SUMPRODUCT(INDEX(CachTinhDiem!$B$8:$E$11,3,0),$K1025:$N1025)-1)*9/4,1)+CachTinhDiem!$B$24*ROUND(1+(INDEX(CachTinhDiem!$B$15:$E$20,MATCH($O1025,CachTinhDiem!$A$15:$A$20,0),3)-1)*9/4,1),1)</f>
        <v>5</v>
      </c>
      <c r="S1025" s="20">
        <f>ROUND(CachTinhDiem!$B$23*ROUND(1+(SUMPRODUCT(INDEX(CachTinhDiem!$B$8:$E$11,4,0),$K1025:$N1025)-1)*9/4,1)+CachTinhDiem!$B$24*ROUND(1+(INDEX(CachTinhDiem!$B$15:$E$20,MATCH($O1025,CachTinhDiem!$A$15:$A$20,0),4)-1)*9/4,1),1)</f>
        <v>5.9</v>
      </c>
      <c r="T1025" s="18" t="str">
        <f>INDEX(CachTinhDiem!$A$8:$A$11,MATCH(MAX($P1025:$S1025),$P1025:$S1025,0))</f>
        <v>Đi học</v>
      </c>
      <c r="U1025" s="21" t="s">
        <v>91</v>
      </c>
      <c r="V1025" s="21" t="s">
        <v>92</v>
      </c>
    </row>
    <row r="1026" spans="1:22" ht="15" customHeight="1" x14ac:dyDescent="0.35">
      <c r="A1026" s="18" t="s">
        <v>2249</v>
      </c>
      <c r="B1026" s="18" t="s">
        <v>2119</v>
      </c>
      <c r="C1026" s="18" t="s">
        <v>2250</v>
      </c>
      <c r="D1026" s="18" t="s">
        <v>100</v>
      </c>
      <c r="E1026" s="18" t="s">
        <v>113</v>
      </c>
      <c r="F1026" s="18" t="s">
        <v>87</v>
      </c>
      <c r="G1026" s="18" t="s">
        <v>539</v>
      </c>
      <c r="H1026" s="19">
        <v>22</v>
      </c>
      <c r="I1026" s="19">
        <v>39</v>
      </c>
      <c r="J1026" s="18" t="s">
        <v>133</v>
      </c>
      <c r="K1026" s="19">
        <v>1</v>
      </c>
      <c r="L1026" s="19">
        <v>5</v>
      </c>
      <c r="M1026" s="19">
        <v>3</v>
      </c>
      <c r="N1026" s="19">
        <v>2</v>
      </c>
      <c r="O1026" s="18" t="s">
        <v>150</v>
      </c>
      <c r="P1026" s="20">
        <f>ROUND(CachTinhDiem!$B$23*ROUND(1+(SUMPRODUCT(INDEX(CachTinhDiem!$B$8:$E$11,1,0),$K1026:$N1026)-1)*9/4,1)+CachTinhDiem!$B$24*ROUND(1+(INDEX(CachTinhDiem!$B$15:$E$20,MATCH($O1026,CachTinhDiem!$A$15:$A$20,0),1)-1)*9/4,1),1)</f>
        <v>6.3</v>
      </c>
      <c r="Q1026" s="20">
        <f>ROUND(CachTinhDiem!$B$23*ROUND(1+(SUMPRODUCT(INDEX(CachTinhDiem!$B$8:$E$11,2,0),$K1026:$N1026)-1)*9/4,1)+CachTinhDiem!$B$24*ROUND(1+(INDEX(CachTinhDiem!$B$15:$E$20,MATCH($O1026,CachTinhDiem!$A$15:$A$20,0),2)-1)*9/4,1),1)</f>
        <v>4.7</v>
      </c>
      <c r="R1026" s="20">
        <f>ROUND(CachTinhDiem!$B$23*ROUND(1+(SUMPRODUCT(INDEX(CachTinhDiem!$B$8:$E$11,3,0),$K1026:$N1026)-1)*9/4,1)+CachTinhDiem!$B$24*ROUND(1+(INDEX(CachTinhDiem!$B$15:$E$20,MATCH($O1026,CachTinhDiem!$A$15:$A$20,0),3)-1)*9/4,1),1)</f>
        <v>7.5</v>
      </c>
      <c r="S1026" s="20">
        <f>ROUND(CachTinhDiem!$B$23*ROUND(1+(SUMPRODUCT(INDEX(CachTinhDiem!$B$8:$E$11,4,0),$K1026:$N1026)-1)*9/4,1)+CachTinhDiem!$B$24*ROUND(1+(INDEX(CachTinhDiem!$B$15:$E$20,MATCH($O1026,CachTinhDiem!$A$15:$A$20,0),4)-1)*9/4,1),1)</f>
        <v>5.2</v>
      </c>
      <c r="T1026" s="18" t="str">
        <f>INDEX(CachTinhDiem!$A$8:$A$11,MATCH(MAX($P1026:$S1026),$P1026:$S1026,0))</f>
        <v>Vẽ ngoại cảnh</v>
      </c>
      <c r="U1026" s="21" t="s">
        <v>91</v>
      </c>
      <c r="V1026" s="21" t="s">
        <v>92</v>
      </c>
    </row>
    <row r="1027" spans="1:22" ht="15" customHeight="1" x14ac:dyDescent="0.35">
      <c r="A1027" s="18" t="s">
        <v>2251</v>
      </c>
      <c r="B1027" s="18" t="s">
        <v>2119</v>
      </c>
      <c r="C1027" s="18" t="s">
        <v>2252</v>
      </c>
      <c r="D1027" s="18" t="s">
        <v>100</v>
      </c>
      <c r="E1027" s="18" t="s">
        <v>131</v>
      </c>
      <c r="F1027" s="18" t="s">
        <v>87</v>
      </c>
      <c r="G1027" s="18" t="s">
        <v>102</v>
      </c>
      <c r="H1027" s="19">
        <v>20</v>
      </c>
      <c r="I1027" s="19">
        <v>35</v>
      </c>
      <c r="J1027" s="18" t="s">
        <v>89</v>
      </c>
      <c r="K1027" s="19">
        <v>2</v>
      </c>
      <c r="L1027" s="19">
        <v>3</v>
      </c>
      <c r="M1027" s="19">
        <v>3</v>
      </c>
      <c r="N1027" s="19">
        <v>4</v>
      </c>
      <c r="O1027" s="18" t="s">
        <v>150</v>
      </c>
      <c r="P1027" s="20">
        <f>ROUND(CachTinhDiem!$B$23*ROUND(1+(SUMPRODUCT(INDEX(CachTinhDiem!$B$8:$E$11,1,0),$K1027:$N1027)-1)*9/4,1)+CachTinhDiem!$B$24*ROUND(1+(INDEX(CachTinhDiem!$B$15:$E$20,MATCH($O1027,CachTinhDiem!$A$15:$A$20,0),1)-1)*9/4,1),1)</f>
        <v>6.5</v>
      </c>
      <c r="Q1027" s="20">
        <f>ROUND(CachTinhDiem!$B$23*ROUND(1+(SUMPRODUCT(INDEX(CachTinhDiem!$B$8:$E$11,2,0),$K1027:$N1027)-1)*9/4,1)+CachTinhDiem!$B$24*ROUND(1+(INDEX(CachTinhDiem!$B$15:$E$20,MATCH($O1027,CachTinhDiem!$A$15:$A$20,0),2)-1)*9/4,1),1)</f>
        <v>4.7</v>
      </c>
      <c r="R1027" s="20">
        <f>ROUND(CachTinhDiem!$B$23*ROUND(1+(SUMPRODUCT(INDEX(CachTinhDiem!$B$8:$E$11,3,0),$K1027:$N1027)-1)*9/4,1)+CachTinhDiem!$B$24*ROUND(1+(INDEX(CachTinhDiem!$B$15:$E$20,MATCH($O1027,CachTinhDiem!$A$15:$A$20,0),3)-1)*9/4,1),1)</f>
        <v>7.2</v>
      </c>
      <c r="S1027" s="20">
        <f>ROUND(CachTinhDiem!$B$23*ROUND(1+(SUMPRODUCT(INDEX(CachTinhDiem!$B$8:$E$11,4,0),$K1027:$N1027)-1)*9/4,1)+CachTinhDiem!$B$24*ROUND(1+(INDEX(CachTinhDiem!$B$15:$E$20,MATCH($O1027,CachTinhDiem!$A$15:$A$20,0),4)-1)*9/4,1),1)</f>
        <v>6.5</v>
      </c>
      <c r="T1027" s="18" t="str">
        <f>INDEX(CachTinhDiem!$A$8:$A$11,MATCH(MAX($P1027:$S1027),$P1027:$S1027,0))</f>
        <v>Vẽ ngoại cảnh</v>
      </c>
      <c r="U1027" s="21" t="s">
        <v>91</v>
      </c>
      <c r="V1027" s="21" t="s">
        <v>92</v>
      </c>
    </row>
    <row r="1028" spans="1:22" ht="15" customHeight="1" x14ac:dyDescent="0.35">
      <c r="A1028" s="18" t="s">
        <v>2253</v>
      </c>
      <c r="B1028" s="18" t="s">
        <v>2119</v>
      </c>
      <c r="C1028" s="18" t="s">
        <v>2254</v>
      </c>
      <c r="D1028" s="18" t="s">
        <v>100</v>
      </c>
      <c r="E1028" s="18" t="s">
        <v>167</v>
      </c>
      <c r="F1028" s="18" t="s">
        <v>118</v>
      </c>
      <c r="G1028" s="18" t="s">
        <v>123</v>
      </c>
      <c r="H1028" s="19">
        <v>5</v>
      </c>
      <c r="I1028" s="19">
        <v>14</v>
      </c>
      <c r="J1028" s="18" t="s">
        <v>120</v>
      </c>
      <c r="K1028" s="19">
        <v>4</v>
      </c>
      <c r="L1028" s="19">
        <v>1</v>
      </c>
      <c r="M1028" s="19">
        <v>2</v>
      </c>
      <c r="N1028" s="19">
        <v>3</v>
      </c>
      <c r="O1028" s="18" t="s">
        <v>150</v>
      </c>
      <c r="P1028" s="20">
        <f>ROUND(CachTinhDiem!$B$23*ROUND(1+(SUMPRODUCT(INDEX(CachTinhDiem!$B$8:$E$11,1,0),$K1028:$N1028)-1)*9/4,1)+CachTinhDiem!$B$24*ROUND(1+(INDEX(CachTinhDiem!$B$15:$E$20,MATCH($O1028,CachTinhDiem!$A$15:$A$20,0),1)-1)*9/4,1),1)</f>
        <v>4.9000000000000004</v>
      </c>
      <c r="Q1028" s="20">
        <f>ROUND(CachTinhDiem!$B$23*ROUND(1+(SUMPRODUCT(INDEX(CachTinhDiem!$B$8:$E$11,2,0),$K1028:$N1028)-1)*9/4,1)+CachTinhDiem!$B$24*ROUND(1+(INDEX(CachTinhDiem!$B$15:$E$20,MATCH($O1028,CachTinhDiem!$A$15:$A$20,0),2)-1)*9/4,1),1)</f>
        <v>3.7</v>
      </c>
      <c r="R1028" s="20">
        <f>ROUND(CachTinhDiem!$B$23*ROUND(1+(SUMPRODUCT(INDEX(CachTinhDiem!$B$8:$E$11,3,0),$K1028:$N1028)-1)*9/4,1)+CachTinhDiem!$B$24*ROUND(1+(INDEX(CachTinhDiem!$B$15:$E$20,MATCH($O1028,CachTinhDiem!$A$15:$A$20,0),3)-1)*9/4,1),1)</f>
        <v>5.0999999999999996</v>
      </c>
      <c r="S1028" s="20">
        <f>ROUND(CachTinhDiem!$B$23*ROUND(1+(SUMPRODUCT(INDEX(CachTinhDiem!$B$8:$E$11,4,0),$K1028:$N1028)-1)*9/4,1)+CachTinhDiem!$B$24*ROUND(1+(INDEX(CachTinhDiem!$B$15:$E$20,MATCH($O1028,CachTinhDiem!$A$15:$A$20,0),4)-1)*9/4,1),1)</f>
        <v>4.5999999999999996</v>
      </c>
      <c r="T1028" s="18" t="str">
        <f>INDEX(CachTinhDiem!$A$8:$A$11,MATCH(MAX($P1028:$S1028),$P1028:$S1028,0))</f>
        <v>Vẽ ngoại cảnh</v>
      </c>
      <c r="U1028" s="21" t="s">
        <v>91</v>
      </c>
      <c r="V1028" s="21" t="s">
        <v>92</v>
      </c>
    </row>
    <row r="1029" spans="1:22" ht="15" customHeight="1" x14ac:dyDescent="0.35">
      <c r="A1029" s="18" t="s">
        <v>2255</v>
      </c>
      <c r="B1029" s="18" t="s">
        <v>2119</v>
      </c>
      <c r="C1029" s="18" t="s">
        <v>2256</v>
      </c>
      <c r="D1029" s="18" t="s">
        <v>100</v>
      </c>
      <c r="E1029" s="18" t="s">
        <v>225</v>
      </c>
      <c r="F1029" s="18" t="s">
        <v>87</v>
      </c>
      <c r="G1029" s="18" t="s">
        <v>102</v>
      </c>
      <c r="H1029" s="19">
        <v>20</v>
      </c>
      <c r="I1029" s="19">
        <v>38</v>
      </c>
      <c r="J1029" s="18" t="s">
        <v>89</v>
      </c>
      <c r="K1029" s="19">
        <v>2</v>
      </c>
      <c r="L1029" s="19">
        <v>4</v>
      </c>
      <c r="M1029" s="19">
        <v>3</v>
      </c>
      <c r="N1029" s="19">
        <v>4</v>
      </c>
      <c r="O1029" s="18" t="s">
        <v>150</v>
      </c>
      <c r="P1029" s="20">
        <f>ROUND(CachTinhDiem!$B$23*ROUND(1+(SUMPRODUCT(INDEX(CachTinhDiem!$B$8:$E$11,1,0),$K1029:$N1029)-1)*9/4,1)+CachTinhDiem!$B$24*ROUND(1+(INDEX(CachTinhDiem!$B$15:$E$20,MATCH($O1029,CachTinhDiem!$A$15:$A$20,0),1)-1)*9/4,1),1)</f>
        <v>7</v>
      </c>
      <c r="Q1029" s="20">
        <f>ROUND(CachTinhDiem!$B$23*ROUND(1+(SUMPRODUCT(INDEX(CachTinhDiem!$B$8:$E$11,2,0),$K1029:$N1029)-1)*9/4,1)+CachTinhDiem!$B$24*ROUND(1+(INDEX(CachTinhDiem!$B$15:$E$20,MATCH($O1029,CachTinhDiem!$A$15:$A$20,0),2)-1)*9/4,1),1)</f>
        <v>5</v>
      </c>
      <c r="R1029" s="20">
        <f>ROUND(CachTinhDiem!$B$23*ROUND(1+(SUMPRODUCT(INDEX(CachTinhDiem!$B$8:$E$11,3,0),$K1029:$N1029)-1)*9/4,1)+CachTinhDiem!$B$24*ROUND(1+(INDEX(CachTinhDiem!$B$15:$E$20,MATCH($O1029,CachTinhDiem!$A$15:$A$20,0),3)-1)*9/4,1),1)</f>
        <v>7.6</v>
      </c>
      <c r="S1029" s="20">
        <f>ROUND(CachTinhDiem!$B$23*ROUND(1+(SUMPRODUCT(INDEX(CachTinhDiem!$B$8:$E$11,4,0),$K1029:$N1029)-1)*9/4,1)+CachTinhDiem!$B$24*ROUND(1+(INDEX(CachTinhDiem!$B$15:$E$20,MATCH($O1029,CachTinhDiem!$A$15:$A$20,0),4)-1)*9/4,1),1)</f>
        <v>6.8</v>
      </c>
      <c r="T1029" s="18" t="str">
        <f>INDEX(CachTinhDiem!$A$8:$A$11,MATCH(MAX($P1029:$S1029),$P1029:$S1029,0))</f>
        <v>Vẽ ngoại cảnh</v>
      </c>
      <c r="U1029" s="21" t="s">
        <v>91</v>
      </c>
      <c r="V1029" s="21" t="s">
        <v>92</v>
      </c>
    </row>
    <row r="1030" spans="1:22" ht="15" customHeight="1" x14ac:dyDescent="0.35">
      <c r="A1030" s="18" t="s">
        <v>2257</v>
      </c>
      <c r="B1030" s="18" t="s">
        <v>2119</v>
      </c>
      <c r="C1030" s="18" t="s">
        <v>2258</v>
      </c>
      <c r="D1030" s="18" t="s">
        <v>100</v>
      </c>
      <c r="E1030" s="18" t="s">
        <v>265</v>
      </c>
      <c r="F1030" s="18" t="s">
        <v>266</v>
      </c>
      <c r="G1030" s="18" t="s">
        <v>215</v>
      </c>
      <c r="H1030" s="19">
        <v>25</v>
      </c>
      <c r="I1030" s="19">
        <v>40</v>
      </c>
      <c r="J1030" s="18" t="s">
        <v>133</v>
      </c>
      <c r="K1030" s="19">
        <v>2</v>
      </c>
      <c r="L1030" s="19">
        <v>4</v>
      </c>
      <c r="M1030" s="19">
        <v>5</v>
      </c>
      <c r="N1030" s="19">
        <v>3</v>
      </c>
      <c r="O1030" s="18" t="s">
        <v>138</v>
      </c>
      <c r="P1030" s="20">
        <f>ROUND(CachTinhDiem!$B$23*ROUND(1+(SUMPRODUCT(INDEX(CachTinhDiem!$B$8:$E$11,1,0),$K1030:$N1030)-1)*9/4,1)+CachTinhDiem!$B$24*ROUND(1+(INDEX(CachTinhDiem!$B$15:$E$20,MATCH($O1030,CachTinhDiem!$A$15:$A$20,0),1)-1)*9/4,1),1)</f>
        <v>7.5</v>
      </c>
      <c r="Q1030" s="20">
        <f>ROUND(CachTinhDiem!$B$23*ROUND(1+(SUMPRODUCT(INDEX(CachTinhDiem!$B$8:$E$11,2,0),$K1030:$N1030)-1)*9/4,1)+CachTinhDiem!$B$24*ROUND(1+(INDEX(CachTinhDiem!$B$15:$E$20,MATCH($O1030,CachTinhDiem!$A$15:$A$20,0),2)-1)*9/4,1),1)</f>
        <v>8.5</v>
      </c>
      <c r="R1030" s="20">
        <f>ROUND(CachTinhDiem!$B$23*ROUND(1+(SUMPRODUCT(INDEX(CachTinhDiem!$B$8:$E$11,3,0),$K1030:$N1030)-1)*9/4,1)+CachTinhDiem!$B$24*ROUND(1+(INDEX(CachTinhDiem!$B$15:$E$20,MATCH($O1030,CachTinhDiem!$A$15:$A$20,0),3)-1)*9/4,1),1)</f>
        <v>8.1999999999999993</v>
      </c>
      <c r="S1030" s="20">
        <f>ROUND(CachTinhDiem!$B$23*ROUND(1+(SUMPRODUCT(INDEX(CachTinhDiem!$B$8:$E$11,4,0),$K1030:$N1030)-1)*9/4,1)+CachTinhDiem!$B$24*ROUND(1+(INDEX(CachTinhDiem!$B$15:$E$20,MATCH($O1030,CachTinhDiem!$A$15:$A$20,0),4)-1)*9/4,1),1)</f>
        <v>5.0999999999999996</v>
      </c>
      <c r="T1030" s="18" t="str">
        <f>INDEX(CachTinhDiem!$A$8:$A$11,MATCH(MAX($P1030:$S1030),$P1030:$S1030,0))</f>
        <v>Xưởng/Công trình</v>
      </c>
      <c r="U1030" s="21" t="s">
        <v>91</v>
      </c>
      <c r="V1030" s="21" t="s">
        <v>92</v>
      </c>
    </row>
    <row r="1031" spans="1:22" ht="15" customHeight="1" x14ac:dyDescent="0.35">
      <c r="A1031" s="18" t="s">
        <v>2259</v>
      </c>
      <c r="B1031" s="18" t="s">
        <v>2119</v>
      </c>
      <c r="C1031" s="18" t="s">
        <v>2260</v>
      </c>
      <c r="D1031" s="18" t="s">
        <v>100</v>
      </c>
      <c r="E1031" s="18" t="s">
        <v>183</v>
      </c>
      <c r="F1031" s="18" t="s">
        <v>87</v>
      </c>
      <c r="G1031" s="18" t="s">
        <v>1083</v>
      </c>
      <c r="H1031" s="19">
        <v>13</v>
      </c>
      <c r="I1031" s="19">
        <v>32</v>
      </c>
      <c r="J1031" s="18" t="s">
        <v>89</v>
      </c>
      <c r="K1031" s="19">
        <v>3</v>
      </c>
      <c r="L1031" s="19">
        <v>2</v>
      </c>
      <c r="M1031" s="19">
        <v>3</v>
      </c>
      <c r="N1031" s="19">
        <v>4</v>
      </c>
      <c r="O1031" s="18" t="s">
        <v>115</v>
      </c>
      <c r="P1031" s="20">
        <f>ROUND(CachTinhDiem!$B$23*ROUND(1+(SUMPRODUCT(INDEX(CachTinhDiem!$B$8:$E$11,1,0),$K1031:$N1031)-1)*9/4,1)+CachTinhDiem!$B$24*ROUND(1+(INDEX(CachTinhDiem!$B$15:$E$20,MATCH($O1031,CachTinhDiem!$A$15:$A$20,0),1)-1)*9/4,1),1)</f>
        <v>6.9</v>
      </c>
      <c r="Q1031" s="20">
        <f>ROUND(CachTinhDiem!$B$23*ROUND(1+(SUMPRODUCT(INDEX(CachTinhDiem!$B$8:$E$11,2,0),$K1031:$N1031)-1)*9/4,1)+CachTinhDiem!$B$24*ROUND(1+(INDEX(CachTinhDiem!$B$15:$E$20,MATCH($O1031,CachTinhDiem!$A$15:$A$20,0),2)-1)*9/4,1),1)</f>
        <v>6.1</v>
      </c>
      <c r="R1031" s="20">
        <f>ROUND(CachTinhDiem!$B$23*ROUND(1+(SUMPRODUCT(INDEX(CachTinhDiem!$B$8:$E$11,3,0),$K1031:$N1031)-1)*9/4,1)+CachTinhDiem!$B$24*ROUND(1+(INDEX(CachTinhDiem!$B$15:$E$20,MATCH($O1031,CachTinhDiem!$A$15:$A$20,0),3)-1)*9/4,1),1)</f>
        <v>6.7</v>
      </c>
      <c r="S1031" s="20">
        <f>ROUND(CachTinhDiem!$B$23*ROUND(1+(SUMPRODUCT(INDEX(CachTinhDiem!$B$8:$E$11,4,0),$K1031:$N1031)-1)*9/4,1)+CachTinhDiem!$B$24*ROUND(1+(INDEX(CachTinhDiem!$B$15:$E$20,MATCH($O1031,CachTinhDiem!$A$15:$A$20,0),4)-1)*9/4,1),1)</f>
        <v>6.1</v>
      </c>
      <c r="T1031" s="18" t="str">
        <f>INDEX(CachTinhDiem!$A$8:$A$11,MATCH(MAX($P1031:$S1031),$P1031:$S1031,0))</f>
        <v>Đi học</v>
      </c>
      <c r="U1031" s="21" t="s">
        <v>91</v>
      </c>
      <c r="V1031" s="21" t="s">
        <v>92</v>
      </c>
    </row>
    <row r="1032" spans="1:22" ht="15" customHeight="1" x14ac:dyDescent="0.35">
      <c r="A1032" s="18" t="s">
        <v>2261</v>
      </c>
      <c r="B1032" s="18" t="s">
        <v>2119</v>
      </c>
      <c r="C1032" s="18" t="s">
        <v>2262</v>
      </c>
      <c r="D1032" s="18" t="s">
        <v>100</v>
      </c>
      <c r="E1032" s="18" t="s">
        <v>183</v>
      </c>
      <c r="F1032" s="18" t="s">
        <v>87</v>
      </c>
      <c r="G1032" s="18" t="s">
        <v>1123</v>
      </c>
      <c r="H1032" s="19">
        <v>7</v>
      </c>
      <c r="I1032" s="19">
        <v>23</v>
      </c>
      <c r="J1032" s="18" t="s">
        <v>97</v>
      </c>
      <c r="K1032" s="19">
        <v>4</v>
      </c>
      <c r="L1032" s="19">
        <v>1</v>
      </c>
      <c r="M1032" s="19">
        <v>3</v>
      </c>
      <c r="N1032" s="19">
        <v>3</v>
      </c>
      <c r="O1032" s="18" t="s">
        <v>90</v>
      </c>
      <c r="P1032" s="20">
        <f>ROUND(CachTinhDiem!$B$23*ROUND(1+(SUMPRODUCT(INDEX(CachTinhDiem!$B$8:$E$11,1,0),$K1032:$N1032)-1)*9/4,1)+CachTinhDiem!$B$24*ROUND(1+(INDEX(CachTinhDiem!$B$15:$E$20,MATCH($O1032,CachTinhDiem!$A$15:$A$20,0),1)-1)*9/4,1),1)</f>
        <v>5.4</v>
      </c>
      <c r="Q1032" s="20">
        <f>ROUND(CachTinhDiem!$B$23*ROUND(1+(SUMPRODUCT(INDEX(CachTinhDiem!$B$8:$E$11,2,0),$K1032:$N1032)-1)*9/4,1)+CachTinhDiem!$B$24*ROUND(1+(INDEX(CachTinhDiem!$B$15:$E$20,MATCH($O1032,CachTinhDiem!$A$15:$A$20,0),2)-1)*9/4,1),1)</f>
        <v>5.2</v>
      </c>
      <c r="R1032" s="20">
        <f>ROUND(CachTinhDiem!$B$23*ROUND(1+(SUMPRODUCT(INDEX(CachTinhDiem!$B$8:$E$11,3,0),$K1032:$N1032)-1)*9/4,1)+CachTinhDiem!$B$24*ROUND(1+(INDEX(CachTinhDiem!$B$15:$E$20,MATCH($O1032,CachTinhDiem!$A$15:$A$20,0),3)-1)*9/4,1),1)</f>
        <v>5.3</v>
      </c>
      <c r="S1032" s="20">
        <f>ROUND(CachTinhDiem!$B$23*ROUND(1+(SUMPRODUCT(INDEX(CachTinhDiem!$B$8:$E$11,4,0),$K1032:$N1032)-1)*9/4,1)+CachTinhDiem!$B$24*ROUND(1+(INDEX(CachTinhDiem!$B$15:$E$20,MATCH($O1032,CachTinhDiem!$A$15:$A$20,0),4)-1)*9/4,1),1)</f>
        <v>4.2</v>
      </c>
      <c r="T1032" s="18" t="str">
        <f>INDEX(CachTinhDiem!$A$8:$A$11,MATCH(MAX($P1032:$S1032),$P1032:$S1032,0))</f>
        <v>Đi học</v>
      </c>
      <c r="U1032" s="21" t="s">
        <v>91</v>
      </c>
      <c r="V1032" s="21" t="s">
        <v>92</v>
      </c>
    </row>
    <row r="1033" spans="1:22" ht="15" customHeight="1" x14ac:dyDescent="0.35">
      <c r="A1033" s="18" t="s">
        <v>2263</v>
      </c>
      <c r="B1033" s="18" t="s">
        <v>2119</v>
      </c>
      <c r="C1033" s="18" t="s">
        <v>2264</v>
      </c>
      <c r="D1033" s="18" t="s">
        <v>100</v>
      </c>
      <c r="E1033" s="18" t="s">
        <v>277</v>
      </c>
      <c r="F1033" s="18" t="s">
        <v>87</v>
      </c>
      <c r="G1033" s="18" t="s">
        <v>132</v>
      </c>
      <c r="H1033" s="19">
        <v>24</v>
      </c>
      <c r="I1033" s="19">
        <v>40</v>
      </c>
      <c r="J1033" s="18" t="s">
        <v>133</v>
      </c>
      <c r="K1033" s="19">
        <v>2</v>
      </c>
      <c r="L1033" s="19">
        <v>5</v>
      </c>
      <c r="M1033" s="19">
        <v>5</v>
      </c>
      <c r="N1033" s="19">
        <v>3</v>
      </c>
      <c r="O1033" s="18" t="s">
        <v>138</v>
      </c>
      <c r="P1033" s="20">
        <f>ROUND(CachTinhDiem!$B$23*ROUND(1+(SUMPRODUCT(INDEX(CachTinhDiem!$B$8:$E$11,1,0),$K1033:$N1033)-1)*9/4,1)+CachTinhDiem!$B$24*ROUND(1+(INDEX(CachTinhDiem!$B$15:$E$20,MATCH($O1033,CachTinhDiem!$A$15:$A$20,0),1)-1)*9/4,1),1)</f>
        <v>7.9</v>
      </c>
      <c r="Q1033" s="20">
        <f>ROUND(CachTinhDiem!$B$23*ROUND(1+(SUMPRODUCT(INDEX(CachTinhDiem!$B$8:$E$11,2,0),$K1033:$N1033)-1)*9/4,1)+CachTinhDiem!$B$24*ROUND(1+(INDEX(CachTinhDiem!$B$15:$E$20,MATCH($O1033,CachTinhDiem!$A$15:$A$20,0),2)-1)*9/4,1),1)</f>
        <v>8.6999999999999993</v>
      </c>
      <c r="R1033" s="20">
        <f>ROUND(CachTinhDiem!$B$23*ROUND(1+(SUMPRODUCT(INDEX(CachTinhDiem!$B$8:$E$11,3,0),$K1033:$N1033)-1)*9/4,1)+CachTinhDiem!$B$24*ROUND(1+(INDEX(CachTinhDiem!$B$15:$E$20,MATCH($O1033,CachTinhDiem!$A$15:$A$20,0),3)-1)*9/4,1),1)</f>
        <v>8.6999999999999993</v>
      </c>
      <c r="S1033" s="20">
        <f>ROUND(CachTinhDiem!$B$23*ROUND(1+(SUMPRODUCT(INDEX(CachTinhDiem!$B$8:$E$11,4,0),$K1033:$N1033)-1)*9/4,1)+CachTinhDiem!$B$24*ROUND(1+(INDEX(CachTinhDiem!$B$15:$E$20,MATCH($O1033,CachTinhDiem!$A$15:$A$20,0),4)-1)*9/4,1),1)</f>
        <v>5.4</v>
      </c>
      <c r="T1033" s="18" t="str">
        <f>INDEX(CachTinhDiem!$A$8:$A$11,MATCH(MAX($P1033:$S1033),$P1033:$S1033,0))</f>
        <v>Xưởng/Công trình</v>
      </c>
      <c r="U1033" s="21" t="s">
        <v>91</v>
      </c>
      <c r="V1033" s="21" t="s">
        <v>92</v>
      </c>
    </row>
    <row r="1034" spans="1:22" ht="15" customHeight="1" x14ac:dyDescent="0.35">
      <c r="A1034" s="18" t="s">
        <v>2265</v>
      </c>
      <c r="B1034" s="18" t="s">
        <v>2119</v>
      </c>
      <c r="C1034" s="18" t="s">
        <v>2266</v>
      </c>
      <c r="D1034" s="18" t="s">
        <v>100</v>
      </c>
      <c r="E1034" s="18" t="s">
        <v>190</v>
      </c>
      <c r="F1034" s="18" t="s">
        <v>87</v>
      </c>
      <c r="G1034" s="18" t="s">
        <v>1083</v>
      </c>
      <c r="H1034" s="19">
        <v>13</v>
      </c>
      <c r="I1034" s="19">
        <v>32</v>
      </c>
      <c r="J1034" s="18" t="s">
        <v>89</v>
      </c>
      <c r="K1034" s="19">
        <v>3</v>
      </c>
      <c r="L1034" s="19">
        <v>2</v>
      </c>
      <c r="M1034" s="19">
        <v>4</v>
      </c>
      <c r="N1034" s="19">
        <v>3</v>
      </c>
      <c r="O1034" s="18" t="s">
        <v>115</v>
      </c>
      <c r="P1034" s="20">
        <f>ROUND(CachTinhDiem!$B$23*ROUND(1+(SUMPRODUCT(INDEX(CachTinhDiem!$B$8:$E$11,1,0),$K1034:$N1034)-1)*9/4,1)+CachTinhDiem!$B$24*ROUND(1+(INDEX(CachTinhDiem!$B$15:$E$20,MATCH($O1034,CachTinhDiem!$A$15:$A$20,0),1)-1)*9/4,1),1)</f>
        <v>6.9</v>
      </c>
      <c r="Q1034" s="20">
        <f>ROUND(CachTinhDiem!$B$23*ROUND(1+(SUMPRODUCT(INDEX(CachTinhDiem!$B$8:$E$11,2,0),$K1034:$N1034)-1)*9/4,1)+CachTinhDiem!$B$24*ROUND(1+(INDEX(CachTinhDiem!$B$15:$E$20,MATCH($O1034,CachTinhDiem!$A$15:$A$20,0),2)-1)*9/4,1),1)</f>
        <v>6.7</v>
      </c>
      <c r="R1034" s="20">
        <f>ROUND(CachTinhDiem!$B$23*ROUND(1+(SUMPRODUCT(INDEX(CachTinhDiem!$B$8:$E$11,3,0),$K1034:$N1034)-1)*9/4,1)+CachTinhDiem!$B$24*ROUND(1+(INDEX(CachTinhDiem!$B$15:$E$20,MATCH($O1034,CachTinhDiem!$A$15:$A$20,0),3)-1)*9/4,1),1)</f>
        <v>7.2</v>
      </c>
      <c r="S1034" s="20">
        <f>ROUND(CachTinhDiem!$B$23*ROUND(1+(SUMPRODUCT(INDEX(CachTinhDiem!$B$8:$E$11,4,0),$K1034:$N1034)-1)*9/4,1)+CachTinhDiem!$B$24*ROUND(1+(INDEX(CachTinhDiem!$B$15:$E$20,MATCH($O1034,CachTinhDiem!$A$15:$A$20,0),4)-1)*9/4,1),1)</f>
        <v>5.5</v>
      </c>
      <c r="T1034" s="18" t="str">
        <f>INDEX(CachTinhDiem!$A$8:$A$11,MATCH(MAX($P1034:$S1034),$P1034:$S1034,0))</f>
        <v>Vẽ ngoại cảnh</v>
      </c>
      <c r="U1034" s="21" t="s">
        <v>91</v>
      </c>
      <c r="V1034" s="21" t="s">
        <v>92</v>
      </c>
    </row>
    <row r="1035" spans="1:22" ht="15" customHeight="1" x14ac:dyDescent="0.35">
      <c r="A1035" s="18" t="s">
        <v>2267</v>
      </c>
      <c r="B1035" s="18" t="s">
        <v>2119</v>
      </c>
      <c r="C1035" s="18" t="s">
        <v>2268</v>
      </c>
      <c r="D1035" s="18" t="s">
        <v>100</v>
      </c>
      <c r="E1035" s="18" t="s">
        <v>678</v>
      </c>
      <c r="F1035" s="18" t="s">
        <v>679</v>
      </c>
      <c r="G1035" s="18" t="s">
        <v>199</v>
      </c>
      <c r="H1035" s="19">
        <v>15</v>
      </c>
      <c r="I1035" s="19">
        <v>32</v>
      </c>
      <c r="J1035" s="18" t="s">
        <v>89</v>
      </c>
      <c r="K1035" s="19">
        <v>2</v>
      </c>
      <c r="L1035" s="19">
        <v>3</v>
      </c>
      <c r="M1035" s="19">
        <v>2</v>
      </c>
      <c r="N1035" s="19">
        <v>5</v>
      </c>
      <c r="O1035" s="18" t="s">
        <v>103</v>
      </c>
      <c r="P1035" s="20">
        <f>ROUND(CachTinhDiem!$B$23*ROUND(1+(SUMPRODUCT(INDEX(CachTinhDiem!$B$8:$E$11,1,0),$K1035:$N1035)-1)*9/4,1)+CachTinhDiem!$B$24*ROUND(1+(INDEX(CachTinhDiem!$B$15:$E$20,MATCH($O1035,CachTinhDiem!$A$15:$A$20,0),1)-1)*9/4,1),1)</f>
        <v>6.5</v>
      </c>
      <c r="Q1035" s="20">
        <f>ROUND(CachTinhDiem!$B$23*ROUND(1+(SUMPRODUCT(INDEX(CachTinhDiem!$B$8:$E$11,2,0),$K1035:$N1035)-1)*9/4,1)+CachTinhDiem!$B$24*ROUND(1+(INDEX(CachTinhDiem!$B$15:$E$20,MATCH($O1035,CachTinhDiem!$A$15:$A$20,0),2)-1)*9/4,1),1)</f>
        <v>4.0999999999999996</v>
      </c>
      <c r="R1035" s="20">
        <f>ROUND(CachTinhDiem!$B$23*ROUND(1+(SUMPRODUCT(INDEX(CachTinhDiem!$B$8:$E$11,3,0),$K1035:$N1035)-1)*9/4,1)+CachTinhDiem!$B$24*ROUND(1+(INDEX(CachTinhDiem!$B$15:$E$20,MATCH($O1035,CachTinhDiem!$A$15:$A$20,0),3)-1)*9/4,1),1)</f>
        <v>4.7</v>
      </c>
      <c r="S1035" s="20">
        <f>ROUND(CachTinhDiem!$B$23*ROUND(1+(SUMPRODUCT(INDEX(CachTinhDiem!$B$8:$E$11,4,0),$K1035:$N1035)-1)*9/4,1)+CachTinhDiem!$B$24*ROUND(1+(INDEX(CachTinhDiem!$B$15:$E$20,MATCH($O1035,CachTinhDiem!$A$15:$A$20,0),4)-1)*9/4,1),1)</f>
        <v>8.5</v>
      </c>
      <c r="T1035" s="18" t="str">
        <f>INDEX(CachTinhDiem!$A$8:$A$11,MATCH(MAX($P1035:$S1035),$P1035:$S1035,0))</f>
        <v>Thuyết trình</v>
      </c>
      <c r="U1035" s="21" t="s">
        <v>91</v>
      </c>
      <c r="V1035" s="21" t="s">
        <v>92</v>
      </c>
    </row>
    <row r="1036" spans="1:22" ht="15" customHeight="1" x14ac:dyDescent="0.35">
      <c r="A1036" s="18" t="s">
        <v>2269</v>
      </c>
      <c r="B1036" s="18" t="s">
        <v>2119</v>
      </c>
      <c r="C1036" s="18" t="s">
        <v>2270</v>
      </c>
      <c r="D1036" s="18" t="s">
        <v>100</v>
      </c>
      <c r="E1036" s="18" t="s">
        <v>18</v>
      </c>
      <c r="F1036" s="18" t="s">
        <v>87</v>
      </c>
      <c r="G1036" s="18" t="s">
        <v>351</v>
      </c>
      <c r="H1036" s="19">
        <v>20</v>
      </c>
      <c r="I1036" s="19">
        <v>35</v>
      </c>
      <c r="J1036" s="18" t="s">
        <v>89</v>
      </c>
      <c r="K1036" s="19">
        <v>2</v>
      </c>
      <c r="L1036" s="19">
        <v>4</v>
      </c>
      <c r="M1036" s="19">
        <v>3</v>
      </c>
      <c r="N1036" s="19">
        <v>4</v>
      </c>
      <c r="O1036" s="18" t="s">
        <v>150</v>
      </c>
      <c r="P1036" s="20">
        <f>ROUND(CachTinhDiem!$B$23*ROUND(1+(SUMPRODUCT(INDEX(CachTinhDiem!$B$8:$E$11,1,0),$K1036:$N1036)-1)*9/4,1)+CachTinhDiem!$B$24*ROUND(1+(INDEX(CachTinhDiem!$B$15:$E$20,MATCH($O1036,CachTinhDiem!$A$15:$A$20,0),1)-1)*9/4,1),1)</f>
        <v>7</v>
      </c>
      <c r="Q1036" s="20">
        <f>ROUND(CachTinhDiem!$B$23*ROUND(1+(SUMPRODUCT(INDEX(CachTinhDiem!$B$8:$E$11,2,0),$K1036:$N1036)-1)*9/4,1)+CachTinhDiem!$B$24*ROUND(1+(INDEX(CachTinhDiem!$B$15:$E$20,MATCH($O1036,CachTinhDiem!$A$15:$A$20,0),2)-1)*9/4,1),1)</f>
        <v>5</v>
      </c>
      <c r="R1036" s="20">
        <f>ROUND(CachTinhDiem!$B$23*ROUND(1+(SUMPRODUCT(INDEX(CachTinhDiem!$B$8:$E$11,3,0),$K1036:$N1036)-1)*9/4,1)+CachTinhDiem!$B$24*ROUND(1+(INDEX(CachTinhDiem!$B$15:$E$20,MATCH($O1036,CachTinhDiem!$A$15:$A$20,0),3)-1)*9/4,1),1)</f>
        <v>7.6</v>
      </c>
      <c r="S1036" s="20">
        <f>ROUND(CachTinhDiem!$B$23*ROUND(1+(SUMPRODUCT(INDEX(CachTinhDiem!$B$8:$E$11,4,0),$K1036:$N1036)-1)*9/4,1)+CachTinhDiem!$B$24*ROUND(1+(INDEX(CachTinhDiem!$B$15:$E$20,MATCH($O1036,CachTinhDiem!$A$15:$A$20,0),4)-1)*9/4,1),1)</f>
        <v>6.8</v>
      </c>
      <c r="T1036" s="18" t="str">
        <f>INDEX(CachTinhDiem!$A$8:$A$11,MATCH(MAX($P1036:$S1036),$P1036:$S1036,0))</f>
        <v>Vẽ ngoại cảnh</v>
      </c>
      <c r="U1036" s="21" t="s">
        <v>91</v>
      </c>
      <c r="V1036" s="21" t="s">
        <v>92</v>
      </c>
    </row>
    <row r="1037" spans="1:22" ht="15" customHeight="1" x14ac:dyDescent="0.35">
      <c r="A1037" s="18" t="s">
        <v>2271</v>
      </c>
      <c r="B1037" s="18" t="s">
        <v>2119</v>
      </c>
      <c r="C1037" s="18" t="s">
        <v>2272</v>
      </c>
      <c r="D1037" s="18" t="s">
        <v>100</v>
      </c>
      <c r="E1037" s="18" t="s">
        <v>86</v>
      </c>
      <c r="F1037" s="18" t="s">
        <v>87</v>
      </c>
      <c r="G1037" s="18" t="s">
        <v>1083</v>
      </c>
      <c r="H1037" s="19">
        <v>13</v>
      </c>
      <c r="I1037" s="19">
        <v>32</v>
      </c>
      <c r="J1037" s="18" t="s">
        <v>89</v>
      </c>
      <c r="K1037" s="19">
        <v>3</v>
      </c>
      <c r="L1037" s="19">
        <v>2</v>
      </c>
      <c r="M1037" s="19">
        <v>4</v>
      </c>
      <c r="N1037" s="19">
        <v>3</v>
      </c>
      <c r="O1037" s="18" t="s">
        <v>115</v>
      </c>
      <c r="P1037" s="20">
        <f>ROUND(CachTinhDiem!$B$23*ROUND(1+(SUMPRODUCT(INDEX(CachTinhDiem!$B$8:$E$11,1,0),$K1037:$N1037)-1)*9/4,1)+CachTinhDiem!$B$24*ROUND(1+(INDEX(CachTinhDiem!$B$15:$E$20,MATCH($O1037,CachTinhDiem!$A$15:$A$20,0),1)-1)*9/4,1),1)</f>
        <v>6.9</v>
      </c>
      <c r="Q1037" s="20">
        <f>ROUND(CachTinhDiem!$B$23*ROUND(1+(SUMPRODUCT(INDEX(CachTinhDiem!$B$8:$E$11,2,0),$K1037:$N1037)-1)*9/4,1)+CachTinhDiem!$B$24*ROUND(1+(INDEX(CachTinhDiem!$B$15:$E$20,MATCH($O1037,CachTinhDiem!$A$15:$A$20,0),2)-1)*9/4,1),1)</f>
        <v>6.7</v>
      </c>
      <c r="R1037" s="20">
        <f>ROUND(CachTinhDiem!$B$23*ROUND(1+(SUMPRODUCT(INDEX(CachTinhDiem!$B$8:$E$11,3,0),$K1037:$N1037)-1)*9/4,1)+CachTinhDiem!$B$24*ROUND(1+(INDEX(CachTinhDiem!$B$15:$E$20,MATCH($O1037,CachTinhDiem!$A$15:$A$20,0),3)-1)*9/4,1),1)</f>
        <v>7.2</v>
      </c>
      <c r="S1037" s="20">
        <f>ROUND(CachTinhDiem!$B$23*ROUND(1+(SUMPRODUCT(INDEX(CachTinhDiem!$B$8:$E$11,4,0),$K1037:$N1037)-1)*9/4,1)+CachTinhDiem!$B$24*ROUND(1+(INDEX(CachTinhDiem!$B$15:$E$20,MATCH($O1037,CachTinhDiem!$A$15:$A$20,0),4)-1)*9/4,1),1)</f>
        <v>5.5</v>
      </c>
      <c r="T1037" s="18" t="str">
        <f>INDEX(CachTinhDiem!$A$8:$A$11,MATCH(MAX($P1037:$S1037),$P1037:$S1037,0))</f>
        <v>Vẽ ngoại cảnh</v>
      </c>
      <c r="U1037" s="21" t="s">
        <v>91</v>
      </c>
      <c r="V1037" s="21" t="s">
        <v>92</v>
      </c>
    </row>
    <row r="1038" spans="1:22" ht="15" customHeight="1" x14ac:dyDescent="0.35">
      <c r="A1038" s="18" t="s">
        <v>2273</v>
      </c>
      <c r="B1038" s="18" t="s">
        <v>2119</v>
      </c>
      <c r="C1038" s="18" t="s">
        <v>2274</v>
      </c>
      <c r="D1038" s="18" t="s">
        <v>100</v>
      </c>
      <c r="E1038" s="18" t="s">
        <v>225</v>
      </c>
      <c r="F1038" s="18" t="s">
        <v>87</v>
      </c>
      <c r="G1038" s="18" t="s">
        <v>132</v>
      </c>
      <c r="H1038" s="19">
        <v>17</v>
      </c>
      <c r="I1038" s="19">
        <v>36</v>
      </c>
      <c r="J1038" s="18" t="s">
        <v>89</v>
      </c>
      <c r="K1038" s="19">
        <v>2</v>
      </c>
      <c r="L1038" s="19">
        <v>5</v>
      </c>
      <c r="M1038" s="19">
        <v>3</v>
      </c>
      <c r="N1038" s="19">
        <v>4</v>
      </c>
      <c r="O1038" s="18" t="s">
        <v>103</v>
      </c>
      <c r="P1038" s="20">
        <f>ROUND(CachTinhDiem!$B$23*ROUND(1+(SUMPRODUCT(INDEX(CachTinhDiem!$B$8:$E$11,1,0),$K1038:$N1038)-1)*9/4,1)+CachTinhDiem!$B$24*ROUND(1+(INDEX(CachTinhDiem!$B$15:$E$20,MATCH($O1038,CachTinhDiem!$A$15:$A$20,0),1)-1)*9/4,1),1)</f>
        <v>7.5</v>
      </c>
      <c r="Q1038" s="20">
        <f>ROUND(CachTinhDiem!$B$23*ROUND(1+(SUMPRODUCT(INDEX(CachTinhDiem!$B$8:$E$11,2,0),$K1038:$N1038)-1)*9/4,1)+CachTinhDiem!$B$24*ROUND(1+(INDEX(CachTinhDiem!$B$15:$E$20,MATCH($O1038,CachTinhDiem!$A$15:$A$20,0),2)-1)*9/4,1),1)</f>
        <v>5.3</v>
      </c>
      <c r="R1038" s="20">
        <f>ROUND(CachTinhDiem!$B$23*ROUND(1+(SUMPRODUCT(INDEX(CachTinhDiem!$B$8:$E$11,3,0),$K1038:$N1038)-1)*9/4,1)+CachTinhDiem!$B$24*ROUND(1+(INDEX(CachTinhDiem!$B$15:$E$20,MATCH($O1038,CachTinhDiem!$A$15:$A$20,0),3)-1)*9/4,1),1)</f>
        <v>6.1</v>
      </c>
      <c r="S1038" s="20">
        <f>ROUND(CachTinhDiem!$B$23*ROUND(1+(SUMPRODUCT(INDEX(CachTinhDiem!$B$8:$E$11,4,0),$K1038:$N1038)-1)*9/4,1)+CachTinhDiem!$B$24*ROUND(1+(INDEX(CachTinhDiem!$B$15:$E$20,MATCH($O1038,CachTinhDiem!$A$15:$A$20,0),4)-1)*9/4,1),1)</f>
        <v>8.5</v>
      </c>
      <c r="T1038" s="18" t="str">
        <f>INDEX(CachTinhDiem!$A$8:$A$11,MATCH(MAX($P1038:$S1038),$P1038:$S1038,0))</f>
        <v>Thuyết trình</v>
      </c>
      <c r="U1038" s="21" t="s">
        <v>91</v>
      </c>
      <c r="V1038" s="21" t="s">
        <v>92</v>
      </c>
    </row>
    <row r="1039" spans="1:22" ht="15" customHeight="1" x14ac:dyDescent="0.35">
      <c r="A1039" s="18" t="s">
        <v>2275</v>
      </c>
      <c r="B1039" s="18" t="s">
        <v>2119</v>
      </c>
      <c r="C1039" s="18" t="s">
        <v>2276</v>
      </c>
      <c r="D1039" s="18" t="s">
        <v>100</v>
      </c>
      <c r="E1039" s="18" t="s">
        <v>318</v>
      </c>
      <c r="F1039" s="18" t="s">
        <v>87</v>
      </c>
      <c r="G1039" s="18" t="s">
        <v>102</v>
      </c>
      <c r="H1039" s="19">
        <v>18</v>
      </c>
      <c r="I1039" s="19">
        <v>37</v>
      </c>
      <c r="J1039" s="18" t="s">
        <v>89</v>
      </c>
      <c r="K1039" s="19">
        <v>2</v>
      </c>
      <c r="L1039" s="19">
        <v>4</v>
      </c>
      <c r="M1039" s="19">
        <v>4</v>
      </c>
      <c r="N1039" s="19">
        <v>4</v>
      </c>
      <c r="O1039" s="18" t="s">
        <v>103</v>
      </c>
      <c r="P1039" s="20">
        <f>ROUND(CachTinhDiem!$B$23*ROUND(1+(SUMPRODUCT(INDEX(CachTinhDiem!$B$8:$E$11,1,0),$K1039:$N1039)-1)*9/4,1)+CachTinhDiem!$B$24*ROUND(1+(INDEX(CachTinhDiem!$B$15:$E$20,MATCH($O1039,CachTinhDiem!$A$15:$A$20,0),1)-1)*9/4,1),1)</f>
        <v>7.5</v>
      </c>
      <c r="Q1039" s="20">
        <f>ROUND(CachTinhDiem!$B$23*ROUND(1+(SUMPRODUCT(INDEX(CachTinhDiem!$B$8:$E$11,2,0),$K1039:$N1039)-1)*9/4,1)+CachTinhDiem!$B$24*ROUND(1+(INDEX(CachTinhDiem!$B$15:$E$20,MATCH($O1039,CachTinhDiem!$A$15:$A$20,0),2)-1)*9/4,1),1)</f>
        <v>5.8</v>
      </c>
      <c r="R1039" s="20">
        <f>ROUND(CachTinhDiem!$B$23*ROUND(1+(SUMPRODUCT(INDEX(CachTinhDiem!$B$8:$E$11,3,0),$K1039:$N1039)-1)*9/4,1)+CachTinhDiem!$B$24*ROUND(1+(INDEX(CachTinhDiem!$B$15:$E$20,MATCH($O1039,CachTinhDiem!$A$15:$A$20,0),3)-1)*9/4,1),1)</f>
        <v>6.5</v>
      </c>
      <c r="S1039" s="20">
        <f>ROUND(CachTinhDiem!$B$23*ROUND(1+(SUMPRODUCT(INDEX(CachTinhDiem!$B$8:$E$11,4,0),$K1039:$N1039)-1)*9/4,1)+CachTinhDiem!$B$24*ROUND(1+(INDEX(CachTinhDiem!$B$15:$E$20,MATCH($O1039,CachTinhDiem!$A$15:$A$20,0),4)-1)*9/4,1),1)</f>
        <v>8.5</v>
      </c>
      <c r="T1039" s="18" t="str">
        <f>INDEX(CachTinhDiem!$A$8:$A$11,MATCH(MAX($P1039:$S1039),$P1039:$S1039,0))</f>
        <v>Thuyết trình</v>
      </c>
      <c r="U1039" s="21" t="s">
        <v>91</v>
      </c>
      <c r="V1039" s="21" t="s">
        <v>92</v>
      </c>
    </row>
    <row r="1040" spans="1:22" ht="15" customHeight="1" x14ac:dyDescent="0.35">
      <c r="A1040" s="18" t="s">
        <v>2277</v>
      </c>
      <c r="B1040" s="18" t="s">
        <v>2119</v>
      </c>
      <c r="C1040" s="18" t="s">
        <v>2278</v>
      </c>
      <c r="D1040" s="18" t="s">
        <v>100</v>
      </c>
      <c r="E1040" s="18" t="s">
        <v>183</v>
      </c>
      <c r="F1040" s="18" t="s">
        <v>87</v>
      </c>
      <c r="G1040" s="18" t="s">
        <v>132</v>
      </c>
      <c r="H1040" s="19">
        <v>23</v>
      </c>
      <c r="I1040" s="19">
        <v>37</v>
      </c>
      <c r="J1040" s="18" t="s">
        <v>133</v>
      </c>
      <c r="K1040" s="19">
        <v>2</v>
      </c>
      <c r="L1040" s="19">
        <v>5</v>
      </c>
      <c r="M1040" s="19">
        <v>4</v>
      </c>
      <c r="N1040" s="19">
        <v>4</v>
      </c>
      <c r="O1040" s="18" t="s">
        <v>150</v>
      </c>
      <c r="P1040" s="20">
        <f>ROUND(CachTinhDiem!$B$23*ROUND(1+(SUMPRODUCT(INDEX(CachTinhDiem!$B$8:$E$11,1,0),$K1040:$N1040)-1)*9/4,1)+CachTinhDiem!$B$24*ROUND(1+(INDEX(CachTinhDiem!$B$15:$E$20,MATCH($O1040,CachTinhDiem!$A$15:$A$20,0),1)-1)*9/4,1),1)</f>
        <v>7.9</v>
      </c>
      <c r="Q1040" s="20">
        <f>ROUND(CachTinhDiem!$B$23*ROUND(1+(SUMPRODUCT(INDEX(CachTinhDiem!$B$8:$E$11,2,0),$K1040:$N1040)-1)*9/4,1)+CachTinhDiem!$B$24*ROUND(1+(INDEX(CachTinhDiem!$B$15:$E$20,MATCH($O1040,CachTinhDiem!$A$15:$A$20,0),2)-1)*9/4,1),1)</f>
        <v>6.1</v>
      </c>
      <c r="R1040" s="20">
        <f>ROUND(CachTinhDiem!$B$23*ROUND(1+(SUMPRODUCT(INDEX(CachTinhDiem!$B$8:$E$11,3,0),$K1040:$N1040)-1)*9/4,1)+CachTinhDiem!$B$24*ROUND(1+(INDEX(CachTinhDiem!$B$15:$E$20,MATCH($O1040,CachTinhDiem!$A$15:$A$20,0),3)-1)*9/4,1),1)</f>
        <v>8.9</v>
      </c>
      <c r="S1040" s="20">
        <f>ROUND(CachTinhDiem!$B$23*ROUND(1+(SUMPRODUCT(INDEX(CachTinhDiem!$B$8:$E$11,4,0),$K1040:$N1040)-1)*9/4,1)+CachTinhDiem!$B$24*ROUND(1+(INDEX(CachTinhDiem!$B$15:$E$20,MATCH($O1040,CachTinhDiem!$A$15:$A$20,0),4)-1)*9/4,1),1)</f>
        <v>7.4</v>
      </c>
      <c r="T1040" s="18" t="str">
        <f>INDEX(CachTinhDiem!$A$8:$A$11,MATCH(MAX($P1040:$S1040),$P1040:$S1040,0))</f>
        <v>Vẽ ngoại cảnh</v>
      </c>
      <c r="U1040" s="21" t="s">
        <v>91</v>
      </c>
      <c r="V1040" s="21" t="s">
        <v>92</v>
      </c>
    </row>
    <row r="1041" spans="1:22" ht="15" customHeight="1" x14ac:dyDescent="0.35">
      <c r="A1041" s="18" t="s">
        <v>2279</v>
      </c>
      <c r="B1041" s="18" t="s">
        <v>2119</v>
      </c>
      <c r="C1041" s="18" t="s">
        <v>2280</v>
      </c>
      <c r="D1041" s="18" t="s">
        <v>100</v>
      </c>
      <c r="E1041" s="18" t="s">
        <v>190</v>
      </c>
      <c r="F1041" s="18" t="s">
        <v>87</v>
      </c>
      <c r="G1041" s="18" t="s">
        <v>490</v>
      </c>
      <c r="H1041" s="19">
        <v>15</v>
      </c>
      <c r="I1041" s="19">
        <v>33</v>
      </c>
      <c r="J1041" s="18" t="s">
        <v>89</v>
      </c>
      <c r="K1041" s="19">
        <v>3</v>
      </c>
      <c r="L1041" s="19">
        <v>2</v>
      </c>
      <c r="M1041" s="19">
        <v>3</v>
      </c>
      <c r="N1041" s="19">
        <v>4</v>
      </c>
      <c r="O1041" s="18" t="s">
        <v>103</v>
      </c>
      <c r="P1041" s="20">
        <f>ROUND(CachTinhDiem!$B$23*ROUND(1+(SUMPRODUCT(INDEX(CachTinhDiem!$B$8:$E$11,1,0),$K1041:$N1041)-1)*9/4,1)+CachTinhDiem!$B$24*ROUND(1+(INDEX(CachTinhDiem!$B$15:$E$20,MATCH($O1041,CachTinhDiem!$A$15:$A$20,0),1)-1)*9/4,1),1)</f>
        <v>6.2</v>
      </c>
      <c r="Q1041" s="20">
        <f>ROUND(CachTinhDiem!$B$23*ROUND(1+(SUMPRODUCT(INDEX(CachTinhDiem!$B$8:$E$11,2,0),$K1041:$N1041)-1)*9/4,1)+CachTinhDiem!$B$24*ROUND(1+(INDEX(CachTinhDiem!$B$15:$E$20,MATCH($O1041,CachTinhDiem!$A$15:$A$20,0),2)-1)*9/4,1),1)</f>
        <v>4.7</v>
      </c>
      <c r="R1041" s="20">
        <f>ROUND(CachTinhDiem!$B$23*ROUND(1+(SUMPRODUCT(INDEX(CachTinhDiem!$B$8:$E$11,3,0),$K1041:$N1041)-1)*9/4,1)+CachTinhDiem!$B$24*ROUND(1+(INDEX(CachTinhDiem!$B$15:$E$20,MATCH($O1041,CachTinhDiem!$A$15:$A$20,0),3)-1)*9/4,1),1)</f>
        <v>4.7</v>
      </c>
      <c r="S1041" s="20">
        <f>ROUND(CachTinhDiem!$B$23*ROUND(1+(SUMPRODUCT(INDEX(CachTinhDiem!$B$8:$E$11,4,0),$K1041:$N1041)-1)*9/4,1)+CachTinhDiem!$B$24*ROUND(1+(INDEX(CachTinhDiem!$B$15:$E$20,MATCH($O1041,CachTinhDiem!$A$15:$A$20,0),4)-1)*9/4,1),1)</f>
        <v>7.5</v>
      </c>
      <c r="T1041" s="18" t="str">
        <f>INDEX(CachTinhDiem!$A$8:$A$11,MATCH(MAX($P1041:$S1041),$P1041:$S1041,0))</f>
        <v>Thuyết trình</v>
      </c>
      <c r="U1041" s="21" t="s">
        <v>91</v>
      </c>
      <c r="V1041" s="21" t="s">
        <v>92</v>
      </c>
    </row>
    <row r="1042" spans="1:22" ht="15" customHeight="1" x14ac:dyDescent="0.35">
      <c r="A1042" s="18" t="s">
        <v>2281</v>
      </c>
      <c r="B1042" s="18" t="s">
        <v>2119</v>
      </c>
      <c r="C1042" s="18" t="s">
        <v>2282</v>
      </c>
      <c r="D1042" s="18" t="s">
        <v>100</v>
      </c>
      <c r="E1042" s="18" t="s">
        <v>147</v>
      </c>
      <c r="F1042" s="18" t="s">
        <v>87</v>
      </c>
      <c r="G1042" s="18" t="s">
        <v>102</v>
      </c>
      <c r="H1042" s="19">
        <v>22</v>
      </c>
      <c r="I1042" s="19">
        <v>35</v>
      </c>
      <c r="J1042" s="18" t="s">
        <v>133</v>
      </c>
      <c r="K1042" s="19">
        <v>1</v>
      </c>
      <c r="L1042" s="19">
        <v>3</v>
      </c>
      <c r="M1042" s="19">
        <v>2</v>
      </c>
      <c r="N1042" s="19">
        <v>4</v>
      </c>
      <c r="O1042" s="18" t="s">
        <v>103</v>
      </c>
      <c r="P1042" s="20">
        <f>ROUND(CachTinhDiem!$B$23*ROUND(1+(SUMPRODUCT(INDEX(CachTinhDiem!$B$8:$E$11,1,0),$K1042:$N1042)-1)*9/4,1)+CachTinhDiem!$B$24*ROUND(1+(INDEX(CachTinhDiem!$B$15:$E$20,MATCH($O1042,CachTinhDiem!$A$15:$A$20,0),1)-1)*9/4,1),1)</f>
        <v>5.9</v>
      </c>
      <c r="Q1042" s="20">
        <f>ROUND(CachTinhDiem!$B$23*ROUND(1+(SUMPRODUCT(INDEX(CachTinhDiem!$B$8:$E$11,2,0),$K1042:$N1042)-1)*9/4,1)+CachTinhDiem!$B$24*ROUND(1+(INDEX(CachTinhDiem!$B$15:$E$20,MATCH($O1042,CachTinhDiem!$A$15:$A$20,0),2)-1)*9/4,1),1)</f>
        <v>3.6</v>
      </c>
      <c r="R1042" s="20">
        <f>ROUND(CachTinhDiem!$B$23*ROUND(1+(SUMPRODUCT(INDEX(CachTinhDiem!$B$8:$E$11,3,0),$K1042:$N1042)-1)*9/4,1)+CachTinhDiem!$B$24*ROUND(1+(INDEX(CachTinhDiem!$B$15:$E$20,MATCH($O1042,CachTinhDiem!$A$15:$A$20,0),3)-1)*9/4,1),1)</f>
        <v>4.4000000000000004</v>
      </c>
      <c r="S1042" s="20">
        <f>ROUND(CachTinhDiem!$B$23*ROUND(1+(SUMPRODUCT(INDEX(CachTinhDiem!$B$8:$E$11,4,0),$K1042:$N1042)-1)*9/4,1)+CachTinhDiem!$B$24*ROUND(1+(INDEX(CachTinhDiem!$B$15:$E$20,MATCH($O1042,CachTinhDiem!$A$15:$A$20,0),4)-1)*9/4,1),1)</f>
        <v>7.5</v>
      </c>
      <c r="T1042" s="18" t="str">
        <f>INDEX(CachTinhDiem!$A$8:$A$11,MATCH(MAX($P1042:$S1042),$P1042:$S1042,0))</f>
        <v>Thuyết trình</v>
      </c>
      <c r="U1042" s="21" t="s">
        <v>91</v>
      </c>
      <c r="V1042" s="21" t="s">
        <v>92</v>
      </c>
    </row>
    <row r="1043" spans="1:22" ht="15" customHeight="1" x14ac:dyDescent="0.35">
      <c r="A1043" s="18" t="s">
        <v>2283</v>
      </c>
      <c r="B1043" s="18" t="s">
        <v>2119</v>
      </c>
      <c r="C1043" s="18" t="s">
        <v>2284</v>
      </c>
      <c r="D1043" s="18" t="s">
        <v>100</v>
      </c>
      <c r="E1043" s="18" t="s">
        <v>160</v>
      </c>
      <c r="F1043" s="18" t="s">
        <v>87</v>
      </c>
      <c r="G1043" s="18" t="s">
        <v>2145</v>
      </c>
      <c r="H1043" s="19">
        <v>25</v>
      </c>
      <c r="I1043" s="19">
        <v>39</v>
      </c>
      <c r="J1043" s="18" t="s">
        <v>133</v>
      </c>
      <c r="K1043" s="19">
        <v>1</v>
      </c>
      <c r="L1043" s="19">
        <v>5</v>
      </c>
      <c r="M1043" s="19">
        <v>3</v>
      </c>
      <c r="N1043" s="19">
        <v>4</v>
      </c>
      <c r="O1043" s="18" t="s">
        <v>150</v>
      </c>
      <c r="P1043" s="20">
        <f>ROUND(CachTinhDiem!$B$23*ROUND(1+(SUMPRODUCT(INDEX(CachTinhDiem!$B$8:$E$11,1,0),$K1043:$N1043)-1)*9/4,1)+CachTinhDiem!$B$24*ROUND(1+(INDEX(CachTinhDiem!$B$15:$E$20,MATCH($O1043,CachTinhDiem!$A$15:$A$20,0),1)-1)*9/4,1),1)</f>
        <v>7.3</v>
      </c>
      <c r="Q1043" s="20">
        <f>ROUND(CachTinhDiem!$B$23*ROUND(1+(SUMPRODUCT(INDEX(CachTinhDiem!$B$8:$E$11,2,0),$K1043:$N1043)-1)*9/4,1)+CachTinhDiem!$B$24*ROUND(1+(INDEX(CachTinhDiem!$B$15:$E$20,MATCH($O1043,CachTinhDiem!$A$15:$A$20,0),2)-1)*9/4,1),1)</f>
        <v>5</v>
      </c>
      <c r="R1043" s="20">
        <f>ROUND(CachTinhDiem!$B$23*ROUND(1+(SUMPRODUCT(INDEX(CachTinhDiem!$B$8:$E$11,3,0),$K1043:$N1043)-1)*9/4,1)+CachTinhDiem!$B$24*ROUND(1+(INDEX(CachTinhDiem!$B$15:$E$20,MATCH($O1043,CachTinhDiem!$A$15:$A$20,0),3)-1)*9/4,1),1)</f>
        <v>8.1</v>
      </c>
      <c r="S1043" s="20">
        <f>ROUND(CachTinhDiem!$B$23*ROUND(1+(SUMPRODUCT(INDEX(CachTinhDiem!$B$8:$E$11,4,0),$K1043:$N1043)-1)*9/4,1)+CachTinhDiem!$B$24*ROUND(1+(INDEX(CachTinhDiem!$B$15:$E$20,MATCH($O1043,CachTinhDiem!$A$15:$A$20,0),4)-1)*9/4,1),1)</f>
        <v>7.1</v>
      </c>
      <c r="T1043" s="18" t="str">
        <f>INDEX(CachTinhDiem!$A$8:$A$11,MATCH(MAX($P1043:$S1043),$P1043:$S1043,0))</f>
        <v>Vẽ ngoại cảnh</v>
      </c>
      <c r="U1043" s="21" t="s">
        <v>91</v>
      </c>
      <c r="V1043" s="21" t="s">
        <v>92</v>
      </c>
    </row>
    <row r="1044" spans="1:22" ht="15" customHeight="1" x14ac:dyDescent="0.35">
      <c r="A1044" s="18" t="s">
        <v>2285</v>
      </c>
      <c r="B1044" s="18" t="s">
        <v>2119</v>
      </c>
      <c r="C1044" s="18" t="s">
        <v>2286</v>
      </c>
      <c r="D1044" s="18" t="s">
        <v>100</v>
      </c>
      <c r="E1044" s="18" t="s">
        <v>225</v>
      </c>
      <c r="F1044" s="18" t="s">
        <v>87</v>
      </c>
      <c r="G1044" s="18" t="s">
        <v>539</v>
      </c>
      <c r="H1044" s="19">
        <v>19</v>
      </c>
      <c r="I1044" s="19">
        <v>38</v>
      </c>
      <c r="J1044" s="18" t="s">
        <v>89</v>
      </c>
      <c r="K1044" s="19">
        <v>2</v>
      </c>
      <c r="L1044" s="19">
        <v>5</v>
      </c>
      <c r="M1044" s="19">
        <v>3</v>
      </c>
      <c r="N1044" s="19">
        <v>4</v>
      </c>
      <c r="O1044" s="18" t="s">
        <v>103</v>
      </c>
      <c r="P1044" s="20">
        <f>ROUND(CachTinhDiem!$B$23*ROUND(1+(SUMPRODUCT(INDEX(CachTinhDiem!$B$8:$E$11,1,0),$K1044:$N1044)-1)*9/4,1)+CachTinhDiem!$B$24*ROUND(1+(INDEX(CachTinhDiem!$B$15:$E$20,MATCH($O1044,CachTinhDiem!$A$15:$A$20,0),1)-1)*9/4,1),1)</f>
        <v>7.5</v>
      </c>
      <c r="Q1044" s="20">
        <f>ROUND(CachTinhDiem!$B$23*ROUND(1+(SUMPRODUCT(INDEX(CachTinhDiem!$B$8:$E$11,2,0),$K1044:$N1044)-1)*9/4,1)+CachTinhDiem!$B$24*ROUND(1+(INDEX(CachTinhDiem!$B$15:$E$20,MATCH($O1044,CachTinhDiem!$A$15:$A$20,0),2)-1)*9/4,1),1)</f>
        <v>5.3</v>
      </c>
      <c r="R1044" s="20">
        <f>ROUND(CachTinhDiem!$B$23*ROUND(1+(SUMPRODUCT(INDEX(CachTinhDiem!$B$8:$E$11,3,0),$K1044:$N1044)-1)*9/4,1)+CachTinhDiem!$B$24*ROUND(1+(INDEX(CachTinhDiem!$B$15:$E$20,MATCH($O1044,CachTinhDiem!$A$15:$A$20,0),3)-1)*9/4,1),1)</f>
        <v>6.1</v>
      </c>
      <c r="S1044" s="20">
        <f>ROUND(CachTinhDiem!$B$23*ROUND(1+(SUMPRODUCT(INDEX(CachTinhDiem!$B$8:$E$11,4,0),$K1044:$N1044)-1)*9/4,1)+CachTinhDiem!$B$24*ROUND(1+(INDEX(CachTinhDiem!$B$15:$E$20,MATCH($O1044,CachTinhDiem!$A$15:$A$20,0),4)-1)*9/4,1),1)</f>
        <v>8.5</v>
      </c>
      <c r="T1044" s="18" t="str">
        <f>INDEX(CachTinhDiem!$A$8:$A$11,MATCH(MAX($P1044:$S1044),$P1044:$S1044,0))</f>
        <v>Thuyết trình</v>
      </c>
      <c r="U1044" s="21" t="s">
        <v>91</v>
      </c>
      <c r="V1044" s="21" t="s">
        <v>92</v>
      </c>
    </row>
    <row r="1045" spans="1:22" ht="15" customHeight="1" x14ac:dyDescent="0.35">
      <c r="A1045" s="18" t="s">
        <v>2287</v>
      </c>
      <c r="B1045" s="18" t="s">
        <v>2119</v>
      </c>
      <c r="C1045" s="18" t="s">
        <v>2288</v>
      </c>
      <c r="D1045" s="18" t="s">
        <v>100</v>
      </c>
      <c r="E1045" s="18" t="s">
        <v>24</v>
      </c>
      <c r="F1045" s="18" t="s">
        <v>87</v>
      </c>
      <c r="G1045" s="18" t="s">
        <v>215</v>
      </c>
      <c r="H1045" s="19">
        <v>18</v>
      </c>
      <c r="I1045" s="19">
        <v>36</v>
      </c>
      <c r="J1045" s="18" t="s">
        <v>89</v>
      </c>
      <c r="K1045" s="19">
        <v>2</v>
      </c>
      <c r="L1045" s="19">
        <v>4</v>
      </c>
      <c r="M1045" s="19">
        <v>3</v>
      </c>
      <c r="N1045" s="19">
        <v>4</v>
      </c>
      <c r="O1045" s="18" t="s">
        <v>115</v>
      </c>
      <c r="P1045" s="20">
        <f>ROUND(CachTinhDiem!$B$23*ROUND(1+(SUMPRODUCT(INDEX(CachTinhDiem!$B$8:$E$11,1,0),$K1045:$N1045)-1)*9/4,1)+CachTinhDiem!$B$24*ROUND(1+(INDEX(CachTinhDiem!$B$15:$E$20,MATCH($O1045,CachTinhDiem!$A$15:$A$20,0),1)-1)*9/4,1),1)</f>
        <v>7.6</v>
      </c>
      <c r="Q1045" s="20">
        <f>ROUND(CachTinhDiem!$B$23*ROUND(1+(SUMPRODUCT(INDEX(CachTinhDiem!$B$8:$E$11,2,0),$K1045:$N1045)-1)*9/4,1)+CachTinhDiem!$B$24*ROUND(1+(INDEX(CachTinhDiem!$B$15:$E$20,MATCH($O1045,CachTinhDiem!$A$15:$A$20,0),2)-1)*9/4,1),1)</f>
        <v>6.3</v>
      </c>
      <c r="R1045" s="20">
        <f>ROUND(CachTinhDiem!$B$23*ROUND(1+(SUMPRODUCT(INDEX(CachTinhDiem!$B$8:$E$11,3,0),$K1045:$N1045)-1)*9/4,1)+CachTinhDiem!$B$24*ROUND(1+(INDEX(CachTinhDiem!$B$15:$E$20,MATCH($O1045,CachTinhDiem!$A$15:$A$20,0),3)-1)*9/4,1),1)</f>
        <v>7.6</v>
      </c>
      <c r="S1045" s="20">
        <f>ROUND(CachTinhDiem!$B$23*ROUND(1+(SUMPRODUCT(INDEX(CachTinhDiem!$B$8:$E$11,4,0),$K1045:$N1045)-1)*9/4,1)+CachTinhDiem!$B$24*ROUND(1+(INDEX(CachTinhDiem!$B$15:$E$20,MATCH($O1045,CachTinhDiem!$A$15:$A$20,0),4)-1)*9/4,1),1)</f>
        <v>6.8</v>
      </c>
      <c r="T1045" s="18" t="str">
        <f>INDEX(CachTinhDiem!$A$8:$A$11,MATCH(MAX($P1045:$S1045),$P1045:$S1045,0))</f>
        <v>Đi học</v>
      </c>
      <c r="U1045" s="21" t="s">
        <v>91</v>
      </c>
      <c r="V1045" s="21" t="s">
        <v>92</v>
      </c>
    </row>
    <row r="1046" spans="1:22" ht="15" customHeight="1" x14ac:dyDescent="0.35">
      <c r="A1046" s="18" t="s">
        <v>2289</v>
      </c>
      <c r="B1046" s="18" t="s">
        <v>2119</v>
      </c>
      <c r="C1046" s="18" t="s">
        <v>2290</v>
      </c>
      <c r="D1046" s="18" t="s">
        <v>100</v>
      </c>
      <c r="E1046" s="18" t="s">
        <v>265</v>
      </c>
      <c r="F1046" s="18" t="s">
        <v>266</v>
      </c>
      <c r="G1046" s="18" t="s">
        <v>123</v>
      </c>
      <c r="H1046" s="19">
        <v>8</v>
      </c>
      <c r="I1046" s="19">
        <v>23</v>
      </c>
      <c r="J1046" s="18" t="s">
        <v>97</v>
      </c>
      <c r="K1046" s="19">
        <v>4</v>
      </c>
      <c r="L1046" s="19">
        <v>2</v>
      </c>
      <c r="M1046" s="19">
        <v>4</v>
      </c>
      <c r="N1046" s="19">
        <v>3</v>
      </c>
      <c r="O1046" s="18" t="s">
        <v>110</v>
      </c>
      <c r="P1046" s="20">
        <f>ROUND(CachTinhDiem!$B$23*ROUND(1+(SUMPRODUCT(INDEX(CachTinhDiem!$B$8:$E$11,1,0),$K1046:$N1046)-1)*9/4,1)+CachTinhDiem!$B$24*ROUND(1+(INDEX(CachTinhDiem!$B$15:$E$20,MATCH($O1046,CachTinhDiem!$A$15:$A$20,0),1)-1)*9/4,1),1)</f>
        <v>6.3</v>
      </c>
      <c r="Q1046" s="20">
        <f>ROUND(CachTinhDiem!$B$23*ROUND(1+(SUMPRODUCT(INDEX(CachTinhDiem!$B$8:$E$11,2,0),$K1046:$N1046)-1)*9/4,1)+CachTinhDiem!$B$24*ROUND(1+(INDEX(CachTinhDiem!$B$15:$E$20,MATCH($O1046,CachTinhDiem!$A$15:$A$20,0),2)-1)*9/4,1),1)</f>
        <v>6.3</v>
      </c>
      <c r="R1046" s="20">
        <f>ROUND(CachTinhDiem!$B$23*ROUND(1+(SUMPRODUCT(INDEX(CachTinhDiem!$B$8:$E$11,3,0),$K1046:$N1046)-1)*9/4,1)+CachTinhDiem!$B$24*ROUND(1+(INDEX(CachTinhDiem!$B$15:$E$20,MATCH($O1046,CachTinhDiem!$A$15:$A$20,0),3)-1)*9/4,1),1)</f>
        <v>5.9</v>
      </c>
      <c r="S1046" s="20">
        <f>ROUND(CachTinhDiem!$B$23*ROUND(1+(SUMPRODUCT(INDEX(CachTinhDiem!$B$8:$E$11,4,0),$K1046:$N1046)-1)*9/4,1)+CachTinhDiem!$B$24*ROUND(1+(INDEX(CachTinhDiem!$B$15:$E$20,MATCH($O1046,CachTinhDiem!$A$15:$A$20,0),4)-1)*9/4,1),1)</f>
        <v>6.2</v>
      </c>
      <c r="T1046" s="18" t="str">
        <f>INDEX(CachTinhDiem!$A$8:$A$11,MATCH(MAX($P1046:$S1046),$P1046:$S1046,0))</f>
        <v>Đi học</v>
      </c>
      <c r="U1046" s="21" t="s">
        <v>91</v>
      </c>
      <c r="V1046" s="21" t="s">
        <v>92</v>
      </c>
    </row>
    <row r="1047" spans="1:22" ht="15" customHeight="1" x14ac:dyDescent="0.35">
      <c r="A1047" s="18" t="s">
        <v>2291</v>
      </c>
      <c r="B1047" s="18" t="s">
        <v>2119</v>
      </c>
      <c r="C1047" s="18" t="s">
        <v>2292</v>
      </c>
      <c r="D1047" s="18" t="s">
        <v>100</v>
      </c>
      <c r="E1047" s="18" t="s">
        <v>147</v>
      </c>
      <c r="F1047" s="18" t="s">
        <v>87</v>
      </c>
      <c r="G1047" s="18" t="s">
        <v>215</v>
      </c>
      <c r="H1047" s="19">
        <v>24</v>
      </c>
      <c r="I1047" s="19">
        <v>40</v>
      </c>
      <c r="J1047" s="18" t="s">
        <v>133</v>
      </c>
      <c r="K1047" s="19">
        <v>2</v>
      </c>
      <c r="L1047" s="19">
        <v>4</v>
      </c>
      <c r="M1047" s="19">
        <v>5</v>
      </c>
      <c r="N1047" s="19">
        <v>3</v>
      </c>
      <c r="O1047" s="18" t="s">
        <v>138</v>
      </c>
      <c r="P1047" s="20">
        <f>ROUND(CachTinhDiem!$B$23*ROUND(1+(SUMPRODUCT(INDEX(CachTinhDiem!$B$8:$E$11,1,0),$K1047:$N1047)-1)*9/4,1)+CachTinhDiem!$B$24*ROUND(1+(INDEX(CachTinhDiem!$B$15:$E$20,MATCH($O1047,CachTinhDiem!$A$15:$A$20,0),1)-1)*9/4,1),1)</f>
        <v>7.5</v>
      </c>
      <c r="Q1047" s="20">
        <f>ROUND(CachTinhDiem!$B$23*ROUND(1+(SUMPRODUCT(INDEX(CachTinhDiem!$B$8:$E$11,2,0),$K1047:$N1047)-1)*9/4,1)+CachTinhDiem!$B$24*ROUND(1+(INDEX(CachTinhDiem!$B$15:$E$20,MATCH($O1047,CachTinhDiem!$A$15:$A$20,0),2)-1)*9/4,1),1)</f>
        <v>8.5</v>
      </c>
      <c r="R1047" s="20">
        <f>ROUND(CachTinhDiem!$B$23*ROUND(1+(SUMPRODUCT(INDEX(CachTinhDiem!$B$8:$E$11,3,0),$K1047:$N1047)-1)*9/4,1)+CachTinhDiem!$B$24*ROUND(1+(INDEX(CachTinhDiem!$B$15:$E$20,MATCH($O1047,CachTinhDiem!$A$15:$A$20,0),3)-1)*9/4,1),1)</f>
        <v>8.1999999999999993</v>
      </c>
      <c r="S1047" s="20">
        <f>ROUND(CachTinhDiem!$B$23*ROUND(1+(SUMPRODUCT(INDEX(CachTinhDiem!$B$8:$E$11,4,0),$K1047:$N1047)-1)*9/4,1)+CachTinhDiem!$B$24*ROUND(1+(INDEX(CachTinhDiem!$B$15:$E$20,MATCH($O1047,CachTinhDiem!$A$15:$A$20,0),4)-1)*9/4,1),1)</f>
        <v>5.0999999999999996</v>
      </c>
      <c r="T1047" s="18" t="str">
        <f>INDEX(CachTinhDiem!$A$8:$A$11,MATCH(MAX($P1047:$S1047),$P1047:$S1047,0))</f>
        <v>Xưởng/Công trình</v>
      </c>
      <c r="U1047" s="21" t="s">
        <v>91</v>
      </c>
      <c r="V1047" s="21" t="s">
        <v>92</v>
      </c>
    </row>
    <row r="1048" spans="1:22" ht="15" customHeight="1" x14ac:dyDescent="0.35">
      <c r="A1048" s="18" t="s">
        <v>2293</v>
      </c>
      <c r="B1048" s="18" t="s">
        <v>2119</v>
      </c>
      <c r="C1048" s="18" t="s">
        <v>2294</v>
      </c>
      <c r="D1048" s="18" t="s">
        <v>100</v>
      </c>
      <c r="E1048" s="18" t="s">
        <v>106</v>
      </c>
      <c r="F1048" s="18" t="s">
        <v>87</v>
      </c>
      <c r="G1048" s="18" t="s">
        <v>215</v>
      </c>
      <c r="H1048" s="19">
        <v>24</v>
      </c>
      <c r="I1048" s="19">
        <v>40</v>
      </c>
      <c r="J1048" s="18" t="s">
        <v>133</v>
      </c>
      <c r="K1048" s="19">
        <v>2</v>
      </c>
      <c r="L1048" s="19">
        <v>4</v>
      </c>
      <c r="M1048" s="19">
        <v>5</v>
      </c>
      <c r="N1048" s="19">
        <v>3</v>
      </c>
      <c r="O1048" s="18" t="s">
        <v>138</v>
      </c>
      <c r="P1048" s="20">
        <f>ROUND(CachTinhDiem!$B$23*ROUND(1+(SUMPRODUCT(INDEX(CachTinhDiem!$B$8:$E$11,1,0),$K1048:$N1048)-1)*9/4,1)+CachTinhDiem!$B$24*ROUND(1+(INDEX(CachTinhDiem!$B$15:$E$20,MATCH($O1048,CachTinhDiem!$A$15:$A$20,0),1)-1)*9/4,1),1)</f>
        <v>7.5</v>
      </c>
      <c r="Q1048" s="20">
        <f>ROUND(CachTinhDiem!$B$23*ROUND(1+(SUMPRODUCT(INDEX(CachTinhDiem!$B$8:$E$11,2,0),$K1048:$N1048)-1)*9/4,1)+CachTinhDiem!$B$24*ROUND(1+(INDEX(CachTinhDiem!$B$15:$E$20,MATCH($O1048,CachTinhDiem!$A$15:$A$20,0),2)-1)*9/4,1),1)</f>
        <v>8.5</v>
      </c>
      <c r="R1048" s="20">
        <f>ROUND(CachTinhDiem!$B$23*ROUND(1+(SUMPRODUCT(INDEX(CachTinhDiem!$B$8:$E$11,3,0),$K1048:$N1048)-1)*9/4,1)+CachTinhDiem!$B$24*ROUND(1+(INDEX(CachTinhDiem!$B$15:$E$20,MATCH($O1048,CachTinhDiem!$A$15:$A$20,0),3)-1)*9/4,1),1)</f>
        <v>8.1999999999999993</v>
      </c>
      <c r="S1048" s="20">
        <f>ROUND(CachTinhDiem!$B$23*ROUND(1+(SUMPRODUCT(INDEX(CachTinhDiem!$B$8:$E$11,4,0),$K1048:$N1048)-1)*9/4,1)+CachTinhDiem!$B$24*ROUND(1+(INDEX(CachTinhDiem!$B$15:$E$20,MATCH($O1048,CachTinhDiem!$A$15:$A$20,0),4)-1)*9/4,1),1)</f>
        <v>5.0999999999999996</v>
      </c>
      <c r="T1048" s="18" t="str">
        <f>INDEX(CachTinhDiem!$A$8:$A$11,MATCH(MAX($P1048:$S1048),$P1048:$S1048,0))</f>
        <v>Xưởng/Công trình</v>
      </c>
      <c r="U1048" s="21" t="s">
        <v>91</v>
      </c>
      <c r="V1048" s="21" t="s">
        <v>92</v>
      </c>
    </row>
    <row r="1049" spans="1:22" ht="15" customHeight="1" x14ac:dyDescent="0.35">
      <c r="A1049" s="18" t="s">
        <v>2295</v>
      </c>
      <c r="B1049" s="18" t="s">
        <v>2119</v>
      </c>
      <c r="C1049" s="18" t="s">
        <v>2296</v>
      </c>
      <c r="D1049" s="18" t="s">
        <v>100</v>
      </c>
      <c r="E1049" s="18" t="s">
        <v>106</v>
      </c>
      <c r="F1049" s="18" t="s">
        <v>87</v>
      </c>
      <c r="G1049" s="18" t="s">
        <v>88</v>
      </c>
      <c r="H1049" s="19">
        <v>25</v>
      </c>
      <c r="I1049" s="19">
        <v>40</v>
      </c>
      <c r="J1049" s="18" t="s">
        <v>133</v>
      </c>
      <c r="K1049" s="19">
        <v>2</v>
      </c>
      <c r="L1049" s="19">
        <v>5</v>
      </c>
      <c r="M1049" s="19">
        <v>5</v>
      </c>
      <c r="N1049" s="19">
        <v>2</v>
      </c>
      <c r="O1049" s="18" t="s">
        <v>138</v>
      </c>
      <c r="P1049" s="20">
        <f>ROUND(CachTinhDiem!$B$23*ROUND(1+(SUMPRODUCT(INDEX(CachTinhDiem!$B$8:$E$11,1,0),$K1049:$N1049)-1)*9/4,1)+CachTinhDiem!$B$24*ROUND(1+(INDEX(CachTinhDiem!$B$15:$E$20,MATCH($O1049,CachTinhDiem!$A$15:$A$20,0),1)-1)*9/4,1),1)</f>
        <v>7.5</v>
      </c>
      <c r="Q1049" s="20">
        <f>ROUND(CachTinhDiem!$B$23*ROUND(1+(SUMPRODUCT(INDEX(CachTinhDiem!$B$8:$E$11,2,0),$K1049:$N1049)-1)*9/4,1)+CachTinhDiem!$B$24*ROUND(1+(INDEX(CachTinhDiem!$B$15:$E$20,MATCH($O1049,CachTinhDiem!$A$15:$A$20,0),2)-1)*9/4,1),1)</f>
        <v>8.6</v>
      </c>
      <c r="R1049" s="20">
        <f>ROUND(CachTinhDiem!$B$23*ROUND(1+(SUMPRODUCT(INDEX(CachTinhDiem!$B$8:$E$11,3,0),$K1049:$N1049)-1)*9/4,1)+CachTinhDiem!$B$24*ROUND(1+(INDEX(CachTinhDiem!$B$15:$E$20,MATCH($O1049,CachTinhDiem!$A$15:$A$20,0),3)-1)*9/4,1),1)</f>
        <v>8.4</v>
      </c>
      <c r="S1049" s="20">
        <f>ROUND(CachTinhDiem!$B$23*ROUND(1+(SUMPRODUCT(INDEX(CachTinhDiem!$B$8:$E$11,4,0),$K1049:$N1049)-1)*9/4,1)+CachTinhDiem!$B$24*ROUND(1+(INDEX(CachTinhDiem!$B$15:$E$20,MATCH($O1049,CachTinhDiem!$A$15:$A$20,0),4)-1)*9/4,1),1)</f>
        <v>4.5</v>
      </c>
      <c r="T1049" s="18" t="str">
        <f>INDEX(CachTinhDiem!$A$8:$A$11,MATCH(MAX($P1049:$S1049),$P1049:$S1049,0))</f>
        <v>Xưởng/Công trình</v>
      </c>
      <c r="U1049" s="21" t="s">
        <v>91</v>
      </c>
      <c r="V1049" s="21" t="s">
        <v>92</v>
      </c>
    </row>
    <row r="1050" spans="1:22" ht="15" customHeight="1" x14ac:dyDescent="0.35">
      <c r="A1050" s="18" t="s">
        <v>2297</v>
      </c>
      <c r="B1050" s="18" t="s">
        <v>2119</v>
      </c>
      <c r="C1050" s="18" t="s">
        <v>2298</v>
      </c>
      <c r="D1050" s="18" t="s">
        <v>100</v>
      </c>
      <c r="E1050" s="18" t="s">
        <v>106</v>
      </c>
      <c r="F1050" s="18" t="s">
        <v>87</v>
      </c>
      <c r="G1050" s="18" t="s">
        <v>1058</v>
      </c>
      <c r="H1050" s="19">
        <v>15</v>
      </c>
      <c r="I1050" s="19">
        <v>33</v>
      </c>
      <c r="J1050" s="18" t="s">
        <v>89</v>
      </c>
      <c r="K1050" s="19">
        <v>2</v>
      </c>
      <c r="L1050" s="19">
        <v>3</v>
      </c>
      <c r="M1050" s="19">
        <v>4</v>
      </c>
      <c r="N1050" s="19">
        <v>3</v>
      </c>
      <c r="O1050" s="18" t="s">
        <v>115</v>
      </c>
      <c r="P1050" s="20">
        <f>ROUND(CachTinhDiem!$B$23*ROUND(1+(SUMPRODUCT(INDEX(CachTinhDiem!$B$8:$E$11,1,0),$K1050:$N1050)-1)*9/4,1)+CachTinhDiem!$B$24*ROUND(1+(INDEX(CachTinhDiem!$B$15:$E$20,MATCH($O1050,CachTinhDiem!$A$15:$A$20,0),1)-1)*9/4,1),1)</f>
        <v>7.2</v>
      </c>
      <c r="Q1050" s="20">
        <f>ROUND(CachTinhDiem!$B$23*ROUND(1+(SUMPRODUCT(INDEX(CachTinhDiem!$B$8:$E$11,2,0),$K1050:$N1050)-1)*9/4,1)+CachTinhDiem!$B$24*ROUND(1+(INDEX(CachTinhDiem!$B$15:$E$20,MATCH($O1050,CachTinhDiem!$A$15:$A$20,0),2)-1)*9/4,1),1)</f>
        <v>6.7</v>
      </c>
      <c r="R1050" s="20">
        <f>ROUND(CachTinhDiem!$B$23*ROUND(1+(SUMPRODUCT(INDEX(CachTinhDiem!$B$8:$E$11,3,0),$K1050:$N1050)-1)*9/4,1)+CachTinhDiem!$B$24*ROUND(1+(INDEX(CachTinhDiem!$B$15:$E$20,MATCH($O1050,CachTinhDiem!$A$15:$A$20,0),3)-1)*9/4,1),1)</f>
        <v>7.6</v>
      </c>
      <c r="S1050" s="20">
        <f>ROUND(CachTinhDiem!$B$23*ROUND(1+(SUMPRODUCT(INDEX(CachTinhDiem!$B$8:$E$11,4,0),$K1050:$N1050)-1)*9/4,1)+CachTinhDiem!$B$24*ROUND(1+(INDEX(CachTinhDiem!$B$15:$E$20,MATCH($O1050,CachTinhDiem!$A$15:$A$20,0),4)-1)*9/4,1),1)</f>
        <v>5.9</v>
      </c>
      <c r="T1050" s="18" t="str">
        <f>INDEX(CachTinhDiem!$A$8:$A$11,MATCH(MAX($P1050:$S1050),$P1050:$S1050,0))</f>
        <v>Vẽ ngoại cảnh</v>
      </c>
      <c r="U1050" s="21" t="s">
        <v>91</v>
      </c>
      <c r="V1050" s="21" t="s">
        <v>92</v>
      </c>
    </row>
    <row r="1051" spans="1:22" ht="15" customHeight="1" x14ac:dyDescent="0.35">
      <c r="A1051" s="18" t="s">
        <v>2299</v>
      </c>
      <c r="B1051" s="18" t="s">
        <v>2119</v>
      </c>
      <c r="C1051" s="18" t="s">
        <v>2300</v>
      </c>
      <c r="D1051" s="18" t="s">
        <v>100</v>
      </c>
      <c r="E1051" s="18" t="s">
        <v>131</v>
      </c>
      <c r="F1051" s="18" t="s">
        <v>87</v>
      </c>
      <c r="G1051" s="18" t="s">
        <v>102</v>
      </c>
      <c r="H1051" s="19">
        <v>19</v>
      </c>
      <c r="I1051" s="19">
        <v>36</v>
      </c>
      <c r="J1051" s="18" t="s">
        <v>89</v>
      </c>
      <c r="K1051" s="19">
        <v>2</v>
      </c>
      <c r="L1051" s="19">
        <v>4</v>
      </c>
      <c r="M1051" s="19">
        <v>4</v>
      </c>
      <c r="N1051" s="19">
        <v>4</v>
      </c>
      <c r="O1051" s="18" t="s">
        <v>103</v>
      </c>
      <c r="P1051" s="20">
        <f>ROUND(CachTinhDiem!$B$23*ROUND(1+(SUMPRODUCT(INDEX(CachTinhDiem!$B$8:$E$11,1,0),$K1051:$N1051)-1)*9/4,1)+CachTinhDiem!$B$24*ROUND(1+(INDEX(CachTinhDiem!$B$15:$E$20,MATCH($O1051,CachTinhDiem!$A$15:$A$20,0),1)-1)*9/4,1),1)</f>
        <v>7.5</v>
      </c>
      <c r="Q1051" s="20">
        <f>ROUND(CachTinhDiem!$B$23*ROUND(1+(SUMPRODUCT(INDEX(CachTinhDiem!$B$8:$E$11,2,0),$K1051:$N1051)-1)*9/4,1)+CachTinhDiem!$B$24*ROUND(1+(INDEX(CachTinhDiem!$B$15:$E$20,MATCH($O1051,CachTinhDiem!$A$15:$A$20,0),2)-1)*9/4,1),1)</f>
        <v>5.8</v>
      </c>
      <c r="R1051" s="20">
        <f>ROUND(CachTinhDiem!$B$23*ROUND(1+(SUMPRODUCT(INDEX(CachTinhDiem!$B$8:$E$11,3,0),$K1051:$N1051)-1)*9/4,1)+CachTinhDiem!$B$24*ROUND(1+(INDEX(CachTinhDiem!$B$15:$E$20,MATCH($O1051,CachTinhDiem!$A$15:$A$20,0),3)-1)*9/4,1),1)</f>
        <v>6.5</v>
      </c>
      <c r="S1051" s="20">
        <f>ROUND(CachTinhDiem!$B$23*ROUND(1+(SUMPRODUCT(INDEX(CachTinhDiem!$B$8:$E$11,4,0),$K1051:$N1051)-1)*9/4,1)+CachTinhDiem!$B$24*ROUND(1+(INDEX(CachTinhDiem!$B$15:$E$20,MATCH($O1051,CachTinhDiem!$A$15:$A$20,0),4)-1)*9/4,1),1)</f>
        <v>8.5</v>
      </c>
      <c r="T1051" s="18" t="str">
        <f>INDEX(CachTinhDiem!$A$8:$A$11,MATCH(MAX($P1051:$S1051),$P1051:$S1051,0))</f>
        <v>Thuyết trình</v>
      </c>
      <c r="U1051" s="21" t="s">
        <v>91</v>
      </c>
      <c r="V1051" s="21" t="s">
        <v>92</v>
      </c>
    </row>
    <row r="1052" spans="1:22" ht="15" customHeight="1" x14ac:dyDescent="0.35">
      <c r="A1052" s="18" t="s">
        <v>2301</v>
      </c>
      <c r="B1052" s="18" t="s">
        <v>2302</v>
      </c>
      <c r="C1052" s="18" t="s">
        <v>2303</v>
      </c>
      <c r="D1052" s="18" t="s">
        <v>100</v>
      </c>
      <c r="E1052" s="18" t="s">
        <v>163</v>
      </c>
      <c r="F1052" s="18" t="s">
        <v>87</v>
      </c>
      <c r="G1052" s="18" t="s">
        <v>132</v>
      </c>
      <c r="H1052" s="19">
        <v>22</v>
      </c>
      <c r="I1052" s="19">
        <v>38</v>
      </c>
      <c r="J1052" s="18" t="s">
        <v>133</v>
      </c>
      <c r="K1052" s="19">
        <v>2</v>
      </c>
      <c r="L1052" s="19">
        <v>5</v>
      </c>
      <c r="M1052" s="19">
        <v>5</v>
      </c>
      <c r="N1052" s="19">
        <v>4</v>
      </c>
      <c r="O1052" s="18" t="s">
        <v>138</v>
      </c>
      <c r="P1052" s="20">
        <f>ROUND(CachTinhDiem!$B$23*ROUND(1+(SUMPRODUCT(INDEX(CachTinhDiem!$B$8:$E$11,1,0),$K1052:$N1052)-1)*9/4,1)+CachTinhDiem!$B$24*ROUND(1+(INDEX(CachTinhDiem!$B$15:$E$20,MATCH($O1052,CachTinhDiem!$A$15:$A$20,0),1)-1)*9/4,1),1)</f>
        <v>8.4</v>
      </c>
      <c r="Q1052" s="20">
        <f>ROUND(CachTinhDiem!$B$23*ROUND(1+(SUMPRODUCT(INDEX(CachTinhDiem!$B$8:$E$11,2,0),$K1052:$N1052)-1)*9/4,1)+CachTinhDiem!$B$24*ROUND(1+(INDEX(CachTinhDiem!$B$15:$E$20,MATCH($O1052,CachTinhDiem!$A$15:$A$20,0),2)-1)*9/4,1),1)</f>
        <v>8.9</v>
      </c>
      <c r="R1052" s="20">
        <f>ROUND(CachTinhDiem!$B$23*ROUND(1+(SUMPRODUCT(INDEX(CachTinhDiem!$B$8:$E$11,3,0),$K1052:$N1052)-1)*9/4,1)+CachTinhDiem!$B$24*ROUND(1+(INDEX(CachTinhDiem!$B$15:$E$20,MATCH($O1052,CachTinhDiem!$A$15:$A$20,0),3)-1)*9/4,1),1)</f>
        <v>9.1</v>
      </c>
      <c r="S1052" s="20">
        <f>ROUND(CachTinhDiem!$B$23*ROUND(1+(SUMPRODUCT(INDEX(CachTinhDiem!$B$8:$E$11,4,0),$K1052:$N1052)-1)*9/4,1)+CachTinhDiem!$B$24*ROUND(1+(INDEX(CachTinhDiem!$B$15:$E$20,MATCH($O1052,CachTinhDiem!$A$15:$A$20,0),4)-1)*9/4,1),1)</f>
        <v>6.4</v>
      </c>
      <c r="T1052" s="18" t="str">
        <f>INDEX(CachTinhDiem!$A$8:$A$11,MATCH(MAX($P1052:$S1052),$P1052:$S1052,0))</f>
        <v>Vẽ ngoại cảnh</v>
      </c>
      <c r="U1052" s="21" t="s">
        <v>91</v>
      </c>
      <c r="V1052" s="21" t="s">
        <v>92</v>
      </c>
    </row>
    <row r="1053" spans="1:22" ht="15" customHeight="1" x14ac:dyDescent="0.35">
      <c r="A1053" s="18" t="s">
        <v>2304</v>
      </c>
      <c r="B1053" s="18" t="s">
        <v>2302</v>
      </c>
      <c r="C1053" s="18" t="s">
        <v>2305</v>
      </c>
      <c r="D1053" s="18" t="s">
        <v>100</v>
      </c>
      <c r="E1053" s="18" t="s">
        <v>95</v>
      </c>
      <c r="F1053" s="18" t="s">
        <v>87</v>
      </c>
      <c r="G1053" s="18" t="s">
        <v>199</v>
      </c>
      <c r="H1053" s="19">
        <v>16</v>
      </c>
      <c r="I1053" s="19">
        <v>31</v>
      </c>
      <c r="J1053" s="18" t="s">
        <v>128</v>
      </c>
      <c r="K1053" s="19">
        <v>2</v>
      </c>
      <c r="L1053" s="19">
        <v>3</v>
      </c>
      <c r="M1053" s="19">
        <v>1</v>
      </c>
      <c r="N1053" s="19">
        <v>5</v>
      </c>
      <c r="O1053" s="18" t="s">
        <v>103</v>
      </c>
      <c r="P1053" s="20">
        <f>ROUND(CachTinhDiem!$B$23*ROUND(1+(SUMPRODUCT(INDEX(CachTinhDiem!$B$8:$E$11,1,0),$K1053:$N1053)-1)*9/4,1)+CachTinhDiem!$B$24*ROUND(1+(INDEX(CachTinhDiem!$B$15:$E$20,MATCH($O1053,CachTinhDiem!$A$15:$A$20,0),1)-1)*9/4,1),1)</f>
        <v>6.1</v>
      </c>
      <c r="Q1053" s="20">
        <f>ROUND(CachTinhDiem!$B$23*ROUND(1+(SUMPRODUCT(INDEX(CachTinhDiem!$B$8:$E$11,2,0),$K1053:$N1053)-1)*9/4,1)+CachTinhDiem!$B$24*ROUND(1+(INDEX(CachTinhDiem!$B$15:$E$20,MATCH($O1053,CachTinhDiem!$A$15:$A$20,0),2)-1)*9/4,1),1)</f>
        <v>3.3</v>
      </c>
      <c r="R1053" s="20">
        <f>ROUND(CachTinhDiem!$B$23*ROUND(1+(SUMPRODUCT(INDEX(CachTinhDiem!$B$8:$E$11,3,0),$K1053:$N1053)-1)*9/4,1)+CachTinhDiem!$B$24*ROUND(1+(INDEX(CachTinhDiem!$B$15:$E$20,MATCH($O1053,CachTinhDiem!$A$15:$A$20,0),3)-1)*9/4,1),1)</f>
        <v>3.9</v>
      </c>
      <c r="S1053" s="20">
        <f>ROUND(CachTinhDiem!$B$23*ROUND(1+(SUMPRODUCT(INDEX(CachTinhDiem!$B$8:$E$11,4,0),$K1053:$N1053)-1)*9/4,1)+CachTinhDiem!$B$24*ROUND(1+(INDEX(CachTinhDiem!$B$15:$E$20,MATCH($O1053,CachTinhDiem!$A$15:$A$20,0),4)-1)*9/4,1),1)</f>
        <v>8.1</v>
      </c>
      <c r="T1053" s="18" t="str">
        <f>INDEX(CachTinhDiem!$A$8:$A$11,MATCH(MAX($P1053:$S1053),$P1053:$S1053,0))</f>
        <v>Thuyết trình</v>
      </c>
      <c r="U1053" s="21" t="s">
        <v>91</v>
      </c>
      <c r="V1053" s="21" t="s">
        <v>92</v>
      </c>
    </row>
    <row r="1054" spans="1:22" ht="15" customHeight="1" x14ac:dyDescent="0.35">
      <c r="A1054" s="18" t="s">
        <v>2306</v>
      </c>
      <c r="B1054" s="18" t="s">
        <v>2302</v>
      </c>
      <c r="C1054" s="18" t="s">
        <v>2307</v>
      </c>
      <c r="D1054" s="18" t="s">
        <v>100</v>
      </c>
      <c r="E1054" s="18" t="s">
        <v>106</v>
      </c>
      <c r="F1054" s="18" t="s">
        <v>87</v>
      </c>
      <c r="G1054" s="18" t="s">
        <v>539</v>
      </c>
      <c r="H1054" s="19">
        <v>24</v>
      </c>
      <c r="I1054" s="19">
        <v>40</v>
      </c>
      <c r="J1054" s="18" t="s">
        <v>133</v>
      </c>
      <c r="K1054" s="19">
        <v>1</v>
      </c>
      <c r="L1054" s="19">
        <v>5</v>
      </c>
      <c r="M1054" s="19">
        <v>3</v>
      </c>
      <c r="N1054" s="19">
        <v>3</v>
      </c>
      <c r="O1054" s="18" t="s">
        <v>150</v>
      </c>
      <c r="P1054" s="20">
        <f>ROUND(CachTinhDiem!$B$23*ROUND(1+(SUMPRODUCT(INDEX(CachTinhDiem!$B$8:$E$11,1,0),$K1054:$N1054)-1)*9/4,1)+CachTinhDiem!$B$24*ROUND(1+(INDEX(CachTinhDiem!$B$15:$E$20,MATCH($O1054,CachTinhDiem!$A$15:$A$20,0),1)-1)*9/4,1),1)</f>
        <v>6.8</v>
      </c>
      <c r="Q1054" s="20">
        <f>ROUND(CachTinhDiem!$B$23*ROUND(1+(SUMPRODUCT(INDEX(CachTinhDiem!$B$8:$E$11,2,0),$K1054:$N1054)-1)*9/4,1)+CachTinhDiem!$B$24*ROUND(1+(INDEX(CachTinhDiem!$B$15:$E$20,MATCH($O1054,CachTinhDiem!$A$15:$A$20,0),2)-1)*9/4,1),1)</f>
        <v>4.8</v>
      </c>
      <c r="R1054" s="20">
        <f>ROUND(CachTinhDiem!$B$23*ROUND(1+(SUMPRODUCT(INDEX(CachTinhDiem!$B$8:$E$11,3,0),$K1054:$N1054)-1)*9/4,1)+CachTinhDiem!$B$24*ROUND(1+(INDEX(CachTinhDiem!$B$15:$E$20,MATCH($O1054,CachTinhDiem!$A$15:$A$20,0),3)-1)*9/4,1),1)</f>
        <v>7.8</v>
      </c>
      <c r="S1054" s="20">
        <f>ROUND(CachTinhDiem!$B$23*ROUND(1+(SUMPRODUCT(INDEX(CachTinhDiem!$B$8:$E$11,4,0),$K1054:$N1054)-1)*9/4,1)+CachTinhDiem!$B$24*ROUND(1+(INDEX(CachTinhDiem!$B$15:$E$20,MATCH($O1054,CachTinhDiem!$A$15:$A$20,0),4)-1)*9/4,1),1)</f>
        <v>6.1</v>
      </c>
      <c r="T1054" s="18" t="str">
        <f>INDEX(CachTinhDiem!$A$8:$A$11,MATCH(MAX($P1054:$S1054),$P1054:$S1054,0))</f>
        <v>Vẽ ngoại cảnh</v>
      </c>
      <c r="U1054" s="21" t="s">
        <v>91</v>
      </c>
      <c r="V1054" s="21" t="s">
        <v>92</v>
      </c>
    </row>
    <row r="1055" spans="1:22" ht="15" customHeight="1" x14ac:dyDescent="0.35">
      <c r="A1055" s="18" t="s">
        <v>2308</v>
      </c>
      <c r="B1055" s="18" t="s">
        <v>2302</v>
      </c>
      <c r="C1055" s="18" t="s">
        <v>2309</v>
      </c>
      <c r="D1055" s="18" t="s">
        <v>100</v>
      </c>
      <c r="E1055" s="18" t="s">
        <v>24</v>
      </c>
      <c r="F1055" s="18" t="s">
        <v>87</v>
      </c>
      <c r="G1055" s="18" t="s">
        <v>132</v>
      </c>
      <c r="H1055" s="19">
        <v>21</v>
      </c>
      <c r="I1055" s="19">
        <v>35</v>
      </c>
      <c r="J1055" s="18" t="s">
        <v>89</v>
      </c>
      <c r="K1055" s="19">
        <v>2</v>
      </c>
      <c r="L1055" s="19">
        <v>4</v>
      </c>
      <c r="M1055" s="19">
        <v>3</v>
      </c>
      <c r="N1055" s="19">
        <v>4</v>
      </c>
      <c r="O1055" s="18" t="s">
        <v>103</v>
      </c>
      <c r="P1055" s="20">
        <f>ROUND(CachTinhDiem!$B$23*ROUND(1+(SUMPRODUCT(INDEX(CachTinhDiem!$B$8:$E$11,1,0),$K1055:$N1055)-1)*9/4,1)+CachTinhDiem!$B$24*ROUND(1+(INDEX(CachTinhDiem!$B$15:$E$20,MATCH($O1055,CachTinhDiem!$A$15:$A$20,0),1)-1)*9/4,1),1)</f>
        <v>7</v>
      </c>
      <c r="Q1055" s="20">
        <f>ROUND(CachTinhDiem!$B$23*ROUND(1+(SUMPRODUCT(INDEX(CachTinhDiem!$B$8:$E$11,2,0),$K1055:$N1055)-1)*9/4,1)+CachTinhDiem!$B$24*ROUND(1+(INDEX(CachTinhDiem!$B$15:$E$20,MATCH($O1055,CachTinhDiem!$A$15:$A$20,0),2)-1)*9/4,1),1)</f>
        <v>5</v>
      </c>
      <c r="R1055" s="20">
        <f>ROUND(CachTinhDiem!$B$23*ROUND(1+(SUMPRODUCT(INDEX(CachTinhDiem!$B$8:$E$11,3,0),$K1055:$N1055)-1)*9/4,1)+CachTinhDiem!$B$24*ROUND(1+(INDEX(CachTinhDiem!$B$15:$E$20,MATCH($O1055,CachTinhDiem!$A$15:$A$20,0),3)-1)*9/4,1),1)</f>
        <v>5.6</v>
      </c>
      <c r="S1055" s="20">
        <f>ROUND(CachTinhDiem!$B$23*ROUND(1+(SUMPRODUCT(INDEX(CachTinhDiem!$B$8:$E$11,4,0),$K1055:$N1055)-1)*9/4,1)+CachTinhDiem!$B$24*ROUND(1+(INDEX(CachTinhDiem!$B$15:$E$20,MATCH($O1055,CachTinhDiem!$A$15:$A$20,0),4)-1)*9/4,1),1)</f>
        <v>8.1</v>
      </c>
      <c r="T1055" s="18" t="str">
        <f>INDEX(CachTinhDiem!$A$8:$A$11,MATCH(MAX($P1055:$S1055),$P1055:$S1055,0))</f>
        <v>Thuyết trình</v>
      </c>
      <c r="U1055" s="21" t="s">
        <v>91</v>
      </c>
      <c r="V1055" s="21" t="s">
        <v>92</v>
      </c>
    </row>
    <row r="1056" spans="1:22" ht="15" customHeight="1" x14ac:dyDescent="0.35">
      <c r="A1056" s="18" t="s">
        <v>2310</v>
      </c>
      <c r="B1056" s="18" t="s">
        <v>2302</v>
      </c>
      <c r="C1056" s="18" t="s">
        <v>2311</v>
      </c>
      <c r="D1056" s="18" t="s">
        <v>100</v>
      </c>
      <c r="E1056" s="18" t="s">
        <v>137</v>
      </c>
      <c r="F1056" s="18" t="s">
        <v>87</v>
      </c>
      <c r="G1056" s="18" t="s">
        <v>132</v>
      </c>
      <c r="H1056" s="19">
        <v>23</v>
      </c>
      <c r="I1056" s="19">
        <v>35</v>
      </c>
      <c r="J1056" s="18" t="s">
        <v>133</v>
      </c>
      <c r="K1056" s="19">
        <v>2</v>
      </c>
      <c r="L1056" s="19">
        <v>4</v>
      </c>
      <c r="M1056" s="19">
        <v>2</v>
      </c>
      <c r="N1056" s="19">
        <v>4</v>
      </c>
      <c r="O1056" s="18" t="s">
        <v>150</v>
      </c>
      <c r="P1056" s="20">
        <f>ROUND(CachTinhDiem!$B$23*ROUND(1+(SUMPRODUCT(INDEX(CachTinhDiem!$B$8:$E$11,1,0),$K1056:$N1056)-1)*9/4,1)+CachTinhDiem!$B$24*ROUND(1+(INDEX(CachTinhDiem!$B$15:$E$20,MATCH($O1056,CachTinhDiem!$A$15:$A$20,0),1)-1)*9/4,1),1)</f>
        <v>6.5</v>
      </c>
      <c r="Q1056" s="20">
        <f>ROUND(CachTinhDiem!$B$23*ROUND(1+(SUMPRODUCT(INDEX(CachTinhDiem!$B$8:$E$11,2,0),$K1056:$N1056)-1)*9/4,1)+CachTinhDiem!$B$24*ROUND(1+(INDEX(CachTinhDiem!$B$15:$E$20,MATCH($O1056,CachTinhDiem!$A$15:$A$20,0),2)-1)*9/4,1),1)</f>
        <v>4.2</v>
      </c>
      <c r="R1056" s="20">
        <f>ROUND(CachTinhDiem!$B$23*ROUND(1+(SUMPRODUCT(INDEX(CachTinhDiem!$B$8:$E$11,3,0),$K1056:$N1056)-1)*9/4,1)+CachTinhDiem!$B$24*ROUND(1+(INDEX(CachTinhDiem!$B$15:$E$20,MATCH($O1056,CachTinhDiem!$A$15:$A$20,0),3)-1)*9/4,1),1)</f>
        <v>6.9</v>
      </c>
      <c r="S1056" s="20">
        <f>ROUND(CachTinhDiem!$B$23*ROUND(1+(SUMPRODUCT(INDEX(CachTinhDiem!$B$8:$E$11,4,0),$K1056:$N1056)-1)*9/4,1)+CachTinhDiem!$B$24*ROUND(1+(INDEX(CachTinhDiem!$B$15:$E$20,MATCH($O1056,CachTinhDiem!$A$15:$A$20,0),4)-1)*9/4,1),1)</f>
        <v>6.5</v>
      </c>
      <c r="T1056" s="18" t="str">
        <f>INDEX(CachTinhDiem!$A$8:$A$11,MATCH(MAX($P1056:$S1056),$P1056:$S1056,0))</f>
        <v>Vẽ ngoại cảnh</v>
      </c>
      <c r="U1056" s="21" t="s">
        <v>91</v>
      </c>
      <c r="V1056" s="21" t="s">
        <v>92</v>
      </c>
    </row>
    <row r="1057" spans="1:22" ht="15" customHeight="1" x14ac:dyDescent="0.35">
      <c r="A1057" s="18" t="s">
        <v>2312</v>
      </c>
      <c r="B1057" s="18" t="s">
        <v>2302</v>
      </c>
      <c r="C1057" s="18" t="s">
        <v>2313</v>
      </c>
      <c r="D1057" s="18" t="s">
        <v>100</v>
      </c>
      <c r="E1057" s="18" t="s">
        <v>170</v>
      </c>
      <c r="F1057" s="18" t="s">
        <v>87</v>
      </c>
      <c r="G1057" s="18" t="s">
        <v>1773</v>
      </c>
      <c r="H1057" s="19">
        <v>17</v>
      </c>
      <c r="I1057" s="19">
        <v>33</v>
      </c>
      <c r="J1057" s="18" t="s">
        <v>89</v>
      </c>
      <c r="K1057" s="19">
        <v>2</v>
      </c>
      <c r="L1057" s="19">
        <v>3</v>
      </c>
      <c r="M1057" s="19">
        <v>2</v>
      </c>
      <c r="N1057" s="19">
        <v>5</v>
      </c>
      <c r="O1057" s="18" t="s">
        <v>103</v>
      </c>
      <c r="P1057" s="20">
        <f>ROUND(CachTinhDiem!$B$23*ROUND(1+(SUMPRODUCT(INDEX(CachTinhDiem!$B$8:$E$11,1,0),$K1057:$N1057)-1)*9/4,1)+CachTinhDiem!$B$24*ROUND(1+(INDEX(CachTinhDiem!$B$15:$E$20,MATCH($O1057,CachTinhDiem!$A$15:$A$20,0),1)-1)*9/4,1),1)</f>
        <v>6.5</v>
      </c>
      <c r="Q1057" s="20">
        <f>ROUND(CachTinhDiem!$B$23*ROUND(1+(SUMPRODUCT(INDEX(CachTinhDiem!$B$8:$E$11,2,0),$K1057:$N1057)-1)*9/4,1)+CachTinhDiem!$B$24*ROUND(1+(INDEX(CachTinhDiem!$B$15:$E$20,MATCH($O1057,CachTinhDiem!$A$15:$A$20,0),2)-1)*9/4,1),1)</f>
        <v>4.0999999999999996</v>
      </c>
      <c r="R1057" s="20">
        <f>ROUND(CachTinhDiem!$B$23*ROUND(1+(SUMPRODUCT(INDEX(CachTinhDiem!$B$8:$E$11,3,0),$K1057:$N1057)-1)*9/4,1)+CachTinhDiem!$B$24*ROUND(1+(INDEX(CachTinhDiem!$B$15:$E$20,MATCH($O1057,CachTinhDiem!$A$15:$A$20,0),3)-1)*9/4,1),1)</f>
        <v>4.7</v>
      </c>
      <c r="S1057" s="20">
        <f>ROUND(CachTinhDiem!$B$23*ROUND(1+(SUMPRODUCT(INDEX(CachTinhDiem!$B$8:$E$11,4,0),$K1057:$N1057)-1)*9/4,1)+CachTinhDiem!$B$24*ROUND(1+(INDEX(CachTinhDiem!$B$15:$E$20,MATCH($O1057,CachTinhDiem!$A$15:$A$20,0),4)-1)*9/4,1),1)</f>
        <v>8.5</v>
      </c>
      <c r="T1057" s="18" t="str">
        <f>INDEX(CachTinhDiem!$A$8:$A$11,MATCH(MAX($P1057:$S1057),$P1057:$S1057,0))</f>
        <v>Thuyết trình</v>
      </c>
      <c r="U1057" s="21" t="s">
        <v>91</v>
      </c>
      <c r="V1057" s="21" t="s">
        <v>92</v>
      </c>
    </row>
    <row r="1058" spans="1:22" ht="15" customHeight="1" x14ac:dyDescent="0.35">
      <c r="A1058" s="18" t="s">
        <v>2314</v>
      </c>
      <c r="B1058" s="18" t="s">
        <v>2302</v>
      </c>
      <c r="C1058" s="18" t="s">
        <v>2315</v>
      </c>
      <c r="D1058" s="18" t="s">
        <v>100</v>
      </c>
      <c r="E1058" s="18" t="s">
        <v>183</v>
      </c>
      <c r="F1058" s="18" t="s">
        <v>87</v>
      </c>
      <c r="G1058" s="18" t="s">
        <v>132</v>
      </c>
      <c r="H1058" s="19">
        <v>22</v>
      </c>
      <c r="I1058" s="19">
        <v>35</v>
      </c>
      <c r="J1058" s="18" t="s">
        <v>133</v>
      </c>
      <c r="K1058" s="19">
        <v>2</v>
      </c>
      <c r="L1058" s="19">
        <v>4</v>
      </c>
      <c r="M1058" s="19">
        <v>2</v>
      </c>
      <c r="N1058" s="19">
        <v>5</v>
      </c>
      <c r="O1058" s="18" t="s">
        <v>150</v>
      </c>
      <c r="P1058" s="20">
        <f>ROUND(CachTinhDiem!$B$23*ROUND(1+(SUMPRODUCT(INDEX(CachTinhDiem!$B$8:$E$11,1,0),$K1058:$N1058)-1)*9/4,1)+CachTinhDiem!$B$24*ROUND(1+(INDEX(CachTinhDiem!$B$15:$E$20,MATCH($O1058,CachTinhDiem!$A$15:$A$20,0),1)-1)*9/4,1),1)</f>
        <v>7</v>
      </c>
      <c r="Q1058" s="20">
        <f>ROUND(CachTinhDiem!$B$23*ROUND(1+(SUMPRODUCT(INDEX(CachTinhDiem!$B$8:$E$11,2,0),$K1058:$N1058)-1)*9/4,1)+CachTinhDiem!$B$24*ROUND(1+(INDEX(CachTinhDiem!$B$15:$E$20,MATCH($O1058,CachTinhDiem!$A$15:$A$20,0),2)-1)*9/4,1),1)</f>
        <v>4.4000000000000004</v>
      </c>
      <c r="R1058" s="20">
        <f>ROUND(CachTinhDiem!$B$23*ROUND(1+(SUMPRODUCT(INDEX(CachTinhDiem!$B$8:$E$11,3,0),$K1058:$N1058)-1)*9/4,1)+CachTinhDiem!$B$24*ROUND(1+(INDEX(CachTinhDiem!$B$15:$E$20,MATCH($O1058,CachTinhDiem!$A$15:$A$20,0),3)-1)*9/4,1),1)</f>
        <v>7.2</v>
      </c>
      <c r="S1058" s="20">
        <f>ROUND(CachTinhDiem!$B$23*ROUND(1+(SUMPRODUCT(INDEX(CachTinhDiem!$B$8:$E$11,4,0),$K1058:$N1058)-1)*9/4,1)+CachTinhDiem!$B$24*ROUND(1+(INDEX(CachTinhDiem!$B$15:$E$20,MATCH($O1058,CachTinhDiem!$A$15:$A$20,0),4)-1)*9/4,1),1)</f>
        <v>7.4</v>
      </c>
      <c r="T1058" s="18" t="str">
        <f>INDEX(CachTinhDiem!$A$8:$A$11,MATCH(MAX($P1058:$S1058),$P1058:$S1058,0))</f>
        <v>Thuyết trình</v>
      </c>
      <c r="U1058" s="21" t="s">
        <v>91</v>
      </c>
      <c r="V1058" s="21" t="s">
        <v>92</v>
      </c>
    </row>
    <row r="1059" spans="1:22" ht="15" customHeight="1" x14ac:dyDescent="0.35">
      <c r="A1059" s="18" t="s">
        <v>2316</v>
      </c>
      <c r="B1059" s="18" t="s">
        <v>2302</v>
      </c>
      <c r="C1059" s="18" t="s">
        <v>2317</v>
      </c>
      <c r="D1059" s="18" t="s">
        <v>100</v>
      </c>
      <c r="E1059" s="18" t="s">
        <v>167</v>
      </c>
      <c r="F1059" s="18" t="s">
        <v>118</v>
      </c>
      <c r="G1059" s="18" t="s">
        <v>1145</v>
      </c>
      <c r="H1059" s="19">
        <v>18</v>
      </c>
      <c r="I1059" s="19">
        <v>34</v>
      </c>
      <c r="J1059" s="18" t="s">
        <v>89</v>
      </c>
      <c r="K1059" s="19">
        <v>2</v>
      </c>
      <c r="L1059" s="19">
        <v>3</v>
      </c>
      <c r="M1059" s="19">
        <v>2</v>
      </c>
      <c r="N1059" s="19">
        <v>3</v>
      </c>
      <c r="O1059" s="18" t="s">
        <v>90</v>
      </c>
      <c r="P1059" s="20">
        <f>ROUND(CachTinhDiem!$B$23*ROUND(1+(SUMPRODUCT(INDEX(CachTinhDiem!$B$8:$E$11,1,0),$K1059:$N1059)-1)*9/4,1)+CachTinhDiem!$B$24*ROUND(1+(INDEX(CachTinhDiem!$B$15:$E$20,MATCH($O1059,CachTinhDiem!$A$15:$A$20,0),1)-1)*9/4,1),1)</f>
        <v>5.6</v>
      </c>
      <c r="Q1059" s="20">
        <f>ROUND(CachTinhDiem!$B$23*ROUND(1+(SUMPRODUCT(INDEX(CachTinhDiem!$B$8:$E$11,2,0),$K1059:$N1059)-1)*9/4,1)+CachTinhDiem!$B$24*ROUND(1+(INDEX(CachTinhDiem!$B$15:$E$20,MATCH($O1059,CachTinhDiem!$A$15:$A$20,0),2)-1)*9/4,1),1)</f>
        <v>4.4000000000000004</v>
      </c>
      <c r="R1059" s="20">
        <f>ROUND(CachTinhDiem!$B$23*ROUND(1+(SUMPRODUCT(INDEX(CachTinhDiem!$B$8:$E$11,3,0),$K1059:$N1059)-1)*9/4,1)+CachTinhDiem!$B$24*ROUND(1+(INDEX(CachTinhDiem!$B$15:$E$20,MATCH($O1059,CachTinhDiem!$A$15:$A$20,0),3)-1)*9/4,1),1)</f>
        <v>5.4</v>
      </c>
      <c r="S1059" s="20">
        <f>ROUND(CachTinhDiem!$B$23*ROUND(1+(SUMPRODUCT(INDEX(CachTinhDiem!$B$8:$E$11,4,0),$K1059:$N1059)-1)*9/4,1)+CachTinhDiem!$B$24*ROUND(1+(INDEX(CachTinhDiem!$B$15:$E$20,MATCH($O1059,CachTinhDiem!$A$15:$A$20,0),4)-1)*9/4,1),1)</f>
        <v>4.5999999999999996</v>
      </c>
      <c r="T1059" s="18" t="str">
        <f>INDEX(CachTinhDiem!$A$8:$A$11,MATCH(MAX($P1059:$S1059),$P1059:$S1059,0))</f>
        <v>Đi học</v>
      </c>
      <c r="U1059" s="21" t="s">
        <v>91</v>
      </c>
      <c r="V1059" s="21" t="s">
        <v>92</v>
      </c>
    </row>
    <row r="1060" spans="1:22" ht="15" customHeight="1" x14ac:dyDescent="0.35">
      <c r="A1060" s="18" t="s">
        <v>2318</v>
      </c>
      <c r="B1060" s="18" t="s">
        <v>2302</v>
      </c>
      <c r="C1060" s="18" t="s">
        <v>2319</v>
      </c>
      <c r="D1060" s="18" t="s">
        <v>100</v>
      </c>
      <c r="E1060" s="18" t="s">
        <v>254</v>
      </c>
      <c r="F1060" s="18" t="s">
        <v>87</v>
      </c>
      <c r="G1060" s="18" t="s">
        <v>199</v>
      </c>
      <c r="H1060" s="19">
        <v>15</v>
      </c>
      <c r="I1060" s="19">
        <v>31</v>
      </c>
      <c r="J1060" s="18" t="s">
        <v>128</v>
      </c>
      <c r="K1060" s="19">
        <v>2</v>
      </c>
      <c r="L1060" s="19">
        <v>3</v>
      </c>
      <c r="M1060" s="19">
        <v>2</v>
      </c>
      <c r="N1060" s="19">
        <v>5</v>
      </c>
      <c r="O1060" s="18" t="s">
        <v>103</v>
      </c>
      <c r="P1060" s="20">
        <f>ROUND(CachTinhDiem!$B$23*ROUND(1+(SUMPRODUCT(INDEX(CachTinhDiem!$B$8:$E$11,1,0),$K1060:$N1060)-1)*9/4,1)+CachTinhDiem!$B$24*ROUND(1+(INDEX(CachTinhDiem!$B$15:$E$20,MATCH($O1060,CachTinhDiem!$A$15:$A$20,0),1)-1)*9/4,1),1)</f>
        <v>6.5</v>
      </c>
      <c r="Q1060" s="20">
        <f>ROUND(CachTinhDiem!$B$23*ROUND(1+(SUMPRODUCT(INDEX(CachTinhDiem!$B$8:$E$11,2,0),$K1060:$N1060)-1)*9/4,1)+CachTinhDiem!$B$24*ROUND(1+(INDEX(CachTinhDiem!$B$15:$E$20,MATCH($O1060,CachTinhDiem!$A$15:$A$20,0),2)-1)*9/4,1),1)</f>
        <v>4.0999999999999996</v>
      </c>
      <c r="R1060" s="20">
        <f>ROUND(CachTinhDiem!$B$23*ROUND(1+(SUMPRODUCT(INDEX(CachTinhDiem!$B$8:$E$11,3,0),$K1060:$N1060)-1)*9/4,1)+CachTinhDiem!$B$24*ROUND(1+(INDEX(CachTinhDiem!$B$15:$E$20,MATCH($O1060,CachTinhDiem!$A$15:$A$20,0),3)-1)*9/4,1),1)</f>
        <v>4.7</v>
      </c>
      <c r="S1060" s="20">
        <f>ROUND(CachTinhDiem!$B$23*ROUND(1+(SUMPRODUCT(INDEX(CachTinhDiem!$B$8:$E$11,4,0),$K1060:$N1060)-1)*9/4,1)+CachTinhDiem!$B$24*ROUND(1+(INDEX(CachTinhDiem!$B$15:$E$20,MATCH($O1060,CachTinhDiem!$A$15:$A$20,0),4)-1)*9/4,1),1)</f>
        <v>8.5</v>
      </c>
      <c r="T1060" s="18" t="str">
        <f>INDEX(CachTinhDiem!$A$8:$A$11,MATCH(MAX($P1060:$S1060),$P1060:$S1060,0))</f>
        <v>Thuyết trình</v>
      </c>
      <c r="U1060" s="21" t="s">
        <v>91</v>
      </c>
      <c r="V1060" s="21" t="s">
        <v>92</v>
      </c>
    </row>
    <row r="1061" spans="1:22" ht="15" customHeight="1" x14ac:dyDescent="0.35">
      <c r="A1061" s="18" t="s">
        <v>2320</v>
      </c>
      <c r="B1061" s="18" t="s">
        <v>2302</v>
      </c>
      <c r="C1061" s="18" t="s">
        <v>2321</v>
      </c>
      <c r="D1061" s="18" t="s">
        <v>100</v>
      </c>
      <c r="E1061" s="18" t="s">
        <v>225</v>
      </c>
      <c r="F1061" s="18" t="s">
        <v>87</v>
      </c>
      <c r="G1061" s="18" t="s">
        <v>278</v>
      </c>
      <c r="H1061" s="19">
        <v>20</v>
      </c>
      <c r="I1061" s="19">
        <v>37</v>
      </c>
      <c r="J1061" s="18" t="s">
        <v>89</v>
      </c>
      <c r="K1061" s="19">
        <v>2</v>
      </c>
      <c r="L1061" s="19">
        <v>5</v>
      </c>
      <c r="M1061" s="19">
        <v>3</v>
      </c>
      <c r="N1061" s="19">
        <v>3</v>
      </c>
      <c r="O1061" s="18" t="s">
        <v>103</v>
      </c>
      <c r="P1061" s="20">
        <f>ROUND(CachTinhDiem!$B$23*ROUND(1+(SUMPRODUCT(INDEX(CachTinhDiem!$B$8:$E$11,1,0),$K1061:$N1061)-1)*9/4,1)+CachTinhDiem!$B$24*ROUND(1+(INDEX(CachTinhDiem!$B$15:$E$20,MATCH($O1061,CachTinhDiem!$A$15:$A$20,0),1)-1)*9/4,1),1)</f>
        <v>7</v>
      </c>
      <c r="Q1061" s="20">
        <f>ROUND(CachTinhDiem!$B$23*ROUND(1+(SUMPRODUCT(INDEX(CachTinhDiem!$B$8:$E$11,2,0),$K1061:$N1061)-1)*9/4,1)+CachTinhDiem!$B$24*ROUND(1+(INDEX(CachTinhDiem!$B$15:$E$20,MATCH($O1061,CachTinhDiem!$A$15:$A$20,0),2)-1)*9/4,1),1)</f>
        <v>5.2</v>
      </c>
      <c r="R1061" s="20">
        <f>ROUND(CachTinhDiem!$B$23*ROUND(1+(SUMPRODUCT(INDEX(CachTinhDiem!$B$8:$E$11,3,0),$K1061:$N1061)-1)*9/4,1)+CachTinhDiem!$B$24*ROUND(1+(INDEX(CachTinhDiem!$B$15:$E$20,MATCH($O1061,CachTinhDiem!$A$15:$A$20,0),3)-1)*9/4,1),1)</f>
        <v>5.8</v>
      </c>
      <c r="S1061" s="20">
        <f>ROUND(CachTinhDiem!$B$23*ROUND(1+(SUMPRODUCT(INDEX(CachTinhDiem!$B$8:$E$11,4,0),$K1061:$N1061)-1)*9/4,1)+CachTinhDiem!$B$24*ROUND(1+(INDEX(CachTinhDiem!$B$15:$E$20,MATCH($O1061,CachTinhDiem!$A$15:$A$20,0),4)-1)*9/4,1),1)</f>
        <v>7.5</v>
      </c>
      <c r="T1061" s="18" t="str">
        <f>INDEX(CachTinhDiem!$A$8:$A$11,MATCH(MAX($P1061:$S1061),$P1061:$S1061,0))</f>
        <v>Thuyết trình</v>
      </c>
      <c r="U1061" s="21" t="s">
        <v>91</v>
      </c>
      <c r="V1061" s="21" t="s">
        <v>92</v>
      </c>
    </row>
    <row r="1062" spans="1:22" ht="15" customHeight="1" x14ac:dyDescent="0.35">
      <c r="A1062" s="18" t="s">
        <v>2322</v>
      </c>
      <c r="B1062" s="18" t="s">
        <v>2302</v>
      </c>
      <c r="C1062" s="18" t="s">
        <v>2323</v>
      </c>
      <c r="D1062" s="18" t="s">
        <v>100</v>
      </c>
      <c r="E1062" s="18" t="s">
        <v>106</v>
      </c>
      <c r="F1062" s="18" t="s">
        <v>87</v>
      </c>
      <c r="G1062" s="18" t="s">
        <v>215</v>
      </c>
      <c r="H1062" s="19">
        <v>22</v>
      </c>
      <c r="I1062" s="19">
        <v>37</v>
      </c>
      <c r="J1062" s="18" t="s">
        <v>133</v>
      </c>
      <c r="K1062" s="19">
        <v>2</v>
      </c>
      <c r="L1062" s="19">
        <v>4</v>
      </c>
      <c r="M1062" s="19">
        <v>4</v>
      </c>
      <c r="N1062" s="19">
        <v>3</v>
      </c>
      <c r="O1062" s="18" t="s">
        <v>138</v>
      </c>
      <c r="P1062" s="20">
        <f>ROUND(CachTinhDiem!$B$23*ROUND(1+(SUMPRODUCT(INDEX(CachTinhDiem!$B$8:$E$11,1,0),$K1062:$N1062)-1)*9/4,1)+CachTinhDiem!$B$24*ROUND(1+(INDEX(CachTinhDiem!$B$15:$E$20,MATCH($O1062,CachTinhDiem!$A$15:$A$20,0),1)-1)*9/4,1),1)</f>
        <v>7</v>
      </c>
      <c r="Q1062" s="20">
        <f>ROUND(CachTinhDiem!$B$23*ROUND(1+(SUMPRODUCT(INDEX(CachTinhDiem!$B$8:$E$11,2,0),$K1062:$N1062)-1)*9/4,1)+CachTinhDiem!$B$24*ROUND(1+(INDEX(CachTinhDiem!$B$15:$E$20,MATCH($O1062,CachTinhDiem!$A$15:$A$20,0),2)-1)*9/4,1),1)</f>
        <v>7.6</v>
      </c>
      <c r="R1062" s="20">
        <f>ROUND(CachTinhDiem!$B$23*ROUND(1+(SUMPRODUCT(INDEX(CachTinhDiem!$B$8:$E$11,3,0),$K1062:$N1062)-1)*9/4,1)+CachTinhDiem!$B$24*ROUND(1+(INDEX(CachTinhDiem!$B$15:$E$20,MATCH($O1062,CachTinhDiem!$A$15:$A$20,0),3)-1)*9/4,1),1)</f>
        <v>7.5</v>
      </c>
      <c r="S1062" s="20">
        <f>ROUND(CachTinhDiem!$B$23*ROUND(1+(SUMPRODUCT(INDEX(CachTinhDiem!$B$8:$E$11,4,0),$K1062:$N1062)-1)*9/4,1)+CachTinhDiem!$B$24*ROUND(1+(INDEX(CachTinhDiem!$B$15:$E$20,MATCH($O1062,CachTinhDiem!$A$15:$A$20,0),4)-1)*9/4,1),1)</f>
        <v>4.8</v>
      </c>
      <c r="T1062" s="18" t="str">
        <f>INDEX(CachTinhDiem!$A$8:$A$11,MATCH(MAX($P1062:$S1062),$P1062:$S1062,0))</f>
        <v>Xưởng/Công trình</v>
      </c>
      <c r="U1062" s="21" t="s">
        <v>91</v>
      </c>
      <c r="V1062" s="21" t="s">
        <v>92</v>
      </c>
    </row>
    <row r="1063" spans="1:22" ht="15" customHeight="1" x14ac:dyDescent="0.35">
      <c r="A1063" s="18" t="s">
        <v>2324</v>
      </c>
      <c r="B1063" s="18" t="s">
        <v>2302</v>
      </c>
      <c r="C1063" s="18" t="s">
        <v>2325</v>
      </c>
      <c r="D1063" s="18" t="s">
        <v>100</v>
      </c>
      <c r="E1063" s="18" t="s">
        <v>225</v>
      </c>
      <c r="F1063" s="18" t="s">
        <v>87</v>
      </c>
      <c r="G1063" s="18" t="s">
        <v>238</v>
      </c>
      <c r="H1063" s="19">
        <v>19</v>
      </c>
      <c r="I1063" s="19">
        <v>35</v>
      </c>
      <c r="J1063" s="18" t="s">
        <v>89</v>
      </c>
      <c r="K1063" s="19">
        <v>2</v>
      </c>
      <c r="L1063" s="19">
        <v>2</v>
      </c>
      <c r="M1063" s="19">
        <v>3</v>
      </c>
      <c r="N1063" s="19">
        <v>3</v>
      </c>
      <c r="O1063" s="18" t="s">
        <v>115</v>
      </c>
      <c r="P1063" s="20">
        <f>ROUND(CachTinhDiem!$B$23*ROUND(1+(SUMPRODUCT(INDEX(CachTinhDiem!$B$8:$E$11,1,0),$K1063:$N1063)-1)*9/4,1)+CachTinhDiem!$B$24*ROUND(1+(INDEX(CachTinhDiem!$B$15:$E$20,MATCH($O1063,CachTinhDiem!$A$15:$A$20,0),1)-1)*9/4,1),1)</f>
        <v>6.2</v>
      </c>
      <c r="Q1063" s="20">
        <f>ROUND(CachTinhDiem!$B$23*ROUND(1+(SUMPRODUCT(INDEX(CachTinhDiem!$B$8:$E$11,2,0),$K1063:$N1063)-1)*9/4,1)+CachTinhDiem!$B$24*ROUND(1+(INDEX(CachTinhDiem!$B$15:$E$20,MATCH($O1063,CachTinhDiem!$A$15:$A$20,0),2)-1)*9/4,1),1)</f>
        <v>5.6</v>
      </c>
      <c r="R1063" s="20">
        <f>ROUND(CachTinhDiem!$B$23*ROUND(1+(SUMPRODUCT(INDEX(CachTinhDiem!$B$8:$E$11,3,0),$K1063:$N1063)-1)*9/4,1)+CachTinhDiem!$B$24*ROUND(1+(INDEX(CachTinhDiem!$B$15:$E$20,MATCH($O1063,CachTinhDiem!$A$15:$A$20,0),3)-1)*9/4,1),1)</f>
        <v>6.4</v>
      </c>
      <c r="S1063" s="20">
        <f>ROUND(CachTinhDiem!$B$23*ROUND(1+(SUMPRODUCT(INDEX(CachTinhDiem!$B$8:$E$11,4,0),$K1063:$N1063)-1)*9/4,1)+CachTinhDiem!$B$24*ROUND(1+(INDEX(CachTinhDiem!$B$15:$E$20,MATCH($O1063,CachTinhDiem!$A$15:$A$20,0),4)-1)*9/4,1),1)</f>
        <v>5.2</v>
      </c>
      <c r="T1063" s="18" t="str">
        <f>INDEX(CachTinhDiem!$A$8:$A$11,MATCH(MAX($P1063:$S1063),$P1063:$S1063,0))</f>
        <v>Vẽ ngoại cảnh</v>
      </c>
      <c r="U1063" s="21" t="s">
        <v>91</v>
      </c>
      <c r="V1063" s="21" t="s">
        <v>92</v>
      </c>
    </row>
    <row r="1064" spans="1:22" ht="15" customHeight="1" x14ac:dyDescent="0.35">
      <c r="A1064" s="18" t="s">
        <v>2326</v>
      </c>
      <c r="B1064" s="18" t="s">
        <v>2302</v>
      </c>
      <c r="C1064" s="18" t="s">
        <v>2327</v>
      </c>
      <c r="D1064" s="18" t="s">
        <v>100</v>
      </c>
      <c r="E1064" s="18" t="s">
        <v>170</v>
      </c>
      <c r="F1064" s="18" t="s">
        <v>87</v>
      </c>
      <c r="G1064" s="18" t="s">
        <v>132</v>
      </c>
      <c r="H1064" s="19">
        <v>22</v>
      </c>
      <c r="I1064" s="19">
        <v>37</v>
      </c>
      <c r="J1064" s="18" t="s">
        <v>133</v>
      </c>
      <c r="K1064" s="19">
        <v>2</v>
      </c>
      <c r="L1064" s="19">
        <v>5</v>
      </c>
      <c r="M1064" s="19">
        <v>2</v>
      </c>
      <c r="N1064" s="19">
        <v>4</v>
      </c>
      <c r="O1064" s="18" t="s">
        <v>110</v>
      </c>
      <c r="P1064" s="20">
        <f>ROUND(CachTinhDiem!$B$23*ROUND(1+(SUMPRODUCT(INDEX(CachTinhDiem!$B$8:$E$11,1,0),$K1064:$N1064)-1)*9/4,1)+CachTinhDiem!$B$24*ROUND(1+(INDEX(CachTinhDiem!$B$15:$E$20,MATCH($O1064,CachTinhDiem!$A$15:$A$20,0),1)-1)*9/4,1),1)</f>
        <v>7</v>
      </c>
      <c r="Q1064" s="20">
        <f>ROUND(CachTinhDiem!$B$23*ROUND(1+(SUMPRODUCT(INDEX(CachTinhDiem!$B$8:$E$11,2,0),$K1064:$N1064)-1)*9/4,1)+CachTinhDiem!$B$24*ROUND(1+(INDEX(CachTinhDiem!$B$15:$E$20,MATCH($O1064,CachTinhDiem!$A$15:$A$20,0),2)-1)*9/4,1),1)</f>
        <v>5.2</v>
      </c>
      <c r="R1064" s="20">
        <f>ROUND(CachTinhDiem!$B$23*ROUND(1+(SUMPRODUCT(INDEX(CachTinhDiem!$B$8:$E$11,3,0),$K1064:$N1064)-1)*9/4,1)+CachTinhDiem!$B$24*ROUND(1+(INDEX(CachTinhDiem!$B$15:$E$20,MATCH($O1064,CachTinhDiem!$A$15:$A$20,0),3)-1)*9/4,1),1)</f>
        <v>6</v>
      </c>
      <c r="S1064" s="20">
        <f>ROUND(CachTinhDiem!$B$23*ROUND(1+(SUMPRODUCT(INDEX(CachTinhDiem!$B$8:$E$11,4,0),$K1064:$N1064)-1)*9/4,1)+CachTinhDiem!$B$24*ROUND(1+(INDEX(CachTinhDiem!$B$15:$E$20,MATCH($O1064,CachTinhDiem!$A$15:$A$20,0),4)-1)*9/4,1),1)</f>
        <v>7.5</v>
      </c>
      <c r="T1064" s="18" t="str">
        <f>INDEX(CachTinhDiem!$A$8:$A$11,MATCH(MAX($P1064:$S1064),$P1064:$S1064,0))</f>
        <v>Thuyết trình</v>
      </c>
      <c r="U1064" s="21" t="s">
        <v>91</v>
      </c>
      <c r="V1064" s="21" t="s">
        <v>92</v>
      </c>
    </row>
    <row r="1065" spans="1:22" ht="15" customHeight="1" x14ac:dyDescent="0.35">
      <c r="A1065" s="18" t="s">
        <v>2328</v>
      </c>
      <c r="B1065" s="18" t="s">
        <v>2302</v>
      </c>
      <c r="C1065" s="18" t="s">
        <v>2329</v>
      </c>
      <c r="D1065" s="18" t="s">
        <v>100</v>
      </c>
      <c r="E1065" s="18" t="s">
        <v>225</v>
      </c>
      <c r="F1065" s="18" t="s">
        <v>87</v>
      </c>
      <c r="G1065" s="18" t="s">
        <v>215</v>
      </c>
      <c r="H1065" s="19">
        <v>20</v>
      </c>
      <c r="I1065" s="19">
        <v>37</v>
      </c>
      <c r="J1065" s="18" t="s">
        <v>89</v>
      </c>
      <c r="K1065" s="19">
        <v>2</v>
      </c>
      <c r="L1065" s="19">
        <v>4</v>
      </c>
      <c r="M1065" s="19">
        <v>3</v>
      </c>
      <c r="N1065" s="19">
        <v>4</v>
      </c>
      <c r="O1065" s="18" t="s">
        <v>115</v>
      </c>
      <c r="P1065" s="20">
        <f>ROUND(CachTinhDiem!$B$23*ROUND(1+(SUMPRODUCT(INDEX(CachTinhDiem!$B$8:$E$11,1,0),$K1065:$N1065)-1)*9/4,1)+CachTinhDiem!$B$24*ROUND(1+(INDEX(CachTinhDiem!$B$15:$E$20,MATCH($O1065,CachTinhDiem!$A$15:$A$20,0),1)-1)*9/4,1),1)</f>
        <v>7.6</v>
      </c>
      <c r="Q1065" s="20">
        <f>ROUND(CachTinhDiem!$B$23*ROUND(1+(SUMPRODUCT(INDEX(CachTinhDiem!$B$8:$E$11,2,0),$K1065:$N1065)-1)*9/4,1)+CachTinhDiem!$B$24*ROUND(1+(INDEX(CachTinhDiem!$B$15:$E$20,MATCH($O1065,CachTinhDiem!$A$15:$A$20,0),2)-1)*9/4,1),1)</f>
        <v>6.3</v>
      </c>
      <c r="R1065" s="20">
        <f>ROUND(CachTinhDiem!$B$23*ROUND(1+(SUMPRODUCT(INDEX(CachTinhDiem!$B$8:$E$11,3,0),$K1065:$N1065)-1)*9/4,1)+CachTinhDiem!$B$24*ROUND(1+(INDEX(CachTinhDiem!$B$15:$E$20,MATCH($O1065,CachTinhDiem!$A$15:$A$20,0),3)-1)*9/4,1),1)</f>
        <v>7.6</v>
      </c>
      <c r="S1065" s="20">
        <f>ROUND(CachTinhDiem!$B$23*ROUND(1+(SUMPRODUCT(INDEX(CachTinhDiem!$B$8:$E$11,4,0),$K1065:$N1065)-1)*9/4,1)+CachTinhDiem!$B$24*ROUND(1+(INDEX(CachTinhDiem!$B$15:$E$20,MATCH($O1065,CachTinhDiem!$A$15:$A$20,0),4)-1)*9/4,1),1)</f>
        <v>6.8</v>
      </c>
      <c r="T1065" s="18" t="str">
        <f>INDEX(CachTinhDiem!$A$8:$A$11,MATCH(MAX($P1065:$S1065),$P1065:$S1065,0))</f>
        <v>Đi học</v>
      </c>
      <c r="U1065" s="21" t="s">
        <v>91</v>
      </c>
      <c r="V1065" s="21" t="s">
        <v>92</v>
      </c>
    </row>
    <row r="1066" spans="1:22" ht="15" customHeight="1" x14ac:dyDescent="0.35">
      <c r="A1066" s="18" t="s">
        <v>2330</v>
      </c>
      <c r="B1066" s="18" t="s">
        <v>2302</v>
      </c>
      <c r="C1066" s="18" t="s">
        <v>2331</v>
      </c>
      <c r="D1066" s="18" t="s">
        <v>100</v>
      </c>
      <c r="E1066" s="18" t="s">
        <v>229</v>
      </c>
      <c r="F1066" s="18" t="s">
        <v>87</v>
      </c>
      <c r="G1066" s="18" t="s">
        <v>132</v>
      </c>
      <c r="H1066" s="19">
        <v>22</v>
      </c>
      <c r="I1066" s="19">
        <v>39</v>
      </c>
      <c r="J1066" s="18" t="s">
        <v>133</v>
      </c>
      <c r="K1066" s="19">
        <v>2</v>
      </c>
      <c r="L1066" s="19">
        <v>5</v>
      </c>
      <c r="M1066" s="19">
        <v>5</v>
      </c>
      <c r="N1066" s="19">
        <v>2</v>
      </c>
      <c r="O1066" s="18" t="s">
        <v>138</v>
      </c>
      <c r="P1066" s="20">
        <f>ROUND(CachTinhDiem!$B$23*ROUND(1+(SUMPRODUCT(INDEX(CachTinhDiem!$B$8:$E$11,1,0),$K1066:$N1066)-1)*9/4,1)+CachTinhDiem!$B$24*ROUND(1+(INDEX(CachTinhDiem!$B$15:$E$20,MATCH($O1066,CachTinhDiem!$A$15:$A$20,0),1)-1)*9/4,1),1)</f>
        <v>7.5</v>
      </c>
      <c r="Q1066" s="20">
        <f>ROUND(CachTinhDiem!$B$23*ROUND(1+(SUMPRODUCT(INDEX(CachTinhDiem!$B$8:$E$11,2,0),$K1066:$N1066)-1)*9/4,1)+CachTinhDiem!$B$24*ROUND(1+(INDEX(CachTinhDiem!$B$15:$E$20,MATCH($O1066,CachTinhDiem!$A$15:$A$20,0),2)-1)*9/4,1),1)</f>
        <v>8.6</v>
      </c>
      <c r="R1066" s="20">
        <f>ROUND(CachTinhDiem!$B$23*ROUND(1+(SUMPRODUCT(INDEX(CachTinhDiem!$B$8:$E$11,3,0),$K1066:$N1066)-1)*9/4,1)+CachTinhDiem!$B$24*ROUND(1+(INDEX(CachTinhDiem!$B$15:$E$20,MATCH($O1066,CachTinhDiem!$A$15:$A$20,0),3)-1)*9/4,1),1)</f>
        <v>8.4</v>
      </c>
      <c r="S1066" s="20">
        <f>ROUND(CachTinhDiem!$B$23*ROUND(1+(SUMPRODUCT(INDEX(CachTinhDiem!$B$8:$E$11,4,0),$K1066:$N1066)-1)*9/4,1)+CachTinhDiem!$B$24*ROUND(1+(INDEX(CachTinhDiem!$B$15:$E$20,MATCH($O1066,CachTinhDiem!$A$15:$A$20,0),4)-1)*9/4,1),1)</f>
        <v>4.5</v>
      </c>
      <c r="T1066" s="18" t="str">
        <f>INDEX(CachTinhDiem!$A$8:$A$11,MATCH(MAX($P1066:$S1066),$P1066:$S1066,0))</f>
        <v>Xưởng/Công trình</v>
      </c>
      <c r="U1066" s="21" t="s">
        <v>91</v>
      </c>
      <c r="V1066" s="21" t="s">
        <v>92</v>
      </c>
    </row>
    <row r="1067" spans="1:22" ht="15" customHeight="1" x14ac:dyDescent="0.35">
      <c r="A1067" s="18" t="s">
        <v>2332</v>
      </c>
      <c r="B1067" s="18" t="s">
        <v>2302</v>
      </c>
      <c r="C1067" s="18" t="s">
        <v>2333</v>
      </c>
      <c r="D1067" s="18" t="s">
        <v>100</v>
      </c>
      <c r="E1067" s="18" t="s">
        <v>186</v>
      </c>
      <c r="F1067" s="18" t="s">
        <v>87</v>
      </c>
      <c r="G1067" s="18" t="s">
        <v>215</v>
      </c>
      <c r="H1067" s="19">
        <v>19</v>
      </c>
      <c r="I1067" s="19">
        <v>37</v>
      </c>
      <c r="J1067" s="18" t="s">
        <v>89</v>
      </c>
      <c r="K1067" s="19">
        <v>2</v>
      </c>
      <c r="L1067" s="19">
        <v>4</v>
      </c>
      <c r="M1067" s="19">
        <v>4</v>
      </c>
      <c r="N1067" s="19">
        <v>4</v>
      </c>
      <c r="O1067" s="18" t="s">
        <v>103</v>
      </c>
      <c r="P1067" s="20">
        <f>ROUND(CachTinhDiem!$B$23*ROUND(1+(SUMPRODUCT(INDEX(CachTinhDiem!$B$8:$E$11,1,0),$K1067:$N1067)-1)*9/4,1)+CachTinhDiem!$B$24*ROUND(1+(INDEX(CachTinhDiem!$B$15:$E$20,MATCH($O1067,CachTinhDiem!$A$15:$A$20,0),1)-1)*9/4,1),1)</f>
        <v>7.5</v>
      </c>
      <c r="Q1067" s="20">
        <f>ROUND(CachTinhDiem!$B$23*ROUND(1+(SUMPRODUCT(INDEX(CachTinhDiem!$B$8:$E$11,2,0),$K1067:$N1067)-1)*9/4,1)+CachTinhDiem!$B$24*ROUND(1+(INDEX(CachTinhDiem!$B$15:$E$20,MATCH($O1067,CachTinhDiem!$A$15:$A$20,0),2)-1)*9/4,1),1)</f>
        <v>5.8</v>
      </c>
      <c r="R1067" s="20">
        <f>ROUND(CachTinhDiem!$B$23*ROUND(1+(SUMPRODUCT(INDEX(CachTinhDiem!$B$8:$E$11,3,0),$K1067:$N1067)-1)*9/4,1)+CachTinhDiem!$B$24*ROUND(1+(INDEX(CachTinhDiem!$B$15:$E$20,MATCH($O1067,CachTinhDiem!$A$15:$A$20,0),3)-1)*9/4,1),1)</f>
        <v>6.5</v>
      </c>
      <c r="S1067" s="20">
        <f>ROUND(CachTinhDiem!$B$23*ROUND(1+(SUMPRODUCT(INDEX(CachTinhDiem!$B$8:$E$11,4,0),$K1067:$N1067)-1)*9/4,1)+CachTinhDiem!$B$24*ROUND(1+(INDEX(CachTinhDiem!$B$15:$E$20,MATCH($O1067,CachTinhDiem!$A$15:$A$20,0),4)-1)*9/4,1),1)</f>
        <v>8.5</v>
      </c>
      <c r="T1067" s="18" t="str">
        <f>INDEX(CachTinhDiem!$A$8:$A$11,MATCH(MAX($P1067:$S1067),$P1067:$S1067,0))</f>
        <v>Thuyết trình</v>
      </c>
      <c r="U1067" s="21" t="s">
        <v>91</v>
      </c>
      <c r="V1067" s="21" t="s">
        <v>92</v>
      </c>
    </row>
    <row r="1068" spans="1:22" ht="15" customHeight="1" x14ac:dyDescent="0.35">
      <c r="A1068" s="18" t="s">
        <v>2334</v>
      </c>
      <c r="B1068" s="18" t="s">
        <v>2302</v>
      </c>
      <c r="C1068" s="18" t="s">
        <v>2335</v>
      </c>
      <c r="D1068" s="18" t="s">
        <v>100</v>
      </c>
      <c r="E1068" s="18" t="s">
        <v>170</v>
      </c>
      <c r="F1068" s="18" t="s">
        <v>87</v>
      </c>
      <c r="G1068" s="18" t="s">
        <v>278</v>
      </c>
      <c r="H1068" s="19">
        <v>24</v>
      </c>
      <c r="I1068" s="19">
        <v>37</v>
      </c>
      <c r="J1068" s="18" t="s">
        <v>133</v>
      </c>
      <c r="K1068" s="19">
        <v>1</v>
      </c>
      <c r="L1068" s="19">
        <v>5</v>
      </c>
      <c r="M1068" s="19">
        <v>2</v>
      </c>
      <c r="N1068" s="19">
        <v>3</v>
      </c>
      <c r="O1068" s="18" t="s">
        <v>150</v>
      </c>
      <c r="P1068" s="20">
        <f>ROUND(CachTinhDiem!$B$23*ROUND(1+(SUMPRODUCT(INDEX(CachTinhDiem!$B$8:$E$11,1,0),$K1068:$N1068)-1)*9/4,1)+CachTinhDiem!$B$24*ROUND(1+(INDEX(CachTinhDiem!$B$15:$E$20,MATCH($O1068,CachTinhDiem!$A$15:$A$20,0),1)-1)*9/4,1),1)</f>
        <v>6.3</v>
      </c>
      <c r="Q1068" s="20">
        <f>ROUND(CachTinhDiem!$B$23*ROUND(1+(SUMPRODUCT(INDEX(CachTinhDiem!$B$8:$E$11,2,0),$K1068:$N1068)-1)*9/4,1)+CachTinhDiem!$B$24*ROUND(1+(INDEX(CachTinhDiem!$B$15:$E$20,MATCH($O1068,CachTinhDiem!$A$15:$A$20,0),2)-1)*9/4,1),1)</f>
        <v>4.0999999999999996</v>
      </c>
      <c r="R1068" s="20">
        <f>ROUND(CachTinhDiem!$B$23*ROUND(1+(SUMPRODUCT(INDEX(CachTinhDiem!$B$8:$E$11,3,0),$K1068:$N1068)-1)*9/4,1)+CachTinhDiem!$B$24*ROUND(1+(INDEX(CachTinhDiem!$B$15:$E$20,MATCH($O1068,CachTinhDiem!$A$15:$A$20,0),3)-1)*9/4,1),1)</f>
        <v>7</v>
      </c>
      <c r="S1068" s="20">
        <f>ROUND(CachTinhDiem!$B$23*ROUND(1+(SUMPRODUCT(INDEX(CachTinhDiem!$B$8:$E$11,4,0),$K1068:$N1068)-1)*9/4,1)+CachTinhDiem!$B$24*ROUND(1+(INDEX(CachTinhDiem!$B$15:$E$20,MATCH($O1068,CachTinhDiem!$A$15:$A$20,0),4)-1)*9/4,1),1)</f>
        <v>5.9</v>
      </c>
      <c r="T1068" s="18" t="str">
        <f>INDEX(CachTinhDiem!$A$8:$A$11,MATCH(MAX($P1068:$S1068),$P1068:$S1068,0))</f>
        <v>Vẽ ngoại cảnh</v>
      </c>
      <c r="U1068" s="21" t="s">
        <v>91</v>
      </c>
      <c r="V1068" s="21" t="s">
        <v>92</v>
      </c>
    </row>
    <row r="1069" spans="1:22" ht="15" customHeight="1" x14ac:dyDescent="0.35">
      <c r="A1069" s="18" t="s">
        <v>2336</v>
      </c>
      <c r="B1069" s="18" t="s">
        <v>2302</v>
      </c>
      <c r="C1069" s="18" t="s">
        <v>2337</v>
      </c>
      <c r="D1069" s="18" t="s">
        <v>100</v>
      </c>
      <c r="E1069" s="18" t="s">
        <v>126</v>
      </c>
      <c r="F1069" s="18" t="s">
        <v>87</v>
      </c>
      <c r="G1069" s="18" t="s">
        <v>132</v>
      </c>
      <c r="H1069" s="19">
        <v>22</v>
      </c>
      <c r="I1069" s="19">
        <v>38</v>
      </c>
      <c r="J1069" s="18" t="s">
        <v>133</v>
      </c>
      <c r="K1069" s="19">
        <v>2</v>
      </c>
      <c r="L1069" s="19">
        <v>5</v>
      </c>
      <c r="M1069" s="19">
        <v>2</v>
      </c>
      <c r="N1069" s="19">
        <v>4</v>
      </c>
      <c r="O1069" s="18" t="s">
        <v>110</v>
      </c>
      <c r="P1069" s="20">
        <f>ROUND(CachTinhDiem!$B$23*ROUND(1+(SUMPRODUCT(INDEX(CachTinhDiem!$B$8:$E$11,1,0),$K1069:$N1069)-1)*9/4,1)+CachTinhDiem!$B$24*ROUND(1+(INDEX(CachTinhDiem!$B$15:$E$20,MATCH($O1069,CachTinhDiem!$A$15:$A$20,0),1)-1)*9/4,1),1)</f>
        <v>7</v>
      </c>
      <c r="Q1069" s="20">
        <f>ROUND(CachTinhDiem!$B$23*ROUND(1+(SUMPRODUCT(INDEX(CachTinhDiem!$B$8:$E$11,2,0),$K1069:$N1069)-1)*9/4,1)+CachTinhDiem!$B$24*ROUND(1+(INDEX(CachTinhDiem!$B$15:$E$20,MATCH($O1069,CachTinhDiem!$A$15:$A$20,0),2)-1)*9/4,1),1)</f>
        <v>5.2</v>
      </c>
      <c r="R1069" s="20">
        <f>ROUND(CachTinhDiem!$B$23*ROUND(1+(SUMPRODUCT(INDEX(CachTinhDiem!$B$8:$E$11,3,0),$K1069:$N1069)-1)*9/4,1)+CachTinhDiem!$B$24*ROUND(1+(INDEX(CachTinhDiem!$B$15:$E$20,MATCH($O1069,CachTinhDiem!$A$15:$A$20,0),3)-1)*9/4,1),1)</f>
        <v>6</v>
      </c>
      <c r="S1069" s="20">
        <f>ROUND(CachTinhDiem!$B$23*ROUND(1+(SUMPRODUCT(INDEX(CachTinhDiem!$B$8:$E$11,4,0),$K1069:$N1069)-1)*9/4,1)+CachTinhDiem!$B$24*ROUND(1+(INDEX(CachTinhDiem!$B$15:$E$20,MATCH($O1069,CachTinhDiem!$A$15:$A$20,0),4)-1)*9/4,1),1)</f>
        <v>7.5</v>
      </c>
      <c r="T1069" s="18" t="str">
        <f>INDEX(CachTinhDiem!$A$8:$A$11,MATCH(MAX($P1069:$S1069),$P1069:$S1069,0))</f>
        <v>Thuyết trình</v>
      </c>
      <c r="U1069" s="21" t="s">
        <v>91</v>
      </c>
      <c r="V1069" s="21" t="s">
        <v>92</v>
      </c>
    </row>
    <row r="1070" spans="1:22" ht="15" customHeight="1" x14ac:dyDescent="0.35">
      <c r="A1070" s="18" t="s">
        <v>2338</v>
      </c>
      <c r="B1070" s="18" t="s">
        <v>2302</v>
      </c>
      <c r="C1070" s="18" t="s">
        <v>2339</v>
      </c>
      <c r="D1070" s="18" t="s">
        <v>100</v>
      </c>
      <c r="E1070" s="18" t="s">
        <v>147</v>
      </c>
      <c r="F1070" s="18" t="s">
        <v>87</v>
      </c>
      <c r="G1070" s="18" t="s">
        <v>132</v>
      </c>
      <c r="H1070" s="19">
        <v>22</v>
      </c>
      <c r="I1070" s="19">
        <v>38</v>
      </c>
      <c r="J1070" s="18" t="s">
        <v>133</v>
      </c>
      <c r="K1070" s="19">
        <v>2</v>
      </c>
      <c r="L1070" s="19">
        <v>5</v>
      </c>
      <c r="M1070" s="19">
        <v>5</v>
      </c>
      <c r="N1070" s="19">
        <v>3</v>
      </c>
      <c r="O1070" s="18" t="s">
        <v>138</v>
      </c>
      <c r="P1070" s="20">
        <f>ROUND(CachTinhDiem!$B$23*ROUND(1+(SUMPRODUCT(INDEX(CachTinhDiem!$B$8:$E$11,1,0),$K1070:$N1070)-1)*9/4,1)+CachTinhDiem!$B$24*ROUND(1+(INDEX(CachTinhDiem!$B$15:$E$20,MATCH($O1070,CachTinhDiem!$A$15:$A$20,0),1)-1)*9/4,1),1)</f>
        <v>7.9</v>
      </c>
      <c r="Q1070" s="20">
        <f>ROUND(CachTinhDiem!$B$23*ROUND(1+(SUMPRODUCT(INDEX(CachTinhDiem!$B$8:$E$11,2,0),$K1070:$N1070)-1)*9/4,1)+CachTinhDiem!$B$24*ROUND(1+(INDEX(CachTinhDiem!$B$15:$E$20,MATCH($O1070,CachTinhDiem!$A$15:$A$20,0),2)-1)*9/4,1),1)</f>
        <v>8.6999999999999993</v>
      </c>
      <c r="R1070" s="20">
        <f>ROUND(CachTinhDiem!$B$23*ROUND(1+(SUMPRODUCT(INDEX(CachTinhDiem!$B$8:$E$11,3,0),$K1070:$N1070)-1)*9/4,1)+CachTinhDiem!$B$24*ROUND(1+(INDEX(CachTinhDiem!$B$15:$E$20,MATCH($O1070,CachTinhDiem!$A$15:$A$20,0),3)-1)*9/4,1),1)</f>
        <v>8.6999999999999993</v>
      </c>
      <c r="S1070" s="20">
        <f>ROUND(CachTinhDiem!$B$23*ROUND(1+(SUMPRODUCT(INDEX(CachTinhDiem!$B$8:$E$11,4,0),$K1070:$N1070)-1)*9/4,1)+CachTinhDiem!$B$24*ROUND(1+(INDEX(CachTinhDiem!$B$15:$E$20,MATCH($O1070,CachTinhDiem!$A$15:$A$20,0),4)-1)*9/4,1),1)</f>
        <v>5.4</v>
      </c>
      <c r="T1070" s="18" t="str">
        <f>INDEX(CachTinhDiem!$A$8:$A$11,MATCH(MAX($P1070:$S1070),$P1070:$S1070,0))</f>
        <v>Xưởng/Công trình</v>
      </c>
      <c r="U1070" s="21" t="s">
        <v>91</v>
      </c>
      <c r="V1070" s="21" t="s">
        <v>92</v>
      </c>
    </row>
    <row r="1071" spans="1:22" ht="15" customHeight="1" x14ac:dyDescent="0.35">
      <c r="A1071" s="18" t="s">
        <v>2340</v>
      </c>
      <c r="B1071" s="18" t="s">
        <v>2302</v>
      </c>
      <c r="C1071" s="18" t="s">
        <v>2341</v>
      </c>
      <c r="D1071" s="18" t="s">
        <v>100</v>
      </c>
      <c r="E1071" s="18" t="s">
        <v>137</v>
      </c>
      <c r="F1071" s="18" t="s">
        <v>87</v>
      </c>
      <c r="G1071" s="18" t="s">
        <v>187</v>
      </c>
      <c r="H1071" s="19">
        <v>24</v>
      </c>
      <c r="I1071" s="19">
        <v>40</v>
      </c>
      <c r="J1071" s="18" t="s">
        <v>133</v>
      </c>
      <c r="K1071" s="19">
        <v>1</v>
      </c>
      <c r="L1071" s="19">
        <v>5</v>
      </c>
      <c r="M1071" s="19">
        <v>2</v>
      </c>
      <c r="N1071" s="19">
        <v>3</v>
      </c>
      <c r="O1071" s="18" t="s">
        <v>150</v>
      </c>
      <c r="P1071" s="20">
        <f>ROUND(CachTinhDiem!$B$23*ROUND(1+(SUMPRODUCT(INDEX(CachTinhDiem!$B$8:$E$11,1,0),$K1071:$N1071)-1)*9/4,1)+CachTinhDiem!$B$24*ROUND(1+(INDEX(CachTinhDiem!$B$15:$E$20,MATCH($O1071,CachTinhDiem!$A$15:$A$20,0),1)-1)*9/4,1),1)</f>
        <v>6.3</v>
      </c>
      <c r="Q1071" s="20">
        <f>ROUND(CachTinhDiem!$B$23*ROUND(1+(SUMPRODUCT(INDEX(CachTinhDiem!$B$8:$E$11,2,0),$K1071:$N1071)-1)*9/4,1)+CachTinhDiem!$B$24*ROUND(1+(INDEX(CachTinhDiem!$B$15:$E$20,MATCH($O1071,CachTinhDiem!$A$15:$A$20,0),2)-1)*9/4,1),1)</f>
        <v>4.0999999999999996</v>
      </c>
      <c r="R1071" s="20">
        <f>ROUND(CachTinhDiem!$B$23*ROUND(1+(SUMPRODUCT(INDEX(CachTinhDiem!$B$8:$E$11,3,0),$K1071:$N1071)-1)*9/4,1)+CachTinhDiem!$B$24*ROUND(1+(INDEX(CachTinhDiem!$B$15:$E$20,MATCH($O1071,CachTinhDiem!$A$15:$A$20,0),3)-1)*9/4,1),1)</f>
        <v>7</v>
      </c>
      <c r="S1071" s="20">
        <f>ROUND(CachTinhDiem!$B$23*ROUND(1+(SUMPRODUCT(INDEX(CachTinhDiem!$B$8:$E$11,4,0),$K1071:$N1071)-1)*9/4,1)+CachTinhDiem!$B$24*ROUND(1+(INDEX(CachTinhDiem!$B$15:$E$20,MATCH($O1071,CachTinhDiem!$A$15:$A$20,0),4)-1)*9/4,1),1)</f>
        <v>5.9</v>
      </c>
      <c r="T1071" s="18" t="str">
        <f>INDEX(CachTinhDiem!$A$8:$A$11,MATCH(MAX($P1071:$S1071),$P1071:$S1071,0))</f>
        <v>Vẽ ngoại cảnh</v>
      </c>
      <c r="U1071" s="21" t="s">
        <v>91</v>
      </c>
      <c r="V1071" s="21" t="s">
        <v>92</v>
      </c>
    </row>
    <row r="1072" spans="1:22" ht="15" customHeight="1" x14ac:dyDescent="0.35">
      <c r="A1072" s="18" t="s">
        <v>2342</v>
      </c>
      <c r="B1072" s="18" t="s">
        <v>2302</v>
      </c>
      <c r="C1072" s="18" t="s">
        <v>2343</v>
      </c>
      <c r="D1072" s="18" t="s">
        <v>100</v>
      </c>
      <c r="E1072" s="18" t="s">
        <v>106</v>
      </c>
      <c r="F1072" s="18" t="s">
        <v>87</v>
      </c>
      <c r="G1072" s="18" t="s">
        <v>132</v>
      </c>
      <c r="H1072" s="19">
        <v>20</v>
      </c>
      <c r="I1072" s="19">
        <v>36</v>
      </c>
      <c r="J1072" s="18" t="s">
        <v>89</v>
      </c>
      <c r="K1072" s="19">
        <v>2</v>
      </c>
      <c r="L1072" s="19">
        <v>5</v>
      </c>
      <c r="M1072" s="19">
        <v>3</v>
      </c>
      <c r="N1072" s="19">
        <v>5</v>
      </c>
      <c r="O1072" s="18" t="s">
        <v>115</v>
      </c>
      <c r="P1072" s="20">
        <f>ROUND(CachTinhDiem!$B$23*ROUND(1+(SUMPRODUCT(INDEX(CachTinhDiem!$B$8:$E$11,1,0),$K1072:$N1072)-1)*9/4,1)+CachTinhDiem!$B$24*ROUND(1+(INDEX(CachTinhDiem!$B$15:$E$20,MATCH($O1072,CachTinhDiem!$A$15:$A$20,0),1)-1)*9/4,1),1)</f>
        <v>8.6</v>
      </c>
      <c r="Q1072" s="20">
        <f>ROUND(CachTinhDiem!$B$23*ROUND(1+(SUMPRODUCT(INDEX(CachTinhDiem!$B$8:$E$11,2,0),$K1072:$N1072)-1)*9/4,1)+CachTinhDiem!$B$24*ROUND(1+(INDEX(CachTinhDiem!$B$15:$E$20,MATCH($O1072,CachTinhDiem!$A$15:$A$20,0),2)-1)*9/4,1),1)</f>
        <v>6.8</v>
      </c>
      <c r="R1072" s="20">
        <f>ROUND(CachTinhDiem!$B$23*ROUND(1+(SUMPRODUCT(INDEX(CachTinhDiem!$B$8:$E$11,3,0),$K1072:$N1072)-1)*9/4,1)+CachTinhDiem!$B$24*ROUND(1+(INDEX(CachTinhDiem!$B$15:$E$20,MATCH($O1072,CachTinhDiem!$A$15:$A$20,0),3)-1)*9/4,1),1)</f>
        <v>8.5</v>
      </c>
      <c r="S1072" s="20">
        <f>ROUND(CachTinhDiem!$B$23*ROUND(1+(SUMPRODUCT(INDEX(CachTinhDiem!$B$8:$E$11,4,0),$K1072:$N1072)-1)*9/4,1)+CachTinhDiem!$B$24*ROUND(1+(INDEX(CachTinhDiem!$B$15:$E$20,MATCH($O1072,CachTinhDiem!$A$15:$A$20,0),4)-1)*9/4,1),1)</f>
        <v>8</v>
      </c>
      <c r="T1072" s="18" t="str">
        <f>INDEX(CachTinhDiem!$A$8:$A$11,MATCH(MAX($P1072:$S1072),$P1072:$S1072,0))</f>
        <v>Đi học</v>
      </c>
      <c r="U1072" s="21" t="s">
        <v>91</v>
      </c>
      <c r="V1072" s="21" t="s">
        <v>92</v>
      </c>
    </row>
    <row r="1073" spans="1:22" ht="15" customHeight="1" x14ac:dyDescent="0.35">
      <c r="A1073" s="18" t="s">
        <v>2344</v>
      </c>
      <c r="B1073" s="18" t="s">
        <v>2302</v>
      </c>
      <c r="C1073" s="18" t="s">
        <v>2345</v>
      </c>
      <c r="D1073" s="18" t="s">
        <v>100</v>
      </c>
      <c r="E1073" s="18" t="s">
        <v>225</v>
      </c>
      <c r="F1073" s="18" t="s">
        <v>87</v>
      </c>
      <c r="G1073" s="18" t="s">
        <v>278</v>
      </c>
      <c r="H1073" s="19">
        <v>23</v>
      </c>
      <c r="I1073" s="19">
        <v>39</v>
      </c>
      <c r="J1073" s="18" t="s">
        <v>133</v>
      </c>
      <c r="K1073" s="19">
        <v>1</v>
      </c>
      <c r="L1073" s="19">
        <v>5</v>
      </c>
      <c r="M1073" s="19">
        <v>2</v>
      </c>
      <c r="N1073" s="19">
        <v>3</v>
      </c>
      <c r="O1073" s="18" t="s">
        <v>110</v>
      </c>
      <c r="P1073" s="20">
        <f>ROUND(CachTinhDiem!$B$23*ROUND(1+(SUMPRODUCT(INDEX(CachTinhDiem!$B$8:$E$11,1,0),$K1073:$N1073)-1)*9/4,1)+CachTinhDiem!$B$24*ROUND(1+(INDEX(CachTinhDiem!$B$15:$E$20,MATCH($O1073,CachTinhDiem!$A$15:$A$20,0),1)-1)*9/4,1),1)</f>
        <v>6.3</v>
      </c>
      <c r="Q1073" s="20">
        <f>ROUND(CachTinhDiem!$B$23*ROUND(1+(SUMPRODUCT(INDEX(CachTinhDiem!$B$8:$E$11,2,0),$K1073:$N1073)-1)*9/4,1)+CachTinhDiem!$B$24*ROUND(1+(INDEX(CachTinhDiem!$B$15:$E$20,MATCH($O1073,CachTinhDiem!$A$15:$A$20,0),2)-1)*9/4,1),1)</f>
        <v>4.7</v>
      </c>
      <c r="R1073" s="20">
        <f>ROUND(CachTinhDiem!$B$23*ROUND(1+(SUMPRODUCT(INDEX(CachTinhDiem!$B$8:$E$11,3,0),$K1073:$N1073)-1)*9/4,1)+CachTinhDiem!$B$24*ROUND(1+(INDEX(CachTinhDiem!$B$15:$E$20,MATCH($O1073,CachTinhDiem!$A$15:$A$20,0),3)-1)*9/4,1),1)</f>
        <v>5.6</v>
      </c>
      <c r="S1073" s="20">
        <f>ROUND(CachTinhDiem!$B$23*ROUND(1+(SUMPRODUCT(INDEX(CachTinhDiem!$B$8:$E$11,4,0),$K1073:$N1073)-1)*9/4,1)+CachTinhDiem!$B$24*ROUND(1+(INDEX(CachTinhDiem!$B$15:$E$20,MATCH($O1073,CachTinhDiem!$A$15:$A$20,0),4)-1)*9/4,1),1)</f>
        <v>6.5</v>
      </c>
      <c r="T1073" s="18" t="str">
        <f>INDEX(CachTinhDiem!$A$8:$A$11,MATCH(MAX($P1073:$S1073),$P1073:$S1073,0))</f>
        <v>Thuyết trình</v>
      </c>
      <c r="U1073" s="21" t="s">
        <v>91</v>
      </c>
      <c r="V1073" s="21" t="s">
        <v>92</v>
      </c>
    </row>
    <row r="1074" spans="1:22" ht="15" customHeight="1" x14ac:dyDescent="0.35">
      <c r="A1074" s="18" t="s">
        <v>2346</v>
      </c>
      <c r="B1074" s="18" t="s">
        <v>2302</v>
      </c>
      <c r="C1074" s="18" t="s">
        <v>2347</v>
      </c>
      <c r="D1074" s="18" t="s">
        <v>100</v>
      </c>
      <c r="E1074" s="18" t="s">
        <v>95</v>
      </c>
      <c r="F1074" s="18" t="s">
        <v>87</v>
      </c>
      <c r="G1074" s="18" t="s">
        <v>539</v>
      </c>
      <c r="H1074" s="19">
        <v>26</v>
      </c>
      <c r="I1074" s="19">
        <v>39</v>
      </c>
      <c r="J1074" s="18" t="s">
        <v>726</v>
      </c>
      <c r="K1074" s="19">
        <v>1</v>
      </c>
      <c r="L1074" s="19">
        <v>5</v>
      </c>
      <c r="M1074" s="19">
        <v>2</v>
      </c>
      <c r="N1074" s="19">
        <v>3</v>
      </c>
      <c r="O1074" s="18" t="s">
        <v>150</v>
      </c>
      <c r="P1074" s="20">
        <f>ROUND(CachTinhDiem!$B$23*ROUND(1+(SUMPRODUCT(INDEX(CachTinhDiem!$B$8:$E$11,1,0),$K1074:$N1074)-1)*9/4,1)+CachTinhDiem!$B$24*ROUND(1+(INDEX(CachTinhDiem!$B$15:$E$20,MATCH($O1074,CachTinhDiem!$A$15:$A$20,0),1)-1)*9/4,1),1)</f>
        <v>6.3</v>
      </c>
      <c r="Q1074" s="20">
        <f>ROUND(CachTinhDiem!$B$23*ROUND(1+(SUMPRODUCT(INDEX(CachTinhDiem!$B$8:$E$11,2,0),$K1074:$N1074)-1)*9/4,1)+CachTinhDiem!$B$24*ROUND(1+(INDEX(CachTinhDiem!$B$15:$E$20,MATCH($O1074,CachTinhDiem!$A$15:$A$20,0),2)-1)*9/4,1),1)</f>
        <v>4.0999999999999996</v>
      </c>
      <c r="R1074" s="20">
        <f>ROUND(CachTinhDiem!$B$23*ROUND(1+(SUMPRODUCT(INDEX(CachTinhDiem!$B$8:$E$11,3,0),$K1074:$N1074)-1)*9/4,1)+CachTinhDiem!$B$24*ROUND(1+(INDEX(CachTinhDiem!$B$15:$E$20,MATCH($O1074,CachTinhDiem!$A$15:$A$20,0),3)-1)*9/4,1),1)</f>
        <v>7</v>
      </c>
      <c r="S1074" s="20">
        <f>ROUND(CachTinhDiem!$B$23*ROUND(1+(SUMPRODUCT(INDEX(CachTinhDiem!$B$8:$E$11,4,0),$K1074:$N1074)-1)*9/4,1)+CachTinhDiem!$B$24*ROUND(1+(INDEX(CachTinhDiem!$B$15:$E$20,MATCH($O1074,CachTinhDiem!$A$15:$A$20,0),4)-1)*9/4,1),1)</f>
        <v>5.9</v>
      </c>
      <c r="T1074" s="18" t="str">
        <f>INDEX(CachTinhDiem!$A$8:$A$11,MATCH(MAX($P1074:$S1074),$P1074:$S1074,0))</f>
        <v>Vẽ ngoại cảnh</v>
      </c>
      <c r="U1074" s="21" t="s">
        <v>91</v>
      </c>
      <c r="V1074" s="21" t="s">
        <v>92</v>
      </c>
    </row>
    <row r="1075" spans="1:22" ht="15" customHeight="1" x14ac:dyDescent="0.35">
      <c r="A1075" s="18" t="s">
        <v>2348</v>
      </c>
      <c r="B1075" s="18" t="s">
        <v>2302</v>
      </c>
      <c r="C1075" s="18" t="s">
        <v>2349</v>
      </c>
      <c r="D1075" s="18" t="s">
        <v>100</v>
      </c>
      <c r="E1075" s="18" t="s">
        <v>225</v>
      </c>
      <c r="F1075" s="18" t="s">
        <v>87</v>
      </c>
      <c r="G1075" s="18" t="s">
        <v>187</v>
      </c>
      <c r="H1075" s="19">
        <v>26</v>
      </c>
      <c r="I1075" s="19">
        <v>40</v>
      </c>
      <c r="J1075" s="18" t="s">
        <v>726</v>
      </c>
      <c r="K1075" s="19">
        <v>1</v>
      </c>
      <c r="L1075" s="19">
        <v>5</v>
      </c>
      <c r="M1075" s="19">
        <v>2</v>
      </c>
      <c r="N1075" s="19">
        <v>3</v>
      </c>
      <c r="O1075" s="18" t="s">
        <v>150</v>
      </c>
      <c r="P1075" s="20">
        <f>ROUND(CachTinhDiem!$B$23*ROUND(1+(SUMPRODUCT(INDEX(CachTinhDiem!$B$8:$E$11,1,0),$K1075:$N1075)-1)*9/4,1)+CachTinhDiem!$B$24*ROUND(1+(INDEX(CachTinhDiem!$B$15:$E$20,MATCH($O1075,CachTinhDiem!$A$15:$A$20,0),1)-1)*9/4,1),1)</f>
        <v>6.3</v>
      </c>
      <c r="Q1075" s="20">
        <f>ROUND(CachTinhDiem!$B$23*ROUND(1+(SUMPRODUCT(INDEX(CachTinhDiem!$B$8:$E$11,2,0),$K1075:$N1075)-1)*9/4,1)+CachTinhDiem!$B$24*ROUND(1+(INDEX(CachTinhDiem!$B$15:$E$20,MATCH($O1075,CachTinhDiem!$A$15:$A$20,0),2)-1)*9/4,1),1)</f>
        <v>4.0999999999999996</v>
      </c>
      <c r="R1075" s="20">
        <f>ROUND(CachTinhDiem!$B$23*ROUND(1+(SUMPRODUCT(INDEX(CachTinhDiem!$B$8:$E$11,3,0),$K1075:$N1075)-1)*9/4,1)+CachTinhDiem!$B$24*ROUND(1+(INDEX(CachTinhDiem!$B$15:$E$20,MATCH($O1075,CachTinhDiem!$A$15:$A$20,0),3)-1)*9/4,1),1)</f>
        <v>7</v>
      </c>
      <c r="S1075" s="20">
        <f>ROUND(CachTinhDiem!$B$23*ROUND(1+(SUMPRODUCT(INDEX(CachTinhDiem!$B$8:$E$11,4,0),$K1075:$N1075)-1)*9/4,1)+CachTinhDiem!$B$24*ROUND(1+(INDEX(CachTinhDiem!$B$15:$E$20,MATCH($O1075,CachTinhDiem!$A$15:$A$20,0),4)-1)*9/4,1),1)</f>
        <v>5.9</v>
      </c>
      <c r="T1075" s="18" t="str">
        <f>INDEX(CachTinhDiem!$A$8:$A$11,MATCH(MAX($P1075:$S1075),$P1075:$S1075,0))</f>
        <v>Vẽ ngoại cảnh</v>
      </c>
      <c r="U1075" s="21" t="s">
        <v>91</v>
      </c>
      <c r="V1075" s="21" t="s">
        <v>92</v>
      </c>
    </row>
    <row r="1076" spans="1:22" ht="15" customHeight="1" x14ac:dyDescent="0.35">
      <c r="A1076" s="18" t="s">
        <v>2350</v>
      </c>
      <c r="B1076" s="18" t="s">
        <v>2302</v>
      </c>
      <c r="C1076" s="18" t="s">
        <v>2351</v>
      </c>
      <c r="D1076" s="18" t="s">
        <v>100</v>
      </c>
      <c r="E1076" s="18" t="s">
        <v>344</v>
      </c>
      <c r="F1076" s="18" t="s">
        <v>87</v>
      </c>
      <c r="G1076" s="18" t="s">
        <v>238</v>
      </c>
      <c r="H1076" s="19">
        <v>17</v>
      </c>
      <c r="I1076" s="19">
        <v>34</v>
      </c>
      <c r="J1076" s="18" t="s">
        <v>89</v>
      </c>
      <c r="K1076" s="19">
        <v>2</v>
      </c>
      <c r="L1076" s="19">
        <v>2</v>
      </c>
      <c r="M1076" s="19">
        <v>2</v>
      </c>
      <c r="N1076" s="19">
        <v>3</v>
      </c>
      <c r="O1076" s="18" t="s">
        <v>115</v>
      </c>
      <c r="P1076" s="20">
        <f>ROUND(CachTinhDiem!$B$23*ROUND(1+(SUMPRODUCT(INDEX(CachTinhDiem!$B$8:$E$11,1,0),$K1076:$N1076)-1)*9/4,1)+CachTinhDiem!$B$24*ROUND(1+(INDEX(CachTinhDiem!$B$15:$E$20,MATCH($O1076,CachTinhDiem!$A$15:$A$20,0),1)-1)*9/4,1),1)</f>
        <v>5.7</v>
      </c>
      <c r="Q1076" s="20">
        <f>ROUND(CachTinhDiem!$B$23*ROUND(1+(SUMPRODUCT(INDEX(CachTinhDiem!$B$8:$E$11,2,0),$K1076:$N1076)-1)*9/4,1)+CachTinhDiem!$B$24*ROUND(1+(INDEX(CachTinhDiem!$B$15:$E$20,MATCH($O1076,CachTinhDiem!$A$15:$A$20,0),2)-1)*9/4,1),1)</f>
        <v>4.8</v>
      </c>
      <c r="R1076" s="20">
        <f>ROUND(CachTinhDiem!$B$23*ROUND(1+(SUMPRODUCT(INDEX(CachTinhDiem!$B$8:$E$11,3,0),$K1076:$N1076)-1)*9/4,1)+CachTinhDiem!$B$24*ROUND(1+(INDEX(CachTinhDiem!$B$15:$E$20,MATCH($O1076,CachTinhDiem!$A$15:$A$20,0),3)-1)*9/4,1),1)</f>
        <v>5.6</v>
      </c>
      <c r="S1076" s="20">
        <f>ROUND(CachTinhDiem!$B$23*ROUND(1+(SUMPRODUCT(INDEX(CachTinhDiem!$B$8:$E$11,4,0),$K1076:$N1076)-1)*9/4,1)+CachTinhDiem!$B$24*ROUND(1+(INDEX(CachTinhDiem!$B$15:$E$20,MATCH($O1076,CachTinhDiem!$A$15:$A$20,0),4)-1)*9/4,1),1)</f>
        <v>4.9000000000000004</v>
      </c>
      <c r="T1076" s="18" t="str">
        <f>INDEX(CachTinhDiem!$A$8:$A$11,MATCH(MAX($P1076:$S1076),$P1076:$S1076,0))</f>
        <v>Đi học</v>
      </c>
      <c r="U1076" s="21" t="s">
        <v>91</v>
      </c>
      <c r="V1076" s="21" t="s">
        <v>92</v>
      </c>
    </row>
    <row r="1077" spans="1:22" ht="15" customHeight="1" x14ac:dyDescent="0.35">
      <c r="A1077" s="18" t="s">
        <v>2352</v>
      </c>
      <c r="B1077" s="18" t="s">
        <v>2302</v>
      </c>
      <c r="C1077" s="18" t="s">
        <v>2353</v>
      </c>
      <c r="D1077" s="18" t="s">
        <v>100</v>
      </c>
      <c r="E1077" s="18" t="s">
        <v>131</v>
      </c>
      <c r="F1077" s="18" t="s">
        <v>87</v>
      </c>
      <c r="G1077" s="18" t="s">
        <v>199</v>
      </c>
      <c r="H1077" s="19">
        <v>16</v>
      </c>
      <c r="I1077" s="19">
        <v>31</v>
      </c>
      <c r="J1077" s="18" t="s">
        <v>128</v>
      </c>
      <c r="K1077" s="19">
        <v>2</v>
      </c>
      <c r="L1077" s="19">
        <v>3</v>
      </c>
      <c r="M1077" s="19">
        <v>2</v>
      </c>
      <c r="N1077" s="19">
        <v>5</v>
      </c>
      <c r="O1077" s="18" t="s">
        <v>103</v>
      </c>
      <c r="P1077" s="20">
        <f>ROUND(CachTinhDiem!$B$23*ROUND(1+(SUMPRODUCT(INDEX(CachTinhDiem!$B$8:$E$11,1,0),$K1077:$N1077)-1)*9/4,1)+CachTinhDiem!$B$24*ROUND(1+(INDEX(CachTinhDiem!$B$15:$E$20,MATCH($O1077,CachTinhDiem!$A$15:$A$20,0),1)-1)*9/4,1),1)</f>
        <v>6.5</v>
      </c>
      <c r="Q1077" s="20">
        <f>ROUND(CachTinhDiem!$B$23*ROUND(1+(SUMPRODUCT(INDEX(CachTinhDiem!$B$8:$E$11,2,0),$K1077:$N1077)-1)*9/4,1)+CachTinhDiem!$B$24*ROUND(1+(INDEX(CachTinhDiem!$B$15:$E$20,MATCH($O1077,CachTinhDiem!$A$15:$A$20,0),2)-1)*9/4,1),1)</f>
        <v>4.0999999999999996</v>
      </c>
      <c r="R1077" s="20">
        <f>ROUND(CachTinhDiem!$B$23*ROUND(1+(SUMPRODUCT(INDEX(CachTinhDiem!$B$8:$E$11,3,0),$K1077:$N1077)-1)*9/4,1)+CachTinhDiem!$B$24*ROUND(1+(INDEX(CachTinhDiem!$B$15:$E$20,MATCH($O1077,CachTinhDiem!$A$15:$A$20,0),3)-1)*9/4,1),1)</f>
        <v>4.7</v>
      </c>
      <c r="S1077" s="20">
        <f>ROUND(CachTinhDiem!$B$23*ROUND(1+(SUMPRODUCT(INDEX(CachTinhDiem!$B$8:$E$11,4,0),$K1077:$N1077)-1)*9/4,1)+CachTinhDiem!$B$24*ROUND(1+(INDEX(CachTinhDiem!$B$15:$E$20,MATCH($O1077,CachTinhDiem!$A$15:$A$20,0),4)-1)*9/4,1),1)</f>
        <v>8.5</v>
      </c>
      <c r="T1077" s="18" t="str">
        <f>INDEX(CachTinhDiem!$A$8:$A$11,MATCH(MAX($P1077:$S1077),$P1077:$S1077,0))</f>
        <v>Thuyết trình</v>
      </c>
      <c r="U1077" s="21" t="s">
        <v>91</v>
      </c>
      <c r="V1077" s="21" t="s">
        <v>92</v>
      </c>
    </row>
    <row r="1078" spans="1:22" ht="15" customHeight="1" x14ac:dyDescent="0.35">
      <c r="A1078" s="18" t="s">
        <v>2354</v>
      </c>
      <c r="B1078" s="18" t="s">
        <v>2302</v>
      </c>
      <c r="C1078" s="18" t="s">
        <v>2355</v>
      </c>
      <c r="D1078" s="18" t="s">
        <v>100</v>
      </c>
      <c r="E1078" s="18" t="s">
        <v>113</v>
      </c>
      <c r="F1078" s="18" t="s">
        <v>87</v>
      </c>
      <c r="G1078" s="18" t="s">
        <v>490</v>
      </c>
      <c r="H1078" s="19">
        <v>12</v>
      </c>
      <c r="I1078" s="19">
        <v>28</v>
      </c>
      <c r="J1078" s="18" t="s">
        <v>128</v>
      </c>
      <c r="K1078" s="19">
        <v>4</v>
      </c>
      <c r="L1078" s="19">
        <v>2</v>
      </c>
      <c r="M1078" s="19">
        <v>3</v>
      </c>
      <c r="N1078" s="19">
        <v>5</v>
      </c>
      <c r="O1078" s="18" t="s">
        <v>103</v>
      </c>
      <c r="P1078" s="20">
        <f>ROUND(CachTinhDiem!$B$23*ROUND(1+(SUMPRODUCT(INDEX(CachTinhDiem!$B$8:$E$11,1,0),$K1078:$N1078)-1)*9/4,1)+CachTinhDiem!$B$24*ROUND(1+(INDEX(CachTinhDiem!$B$15:$E$20,MATCH($O1078,CachTinhDiem!$A$15:$A$20,0),1)-1)*9/4,1),1)</f>
        <v>6.8</v>
      </c>
      <c r="Q1078" s="20">
        <f>ROUND(CachTinhDiem!$B$23*ROUND(1+(SUMPRODUCT(INDEX(CachTinhDiem!$B$8:$E$11,2,0),$K1078:$N1078)-1)*9/4,1)+CachTinhDiem!$B$24*ROUND(1+(INDEX(CachTinhDiem!$B$15:$E$20,MATCH($O1078,CachTinhDiem!$A$15:$A$20,0),2)-1)*9/4,1),1)</f>
        <v>5.2</v>
      </c>
      <c r="R1078" s="20">
        <f>ROUND(CachTinhDiem!$B$23*ROUND(1+(SUMPRODUCT(INDEX(CachTinhDiem!$B$8:$E$11,3,0),$K1078:$N1078)-1)*9/4,1)+CachTinhDiem!$B$24*ROUND(1+(INDEX(CachTinhDiem!$B$15:$E$20,MATCH($O1078,CachTinhDiem!$A$15:$A$20,0),3)-1)*9/4,1),1)</f>
        <v>5</v>
      </c>
      <c r="S1078" s="20">
        <f>ROUND(CachTinhDiem!$B$23*ROUND(1+(SUMPRODUCT(INDEX(CachTinhDiem!$B$8:$E$11,4,0),$K1078:$N1078)-1)*9/4,1)+CachTinhDiem!$B$24*ROUND(1+(INDEX(CachTinhDiem!$B$15:$E$20,MATCH($O1078,CachTinhDiem!$A$15:$A$20,0),4)-1)*9/4,1),1)</f>
        <v>8.5</v>
      </c>
      <c r="T1078" s="18" t="str">
        <f>INDEX(CachTinhDiem!$A$8:$A$11,MATCH(MAX($P1078:$S1078),$P1078:$S1078,0))</f>
        <v>Thuyết trình</v>
      </c>
      <c r="U1078" s="21" t="s">
        <v>91</v>
      </c>
      <c r="V1078" s="21" t="s">
        <v>92</v>
      </c>
    </row>
    <row r="1079" spans="1:22" ht="15" customHeight="1" x14ac:dyDescent="0.35">
      <c r="A1079" s="18" t="s">
        <v>2356</v>
      </c>
      <c r="B1079" s="18" t="s">
        <v>2302</v>
      </c>
      <c r="C1079" s="18" t="s">
        <v>2357</v>
      </c>
      <c r="D1079" s="18" t="s">
        <v>100</v>
      </c>
      <c r="E1079" s="18" t="s">
        <v>137</v>
      </c>
      <c r="F1079" s="18" t="s">
        <v>87</v>
      </c>
      <c r="G1079" s="18" t="s">
        <v>132</v>
      </c>
      <c r="H1079" s="19">
        <v>21</v>
      </c>
      <c r="I1079" s="19">
        <v>38</v>
      </c>
      <c r="J1079" s="18" t="s">
        <v>89</v>
      </c>
      <c r="K1079" s="19">
        <v>2</v>
      </c>
      <c r="L1079" s="19">
        <v>5</v>
      </c>
      <c r="M1079" s="19">
        <v>2</v>
      </c>
      <c r="N1079" s="19">
        <v>4</v>
      </c>
      <c r="O1079" s="18" t="s">
        <v>110</v>
      </c>
      <c r="P1079" s="20">
        <f>ROUND(CachTinhDiem!$B$23*ROUND(1+(SUMPRODUCT(INDEX(CachTinhDiem!$B$8:$E$11,1,0),$K1079:$N1079)-1)*9/4,1)+CachTinhDiem!$B$24*ROUND(1+(INDEX(CachTinhDiem!$B$15:$E$20,MATCH($O1079,CachTinhDiem!$A$15:$A$20,0),1)-1)*9/4,1),1)</f>
        <v>7</v>
      </c>
      <c r="Q1079" s="20">
        <f>ROUND(CachTinhDiem!$B$23*ROUND(1+(SUMPRODUCT(INDEX(CachTinhDiem!$B$8:$E$11,2,0),$K1079:$N1079)-1)*9/4,1)+CachTinhDiem!$B$24*ROUND(1+(INDEX(CachTinhDiem!$B$15:$E$20,MATCH($O1079,CachTinhDiem!$A$15:$A$20,0),2)-1)*9/4,1),1)</f>
        <v>5.2</v>
      </c>
      <c r="R1079" s="20">
        <f>ROUND(CachTinhDiem!$B$23*ROUND(1+(SUMPRODUCT(INDEX(CachTinhDiem!$B$8:$E$11,3,0),$K1079:$N1079)-1)*9/4,1)+CachTinhDiem!$B$24*ROUND(1+(INDEX(CachTinhDiem!$B$15:$E$20,MATCH($O1079,CachTinhDiem!$A$15:$A$20,0),3)-1)*9/4,1),1)</f>
        <v>6</v>
      </c>
      <c r="S1079" s="20">
        <f>ROUND(CachTinhDiem!$B$23*ROUND(1+(SUMPRODUCT(INDEX(CachTinhDiem!$B$8:$E$11,4,0),$K1079:$N1079)-1)*9/4,1)+CachTinhDiem!$B$24*ROUND(1+(INDEX(CachTinhDiem!$B$15:$E$20,MATCH($O1079,CachTinhDiem!$A$15:$A$20,0),4)-1)*9/4,1),1)</f>
        <v>7.5</v>
      </c>
      <c r="T1079" s="18" t="str">
        <f>INDEX(CachTinhDiem!$A$8:$A$11,MATCH(MAX($P1079:$S1079),$P1079:$S1079,0))</f>
        <v>Thuyết trình</v>
      </c>
      <c r="U1079" s="21" t="s">
        <v>91</v>
      </c>
      <c r="V1079" s="21" t="s">
        <v>92</v>
      </c>
    </row>
    <row r="1080" spans="1:22" ht="15" customHeight="1" x14ac:dyDescent="0.35">
      <c r="A1080" s="18" t="s">
        <v>2358</v>
      </c>
      <c r="B1080" s="18" t="s">
        <v>2302</v>
      </c>
      <c r="C1080" s="18" t="s">
        <v>2359</v>
      </c>
      <c r="D1080" s="18" t="s">
        <v>100</v>
      </c>
      <c r="E1080" s="18" t="s">
        <v>126</v>
      </c>
      <c r="F1080" s="18" t="s">
        <v>87</v>
      </c>
      <c r="G1080" s="18" t="s">
        <v>490</v>
      </c>
      <c r="H1080" s="19">
        <v>11</v>
      </c>
      <c r="I1080" s="19">
        <v>28</v>
      </c>
      <c r="J1080" s="18" t="s">
        <v>200</v>
      </c>
      <c r="K1080" s="19">
        <v>4</v>
      </c>
      <c r="L1080" s="19">
        <v>2</v>
      </c>
      <c r="M1080" s="19">
        <v>3</v>
      </c>
      <c r="N1080" s="19">
        <v>5</v>
      </c>
      <c r="O1080" s="18" t="s">
        <v>103</v>
      </c>
      <c r="P1080" s="20">
        <f>ROUND(CachTinhDiem!$B$23*ROUND(1+(SUMPRODUCT(INDEX(CachTinhDiem!$B$8:$E$11,1,0),$K1080:$N1080)-1)*9/4,1)+CachTinhDiem!$B$24*ROUND(1+(INDEX(CachTinhDiem!$B$15:$E$20,MATCH($O1080,CachTinhDiem!$A$15:$A$20,0),1)-1)*9/4,1),1)</f>
        <v>6.8</v>
      </c>
      <c r="Q1080" s="20">
        <f>ROUND(CachTinhDiem!$B$23*ROUND(1+(SUMPRODUCT(INDEX(CachTinhDiem!$B$8:$E$11,2,0),$K1080:$N1080)-1)*9/4,1)+CachTinhDiem!$B$24*ROUND(1+(INDEX(CachTinhDiem!$B$15:$E$20,MATCH($O1080,CachTinhDiem!$A$15:$A$20,0),2)-1)*9/4,1),1)</f>
        <v>5.2</v>
      </c>
      <c r="R1080" s="20">
        <f>ROUND(CachTinhDiem!$B$23*ROUND(1+(SUMPRODUCT(INDEX(CachTinhDiem!$B$8:$E$11,3,0),$K1080:$N1080)-1)*9/4,1)+CachTinhDiem!$B$24*ROUND(1+(INDEX(CachTinhDiem!$B$15:$E$20,MATCH($O1080,CachTinhDiem!$A$15:$A$20,0),3)-1)*9/4,1),1)</f>
        <v>5</v>
      </c>
      <c r="S1080" s="20">
        <f>ROUND(CachTinhDiem!$B$23*ROUND(1+(SUMPRODUCT(INDEX(CachTinhDiem!$B$8:$E$11,4,0),$K1080:$N1080)-1)*9/4,1)+CachTinhDiem!$B$24*ROUND(1+(INDEX(CachTinhDiem!$B$15:$E$20,MATCH($O1080,CachTinhDiem!$A$15:$A$20,0),4)-1)*9/4,1),1)</f>
        <v>8.5</v>
      </c>
      <c r="T1080" s="18" t="str">
        <f>INDEX(CachTinhDiem!$A$8:$A$11,MATCH(MAX($P1080:$S1080),$P1080:$S1080,0))</f>
        <v>Thuyết trình</v>
      </c>
      <c r="U1080" s="21" t="s">
        <v>91</v>
      </c>
      <c r="V1080" s="21" t="s">
        <v>92</v>
      </c>
    </row>
    <row r="1081" spans="1:22" ht="15" customHeight="1" x14ac:dyDescent="0.35">
      <c r="A1081" s="18" t="s">
        <v>2360</v>
      </c>
      <c r="B1081" s="18" t="s">
        <v>2302</v>
      </c>
      <c r="C1081" s="18" t="s">
        <v>2361</v>
      </c>
      <c r="D1081" s="18" t="s">
        <v>100</v>
      </c>
      <c r="E1081" s="18" t="s">
        <v>24</v>
      </c>
      <c r="F1081" s="18" t="s">
        <v>118</v>
      </c>
      <c r="G1081" s="18" t="s">
        <v>278</v>
      </c>
      <c r="H1081" s="19">
        <v>21</v>
      </c>
      <c r="I1081" s="19">
        <v>38</v>
      </c>
      <c r="J1081" s="18" t="s">
        <v>89</v>
      </c>
      <c r="K1081" s="19">
        <v>1</v>
      </c>
      <c r="L1081" s="19">
        <v>5</v>
      </c>
      <c r="M1081" s="19">
        <v>2</v>
      </c>
      <c r="N1081" s="19">
        <v>3</v>
      </c>
      <c r="O1081" s="18" t="s">
        <v>103</v>
      </c>
      <c r="P1081" s="20">
        <f>ROUND(CachTinhDiem!$B$23*ROUND(1+(SUMPRODUCT(INDEX(CachTinhDiem!$B$8:$E$11,1,0),$K1081:$N1081)-1)*9/4,1)+CachTinhDiem!$B$24*ROUND(1+(INDEX(CachTinhDiem!$B$15:$E$20,MATCH($O1081,CachTinhDiem!$A$15:$A$20,0),1)-1)*9/4,1),1)</f>
        <v>6.3</v>
      </c>
      <c r="Q1081" s="20">
        <f>ROUND(CachTinhDiem!$B$23*ROUND(1+(SUMPRODUCT(INDEX(CachTinhDiem!$B$8:$E$11,2,0),$K1081:$N1081)-1)*9/4,1)+CachTinhDiem!$B$24*ROUND(1+(INDEX(CachTinhDiem!$B$15:$E$20,MATCH($O1081,CachTinhDiem!$A$15:$A$20,0),2)-1)*9/4,1),1)</f>
        <v>4.0999999999999996</v>
      </c>
      <c r="R1081" s="20">
        <f>ROUND(CachTinhDiem!$B$23*ROUND(1+(SUMPRODUCT(INDEX(CachTinhDiem!$B$8:$E$11,3,0),$K1081:$N1081)-1)*9/4,1)+CachTinhDiem!$B$24*ROUND(1+(INDEX(CachTinhDiem!$B$15:$E$20,MATCH($O1081,CachTinhDiem!$A$15:$A$20,0),3)-1)*9/4,1),1)</f>
        <v>5</v>
      </c>
      <c r="S1081" s="20">
        <f>ROUND(CachTinhDiem!$B$23*ROUND(1+(SUMPRODUCT(INDEX(CachTinhDiem!$B$8:$E$11,4,0),$K1081:$N1081)-1)*9/4,1)+CachTinhDiem!$B$24*ROUND(1+(INDEX(CachTinhDiem!$B$15:$E$20,MATCH($O1081,CachTinhDiem!$A$15:$A$20,0),4)-1)*9/4,1),1)</f>
        <v>7.2</v>
      </c>
      <c r="T1081" s="18" t="str">
        <f>INDEX(CachTinhDiem!$A$8:$A$11,MATCH(MAX($P1081:$S1081),$P1081:$S1081,0))</f>
        <v>Thuyết trình</v>
      </c>
      <c r="U1081" s="21" t="s">
        <v>91</v>
      </c>
      <c r="V1081" s="21" t="s">
        <v>92</v>
      </c>
    </row>
    <row r="1082" spans="1:22" ht="15" customHeight="1" x14ac:dyDescent="0.35">
      <c r="A1082" s="18" t="s">
        <v>2362</v>
      </c>
      <c r="B1082" s="18" t="s">
        <v>2302</v>
      </c>
      <c r="C1082" s="18" t="s">
        <v>2363</v>
      </c>
      <c r="D1082" s="18" t="s">
        <v>100</v>
      </c>
      <c r="E1082" s="18" t="s">
        <v>106</v>
      </c>
      <c r="F1082" s="18" t="s">
        <v>87</v>
      </c>
      <c r="G1082" s="18" t="s">
        <v>278</v>
      </c>
      <c r="H1082" s="19">
        <v>23</v>
      </c>
      <c r="I1082" s="19">
        <v>37</v>
      </c>
      <c r="J1082" s="18" t="s">
        <v>133</v>
      </c>
      <c r="K1082" s="19">
        <v>1</v>
      </c>
      <c r="L1082" s="19">
        <v>5</v>
      </c>
      <c r="M1082" s="19">
        <v>1</v>
      </c>
      <c r="N1082" s="19">
        <v>4</v>
      </c>
      <c r="O1082" s="18" t="s">
        <v>150</v>
      </c>
      <c r="P1082" s="20">
        <f>ROUND(CachTinhDiem!$B$23*ROUND(1+(SUMPRODUCT(INDEX(CachTinhDiem!$B$8:$E$11,1,0),$K1082:$N1082)-1)*9/4,1)+CachTinhDiem!$B$24*ROUND(1+(INDEX(CachTinhDiem!$B$15:$E$20,MATCH($O1082,CachTinhDiem!$A$15:$A$20,0),1)-1)*9/4,1),1)</f>
        <v>6.3</v>
      </c>
      <c r="Q1082" s="20">
        <f>ROUND(CachTinhDiem!$B$23*ROUND(1+(SUMPRODUCT(INDEX(CachTinhDiem!$B$8:$E$11,2,0),$K1082:$N1082)-1)*9/4,1)+CachTinhDiem!$B$24*ROUND(1+(INDEX(CachTinhDiem!$B$15:$E$20,MATCH($O1082,CachTinhDiem!$A$15:$A$20,0),2)-1)*9/4,1),1)</f>
        <v>3.4</v>
      </c>
      <c r="R1082" s="20">
        <f>ROUND(CachTinhDiem!$B$23*ROUND(1+(SUMPRODUCT(INDEX(CachTinhDiem!$B$8:$E$11,3,0),$K1082:$N1082)-1)*9/4,1)+CachTinhDiem!$B$24*ROUND(1+(INDEX(CachTinhDiem!$B$15:$E$20,MATCH($O1082,CachTinhDiem!$A$15:$A$20,0),3)-1)*9/4,1),1)</f>
        <v>6.6</v>
      </c>
      <c r="S1082" s="20">
        <f>ROUND(CachTinhDiem!$B$23*ROUND(1+(SUMPRODUCT(INDEX(CachTinhDiem!$B$8:$E$11,4,0),$K1082:$N1082)-1)*9/4,1)+CachTinhDiem!$B$24*ROUND(1+(INDEX(CachTinhDiem!$B$15:$E$20,MATCH($O1082,CachTinhDiem!$A$15:$A$20,0),4)-1)*9/4,1),1)</f>
        <v>6.5</v>
      </c>
      <c r="T1082" s="18" t="str">
        <f>INDEX(CachTinhDiem!$A$8:$A$11,MATCH(MAX($P1082:$S1082),$P1082:$S1082,0))</f>
        <v>Vẽ ngoại cảnh</v>
      </c>
      <c r="U1082" s="21" t="s">
        <v>91</v>
      </c>
      <c r="V1082" s="21" t="s">
        <v>92</v>
      </c>
    </row>
    <row r="1083" spans="1:22" ht="15" customHeight="1" x14ac:dyDescent="0.35">
      <c r="A1083" s="18" t="s">
        <v>2364</v>
      </c>
      <c r="B1083" s="18" t="s">
        <v>2302</v>
      </c>
      <c r="C1083" s="18" t="s">
        <v>2365</v>
      </c>
      <c r="D1083" s="18" t="s">
        <v>100</v>
      </c>
      <c r="E1083" s="18" t="s">
        <v>126</v>
      </c>
      <c r="F1083" s="18" t="s">
        <v>87</v>
      </c>
      <c r="G1083" s="18" t="s">
        <v>490</v>
      </c>
      <c r="H1083" s="19">
        <v>17</v>
      </c>
      <c r="I1083" s="19">
        <v>31</v>
      </c>
      <c r="J1083" s="18" t="s">
        <v>128</v>
      </c>
      <c r="K1083" s="19">
        <v>3</v>
      </c>
      <c r="L1083" s="19">
        <v>2</v>
      </c>
      <c r="M1083" s="19">
        <v>3</v>
      </c>
      <c r="N1083" s="19">
        <v>4</v>
      </c>
      <c r="O1083" s="18" t="s">
        <v>115</v>
      </c>
      <c r="P1083" s="20">
        <f>ROUND(CachTinhDiem!$B$23*ROUND(1+(SUMPRODUCT(INDEX(CachTinhDiem!$B$8:$E$11,1,0),$K1083:$N1083)-1)*9/4,1)+CachTinhDiem!$B$24*ROUND(1+(INDEX(CachTinhDiem!$B$15:$E$20,MATCH($O1083,CachTinhDiem!$A$15:$A$20,0),1)-1)*9/4,1),1)</f>
        <v>6.9</v>
      </c>
      <c r="Q1083" s="20">
        <f>ROUND(CachTinhDiem!$B$23*ROUND(1+(SUMPRODUCT(INDEX(CachTinhDiem!$B$8:$E$11,2,0),$K1083:$N1083)-1)*9/4,1)+CachTinhDiem!$B$24*ROUND(1+(INDEX(CachTinhDiem!$B$15:$E$20,MATCH($O1083,CachTinhDiem!$A$15:$A$20,0),2)-1)*9/4,1),1)</f>
        <v>6.1</v>
      </c>
      <c r="R1083" s="20">
        <f>ROUND(CachTinhDiem!$B$23*ROUND(1+(SUMPRODUCT(INDEX(CachTinhDiem!$B$8:$E$11,3,0),$K1083:$N1083)-1)*9/4,1)+CachTinhDiem!$B$24*ROUND(1+(INDEX(CachTinhDiem!$B$15:$E$20,MATCH($O1083,CachTinhDiem!$A$15:$A$20,0),3)-1)*9/4,1),1)</f>
        <v>6.7</v>
      </c>
      <c r="S1083" s="20">
        <f>ROUND(CachTinhDiem!$B$23*ROUND(1+(SUMPRODUCT(INDEX(CachTinhDiem!$B$8:$E$11,4,0),$K1083:$N1083)-1)*9/4,1)+CachTinhDiem!$B$24*ROUND(1+(INDEX(CachTinhDiem!$B$15:$E$20,MATCH($O1083,CachTinhDiem!$A$15:$A$20,0),4)-1)*9/4,1),1)</f>
        <v>6.1</v>
      </c>
      <c r="T1083" s="18" t="str">
        <f>INDEX(CachTinhDiem!$A$8:$A$11,MATCH(MAX($P1083:$S1083),$P1083:$S1083,0))</f>
        <v>Đi học</v>
      </c>
      <c r="U1083" s="21" t="s">
        <v>91</v>
      </c>
      <c r="V1083" s="21" t="s">
        <v>92</v>
      </c>
    </row>
    <row r="1084" spans="1:22" ht="15" customHeight="1" x14ac:dyDescent="0.35">
      <c r="A1084" s="18" t="s">
        <v>2366</v>
      </c>
      <c r="B1084" s="18" t="s">
        <v>2302</v>
      </c>
      <c r="C1084" s="18" t="s">
        <v>2367</v>
      </c>
      <c r="D1084" s="18" t="s">
        <v>100</v>
      </c>
      <c r="E1084" s="18" t="s">
        <v>160</v>
      </c>
      <c r="F1084" s="18" t="s">
        <v>87</v>
      </c>
      <c r="G1084" s="18" t="s">
        <v>226</v>
      </c>
      <c r="H1084" s="19">
        <v>5</v>
      </c>
      <c r="I1084" s="19">
        <v>13</v>
      </c>
      <c r="J1084" s="18" t="s">
        <v>120</v>
      </c>
      <c r="K1084" s="19">
        <v>5</v>
      </c>
      <c r="L1084" s="19">
        <v>1</v>
      </c>
      <c r="M1084" s="19">
        <v>2</v>
      </c>
      <c r="N1084" s="19">
        <v>4</v>
      </c>
      <c r="O1084" s="18" t="s">
        <v>110</v>
      </c>
      <c r="P1084" s="20">
        <f>ROUND(CachTinhDiem!$B$23*ROUND(1+(SUMPRODUCT(INDEX(CachTinhDiem!$B$8:$E$11,1,0),$K1084:$N1084)-1)*9/4,1)+CachTinhDiem!$B$24*ROUND(1+(INDEX(CachTinhDiem!$B$15:$E$20,MATCH($O1084,CachTinhDiem!$A$15:$A$20,0),1)-1)*9/4,1),1)</f>
        <v>5.6</v>
      </c>
      <c r="Q1084" s="20">
        <f>ROUND(CachTinhDiem!$B$23*ROUND(1+(SUMPRODUCT(INDEX(CachTinhDiem!$B$8:$E$11,2,0),$K1084:$N1084)-1)*9/4,1)+CachTinhDiem!$B$24*ROUND(1+(INDEX(CachTinhDiem!$B$15:$E$20,MATCH($O1084,CachTinhDiem!$A$15:$A$20,0),2)-1)*9/4,1),1)</f>
        <v>4.9000000000000004</v>
      </c>
      <c r="R1084" s="20">
        <f>ROUND(CachTinhDiem!$B$23*ROUND(1+(SUMPRODUCT(INDEX(CachTinhDiem!$B$8:$E$11,3,0),$K1084:$N1084)-1)*9/4,1)+CachTinhDiem!$B$24*ROUND(1+(INDEX(CachTinhDiem!$B$15:$E$20,MATCH($O1084,CachTinhDiem!$A$15:$A$20,0),3)-1)*9/4,1),1)</f>
        <v>4.0999999999999996</v>
      </c>
      <c r="S1084" s="20">
        <f>ROUND(CachTinhDiem!$B$23*ROUND(1+(SUMPRODUCT(INDEX(CachTinhDiem!$B$8:$E$11,4,0),$K1084:$N1084)-1)*9/4,1)+CachTinhDiem!$B$24*ROUND(1+(INDEX(CachTinhDiem!$B$15:$E$20,MATCH($O1084,CachTinhDiem!$A$15:$A$20,0),4)-1)*9/4,1),1)</f>
        <v>6.2</v>
      </c>
      <c r="T1084" s="18" t="str">
        <f>INDEX(CachTinhDiem!$A$8:$A$11,MATCH(MAX($P1084:$S1084),$P1084:$S1084,0))</f>
        <v>Thuyết trình</v>
      </c>
      <c r="U1084" s="21" t="s">
        <v>91</v>
      </c>
      <c r="V1084" s="21" t="s">
        <v>92</v>
      </c>
    </row>
    <row r="1085" spans="1:22" ht="15" customHeight="1" x14ac:dyDescent="0.35">
      <c r="A1085" s="18" t="s">
        <v>2368</v>
      </c>
      <c r="B1085" s="18" t="s">
        <v>2302</v>
      </c>
      <c r="C1085" s="18" t="s">
        <v>2369</v>
      </c>
      <c r="D1085" s="18" t="s">
        <v>100</v>
      </c>
      <c r="E1085" s="18" t="s">
        <v>180</v>
      </c>
      <c r="F1085" s="18" t="s">
        <v>87</v>
      </c>
      <c r="G1085" s="18" t="s">
        <v>132</v>
      </c>
      <c r="H1085" s="19">
        <v>19</v>
      </c>
      <c r="I1085" s="19">
        <v>36</v>
      </c>
      <c r="J1085" s="18" t="s">
        <v>89</v>
      </c>
      <c r="K1085" s="19">
        <v>2</v>
      </c>
      <c r="L1085" s="19">
        <v>5</v>
      </c>
      <c r="M1085" s="19">
        <v>3</v>
      </c>
      <c r="N1085" s="19">
        <v>3</v>
      </c>
      <c r="O1085" s="18" t="s">
        <v>103</v>
      </c>
      <c r="P1085" s="20">
        <f>ROUND(CachTinhDiem!$B$23*ROUND(1+(SUMPRODUCT(INDEX(CachTinhDiem!$B$8:$E$11,1,0),$K1085:$N1085)-1)*9/4,1)+CachTinhDiem!$B$24*ROUND(1+(INDEX(CachTinhDiem!$B$15:$E$20,MATCH($O1085,CachTinhDiem!$A$15:$A$20,0),1)-1)*9/4,1),1)</f>
        <v>7</v>
      </c>
      <c r="Q1085" s="20">
        <f>ROUND(CachTinhDiem!$B$23*ROUND(1+(SUMPRODUCT(INDEX(CachTinhDiem!$B$8:$E$11,2,0),$K1085:$N1085)-1)*9/4,1)+CachTinhDiem!$B$24*ROUND(1+(INDEX(CachTinhDiem!$B$15:$E$20,MATCH($O1085,CachTinhDiem!$A$15:$A$20,0),2)-1)*9/4,1),1)</f>
        <v>5.2</v>
      </c>
      <c r="R1085" s="20">
        <f>ROUND(CachTinhDiem!$B$23*ROUND(1+(SUMPRODUCT(INDEX(CachTinhDiem!$B$8:$E$11,3,0),$K1085:$N1085)-1)*9/4,1)+CachTinhDiem!$B$24*ROUND(1+(INDEX(CachTinhDiem!$B$15:$E$20,MATCH($O1085,CachTinhDiem!$A$15:$A$20,0),3)-1)*9/4,1),1)</f>
        <v>5.8</v>
      </c>
      <c r="S1085" s="20">
        <f>ROUND(CachTinhDiem!$B$23*ROUND(1+(SUMPRODUCT(INDEX(CachTinhDiem!$B$8:$E$11,4,0),$K1085:$N1085)-1)*9/4,1)+CachTinhDiem!$B$24*ROUND(1+(INDEX(CachTinhDiem!$B$15:$E$20,MATCH($O1085,CachTinhDiem!$A$15:$A$20,0),4)-1)*9/4,1),1)</f>
        <v>7.5</v>
      </c>
      <c r="T1085" s="18" t="str">
        <f>INDEX(CachTinhDiem!$A$8:$A$11,MATCH(MAX($P1085:$S1085),$P1085:$S1085,0))</f>
        <v>Thuyết trình</v>
      </c>
      <c r="U1085" s="21" t="s">
        <v>91</v>
      </c>
      <c r="V1085" s="21" t="s">
        <v>92</v>
      </c>
    </row>
    <row r="1086" spans="1:22" ht="15" customHeight="1" x14ac:dyDescent="0.35">
      <c r="A1086" s="18" t="s">
        <v>2370</v>
      </c>
      <c r="B1086" s="18" t="s">
        <v>2302</v>
      </c>
      <c r="C1086" s="18" t="s">
        <v>2371</v>
      </c>
      <c r="D1086" s="18" t="s">
        <v>100</v>
      </c>
      <c r="E1086" s="18" t="s">
        <v>144</v>
      </c>
      <c r="F1086" s="18" t="s">
        <v>87</v>
      </c>
      <c r="G1086" s="18" t="s">
        <v>539</v>
      </c>
      <c r="H1086" s="19">
        <v>25</v>
      </c>
      <c r="I1086" s="19">
        <v>39</v>
      </c>
      <c r="J1086" s="18" t="s">
        <v>133</v>
      </c>
      <c r="K1086" s="19">
        <v>1</v>
      </c>
      <c r="L1086" s="19">
        <v>5</v>
      </c>
      <c r="M1086" s="19">
        <v>2</v>
      </c>
      <c r="N1086" s="19">
        <v>3</v>
      </c>
      <c r="O1086" s="18" t="s">
        <v>150</v>
      </c>
      <c r="P1086" s="20">
        <f>ROUND(CachTinhDiem!$B$23*ROUND(1+(SUMPRODUCT(INDEX(CachTinhDiem!$B$8:$E$11,1,0),$K1086:$N1086)-1)*9/4,1)+CachTinhDiem!$B$24*ROUND(1+(INDEX(CachTinhDiem!$B$15:$E$20,MATCH($O1086,CachTinhDiem!$A$15:$A$20,0),1)-1)*9/4,1),1)</f>
        <v>6.3</v>
      </c>
      <c r="Q1086" s="20">
        <f>ROUND(CachTinhDiem!$B$23*ROUND(1+(SUMPRODUCT(INDEX(CachTinhDiem!$B$8:$E$11,2,0),$K1086:$N1086)-1)*9/4,1)+CachTinhDiem!$B$24*ROUND(1+(INDEX(CachTinhDiem!$B$15:$E$20,MATCH($O1086,CachTinhDiem!$A$15:$A$20,0),2)-1)*9/4,1),1)</f>
        <v>4.0999999999999996</v>
      </c>
      <c r="R1086" s="20">
        <f>ROUND(CachTinhDiem!$B$23*ROUND(1+(SUMPRODUCT(INDEX(CachTinhDiem!$B$8:$E$11,3,0),$K1086:$N1086)-1)*9/4,1)+CachTinhDiem!$B$24*ROUND(1+(INDEX(CachTinhDiem!$B$15:$E$20,MATCH($O1086,CachTinhDiem!$A$15:$A$20,0),3)-1)*9/4,1),1)</f>
        <v>7</v>
      </c>
      <c r="S1086" s="20">
        <f>ROUND(CachTinhDiem!$B$23*ROUND(1+(SUMPRODUCT(INDEX(CachTinhDiem!$B$8:$E$11,4,0),$K1086:$N1086)-1)*9/4,1)+CachTinhDiem!$B$24*ROUND(1+(INDEX(CachTinhDiem!$B$15:$E$20,MATCH($O1086,CachTinhDiem!$A$15:$A$20,0),4)-1)*9/4,1),1)</f>
        <v>5.9</v>
      </c>
      <c r="T1086" s="18" t="str">
        <f>INDEX(CachTinhDiem!$A$8:$A$11,MATCH(MAX($P1086:$S1086),$P1086:$S1086,0))</f>
        <v>Vẽ ngoại cảnh</v>
      </c>
      <c r="U1086" s="21" t="s">
        <v>91</v>
      </c>
      <c r="V1086" s="21" t="s">
        <v>92</v>
      </c>
    </row>
    <row r="1087" spans="1:22" ht="15" customHeight="1" x14ac:dyDescent="0.35">
      <c r="A1087" s="18" t="s">
        <v>2372</v>
      </c>
      <c r="B1087" s="18" t="s">
        <v>2302</v>
      </c>
      <c r="C1087" s="18" t="s">
        <v>2373</v>
      </c>
      <c r="D1087" s="18" t="s">
        <v>100</v>
      </c>
      <c r="E1087" s="18" t="s">
        <v>163</v>
      </c>
      <c r="F1087" s="18" t="s">
        <v>87</v>
      </c>
      <c r="G1087" s="18" t="s">
        <v>215</v>
      </c>
      <c r="H1087" s="19">
        <v>22</v>
      </c>
      <c r="I1087" s="19">
        <v>38</v>
      </c>
      <c r="J1087" s="18" t="s">
        <v>133</v>
      </c>
      <c r="K1087" s="19">
        <v>2</v>
      </c>
      <c r="L1087" s="19">
        <v>4</v>
      </c>
      <c r="M1087" s="19">
        <v>5</v>
      </c>
      <c r="N1087" s="19">
        <v>2</v>
      </c>
      <c r="O1087" s="18" t="s">
        <v>138</v>
      </c>
      <c r="P1087" s="20">
        <f>ROUND(CachTinhDiem!$B$23*ROUND(1+(SUMPRODUCT(INDEX(CachTinhDiem!$B$8:$E$11,1,0),$K1087:$N1087)-1)*9/4,1)+CachTinhDiem!$B$24*ROUND(1+(INDEX(CachTinhDiem!$B$15:$E$20,MATCH($O1087,CachTinhDiem!$A$15:$A$20,0),1)-1)*9/4,1),1)</f>
        <v>7</v>
      </c>
      <c r="Q1087" s="20">
        <f>ROUND(CachTinhDiem!$B$23*ROUND(1+(SUMPRODUCT(INDEX(CachTinhDiem!$B$8:$E$11,2,0),$K1087:$N1087)-1)*9/4,1)+CachTinhDiem!$B$24*ROUND(1+(INDEX(CachTinhDiem!$B$15:$E$20,MATCH($O1087,CachTinhDiem!$A$15:$A$20,0),2)-1)*9/4,1),1)</f>
        <v>8.3000000000000007</v>
      </c>
      <c r="R1087" s="20">
        <f>ROUND(CachTinhDiem!$B$23*ROUND(1+(SUMPRODUCT(INDEX(CachTinhDiem!$B$8:$E$11,3,0),$K1087:$N1087)-1)*9/4,1)+CachTinhDiem!$B$24*ROUND(1+(INDEX(CachTinhDiem!$B$15:$E$20,MATCH($O1087,CachTinhDiem!$A$15:$A$20,0),3)-1)*9/4,1),1)</f>
        <v>7.9</v>
      </c>
      <c r="S1087" s="20">
        <f>ROUND(CachTinhDiem!$B$23*ROUND(1+(SUMPRODUCT(INDEX(CachTinhDiem!$B$8:$E$11,4,0),$K1087:$N1087)-1)*9/4,1)+CachTinhDiem!$B$24*ROUND(1+(INDEX(CachTinhDiem!$B$15:$E$20,MATCH($O1087,CachTinhDiem!$A$15:$A$20,0),4)-1)*9/4,1),1)</f>
        <v>4.2</v>
      </c>
      <c r="T1087" s="18" t="str">
        <f>INDEX(CachTinhDiem!$A$8:$A$11,MATCH(MAX($P1087:$S1087),$P1087:$S1087,0))</f>
        <v>Xưởng/Công trình</v>
      </c>
      <c r="U1087" s="21" t="s">
        <v>91</v>
      </c>
      <c r="V1087" s="21" t="s">
        <v>92</v>
      </c>
    </row>
    <row r="1088" spans="1:22" ht="15" customHeight="1" x14ac:dyDescent="0.35">
      <c r="A1088" s="18" t="s">
        <v>2374</v>
      </c>
      <c r="B1088" s="18" t="s">
        <v>2302</v>
      </c>
      <c r="C1088" s="18" t="s">
        <v>2375</v>
      </c>
      <c r="D1088" s="18" t="s">
        <v>100</v>
      </c>
      <c r="E1088" s="18" t="s">
        <v>137</v>
      </c>
      <c r="F1088" s="18" t="s">
        <v>87</v>
      </c>
      <c r="G1088" s="18" t="s">
        <v>399</v>
      </c>
      <c r="H1088" s="19">
        <v>23</v>
      </c>
      <c r="I1088" s="19">
        <v>35</v>
      </c>
      <c r="J1088" s="18" t="s">
        <v>133</v>
      </c>
      <c r="K1088" s="19">
        <v>2</v>
      </c>
      <c r="L1088" s="19">
        <v>4</v>
      </c>
      <c r="M1088" s="19">
        <v>1</v>
      </c>
      <c r="N1088" s="19">
        <v>4</v>
      </c>
      <c r="O1088" s="18" t="s">
        <v>150</v>
      </c>
      <c r="P1088" s="20">
        <f>ROUND(CachTinhDiem!$B$23*ROUND(1+(SUMPRODUCT(INDEX(CachTinhDiem!$B$8:$E$11,1,0),$K1088:$N1088)-1)*9/4,1)+CachTinhDiem!$B$24*ROUND(1+(INDEX(CachTinhDiem!$B$15:$E$20,MATCH($O1088,CachTinhDiem!$A$15:$A$20,0),1)-1)*9/4,1),1)</f>
        <v>6.1</v>
      </c>
      <c r="Q1088" s="20">
        <f>ROUND(CachTinhDiem!$B$23*ROUND(1+(SUMPRODUCT(INDEX(CachTinhDiem!$B$8:$E$11,2,0),$K1088:$N1088)-1)*9/4,1)+CachTinhDiem!$B$24*ROUND(1+(INDEX(CachTinhDiem!$B$15:$E$20,MATCH($O1088,CachTinhDiem!$A$15:$A$20,0),2)-1)*9/4,1),1)</f>
        <v>3.4</v>
      </c>
      <c r="R1088" s="20">
        <f>ROUND(CachTinhDiem!$B$23*ROUND(1+(SUMPRODUCT(INDEX(CachTinhDiem!$B$8:$E$11,3,0),$K1088:$N1088)-1)*9/4,1)+CachTinhDiem!$B$24*ROUND(1+(INDEX(CachTinhDiem!$B$15:$E$20,MATCH($O1088,CachTinhDiem!$A$15:$A$20,0),3)-1)*9/4,1),1)</f>
        <v>6.1</v>
      </c>
      <c r="S1088" s="20">
        <f>ROUND(CachTinhDiem!$B$23*ROUND(1+(SUMPRODUCT(INDEX(CachTinhDiem!$B$8:$E$11,4,0),$K1088:$N1088)-1)*9/4,1)+CachTinhDiem!$B$24*ROUND(1+(INDEX(CachTinhDiem!$B$15:$E$20,MATCH($O1088,CachTinhDiem!$A$15:$A$20,0),4)-1)*9/4,1),1)</f>
        <v>6.1</v>
      </c>
      <c r="T1088" s="18" t="str">
        <f>INDEX(CachTinhDiem!$A$8:$A$11,MATCH(MAX($P1088:$S1088),$P1088:$S1088,0))</f>
        <v>Đi học</v>
      </c>
      <c r="U1088" s="21" t="s">
        <v>91</v>
      </c>
      <c r="V1088" s="21" t="s">
        <v>92</v>
      </c>
    </row>
    <row r="1089" spans="1:22" ht="15" customHeight="1" x14ac:dyDescent="0.35">
      <c r="A1089" s="18" t="s">
        <v>2376</v>
      </c>
      <c r="B1089" s="18" t="s">
        <v>2302</v>
      </c>
      <c r="C1089" s="18" t="s">
        <v>2377</v>
      </c>
      <c r="D1089" s="18" t="s">
        <v>100</v>
      </c>
      <c r="E1089" s="18" t="s">
        <v>180</v>
      </c>
      <c r="F1089" s="18" t="s">
        <v>87</v>
      </c>
      <c r="G1089" s="18" t="s">
        <v>215</v>
      </c>
      <c r="H1089" s="19">
        <v>19</v>
      </c>
      <c r="I1089" s="19">
        <v>36</v>
      </c>
      <c r="J1089" s="18" t="s">
        <v>89</v>
      </c>
      <c r="K1089" s="19">
        <v>2</v>
      </c>
      <c r="L1089" s="19">
        <v>4</v>
      </c>
      <c r="M1089" s="19">
        <v>3</v>
      </c>
      <c r="N1089" s="19">
        <v>4</v>
      </c>
      <c r="O1089" s="18" t="s">
        <v>115</v>
      </c>
      <c r="P1089" s="20">
        <f>ROUND(CachTinhDiem!$B$23*ROUND(1+(SUMPRODUCT(INDEX(CachTinhDiem!$B$8:$E$11,1,0),$K1089:$N1089)-1)*9/4,1)+CachTinhDiem!$B$24*ROUND(1+(INDEX(CachTinhDiem!$B$15:$E$20,MATCH($O1089,CachTinhDiem!$A$15:$A$20,0),1)-1)*9/4,1),1)</f>
        <v>7.6</v>
      </c>
      <c r="Q1089" s="20">
        <f>ROUND(CachTinhDiem!$B$23*ROUND(1+(SUMPRODUCT(INDEX(CachTinhDiem!$B$8:$E$11,2,0),$K1089:$N1089)-1)*9/4,1)+CachTinhDiem!$B$24*ROUND(1+(INDEX(CachTinhDiem!$B$15:$E$20,MATCH($O1089,CachTinhDiem!$A$15:$A$20,0),2)-1)*9/4,1),1)</f>
        <v>6.3</v>
      </c>
      <c r="R1089" s="20">
        <f>ROUND(CachTinhDiem!$B$23*ROUND(1+(SUMPRODUCT(INDEX(CachTinhDiem!$B$8:$E$11,3,0),$K1089:$N1089)-1)*9/4,1)+CachTinhDiem!$B$24*ROUND(1+(INDEX(CachTinhDiem!$B$15:$E$20,MATCH($O1089,CachTinhDiem!$A$15:$A$20,0),3)-1)*9/4,1),1)</f>
        <v>7.6</v>
      </c>
      <c r="S1089" s="20">
        <f>ROUND(CachTinhDiem!$B$23*ROUND(1+(SUMPRODUCT(INDEX(CachTinhDiem!$B$8:$E$11,4,0),$K1089:$N1089)-1)*9/4,1)+CachTinhDiem!$B$24*ROUND(1+(INDEX(CachTinhDiem!$B$15:$E$20,MATCH($O1089,CachTinhDiem!$A$15:$A$20,0),4)-1)*9/4,1),1)</f>
        <v>6.8</v>
      </c>
      <c r="T1089" s="18" t="str">
        <f>INDEX(CachTinhDiem!$A$8:$A$11,MATCH(MAX($P1089:$S1089),$P1089:$S1089,0))</f>
        <v>Đi học</v>
      </c>
      <c r="U1089" s="21" t="s">
        <v>91</v>
      </c>
      <c r="V1089" s="21" t="s">
        <v>92</v>
      </c>
    </row>
    <row r="1090" spans="1:22" ht="15" customHeight="1" x14ac:dyDescent="0.35">
      <c r="A1090" s="18" t="s">
        <v>2378</v>
      </c>
      <c r="B1090" s="18" t="s">
        <v>2302</v>
      </c>
      <c r="C1090" s="18" t="s">
        <v>2379</v>
      </c>
      <c r="D1090" s="18" t="s">
        <v>100</v>
      </c>
      <c r="E1090" s="18" t="s">
        <v>284</v>
      </c>
      <c r="F1090" s="18" t="s">
        <v>87</v>
      </c>
      <c r="G1090" s="18" t="s">
        <v>278</v>
      </c>
      <c r="H1090" s="19">
        <v>20</v>
      </c>
      <c r="I1090" s="19">
        <v>37</v>
      </c>
      <c r="J1090" s="18" t="s">
        <v>89</v>
      </c>
      <c r="K1090" s="19">
        <v>2</v>
      </c>
      <c r="L1090" s="19">
        <v>5</v>
      </c>
      <c r="M1090" s="19">
        <v>3</v>
      </c>
      <c r="N1090" s="19">
        <v>3</v>
      </c>
      <c r="O1090" s="18" t="s">
        <v>103</v>
      </c>
      <c r="P1090" s="20">
        <f>ROUND(CachTinhDiem!$B$23*ROUND(1+(SUMPRODUCT(INDEX(CachTinhDiem!$B$8:$E$11,1,0),$K1090:$N1090)-1)*9/4,1)+CachTinhDiem!$B$24*ROUND(1+(INDEX(CachTinhDiem!$B$15:$E$20,MATCH($O1090,CachTinhDiem!$A$15:$A$20,0),1)-1)*9/4,1),1)</f>
        <v>7</v>
      </c>
      <c r="Q1090" s="20">
        <f>ROUND(CachTinhDiem!$B$23*ROUND(1+(SUMPRODUCT(INDEX(CachTinhDiem!$B$8:$E$11,2,0),$K1090:$N1090)-1)*9/4,1)+CachTinhDiem!$B$24*ROUND(1+(INDEX(CachTinhDiem!$B$15:$E$20,MATCH($O1090,CachTinhDiem!$A$15:$A$20,0),2)-1)*9/4,1),1)</f>
        <v>5.2</v>
      </c>
      <c r="R1090" s="20">
        <f>ROUND(CachTinhDiem!$B$23*ROUND(1+(SUMPRODUCT(INDEX(CachTinhDiem!$B$8:$E$11,3,0),$K1090:$N1090)-1)*9/4,1)+CachTinhDiem!$B$24*ROUND(1+(INDEX(CachTinhDiem!$B$15:$E$20,MATCH($O1090,CachTinhDiem!$A$15:$A$20,0),3)-1)*9/4,1),1)</f>
        <v>5.8</v>
      </c>
      <c r="S1090" s="20">
        <f>ROUND(CachTinhDiem!$B$23*ROUND(1+(SUMPRODUCT(INDEX(CachTinhDiem!$B$8:$E$11,4,0),$K1090:$N1090)-1)*9/4,1)+CachTinhDiem!$B$24*ROUND(1+(INDEX(CachTinhDiem!$B$15:$E$20,MATCH($O1090,CachTinhDiem!$A$15:$A$20,0),4)-1)*9/4,1),1)</f>
        <v>7.5</v>
      </c>
      <c r="T1090" s="18" t="str">
        <f>INDEX(CachTinhDiem!$A$8:$A$11,MATCH(MAX($P1090:$S1090),$P1090:$S1090,0))</f>
        <v>Thuyết trình</v>
      </c>
      <c r="U1090" s="21" t="s">
        <v>91</v>
      </c>
      <c r="V1090" s="21" t="s">
        <v>92</v>
      </c>
    </row>
    <row r="1091" spans="1:22" ht="15" customHeight="1" x14ac:dyDescent="0.35">
      <c r="A1091" s="18" t="s">
        <v>2380</v>
      </c>
      <c r="B1091" s="18" t="s">
        <v>2302</v>
      </c>
      <c r="C1091" s="18" t="s">
        <v>2381</v>
      </c>
      <c r="D1091" s="18" t="s">
        <v>100</v>
      </c>
      <c r="E1091" s="18" t="s">
        <v>254</v>
      </c>
      <c r="F1091" s="18" t="s">
        <v>87</v>
      </c>
      <c r="G1091" s="18" t="s">
        <v>490</v>
      </c>
      <c r="H1091" s="19">
        <v>13</v>
      </c>
      <c r="I1091" s="19">
        <v>27</v>
      </c>
      <c r="J1091" s="18" t="s">
        <v>128</v>
      </c>
      <c r="K1091" s="19">
        <v>4</v>
      </c>
      <c r="L1091" s="19">
        <v>2</v>
      </c>
      <c r="M1091" s="19">
        <v>2</v>
      </c>
      <c r="N1091" s="19">
        <v>5</v>
      </c>
      <c r="O1091" s="18" t="s">
        <v>103</v>
      </c>
      <c r="P1091" s="20">
        <f>ROUND(CachTinhDiem!$B$23*ROUND(1+(SUMPRODUCT(INDEX(CachTinhDiem!$B$8:$E$11,1,0),$K1091:$N1091)-1)*9/4,1)+CachTinhDiem!$B$24*ROUND(1+(INDEX(CachTinhDiem!$B$15:$E$20,MATCH($O1091,CachTinhDiem!$A$15:$A$20,0),1)-1)*9/4,1),1)</f>
        <v>6.3</v>
      </c>
      <c r="Q1091" s="20">
        <f>ROUND(CachTinhDiem!$B$23*ROUND(1+(SUMPRODUCT(INDEX(CachTinhDiem!$B$8:$E$11,2,0),$K1091:$N1091)-1)*9/4,1)+CachTinhDiem!$B$24*ROUND(1+(INDEX(CachTinhDiem!$B$15:$E$20,MATCH($O1091,CachTinhDiem!$A$15:$A$20,0),2)-1)*9/4,1),1)</f>
        <v>4.4000000000000004</v>
      </c>
      <c r="R1091" s="20">
        <f>ROUND(CachTinhDiem!$B$23*ROUND(1+(SUMPRODUCT(INDEX(CachTinhDiem!$B$8:$E$11,3,0),$K1091:$N1091)-1)*9/4,1)+CachTinhDiem!$B$24*ROUND(1+(INDEX(CachTinhDiem!$B$15:$E$20,MATCH($O1091,CachTinhDiem!$A$15:$A$20,0),3)-1)*9/4,1),1)</f>
        <v>4.2</v>
      </c>
      <c r="S1091" s="20">
        <f>ROUND(CachTinhDiem!$B$23*ROUND(1+(SUMPRODUCT(INDEX(CachTinhDiem!$B$8:$E$11,4,0),$K1091:$N1091)-1)*9/4,1)+CachTinhDiem!$B$24*ROUND(1+(INDEX(CachTinhDiem!$B$15:$E$20,MATCH($O1091,CachTinhDiem!$A$15:$A$20,0),4)-1)*9/4,1),1)</f>
        <v>8.1</v>
      </c>
      <c r="T1091" s="18" t="str">
        <f>INDEX(CachTinhDiem!$A$8:$A$11,MATCH(MAX($P1091:$S1091),$P1091:$S1091,0))</f>
        <v>Thuyết trình</v>
      </c>
      <c r="U1091" s="21" t="s">
        <v>91</v>
      </c>
      <c r="V1091" s="21" t="s">
        <v>92</v>
      </c>
    </row>
    <row r="1092" spans="1:22" ht="15" customHeight="1" x14ac:dyDescent="0.35">
      <c r="A1092" s="18" t="s">
        <v>2382</v>
      </c>
      <c r="B1092" s="18" t="s">
        <v>2302</v>
      </c>
      <c r="C1092" s="18" t="s">
        <v>2383</v>
      </c>
      <c r="D1092" s="18" t="s">
        <v>100</v>
      </c>
      <c r="E1092" s="18" t="s">
        <v>141</v>
      </c>
      <c r="F1092" s="18" t="s">
        <v>87</v>
      </c>
      <c r="G1092" s="18" t="s">
        <v>132</v>
      </c>
      <c r="H1092" s="19">
        <v>18</v>
      </c>
      <c r="I1092" s="19">
        <v>35</v>
      </c>
      <c r="J1092" s="18" t="s">
        <v>89</v>
      </c>
      <c r="K1092" s="19">
        <v>2</v>
      </c>
      <c r="L1092" s="19">
        <v>4</v>
      </c>
      <c r="M1092" s="19">
        <v>2</v>
      </c>
      <c r="N1092" s="19">
        <v>5</v>
      </c>
      <c r="O1092" s="18" t="s">
        <v>103</v>
      </c>
      <c r="P1092" s="20">
        <f>ROUND(CachTinhDiem!$B$23*ROUND(1+(SUMPRODUCT(INDEX(CachTinhDiem!$B$8:$E$11,1,0),$K1092:$N1092)-1)*9/4,1)+CachTinhDiem!$B$24*ROUND(1+(INDEX(CachTinhDiem!$B$15:$E$20,MATCH($O1092,CachTinhDiem!$A$15:$A$20,0),1)-1)*9/4,1),1)</f>
        <v>7</v>
      </c>
      <c r="Q1092" s="20">
        <f>ROUND(CachTinhDiem!$B$23*ROUND(1+(SUMPRODUCT(INDEX(CachTinhDiem!$B$8:$E$11,2,0),$K1092:$N1092)-1)*9/4,1)+CachTinhDiem!$B$24*ROUND(1+(INDEX(CachTinhDiem!$B$15:$E$20,MATCH($O1092,CachTinhDiem!$A$15:$A$20,0),2)-1)*9/4,1),1)</f>
        <v>4.4000000000000004</v>
      </c>
      <c r="R1092" s="20">
        <f>ROUND(CachTinhDiem!$B$23*ROUND(1+(SUMPRODUCT(INDEX(CachTinhDiem!$B$8:$E$11,3,0),$K1092:$N1092)-1)*9/4,1)+CachTinhDiem!$B$24*ROUND(1+(INDEX(CachTinhDiem!$B$15:$E$20,MATCH($O1092,CachTinhDiem!$A$15:$A$20,0),3)-1)*9/4,1),1)</f>
        <v>5.2</v>
      </c>
      <c r="S1092" s="20">
        <f>ROUND(CachTinhDiem!$B$23*ROUND(1+(SUMPRODUCT(INDEX(CachTinhDiem!$B$8:$E$11,4,0),$K1092:$N1092)-1)*9/4,1)+CachTinhDiem!$B$24*ROUND(1+(INDEX(CachTinhDiem!$B$15:$E$20,MATCH($O1092,CachTinhDiem!$A$15:$A$20,0),4)-1)*9/4,1),1)</f>
        <v>8.6999999999999993</v>
      </c>
      <c r="T1092" s="18" t="str">
        <f>INDEX(CachTinhDiem!$A$8:$A$11,MATCH(MAX($P1092:$S1092),$P1092:$S1092,0))</f>
        <v>Thuyết trình</v>
      </c>
      <c r="U1092" s="21" t="s">
        <v>91</v>
      </c>
      <c r="V1092" s="21" t="s">
        <v>92</v>
      </c>
    </row>
    <row r="1093" spans="1:22" ht="15" customHeight="1" x14ac:dyDescent="0.35">
      <c r="A1093" s="18" t="s">
        <v>2384</v>
      </c>
      <c r="B1093" s="18" t="s">
        <v>2302</v>
      </c>
      <c r="C1093" s="18" t="s">
        <v>2385</v>
      </c>
      <c r="D1093" s="18" t="s">
        <v>100</v>
      </c>
      <c r="E1093" s="18" t="s">
        <v>163</v>
      </c>
      <c r="F1093" s="18" t="s">
        <v>87</v>
      </c>
      <c r="G1093" s="18" t="s">
        <v>278</v>
      </c>
      <c r="H1093" s="19">
        <v>20</v>
      </c>
      <c r="I1093" s="19">
        <v>37</v>
      </c>
      <c r="J1093" s="18" t="s">
        <v>89</v>
      </c>
      <c r="K1093" s="19">
        <v>2</v>
      </c>
      <c r="L1093" s="19">
        <v>5</v>
      </c>
      <c r="M1093" s="19">
        <v>3</v>
      </c>
      <c r="N1093" s="19">
        <v>3</v>
      </c>
      <c r="O1093" s="18" t="s">
        <v>103</v>
      </c>
      <c r="P1093" s="20">
        <f>ROUND(CachTinhDiem!$B$23*ROUND(1+(SUMPRODUCT(INDEX(CachTinhDiem!$B$8:$E$11,1,0),$K1093:$N1093)-1)*9/4,1)+CachTinhDiem!$B$24*ROUND(1+(INDEX(CachTinhDiem!$B$15:$E$20,MATCH($O1093,CachTinhDiem!$A$15:$A$20,0),1)-1)*9/4,1),1)</f>
        <v>7</v>
      </c>
      <c r="Q1093" s="20">
        <f>ROUND(CachTinhDiem!$B$23*ROUND(1+(SUMPRODUCT(INDEX(CachTinhDiem!$B$8:$E$11,2,0),$K1093:$N1093)-1)*9/4,1)+CachTinhDiem!$B$24*ROUND(1+(INDEX(CachTinhDiem!$B$15:$E$20,MATCH($O1093,CachTinhDiem!$A$15:$A$20,0),2)-1)*9/4,1),1)</f>
        <v>5.2</v>
      </c>
      <c r="R1093" s="20">
        <f>ROUND(CachTinhDiem!$B$23*ROUND(1+(SUMPRODUCT(INDEX(CachTinhDiem!$B$8:$E$11,3,0),$K1093:$N1093)-1)*9/4,1)+CachTinhDiem!$B$24*ROUND(1+(INDEX(CachTinhDiem!$B$15:$E$20,MATCH($O1093,CachTinhDiem!$A$15:$A$20,0),3)-1)*9/4,1),1)</f>
        <v>5.8</v>
      </c>
      <c r="S1093" s="20">
        <f>ROUND(CachTinhDiem!$B$23*ROUND(1+(SUMPRODUCT(INDEX(CachTinhDiem!$B$8:$E$11,4,0),$K1093:$N1093)-1)*9/4,1)+CachTinhDiem!$B$24*ROUND(1+(INDEX(CachTinhDiem!$B$15:$E$20,MATCH($O1093,CachTinhDiem!$A$15:$A$20,0),4)-1)*9/4,1),1)</f>
        <v>7.5</v>
      </c>
      <c r="T1093" s="18" t="str">
        <f>INDEX(CachTinhDiem!$A$8:$A$11,MATCH(MAX($P1093:$S1093),$P1093:$S1093,0))</f>
        <v>Thuyết trình</v>
      </c>
      <c r="U1093" s="21" t="s">
        <v>91</v>
      </c>
      <c r="V1093" s="21" t="s">
        <v>92</v>
      </c>
    </row>
    <row r="1094" spans="1:22" ht="15" customHeight="1" x14ac:dyDescent="0.35">
      <c r="A1094" s="18" t="s">
        <v>2386</v>
      </c>
      <c r="B1094" s="18" t="s">
        <v>2302</v>
      </c>
      <c r="C1094" s="18" t="s">
        <v>2387</v>
      </c>
      <c r="D1094" s="18" t="s">
        <v>100</v>
      </c>
      <c r="E1094" s="18" t="s">
        <v>131</v>
      </c>
      <c r="F1094" s="18" t="s">
        <v>87</v>
      </c>
      <c r="G1094" s="18" t="s">
        <v>351</v>
      </c>
      <c r="H1094" s="19">
        <v>21</v>
      </c>
      <c r="I1094" s="19">
        <v>36</v>
      </c>
      <c r="J1094" s="18" t="s">
        <v>89</v>
      </c>
      <c r="K1094" s="19">
        <v>1</v>
      </c>
      <c r="L1094" s="19">
        <v>5</v>
      </c>
      <c r="M1094" s="19">
        <v>3</v>
      </c>
      <c r="N1094" s="19">
        <v>4</v>
      </c>
      <c r="O1094" s="18" t="s">
        <v>103</v>
      </c>
      <c r="P1094" s="20">
        <f>ROUND(CachTinhDiem!$B$23*ROUND(1+(SUMPRODUCT(INDEX(CachTinhDiem!$B$8:$E$11,1,0),$K1094:$N1094)-1)*9/4,1)+CachTinhDiem!$B$24*ROUND(1+(INDEX(CachTinhDiem!$B$15:$E$20,MATCH($O1094,CachTinhDiem!$A$15:$A$20,0),1)-1)*9/4,1),1)</f>
        <v>7.3</v>
      </c>
      <c r="Q1094" s="20">
        <f>ROUND(CachTinhDiem!$B$23*ROUND(1+(SUMPRODUCT(INDEX(CachTinhDiem!$B$8:$E$11,2,0),$K1094:$N1094)-1)*9/4,1)+CachTinhDiem!$B$24*ROUND(1+(INDEX(CachTinhDiem!$B$15:$E$20,MATCH($O1094,CachTinhDiem!$A$15:$A$20,0),2)-1)*9/4,1),1)</f>
        <v>5</v>
      </c>
      <c r="R1094" s="20">
        <f>ROUND(CachTinhDiem!$B$23*ROUND(1+(SUMPRODUCT(INDEX(CachTinhDiem!$B$8:$E$11,3,0),$K1094:$N1094)-1)*9/4,1)+CachTinhDiem!$B$24*ROUND(1+(INDEX(CachTinhDiem!$B$15:$E$20,MATCH($O1094,CachTinhDiem!$A$15:$A$20,0),3)-1)*9/4,1),1)</f>
        <v>6.1</v>
      </c>
      <c r="S1094" s="20">
        <f>ROUND(CachTinhDiem!$B$23*ROUND(1+(SUMPRODUCT(INDEX(CachTinhDiem!$B$8:$E$11,4,0),$K1094:$N1094)-1)*9/4,1)+CachTinhDiem!$B$24*ROUND(1+(INDEX(CachTinhDiem!$B$15:$E$20,MATCH($O1094,CachTinhDiem!$A$15:$A$20,0),4)-1)*9/4,1),1)</f>
        <v>8.5</v>
      </c>
      <c r="T1094" s="18" t="str">
        <f>INDEX(CachTinhDiem!$A$8:$A$11,MATCH(MAX($P1094:$S1094),$P1094:$S1094,0))</f>
        <v>Thuyết trình</v>
      </c>
      <c r="U1094" s="21" t="s">
        <v>91</v>
      </c>
      <c r="V1094" s="21" t="s">
        <v>92</v>
      </c>
    </row>
    <row r="1095" spans="1:22" ht="15" customHeight="1" x14ac:dyDescent="0.35">
      <c r="A1095" s="18" t="s">
        <v>2388</v>
      </c>
      <c r="B1095" s="18" t="s">
        <v>2302</v>
      </c>
      <c r="C1095" s="18" t="s">
        <v>2389</v>
      </c>
      <c r="D1095" s="18" t="s">
        <v>100</v>
      </c>
      <c r="E1095" s="18" t="s">
        <v>113</v>
      </c>
      <c r="F1095" s="18" t="s">
        <v>87</v>
      </c>
      <c r="G1095" s="18" t="s">
        <v>123</v>
      </c>
      <c r="H1095" s="19">
        <v>5</v>
      </c>
      <c r="I1095" s="19">
        <v>13</v>
      </c>
      <c r="J1095" s="18" t="s">
        <v>120</v>
      </c>
      <c r="K1095" s="19">
        <v>4</v>
      </c>
      <c r="L1095" s="19">
        <v>1</v>
      </c>
      <c r="M1095" s="19">
        <v>2</v>
      </c>
      <c r="N1095" s="19">
        <v>4</v>
      </c>
      <c r="O1095" s="18" t="s">
        <v>110</v>
      </c>
      <c r="P1095" s="20">
        <f>ROUND(CachTinhDiem!$B$23*ROUND(1+(SUMPRODUCT(INDEX(CachTinhDiem!$B$8:$E$11,1,0),$K1095:$N1095)-1)*9/4,1)+CachTinhDiem!$B$24*ROUND(1+(INDEX(CachTinhDiem!$B$15:$E$20,MATCH($O1095,CachTinhDiem!$A$15:$A$20,0),1)-1)*9/4,1),1)</f>
        <v>5.4</v>
      </c>
      <c r="Q1095" s="20">
        <f>ROUND(CachTinhDiem!$B$23*ROUND(1+(SUMPRODUCT(INDEX(CachTinhDiem!$B$8:$E$11,2,0),$K1095:$N1095)-1)*9/4,1)+CachTinhDiem!$B$24*ROUND(1+(INDEX(CachTinhDiem!$B$15:$E$20,MATCH($O1095,CachTinhDiem!$A$15:$A$20,0),2)-1)*9/4,1),1)</f>
        <v>4.5999999999999996</v>
      </c>
      <c r="R1095" s="20">
        <f>ROUND(CachTinhDiem!$B$23*ROUND(1+(SUMPRODUCT(INDEX(CachTinhDiem!$B$8:$E$11,3,0),$K1095:$N1095)-1)*9/4,1)+CachTinhDiem!$B$24*ROUND(1+(INDEX(CachTinhDiem!$B$15:$E$20,MATCH($O1095,CachTinhDiem!$A$15:$A$20,0),3)-1)*9/4,1),1)</f>
        <v>4.0999999999999996</v>
      </c>
      <c r="S1095" s="20">
        <f>ROUND(CachTinhDiem!$B$23*ROUND(1+(SUMPRODUCT(INDEX(CachTinhDiem!$B$8:$E$11,4,0),$K1095:$N1095)-1)*9/4,1)+CachTinhDiem!$B$24*ROUND(1+(INDEX(CachTinhDiem!$B$15:$E$20,MATCH($O1095,CachTinhDiem!$A$15:$A$20,0),4)-1)*9/4,1),1)</f>
        <v>6.2</v>
      </c>
      <c r="T1095" s="18" t="str">
        <f>INDEX(CachTinhDiem!$A$8:$A$11,MATCH(MAX($P1095:$S1095),$P1095:$S1095,0))</f>
        <v>Thuyết trình</v>
      </c>
      <c r="U1095" s="21" t="s">
        <v>91</v>
      </c>
      <c r="V1095" s="21" t="s">
        <v>92</v>
      </c>
    </row>
    <row r="1096" spans="1:22" ht="15" customHeight="1" x14ac:dyDescent="0.35">
      <c r="A1096" s="18" t="s">
        <v>2390</v>
      </c>
      <c r="B1096" s="18" t="s">
        <v>2302</v>
      </c>
      <c r="C1096" s="18" t="s">
        <v>2391</v>
      </c>
      <c r="D1096" s="18" t="s">
        <v>100</v>
      </c>
      <c r="E1096" s="18" t="s">
        <v>24</v>
      </c>
      <c r="F1096" s="18" t="s">
        <v>87</v>
      </c>
      <c r="G1096" s="18" t="s">
        <v>539</v>
      </c>
      <c r="H1096" s="19">
        <v>25</v>
      </c>
      <c r="I1096" s="19">
        <v>40</v>
      </c>
      <c r="J1096" s="18" t="s">
        <v>133</v>
      </c>
      <c r="K1096" s="19">
        <v>1</v>
      </c>
      <c r="L1096" s="19">
        <v>5</v>
      </c>
      <c r="M1096" s="19">
        <v>2</v>
      </c>
      <c r="N1096" s="19">
        <v>3</v>
      </c>
      <c r="O1096" s="18" t="s">
        <v>150</v>
      </c>
      <c r="P1096" s="20">
        <f>ROUND(CachTinhDiem!$B$23*ROUND(1+(SUMPRODUCT(INDEX(CachTinhDiem!$B$8:$E$11,1,0),$K1096:$N1096)-1)*9/4,1)+CachTinhDiem!$B$24*ROUND(1+(INDEX(CachTinhDiem!$B$15:$E$20,MATCH($O1096,CachTinhDiem!$A$15:$A$20,0),1)-1)*9/4,1),1)</f>
        <v>6.3</v>
      </c>
      <c r="Q1096" s="20">
        <f>ROUND(CachTinhDiem!$B$23*ROUND(1+(SUMPRODUCT(INDEX(CachTinhDiem!$B$8:$E$11,2,0),$K1096:$N1096)-1)*9/4,1)+CachTinhDiem!$B$24*ROUND(1+(INDEX(CachTinhDiem!$B$15:$E$20,MATCH($O1096,CachTinhDiem!$A$15:$A$20,0),2)-1)*9/4,1),1)</f>
        <v>4.0999999999999996</v>
      </c>
      <c r="R1096" s="20">
        <f>ROUND(CachTinhDiem!$B$23*ROUND(1+(SUMPRODUCT(INDEX(CachTinhDiem!$B$8:$E$11,3,0),$K1096:$N1096)-1)*9/4,1)+CachTinhDiem!$B$24*ROUND(1+(INDEX(CachTinhDiem!$B$15:$E$20,MATCH($O1096,CachTinhDiem!$A$15:$A$20,0),3)-1)*9/4,1),1)</f>
        <v>7</v>
      </c>
      <c r="S1096" s="20">
        <f>ROUND(CachTinhDiem!$B$23*ROUND(1+(SUMPRODUCT(INDEX(CachTinhDiem!$B$8:$E$11,4,0),$K1096:$N1096)-1)*9/4,1)+CachTinhDiem!$B$24*ROUND(1+(INDEX(CachTinhDiem!$B$15:$E$20,MATCH($O1096,CachTinhDiem!$A$15:$A$20,0),4)-1)*9/4,1),1)</f>
        <v>5.9</v>
      </c>
      <c r="T1096" s="18" t="str">
        <f>INDEX(CachTinhDiem!$A$8:$A$11,MATCH(MAX($P1096:$S1096),$P1096:$S1096,0))</f>
        <v>Vẽ ngoại cảnh</v>
      </c>
      <c r="U1096" s="21" t="s">
        <v>91</v>
      </c>
      <c r="V1096" s="21" t="s">
        <v>92</v>
      </c>
    </row>
    <row r="1097" spans="1:22" ht="15" customHeight="1" x14ac:dyDescent="0.35">
      <c r="A1097" s="18" t="s">
        <v>2392</v>
      </c>
      <c r="B1097" s="18" t="s">
        <v>2302</v>
      </c>
      <c r="C1097" s="18" t="s">
        <v>2393</v>
      </c>
      <c r="D1097" s="18" t="s">
        <v>100</v>
      </c>
      <c r="E1097" s="18" t="s">
        <v>183</v>
      </c>
      <c r="F1097" s="18" t="s">
        <v>87</v>
      </c>
      <c r="G1097" s="18" t="s">
        <v>1773</v>
      </c>
      <c r="H1097" s="19">
        <v>18</v>
      </c>
      <c r="I1097" s="19">
        <v>34</v>
      </c>
      <c r="J1097" s="18" t="s">
        <v>89</v>
      </c>
      <c r="K1097" s="19">
        <v>2</v>
      </c>
      <c r="L1097" s="19">
        <v>3</v>
      </c>
      <c r="M1097" s="19">
        <v>2</v>
      </c>
      <c r="N1097" s="19">
        <v>5</v>
      </c>
      <c r="O1097" s="18" t="s">
        <v>103</v>
      </c>
      <c r="P1097" s="20">
        <f>ROUND(CachTinhDiem!$B$23*ROUND(1+(SUMPRODUCT(INDEX(CachTinhDiem!$B$8:$E$11,1,0),$K1097:$N1097)-1)*9/4,1)+CachTinhDiem!$B$24*ROUND(1+(INDEX(CachTinhDiem!$B$15:$E$20,MATCH($O1097,CachTinhDiem!$A$15:$A$20,0),1)-1)*9/4,1),1)</f>
        <v>6.5</v>
      </c>
      <c r="Q1097" s="20">
        <f>ROUND(CachTinhDiem!$B$23*ROUND(1+(SUMPRODUCT(INDEX(CachTinhDiem!$B$8:$E$11,2,0),$K1097:$N1097)-1)*9/4,1)+CachTinhDiem!$B$24*ROUND(1+(INDEX(CachTinhDiem!$B$15:$E$20,MATCH($O1097,CachTinhDiem!$A$15:$A$20,0),2)-1)*9/4,1),1)</f>
        <v>4.0999999999999996</v>
      </c>
      <c r="R1097" s="20">
        <f>ROUND(CachTinhDiem!$B$23*ROUND(1+(SUMPRODUCT(INDEX(CachTinhDiem!$B$8:$E$11,3,0),$K1097:$N1097)-1)*9/4,1)+CachTinhDiem!$B$24*ROUND(1+(INDEX(CachTinhDiem!$B$15:$E$20,MATCH($O1097,CachTinhDiem!$A$15:$A$20,0),3)-1)*9/4,1),1)</f>
        <v>4.7</v>
      </c>
      <c r="S1097" s="20">
        <f>ROUND(CachTinhDiem!$B$23*ROUND(1+(SUMPRODUCT(INDEX(CachTinhDiem!$B$8:$E$11,4,0),$K1097:$N1097)-1)*9/4,1)+CachTinhDiem!$B$24*ROUND(1+(INDEX(CachTinhDiem!$B$15:$E$20,MATCH($O1097,CachTinhDiem!$A$15:$A$20,0),4)-1)*9/4,1),1)</f>
        <v>8.5</v>
      </c>
      <c r="T1097" s="18" t="str">
        <f>INDEX(CachTinhDiem!$A$8:$A$11,MATCH(MAX($P1097:$S1097),$P1097:$S1097,0))</f>
        <v>Thuyết trình</v>
      </c>
      <c r="U1097" s="21" t="s">
        <v>91</v>
      </c>
      <c r="V1097" s="21" t="s">
        <v>92</v>
      </c>
    </row>
    <row r="1098" spans="1:22" ht="15" customHeight="1" x14ac:dyDescent="0.35">
      <c r="A1098" s="18" t="s">
        <v>2394</v>
      </c>
      <c r="B1098" s="18" t="s">
        <v>2302</v>
      </c>
      <c r="C1098" s="18" t="s">
        <v>2395</v>
      </c>
      <c r="D1098" s="18" t="s">
        <v>100</v>
      </c>
      <c r="E1098" s="18" t="s">
        <v>163</v>
      </c>
      <c r="F1098" s="18" t="s">
        <v>87</v>
      </c>
      <c r="G1098" s="18" t="s">
        <v>1773</v>
      </c>
      <c r="H1098" s="19">
        <v>19</v>
      </c>
      <c r="I1098" s="19">
        <v>34</v>
      </c>
      <c r="J1098" s="18" t="s">
        <v>89</v>
      </c>
      <c r="K1098" s="19">
        <v>2</v>
      </c>
      <c r="L1098" s="19">
        <v>3</v>
      </c>
      <c r="M1098" s="19">
        <v>2</v>
      </c>
      <c r="N1098" s="19">
        <v>5</v>
      </c>
      <c r="O1098" s="18" t="s">
        <v>103</v>
      </c>
      <c r="P1098" s="20">
        <f>ROUND(CachTinhDiem!$B$23*ROUND(1+(SUMPRODUCT(INDEX(CachTinhDiem!$B$8:$E$11,1,0),$K1098:$N1098)-1)*9/4,1)+CachTinhDiem!$B$24*ROUND(1+(INDEX(CachTinhDiem!$B$15:$E$20,MATCH($O1098,CachTinhDiem!$A$15:$A$20,0),1)-1)*9/4,1),1)</f>
        <v>6.5</v>
      </c>
      <c r="Q1098" s="20">
        <f>ROUND(CachTinhDiem!$B$23*ROUND(1+(SUMPRODUCT(INDEX(CachTinhDiem!$B$8:$E$11,2,0),$K1098:$N1098)-1)*9/4,1)+CachTinhDiem!$B$24*ROUND(1+(INDEX(CachTinhDiem!$B$15:$E$20,MATCH($O1098,CachTinhDiem!$A$15:$A$20,0),2)-1)*9/4,1),1)</f>
        <v>4.0999999999999996</v>
      </c>
      <c r="R1098" s="20">
        <f>ROUND(CachTinhDiem!$B$23*ROUND(1+(SUMPRODUCT(INDEX(CachTinhDiem!$B$8:$E$11,3,0),$K1098:$N1098)-1)*9/4,1)+CachTinhDiem!$B$24*ROUND(1+(INDEX(CachTinhDiem!$B$15:$E$20,MATCH($O1098,CachTinhDiem!$A$15:$A$20,0),3)-1)*9/4,1),1)</f>
        <v>4.7</v>
      </c>
      <c r="S1098" s="20">
        <f>ROUND(CachTinhDiem!$B$23*ROUND(1+(SUMPRODUCT(INDEX(CachTinhDiem!$B$8:$E$11,4,0),$K1098:$N1098)-1)*9/4,1)+CachTinhDiem!$B$24*ROUND(1+(INDEX(CachTinhDiem!$B$15:$E$20,MATCH($O1098,CachTinhDiem!$A$15:$A$20,0),4)-1)*9/4,1),1)</f>
        <v>8.5</v>
      </c>
      <c r="T1098" s="18" t="str">
        <f>INDEX(CachTinhDiem!$A$8:$A$11,MATCH(MAX($P1098:$S1098),$P1098:$S1098,0))</f>
        <v>Thuyết trình</v>
      </c>
      <c r="U1098" s="21" t="s">
        <v>91</v>
      </c>
      <c r="V1098" s="21" t="s">
        <v>92</v>
      </c>
    </row>
    <row r="1099" spans="1:22" ht="15" customHeight="1" x14ac:dyDescent="0.35">
      <c r="A1099" s="18" t="s">
        <v>2396</v>
      </c>
      <c r="B1099" s="18" t="s">
        <v>2302</v>
      </c>
      <c r="C1099" s="18" t="s">
        <v>2397</v>
      </c>
      <c r="D1099" s="18" t="s">
        <v>100</v>
      </c>
      <c r="E1099" s="18" t="s">
        <v>113</v>
      </c>
      <c r="F1099" s="18" t="s">
        <v>87</v>
      </c>
      <c r="G1099" s="18" t="s">
        <v>215</v>
      </c>
      <c r="H1099" s="19">
        <v>20</v>
      </c>
      <c r="I1099" s="19">
        <v>35</v>
      </c>
      <c r="J1099" s="18" t="s">
        <v>89</v>
      </c>
      <c r="K1099" s="19">
        <v>2</v>
      </c>
      <c r="L1099" s="19">
        <v>3</v>
      </c>
      <c r="M1099" s="19">
        <v>3</v>
      </c>
      <c r="N1099" s="19">
        <v>5</v>
      </c>
      <c r="O1099" s="18" t="s">
        <v>103</v>
      </c>
      <c r="P1099" s="20">
        <f>ROUND(CachTinhDiem!$B$23*ROUND(1+(SUMPRODUCT(INDEX(CachTinhDiem!$B$8:$E$11,1,0),$K1099:$N1099)-1)*9/4,1)+CachTinhDiem!$B$24*ROUND(1+(INDEX(CachTinhDiem!$B$15:$E$20,MATCH($O1099,CachTinhDiem!$A$15:$A$20,0),1)-1)*9/4,1),1)</f>
        <v>7</v>
      </c>
      <c r="Q1099" s="20">
        <f>ROUND(CachTinhDiem!$B$23*ROUND(1+(SUMPRODUCT(INDEX(CachTinhDiem!$B$8:$E$11,2,0),$K1099:$N1099)-1)*9/4,1)+CachTinhDiem!$B$24*ROUND(1+(INDEX(CachTinhDiem!$B$15:$E$20,MATCH($O1099,CachTinhDiem!$A$15:$A$20,0),2)-1)*9/4,1),1)</f>
        <v>4.8</v>
      </c>
      <c r="R1099" s="20">
        <f>ROUND(CachTinhDiem!$B$23*ROUND(1+(SUMPRODUCT(INDEX(CachTinhDiem!$B$8:$E$11,3,0),$K1099:$N1099)-1)*9/4,1)+CachTinhDiem!$B$24*ROUND(1+(INDEX(CachTinhDiem!$B$15:$E$20,MATCH($O1099,CachTinhDiem!$A$15:$A$20,0),3)-1)*9/4,1),1)</f>
        <v>5.5</v>
      </c>
      <c r="S1099" s="20">
        <f>ROUND(CachTinhDiem!$B$23*ROUND(1+(SUMPRODUCT(INDEX(CachTinhDiem!$B$8:$E$11,4,0),$K1099:$N1099)-1)*9/4,1)+CachTinhDiem!$B$24*ROUND(1+(INDEX(CachTinhDiem!$B$15:$E$20,MATCH($O1099,CachTinhDiem!$A$15:$A$20,0),4)-1)*9/4,1),1)</f>
        <v>8.6999999999999993</v>
      </c>
      <c r="T1099" s="18" t="str">
        <f>INDEX(CachTinhDiem!$A$8:$A$11,MATCH(MAX($P1099:$S1099),$P1099:$S1099,0))</f>
        <v>Thuyết trình</v>
      </c>
      <c r="U1099" s="21" t="s">
        <v>91</v>
      </c>
      <c r="V1099" s="21" t="s">
        <v>92</v>
      </c>
    </row>
    <row r="1100" spans="1:22" ht="15" customHeight="1" x14ac:dyDescent="0.35">
      <c r="A1100" s="18" t="s">
        <v>2398</v>
      </c>
      <c r="B1100" s="18" t="s">
        <v>2302</v>
      </c>
      <c r="C1100" s="18" t="s">
        <v>2399</v>
      </c>
      <c r="D1100" s="18" t="s">
        <v>100</v>
      </c>
      <c r="E1100" s="18" t="s">
        <v>225</v>
      </c>
      <c r="F1100" s="18" t="s">
        <v>87</v>
      </c>
      <c r="G1100" s="18" t="s">
        <v>132</v>
      </c>
      <c r="H1100" s="19">
        <v>22</v>
      </c>
      <c r="I1100" s="19">
        <v>38</v>
      </c>
      <c r="J1100" s="18" t="s">
        <v>133</v>
      </c>
      <c r="K1100" s="19">
        <v>2</v>
      </c>
      <c r="L1100" s="19">
        <v>5</v>
      </c>
      <c r="M1100" s="19">
        <v>5</v>
      </c>
      <c r="N1100" s="19">
        <v>2</v>
      </c>
      <c r="O1100" s="18" t="s">
        <v>138</v>
      </c>
      <c r="P1100" s="20">
        <f>ROUND(CachTinhDiem!$B$23*ROUND(1+(SUMPRODUCT(INDEX(CachTinhDiem!$B$8:$E$11,1,0),$K1100:$N1100)-1)*9/4,1)+CachTinhDiem!$B$24*ROUND(1+(INDEX(CachTinhDiem!$B$15:$E$20,MATCH($O1100,CachTinhDiem!$A$15:$A$20,0),1)-1)*9/4,1),1)</f>
        <v>7.5</v>
      </c>
      <c r="Q1100" s="20">
        <f>ROUND(CachTinhDiem!$B$23*ROUND(1+(SUMPRODUCT(INDEX(CachTinhDiem!$B$8:$E$11,2,0),$K1100:$N1100)-1)*9/4,1)+CachTinhDiem!$B$24*ROUND(1+(INDEX(CachTinhDiem!$B$15:$E$20,MATCH($O1100,CachTinhDiem!$A$15:$A$20,0),2)-1)*9/4,1),1)</f>
        <v>8.6</v>
      </c>
      <c r="R1100" s="20">
        <f>ROUND(CachTinhDiem!$B$23*ROUND(1+(SUMPRODUCT(INDEX(CachTinhDiem!$B$8:$E$11,3,0),$K1100:$N1100)-1)*9/4,1)+CachTinhDiem!$B$24*ROUND(1+(INDEX(CachTinhDiem!$B$15:$E$20,MATCH($O1100,CachTinhDiem!$A$15:$A$20,0),3)-1)*9/4,1),1)</f>
        <v>8.4</v>
      </c>
      <c r="S1100" s="20">
        <f>ROUND(CachTinhDiem!$B$23*ROUND(1+(SUMPRODUCT(INDEX(CachTinhDiem!$B$8:$E$11,4,0),$K1100:$N1100)-1)*9/4,1)+CachTinhDiem!$B$24*ROUND(1+(INDEX(CachTinhDiem!$B$15:$E$20,MATCH($O1100,CachTinhDiem!$A$15:$A$20,0),4)-1)*9/4,1),1)</f>
        <v>4.5</v>
      </c>
      <c r="T1100" s="18" t="str">
        <f>INDEX(CachTinhDiem!$A$8:$A$11,MATCH(MAX($P1100:$S1100),$P1100:$S1100,0))</f>
        <v>Xưởng/Công trình</v>
      </c>
      <c r="U1100" s="21" t="s">
        <v>91</v>
      </c>
      <c r="V1100" s="21" t="s">
        <v>92</v>
      </c>
    </row>
    <row r="1101" spans="1:22" ht="15" customHeight="1" x14ac:dyDescent="0.35">
      <c r="A1101" s="18" t="s">
        <v>2400</v>
      </c>
      <c r="B1101" s="18" t="s">
        <v>2302</v>
      </c>
      <c r="C1101" s="18" t="s">
        <v>2401</v>
      </c>
      <c r="D1101" s="18" t="s">
        <v>100</v>
      </c>
      <c r="E1101" s="18" t="s">
        <v>186</v>
      </c>
      <c r="F1101" s="18" t="s">
        <v>87</v>
      </c>
      <c r="G1101" s="18" t="s">
        <v>132</v>
      </c>
      <c r="H1101" s="19">
        <v>22</v>
      </c>
      <c r="I1101" s="19">
        <v>39</v>
      </c>
      <c r="J1101" s="18" t="s">
        <v>133</v>
      </c>
      <c r="K1101" s="19">
        <v>2</v>
      </c>
      <c r="L1101" s="19">
        <v>5</v>
      </c>
      <c r="M1101" s="19">
        <v>4</v>
      </c>
      <c r="N1101" s="19">
        <v>2</v>
      </c>
      <c r="O1101" s="18" t="s">
        <v>138</v>
      </c>
      <c r="P1101" s="20">
        <f>ROUND(CachTinhDiem!$B$23*ROUND(1+(SUMPRODUCT(INDEX(CachTinhDiem!$B$8:$E$11,1,0),$K1101:$N1101)-1)*9/4,1)+CachTinhDiem!$B$24*ROUND(1+(INDEX(CachTinhDiem!$B$15:$E$20,MATCH($O1101,CachTinhDiem!$A$15:$A$20,0),1)-1)*9/4,1),1)</f>
        <v>7</v>
      </c>
      <c r="Q1101" s="20">
        <f>ROUND(CachTinhDiem!$B$23*ROUND(1+(SUMPRODUCT(INDEX(CachTinhDiem!$B$8:$E$11,2,0),$K1101:$N1101)-1)*9/4,1)+CachTinhDiem!$B$24*ROUND(1+(INDEX(CachTinhDiem!$B$15:$E$20,MATCH($O1101,CachTinhDiem!$A$15:$A$20,0),2)-1)*9/4,1),1)</f>
        <v>7.8</v>
      </c>
      <c r="R1101" s="20">
        <f>ROUND(CachTinhDiem!$B$23*ROUND(1+(SUMPRODUCT(INDEX(CachTinhDiem!$B$8:$E$11,3,0),$K1101:$N1101)-1)*9/4,1)+CachTinhDiem!$B$24*ROUND(1+(INDEX(CachTinhDiem!$B$15:$E$20,MATCH($O1101,CachTinhDiem!$A$15:$A$20,0),3)-1)*9/4,1),1)</f>
        <v>7.6</v>
      </c>
      <c r="S1101" s="20">
        <f>ROUND(CachTinhDiem!$B$23*ROUND(1+(SUMPRODUCT(INDEX(CachTinhDiem!$B$8:$E$11,4,0),$K1101:$N1101)-1)*9/4,1)+CachTinhDiem!$B$24*ROUND(1+(INDEX(CachTinhDiem!$B$15:$E$20,MATCH($O1101,CachTinhDiem!$A$15:$A$20,0),4)-1)*9/4,1),1)</f>
        <v>4.2</v>
      </c>
      <c r="T1101" s="18" t="str">
        <f>INDEX(CachTinhDiem!$A$8:$A$11,MATCH(MAX($P1101:$S1101),$P1101:$S1101,0))</f>
        <v>Xưởng/Công trình</v>
      </c>
      <c r="U1101" s="21" t="s">
        <v>91</v>
      </c>
      <c r="V1101" s="21" t="s">
        <v>92</v>
      </c>
    </row>
    <row r="1102" spans="1:22" ht="15" customHeight="1" x14ac:dyDescent="0.35">
      <c r="A1102" s="18" t="s">
        <v>2402</v>
      </c>
      <c r="B1102" s="18" t="s">
        <v>2302</v>
      </c>
      <c r="C1102" s="18" t="s">
        <v>2403</v>
      </c>
      <c r="D1102" s="18" t="s">
        <v>100</v>
      </c>
      <c r="E1102" s="18" t="s">
        <v>254</v>
      </c>
      <c r="F1102" s="18" t="s">
        <v>87</v>
      </c>
      <c r="G1102" s="18" t="s">
        <v>278</v>
      </c>
      <c r="H1102" s="19">
        <v>25</v>
      </c>
      <c r="I1102" s="19">
        <v>40</v>
      </c>
      <c r="J1102" s="18" t="s">
        <v>133</v>
      </c>
      <c r="K1102" s="19">
        <v>1</v>
      </c>
      <c r="L1102" s="19">
        <v>5</v>
      </c>
      <c r="M1102" s="19">
        <v>2</v>
      </c>
      <c r="N1102" s="19">
        <v>2</v>
      </c>
      <c r="O1102" s="18" t="s">
        <v>150</v>
      </c>
      <c r="P1102" s="20">
        <f>ROUND(CachTinhDiem!$B$23*ROUND(1+(SUMPRODUCT(INDEX(CachTinhDiem!$B$8:$E$11,1,0),$K1102:$N1102)-1)*9/4,1)+CachTinhDiem!$B$24*ROUND(1+(INDEX(CachTinhDiem!$B$15:$E$20,MATCH($O1102,CachTinhDiem!$A$15:$A$20,0),1)-1)*9/4,1),1)</f>
        <v>5.9</v>
      </c>
      <c r="Q1102" s="20">
        <f>ROUND(CachTinhDiem!$B$23*ROUND(1+(SUMPRODUCT(INDEX(CachTinhDiem!$B$8:$E$11,2,0),$K1102:$N1102)-1)*9/4,1)+CachTinhDiem!$B$24*ROUND(1+(INDEX(CachTinhDiem!$B$15:$E$20,MATCH($O1102,CachTinhDiem!$A$15:$A$20,0),2)-1)*9/4,1),1)</f>
        <v>3.9</v>
      </c>
      <c r="R1102" s="20">
        <f>ROUND(CachTinhDiem!$B$23*ROUND(1+(SUMPRODUCT(INDEX(CachTinhDiem!$B$8:$E$11,3,0),$K1102:$N1102)-1)*9/4,1)+CachTinhDiem!$B$24*ROUND(1+(INDEX(CachTinhDiem!$B$15:$E$20,MATCH($O1102,CachTinhDiem!$A$15:$A$20,0),3)-1)*9/4,1),1)</f>
        <v>6.7</v>
      </c>
      <c r="S1102" s="20">
        <f>ROUND(CachTinhDiem!$B$23*ROUND(1+(SUMPRODUCT(INDEX(CachTinhDiem!$B$8:$E$11,4,0),$K1102:$N1102)-1)*9/4,1)+CachTinhDiem!$B$24*ROUND(1+(INDEX(CachTinhDiem!$B$15:$E$20,MATCH($O1102,CachTinhDiem!$A$15:$A$20,0),4)-1)*9/4,1),1)</f>
        <v>4.9000000000000004</v>
      </c>
      <c r="T1102" s="18" t="str">
        <f>INDEX(CachTinhDiem!$A$8:$A$11,MATCH(MAX($P1102:$S1102),$P1102:$S1102,0))</f>
        <v>Vẽ ngoại cảnh</v>
      </c>
      <c r="U1102" s="21" t="s">
        <v>91</v>
      </c>
      <c r="V1102" s="21" t="s">
        <v>92</v>
      </c>
    </row>
    <row r="1103" spans="1:22" ht="15" customHeight="1" x14ac:dyDescent="0.35">
      <c r="A1103" s="18" t="s">
        <v>2404</v>
      </c>
      <c r="B1103" s="18" t="s">
        <v>2302</v>
      </c>
      <c r="C1103" s="18" t="s">
        <v>2405</v>
      </c>
      <c r="D1103" s="18" t="s">
        <v>100</v>
      </c>
      <c r="E1103" s="18" t="s">
        <v>24</v>
      </c>
      <c r="F1103" s="18" t="s">
        <v>118</v>
      </c>
      <c r="G1103" s="18" t="s">
        <v>215</v>
      </c>
      <c r="H1103" s="19">
        <v>23</v>
      </c>
      <c r="I1103" s="19">
        <v>39</v>
      </c>
      <c r="J1103" s="18" t="s">
        <v>133</v>
      </c>
      <c r="K1103" s="19">
        <v>2</v>
      </c>
      <c r="L1103" s="19">
        <v>4</v>
      </c>
      <c r="M1103" s="19">
        <v>5</v>
      </c>
      <c r="N1103" s="19">
        <v>4</v>
      </c>
      <c r="O1103" s="18" t="s">
        <v>138</v>
      </c>
      <c r="P1103" s="20">
        <f>ROUND(CachTinhDiem!$B$23*ROUND(1+(SUMPRODUCT(INDEX(CachTinhDiem!$B$8:$E$11,1,0),$K1103:$N1103)-1)*9/4,1)+CachTinhDiem!$B$24*ROUND(1+(INDEX(CachTinhDiem!$B$15:$E$20,MATCH($O1103,CachTinhDiem!$A$15:$A$20,0),1)-1)*9/4,1),1)</f>
        <v>7.9</v>
      </c>
      <c r="Q1103" s="20">
        <f>ROUND(CachTinhDiem!$B$23*ROUND(1+(SUMPRODUCT(INDEX(CachTinhDiem!$B$8:$E$11,2,0),$K1103:$N1103)-1)*9/4,1)+CachTinhDiem!$B$24*ROUND(1+(INDEX(CachTinhDiem!$B$15:$E$20,MATCH($O1103,CachTinhDiem!$A$15:$A$20,0),2)-1)*9/4,1),1)</f>
        <v>8.6</v>
      </c>
      <c r="R1103" s="20">
        <f>ROUND(CachTinhDiem!$B$23*ROUND(1+(SUMPRODUCT(INDEX(CachTinhDiem!$B$8:$E$11,3,0),$K1103:$N1103)-1)*9/4,1)+CachTinhDiem!$B$24*ROUND(1+(INDEX(CachTinhDiem!$B$15:$E$20,MATCH($O1103,CachTinhDiem!$A$15:$A$20,0),3)-1)*9/4,1),1)</f>
        <v>8.6</v>
      </c>
      <c r="S1103" s="20">
        <f>ROUND(CachTinhDiem!$B$23*ROUND(1+(SUMPRODUCT(INDEX(CachTinhDiem!$B$8:$E$11,4,0),$K1103:$N1103)-1)*9/4,1)+CachTinhDiem!$B$24*ROUND(1+(INDEX(CachTinhDiem!$B$15:$E$20,MATCH($O1103,CachTinhDiem!$A$15:$A$20,0),4)-1)*9/4,1),1)</f>
        <v>6</v>
      </c>
      <c r="T1103" s="18" t="str">
        <f>INDEX(CachTinhDiem!$A$8:$A$11,MATCH(MAX($P1103:$S1103),$P1103:$S1103,0))</f>
        <v>Xưởng/Công trình</v>
      </c>
      <c r="U1103" s="21" t="s">
        <v>91</v>
      </c>
      <c r="V1103" s="21" t="s">
        <v>92</v>
      </c>
    </row>
    <row r="1104" spans="1:22" ht="15" customHeight="1" x14ac:dyDescent="0.35">
      <c r="A1104" s="18" t="s">
        <v>2406</v>
      </c>
      <c r="B1104" s="18" t="s">
        <v>2302</v>
      </c>
      <c r="C1104" s="18" t="s">
        <v>2407</v>
      </c>
      <c r="D1104" s="18" t="s">
        <v>100</v>
      </c>
      <c r="E1104" s="18" t="s">
        <v>225</v>
      </c>
      <c r="F1104" s="18" t="s">
        <v>87</v>
      </c>
      <c r="G1104" s="18" t="s">
        <v>226</v>
      </c>
      <c r="H1104" s="19">
        <v>5</v>
      </c>
      <c r="I1104" s="19">
        <v>14</v>
      </c>
      <c r="J1104" s="18" t="s">
        <v>120</v>
      </c>
      <c r="K1104" s="19">
        <v>5</v>
      </c>
      <c r="L1104" s="19">
        <v>1</v>
      </c>
      <c r="M1104" s="19">
        <v>2</v>
      </c>
      <c r="N1104" s="19">
        <v>4</v>
      </c>
      <c r="O1104" s="18" t="s">
        <v>110</v>
      </c>
      <c r="P1104" s="20">
        <f>ROUND(CachTinhDiem!$B$23*ROUND(1+(SUMPRODUCT(INDEX(CachTinhDiem!$B$8:$E$11,1,0),$K1104:$N1104)-1)*9/4,1)+CachTinhDiem!$B$24*ROUND(1+(INDEX(CachTinhDiem!$B$15:$E$20,MATCH($O1104,CachTinhDiem!$A$15:$A$20,0),1)-1)*9/4,1),1)</f>
        <v>5.6</v>
      </c>
      <c r="Q1104" s="20">
        <f>ROUND(CachTinhDiem!$B$23*ROUND(1+(SUMPRODUCT(INDEX(CachTinhDiem!$B$8:$E$11,2,0),$K1104:$N1104)-1)*9/4,1)+CachTinhDiem!$B$24*ROUND(1+(INDEX(CachTinhDiem!$B$15:$E$20,MATCH($O1104,CachTinhDiem!$A$15:$A$20,0),2)-1)*9/4,1),1)</f>
        <v>4.9000000000000004</v>
      </c>
      <c r="R1104" s="20">
        <f>ROUND(CachTinhDiem!$B$23*ROUND(1+(SUMPRODUCT(INDEX(CachTinhDiem!$B$8:$E$11,3,0),$K1104:$N1104)-1)*9/4,1)+CachTinhDiem!$B$24*ROUND(1+(INDEX(CachTinhDiem!$B$15:$E$20,MATCH($O1104,CachTinhDiem!$A$15:$A$20,0),3)-1)*9/4,1),1)</f>
        <v>4.0999999999999996</v>
      </c>
      <c r="S1104" s="20">
        <f>ROUND(CachTinhDiem!$B$23*ROUND(1+(SUMPRODUCT(INDEX(CachTinhDiem!$B$8:$E$11,4,0),$K1104:$N1104)-1)*9/4,1)+CachTinhDiem!$B$24*ROUND(1+(INDEX(CachTinhDiem!$B$15:$E$20,MATCH($O1104,CachTinhDiem!$A$15:$A$20,0),4)-1)*9/4,1),1)</f>
        <v>6.2</v>
      </c>
      <c r="T1104" s="18" t="str">
        <f>INDEX(CachTinhDiem!$A$8:$A$11,MATCH(MAX($P1104:$S1104),$P1104:$S1104,0))</f>
        <v>Thuyết trình</v>
      </c>
      <c r="U1104" s="21" t="s">
        <v>91</v>
      </c>
      <c r="V1104" s="21" t="s">
        <v>92</v>
      </c>
    </row>
    <row r="1105" spans="1:22" ht="15" customHeight="1" x14ac:dyDescent="0.35">
      <c r="A1105" s="18" t="s">
        <v>2408</v>
      </c>
      <c r="B1105" s="18" t="s">
        <v>2302</v>
      </c>
      <c r="C1105" s="18" t="s">
        <v>2409</v>
      </c>
      <c r="D1105" s="18" t="s">
        <v>100</v>
      </c>
      <c r="E1105" s="18" t="s">
        <v>170</v>
      </c>
      <c r="F1105" s="18" t="s">
        <v>87</v>
      </c>
      <c r="G1105" s="18" t="s">
        <v>132</v>
      </c>
      <c r="H1105" s="19">
        <v>22</v>
      </c>
      <c r="I1105" s="19">
        <v>39</v>
      </c>
      <c r="J1105" s="18" t="s">
        <v>133</v>
      </c>
      <c r="K1105" s="19">
        <v>2</v>
      </c>
      <c r="L1105" s="19">
        <v>5</v>
      </c>
      <c r="M1105" s="19">
        <v>5</v>
      </c>
      <c r="N1105" s="19">
        <v>3</v>
      </c>
      <c r="O1105" s="18" t="s">
        <v>138</v>
      </c>
      <c r="P1105" s="20">
        <f>ROUND(CachTinhDiem!$B$23*ROUND(1+(SUMPRODUCT(INDEX(CachTinhDiem!$B$8:$E$11,1,0),$K1105:$N1105)-1)*9/4,1)+CachTinhDiem!$B$24*ROUND(1+(INDEX(CachTinhDiem!$B$15:$E$20,MATCH($O1105,CachTinhDiem!$A$15:$A$20,0),1)-1)*9/4,1),1)</f>
        <v>7.9</v>
      </c>
      <c r="Q1105" s="20">
        <f>ROUND(CachTinhDiem!$B$23*ROUND(1+(SUMPRODUCT(INDEX(CachTinhDiem!$B$8:$E$11,2,0),$K1105:$N1105)-1)*9/4,1)+CachTinhDiem!$B$24*ROUND(1+(INDEX(CachTinhDiem!$B$15:$E$20,MATCH($O1105,CachTinhDiem!$A$15:$A$20,0),2)-1)*9/4,1),1)</f>
        <v>8.6999999999999993</v>
      </c>
      <c r="R1105" s="20">
        <f>ROUND(CachTinhDiem!$B$23*ROUND(1+(SUMPRODUCT(INDEX(CachTinhDiem!$B$8:$E$11,3,0),$K1105:$N1105)-1)*9/4,1)+CachTinhDiem!$B$24*ROUND(1+(INDEX(CachTinhDiem!$B$15:$E$20,MATCH($O1105,CachTinhDiem!$A$15:$A$20,0),3)-1)*9/4,1),1)</f>
        <v>8.6999999999999993</v>
      </c>
      <c r="S1105" s="20">
        <f>ROUND(CachTinhDiem!$B$23*ROUND(1+(SUMPRODUCT(INDEX(CachTinhDiem!$B$8:$E$11,4,0),$K1105:$N1105)-1)*9/4,1)+CachTinhDiem!$B$24*ROUND(1+(INDEX(CachTinhDiem!$B$15:$E$20,MATCH($O1105,CachTinhDiem!$A$15:$A$20,0),4)-1)*9/4,1),1)</f>
        <v>5.4</v>
      </c>
      <c r="T1105" s="18" t="str">
        <f>INDEX(CachTinhDiem!$A$8:$A$11,MATCH(MAX($P1105:$S1105),$P1105:$S1105,0))</f>
        <v>Xưởng/Công trình</v>
      </c>
      <c r="U1105" s="21" t="s">
        <v>91</v>
      </c>
      <c r="V1105" s="21" t="s">
        <v>92</v>
      </c>
    </row>
    <row r="1106" spans="1:22" ht="15" customHeight="1" x14ac:dyDescent="0.35">
      <c r="A1106" s="18" t="s">
        <v>2410</v>
      </c>
      <c r="B1106" s="18" t="s">
        <v>2302</v>
      </c>
      <c r="C1106" s="18" t="s">
        <v>2411</v>
      </c>
      <c r="D1106" s="18" t="s">
        <v>100</v>
      </c>
      <c r="E1106" s="18" t="s">
        <v>318</v>
      </c>
      <c r="F1106" s="18" t="s">
        <v>87</v>
      </c>
      <c r="G1106" s="18" t="s">
        <v>278</v>
      </c>
      <c r="H1106" s="19">
        <v>22</v>
      </c>
      <c r="I1106" s="19">
        <v>39</v>
      </c>
      <c r="J1106" s="18" t="s">
        <v>133</v>
      </c>
      <c r="K1106" s="19">
        <v>1</v>
      </c>
      <c r="L1106" s="19">
        <v>5</v>
      </c>
      <c r="M1106" s="19">
        <v>1</v>
      </c>
      <c r="N1106" s="19">
        <v>3</v>
      </c>
      <c r="O1106" s="18" t="s">
        <v>110</v>
      </c>
      <c r="P1106" s="20">
        <f>ROUND(CachTinhDiem!$B$23*ROUND(1+(SUMPRODUCT(INDEX(CachTinhDiem!$B$8:$E$11,1,0),$K1106:$N1106)-1)*9/4,1)+CachTinhDiem!$B$24*ROUND(1+(INDEX(CachTinhDiem!$B$15:$E$20,MATCH($O1106,CachTinhDiem!$A$15:$A$20,0),1)-1)*9/4,1),1)</f>
        <v>5.9</v>
      </c>
      <c r="Q1106" s="20">
        <f>ROUND(CachTinhDiem!$B$23*ROUND(1+(SUMPRODUCT(INDEX(CachTinhDiem!$B$8:$E$11,2,0),$K1106:$N1106)-1)*9/4,1)+CachTinhDiem!$B$24*ROUND(1+(INDEX(CachTinhDiem!$B$15:$E$20,MATCH($O1106,CachTinhDiem!$A$15:$A$20,0),2)-1)*9/4,1),1)</f>
        <v>4</v>
      </c>
      <c r="R1106" s="20">
        <f>ROUND(CachTinhDiem!$B$23*ROUND(1+(SUMPRODUCT(INDEX(CachTinhDiem!$B$8:$E$11,3,0),$K1106:$N1106)-1)*9/4,1)+CachTinhDiem!$B$24*ROUND(1+(INDEX(CachTinhDiem!$B$15:$E$20,MATCH($O1106,CachTinhDiem!$A$15:$A$20,0),3)-1)*9/4,1),1)</f>
        <v>4.9000000000000004</v>
      </c>
      <c r="S1106" s="20">
        <f>ROUND(CachTinhDiem!$B$23*ROUND(1+(SUMPRODUCT(INDEX(CachTinhDiem!$B$8:$E$11,4,0),$K1106:$N1106)-1)*9/4,1)+CachTinhDiem!$B$24*ROUND(1+(INDEX(CachTinhDiem!$B$15:$E$20,MATCH($O1106,CachTinhDiem!$A$15:$A$20,0),4)-1)*9/4,1),1)</f>
        <v>6.2</v>
      </c>
      <c r="T1106" s="18" t="str">
        <f>INDEX(CachTinhDiem!$A$8:$A$11,MATCH(MAX($P1106:$S1106),$P1106:$S1106,0))</f>
        <v>Thuyết trình</v>
      </c>
      <c r="U1106" s="21" t="s">
        <v>91</v>
      </c>
      <c r="V1106" s="21" t="s">
        <v>92</v>
      </c>
    </row>
    <row r="1107" spans="1:22" ht="15" customHeight="1" x14ac:dyDescent="0.35">
      <c r="A1107" s="18" t="s">
        <v>2412</v>
      </c>
      <c r="B1107" s="18" t="s">
        <v>2302</v>
      </c>
      <c r="C1107" s="18" t="s">
        <v>2413</v>
      </c>
      <c r="D1107" s="18" t="s">
        <v>100</v>
      </c>
      <c r="E1107" s="18" t="s">
        <v>95</v>
      </c>
      <c r="F1107" s="18" t="s">
        <v>87</v>
      </c>
      <c r="G1107" s="18" t="s">
        <v>132</v>
      </c>
      <c r="H1107" s="19">
        <v>23</v>
      </c>
      <c r="I1107" s="19">
        <v>38</v>
      </c>
      <c r="J1107" s="18" t="s">
        <v>133</v>
      </c>
      <c r="K1107" s="19">
        <v>2</v>
      </c>
      <c r="L1107" s="19">
        <v>5</v>
      </c>
      <c r="M1107" s="19">
        <v>2</v>
      </c>
      <c r="N1107" s="19">
        <v>4</v>
      </c>
      <c r="O1107" s="18" t="s">
        <v>110</v>
      </c>
      <c r="P1107" s="20">
        <f>ROUND(CachTinhDiem!$B$23*ROUND(1+(SUMPRODUCT(INDEX(CachTinhDiem!$B$8:$E$11,1,0),$K1107:$N1107)-1)*9/4,1)+CachTinhDiem!$B$24*ROUND(1+(INDEX(CachTinhDiem!$B$15:$E$20,MATCH($O1107,CachTinhDiem!$A$15:$A$20,0),1)-1)*9/4,1),1)</f>
        <v>7</v>
      </c>
      <c r="Q1107" s="20">
        <f>ROUND(CachTinhDiem!$B$23*ROUND(1+(SUMPRODUCT(INDEX(CachTinhDiem!$B$8:$E$11,2,0),$K1107:$N1107)-1)*9/4,1)+CachTinhDiem!$B$24*ROUND(1+(INDEX(CachTinhDiem!$B$15:$E$20,MATCH($O1107,CachTinhDiem!$A$15:$A$20,0),2)-1)*9/4,1),1)</f>
        <v>5.2</v>
      </c>
      <c r="R1107" s="20">
        <f>ROUND(CachTinhDiem!$B$23*ROUND(1+(SUMPRODUCT(INDEX(CachTinhDiem!$B$8:$E$11,3,0),$K1107:$N1107)-1)*9/4,1)+CachTinhDiem!$B$24*ROUND(1+(INDEX(CachTinhDiem!$B$15:$E$20,MATCH($O1107,CachTinhDiem!$A$15:$A$20,0),3)-1)*9/4,1),1)</f>
        <v>6</v>
      </c>
      <c r="S1107" s="20">
        <f>ROUND(CachTinhDiem!$B$23*ROUND(1+(SUMPRODUCT(INDEX(CachTinhDiem!$B$8:$E$11,4,0),$K1107:$N1107)-1)*9/4,1)+CachTinhDiem!$B$24*ROUND(1+(INDEX(CachTinhDiem!$B$15:$E$20,MATCH($O1107,CachTinhDiem!$A$15:$A$20,0),4)-1)*9/4,1),1)</f>
        <v>7.5</v>
      </c>
      <c r="T1107" s="18" t="str">
        <f>INDEX(CachTinhDiem!$A$8:$A$11,MATCH(MAX($P1107:$S1107),$P1107:$S1107,0))</f>
        <v>Thuyết trình</v>
      </c>
      <c r="U1107" s="21" t="s">
        <v>91</v>
      </c>
      <c r="V1107" s="21" t="s">
        <v>92</v>
      </c>
    </row>
    <row r="1108" spans="1:22" ht="15" customHeight="1" x14ac:dyDescent="0.35">
      <c r="A1108" s="18" t="s">
        <v>2414</v>
      </c>
      <c r="B1108" s="18" t="s">
        <v>2302</v>
      </c>
      <c r="C1108" s="18" t="s">
        <v>2415</v>
      </c>
      <c r="D1108" s="18" t="s">
        <v>100</v>
      </c>
      <c r="E1108" s="18" t="s">
        <v>176</v>
      </c>
      <c r="F1108" s="18" t="s">
        <v>87</v>
      </c>
      <c r="G1108" s="18" t="s">
        <v>238</v>
      </c>
      <c r="H1108" s="19">
        <v>17</v>
      </c>
      <c r="I1108" s="19">
        <v>35</v>
      </c>
      <c r="J1108" s="18" t="s">
        <v>89</v>
      </c>
      <c r="K1108" s="19">
        <v>2</v>
      </c>
      <c r="L1108" s="19">
        <v>2</v>
      </c>
      <c r="M1108" s="19">
        <v>3</v>
      </c>
      <c r="N1108" s="19">
        <v>3</v>
      </c>
      <c r="O1108" s="18" t="s">
        <v>115</v>
      </c>
      <c r="P1108" s="20">
        <f>ROUND(CachTinhDiem!$B$23*ROUND(1+(SUMPRODUCT(INDEX(CachTinhDiem!$B$8:$E$11,1,0),$K1108:$N1108)-1)*9/4,1)+CachTinhDiem!$B$24*ROUND(1+(INDEX(CachTinhDiem!$B$15:$E$20,MATCH($O1108,CachTinhDiem!$A$15:$A$20,0),1)-1)*9/4,1),1)</f>
        <v>6.2</v>
      </c>
      <c r="Q1108" s="20">
        <f>ROUND(CachTinhDiem!$B$23*ROUND(1+(SUMPRODUCT(INDEX(CachTinhDiem!$B$8:$E$11,2,0),$K1108:$N1108)-1)*9/4,1)+CachTinhDiem!$B$24*ROUND(1+(INDEX(CachTinhDiem!$B$15:$E$20,MATCH($O1108,CachTinhDiem!$A$15:$A$20,0),2)-1)*9/4,1),1)</f>
        <v>5.6</v>
      </c>
      <c r="R1108" s="20">
        <f>ROUND(CachTinhDiem!$B$23*ROUND(1+(SUMPRODUCT(INDEX(CachTinhDiem!$B$8:$E$11,3,0),$K1108:$N1108)-1)*9/4,1)+CachTinhDiem!$B$24*ROUND(1+(INDEX(CachTinhDiem!$B$15:$E$20,MATCH($O1108,CachTinhDiem!$A$15:$A$20,0),3)-1)*9/4,1),1)</f>
        <v>6.4</v>
      </c>
      <c r="S1108" s="20">
        <f>ROUND(CachTinhDiem!$B$23*ROUND(1+(SUMPRODUCT(INDEX(CachTinhDiem!$B$8:$E$11,4,0),$K1108:$N1108)-1)*9/4,1)+CachTinhDiem!$B$24*ROUND(1+(INDEX(CachTinhDiem!$B$15:$E$20,MATCH($O1108,CachTinhDiem!$A$15:$A$20,0),4)-1)*9/4,1),1)</f>
        <v>5.2</v>
      </c>
      <c r="T1108" s="18" t="str">
        <f>INDEX(CachTinhDiem!$A$8:$A$11,MATCH(MAX($P1108:$S1108),$P1108:$S1108,0))</f>
        <v>Vẽ ngoại cảnh</v>
      </c>
      <c r="U1108" s="21" t="s">
        <v>91</v>
      </c>
      <c r="V1108" s="21" t="s">
        <v>92</v>
      </c>
    </row>
    <row r="1109" spans="1:22" ht="15" customHeight="1" x14ac:dyDescent="0.35">
      <c r="A1109" s="18" t="s">
        <v>2416</v>
      </c>
      <c r="B1109" s="18" t="s">
        <v>2302</v>
      </c>
      <c r="C1109" s="18" t="s">
        <v>2417</v>
      </c>
      <c r="D1109" s="18" t="s">
        <v>100</v>
      </c>
      <c r="E1109" s="18" t="s">
        <v>225</v>
      </c>
      <c r="F1109" s="18" t="s">
        <v>87</v>
      </c>
      <c r="G1109" s="18" t="s">
        <v>215</v>
      </c>
      <c r="H1109" s="19">
        <v>23</v>
      </c>
      <c r="I1109" s="19">
        <v>37</v>
      </c>
      <c r="J1109" s="18" t="s">
        <v>133</v>
      </c>
      <c r="K1109" s="19">
        <v>2</v>
      </c>
      <c r="L1109" s="19">
        <v>4</v>
      </c>
      <c r="M1109" s="19">
        <v>5</v>
      </c>
      <c r="N1109" s="19">
        <v>3</v>
      </c>
      <c r="O1109" s="18" t="s">
        <v>138</v>
      </c>
      <c r="P1109" s="20">
        <f>ROUND(CachTinhDiem!$B$23*ROUND(1+(SUMPRODUCT(INDEX(CachTinhDiem!$B$8:$E$11,1,0),$K1109:$N1109)-1)*9/4,1)+CachTinhDiem!$B$24*ROUND(1+(INDEX(CachTinhDiem!$B$15:$E$20,MATCH($O1109,CachTinhDiem!$A$15:$A$20,0),1)-1)*9/4,1),1)</f>
        <v>7.5</v>
      </c>
      <c r="Q1109" s="20">
        <f>ROUND(CachTinhDiem!$B$23*ROUND(1+(SUMPRODUCT(INDEX(CachTinhDiem!$B$8:$E$11,2,0),$K1109:$N1109)-1)*9/4,1)+CachTinhDiem!$B$24*ROUND(1+(INDEX(CachTinhDiem!$B$15:$E$20,MATCH($O1109,CachTinhDiem!$A$15:$A$20,0),2)-1)*9/4,1),1)</f>
        <v>8.5</v>
      </c>
      <c r="R1109" s="20">
        <f>ROUND(CachTinhDiem!$B$23*ROUND(1+(SUMPRODUCT(INDEX(CachTinhDiem!$B$8:$E$11,3,0),$K1109:$N1109)-1)*9/4,1)+CachTinhDiem!$B$24*ROUND(1+(INDEX(CachTinhDiem!$B$15:$E$20,MATCH($O1109,CachTinhDiem!$A$15:$A$20,0),3)-1)*9/4,1),1)</f>
        <v>8.1999999999999993</v>
      </c>
      <c r="S1109" s="20">
        <f>ROUND(CachTinhDiem!$B$23*ROUND(1+(SUMPRODUCT(INDEX(CachTinhDiem!$B$8:$E$11,4,0),$K1109:$N1109)-1)*9/4,1)+CachTinhDiem!$B$24*ROUND(1+(INDEX(CachTinhDiem!$B$15:$E$20,MATCH($O1109,CachTinhDiem!$A$15:$A$20,0),4)-1)*9/4,1),1)</f>
        <v>5.0999999999999996</v>
      </c>
      <c r="T1109" s="18" t="str">
        <f>INDEX(CachTinhDiem!$A$8:$A$11,MATCH(MAX($P1109:$S1109),$P1109:$S1109,0))</f>
        <v>Xưởng/Công trình</v>
      </c>
      <c r="U1109" s="21" t="s">
        <v>91</v>
      </c>
      <c r="V1109" s="21" t="s">
        <v>92</v>
      </c>
    </row>
    <row r="1110" spans="1:22" ht="15" customHeight="1" x14ac:dyDescent="0.35">
      <c r="A1110" s="18" t="s">
        <v>2418</v>
      </c>
      <c r="B1110" s="18" t="s">
        <v>2302</v>
      </c>
      <c r="C1110" s="18" t="s">
        <v>2419</v>
      </c>
      <c r="D1110" s="18" t="s">
        <v>100</v>
      </c>
      <c r="E1110" s="18" t="s">
        <v>225</v>
      </c>
      <c r="F1110" s="18" t="s">
        <v>87</v>
      </c>
      <c r="G1110" s="18" t="s">
        <v>187</v>
      </c>
      <c r="H1110" s="19">
        <v>25</v>
      </c>
      <c r="I1110" s="19">
        <v>39</v>
      </c>
      <c r="J1110" s="18" t="s">
        <v>133</v>
      </c>
      <c r="K1110" s="19">
        <v>1</v>
      </c>
      <c r="L1110" s="19">
        <v>5</v>
      </c>
      <c r="M1110" s="19">
        <v>4</v>
      </c>
      <c r="N1110" s="19">
        <v>3</v>
      </c>
      <c r="O1110" s="18" t="s">
        <v>150</v>
      </c>
      <c r="P1110" s="20">
        <f>ROUND(CachTinhDiem!$B$23*ROUND(1+(SUMPRODUCT(INDEX(CachTinhDiem!$B$8:$E$11,1,0),$K1110:$N1110)-1)*9/4,1)+CachTinhDiem!$B$24*ROUND(1+(INDEX(CachTinhDiem!$B$15:$E$20,MATCH($O1110,CachTinhDiem!$A$15:$A$20,0),1)-1)*9/4,1),1)</f>
        <v>7.3</v>
      </c>
      <c r="Q1110" s="20">
        <f>ROUND(CachTinhDiem!$B$23*ROUND(1+(SUMPRODUCT(INDEX(CachTinhDiem!$B$8:$E$11,2,0),$K1110:$N1110)-1)*9/4,1)+CachTinhDiem!$B$24*ROUND(1+(INDEX(CachTinhDiem!$B$15:$E$20,MATCH($O1110,CachTinhDiem!$A$15:$A$20,0),2)-1)*9/4,1),1)</f>
        <v>5.6</v>
      </c>
      <c r="R1110" s="20">
        <f>ROUND(CachTinhDiem!$B$23*ROUND(1+(SUMPRODUCT(INDEX(CachTinhDiem!$B$8:$E$11,3,0),$K1110:$N1110)-1)*9/4,1)+CachTinhDiem!$B$24*ROUND(1+(INDEX(CachTinhDiem!$B$15:$E$20,MATCH($O1110,CachTinhDiem!$A$15:$A$20,0),3)-1)*9/4,1),1)</f>
        <v>8.6</v>
      </c>
      <c r="S1110" s="20">
        <f>ROUND(CachTinhDiem!$B$23*ROUND(1+(SUMPRODUCT(INDEX(CachTinhDiem!$B$8:$E$11,4,0),$K1110:$N1110)-1)*9/4,1)+CachTinhDiem!$B$24*ROUND(1+(INDEX(CachTinhDiem!$B$15:$E$20,MATCH($O1110,CachTinhDiem!$A$15:$A$20,0),4)-1)*9/4,1),1)</f>
        <v>6.5</v>
      </c>
      <c r="T1110" s="18" t="str">
        <f>INDEX(CachTinhDiem!$A$8:$A$11,MATCH(MAX($P1110:$S1110),$P1110:$S1110,0))</f>
        <v>Vẽ ngoại cảnh</v>
      </c>
      <c r="U1110" s="21" t="s">
        <v>91</v>
      </c>
      <c r="V1110" s="21" t="s">
        <v>92</v>
      </c>
    </row>
    <row r="1111" spans="1:22" ht="15" customHeight="1" x14ac:dyDescent="0.35">
      <c r="A1111" s="18" t="s">
        <v>2420</v>
      </c>
      <c r="B1111" s="18" t="s">
        <v>2302</v>
      </c>
      <c r="C1111" s="18" t="s">
        <v>2421</v>
      </c>
      <c r="D1111" s="18" t="s">
        <v>100</v>
      </c>
      <c r="E1111" s="18" t="s">
        <v>106</v>
      </c>
      <c r="F1111" s="18" t="s">
        <v>87</v>
      </c>
      <c r="G1111" s="18" t="s">
        <v>278</v>
      </c>
      <c r="H1111" s="19">
        <v>23</v>
      </c>
      <c r="I1111" s="19">
        <v>39</v>
      </c>
      <c r="J1111" s="18" t="s">
        <v>133</v>
      </c>
      <c r="K1111" s="19">
        <v>1</v>
      </c>
      <c r="L1111" s="19">
        <v>5</v>
      </c>
      <c r="M1111" s="19">
        <v>2</v>
      </c>
      <c r="N1111" s="19">
        <v>3</v>
      </c>
      <c r="O1111" s="18" t="s">
        <v>110</v>
      </c>
      <c r="P1111" s="20">
        <f>ROUND(CachTinhDiem!$B$23*ROUND(1+(SUMPRODUCT(INDEX(CachTinhDiem!$B$8:$E$11,1,0),$K1111:$N1111)-1)*9/4,1)+CachTinhDiem!$B$24*ROUND(1+(INDEX(CachTinhDiem!$B$15:$E$20,MATCH($O1111,CachTinhDiem!$A$15:$A$20,0),1)-1)*9/4,1),1)</f>
        <v>6.3</v>
      </c>
      <c r="Q1111" s="20">
        <f>ROUND(CachTinhDiem!$B$23*ROUND(1+(SUMPRODUCT(INDEX(CachTinhDiem!$B$8:$E$11,2,0),$K1111:$N1111)-1)*9/4,1)+CachTinhDiem!$B$24*ROUND(1+(INDEX(CachTinhDiem!$B$15:$E$20,MATCH($O1111,CachTinhDiem!$A$15:$A$20,0),2)-1)*9/4,1),1)</f>
        <v>4.7</v>
      </c>
      <c r="R1111" s="20">
        <f>ROUND(CachTinhDiem!$B$23*ROUND(1+(SUMPRODUCT(INDEX(CachTinhDiem!$B$8:$E$11,3,0),$K1111:$N1111)-1)*9/4,1)+CachTinhDiem!$B$24*ROUND(1+(INDEX(CachTinhDiem!$B$15:$E$20,MATCH($O1111,CachTinhDiem!$A$15:$A$20,0),3)-1)*9/4,1),1)</f>
        <v>5.6</v>
      </c>
      <c r="S1111" s="20">
        <f>ROUND(CachTinhDiem!$B$23*ROUND(1+(SUMPRODUCT(INDEX(CachTinhDiem!$B$8:$E$11,4,0),$K1111:$N1111)-1)*9/4,1)+CachTinhDiem!$B$24*ROUND(1+(INDEX(CachTinhDiem!$B$15:$E$20,MATCH($O1111,CachTinhDiem!$A$15:$A$20,0),4)-1)*9/4,1),1)</f>
        <v>6.5</v>
      </c>
      <c r="T1111" s="18" t="str">
        <f>INDEX(CachTinhDiem!$A$8:$A$11,MATCH(MAX($P1111:$S1111),$P1111:$S1111,0))</f>
        <v>Thuyết trình</v>
      </c>
      <c r="U1111" s="21" t="s">
        <v>91</v>
      </c>
      <c r="V1111" s="21" t="s">
        <v>92</v>
      </c>
    </row>
    <row r="1112" spans="1:22" ht="15" customHeight="1" x14ac:dyDescent="0.35">
      <c r="A1112" s="18" t="s">
        <v>2422</v>
      </c>
      <c r="B1112" s="18" t="s">
        <v>2302</v>
      </c>
      <c r="C1112" s="18" t="s">
        <v>2423</v>
      </c>
      <c r="D1112" s="18" t="s">
        <v>100</v>
      </c>
      <c r="E1112" s="18" t="s">
        <v>678</v>
      </c>
      <c r="F1112" s="18" t="s">
        <v>737</v>
      </c>
      <c r="G1112" s="18" t="s">
        <v>278</v>
      </c>
      <c r="H1112" s="19">
        <v>24</v>
      </c>
      <c r="I1112" s="19">
        <v>40</v>
      </c>
      <c r="J1112" s="18" t="s">
        <v>133</v>
      </c>
      <c r="K1112" s="19">
        <v>1</v>
      </c>
      <c r="L1112" s="19">
        <v>5</v>
      </c>
      <c r="M1112" s="19">
        <v>3</v>
      </c>
      <c r="N1112" s="19">
        <v>2</v>
      </c>
      <c r="O1112" s="18" t="s">
        <v>150</v>
      </c>
      <c r="P1112" s="20">
        <f>ROUND(CachTinhDiem!$B$23*ROUND(1+(SUMPRODUCT(INDEX(CachTinhDiem!$B$8:$E$11,1,0),$K1112:$N1112)-1)*9/4,1)+CachTinhDiem!$B$24*ROUND(1+(INDEX(CachTinhDiem!$B$15:$E$20,MATCH($O1112,CachTinhDiem!$A$15:$A$20,0),1)-1)*9/4,1),1)</f>
        <v>6.3</v>
      </c>
      <c r="Q1112" s="20">
        <f>ROUND(CachTinhDiem!$B$23*ROUND(1+(SUMPRODUCT(INDEX(CachTinhDiem!$B$8:$E$11,2,0),$K1112:$N1112)-1)*9/4,1)+CachTinhDiem!$B$24*ROUND(1+(INDEX(CachTinhDiem!$B$15:$E$20,MATCH($O1112,CachTinhDiem!$A$15:$A$20,0),2)-1)*9/4,1),1)</f>
        <v>4.7</v>
      </c>
      <c r="R1112" s="20">
        <f>ROUND(CachTinhDiem!$B$23*ROUND(1+(SUMPRODUCT(INDEX(CachTinhDiem!$B$8:$E$11,3,0),$K1112:$N1112)-1)*9/4,1)+CachTinhDiem!$B$24*ROUND(1+(INDEX(CachTinhDiem!$B$15:$E$20,MATCH($O1112,CachTinhDiem!$A$15:$A$20,0),3)-1)*9/4,1),1)</f>
        <v>7.5</v>
      </c>
      <c r="S1112" s="20">
        <f>ROUND(CachTinhDiem!$B$23*ROUND(1+(SUMPRODUCT(INDEX(CachTinhDiem!$B$8:$E$11,4,0),$K1112:$N1112)-1)*9/4,1)+CachTinhDiem!$B$24*ROUND(1+(INDEX(CachTinhDiem!$B$15:$E$20,MATCH($O1112,CachTinhDiem!$A$15:$A$20,0),4)-1)*9/4,1),1)</f>
        <v>5.2</v>
      </c>
      <c r="T1112" s="18" t="str">
        <f>INDEX(CachTinhDiem!$A$8:$A$11,MATCH(MAX($P1112:$S1112),$P1112:$S1112,0))</f>
        <v>Vẽ ngoại cảnh</v>
      </c>
      <c r="U1112" s="21" t="s">
        <v>91</v>
      </c>
      <c r="V1112" s="21" t="s">
        <v>92</v>
      </c>
    </row>
    <row r="1113" spans="1:22" ht="15" customHeight="1" x14ac:dyDescent="0.35">
      <c r="A1113" s="18" t="s">
        <v>2424</v>
      </c>
      <c r="B1113" s="18" t="s">
        <v>2302</v>
      </c>
      <c r="C1113" s="18" t="s">
        <v>2425</v>
      </c>
      <c r="D1113" s="18" t="s">
        <v>100</v>
      </c>
      <c r="E1113" s="18" t="s">
        <v>183</v>
      </c>
      <c r="F1113" s="18" t="s">
        <v>87</v>
      </c>
      <c r="G1113" s="18" t="s">
        <v>278</v>
      </c>
      <c r="H1113" s="19">
        <v>24</v>
      </c>
      <c r="I1113" s="19">
        <v>40</v>
      </c>
      <c r="J1113" s="18" t="s">
        <v>133</v>
      </c>
      <c r="K1113" s="19">
        <v>1</v>
      </c>
      <c r="L1113" s="19">
        <v>5</v>
      </c>
      <c r="M1113" s="19">
        <v>1</v>
      </c>
      <c r="N1113" s="19">
        <v>3</v>
      </c>
      <c r="O1113" s="18" t="s">
        <v>150</v>
      </c>
      <c r="P1113" s="20">
        <f>ROUND(CachTinhDiem!$B$23*ROUND(1+(SUMPRODUCT(INDEX(CachTinhDiem!$B$8:$E$11,1,0),$K1113:$N1113)-1)*9/4,1)+CachTinhDiem!$B$24*ROUND(1+(INDEX(CachTinhDiem!$B$15:$E$20,MATCH($O1113,CachTinhDiem!$A$15:$A$20,0),1)-1)*9/4,1),1)</f>
        <v>5.9</v>
      </c>
      <c r="Q1113" s="20">
        <f>ROUND(CachTinhDiem!$B$23*ROUND(1+(SUMPRODUCT(INDEX(CachTinhDiem!$B$8:$E$11,2,0),$K1113:$N1113)-1)*9/4,1)+CachTinhDiem!$B$24*ROUND(1+(INDEX(CachTinhDiem!$B$15:$E$20,MATCH($O1113,CachTinhDiem!$A$15:$A$20,0),2)-1)*9/4,1),1)</f>
        <v>3.3</v>
      </c>
      <c r="R1113" s="20">
        <f>ROUND(CachTinhDiem!$B$23*ROUND(1+(SUMPRODUCT(INDEX(CachTinhDiem!$B$8:$E$11,3,0),$K1113:$N1113)-1)*9/4,1)+CachTinhDiem!$B$24*ROUND(1+(INDEX(CachTinhDiem!$B$15:$E$20,MATCH($O1113,CachTinhDiem!$A$15:$A$20,0),3)-1)*9/4,1),1)</f>
        <v>6.2</v>
      </c>
      <c r="S1113" s="20">
        <f>ROUND(CachTinhDiem!$B$23*ROUND(1+(SUMPRODUCT(INDEX(CachTinhDiem!$B$8:$E$11,4,0),$K1113:$N1113)-1)*9/4,1)+CachTinhDiem!$B$24*ROUND(1+(INDEX(CachTinhDiem!$B$15:$E$20,MATCH($O1113,CachTinhDiem!$A$15:$A$20,0),4)-1)*9/4,1),1)</f>
        <v>5.5</v>
      </c>
      <c r="T1113" s="18" t="str">
        <f>INDEX(CachTinhDiem!$A$8:$A$11,MATCH(MAX($P1113:$S1113),$P1113:$S1113,0))</f>
        <v>Vẽ ngoại cảnh</v>
      </c>
      <c r="U1113" s="21" t="s">
        <v>91</v>
      </c>
      <c r="V1113" s="21" t="s">
        <v>92</v>
      </c>
    </row>
    <row r="1114" spans="1:22" ht="15" customHeight="1" x14ac:dyDescent="0.35">
      <c r="A1114" s="18" t="s">
        <v>2426</v>
      </c>
      <c r="B1114" s="18" t="s">
        <v>2302</v>
      </c>
      <c r="C1114" s="18" t="s">
        <v>2427</v>
      </c>
      <c r="D1114" s="18" t="s">
        <v>100</v>
      </c>
      <c r="E1114" s="18" t="s">
        <v>24</v>
      </c>
      <c r="F1114" s="18" t="s">
        <v>87</v>
      </c>
      <c r="G1114" s="18" t="s">
        <v>226</v>
      </c>
      <c r="H1114" s="19">
        <v>5</v>
      </c>
      <c r="I1114" s="19">
        <v>12</v>
      </c>
      <c r="J1114" s="18" t="s">
        <v>120</v>
      </c>
      <c r="K1114" s="19">
        <v>5</v>
      </c>
      <c r="L1114" s="19">
        <v>1</v>
      </c>
      <c r="M1114" s="19">
        <v>2</v>
      </c>
      <c r="N1114" s="19">
        <v>4</v>
      </c>
      <c r="O1114" s="18" t="s">
        <v>103</v>
      </c>
      <c r="P1114" s="20">
        <f>ROUND(CachTinhDiem!$B$23*ROUND(1+(SUMPRODUCT(INDEX(CachTinhDiem!$B$8:$E$11,1,0),$K1114:$N1114)-1)*9/4,1)+CachTinhDiem!$B$24*ROUND(1+(INDEX(CachTinhDiem!$B$15:$E$20,MATCH($O1114,CachTinhDiem!$A$15:$A$20,0),1)-1)*9/4,1),1)</f>
        <v>5.6</v>
      </c>
      <c r="Q1114" s="20">
        <f>ROUND(CachTinhDiem!$B$23*ROUND(1+(SUMPRODUCT(INDEX(CachTinhDiem!$B$8:$E$11,2,0),$K1114:$N1114)-1)*9/4,1)+CachTinhDiem!$B$24*ROUND(1+(INDEX(CachTinhDiem!$B$15:$E$20,MATCH($O1114,CachTinhDiem!$A$15:$A$20,0),2)-1)*9/4,1),1)</f>
        <v>4.2</v>
      </c>
      <c r="R1114" s="20">
        <f>ROUND(CachTinhDiem!$B$23*ROUND(1+(SUMPRODUCT(INDEX(CachTinhDiem!$B$8:$E$11,3,0),$K1114:$N1114)-1)*9/4,1)+CachTinhDiem!$B$24*ROUND(1+(INDEX(CachTinhDiem!$B$15:$E$20,MATCH($O1114,CachTinhDiem!$A$15:$A$20,0),3)-1)*9/4,1),1)</f>
        <v>3.4</v>
      </c>
      <c r="S1114" s="20">
        <f>ROUND(CachTinhDiem!$B$23*ROUND(1+(SUMPRODUCT(INDEX(CachTinhDiem!$B$8:$E$11,4,0),$K1114:$N1114)-1)*9/4,1)+CachTinhDiem!$B$24*ROUND(1+(INDEX(CachTinhDiem!$B$15:$E$20,MATCH($O1114,CachTinhDiem!$A$15:$A$20,0),4)-1)*9/4,1),1)</f>
        <v>6.9</v>
      </c>
      <c r="T1114" s="18" t="str">
        <f>INDEX(CachTinhDiem!$A$8:$A$11,MATCH(MAX($P1114:$S1114),$P1114:$S1114,0))</f>
        <v>Thuyết trình</v>
      </c>
      <c r="U1114" s="21" t="s">
        <v>91</v>
      </c>
      <c r="V1114" s="21" t="s">
        <v>92</v>
      </c>
    </row>
    <row r="1115" spans="1:22" ht="15" customHeight="1" x14ac:dyDescent="0.35">
      <c r="A1115" s="18" t="s">
        <v>2428</v>
      </c>
      <c r="B1115" s="18" t="s">
        <v>2302</v>
      </c>
      <c r="C1115" s="18" t="s">
        <v>2429</v>
      </c>
      <c r="D1115" s="18" t="s">
        <v>100</v>
      </c>
      <c r="E1115" s="18" t="s">
        <v>163</v>
      </c>
      <c r="F1115" s="18" t="s">
        <v>87</v>
      </c>
      <c r="G1115" s="18" t="s">
        <v>218</v>
      </c>
      <c r="H1115" s="19">
        <v>23</v>
      </c>
      <c r="I1115" s="19">
        <v>38</v>
      </c>
      <c r="J1115" s="18" t="s">
        <v>133</v>
      </c>
      <c r="K1115" s="19">
        <v>1</v>
      </c>
      <c r="L1115" s="19">
        <v>5</v>
      </c>
      <c r="M1115" s="19">
        <v>3</v>
      </c>
      <c r="N1115" s="19">
        <v>4</v>
      </c>
      <c r="O1115" s="18" t="s">
        <v>110</v>
      </c>
      <c r="P1115" s="20">
        <f>ROUND(CachTinhDiem!$B$23*ROUND(1+(SUMPRODUCT(INDEX(CachTinhDiem!$B$8:$E$11,1,0),$K1115:$N1115)-1)*9/4,1)+CachTinhDiem!$B$24*ROUND(1+(INDEX(CachTinhDiem!$B$15:$E$20,MATCH($O1115,CachTinhDiem!$A$15:$A$20,0),1)-1)*9/4,1),1)</f>
        <v>7.3</v>
      </c>
      <c r="Q1115" s="20">
        <f>ROUND(CachTinhDiem!$B$23*ROUND(1+(SUMPRODUCT(INDEX(CachTinhDiem!$B$8:$E$11,2,0),$K1115:$N1115)-1)*9/4,1)+CachTinhDiem!$B$24*ROUND(1+(INDEX(CachTinhDiem!$B$15:$E$20,MATCH($O1115,CachTinhDiem!$A$15:$A$20,0),2)-1)*9/4,1),1)</f>
        <v>5.6</v>
      </c>
      <c r="R1115" s="20">
        <f>ROUND(CachTinhDiem!$B$23*ROUND(1+(SUMPRODUCT(INDEX(CachTinhDiem!$B$8:$E$11,3,0),$K1115:$N1115)-1)*9/4,1)+CachTinhDiem!$B$24*ROUND(1+(INDEX(CachTinhDiem!$B$15:$E$20,MATCH($O1115,CachTinhDiem!$A$15:$A$20,0),3)-1)*9/4,1),1)</f>
        <v>6.8</v>
      </c>
      <c r="S1115" s="20">
        <f>ROUND(CachTinhDiem!$B$23*ROUND(1+(SUMPRODUCT(INDEX(CachTinhDiem!$B$8:$E$11,4,0),$K1115:$N1115)-1)*9/4,1)+CachTinhDiem!$B$24*ROUND(1+(INDEX(CachTinhDiem!$B$15:$E$20,MATCH($O1115,CachTinhDiem!$A$15:$A$20,0),4)-1)*9/4,1),1)</f>
        <v>7.8</v>
      </c>
      <c r="T1115" s="18" t="str">
        <f>INDEX(CachTinhDiem!$A$8:$A$11,MATCH(MAX($P1115:$S1115),$P1115:$S1115,0))</f>
        <v>Thuyết trình</v>
      </c>
      <c r="U1115" s="21" t="s">
        <v>91</v>
      </c>
      <c r="V1115" s="21" t="s">
        <v>92</v>
      </c>
    </row>
    <row r="1116" spans="1:22" ht="15" customHeight="1" x14ac:dyDescent="0.35">
      <c r="A1116" s="18" t="s">
        <v>2430</v>
      </c>
      <c r="B1116" s="18" t="s">
        <v>2302</v>
      </c>
      <c r="C1116" s="18" t="s">
        <v>2431</v>
      </c>
      <c r="D1116" s="18" t="s">
        <v>100</v>
      </c>
      <c r="E1116" s="18" t="s">
        <v>20</v>
      </c>
      <c r="F1116" s="18" t="s">
        <v>87</v>
      </c>
      <c r="G1116" s="18" t="s">
        <v>218</v>
      </c>
      <c r="H1116" s="19">
        <v>24</v>
      </c>
      <c r="I1116" s="19">
        <v>39</v>
      </c>
      <c r="J1116" s="18" t="s">
        <v>133</v>
      </c>
      <c r="K1116" s="19">
        <v>1</v>
      </c>
      <c r="L1116" s="19">
        <v>5</v>
      </c>
      <c r="M1116" s="19">
        <v>2</v>
      </c>
      <c r="N1116" s="19">
        <v>3</v>
      </c>
      <c r="O1116" s="18" t="s">
        <v>110</v>
      </c>
      <c r="P1116" s="20">
        <f>ROUND(CachTinhDiem!$B$23*ROUND(1+(SUMPRODUCT(INDEX(CachTinhDiem!$B$8:$E$11,1,0),$K1116:$N1116)-1)*9/4,1)+CachTinhDiem!$B$24*ROUND(1+(INDEX(CachTinhDiem!$B$15:$E$20,MATCH($O1116,CachTinhDiem!$A$15:$A$20,0),1)-1)*9/4,1),1)</f>
        <v>6.3</v>
      </c>
      <c r="Q1116" s="20">
        <f>ROUND(CachTinhDiem!$B$23*ROUND(1+(SUMPRODUCT(INDEX(CachTinhDiem!$B$8:$E$11,2,0),$K1116:$N1116)-1)*9/4,1)+CachTinhDiem!$B$24*ROUND(1+(INDEX(CachTinhDiem!$B$15:$E$20,MATCH($O1116,CachTinhDiem!$A$15:$A$20,0),2)-1)*9/4,1),1)</f>
        <v>4.7</v>
      </c>
      <c r="R1116" s="20">
        <f>ROUND(CachTinhDiem!$B$23*ROUND(1+(SUMPRODUCT(INDEX(CachTinhDiem!$B$8:$E$11,3,0),$K1116:$N1116)-1)*9/4,1)+CachTinhDiem!$B$24*ROUND(1+(INDEX(CachTinhDiem!$B$15:$E$20,MATCH($O1116,CachTinhDiem!$A$15:$A$20,0),3)-1)*9/4,1),1)</f>
        <v>5.6</v>
      </c>
      <c r="S1116" s="20">
        <f>ROUND(CachTinhDiem!$B$23*ROUND(1+(SUMPRODUCT(INDEX(CachTinhDiem!$B$8:$E$11,4,0),$K1116:$N1116)-1)*9/4,1)+CachTinhDiem!$B$24*ROUND(1+(INDEX(CachTinhDiem!$B$15:$E$20,MATCH($O1116,CachTinhDiem!$A$15:$A$20,0),4)-1)*9/4,1),1)</f>
        <v>6.5</v>
      </c>
      <c r="T1116" s="18" t="str">
        <f>INDEX(CachTinhDiem!$A$8:$A$11,MATCH(MAX($P1116:$S1116),$P1116:$S1116,0))</f>
        <v>Thuyết trình</v>
      </c>
      <c r="U1116" s="21" t="s">
        <v>91</v>
      </c>
      <c r="V1116" s="21" t="s">
        <v>92</v>
      </c>
    </row>
    <row r="1117" spans="1:22" ht="15" customHeight="1" x14ac:dyDescent="0.35">
      <c r="A1117" s="18" t="s">
        <v>2432</v>
      </c>
      <c r="B1117" s="18" t="s">
        <v>2302</v>
      </c>
      <c r="C1117" s="18" t="s">
        <v>2433</v>
      </c>
      <c r="D1117" s="18" t="s">
        <v>100</v>
      </c>
      <c r="E1117" s="18" t="s">
        <v>160</v>
      </c>
      <c r="F1117" s="18" t="s">
        <v>87</v>
      </c>
      <c r="G1117" s="18" t="s">
        <v>1145</v>
      </c>
      <c r="H1117" s="19">
        <v>18</v>
      </c>
      <c r="I1117" s="19">
        <v>33</v>
      </c>
      <c r="J1117" s="18" t="s">
        <v>89</v>
      </c>
      <c r="K1117" s="19">
        <v>2</v>
      </c>
      <c r="L1117" s="19">
        <v>3</v>
      </c>
      <c r="M1117" s="19">
        <v>3</v>
      </c>
      <c r="N1117" s="19">
        <v>3</v>
      </c>
      <c r="O1117" s="18" t="s">
        <v>115</v>
      </c>
      <c r="P1117" s="20">
        <f>ROUND(CachTinhDiem!$B$23*ROUND(1+(SUMPRODUCT(INDEX(CachTinhDiem!$B$8:$E$11,1,0),$K1117:$N1117)-1)*9/4,1)+CachTinhDiem!$B$24*ROUND(1+(INDEX(CachTinhDiem!$B$15:$E$20,MATCH($O1117,CachTinhDiem!$A$15:$A$20,0),1)-1)*9/4,1),1)</f>
        <v>6.7</v>
      </c>
      <c r="Q1117" s="20">
        <f>ROUND(CachTinhDiem!$B$23*ROUND(1+(SUMPRODUCT(INDEX(CachTinhDiem!$B$8:$E$11,2,0),$K1117:$N1117)-1)*9/4,1)+CachTinhDiem!$B$24*ROUND(1+(INDEX(CachTinhDiem!$B$15:$E$20,MATCH($O1117,CachTinhDiem!$A$15:$A$20,0),2)-1)*9/4,1),1)</f>
        <v>5.9</v>
      </c>
      <c r="R1117" s="20">
        <f>ROUND(CachTinhDiem!$B$23*ROUND(1+(SUMPRODUCT(INDEX(CachTinhDiem!$B$8:$E$11,3,0),$K1117:$N1117)-1)*9/4,1)+CachTinhDiem!$B$24*ROUND(1+(INDEX(CachTinhDiem!$B$15:$E$20,MATCH($O1117,CachTinhDiem!$A$15:$A$20,0),3)-1)*9/4,1),1)</f>
        <v>6.9</v>
      </c>
      <c r="S1117" s="20">
        <f>ROUND(CachTinhDiem!$B$23*ROUND(1+(SUMPRODUCT(INDEX(CachTinhDiem!$B$8:$E$11,4,0),$K1117:$N1117)-1)*9/4,1)+CachTinhDiem!$B$24*ROUND(1+(INDEX(CachTinhDiem!$B$15:$E$20,MATCH($O1117,CachTinhDiem!$A$15:$A$20,0),4)-1)*9/4,1),1)</f>
        <v>5.5</v>
      </c>
      <c r="T1117" s="18" t="str">
        <f>INDEX(CachTinhDiem!$A$8:$A$11,MATCH(MAX($P1117:$S1117),$P1117:$S1117,0))</f>
        <v>Vẽ ngoại cảnh</v>
      </c>
      <c r="U1117" s="21" t="s">
        <v>91</v>
      </c>
      <c r="V1117" s="21" t="s">
        <v>92</v>
      </c>
    </row>
    <row r="1118" spans="1:22" ht="15" customHeight="1" x14ac:dyDescent="0.35">
      <c r="A1118" s="18" t="s">
        <v>2434</v>
      </c>
      <c r="B1118" s="18" t="s">
        <v>2302</v>
      </c>
      <c r="C1118" s="18" t="s">
        <v>2435</v>
      </c>
      <c r="D1118" s="18" t="s">
        <v>100</v>
      </c>
      <c r="E1118" s="18" t="s">
        <v>147</v>
      </c>
      <c r="F1118" s="18" t="s">
        <v>87</v>
      </c>
      <c r="G1118" s="18" t="s">
        <v>132</v>
      </c>
      <c r="H1118" s="19">
        <v>21</v>
      </c>
      <c r="I1118" s="19">
        <v>35</v>
      </c>
      <c r="J1118" s="18" t="s">
        <v>89</v>
      </c>
      <c r="K1118" s="19">
        <v>2</v>
      </c>
      <c r="L1118" s="19">
        <v>4</v>
      </c>
      <c r="M1118" s="19">
        <v>2</v>
      </c>
      <c r="N1118" s="19">
        <v>3</v>
      </c>
      <c r="O1118" s="18" t="s">
        <v>150</v>
      </c>
      <c r="P1118" s="20">
        <f>ROUND(CachTinhDiem!$B$23*ROUND(1+(SUMPRODUCT(INDEX(CachTinhDiem!$B$8:$E$11,1,0),$K1118:$N1118)-1)*9/4,1)+CachTinhDiem!$B$24*ROUND(1+(INDEX(CachTinhDiem!$B$15:$E$20,MATCH($O1118,CachTinhDiem!$A$15:$A$20,0),1)-1)*9/4,1),1)</f>
        <v>6.1</v>
      </c>
      <c r="Q1118" s="20">
        <f>ROUND(CachTinhDiem!$B$23*ROUND(1+(SUMPRODUCT(INDEX(CachTinhDiem!$B$8:$E$11,2,0),$K1118:$N1118)-1)*9/4,1)+CachTinhDiem!$B$24*ROUND(1+(INDEX(CachTinhDiem!$B$15:$E$20,MATCH($O1118,CachTinhDiem!$A$15:$A$20,0),2)-1)*9/4,1),1)</f>
        <v>4.0999999999999996</v>
      </c>
      <c r="R1118" s="20">
        <f>ROUND(CachTinhDiem!$B$23*ROUND(1+(SUMPRODUCT(INDEX(CachTinhDiem!$B$8:$E$11,3,0),$K1118:$N1118)-1)*9/4,1)+CachTinhDiem!$B$24*ROUND(1+(INDEX(CachTinhDiem!$B$15:$E$20,MATCH($O1118,CachTinhDiem!$A$15:$A$20,0),3)-1)*9/4,1),1)</f>
        <v>6.6</v>
      </c>
      <c r="S1118" s="20">
        <f>ROUND(CachTinhDiem!$B$23*ROUND(1+(SUMPRODUCT(INDEX(CachTinhDiem!$B$8:$E$11,4,0),$K1118:$N1118)-1)*9/4,1)+CachTinhDiem!$B$24*ROUND(1+(INDEX(CachTinhDiem!$B$15:$E$20,MATCH($O1118,CachTinhDiem!$A$15:$A$20,0),4)-1)*9/4,1),1)</f>
        <v>5.5</v>
      </c>
      <c r="T1118" s="18" t="str">
        <f>INDEX(CachTinhDiem!$A$8:$A$11,MATCH(MAX($P1118:$S1118),$P1118:$S1118,0))</f>
        <v>Vẽ ngoại cảnh</v>
      </c>
      <c r="U1118" s="21" t="s">
        <v>91</v>
      </c>
      <c r="V1118" s="21" t="s">
        <v>92</v>
      </c>
    </row>
    <row r="1119" spans="1:22" ht="15" customHeight="1" x14ac:dyDescent="0.35">
      <c r="A1119" s="18" t="s">
        <v>2436</v>
      </c>
      <c r="B1119" s="18" t="s">
        <v>2302</v>
      </c>
      <c r="C1119" s="18" t="s">
        <v>2437</v>
      </c>
      <c r="D1119" s="18" t="s">
        <v>100</v>
      </c>
      <c r="E1119" s="18" t="s">
        <v>225</v>
      </c>
      <c r="F1119" s="18" t="s">
        <v>87</v>
      </c>
      <c r="G1119" s="18" t="s">
        <v>132</v>
      </c>
      <c r="H1119" s="19">
        <v>23</v>
      </c>
      <c r="I1119" s="19">
        <v>39</v>
      </c>
      <c r="J1119" s="18" t="s">
        <v>133</v>
      </c>
      <c r="K1119" s="19">
        <v>2</v>
      </c>
      <c r="L1119" s="19">
        <v>5</v>
      </c>
      <c r="M1119" s="19">
        <v>4</v>
      </c>
      <c r="N1119" s="19">
        <v>3</v>
      </c>
      <c r="O1119" s="18" t="s">
        <v>115</v>
      </c>
      <c r="P1119" s="20">
        <f>ROUND(CachTinhDiem!$B$23*ROUND(1+(SUMPRODUCT(INDEX(CachTinhDiem!$B$8:$E$11,1,0),$K1119:$N1119)-1)*9/4,1)+CachTinhDiem!$B$24*ROUND(1+(INDEX(CachTinhDiem!$B$15:$E$20,MATCH($O1119,CachTinhDiem!$A$15:$A$20,0),1)-1)*9/4,1),1)</f>
        <v>8.1</v>
      </c>
      <c r="Q1119" s="20">
        <f>ROUND(CachTinhDiem!$B$23*ROUND(1+(SUMPRODUCT(INDEX(CachTinhDiem!$B$8:$E$11,2,0),$K1119:$N1119)-1)*9/4,1)+CachTinhDiem!$B$24*ROUND(1+(INDEX(CachTinhDiem!$B$15:$E$20,MATCH($O1119,CachTinhDiem!$A$15:$A$20,0),2)-1)*9/4,1),1)</f>
        <v>7.3</v>
      </c>
      <c r="R1119" s="20">
        <f>ROUND(CachTinhDiem!$B$23*ROUND(1+(SUMPRODUCT(INDEX(CachTinhDiem!$B$8:$E$11,3,0),$K1119:$N1119)-1)*9/4,1)+CachTinhDiem!$B$24*ROUND(1+(INDEX(CachTinhDiem!$B$15:$E$20,MATCH($O1119,CachTinhDiem!$A$15:$A$20,0),3)-1)*9/4,1),1)</f>
        <v>8.6</v>
      </c>
      <c r="S1119" s="20">
        <f>ROUND(CachTinhDiem!$B$23*ROUND(1+(SUMPRODUCT(INDEX(CachTinhDiem!$B$8:$E$11,4,0),$K1119:$N1119)-1)*9/4,1)+CachTinhDiem!$B$24*ROUND(1+(INDEX(CachTinhDiem!$B$15:$E$20,MATCH($O1119,CachTinhDiem!$A$15:$A$20,0),4)-1)*9/4,1),1)</f>
        <v>6.5</v>
      </c>
      <c r="T1119" s="18" t="str">
        <f>INDEX(CachTinhDiem!$A$8:$A$11,MATCH(MAX($P1119:$S1119),$P1119:$S1119,0))</f>
        <v>Vẽ ngoại cảnh</v>
      </c>
      <c r="U1119" s="21" t="s">
        <v>91</v>
      </c>
      <c r="V1119" s="21" t="s">
        <v>92</v>
      </c>
    </row>
    <row r="1120" spans="1:22" ht="15" customHeight="1" x14ac:dyDescent="0.35">
      <c r="A1120" s="18" t="s">
        <v>2438</v>
      </c>
      <c r="B1120" s="18" t="s">
        <v>2302</v>
      </c>
      <c r="C1120" s="18" t="s">
        <v>2439</v>
      </c>
      <c r="D1120" s="18" t="s">
        <v>100</v>
      </c>
      <c r="E1120" s="18" t="s">
        <v>318</v>
      </c>
      <c r="F1120" s="18" t="s">
        <v>87</v>
      </c>
      <c r="G1120" s="18" t="s">
        <v>226</v>
      </c>
      <c r="H1120" s="19">
        <v>5</v>
      </c>
      <c r="I1120" s="19">
        <v>13</v>
      </c>
      <c r="J1120" s="18" t="s">
        <v>120</v>
      </c>
      <c r="K1120" s="19">
        <v>5</v>
      </c>
      <c r="L1120" s="19">
        <v>1</v>
      </c>
      <c r="M1120" s="19">
        <v>2</v>
      </c>
      <c r="N1120" s="19">
        <v>4</v>
      </c>
      <c r="O1120" s="18" t="s">
        <v>110</v>
      </c>
      <c r="P1120" s="20">
        <f>ROUND(CachTinhDiem!$B$23*ROUND(1+(SUMPRODUCT(INDEX(CachTinhDiem!$B$8:$E$11,1,0),$K1120:$N1120)-1)*9/4,1)+CachTinhDiem!$B$24*ROUND(1+(INDEX(CachTinhDiem!$B$15:$E$20,MATCH($O1120,CachTinhDiem!$A$15:$A$20,0),1)-1)*9/4,1),1)</f>
        <v>5.6</v>
      </c>
      <c r="Q1120" s="20">
        <f>ROUND(CachTinhDiem!$B$23*ROUND(1+(SUMPRODUCT(INDEX(CachTinhDiem!$B$8:$E$11,2,0),$K1120:$N1120)-1)*9/4,1)+CachTinhDiem!$B$24*ROUND(1+(INDEX(CachTinhDiem!$B$15:$E$20,MATCH($O1120,CachTinhDiem!$A$15:$A$20,0),2)-1)*9/4,1),1)</f>
        <v>4.9000000000000004</v>
      </c>
      <c r="R1120" s="20">
        <f>ROUND(CachTinhDiem!$B$23*ROUND(1+(SUMPRODUCT(INDEX(CachTinhDiem!$B$8:$E$11,3,0),$K1120:$N1120)-1)*9/4,1)+CachTinhDiem!$B$24*ROUND(1+(INDEX(CachTinhDiem!$B$15:$E$20,MATCH($O1120,CachTinhDiem!$A$15:$A$20,0),3)-1)*9/4,1),1)</f>
        <v>4.0999999999999996</v>
      </c>
      <c r="S1120" s="20">
        <f>ROUND(CachTinhDiem!$B$23*ROUND(1+(SUMPRODUCT(INDEX(CachTinhDiem!$B$8:$E$11,4,0),$K1120:$N1120)-1)*9/4,1)+CachTinhDiem!$B$24*ROUND(1+(INDEX(CachTinhDiem!$B$15:$E$20,MATCH($O1120,CachTinhDiem!$A$15:$A$20,0),4)-1)*9/4,1),1)</f>
        <v>6.2</v>
      </c>
      <c r="T1120" s="18" t="str">
        <f>INDEX(CachTinhDiem!$A$8:$A$11,MATCH(MAX($P1120:$S1120),$P1120:$S1120,0))</f>
        <v>Thuyết trình</v>
      </c>
      <c r="U1120" s="21" t="s">
        <v>91</v>
      </c>
      <c r="V1120" s="21" t="s">
        <v>92</v>
      </c>
    </row>
    <row r="1121" spans="1:22" ht="15" customHeight="1" x14ac:dyDescent="0.35">
      <c r="A1121" s="18" t="s">
        <v>2440</v>
      </c>
      <c r="B1121" s="18" t="s">
        <v>2302</v>
      </c>
      <c r="C1121" s="18" t="s">
        <v>2441</v>
      </c>
      <c r="D1121" s="18" t="s">
        <v>100</v>
      </c>
      <c r="E1121" s="18" t="s">
        <v>225</v>
      </c>
      <c r="F1121" s="18" t="s">
        <v>87</v>
      </c>
      <c r="G1121" s="18" t="s">
        <v>490</v>
      </c>
      <c r="H1121" s="19">
        <v>12</v>
      </c>
      <c r="I1121" s="19">
        <v>28</v>
      </c>
      <c r="J1121" s="18" t="s">
        <v>128</v>
      </c>
      <c r="K1121" s="19">
        <v>4</v>
      </c>
      <c r="L1121" s="19">
        <v>2</v>
      </c>
      <c r="M1121" s="19">
        <v>2</v>
      </c>
      <c r="N1121" s="19">
        <v>5</v>
      </c>
      <c r="O1121" s="18" t="s">
        <v>103</v>
      </c>
      <c r="P1121" s="20">
        <f>ROUND(CachTinhDiem!$B$23*ROUND(1+(SUMPRODUCT(INDEX(CachTinhDiem!$B$8:$E$11,1,0),$K1121:$N1121)-1)*9/4,1)+CachTinhDiem!$B$24*ROUND(1+(INDEX(CachTinhDiem!$B$15:$E$20,MATCH($O1121,CachTinhDiem!$A$15:$A$20,0),1)-1)*9/4,1),1)</f>
        <v>6.3</v>
      </c>
      <c r="Q1121" s="20">
        <f>ROUND(CachTinhDiem!$B$23*ROUND(1+(SUMPRODUCT(INDEX(CachTinhDiem!$B$8:$E$11,2,0),$K1121:$N1121)-1)*9/4,1)+CachTinhDiem!$B$24*ROUND(1+(INDEX(CachTinhDiem!$B$15:$E$20,MATCH($O1121,CachTinhDiem!$A$15:$A$20,0),2)-1)*9/4,1),1)</f>
        <v>4.4000000000000004</v>
      </c>
      <c r="R1121" s="20">
        <f>ROUND(CachTinhDiem!$B$23*ROUND(1+(SUMPRODUCT(INDEX(CachTinhDiem!$B$8:$E$11,3,0),$K1121:$N1121)-1)*9/4,1)+CachTinhDiem!$B$24*ROUND(1+(INDEX(CachTinhDiem!$B$15:$E$20,MATCH($O1121,CachTinhDiem!$A$15:$A$20,0),3)-1)*9/4,1),1)</f>
        <v>4.2</v>
      </c>
      <c r="S1121" s="20">
        <f>ROUND(CachTinhDiem!$B$23*ROUND(1+(SUMPRODUCT(INDEX(CachTinhDiem!$B$8:$E$11,4,0),$K1121:$N1121)-1)*9/4,1)+CachTinhDiem!$B$24*ROUND(1+(INDEX(CachTinhDiem!$B$15:$E$20,MATCH($O1121,CachTinhDiem!$A$15:$A$20,0),4)-1)*9/4,1),1)</f>
        <v>8.1</v>
      </c>
      <c r="T1121" s="18" t="str">
        <f>INDEX(CachTinhDiem!$A$8:$A$11,MATCH(MAX($P1121:$S1121),$P1121:$S1121,0))</f>
        <v>Thuyết trình</v>
      </c>
      <c r="U1121" s="21" t="s">
        <v>91</v>
      </c>
      <c r="V1121" s="21" t="s">
        <v>92</v>
      </c>
    </row>
    <row r="1122" spans="1:22" ht="15" customHeight="1" x14ac:dyDescent="0.35">
      <c r="A1122" s="18" t="s">
        <v>2442</v>
      </c>
      <c r="B1122" s="18" t="s">
        <v>2302</v>
      </c>
      <c r="C1122" s="18" t="s">
        <v>2443</v>
      </c>
      <c r="D1122" s="18" t="s">
        <v>100</v>
      </c>
      <c r="E1122" s="18" t="s">
        <v>24</v>
      </c>
      <c r="F1122" s="18" t="s">
        <v>118</v>
      </c>
      <c r="G1122" s="18" t="s">
        <v>215</v>
      </c>
      <c r="H1122" s="19">
        <v>21</v>
      </c>
      <c r="I1122" s="19">
        <v>36</v>
      </c>
      <c r="J1122" s="18" t="s">
        <v>89</v>
      </c>
      <c r="K1122" s="19">
        <v>2</v>
      </c>
      <c r="L1122" s="19">
        <v>4</v>
      </c>
      <c r="M1122" s="19">
        <v>3</v>
      </c>
      <c r="N1122" s="19">
        <v>4</v>
      </c>
      <c r="O1122" s="18" t="s">
        <v>115</v>
      </c>
      <c r="P1122" s="20">
        <f>ROUND(CachTinhDiem!$B$23*ROUND(1+(SUMPRODUCT(INDEX(CachTinhDiem!$B$8:$E$11,1,0),$K1122:$N1122)-1)*9/4,1)+CachTinhDiem!$B$24*ROUND(1+(INDEX(CachTinhDiem!$B$15:$E$20,MATCH($O1122,CachTinhDiem!$A$15:$A$20,0),1)-1)*9/4,1),1)</f>
        <v>7.6</v>
      </c>
      <c r="Q1122" s="20">
        <f>ROUND(CachTinhDiem!$B$23*ROUND(1+(SUMPRODUCT(INDEX(CachTinhDiem!$B$8:$E$11,2,0),$K1122:$N1122)-1)*9/4,1)+CachTinhDiem!$B$24*ROUND(1+(INDEX(CachTinhDiem!$B$15:$E$20,MATCH($O1122,CachTinhDiem!$A$15:$A$20,0),2)-1)*9/4,1),1)</f>
        <v>6.3</v>
      </c>
      <c r="R1122" s="20">
        <f>ROUND(CachTinhDiem!$B$23*ROUND(1+(SUMPRODUCT(INDEX(CachTinhDiem!$B$8:$E$11,3,0),$K1122:$N1122)-1)*9/4,1)+CachTinhDiem!$B$24*ROUND(1+(INDEX(CachTinhDiem!$B$15:$E$20,MATCH($O1122,CachTinhDiem!$A$15:$A$20,0),3)-1)*9/4,1),1)</f>
        <v>7.6</v>
      </c>
      <c r="S1122" s="20">
        <f>ROUND(CachTinhDiem!$B$23*ROUND(1+(SUMPRODUCT(INDEX(CachTinhDiem!$B$8:$E$11,4,0),$K1122:$N1122)-1)*9/4,1)+CachTinhDiem!$B$24*ROUND(1+(INDEX(CachTinhDiem!$B$15:$E$20,MATCH($O1122,CachTinhDiem!$A$15:$A$20,0),4)-1)*9/4,1),1)</f>
        <v>6.8</v>
      </c>
      <c r="T1122" s="18" t="str">
        <f>INDEX(CachTinhDiem!$A$8:$A$11,MATCH(MAX($P1122:$S1122),$P1122:$S1122,0))</f>
        <v>Đi học</v>
      </c>
      <c r="U1122" s="21" t="s">
        <v>91</v>
      </c>
      <c r="V1122" s="21" t="s">
        <v>92</v>
      </c>
    </row>
    <row r="1123" spans="1:22" ht="15" customHeight="1" x14ac:dyDescent="0.35">
      <c r="A1123" s="18" t="s">
        <v>2444</v>
      </c>
      <c r="B1123" s="18" t="s">
        <v>2302</v>
      </c>
      <c r="C1123" s="18" t="s">
        <v>2445</v>
      </c>
      <c r="D1123" s="18" t="s">
        <v>100</v>
      </c>
      <c r="E1123" s="18" t="s">
        <v>113</v>
      </c>
      <c r="F1123" s="18" t="s">
        <v>87</v>
      </c>
      <c r="G1123" s="18" t="s">
        <v>539</v>
      </c>
      <c r="H1123" s="19">
        <v>25</v>
      </c>
      <c r="I1123" s="19">
        <v>38</v>
      </c>
      <c r="J1123" s="18" t="s">
        <v>133</v>
      </c>
      <c r="K1123" s="19">
        <v>1</v>
      </c>
      <c r="L1123" s="19">
        <v>5</v>
      </c>
      <c r="M1123" s="19">
        <v>3</v>
      </c>
      <c r="N1123" s="19">
        <v>2</v>
      </c>
      <c r="O1123" s="18" t="s">
        <v>150</v>
      </c>
      <c r="P1123" s="20">
        <f>ROUND(CachTinhDiem!$B$23*ROUND(1+(SUMPRODUCT(INDEX(CachTinhDiem!$B$8:$E$11,1,0),$K1123:$N1123)-1)*9/4,1)+CachTinhDiem!$B$24*ROUND(1+(INDEX(CachTinhDiem!$B$15:$E$20,MATCH($O1123,CachTinhDiem!$A$15:$A$20,0),1)-1)*9/4,1),1)</f>
        <v>6.3</v>
      </c>
      <c r="Q1123" s="20">
        <f>ROUND(CachTinhDiem!$B$23*ROUND(1+(SUMPRODUCT(INDEX(CachTinhDiem!$B$8:$E$11,2,0),$K1123:$N1123)-1)*9/4,1)+CachTinhDiem!$B$24*ROUND(1+(INDEX(CachTinhDiem!$B$15:$E$20,MATCH($O1123,CachTinhDiem!$A$15:$A$20,0),2)-1)*9/4,1),1)</f>
        <v>4.7</v>
      </c>
      <c r="R1123" s="20">
        <f>ROUND(CachTinhDiem!$B$23*ROUND(1+(SUMPRODUCT(INDEX(CachTinhDiem!$B$8:$E$11,3,0),$K1123:$N1123)-1)*9/4,1)+CachTinhDiem!$B$24*ROUND(1+(INDEX(CachTinhDiem!$B$15:$E$20,MATCH($O1123,CachTinhDiem!$A$15:$A$20,0),3)-1)*9/4,1),1)</f>
        <v>7.5</v>
      </c>
      <c r="S1123" s="20">
        <f>ROUND(CachTinhDiem!$B$23*ROUND(1+(SUMPRODUCT(INDEX(CachTinhDiem!$B$8:$E$11,4,0),$K1123:$N1123)-1)*9/4,1)+CachTinhDiem!$B$24*ROUND(1+(INDEX(CachTinhDiem!$B$15:$E$20,MATCH($O1123,CachTinhDiem!$A$15:$A$20,0),4)-1)*9/4,1),1)</f>
        <v>5.2</v>
      </c>
      <c r="T1123" s="18" t="str">
        <f>INDEX(CachTinhDiem!$A$8:$A$11,MATCH(MAX($P1123:$S1123),$P1123:$S1123,0))</f>
        <v>Vẽ ngoại cảnh</v>
      </c>
      <c r="U1123" s="21" t="s">
        <v>91</v>
      </c>
      <c r="V1123" s="21" t="s">
        <v>92</v>
      </c>
    </row>
    <row r="1124" spans="1:22" ht="15" customHeight="1" x14ac:dyDescent="0.35">
      <c r="A1124" s="18" t="s">
        <v>2446</v>
      </c>
      <c r="B1124" s="18" t="s">
        <v>2302</v>
      </c>
      <c r="C1124" s="18" t="s">
        <v>2447</v>
      </c>
      <c r="D1124" s="18" t="s">
        <v>100</v>
      </c>
      <c r="E1124" s="18" t="s">
        <v>186</v>
      </c>
      <c r="F1124" s="18" t="s">
        <v>87</v>
      </c>
      <c r="G1124" s="18" t="s">
        <v>215</v>
      </c>
      <c r="H1124" s="19">
        <v>22</v>
      </c>
      <c r="I1124" s="19">
        <v>38</v>
      </c>
      <c r="J1124" s="18" t="s">
        <v>133</v>
      </c>
      <c r="K1124" s="19">
        <v>2</v>
      </c>
      <c r="L1124" s="19">
        <v>4</v>
      </c>
      <c r="M1124" s="19">
        <v>5</v>
      </c>
      <c r="N1124" s="19">
        <v>3</v>
      </c>
      <c r="O1124" s="18" t="s">
        <v>138</v>
      </c>
      <c r="P1124" s="20">
        <f>ROUND(CachTinhDiem!$B$23*ROUND(1+(SUMPRODUCT(INDEX(CachTinhDiem!$B$8:$E$11,1,0),$K1124:$N1124)-1)*9/4,1)+CachTinhDiem!$B$24*ROUND(1+(INDEX(CachTinhDiem!$B$15:$E$20,MATCH($O1124,CachTinhDiem!$A$15:$A$20,0),1)-1)*9/4,1),1)</f>
        <v>7.5</v>
      </c>
      <c r="Q1124" s="20">
        <f>ROUND(CachTinhDiem!$B$23*ROUND(1+(SUMPRODUCT(INDEX(CachTinhDiem!$B$8:$E$11,2,0),$K1124:$N1124)-1)*9/4,1)+CachTinhDiem!$B$24*ROUND(1+(INDEX(CachTinhDiem!$B$15:$E$20,MATCH($O1124,CachTinhDiem!$A$15:$A$20,0),2)-1)*9/4,1),1)</f>
        <v>8.5</v>
      </c>
      <c r="R1124" s="20">
        <f>ROUND(CachTinhDiem!$B$23*ROUND(1+(SUMPRODUCT(INDEX(CachTinhDiem!$B$8:$E$11,3,0),$K1124:$N1124)-1)*9/4,1)+CachTinhDiem!$B$24*ROUND(1+(INDEX(CachTinhDiem!$B$15:$E$20,MATCH($O1124,CachTinhDiem!$A$15:$A$20,0),3)-1)*9/4,1),1)</f>
        <v>8.1999999999999993</v>
      </c>
      <c r="S1124" s="20">
        <f>ROUND(CachTinhDiem!$B$23*ROUND(1+(SUMPRODUCT(INDEX(CachTinhDiem!$B$8:$E$11,4,0),$K1124:$N1124)-1)*9/4,1)+CachTinhDiem!$B$24*ROUND(1+(INDEX(CachTinhDiem!$B$15:$E$20,MATCH($O1124,CachTinhDiem!$A$15:$A$20,0),4)-1)*9/4,1),1)</f>
        <v>5.0999999999999996</v>
      </c>
      <c r="T1124" s="18" t="str">
        <f>INDEX(CachTinhDiem!$A$8:$A$11,MATCH(MAX($P1124:$S1124),$P1124:$S1124,0))</f>
        <v>Xưởng/Công trình</v>
      </c>
      <c r="U1124" s="21" t="s">
        <v>91</v>
      </c>
      <c r="V1124" s="21" t="s">
        <v>92</v>
      </c>
    </row>
    <row r="1125" spans="1:22" ht="15" customHeight="1" x14ac:dyDescent="0.35">
      <c r="A1125" s="18" t="s">
        <v>2448</v>
      </c>
      <c r="B1125" s="18" t="s">
        <v>2302</v>
      </c>
      <c r="C1125" s="18" t="s">
        <v>2449</v>
      </c>
      <c r="D1125" s="18" t="s">
        <v>100</v>
      </c>
      <c r="E1125" s="18" t="s">
        <v>265</v>
      </c>
      <c r="F1125" s="18" t="s">
        <v>266</v>
      </c>
      <c r="G1125" s="18" t="s">
        <v>278</v>
      </c>
      <c r="H1125" s="19">
        <v>25</v>
      </c>
      <c r="I1125" s="19">
        <v>40</v>
      </c>
      <c r="J1125" s="18" t="s">
        <v>133</v>
      </c>
      <c r="K1125" s="19">
        <v>1</v>
      </c>
      <c r="L1125" s="19">
        <v>5</v>
      </c>
      <c r="M1125" s="19">
        <v>2</v>
      </c>
      <c r="N1125" s="19">
        <v>2</v>
      </c>
      <c r="O1125" s="18" t="s">
        <v>150</v>
      </c>
      <c r="P1125" s="20">
        <f>ROUND(CachTinhDiem!$B$23*ROUND(1+(SUMPRODUCT(INDEX(CachTinhDiem!$B$8:$E$11,1,0),$K1125:$N1125)-1)*9/4,1)+CachTinhDiem!$B$24*ROUND(1+(INDEX(CachTinhDiem!$B$15:$E$20,MATCH($O1125,CachTinhDiem!$A$15:$A$20,0),1)-1)*9/4,1),1)</f>
        <v>5.9</v>
      </c>
      <c r="Q1125" s="20">
        <f>ROUND(CachTinhDiem!$B$23*ROUND(1+(SUMPRODUCT(INDEX(CachTinhDiem!$B$8:$E$11,2,0),$K1125:$N1125)-1)*9/4,1)+CachTinhDiem!$B$24*ROUND(1+(INDEX(CachTinhDiem!$B$15:$E$20,MATCH($O1125,CachTinhDiem!$A$15:$A$20,0),2)-1)*9/4,1),1)</f>
        <v>3.9</v>
      </c>
      <c r="R1125" s="20">
        <f>ROUND(CachTinhDiem!$B$23*ROUND(1+(SUMPRODUCT(INDEX(CachTinhDiem!$B$8:$E$11,3,0),$K1125:$N1125)-1)*9/4,1)+CachTinhDiem!$B$24*ROUND(1+(INDEX(CachTinhDiem!$B$15:$E$20,MATCH($O1125,CachTinhDiem!$A$15:$A$20,0),3)-1)*9/4,1),1)</f>
        <v>6.7</v>
      </c>
      <c r="S1125" s="20">
        <f>ROUND(CachTinhDiem!$B$23*ROUND(1+(SUMPRODUCT(INDEX(CachTinhDiem!$B$8:$E$11,4,0),$K1125:$N1125)-1)*9/4,1)+CachTinhDiem!$B$24*ROUND(1+(INDEX(CachTinhDiem!$B$15:$E$20,MATCH($O1125,CachTinhDiem!$A$15:$A$20,0),4)-1)*9/4,1),1)</f>
        <v>4.9000000000000004</v>
      </c>
      <c r="T1125" s="18" t="str">
        <f>INDEX(CachTinhDiem!$A$8:$A$11,MATCH(MAX($P1125:$S1125),$P1125:$S1125,0))</f>
        <v>Vẽ ngoại cảnh</v>
      </c>
      <c r="U1125" s="21" t="s">
        <v>91</v>
      </c>
      <c r="V1125" s="21" t="s">
        <v>92</v>
      </c>
    </row>
    <row r="1126" spans="1:22" ht="15" customHeight="1" x14ac:dyDescent="0.35">
      <c r="A1126" s="18" t="s">
        <v>2450</v>
      </c>
      <c r="B1126" s="18" t="s">
        <v>2302</v>
      </c>
      <c r="C1126" s="18" t="s">
        <v>2451</v>
      </c>
      <c r="D1126" s="18" t="s">
        <v>100</v>
      </c>
      <c r="E1126" s="18" t="s">
        <v>24</v>
      </c>
      <c r="F1126" s="18" t="s">
        <v>87</v>
      </c>
      <c r="G1126" s="18" t="s">
        <v>132</v>
      </c>
      <c r="H1126" s="19">
        <v>22</v>
      </c>
      <c r="I1126" s="19">
        <v>38</v>
      </c>
      <c r="J1126" s="18" t="s">
        <v>133</v>
      </c>
      <c r="K1126" s="19">
        <v>2</v>
      </c>
      <c r="L1126" s="19">
        <v>5</v>
      </c>
      <c r="M1126" s="19">
        <v>5</v>
      </c>
      <c r="N1126" s="19">
        <v>3</v>
      </c>
      <c r="O1126" s="18" t="s">
        <v>138</v>
      </c>
      <c r="P1126" s="20">
        <f>ROUND(CachTinhDiem!$B$23*ROUND(1+(SUMPRODUCT(INDEX(CachTinhDiem!$B$8:$E$11,1,0),$K1126:$N1126)-1)*9/4,1)+CachTinhDiem!$B$24*ROUND(1+(INDEX(CachTinhDiem!$B$15:$E$20,MATCH($O1126,CachTinhDiem!$A$15:$A$20,0),1)-1)*9/4,1),1)</f>
        <v>7.9</v>
      </c>
      <c r="Q1126" s="20">
        <f>ROUND(CachTinhDiem!$B$23*ROUND(1+(SUMPRODUCT(INDEX(CachTinhDiem!$B$8:$E$11,2,0),$K1126:$N1126)-1)*9/4,1)+CachTinhDiem!$B$24*ROUND(1+(INDEX(CachTinhDiem!$B$15:$E$20,MATCH($O1126,CachTinhDiem!$A$15:$A$20,0),2)-1)*9/4,1),1)</f>
        <v>8.6999999999999993</v>
      </c>
      <c r="R1126" s="20">
        <f>ROUND(CachTinhDiem!$B$23*ROUND(1+(SUMPRODUCT(INDEX(CachTinhDiem!$B$8:$E$11,3,0),$K1126:$N1126)-1)*9/4,1)+CachTinhDiem!$B$24*ROUND(1+(INDEX(CachTinhDiem!$B$15:$E$20,MATCH($O1126,CachTinhDiem!$A$15:$A$20,0),3)-1)*9/4,1),1)</f>
        <v>8.6999999999999993</v>
      </c>
      <c r="S1126" s="20">
        <f>ROUND(CachTinhDiem!$B$23*ROUND(1+(SUMPRODUCT(INDEX(CachTinhDiem!$B$8:$E$11,4,0),$K1126:$N1126)-1)*9/4,1)+CachTinhDiem!$B$24*ROUND(1+(INDEX(CachTinhDiem!$B$15:$E$20,MATCH($O1126,CachTinhDiem!$A$15:$A$20,0),4)-1)*9/4,1),1)</f>
        <v>5.4</v>
      </c>
      <c r="T1126" s="18" t="str">
        <f>INDEX(CachTinhDiem!$A$8:$A$11,MATCH(MAX($P1126:$S1126),$P1126:$S1126,0))</f>
        <v>Xưởng/Công trình</v>
      </c>
      <c r="U1126" s="21" t="s">
        <v>91</v>
      </c>
      <c r="V1126" s="21" t="s">
        <v>92</v>
      </c>
    </row>
    <row r="1127" spans="1:22" ht="15" customHeight="1" x14ac:dyDescent="0.35">
      <c r="A1127" s="18" t="s">
        <v>2452</v>
      </c>
      <c r="B1127" s="18" t="s">
        <v>2302</v>
      </c>
      <c r="C1127" s="18" t="s">
        <v>2453</v>
      </c>
      <c r="D1127" s="18" t="s">
        <v>100</v>
      </c>
      <c r="E1127" s="18" t="s">
        <v>20</v>
      </c>
      <c r="F1127" s="18" t="s">
        <v>87</v>
      </c>
      <c r="G1127" s="18" t="s">
        <v>199</v>
      </c>
      <c r="H1127" s="19">
        <v>15</v>
      </c>
      <c r="I1127" s="19">
        <v>32</v>
      </c>
      <c r="J1127" s="18" t="s">
        <v>89</v>
      </c>
      <c r="K1127" s="19">
        <v>2</v>
      </c>
      <c r="L1127" s="19">
        <v>3</v>
      </c>
      <c r="M1127" s="19">
        <v>1</v>
      </c>
      <c r="N1127" s="19">
        <v>5</v>
      </c>
      <c r="O1127" s="18" t="s">
        <v>103</v>
      </c>
      <c r="P1127" s="20">
        <f>ROUND(CachTinhDiem!$B$23*ROUND(1+(SUMPRODUCT(INDEX(CachTinhDiem!$B$8:$E$11,1,0),$K1127:$N1127)-1)*9/4,1)+CachTinhDiem!$B$24*ROUND(1+(INDEX(CachTinhDiem!$B$15:$E$20,MATCH($O1127,CachTinhDiem!$A$15:$A$20,0),1)-1)*9/4,1),1)</f>
        <v>6.1</v>
      </c>
      <c r="Q1127" s="20">
        <f>ROUND(CachTinhDiem!$B$23*ROUND(1+(SUMPRODUCT(INDEX(CachTinhDiem!$B$8:$E$11,2,0),$K1127:$N1127)-1)*9/4,1)+CachTinhDiem!$B$24*ROUND(1+(INDEX(CachTinhDiem!$B$15:$E$20,MATCH($O1127,CachTinhDiem!$A$15:$A$20,0),2)-1)*9/4,1),1)</f>
        <v>3.3</v>
      </c>
      <c r="R1127" s="20">
        <f>ROUND(CachTinhDiem!$B$23*ROUND(1+(SUMPRODUCT(INDEX(CachTinhDiem!$B$8:$E$11,3,0),$K1127:$N1127)-1)*9/4,1)+CachTinhDiem!$B$24*ROUND(1+(INDEX(CachTinhDiem!$B$15:$E$20,MATCH($O1127,CachTinhDiem!$A$15:$A$20,0),3)-1)*9/4,1),1)</f>
        <v>3.9</v>
      </c>
      <c r="S1127" s="20">
        <f>ROUND(CachTinhDiem!$B$23*ROUND(1+(SUMPRODUCT(INDEX(CachTinhDiem!$B$8:$E$11,4,0),$K1127:$N1127)-1)*9/4,1)+CachTinhDiem!$B$24*ROUND(1+(INDEX(CachTinhDiem!$B$15:$E$20,MATCH($O1127,CachTinhDiem!$A$15:$A$20,0),4)-1)*9/4,1),1)</f>
        <v>8.1</v>
      </c>
      <c r="T1127" s="18" t="str">
        <f>INDEX(CachTinhDiem!$A$8:$A$11,MATCH(MAX($P1127:$S1127),$P1127:$S1127,0))</f>
        <v>Thuyết trình</v>
      </c>
      <c r="U1127" s="21" t="s">
        <v>91</v>
      </c>
      <c r="V1127" s="21" t="s">
        <v>92</v>
      </c>
    </row>
    <row r="1128" spans="1:22" ht="15" customHeight="1" x14ac:dyDescent="0.35">
      <c r="A1128" s="18" t="s">
        <v>2454</v>
      </c>
      <c r="B1128" s="18" t="s">
        <v>2302</v>
      </c>
      <c r="C1128" s="18" t="s">
        <v>2455</v>
      </c>
      <c r="D1128" s="18" t="s">
        <v>100</v>
      </c>
      <c r="E1128" s="18" t="s">
        <v>163</v>
      </c>
      <c r="F1128" s="18" t="s">
        <v>87</v>
      </c>
      <c r="G1128" s="18" t="s">
        <v>278</v>
      </c>
      <c r="H1128" s="19">
        <v>24</v>
      </c>
      <c r="I1128" s="19">
        <v>39</v>
      </c>
      <c r="J1128" s="18" t="s">
        <v>133</v>
      </c>
      <c r="K1128" s="19">
        <v>1</v>
      </c>
      <c r="L1128" s="19">
        <v>5</v>
      </c>
      <c r="M1128" s="19">
        <v>3</v>
      </c>
      <c r="N1128" s="19">
        <v>3</v>
      </c>
      <c r="O1128" s="18" t="s">
        <v>110</v>
      </c>
      <c r="P1128" s="20">
        <f>ROUND(CachTinhDiem!$B$23*ROUND(1+(SUMPRODUCT(INDEX(CachTinhDiem!$B$8:$E$11,1,0),$K1128:$N1128)-1)*9/4,1)+CachTinhDiem!$B$24*ROUND(1+(INDEX(CachTinhDiem!$B$15:$E$20,MATCH($O1128,CachTinhDiem!$A$15:$A$20,0),1)-1)*9/4,1),1)</f>
        <v>6.8</v>
      </c>
      <c r="Q1128" s="20">
        <f>ROUND(CachTinhDiem!$B$23*ROUND(1+(SUMPRODUCT(INDEX(CachTinhDiem!$B$8:$E$11,2,0),$K1128:$N1128)-1)*9/4,1)+CachTinhDiem!$B$24*ROUND(1+(INDEX(CachTinhDiem!$B$15:$E$20,MATCH($O1128,CachTinhDiem!$A$15:$A$20,0),2)-1)*9/4,1),1)</f>
        <v>5.5</v>
      </c>
      <c r="R1128" s="20">
        <f>ROUND(CachTinhDiem!$B$23*ROUND(1+(SUMPRODUCT(INDEX(CachTinhDiem!$B$8:$E$11,3,0),$K1128:$N1128)-1)*9/4,1)+CachTinhDiem!$B$24*ROUND(1+(INDEX(CachTinhDiem!$B$15:$E$20,MATCH($O1128,CachTinhDiem!$A$15:$A$20,0),3)-1)*9/4,1),1)</f>
        <v>6.5</v>
      </c>
      <c r="S1128" s="20">
        <f>ROUND(CachTinhDiem!$B$23*ROUND(1+(SUMPRODUCT(INDEX(CachTinhDiem!$B$8:$E$11,4,0),$K1128:$N1128)-1)*9/4,1)+CachTinhDiem!$B$24*ROUND(1+(INDEX(CachTinhDiem!$B$15:$E$20,MATCH($O1128,CachTinhDiem!$A$15:$A$20,0),4)-1)*9/4,1),1)</f>
        <v>6.8</v>
      </c>
      <c r="T1128" s="18" t="str">
        <f>INDEX(CachTinhDiem!$A$8:$A$11,MATCH(MAX($P1128:$S1128),$P1128:$S1128,0))</f>
        <v>Đi học</v>
      </c>
      <c r="U1128" s="21" t="s">
        <v>91</v>
      </c>
      <c r="V1128" s="21" t="s">
        <v>92</v>
      </c>
    </row>
    <row r="1129" spans="1:22" ht="15" customHeight="1" x14ac:dyDescent="0.35">
      <c r="A1129" s="18" t="s">
        <v>2456</v>
      </c>
      <c r="B1129" s="18" t="s">
        <v>2302</v>
      </c>
      <c r="C1129" s="18" t="s">
        <v>2457</v>
      </c>
      <c r="D1129" s="18" t="s">
        <v>100</v>
      </c>
      <c r="E1129" s="18" t="s">
        <v>113</v>
      </c>
      <c r="F1129" s="18" t="s">
        <v>87</v>
      </c>
      <c r="G1129" s="18" t="s">
        <v>132</v>
      </c>
      <c r="H1129" s="19">
        <v>19</v>
      </c>
      <c r="I1129" s="19">
        <v>36</v>
      </c>
      <c r="J1129" s="18" t="s">
        <v>89</v>
      </c>
      <c r="K1129" s="19">
        <v>2</v>
      </c>
      <c r="L1129" s="19">
        <v>5</v>
      </c>
      <c r="M1129" s="19">
        <v>3</v>
      </c>
      <c r="N1129" s="19">
        <v>4</v>
      </c>
      <c r="O1129" s="18" t="s">
        <v>115</v>
      </c>
      <c r="P1129" s="20">
        <f>ROUND(CachTinhDiem!$B$23*ROUND(1+(SUMPRODUCT(INDEX(CachTinhDiem!$B$8:$E$11,1,0),$K1129:$N1129)-1)*9/4,1)+CachTinhDiem!$B$24*ROUND(1+(INDEX(CachTinhDiem!$B$15:$E$20,MATCH($O1129,CachTinhDiem!$A$15:$A$20,0),1)-1)*9/4,1),1)</f>
        <v>8.1</v>
      </c>
      <c r="Q1129" s="20">
        <f>ROUND(CachTinhDiem!$B$23*ROUND(1+(SUMPRODUCT(INDEX(CachTinhDiem!$B$8:$E$11,2,0),$K1129:$N1129)-1)*9/4,1)+CachTinhDiem!$B$24*ROUND(1+(INDEX(CachTinhDiem!$B$15:$E$20,MATCH($O1129,CachTinhDiem!$A$15:$A$20,0),2)-1)*9/4,1),1)</f>
        <v>6.7</v>
      </c>
      <c r="R1129" s="20">
        <f>ROUND(CachTinhDiem!$B$23*ROUND(1+(SUMPRODUCT(INDEX(CachTinhDiem!$B$8:$E$11,3,0),$K1129:$N1129)-1)*9/4,1)+CachTinhDiem!$B$24*ROUND(1+(INDEX(CachTinhDiem!$B$15:$E$20,MATCH($O1129,CachTinhDiem!$A$15:$A$20,0),3)-1)*9/4,1),1)</f>
        <v>8.1</v>
      </c>
      <c r="S1129" s="20">
        <f>ROUND(CachTinhDiem!$B$23*ROUND(1+(SUMPRODUCT(INDEX(CachTinhDiem!$B$8:$E$11,4,0),$K1129:$N1129)-1)*9/4,1)+CachTinhDiem!$B$24*ROUND(1+(INDEX(CachTinhDiem!$B$15:$E$20,MATCH($O1129,CachTinhDiem!$A$15:$A$20,0),4)-1)*9/4,1),1)</f>
        <v>7.1</v>
      </c>
      <c r="T1129" s="18" t="str">
        <f>INDEX(CachTinhDiem!$A$8:$A$11,MATCH(MAX($P1129:$S1129),$P1129:$S1129,0))</f>
        <v>Đi học</v>
      </c>
      <c r="U1129" s="21" t="s">
        <v>91</v>
      </c>
      <c r="V1129" s="21" t="s">
        <v>92</v>
      </c>
    </row>
    <row r="1130" spans="1:22" ht="15" customHeight="1" x14ac:dyDescent="0.35">
      <c r="A1130" s="18" t="s">
        <v>2458</v>
      </c>
      <c r="B1130" s="18" t="s">
        <v>2302</v>
      </c>
      <c r="C1130" s="18" t="s">
        <v>2459</v>
      </c>
      <c r="D1130" s="18" t="s">
        <v>100</v>
      </c>
      <c r="E1130" s="18" t="s">
        <v>678</v>
      </c>
      <c r="F1130" s="18" t="s">
        <v>679</v>
      </c>
      <c r="G1130" s="18" t="s">
        <v>132</v>
      </c>
      <c r="H1130" s="19">
        <v>21</v>
      </c>
      <c r="I1130" s="19">
        <v>37</v>
      </c>
      <c r="J1130" s="18" t="s">
        <v>89</v>
      </c>
      <c r="K1130" s="19">
        <v>2</v>
      </c>
      <c r="L1130" s="19">
        <v>5</v>
      </c>
      <c r="M1130" s="19">
        <v>3</v>
      </c>
      <c r="N1130" s="19">
        <v>3</v>
      </c>
      <c r="O1130" s="18" t="s">
        <v>90</v>
      </c>
      <c r="P1130" s="20">
        <f>ROUND(CachTinhDiem!$B$23*ROUND(1+(SUMPRODUCT(INDEX(CachTinhDiem!$B$8:$E$11,1,0),$K1130:$N1130)-1)*9/4,1)+CachTinhDiem!$B$24*ROUND(1+(INDEX(CachTinhDiem!$B$15:$E$20,MATCH($O1130,CachTinhDiem!$A$15:$A$20,0),1)-1)*9/4,1),1)</f>
        <v>7</v>
      </c>
      <c r="Q1130" s="20">
        <f>ROUND(CachTinhDiem!$B$23*ROUND(1+(SUMPRODUCT(INDEX(CachTinhDiem!$B$8:$E$11,2,0),$K1130:$N1130)-1)*9/4,1)+CachTinhDiem!$B$24*ROUND(1+(INDEX(CachTinhDiem!$B$15:$E$20,MATCH($O1130,CachTinhDiem!$A$15:$A$20,0),2)-1)*9/4,1),1)</f>
        <v>5.9</v>
      </c>
      <c r="R1130" s="20">
        <f>ROUND(CachTinhDiem!$B$23*ROUND(1+(SUMPRODUCT(INDEX(CachTinhDiem!$B$8:$E$11,3,0),$K1130:$N1130)-1)*9/4,1)+CachTinhDiem!$B$24*ROUND(1+(INDEX(CachTinhDiem!$B$15:$E$20,MATCH($O1130,CachTinhDiem!$A$15:$A$20,0),3)-1)*9/4,1),1)</f>
        <v>7.2</v>
      </c>
      <c r="S1130" s="20">
        <f>ROUND(CachTinhDiem!$B$23*ROUND(1+(SUMPRODUCT(INDEX(CachTinhDiem!$B$8:$E$11,4,0),$K1130:$N1130)-1)*9/4,1)+CachTinhDiem!$B$24*ROUND(1+(INDEX(CachTinhDiem!$B$15:$E$20,MATCH($O1130,CachTinhDiem!$A$15:$A$20,0),4)-1)*9/4,1),1)</f>
        <v>5.5</v>
      </c>
      <c r="T1130" s="18" t="str">
        <f>INDEX(CachTinhDiem!$A$8:$A$11,MATCH(MAX($P1130:$S1130),$P1130:$S1130,0))</f>
        <v>Vẽ ngoại cảnh</v>
      </c>
      <c r="U1130" s="21" t="s">
        <v>91</v>
      </c>
      <c r="V1130" s="21" t="s">
        <v>92</v>
      </c>
    </row>
    <row r="1131" spans="1:22" ht="15" customHeight="1" x14ac:dyDescent="0.35">
      <c r="A1131" s="18" t="s">
        <v>2460</v>
      </c>
      <c r="B1131" s="18" t="s">
        <v>2302</v>
      </c>
      <c r="C1131" s="18" t="s">
        <v>2461</v>
      </c>
      <c r="D1131" s="18" t="s">
        <v>100</v>
      </c>
      <c r="E1131" s="18" t="s">
        <v>186</v>
      </c>
      <c r="F1131" s="18" t="s">
        <v>87</v>
      </c>
      <c r="G1131" s="18" t="s">
        <v>199</v>
      </c>
      <c r="H1131" s="19">
        <v>17</v>
      </c>
      <c r="I1131" s="19">
        <v>35</v>
      </c>
      <c r="J1131" s="18" t="s">
        <v>89</v>
      </c>
      <c r="K1131" s="19">
        <v>2</v>
      </c>
      <c r="L1131" s="19">
        <v>3</v>
      </c>
      <c r="M1131" s="19">
        <v>2</v>
      </c>
      <c r="N1131" s="19">
        <v>5</v>
      </c>
      <c r="O1131" s="18" t="s">
        <v>103</v>
      </c>
      <c r="P1131" s="20">
        <f>ROUND(CachTinhDiem!$B$23*ROUND(1+(SUMPRODUCT(INDEX(CachTinhDiem!$B$8:$E$11,1,0),$K1131:$N1131)-1)*9/4,1)+CachTinhDiem!$B$24*ROUND(1+(INDEX(CachTinhDiem!$B$15:$E$20,MATCH($O1131,CachTinhDiem!$A$15:$A$20,0),1)-1)*9/4,1),1)</f>
        <v>6.5</v>
      </c>
      <c r="Q1131" s="20">
        <f>ROUND(CachTinhDiem!$B$23*ROUND(1+(SUMPRODUCT(INDEX(CachTinhDiem!$B$8:$E$11,2,0),$K1131:$N1131)-1)*9/4,1)+CachTinhDiem!$B$24*ROUND(1+(INDEX(CachTinhDiem!$B$15:$E$20,MATCH($O1131,CachTinhDiem!$A$15:$A$20,0),2)-1)*9/4,1),1)</f>
        <v>4.0999999999999996</v>
      </c>
      <c r="R1131" s="20">
        <f>ROUND(CachTinhDiem!$B$23*ROUND(1+(SUMPRODUCT(INDEX(CachTinhDiem!$B$8:$E$11,3,0),$K1131:$N1131)-1)*9/4,1)+CachTinhDiem!$B$24*ROUND(1+(INDEX(CachTinhDiem!$B$15:$E$20,MATCH($O1131,CachTinhDiem!$A$15:$A$20,0),3)-1)*9/4,1),1)</f>
        <v>4.7</v>
      </c>
      <c r="S1131" s="20">
        <f>ROUND(CachTinhDiem!$B$23*ROUND(1+(SUMPRODUCT(INDEX(CachTinhDiem!$B$8:$E$11,4,0),$K1131:$N1131)-1)*9/4,1)+CachTinhDiem!$B$24*ROUND(1+(INDEX(CachTinhDiem!$B$15:$E$20,MATCH($O1131,CachTinhDiem!$A$15:$A$20,0),4)-1)*9/4,1),1)</f>
        <v>8.5</v>
      </c>
      <c r="T1131" s="18" t="str">
        <f>INDEX(CachTinhDiem!$A$8:$A$11,MATCH(MAX($P1131:$S1131),$P1131:$S1131,0))</f>
        <v>Thuyết trình</v>
      </c>
      <c r="U1131" s="21" t="s">
        <v>91</v>
      </c>
      <c r="V1131" s="21" t="s">
        <v>92</v>
      </c>
    </row>
    <row r="1132" spans="1:22" ht="15" customHeight="1" x14ac:dyDescent="0.35">
      <c r="A1132" s="18" t="s">
        <v>2462</v>
      </c>
      <c r="B1132" s="18" t="s">
        <v>2302</v>
      </c>
      <c r="C1132" s="18" t="s">
        <v>2463</v>
      </c>
      <c r="D1132" s="18" t="s">
        <v>100</v>
      </c>
      <c r="E1132" s="18" t="s">
        <v>254</v>
      </c>
      <c r="F1132" s="18" t="s">
        <v>87</v>
      </c>
      <c r="G1132" s="18" t="s">
        <v>123</v>
      </c>
      <c r="H1132" s="19">
        <v>5</v>
      </c>
      <c r="I1132" s="19">
        <v>14</v>
      </c>
      <c r="J1132" s="18" t="s">
        <v>120</v>
      </c>
      <c r="K1132" s="19">
        <v>4</v>
      </c>
      <c r="L1132" s="19">
        <v>1</v>
      </c>
      <c r="M1132" s="19">
        <v>2</v>
      </c>
      <c r="N1132" s="19">
        <v>4</v>
      </c>
      <c r="O1132" s="18" t="s">
        <v>103</v>
      </c>
      <c r="P1132" s="20">
        <f>ROUND(CachTinhDiem!$B$23*ROUND(1+(SUMPRODUCT(INDEX(CachTinhDiem!$B$8:$E$11,1,0),$K1132:$N1132)-1)*9/4,1)+CachTinhDiem!$B$24*ROUND(1+(INDEX(CachTinhDiem!$B$15:$E$20,MATCH($O1132,CachTinhDiem!$A$15:$A$20,0),1)-1)*9/4,1),1)</f>
        <v>5.4</v>
      </c>
      <c r="Q1132" s="20">
        <f>ROUND(CachTinhDiem!$B$23*ROUND(1+(SUMPRODUCT(INDEX(CachTinhDiem!$B$8:$E$11,2,0),$K1132:$N1132)-1)*9/4,1)+CachTinhDiem!$B$24*ROUND(1+(INDEX(CachTinhDiem!$B$15:$E$20,MATCH($O1132,CachTinhDiem!$A$15:$A$20,0),2)-1)*9/4,1),1)</f>
        <v>3.9</v>
      </c>
      <c r="R1132" s="20">
        <f>ROUND(CachTinhDiem!$B$23*ROUND(1+(SUMPRODUCT(INDEX(CachTinhDiem!$B$8:$E$11,3,0),$K1132:$N1132)-1)*9/4,1)+CachTinhDiem!$B$24*ROUND(1+(INDEX(CachTinhDiem!$B$15:$E$20,MATCH($O1132,CachTinhDiem!$A$15:$A$20,0),3)-1)*9/4,1),1)</f>
        <v>3.4</v>
      </c>
      <c r="S1132" s="20">
        <f>ROUND(CachTinhDiem!$B$23*ROUND(1+(SUMPRODUCT(INDEX(CachTinhDiem!$B$8:$E$11,4,0),$K1132:$N1132)-1)*9/4,1)+CachTinhDiem!$B$24*ROUND(1+(INDEX(CachTinhDiem!$B$15:$E$20,MATCH($O1132,CachTinhDiem!$A$15:$A$20,0),4)-1)*9/4,1),1)</f>
        <v>6.9</v>
      </c>
      <c r="T1132" s="18" t="str">
        <f>INDEX(CachTinhDiem!$A$8:$A$11,MATCH(MAX($P1132:$S1132),$P1132:$S1132,0))</f>
        <v>Thuyết trình</v>
      </c>
      <c r="U1132" s="21" t="s">
        <v>91</v>
      </c>
      <c r="V1132" s="21" t="s">
        <v>92</v>
      </c>
    </row>
    <row r="1133" spans="1:22" ht="15" customHeight="1" x14ac:dyDescent="0.35">
      <c r="A1133" s="18" t="s">
        <v>2464</v>
      </c>
      <c r="B1133" s="18" t="s">
        <v>2302</v>
      </c>
      <c r="C1133" s="18" t="s">
        <v>2465</v>
      </c>
      <c r="D1133" s="18" t="s">
        <v>100</v>
      </c>
      <c r="E1133" s="18" t="s">
        <v>24</v>
      </c>
      <c r="F1133" s="18" t="s">
        <v>87</v>
      </c>
      <c r="G1133" s="18" t="s">
        <v>278</v>
      </c>
      <c r="H1133" s="19">
        <v>23</v>
      </c>
      <c r="I1133" s="19">
        <v>38</v>
      </c>
      <c r="J1133" s="18" t="s">
        <v>133</v>
      </c>
      <c r="K1133" s="19">
        <v>1</v>
      </c>
      <c r="L1133" s="19">
        <v>5</v>
      </c>
      <c r="M1133" s="19">
        <v>2</v>
      </c>
      <c r="N1133" s="19">
        <v>4</v>
      </c>
      <c r="O1133" s="18" t="s">
        <v>150</v>
      </c>
      <c r="P1133" s="20">
        <f>ROUND(CachTinhDiem!$B$23*ROUND(1+(SUMPRODUCT(INDEX(CachTinhDiem!$B$8:$E$11,1,0),$K1133:$N1133)-1)*9/4,1)+CachTinhDiem!$B$24*ROUND(1+(INDEX(CachTinhDiem!$B$15:$E$20,MATCH($O1133,CachTinhDiem!$A$15:$A$20,0),1)-1)*9/4,1),1)</f>
        <v>6.8</v>
      </c>
      <c r="Q1133" s="20">
        <f>ROUND(CachTinhDiem!$B$23*ROUND(1+(SUMPRODUCT(INDEX(CachTinhDiem!$B$8:$E$11,2,0),$K1133:$N1133)-1)*9/4,1)+CachTinhDiem!$B$24*ROUND(1+(INDEX(CachTinhDiem!$B$15:$E$20,MATCH($O1133,CachTinhDiem!$A$15:$A$20,0),2)-1)*9/4,1),1)</f>
        <v>4.2</v>
      </c>
      <c r="R1133" s="20">
        <f>ROUND(CachTinhDiem!$B$23*ROUND(1+(SUMPRODUCT(INDEX(CachTinhDiem!$B$8:$E$11,3,0),$K1133:$N1133)-1)*9/4,1)+CachTinhDiem!$B$24*ROUND(1+(INDEX(CachTinhDiem!$B$15:$E$20,MATCH($O1133,CachTinhDiem!$A$15:$A$20,0),3)-1)*9/4,1),1)</f>
        <v>7.3</v>
      </c>
      <c r="S1133" s="20">
        <f>ROUND(CachTinhDiem!$B$23*ROUND(1+(SUMPRODUCT(INDEX(CachTinhDiem!$B$8:$E$11,4,0),$K1133:$N1133)-1)*9/4,1)+CachTinhDiem!$B$24*ROUND(1+(INDEX(CachTinhDiem!$B$15:$E$20,MATCH($O1133,CachTinhDiem!$A$15:$A$20,0),4)-1)*9/4,1),1)</f>
        <v>6.8</v>
      </c>
      <c r="T1133" s="18" t="str">
        <f>INDEX(CachTinhDiem!$A$8:$A$11,MATCH(MAX($P1133:$S1133),$P1133:$S1133,0))</f>
        <v>Vẽ ngoại cảnh</v>
      </c>
      <c r="U1133" s="21" t="s">
        <v>91</v>
      </c>
      <c r="V1133" s="21" t="s">
        <v>92</v>
      </c>
    </row>
    <row r="1134" spans="1:22" ht="15" customHeight="1" x14ac:dyDescent="0.35">
      <c r="A1134" s="18" t="s">
        <v>2466</v>
      </c>
      <c r="B1134" s="18" t="s">
        <v>2302</v>
      </c>
      <c r="C1134" s="18" t="s">
        <v>2467</v>
      </c>
      <c r="D1134" s="18" t="s">
        <v>100</v>
      </c>
      <c r="E1134" s="18" t="s">
        <v>144</v>
      </c>
      <c r="F1134" s="18" t="s">
        <v>87</v>
      </c>
      <c r="G1134" s="18" t="s">
        <v>199</v>
      </c>
      <c r="H1134" s="19">
        <v>16</v>
      </c>
      <c r="I1134" s="19">
        <v>32</v>
      </c>
      <c r="J1134" s="18" t="s">
        <v>89</v>
      </c>
      <c r="K1134" s="19">
        <v>2</v>
      </c>
      <c r="L1134" s="19">
        <v>3</v>
      </c>
      <c r="M1134" s="19">
        <v>2</v>
      </c>
      <c r="N1134" s="19">
        <v>5</v>
      </c>
      <c r="O1134" s="18" t="s">
        <v>103</v>
      </c>
      <c r="P1134" s="20">
        <f>ROUND(CachTinhDiem!$B$23*ROUND(1+(SUMPRODUCT(INDEX(CachTinhDiem!$B$8:$E$11,1,0),$K1134:$N1134)-1)*9/4,1)+CachTinhDiem!$B$24*ROUND(1+(INDEX(CachTinhDiem!$B$15:$E$20,MATCH($O1134,CachTinhDiem!$A$15:$A$20,0),1)-1)*9/4,1),1)</f>
        <v>6.5</v>
      </c>
      <c r="Q1134" s="20">
        <f>ROUND(CachTinhDiem!$B$23*ROUND(1+(SUMPRODUCT(INDEX(CachTinhDiem!$B$8:$E$11,2,0),$K1134:$N1134)-1)*9/4,1)+CachTinhDiem!$B$24*ROUND(1+(INDEX(CachTinhDiem!$B$15:$E$20,MATCH($O1134,CachTinhDiem!$A$15:$A$20,0),2)-1)*9/4,1),1)</f>
        <v>4.0999999999999996</v>
      </c>
      <c r="R1134" s="20">
        <f>ROUND(CachTinhDiem!$B$23*ROUND(1+(SUMPRODUCT(INDEX(CachTinhDiem!$B$8:$E$11,3,0),$K1134:$N1134)-1)*9/4,1)+CachTinhDiem!$B$24*ROUND(1+(INDEX(CachTinhDiem!$B$15:$E$20,MATCH($O1134,CachTinhDiem!$A$15:$A$20,0),3)-1)*9/4,1),1)</f>
        <v>4.7</v>
      </c>
      <c r="S1134" s="20">
        <f>ROUND(CachTinhDiem!$B$23*ROUND(1+(SUMPRODUCT(INDEX(CachTinhDiem!$B$8:$E$11,4,0),$K1134:$N1134)-1)*9/4,1)+CachTinhDiem!$B$24*ROUND(1+(INDEX(CachTinhDiem!$B$15:$E$20,MATCH($O1134,CachTinhDiem!$A$15:$A$20,0),4)-1)*9/4,1),1)</f>
        <v>8.5</v>
      </c>
      <c r="T1134" s="18" t="str">
        <f>INDEX(CachTinhDiem!$A$8:$A$11,MATCH(MAX($P1134:$S1134),$P1134:$S1134,0))</f>
        <v>Thuyết trình</v>
      </c>
      <c r="U1134" s="21" t="s">
        <v>91</v>
      </c>
      <c r="V1134" s="21" t="s">
        <v>92</v>
      </c>
    </row>
    <row r="1135" spans="1:22" ht="15" customHeight="1" x14ac:dyDescent="0.35">
      <c r="A1135" s="18" t="s">
        <v>2468</v>
      </c>
      <c r="B1135" s="18" t="s">
        <v>2302</v>
      </c>
      <c r="C1135" s="18" t="s">
        <v>2469</v>
      </c>
      <c r="D1135" s="18" t="s">
        <v>100</v>
      </c>
      <c r="E1135" s="18" t="s">
        <v>106</v>
      </c>
      <c r="F1135" s="18" t="s">
        <v>87</v>
      </c>
      <c r="G1135" s="18" t="s">
        <v>1773</v>
      </c>
      <c r="H1135" s="19">
        <v>19</v>
      </c>
      <c r="I1135" s="19">
        <v>35</v>
      </c>
      <c r="J1135" s="18" t="s">
        <v>89</v>
      </c>
      <c r="K1135" s="19">
        <v>2</v>
      </c>
      <c r="L1135" s="19">
        <v>3</v>
      </c>
      <c r="M1135" s="19">
        <v>2</v>
      </c>
      <c r="N1135" s="19">
        <v>5</v>
      </c>
      <c r="O1135" s="18" t="s">
        <v>103</v>
      </c>
      <c r="P1135" s="20">
        <f>ROUND(CachTinhDiem!$B$23*ROUND(1+(SUMPRODUCT(INDEX(CachTinhDiem!$B$8:$E$11,1,0),$K1135:$N1135)-1)*9/4,1)+CachTinhDiem!$B$24*ROUND(1+(INDEX(CachTinhDiem!$B$15:$E$20,MATCH($O1135,CachTinhDiem!$A$15:$A$20,0),1)-1)*9/4,1),1)</f>
        <v>6.5</v>
      </c>
      <c r="Q1135" s="20">
        <f>ROUND(CachTinhDiem!$B$23*ROUND(1+(SUMPRODUCT(INDEX(CachTinhDiem!$B$8:$E$11,2,0),$K1135:$N1135)-1)*9/4,1)+CachTinhDiem!$B$24*ROUND(1+(INDEX(CachTinhDiem!$B$15:$E$20,MATCH($O1135,CachTinhDiem!$A$15:$A$20,0),2)-1)*9/4,1),1)</f>
        <v>4.0999999999999996</v>
      </c>
      <c r="R1135" s="20">
        <f>ROUND(CachTinhDiem!$B$23*ROUND(1+(SUMPRODUCT(INDEX(CachTinhDiem!$B$8:$E$11,3,0),$K1135:$N1135)-1)*9/4,1)+CachTinhDiem!$B$24*ROUND(1+(INDEX(CachTinhDiem!$B$15:$E$20,MATCH($O1135,CachTinhDiem!$A$15:$A$20,0),3)-1)*9/4,1),1)</f>
        <v>4.7</v>
      </c>
      <c r="S1135" s="20">
        <f>ROUND(CachTinhDiem!$B$23*ROUND(1+(SUMPRODUCT(INDEX(CachTinhDiem!$B$8:$E$11,4,0),$K1135:$N1135)-1)*9/4,1)+CachTinhDiem!$B$24*ROUND(1+(INDEX(CachTinhDiem!$B$15:$E$20,MATCH($O1135,CachTinhDiem!$A$15:$A$20,0),4)-1)*9/4,1),1)</f>
        <v>8.5</v>
      </c>
      <c r="T1135" s="18" t="str">
        <f>INDEX(CachTinhDiem!$A$8:$A$11,MATCH(MAX($P1135:$S1135),$P1135:$S1135,0))</f>
        <v>Thuyết trình</v>
      </c>
      <c r="U1135" s="21" t="s">
        <v>91</v>
      </c>
      <c r="V1135" s="21" t="s">
        <v>92</v>
      </c>
    </row>
    <row r="1136" spans="1:22" ht="15" customHeight="1" x14ac:dyDescent="0.35">
      <c r="A1136" s="18" t="s">
        <v>2470</v>
      </c>
      <c r="B1136" s="18" t="s">
        <v>2302</v>
      </c>
      <c r="C1136" s="18" t="s">
        <v>2471</v>
      </c>
      <c r="D1136" s="18" t="s">
        <v>100</v>
      </c>
      <c r="E1136" s="18" t="s">
        <v>141</v>
      </c>
      <c r="F1136" s="18" t="s">
        <v>87</v>
      </c>
      <c r="G1136" s="18" t="s">
        <v>215</v>
      </c>
      <c r="H1136" s="19">
        <v>19</v>
      </c>
      <c r="I1136" s="19">
        <v>36</v>
      </c>
      <c r="J1136" s="18" t="s">
        <v>89</v>
      </c>
      <c r="K1136" s="19">
        <v>2</v>
      </c>
      <c r="L1136" s="19">
        <v>4</v>
      </c>
      <c r="M1136" s="19">
        <v>3</v>
      </c>
      <c r="N1136" s="19">
        <v>4</v>
      </c>
      <c r="O1136" s="18" t="s">
        <v>115</v>
      </c>
      <c r="P1136" s="20">
        <f>ROUND(CachTinhDiem!$B$23*ROUND(1+(SUMPRODUCT(INDEX(CachTinhDiem!$B$8:$E$11,1,0),$K1136:$N1136)-1)*9/4,1)+CachTinhDiem!$B$24*ROUND(1+(INDEX(CachTinhDiem!$B$15:$E$20,MATCH($O1136,CachTinhDiem!$A$15:$A$20,0),1)-1)*9/4,1),1)</f>
        <v>7.6</v>
      </c>
      <c r="Q1136" s="20">
        <f>ROUND(CachTinhDiem!$B$23*ROUND(1+(SUMPRODUCT(INDEX(CachTinhDiem!$B$8:$E$11,2,0),$K1136:$N1136)-1)*9/4,1)+CachTinhDiem!$B$24*ROUND(1+(INDEX(CachTinhDiem!$B$15:$E$20,MATCH($O1136,CachTinhDiem!$A$15:$A$20,0),2)-1)*9/4,1),1)</f>
        <v>6.3</v>
      </c>
      <c r="R1136" s="20">
        <f>ROUND(CachTinhDiem!$B$23*ROUND(1+(SUMPRODUCT(INDEX(CachTinhDiem!$B$8:$E$11,3,0),$K1136:$N1136)-1)*9/4,1)+CachTinhDiem!$B$24*ROUND(1+(INDEX(CachTinhDiem!$B$15:$E$20,MATCH($O1136,CachTinhDiem!$A$15:$A$20,0),3)-1)*9/4,1),1)</f>
        <v>7.6</v>
      </c>
      <c r="S1136" s="20">
        <f>ROUND(CachTinhDiem!$B$23*ROUND(1+(SUMPRODUCT(INDEX(CachTinhDiem!$B$8:$E$11,4,0),$K1136:$N1136)-1)*9/4,1)+CachTinhDiem!$B$24*ROUND(1+(INDEX(CachTinhDiem!$B$15:$E$20,MATCH($O1136,CachTinhDiem!$A$15:$A$20,0),4)-1)*9/4,1),1)</f>
        <v>6.8</v>
      </c>
      <c r="T1136" s="18" t="str">
        <f>INDEX(CachTinhDiem!$A$8:$A$11,MATCH(MAX($P1136:$S1136),$P1136:$S1136,0))</f>
        <v>Đi học</v>
      </c>
      <c r="U1136" s="21" t="s">
        <v>91</v>
      </c>
      <c r="V1136" s="21" t="s">
        <v>92</v>
      </c>
    </row>
    <row r="1137" spans="1:22" ht="15" customHeight="1" x14ac:dyDescent="0.35">
      <c r="A1137" s="18" t="s">
        <v>2472</v>
      </c>
      <c r="B1137" s="18" t="s">
        <v>2302</v>
      </c>
      <c r="C1137" s="18" t="s">
        <v>2473</v>
      </c>
      <c r="D1137" s="18" t="s">
        <v>100</v>
      </c>
      <c r="E1137" s="18" t="s">
        <v>160</v>
      </c>
      <c r="F1137" s="18" t="s">
        <v>87</v>
      </c>
      <c r="G1137" s="18" t="s">
        <v>132</v>
      </c>
      <c r="H1137" s="19">
        <v>23</v>
      </c>
      <c r="I1137" s="19">
        <v>38</v>
      </c>
      <c r="J1137" s="18" t="s">
        <v>133</v>
      </c>
      <c r="K1137" s="19">
        <v>2</v>
      </c>
      <c r="L1137" s="19">
        <v>5</v>
      </c>
      <c r="M1137" s="19">
        <v>4</v>
      </c>
      <c r="N1137" s="19">
        <v>2</v>
      </c>
      <c r="O1137" s="18" t="s">
        <v>138</v>
      </c>
      <c r="P1137" s="20">
        <f>ROUND(CachTinhDiem!$B$23*ROUND(1+(SUMPRODUCT(INDEX(CachTinhDiem!$B$8:$E$11,1,0),$K1137:$N1137)-1)*9/4,1)+CachTinhDiem!$B$24*ROUND(1+(INDEX(CachTinhDiem!$B$15:$E$20,MATCH($O1137,CachTinhDiem!$A$15:$A$20,0),1)-1)*9/4,1),1)</f>
        <v>7</v>
      </c>
      <c r="Q1137" s="20">
        <f>ROUND(CachTinhDiem!$B$23*ROUND(1+(SUMPRODUCT(INDEX(CachTinhDiem!$B$8:$E$11,2,0),$K1137:$N1137)-1)*9/4,1)+CachTinhDiem!$B$24*ROUND(1+(INDEX(CachTinhDiem!$B$15:$E$20,MATCH($O1137,CachTinhDiem!$A$15:$A$20,0),2)-1)*9/4,1),1)</f>
        <v>7.8</v>
      </c>
      <c r="R1137" s="20">
        <f>ROUND(CachTinhDiem!$B$23*ROUND(1+(SUMPRODUCT(INDEX(CachTinhDiem!$B$8:$E$11,3,0),$K1137:$N1137)-1)*9/4,1)+CachTinhDiem!$B$24*ROUND(1+(INDEX(CachTinhDiem!$B$15:$E$20,MATCH($O1137,CachTinhDiem!$A$15:$A$20,0),3)-1)*9/4,1),1)</f>
        <v>7.6</v>
      </c>
      <c r="S1137" s="20">
        <f>ROUND(CachTinhDiem!$B$23*ROUND(1+(SUMPRODUCT(INDEX(CachTinhDiem!$B$8:$E$11,4,0),$K1137:$N1137)-1)*9/4,1)+CachTinhDiem!$B$24*ROUND(1+(INDEX(CachTinhDiem!$B$15:$E$20,MATCH($O1137,CachTinhDiem!$A$15:$A$20,0),4)-1)*9/4,1),1)</f>
        <v>4.2</v>
      </c>
      <c r="T1137" s="18" t="str">
        <f>INDEX(CachTinhDiem!$A$8:$A$11,MATCH(MAX($P1137:$S1137),$P1137:$S1137,0))</f>
        <v>Xưởng/Công trình</v>
      </c>
      <c r="U1137" s="21" t="s">
        <v>91</v>
      </c>
      <c r="V1137" s="21" t="s">
        <v>92</v>
      </c>
    </row>
    <row r="1138" spans="1:22" ht="15" customHeight="1" x14ac:dyDescent="0.35">
      <c r="A1138" s="18" t="s">
        <v>2474</v>
      </c>
      <c r="B1138" s="18" t="s">
        <v>2302</v>
      </c>
      <c r="C1138" s="18" t="s">
        <v>2475</v>
      </c>
      <c r="D1138" s="18" t="s">
        <v>100</v>
      </c>
      <c r="E1138" s="18" t="s">
        <v>141</v>
      </c>
      <c r="F1138" s="18" t="s">
        <v>87</v>
      </c>
      <c r="G1138" s="18" t="s">
        <v>490</v>
      </c>
      <c r="H1138" s="19">
        <v>11</v>
      </c>
      <c r="I1138" s="19">
        <v>27</v>
      </c>
      <c r="J1138" s="18" t="s">
        <v>200</v>
      </c>
      <c r="K1138" s="19">
        <v>4</v>
      </c>
      <c r="L1138" s="19">
        <v>2</v>
      </c>
      <c r="M1138" s="19">
        <v>2</v>
      </c>
      <c r="N1138" s="19">
        <v>5</v>
      </c>
      <c r="O1138" s="18" t="s">
        <v>103</v>
      </c>
      <c r="P1138" s="20">
        <f>ROUND(CachTinhDiem!$B$23*ROUND(1+(SUMPRODUCT(INDEX(CachTinhDiem!$B$8:$E$11,1,0),$K1138:$N1138)-1)*9/4,1)+CachTinhDiem!$B$24*ROUND(1+(INDEX(CachTinhDiem!$B$15:$E$20,MATCH($O1138,CachTinhDiem!$A$15:$A$20,0),1)-1)*9/4,1),1)</f>
        <v>6.3</v>
      </c>
      <c r="Q1138" s="20">
        <f>ROUND(CachTinhDiem!$B$23*ROUND(1+(SUMPRODUCT(INDEX(CachTinhDiem!$B$8:$E$11,2,0),$K1138:$N1138)-1)*9/4,1)+CachTinhDiem!$B$24*ROUND(1+(INDEX(CachTinhDiem!$B$15:$E$20,MATCH($O1138,CachTinhDiem!$A$15:$A$20,0),2)-1)*9/4,1),1)</f>
        <v>4.4000000000000004</v>
      </c>
      <c r="R1138" s="20">
        <f>ROUND(CachTinhDiem!$B$23*ROUND(1+(SUMPRODUCT(INDEX(CachTinhDiem!$B$8:$E$11,3,0),$K1138:$N1138)-1)*9/4,1)+CachTinhDiem!$B$24*ROUND(1+(INDEX(CachTinhDiem!$B$15:$E$20,MATCH($O1138,CachTinhDiem!$A$15:$A$20,0),3)-1)*9/4,1),1)</f>
        <v>4.2</v>
      </c>
      <c r="S1138" s="20">
        <f>ROUND(CachTinhDiem!$B$23*ROUND(1+(SUMPRODUCT(INDEX(CachTinhDiem!$B$8:$E$11,4,0),$K1138:$N1138)-1)*9/4,1)+CachTinhDiem!$B$24*ROUND(1+(INDEX(CachTinhDiem!$B$15:$E$20,MATCH($O1138,CachTinhDiem!$A$15:$A$20,0),4)-1)*9/4,1),1)</f>
        <v>8.1</v>
      </c>
      <c r="T1138" s="18" t="str">
        <f>INDEX(CachTinhDiem!$A$8:$A$11,MATCH(MAX($P1138:$S1138),$P1138:$S1138,0))</f>
        <v>Thuyết trình</v>
      </c>
      <c r="U1138" s="21" t="s">
        <v>91</v>
      </c>
      <c r="V1138" s="21" t="s">
        <v>92</v>
      </c>
    </row>
    <row r="1139" spans="1:22" ht="15" customHeight="1" x14ac:dyDescent="0.35">
      <c r="A1139" s="18" t="s">
        <v>2476</v>
      </c>
      <c r="B1139" s="18" t="s">
        <v>2302</v>
      </c>
      <c r="C1139" s="18" t="s">
        <v>2477</v>
      </c>
      <c r="D1139" s="18" t="s">
        <v>100</v>
      </c>
      <c r="E1139" s="18" t="s">
        <v>144</v>
      </c>
      <c r="F1139" s="18" t="s">
        <v>87</v>
      </c>
      <c r="G1139" s="18" t="s">
        <v>123</v>
      </c>
      <c r="H1139" s="19">
        <v>5</v>
      </c>
      <c r="I1139" s="19">
        <v>13</v>
      </c>
      <c r="J1139" s="18" t="s">
        <v>120</v>
      </c>
      <c r="K1139" s="19">
        <v>4</v>
      </c>
      <c r="L1139" s="19">
        <v>1</v>
      </c>
      <c r="M1139" s="19">
        <v>2</v>
      </c>
      <c r="N1139" s="19">
        <v>4</v>
      </c>
      <c r="O1139" s="18" t="s">
        <v>103</v>
      </c>
      <c r="P1139" s="20">
        <f>ROUND(CachTinhDiem!$B$23*ROUND(1+(SUMPRODUCT(INDEX(CachTinhDiem!$B$8:$E$11,1,0),$K1139:$N1139)-1)*9/4,1)+CachTinhDiem!$B$24*ROUND(1+(INDEX(CachTinhDiem!$B$15:$E$20,MATCH($O1139,CachTinhDiem!$A$15:$A$20,0),1)-1)*9/4,1),1)</f>
        <v>5.4</v>
      </c>
      <c r="Q1139" s="20">
        <f>ROUND(CachTinhDiem!$B$23*ROUND(1+(SUMPRODUCT(INDEX(CachTinhDiem!$B$8:$E$11,2,0),$K1139:$N1139)-1)*9/4,1)+CachTinhDiem!$B$24*ROUND(1+(INDEX(CachTinhDiem!$B$15:$E$20,MATCH($O1139,CachTinhDiem!$A$15:$A$20,0),2)-1)*9/4,1),1)</f>
        <v>3.9</v>
      </c>
      <c r="R1139" s="20">
        <f>ROUND(CachTinhDiem!$B$23*ROUND(1+(SUMPRODUCT(INDEX(CachTinhDiem!$B$8:$E$11,3,0),$K1139:$N1139)-1)*9/4,1)+CachTinhDiem!$B$24*ROUND(1+(INDEX(CachTinhDiem!$B$15:$E$20,MATCH($O1139,CachTinhDiem!$A$15:$A$20,0),3)-1)*9/4,1),1)</f>
        <v>3.4</v>
      </c>
      <c r="S1139" s="20">
        <f>ROUND(CachTinhDiem!$B$23*ROUND(1+(SUMPRODUCT(INDEX(CachTinhDiem!$B$8:$E$11,4,0),$K1139:$N1139)-1)*9/4,1)+CachTinhDiem!$B$24*ROUND(1+(INDEX(CachTinhDiem!$B$15:$E$20,MATCH($O1139,CachTinhDiem!$A$15:$A$20,0),4)-1)*9/4,1),1)</f>
        <v>6.9</v>
      </c>
      <c r="T1139" s="18" t="str">
        <f>INDEX(CachTinhDiem!$A$8:$A$11,MATCH(MAX($P1139:$S1139),$P1139:$S1139,0))</f>
        <v>Thuyết trình</v>
      </c>
      <c r="U1139" s="21" t="s">
        <v>91</v>
      </c>
      <c r="V1139" s="21" t="s">
        <v>92</v>
      </c>
    </row>
    <row r="1140" spans="1:22" ht="15" customHeight="1" x14ac:dyDescent="0.35">
      <c r="A1140" s="18" t="s">
        <v>2478</v>
      </c>
      <c r="B1140" s="18" t="s">
        <v>2302</v>
      </c>
      <c r="C1140" s="18" t="s">
        <v>2479</v>
      </c>
      <c r="D1140" s="18" t="s">
        <v>100</v>
      </c>
      <c r="E1140" s="18" t="s">
        <v>101</v>
      </c>
      <c r="F1140" s="18" t="s">
        <v>87</v>
      </c>
      <c r="G1140" s="18" t="s">
        <v>539</v>
      </c>
      <c r="H1140" s="19">
        <v>25</v>
      </c>
      <c r="I1140" s="19">
        <v>39</v>
      </c>
      <c r="J1140" s="18" t="s">
        <v>133</v>
      </c>
      <c r="K1140" s="19">
        <v>1</v>
      </c>
      <c r="L1140" s="19">
        <v>5</v>
      </c>
      <c r="M1140" s="19">
        <v>3</v>
      </c>
      <c r="N1140" s="19">
        <v>2</v>
      </c>
      <c r="O1140" s="18" t="s">
        <v>150</v>
      </c>
      <c r="P1140" s="20">
        <f>ROUND(CachTinhDiem!$B$23*ROUND(1+(SUMPRODUCT(INDEX(CachTinhDiem!$B$8:$E$11,1,0),$K1140:$N1140)-1)*9/4,1)+CachTinhDiem!$B$24*ROUND(1+(INDEX(CachTinhDiem!$B$15:$E$20,MATCH($O1140,CachTinhDiem!$A$15:$A$20,0),1)-1)*9/4,1),1)</f>
        <v>6.3</v>
      </c>
      <c r="Q1140" s="20">
        <f>ROUND(CachTinhDiem!$B$23*ROUND(1+(SUMPRODUCT(INDEX(CachTinhDiem!$B$8:$E$11,2,0),$K1140:$N1140)-1)*9/4,1)+CachTinhDiem!$B$24*ROUND(1+(INDEX(CachTinhDiem!$B$15:$E$20,MATCH($O1140,CachTinhDiem!$A$15:$A$20,0),2)-1)*9/4,1),1)</f>
        <v>4.7</v>
      </c>
      <c r="R1140" s="20">
        <f>ROUND(CachTinhDiem!$B$23*ROUND(1+(SUMPRODUCT(INDEX(CachTinhDiem!$B$8:$E$11,3,0),$K1140:$N1140)-1)*9/4,1)+CachTinhDiem!$B$24*ROUND(1+(INDEX(CachTinhDiem!$B$15:$E$20,MATCH($O1140,CachTinhDiem!$A$15:$A$20,0),3)-1)*9/4,1),1)</f>
        <v>7.5</v>
      </c>
      <c r="S1140" s="20">
        <f>ROUND(CachTinhDiem!$B$23*ROUND(1+(SUMPRODUCT(INDEX(CachTinhDiem!$B$8:$E$11,4,0),$K1140:$N1140)-1)*9/4,1)+CachTinhDiem!$B$24*ROUND(1+(INDEX(CachTinhDiem!$B$15:$E$20,MATCH($O1140,CachTinhDiem!$A$15:$A$20,0),4)-1)*9/4,1),1)</f>
        <v>5.2</v>
      </c>
      <c r="T1140" s="18" t="str">
        <f>INDEX(CachTinhDiem!$A$8:$A$11,MATCH(MAX($P1140:$S1140),$P1140:$S1140,0))</f>
        <v>Vẽ ngoại cảnh</v>
      </c>
      <c r="U1140" s="21" t="s">
        <v>91</v>
      </c>
      <c r="V1140" s="21" t="s">
        <v>92</v>
      </c>
    </row>
    <row r="1141" spans="1:22" ht="15" customHeight="1" x14ac:dyDescent="0.35">
      <c r="A1141" s="18" t="s">
        <v>2480</v>
      </c>
      <c r="B1141" s="18" t="s">
        <v>2302</v>
      </c>
      <c r="C1141" s="18" t="s">
        <v>2481</v>
      </c>
      <c r="D1141" s="18" t="s">
        <v>100</v>
      </c>
      <c r="E1141" s="18" t="s">
        <v>95</v>
      </c>
      <c r="F1141" s="18" t="s">
        <v>87</v>
      </c>
      <c r="G1141" s="18" t="s">
        <v>199</v>
      </c>
      <c r="H1141" s="19">
        <v>19</v>
      </c>
      <c r="I1141" s="19">
        <v>34</v>
      </c>
      <c r="J1141" s="18" t="s">
        <v>89</v>
      </c>
      <c r="K1141" s="19">
        <v>2</v>
      </c>
      <c r="L1141" s="19">
        <v>3</v>
      </c>
      <c r="M1141" s="19">
        <v>2</v>
      </c>
      <c r="N1141" s="19">
        <v>5</v>
      </c>
      <c r="O1141" s="18" t="s">
        <v>103</v>
      </c>
      <c r="P1141" s="20">
        <f>ROUND(CachTinhDiem!$B$23*ROUND(1+(SUMPRODUCT(INDEX(CachTinhDiem!$B$8:$E$11,1,0),$K1141:$N1141)-1)*9/4,1)+CachTinhDiem!$B$24*ROUND(1+(INDEX(CachTinhDiem!$B$15:$E$20,MATCH($O1141,CachTinhDiem!$A$15:$A$20,0),1)-1)*9/4,1),1)</f>
        <v>6.5</v>
      </c>
      <c r="Q1141" s="20">
        <f>ROUND(CachTinhDiem!$B$23*ROUND(1+(SUMPRODUCT(INDEX(CachTinhDiem!$B$8:$E$11,2,0),$K1141:$N1141)-1)*9/4,1)+CachTinhDiem!$B$24*ROUND(1+(INDEX(CachTinhDiem!$B$15:$E$20,MATCH($O1141,CachTinhDiem!$A$15:$A$20,0),2)-1)*9/4,1),1)</f>
        <v>4.0999999999999996</v>
      </c>
      <c r="R1141" s="20">
        <f>ROUND(CachTinhDiem!$B$23*ROUND(1+(SUMPRODUCT(INDEX(CachTinhDiem!$B$8:$E$11,3,0),$K1141:$N1141)-1)*9/4,1)+CachTinhDiem!$B$24*ROUND(1+(INDEX(CachTinhDiem!$B$15:$E$20,MATCH($O1141,CachTinhDiem!$A$15:$A$20,0),3)-1)*9/4,1),1)</f>
        <v>4.7</v>
      </c>
      <c r="S1141" s="20">
        <f>ROUND(CachTinhDiem!$B$23*ROUND(1+(SUMPRODUCT(INDEX(CachTinhDiem!$B$8:$E$11,4,0),$K1141:$N1141)-1)*9/4,1)+CachTinhDiem!$B$24*ROUND(1+(INDEX(CachTinhDiem!$B$15:$E$20,MATCH($O1141,CachTinhDiem!$A$15:$A$20,0),4)-1)*9/4,1),1)</f>
        <v>8.5</v>
      </c>
      <c r="T1141" s="18" t="str">
        <f>INDEX(CachTinhDiem!$A$8:$A$11,MATCH(MAX($P1141:$S1141),$P1141:$S1141,0))</f>
        <v>Thuyết trình</v>
      </c>
      <c r="U1141" s="21" t="s">
        <v>91</v>
      </c>
      <c r="V1141" s="21" t="s">
        <v>92</v>
      </c>
    </row>
    <row r="1142" spans="1:22" ht="15" customHeight="1" x14ac:dyDescent="0.35">
      <c r="A1142" s="18" t="s">
        <v>2482</v>
      </c>
      <c r="B1142" s="18" t="s">
        <v>2302</v>
      </c>
      <c r="C1142" s="18" t="s">
        <v>2483</v>
      </c>
      <c r="D1142" s="18" t="s">
        <v>100</v>
      </c>
      <c r="E1142" s="18" t="s">
        <v>106</v>
      </c>
      <c r="F1142" s="18" t="s">
        <v>87</v>
      </c>
      <c r="G1142" s="18" t="s">
        <v>187</v>
      </c>
      <c r="H1142" s="19">
        <v>25</v>
      </c>
      <c r="I1142" s="19">
        <v>40</v>
      </c>
      <c r="J1142" s="18" t="s">
        <v>133</v>
      </c>
      <c r="K1142" s="19">
        <v>1</v>
      </c>
      <c r="L1142" s="19">
        <v>5</v>
      </c>
      <c r="M1142" s="19">
        <v>2</v>
      </c>
      <c r="N1142" s="19">
        <v>3</v>
      </c>
      <c r="O1142" s="18" t="s">
        <v>150</v>
      </c>
      <c r="P1142" s="20">
        <f>ROUND(CachTinhDiem!$B$23*ROUND(1+(SUMPRODUCT(INDEX(CachTinhDiem!$B$8:$E$11,1,0),$K1142:$N1142)-1)*9/4,1)+CachTinhDiem!$B$24*ROUND(1+(INDEX(CachTinhDiem!$B$15:$E$20,MATCH($O1142,CachTinhDiem!$A$15:$A$20,0),1)-1)*9/4,1),1)</f>
        <v>6.3</v>
      </c>
      <c r="Q1142" s="20">
        <f>ROUND(CachTinhDiem!$B$23*ROUND(1+(SUMPRODUCT(INDEX(CachTinhDiem!$B$8:$E$11,2,0),$K1142:$N1142)-1)*9/4,1)+CachTinhDiem!$B$24*ROUND(1+(INDEX(CachTinhDiem!$B$15:$E$20,MATCH($O1142,CachTinhDiem!$A$15:$A$20,0),2)-1)*9/4,1),1)</f>
        <v>4.0999999999999996</v>
      </c>
      <c r="R1142" s="20">
        <f>ROUND(CachTinhDiem!$B$23*ROUND(1+(SUMPRODUCT(INDEX(CachTinhDiem!$B$8:$E$11,3,0),$K1142:$N1142)-1)*9/4,1)+CachTinhDiem!$B$24*ROUND(1+(INDEX(CachTinhDiem!$B$15:$E$20,MATCH($O1142,CachTinhDiem!$A$15:$A$20,0),3)-1)*9/4,1),1)</f>
        <v>7</v>
      </c>
      <c r="S1142" s="20">
        <f>ROUND(CachTinhDiem!$B$23*ROUND(1+(SUMPRODUCT(INDEX(CachTinhDiem!$B$8:$E$11,4,0),$K1142:$N1142)-1)*9/4,1)+CachTinhDiem!$B$24*ROUND(1+(INDEX(CachTinhDiem!$B$15:$E$20,MATCH($O1142,CachTinhDiem!$A$15:$A$20,0),4)-1)*9/4,1),1)</f>
        <v>5.9</v>
      </c>
      <c r="T1142" s="18" t="str">
        <f>INDEX(CachTinhDiem!$A$8:$A$11,MATCH(MAX($P1142:$S1142),$P1142:$S1142,0))</f>
        <v>Vẽ ngoại cảnh</v>
      </c>
      <c r="U1142" s="21" t="s">
        <v>91</v>
      </c>
      <c r="V1142" s="21" t="s">
        <v>92</v>
      </c>
    </row>
    <row r="1143" spans="1:22" ht="15" customHeight="1" x14ac:dyDescent="0.35">
      <c r="A1143" s="18" t="s">
        <v>2484</v>
      </c>
      <c r="B1143" s="18" t="s">
        <v>2302</v>
      </c>
      <c r="C1143" s="18" t="s">
        <v>2485</v>
      </c>
      <c r="D1143" s="18" t="s">
        <v>100</v>
      </c>
      <c r="E1143" s="18" t="s">
        <v>144</v>
      </c>
      <c r="F1143" s="18" t="s">
        <v>87</v>
      </c>
      <c r="G1143" s="18" t="s">
        <v>187</v>
      </c>
      <c r="H1143" s="19">
        <v>26</v>
      </c>
      <c r="I1143" s="19">
        <v>39</v>
      </c>
      <c r="J1143" s="18" t="s">
        <v>726</v>
      </c>
      <c r="K1143" s="19">
        <v>1</v>
      </c>
      <c r="L1143" s="19">
        <v>5</v>
      </c>
      <c r="M1143" s="19">
        <v>3</v>
      </c>
      <c r="N1143" s="19">
        <v>3</v>
      </c>
      <c r="O1143" s="18" t="s">
        <v>115</v>
      </c>
      <c r="P1143" s="20">
        <f>ROUND(CachTinhDiem!$B$23*ROUND(1+(SUMPRODUCT(INDEX(CachTinhDiem!$B$8:$E$11,1,0),$K1143:$N1143)-1)*9/4,1)+CachTinhDiem!$B$24*ROUND(1+(INDEX(CachTinhDiem!$B$15:$E$20,MATCH($O1143,CachTinhDiem!$A$15:$A$20,0),1)-1)*9/4,1),1)</f>
        <v>7.5</v>
      </c>
      <c r="Q1143" s="20">
        <f>ROUND(CachTinhDiem!$B$23*ROUND(1+(SUMPRODUCT(INDEX(CachTinhDiem!$B$8:$E$11,2,0),$K1143:$N1143)-1)*9/4,1)+CachTinhDiem!$B$24*ROUND(1+(INDEX(CachTinhDiem!$B$15:$E$20,MATCH($O1143,CachTinhDiem!$A$15:$A$20,0),2)-1)*9/4,1),1)</f>
        <v>6.2</v>
      </c>
      <c r="R1143" s="20">
        <f>ROUND(CachTinhDiem!$B$23*ROUND(1+(SUMPRODUCT(INDEX(CachTinhDiem!$B$8:$E$11,3,0),$K1143:$N1143)-1)*9/4,1)+CachTinhDiem!$B$24*ROUND(1+(INDEX(CachTinhDiem!$B$15:$E$20,MATCH($O1143,CachTinhDiem!$A$15:$A$20,0),3)-1)*9/4,1),1)</f>
        <v>7.8</v>
      </c>
      <c r="S1143" s="20">
        <f>ROUND(CachTinhDiem!$B$23*ROUND(1+(SUMPRODUCT(INDEX(CachTinhDiem!$B$8:$E$11,4,0),$K1143:$N1143)-1)*9/4,1)+CachTinhDiem!$B$24*ROUND(1+(INDEX(CachTinhDiem!$B$15:$E$20,MATCH($O1143,CachTinhDiem!$A$15:$A$20,0),4)-1)*9/4,1),1)</f>
        <v>6.1</v>
      </c>
      <c r="T1143" s="18" t="str">
        <f>INDEX(CachTinhDiem!$A$8:$A$11,MATCH(MAX($P1143:$S1143),$P1143:$S1143,0))</f>
        <v>Vẽ ngoại cảnh</v>
      </c>
      <c r="U1143" s="21" t="s">
        <v>91</v>
      </c>
      <c r="V1143" s="21" t="s">
        <v>92</v>
      </c>
    </row>
    <row r="1144" spans="1:22" ht="15" customHeight="1" x14ac:dyDescent="0.35">
      <c r="A1144" s="18" t="s">
        <v>2486</v>
      </c>
      <c r="B1144" s="18" t="s">
        <v>2302</v>
      </c>
      <c r="C1144" s="18" t="s">
        <v>2487</v>
      </c>
      <c r="D1144" s="18" t="s">
        <v>100</v>
      </c>
      <c r="E1144" s="18" t="s">
        <v>225</v>
      </c>
      <c r="F1144" s="18" t="s">
        <v>87</v>
      </c>
      <c r="G1144" s="18" t="s">
        <v>132</v>
      </c>
      <c r="H1144" s="19">
        <v>19</v>
      </c>
      <c r="I1144" s="19">
        <v>37</v>
      </c>
      <c r="J1144" s="18" t="s">
        <v>89</v>
      </c>
      <c r="K1144" s="19">
        <v>2</v>
      </c>
      <c r="L1144" s="19">
        <v>5</v>
      </c>
      <c r="M1144" s="19">
        <v>3</v>
      </c>
      <c r="N1144" s="19">
        <v>4</v>
      </c>
      <c r="O1144" s="18" t="s">
        <v>115</v>
      </c>
      <c r="P1144" s="20">
        <f>ROUND(CachTinhDiem!$B$23*ROUND(1+(SUMPRODUCT(INDEX(CachTinhDiem!$B$8:$E$11,1,0),$K1144:$N1144)-1)*9/4,1)+CachTinhDiem!$B$24*ROUND(1+(INDEX(CachTinhDiem!$B$15:$E$20,MATCH($O1144,CachTinhDiem!$A$15:$A$20,0),1)-1)*9/4,1),1)</f>
        <v>8.1</v>
      </c>
      <c r="Q1144" s="20">
        <f>ROUND(CachTinhDiem!$B$23*ROUND(1+(SUMPRODUCT(INDEX(CachTinhDiem!$B$8:$E$11,2,0),$K1144:$N1144)-1)*9/4,1)+CachTinhDiem!$B$24*ROUND(1+(INDEX(CachTinhDiem!$B$15:$E$20,MATCH($O1144,CachTinhDiem!$A$15:$A$20,0),2)-1)*9/4,1),1)</f>
        <v>6.7</v>
      </c>
      <c r="R1144" s="20">
        <f>ROUND(CachTinhDiem!$B$23*ROUND(1+(SUMPRODUCT(INDEX(CachTinhDiem!$B$8:$E$11,3,0),$K1144:$N1144)-1)*9/4,1)+CachTinhDiem!$B$24*ROUND(1+(INDEX(CachTinhDiem!$B$15:$E$20,MATCH($O1144,CachTinhDiem!$A$15:$A$20,0),3)-1)*9/4,1),1)</f>
        <v>8.1</v>
      </c>
      <c r="S1144" s="20">
        <f>ROUND(CachTinhDiem!$B$23*ROUND(1+(SUMPRODUCT(INDEX(CachTinhDiem!$B$8:$E$11,4,0),$K1144:$N1144)-1)*9/4,1)+CachTinhDiem!$B$24*ROUND(1+(INDEX(CachTinhDiem!$B$15:$E$20,MATCH($O1144,CachTinhDiem!$A$15:$A$20,0),4)-1)*9/4,1),1)</f>
        <v>7.1</v>
      </c>
      <c r="T1144" s="18" t="str">
        <f>INDEX(CachTinhDiem!$A$8:$A$11,MATCH(MAX($P1144:$S1144),$P1144:$S1144,0))</f>
        <v>Đi học</v>
      </c>
      <c r="U1144" s="21" t="s">
        <v>91</v>
      </c>
      <c r="V1144" s="21" t="s">
        <v>92</v>
      </c>
    </row>
    <row r="1145" spans="1:22" ht="15" customHeight="1" x14ac:dyDescent="0.35">
      <c r="A1145" s="18" t="s">
        <v>2488</v>
      </c>
      <c r="B1145" s="18" t="s">
        <v>2302</v>
      </c>
      <c r="C1145" s="18" t="s">
        <v>2489</v>
      </c>
      <c r="D1145" s="18" t="s">
        <v>100</v>
      </c>
      <c r="E1145" s="18" t="s">
        <v>106</v>
      </c>
      <c r="F1145" s="18" t="s">
        <v>87</v>
      </c>
      <c r="G1145" s="18" t="s">
        <v>351</v>
      </c>
      <c r="H1145" s="19">
        <v>22</v>
      </c>
      <c r="I1145" s="19">
        <v>36</v>
      </c>
      <c r="J1145" s="18" t="s">
        <v>133</v>
      </c>
      <c r="K1145" s="19">
        <v>1</v>
      </c>
      <c r="L1145" s="19">
        <v>5</v>
      </c>
      <c r="M1145" s="19">
        <v>3</v>
      </c>
      <c r="N1145" s="19">
        <v>5</v>
      </c>
      <c r="O1145" s="18" t="s">
        <v>103</v>
      </c>
      <c r="P1145" s="20">
        <f>ROUND(CachTinhDiem!$B$23*ROUND(1+(SUMPRODUCT(INDEX(CachTinhDiem!$B$8:$E$11,1,0),$K1145:$N1145)-1)*9/4,1)+CachTinhDiem!$B$24*ROUND(1+(INDEX(CachTinhDiem!$B$15:$E$20,MATCH($O1145,CachTinhDiem!$A$15:$A$20,0),1)-1)*9/4,1),1)</f>
        <v>7.8</v>
      </c>
      <c r="Q1145" s="20">
        <f>ROUND(CachTinhDiem!$B$23*ROUND(1+(SUMPRODUCT(INDEX(CachTinhDiem!$B$8:$E$11,2,0),$K1145:$N1145)-1)*9/4,1)+CachTinhDiem!$B$24*ROUND(1+(INDEX(CachTinhDiem!$B$15:$E$20,MATCH($O1145,CachTinhDiem!$A$15:$A$20,0),2)-1)*9/4,1),1)</f>
        <v>5.2</v>
      </c>
      <c r="R1145" s="20">
        <f>ROUND(CachTinhDiem!$B$23*ROUND(1+(SUMPRODUCT(INDEX(CachTinhDiem!$B$8:$E$11,3,0),$K1145:$N1145)-1)*9/4,1)+CachTinhDiem!$B$24*ROUND(1+(INDEX(CachTinhDiem!$B$15:$E$20,MATCH($O1145,CachTinhDiem!$A$15:$A$20,0),3)-1)*9/4,1),1)</f>
        <v>6.5</v>
      </c>
      <c r="S1145" s="20">
        <f>ROUND(CachTinhDiem!$B$23*ROUND(1+(SUMPRODUCT(INDEX(CachTinhDiem!$B$8:$E$11,4,0),$K1145:$N1145)-1)*9/4,1)+CachTinhDiem!$B$24*ROUND(1+(INDEX(CachTinhDiem!$B$15:$E$20,MATCH($O1145,CachTinhDiem!$A$15:$A$20,0),4)-1)*9/4,1),1)</f>
        <v>9.4</v>
      </c>
      <c r="T1145" s="18" t="str">
        <f>INDEX(CachTinhDiem!$A$8:$A$11,MATCH(MAX($P1145:$S1145),$P1145:$S1145,0))</f>
        <v>Thuyết trình</v>
      </c>
      <c r="U1145" s="21" t="s">
        <v>91</v>
      </c>
      <c r="V1145" s="21" t="s">
        <v>92</v>
      </c>
    </row>
    <row r="1146" spans="1:22" ht="15" customHeight="1" x14ac:dyDescent="0.35">
      <c r="A1146" s="18" t="s">
        <v>2490</v>
      </c>
      <c r="B1146" s="18" t="s">
        <v>2302</v>
      </c>
      <c r="C1146" s="18" t="s">
        <v>2491</v>
      </c>
      <c r="D1146" s="18" t="s">
        <v>100</v>
      </c>
      <c r="E1146" s="18" t="s">
        <v>653</v>
      </c>
      <c r="F1146" s="18" t="s">
        <v>266</v>
      </c>
      <c r="G1146" s="18" t="s">
        <v>215</v>
      </c>
      <c r="H1146" s="19">
        <v>22</v>
      </c>
      <c r="I1146" s="19">
        <v>38</v>
      </c>
      <c r="J1146" s="18" t="s">
        <v>133</v>
      </c>
      <c r="K1146" s="19">
        <v>2</v>
      </c>
      <c r="L1146" s="19">
        <v>4</v>
      </c>
      <c r="M1146" s="19">
        <v>5</v>
      </c>
      <c r="N1146" s="19">
        <v>3</v>
      </c>
      <c r="O1146" s="18" t="s">
        <v>138</v>
      </c>
      <c r="P1146" s="20">
        <f>ROUND(CachTinhDiem!$B$23*ROUND(1+(SUMPRODUCT(INDEX(CachTinhDiem!$B$8:$E$11,1,0),$K1146:$N1146)-1)*9/4,1)+CachTinhDiem!$B$24*ROUND(1+(INDEX(CachTinhDiem!$B$15:$E$20,MATCH($O1146,CachTinhDiem!$A$15:$A$20,0),1)-1)*9/4,1),1)</f>
        <v>7.5</v>
      </c>
      <c r="Q1146" s="20">
        <f>ROUND(CachTinhDiem!$B$23*ROUND(1+(SUMPRODUCT(INDEX(CachTinhDiem!$B$8:$E$11,2,0),$K1146:$N1146)-1)*9/4,1)+CachTinhDiem!$B$24*ROUND(1+(INDEX(CachTinhDiem!$B$15:$E$20,MATCH($O1146,CachTinhDiem!$A$15:$A$20,0),2)-1)*9/4,1),1)</f>
        <v>8.5</v>
      </c>
      <c r="R1146" s="20">
        <f>ROUND(CachTinhDiem!$B$23*ROUND(1+(SUMPRODUCT(INDEX(CachTinhDiem!$B$8:$E$11,3,0),$K1146:$N1146)-1)*9/4,1)+CachTinhDiem!$B$24*ROUND(1+(INDEX(CachTinhDiem!$B$15:$E$20,MATCH($O1146,CachTinhDiem!$A$15:$A$20,0),3)-1)*9/4,1),1)</f>
        <v>8.1999999999999993</v>
      </c>
      <c r="S1146" s="20">
        <f>ROUND(CachTinhDiem!$B$23*ROUND(1+(SUMPRODUCT(INDEX(CachTinhDiem!$B$8:$E$11,4,0),$K1146:$N1146)-1)*9/4,1)+CachTinhDiem!$B$24*ROUND(1+(INDEX(CachTinhDiem!$B$15:$E$20,MATCH($O1146,CachTinhDiem!$A$15:$A$20,0),4)-1)*9/4,1),1)</f>
        <v>5.0999999999999996</v>
      </c>
      <c r="T1146" s="18" t="str">
        <f>INDEX(CachTinhDiem!$A$8:$A$11,MATCH(MAX($P1146:$S1146),$P1146:$S1146,0))</f>
        <v>Xưởng/Công trình</v>
      </c>
      <c r="U1146" s="21" t="s">
        <v>91</v>
      </c>
      <c r="V1146" s="21" t="s">
        <v>92</v>
      </c>
    </row>
    <row r="1147" spans="1:22" ht="15" customHeight="1" x14ac:dyDescent="0.35">
      <c r="A1147" s="18" t="s">
        <v>2492</v>
      </c>
      <c r="B1147" s="18" t="s">
        <v>2302</v>
      </c>
      <c r="C1147" s="18" t="s">
        <v>2493</v>
      </c>
      <c r="D1147" s="18" t="s">
        <v>100</v>
      </c>
      <c r="E1147" s="18" t="s">
        <v>180</v>
      </c>
      <c r="F1147" s="18" t="s">
        <v>87</v>
      </c>
      <c r="G1147" s="18" t="s">
        <v>132</v>
      </c>
      <c r="H1147" s="19">
        <v>24</v>
      </c>
      <c r="I1147" s="19">
        <v>38</v>
      </c>
      <c r="J1147" s="18" t="s">
        <v>133</v>
      </c>
      <c r="K1147" s="19">
        <v>2</v>
      </c>
      <c r="L1147" s="19">
        <v>5</v>
      </c>
      <c r="M1147" s="19">
        <v>3</v>
      </c>
      <c r="N1147" s="19">
        <v>3</v>
      </c>
      <c r="O1147" s="18" t="s">
        <v>115</v>
      </c>
      <c r="P1147" s="20">
        <f>ROUND(CachTinhDiem!$B$23*ROUND(1+(SUMPRODUCT(INDEX(CachTinhDiem!$B$8:$E$11,1,0),$K1147:$N1147)-1)*9/4,1)+CachTinhDiem!$B$24*ROUND(1+(INDEX(CachTinhDiem!$B$15:$E$20,MATCH($O1147,CachTinhDiem!$A$15:$A$20,0),1)-1)*9/4,1),1)</f>
        <v>7.6</v>
      </c>
      <c r="Q1147" s="20">
        <f>ROUND(CachTinhDiem!$B$23*ROUND(1+(SUMPRODUCT(INDEX(CachTinhDiem!$B$8:$E$11,2,0),$K1147:$N1147)-1)*9/4,1)+CachTinhDiem!$B$24*ROUND(1+(INDEX(CachTinhDiem!$B$15:$E$20,MATCH($O1147,CachTinhDiem!$A$15:$A$20,0),2)-1)*9/4,1),1)</f>
        <v>6.5</v>
      </c>
      <c r="R1147" s="20">
        <f>ROUND(CachTinhDiem!$B$23*ROUND(1+(SUMPRODUCT(INDEX(CachTinhDiem!$B$8:$E$11,3,0),$K1147:$N1147)-1)*9/4,1)+CachTinhDiem!$B$24*ROUND(1+(INDEX(CachTinhDiem!$B$15:$E$20,MATCH($O1147,CachTinhDiem!$A$15:$A$20,0),3)-1)*9/4,1),1)</f>
        <v>7.8</v>
      </c>
      <c r="S1147" s="20">
        <f>ROUND(CachTinhDiem!$B$23*ROUND(1+(SUMPRODUCT(INDEX(CachTinhDiem!$B$8:$E$11,4,0),$K1147:$N1147)-1)*9/4,1)+CachTinhDiem!$B$24*ROUND(1+(INDEX(CachTinhDiem!$B$15:$E$20,MATCH($O1147,CachTinhDiem!$A$15:$A$20,0),4)-1)*9/4,1),1)</f>
        <v>6.1</v>
      </c>
      <c r="T1147" s="18" t="str">
        <f>INDEX(CachTinhDiem!$A$8:$A$11,MATCH(MAX($P1147:$S1147),$P1147:$S1147,0))</f>
        <v>Vẽ ngoại cảnh</v>
      </c>
      <c r="U1147" s="21" t="s">
        <v>91</v>
      </c>
      <c r="V1147" s="21" t="s">
        <v>92</v>
      </c>
    </row>
    <row r="1148" spans="1:22" ht="15" customHeight="1" x14ac:dyDescent="0.35">
      <c r="A1148" s="18" t="s">
        <v>2494</v>
      </c>
      <c r="B1148" s="18" t="s">
        <v>2302</v>
      </c>
      <c r="C1148" s="18" t="s">
        <v>2495</v>
      </c>
      <c r="D1148" s="18" t="s">
        <v>100</v>
      </c>
      <c r="E1148" s="18" t="s">
        <v>95</v>
      </c>
      <c r="F1148" s="18" t="s">
        <v>87</v>
      </c>
      <c r="G1148" s="18" t="s">
        <v>539</v>
      </c>
      <c r="H1148" s="19">
        <v>25</v>
      </c>
      <c r="I1148" s="19">
        <v>40</v>
      </c>
      <c r="J1148" s="18" t="s">
        <v>133</v>
      </c>
      <c r="K1148" s="19">
        <v>1</v>
      </c>
      <c r="L1148" s="19">
        <v>5</v>
      </c>
      <c r="M1148" s="19">
        <v>2</v>
      </c>
      <c r="N1148" s="19">
        <v>3</v>
      </c>
      <c r="O1148" s="18" t="s">
        <v>150</v>
      </c>
      <c r="P1148" s="20">
        <f>ROUND(CachTinhDiem!$B$23*ROUND(1+(SUMPRODUCT(INDEX(CachTinhDiem!$B$8:$E$11,1,0),$K1148:$N1148)-1)*9/4,1)+CachTinhDiem!$B$24*ROUND(1+(INDEX(CachTinhDiem!$B$15:$E$20,MATCH($O1148,CachTinhDiem!$A$15:$A$20,0),1)-1)*9/4,1),1)</f>
        <v>6.3</v>
      </c>
      <c r="Q1148" s="20">
        <f>ROUND(CachTinhDiem!$B$23*ROUND(1+(SUMPRODUCT(INDEX(CachTinhDiem!$B$8:$E$11,2,0),$K1148:$N1148)-1)*9/4,1)+CachTinhDiem!$B$24*ROUND(1+(INDEX(CachTinhDiem!$B$15:$E$20,MATCH($O1148,CachTinhDiem!$A$15:$A$20,0),2)-1)*9/4,1),1)</f>
        <v>4.0999999999999996</v>
      </c>
      <c r="R1148" s="20">
        <f>ROUND(CachTinhDiem!$B$23*ROUND(1+(SUMPRODUCT(INDEX(CachTinhDiem!$B$8:$E$11,3,0),$K1148:$N1148)-1)*9/4,1)+CachTinhDiem!$B$24*ROUND(1+(INDEX(CachTinhDiem!$B$15:$E$20,MATCH($O1148,CachTinhDiem!$A$15:$A$20,0),3)-1)*9/4,1),1)</f>
        <v>7</v>
      </c>
      <c r="S1148" s="20">
        <f>ROUND(CachTinhDiem!$B$23*ROUND(1+(SUMPRODUCT(INDEX(CachTinhDiem!$B$8:$E$11,4,0),$K1148:$N1148)-1)*9/4,1)+CachTinhDiem!$B$24*ROUND(1+(INDEX(CachTinhDiem!$B$15:$E$20,MATCH($O1148,CachTinhDiem!$A$15:$A$20,0),4)-1)*9/4,1),1)</f>
        <v>5.9</v>
      </c>
      <c r="T1148" s="18" t="str">
        <f>INDEX(CachTinhDiem!$A$8:$A$11,MATCH(MAX($P1148:$S1148),$P1148:$S1148,0))</f>
        <v>Vẽ ngoại cảnh</v>
      </c>
      <c r="U1148" s="21" t="s">
        <v>91</v>
      </c>
      <c r="V1148" s="21" t="s">
        <v>92</v>
      </c>
    </row>
    <row r="1149" spans="1:22" ht="15" customHeight="1" x14ac:dyDescent="0.35">
      <c r="A1149" s="18" t="s">
        <v>2496</v>
      </c>
      <c r="B1149" s="18" t="s">
        <v>2302</v>
      </c>
      <c r="C1149" s="18" t="s">
        <v>2497</v>
      </c>
      <c r="D1149" s="18" t="s">
        <v>100</v>
      </c>
      <c r="E1149" s="18" t="s">
        <v>277</v>
      </c>
      <c r="F1149" s="18" t="s">
        <v>87</v>
      </c>
      <c r="G1149" s="18" t="s">
        <v>199</v>
      </c>
      <c r="H1149" s="19">
        <v>19</v>
      </c>
      <c r="I1149" s="19">
        <v>34</v>
      </c>
      <c r="J1149" s="18" t="s">
        <v>89</v>
      </c>
      <c r="K1149" s="19">
        <v>2</v>
      </c>
      <c r="L1149" s="19">
        <v>3</v>
      </c>
      <c r="M1149" s="19">
        <v>2</v>
      </c>
      <c r="N1149" s="19">
        <v>5</v>
      </c>
      <c r="O1149" s="18" t="s">
        <v>103</v>
      </c>
      <c r="P1149" s="20">
        <f>ROUND(CachTinhDiem!$B$23*ROUND(1+(SUMPRODUCT(INDEX(CachTinhDiem!$B$8:$E$11,1,0),$K1149:$N1149)-1)*9/4,1)+CachTinhDiem!$B$24*ROUND(1+(INDEX(CachTinhDiem!$B$15:$E$20,MATCH($O1149,CachTinhDiem!$A$15:$A$20,0),1)-1)*9/4,1),1)</f>
        <v>6.5</v>
      </c>
      <c r="Q1149" s="20">
        <f>ROUND(CachTinhDiem!$B$23*ROUND(1+(SUMPRODUCT(INDEX(CachTinhDiem!$B$8:$E$11,2,0),$K1149:$N1149)-1)*9/4,1)+CachTinhDiem!$B$24*ROUND(1+(INDEX(CachTinhDiem!$B$15:$E$20,MATCH($O1149,CachTinhDiem!$A$15:$A$20,0),2)-1)*9/4,1),1)</f>
        <v>4.0999999999999996</v>
      </c>
      <c r="R1149" s="20">
        <f>ROUND(CachTinhDiem!$B$23*ROUND(1+(SUMPRODUCT(INDEX(CachTinhDiem!$B$8:$E$11,3,0),$K1149:$N1149)-1)*9/4,1)+CachTinhDiem!$B$24*ROUND(1+(INDEX(CachTinhDiem!$B$15:$E$20,MATCH($O1149,CachTinhDiem!$A$15:$A$20,0),3)-1)*9/4,1),1)</f>
        <v>4.7</v>
      </c>
      <c r="S1149" s="20">
        <f>ROUND(CachTinhDiem!$B$23*ROUND(1+(SUMPRODUCT(INDEX(CachTinhDiem!$B$8:$E$11,4,0),$K1149:$N1149)-1)*9/4,1)+CachTinhDiem!$B$24*ROUND(1+(INDEX(CachTinhDiem!$B$15:$E$20,MATCH($O1149,CachTinhDiem!$A$15:$A$20,0),4)-1)*9/4,1),1)</f>
        <v>8.5</v>
      </c>
      <c r="T1149" s="18" t="str">
        <f>INDEX(CachTinhDiem!$A$8:$A$11,MATCH(MAX($P1149:$S1149),$P1149:$S1149,0))</f>
        <v>Thuyết trình</v>
      </c>
      <c r="U1149" s="21" t="s">
        <v>91</v>
      </c>
      <c r="V1149" s="21" t="s">
        <v>92</v>
      </c>
    </row>
    <row r="1150" spans="1:22" ht="15" customHeight="1" x14ac:dyDescent="0.35">
      <c r="A1150" s="18" t="s">
        <v>2498</v>
      </c>
      <c r="B1150" s="18" t="s">
        <v>2302</v>
      </c>
      <c r="C1150" s="18" t="s">
        <v>2499</v>
      </c>
      <c r="D1150" s="18" t="s">
        <v>100</v>
      </c>
      <c r="E1150" s="18" t="s">
        <v>163</v>
      </c>
      <c r="F1150" s="18" t="s">
        <v>87</v>
      </c>
      <c r="G1150" s="18" t="s">
        <v>132</v>
      </c>
      <c r="H1150" s="19">
        <v>19</v>
      </c>
      <c r="I1150" s="19">
        <v>35</v>
      </c>
      <c r="J1150" s="18" t="s">
        <v>89</v>
      </c>
      <c r="K1150" s="19">
        <v>2</v>
      </c>
      <c r="L1150" s="19">
        <v>4</v>
      </c>
      <c r="M1150" s="19">
        <v>2</v>
      </c>
      <c r="N1150" s="19">
        <v>5</v>
      </c>
      <c r="O1150" s="18" t="s">
        <v>103</v>
      </c>
      <c r="P1150" s="20">
        <f>ROUND(CachTinhDiem!$B$23*ROUND(1+(SUMPRODUCT(INDEX(CachTinhDiem!$B$8:$E$11,1,0),$K1150:$N1150)-1)*9/4,1)+CachTinhDiem!$B$24*ROUND(1+(INDEX(CachTinhDiem!$B$15:$E$20,MATCH($O1150,CachTinhDiem!$A$15:$A$20,0),1)-1)*9/4,1),1)</f>
        <v>7</v>
      </c>
      <c r="Q1150" s="20">
        <f>ROUND(CachTinhDiem!$B$23*ROUND(1+(SUMPRODUCT(INDEX(CachTinhDiem!$B$8:$E$11,2,0),$K1150:$N1150)-1)*9/4,1)+CachTinhDiem!$B$24*ROUND(1+(INDEX(CachTinhDiem!$B$15:$E$20,MATCH($O1150,CachTinhDiem!$A$15:$A$20,0),2)-1)*9/4,1),1)</f>
        <v>4.4000000000000004</v>
      </c>
      <c r="R1150" s="20">
        <f>ROUND(CachTinhDiem!$B$23*ROUND(1+(SUMPRODUCT(INDEX(CachTinhDiem!$B$8:$E$11,3,0),$K1150:$N1150)-1)*9/4,1)+CachTinhDiem!$B$24*ROUND(1+(INDEX(CachTinhDiem!$B$15:$E$20,MATCH($O1150,CachTinhDiem!$A$15:$A$20,0),3)-1)*9/4,1),1)</f>
        <v>5.2</v>
      </c>
      <c r="S1150" s="20">
        <f>ROUND(CachTinhDiem!$B$23*ROUND(1+(SUMPRODUCT(INDEX(CachTinhDiem!$B$8:$E$11,4,0),$K1150:$N1150)-1)*9/4,1)+CachTinhDiem!$B$24*ROUND(1+(INDEX(CachTinhDiem!$B$15:$E$20,MATCH($O1150,CachTinhDiem!$A$15:$A$20,0),4)-1)*9/4,1),1)</f>
        <v>8.6999999999999993</v>
      </c>
      <c r="T1150" s="18" t="str">
        <f>INDEX(CachTinhDiem!$A$8:$A$11,MATCH(MAX($P1150:$S1150),$P1150:$S1150,0))</f>
        <v>Thuyết trình</v>
      </c>
      <c r="U1150" s="21" t="s">
        <v>91</v>
      </c>
      <c r="V1150" s="21" t="s">
        <v>92</v>
      </c>
    </row>
    <row r="1151" spans="1:22" ht="15" customHeight="1" x14ac:dyDescent="0.35">
      <c r="A1151" s="18" t="s">
        <v>2500</v>
      </c>
      <c r="B1151" s="18" t="s">
        <v>2302</v>
      </c>
      <c r="C1151" s="18" t="s">
        <v>2501</v>
      </c>
      <c r="D1151" s="18" t="s">
        <v>100</v>
      </c>
      <c r="E1151" s="18" t="s">
        <v>160</v>
      </c>
      <c r="F1151" s="18" t="s">
        <v>87</v>
      </c>
      <c r="G1151" s="18" t="s">
        <v>490</v>
      </c>
      <c r="H1151" s="19">
        <v>12</v>
      </c>
      <c r="I1151" s="19">
        <v>27</v>
      </c>
      <c r="J1151" s="18" t="s">
        <v>128</v>
      </c>
      <c r="K1151" s="19">
        <v>4</v>
      </c>
      <c r="L1151" s="19">
        <v>2</v>
      </c>
      <c r="M1151" s="19">
        <v>3</v>
      </c>
      <c r="N1151" s="19">
        <v>5</v>
      </c>
      <c r="O1151" s="18" t="s">
        <v>103</v>
      </c>
      <c r="P1151" s="20">
        <f>ROUND(CachTinhDiem!$B$23*ROUND(1+(SUMPRODUCT(INDEX(CachTinhDiem!$B$8:$E$11,1,0),$K1151:$N1151)-1)*9/4,1)+CachTinhDiem!$B$24*ROUND(1+(INDEX(CachTinhDiem!$B$15:$E$20,MATCH($O1151,CachTinhDiem!$A$15:$A$20,0),1)-1)*9/4,1),1)</f>
        <v>6.8</v>
      </c>
      <c r="Q1151" s="20">
        <f>ROUND(CachTinhDiem!$B$23*ROUND(1+(SUMPRODUCT(INDEX(CachTinhDiem!$B$8:$E$11,2,0),$K1151:$N1151)-1)*9/4,1)+CachTinhDiem!$B$24*ROUND(1+(INDEX(CachTinhDiem!$B$15:$E$20,MATCH($O1151,CachTinhDiem!$A$15:$A$20,0),2)-1)*9/4,1),1)</f>
        <v>5.2</v>
      </c>
      <c r="R1151" s="20">
        <f>ROUND(CachTinhDiem!$B$23*ROUND(1+(SUMPRODUCT(INDEX(CachTinhDiem!$B$8:$E$11,3,0),$K1151:$N1151)-1)*9/4,1)+CachTinhDiem!$B$24*ROUND(1+(INDEX(CachTinhDiem!$B$15:$E$20,MATCH($O1151,CachTinhDiem!$A$15:$A$20,0),3)-1)*9/4,1),1)</f>
        <v>5</v>
      </c>
      <c r="S1151" s="20">
        <f>ROUND(CachTinhDiem!$B$23*ROUND(1+(SUMPRODUCT(INDEX(CachTinhDiem!$B$8:$E$11,4,0),$K1151:$N1151)-1)*9/4,1)+CachTinhDiem!$B$24*ROUND(1+(INDEX(CachTinhDiem!$B$15:$E$20,MATCH($O1151,CachTinhDiem!$A$15:$A$20,0),4)-1)*9/4,1),1)</f>
        <v>8.5</v>
      </c>
      <c r="T1151" s="18" t="str">
        <f>INDEX(CachTinhDiem!$A$8:$A$11,MATCH(MAX($P1151:$S1151),$P1151:$S1151,0))</f>
        <v>Thuyết trình</v>
      </c>
      <c r="U1151" s="21" t="s">
        <v>91</v>
      </c>
      <c r="V1151" s="21" t="s">
        <v>92</v>
      </c>
    </row>
    <row r="1152" spans="1:22" ht="15" customHeight="1" x14ac:dyDescent="0.35">
      <c r="A1152" s="18" t="s">
        <v>2502</v>
      </c>
      <c r="B1152" s="18" t="s">
        <v>2302</v>
      </c>
      <c r="C1152" s="18" t="s">
        <v>2503</v>
      </c>
      <c r="D1152" s="18" t="s">
        <v>100</v>
      </c>
      <c r="E1152" s="18" t="s">
        <v>284</v>
      </c>
      <c r="F1152" s="18" t="s">
        <v>87</v>
      </c>
      <c r="G1152" s="18" t="s">
        <v>199</v>
      </c>
      <c r="H1152" s="19">
        <v>19</v>
      </c>
      <c r="I1152" s="19">
        <v>34</v>
      </c>
      <c r="J1152" s="18" t="s">
        <v>89</v>
      </c>
      <c r="K1152" s="19">
        <v>2</v>
      </c>
      <c r="L1152" s="19">
        <v>3</v>
      </c>
      <c r="M1152" s="19">
        <v>1</v>
      </c>
      <c r="N1152" s="19">
        <v>5</v>
      </c>
      <c r="O1152" s="18" t="s">
        <v>103</v>
      </c>
      <c r="P1152" s="20">
        <f>ROUND(CachTinhDiem!$B$23*ROUND(1+(SUMPRODUCT(INDEX(CachTinhDiem!$B$8:$E$11,1,0),$K1152:$N1152)-1)*9/4,1)+CachTinhDiem!$B$24*ROUND(1+(INDEX(CachTinhDiem!$B$15:$E$20,MATCH($O1152,CachTinhDiem!$A$15:$A$20,0),1)-1)*9/4,1),1)</f>
        <v>6.1</v>
      </c>
      <c r="Q1152" s="20">
        <f>ROUND(CachTinhDiem!$B$23*ROUND(1+(SUMPRODUCT(INDEX(CachTinhDiem!$B$8:$E$11,2,0),$K1152:$N1152)-1)*9/4,1)+CachTinhDiem!$B$24*ROUND(1+(INDEX(CachTinhDiem!$B$15:$E$20,MATCH($O1152,CachTinhDiem!$A$15:$A$20,0),2)-1)*9/4,1),1)</f>
        <v>3.3</v>
      </c>
      <c r="R1152" s="20">
        <f>ROUND(CachTinhDiem!$B$23*ROUND(1+(SUMPRODUCT(INDEX(CachTinhDiem!$B$8:$E$11,3,0),$K1152:$N1152)-1)*9/4,1)+CachTinhDiem!$B$24*ROUND(1+(INDEX(CachTinhDiem!$B$15:$E$20,MATCH($O1152,CachTinhDiem!$A$15:$A$20,0),3)-1)*9/4,1),1)</f>
        <v>3.9</v>
      </c>
      <c r="S1152" s="20">
        <f>ROUND(CachTinhDiem!$B$23*ROUND(1+(SUMPRODUCT(INDEX(CachTinhDiem!$B$8:$E$11,4,0),$K1152:$N1152)-1)*9/4,1)+CachTinhDiem!$B$24*ROUND(1+(INDEX(CachTinhDiem!$B$15:$E$20,MATCH($O1152,CachTinhDiem!$A$15:$A$20,0),4)-1)*9/4,1),1)</f>
        <v>8.1</v>
      </c>
      <c r="T1152" s="18" t="str">
        <f>INDEX(CachTinhDiem!$A$8:$A$11,MATCH(MAX($P1152:$S1152),$P1152:$S1152,0))</f>
        <v>Thuyết trình</v>
      </c>
      <c r="U1152" s="21" t="s">
        <v>91</v>
      </c>
      <c r="V1152" s="21" t="s">
        <v>92</v>
      </c>
    </row>
    <row r="1153" spans="1:22" ht="15" customHeight="1" x14ac:dyDescent="0.35">
      <c r="A1153" s="18" t="s">
        <v>2504</v>
      </c>
      <c r="B1153" s="18" t="s">
        <v>2302</v>
      </c>
      <c r="C1153" s="18" t="s">
        <v>2505</v>
      </c>
      <c r="D1153" s="18" t="s">
        <v>100</v>
      </c>
      <c r="E1153" s="18" t="s">
        <v>106</v>
      </c>
      <c r="F1153" s="18" t="s">
        <v>87</v>
      </c>
      <c r="G1153" s="18" t="s">
        <v>399</v>
      </c>
      <c r="H1153" s="19">
        <v>19</v>
      </c>
      <c r="I1153" s="19">
        <v>37</v>
      </c>
      <c r="J1153" s="18" t="s">
        <v>89</v>
      </c>
      <c r="K1153" s="19">
        <v>2</v>
      </c>
      <c r="L1153" s="19">
        <v>5</v>
      </c>
      <c r="M1153" s="19">
        <v>4</v>
      </c>
      <c r="N1153" s="19">
        <v>3</v>
      </c>
      <c r="O1153" s="18" t="s">
        <v>103</v>
      </c>
      <c r="P1153" s="20">
        <f>ROUND(CachTinhDiem!$B$23*ROUND(1+(SUMPRODUCT(INDEX(CachTinhDiem!$B$8:$E$11,1,0),$K1153:$N1153)-1)*9/4,1)+CachTinhDiem!$B$24*ROUND(1+(INDEX(CachTinhDiem!$B$15:$E$20,MATCH($O1153,CachTinhDiem!$A$15:$A$20,0),1)-1)*9/4,1),1)</f>
        <v>7.5</v>
      </c>
      <c r="Q1153" s="20">
        <f>ROUND(CachTinhDiem!$B$23*ROUND(1+(SUMPRODUCT(INDEX(CachTinhDiem!$B$8:$E$11,2,0),$K1153:$N1153)-1)*9/4,1)+CachTinhDiem!$B$24*ROUND(1+(INDEX(CachTinhDiem!$B$15:$E$20,MATCH($O1153,CachTinhDiem!$A$15:$A$20,0),2)-1)*9/4,1),1)</f>
        <v>6</v>
      </c>
      <c r="R1153" s="20">
        <f>ROUND(CachTinhDiem!$B$23*ROUND(1+(SUMPRODUCT(INDEX(CachTinhDiem!$B$8:$E$11,3,0),$K1153:$N1153)-1)*9/4,1)+CachTinhDiem!$B$24*ROUND(1+(INDEX(CachTinhDiem!$B$15:$E$20,MATCH($O1153,CachTinhDiem!$A$15:$A$20,0),3)-1)*9/4,1),1)</f>
        <v>6.6</v>
      </c>
      <c r="S1153" s="20">
        <f>ROUND(CachTinhDiem!$B$23*ROUND(1+(SUMPRODUCT(INDEX(CachTinhDiem!$B$8:$E$11,4,0),$K1153:$N1153)-1)*9/4,1)+CachTinhDiem!$B$24*ROUND(1+(INDEX(CachTinhDiem!$B$15:$E$20,MATCH($O1153,CachTinhDiem!$A$15:$A$20,0),4)-1)*9/4,1),1)</f>
        <v>7.8</v>
      </c>
      <c r="T1153" s="18" t="str">
        <f>INDEX(CachTinhDiem!$A$8:$A$11,MATCH(MAX($P1153:$S1153),$P1153:$S1153,0))</f>
        <v>Thuyết trình</v>
      </c>
      <c r="U1153" s="21" t="s">
        <v>91</v>
      </c>
      <c r="V1153" s="21" t="s">
        <v>92</v>
      </c>
    </row>
    <row r="1154" spans="1:22" ht="15" customHeight="1" x14ac:dyDescent="0.35">
      <c r="A1154" s="18" t="s">
        <v>2506</v>
      </c>
      <c r="B1154" s="18" t="s">
        <v>2302</v>
      </c>
      <c r="C1154" s="18" t="s">
        <v>2507</v>
      </c>
      <c r="D1154" s="18" t="s">
        <v>100</v>
      </c>
      <c r="E1154" s="18" t="s">
        <v>225</v>
      </c>
      <c r="F1154" s="18" t="s">
        <v>87</v>
      </c>
      <c r="G1154" s="18" t="s">
        <v>199</v>
      </c>
      <c r="H1154" s="19">
        <v>15</v>
      </c>
      <c r="I1154" s="19">
        <v>32</v>
      </c>
      <c r="J1154" s="18" t="s">
        <v>89</v>
      </c>
      <c r="K1154" s="19">
        <v>2</v>
      </c>
      <c r="L1154" s="19">
        <v>3</v>
      </c>
      <c r="M1154" s="19">
        <v>2</v>
      </c>
      <c r="N1154" s="19">
        <v>5</v>
      </c>
      <c r="O1154" s="18" t="s">
        <v>103</v>
      </c>
      <c r="P1154" s="20">
        <f>ROUND(CachTinhDiem!$B$23*ROUND(1+(SUMPRODUCT(INDEX(CachTinhDiem!$B$8:$E$11,1,0),$K1154:$N1154)-1)*9/4,1)+CachTinhDiem!$B$24*ROUND(1+(INDEX(CachTinhDiem!$B$15:$E$20,MATCH($O1154,CachTinhDiem!$A$15:$A$20,0),1)-1)*9/4,1),1)</f>
        <v>6.5</v>
      </c>
      <c r="Q1154" s="20">
        <f>ROUND(CachTinhDiem!$B$23*ROUND(1+(SUMPRODUCT(INDEX(CachTinhDiem!$B$8:$E$11,2,0),$K1154:$N1154)-1)*9/4,1)+CachTinhDiem!$B$24*ROUND(1+(INDEX(CachTinhDiem!$B$15:$E$20,MATCH($O1154,CachTinhDiem!$A$15:$A$20,0),2)-1)*9/4,1),1)</f>
        <v>4.0999999999999996</v>
      </c>
      <c r="R1154" s="20">
        <f>ROUND(CachTinhDiem!$B$23*ROUND(1+(SUMPRODUCT(INDEX(CachTinhDiem!$B$8:$E$11,3,0),$K1154:$N1154)-1)*9/4,1)+CachTinhDiem!$B$24*ROUND(1+(INDEX(CachTinhDiem!$B$15:$E$20,MATCH($O1154,CachTinhDiem!$A$15:$A$20,0),3)-1)*9/4,1),1)</f>
        <v>4.7</v>
      </c>
      <c r="S1154" s="20">
        <f>ROUND(CachTinhDiem!$B$23*ROUND(1+(SUMPRODUCT(INDEX(CachTinhDiem!$B$8:$E$11,4,0),$K1154:$N1154)-1)*9/4,1)+CachTinhDiem!$B$24*ROUND(1+(INDEX(CachTinhDiem!$B$15:$E$20,MATCH($O1154,CachTinhDiem!$A$15:$A$20,0),4)-1)*9/4,1),1)</f>
        <v>8.5</v>
      </c>
      <c r="T1154" s="18" t="str">
        <f>INDEX(CachTinhDiem!$A$8:$A$11,MATCH(MAX($P1154:$S1154),$P1154:$S1154,0))</f>
        <v>Thuyết trình</v>
      </c>
      <c r="U1154" s="21" t="s">
        <v>91</v>
      </c>
      <c r="V1154" s="21" t="s">
        <v>92</v>
      </c>
    </row>
    <row r="1155" spans="1:22" ht="15" customHeight="1" x14ac:dyDescent="0.35">
      <c r="A1155" s="18" t="s">
        <v>2508</v>
      </c>
      <c r="B1155" s="18" t="s">
        <v>2302</v>
      </c>
      <c r="C1155" s="18" t="s">
        <v>2509</v>
      </c>
      <c r="D1155" s="18" t="s">
        <v>100</v>
      </c>
      <c r="E1155" s="18" t="s">
        <v>160</v>
      </c>
      <c r="F1155" s="18" t="s">
        <v>87</v>
      </c>
      <c r="G1155" s="18" t="s">
        <v>278</v>
      </c>
      <c r="H1155" s="19">
        <v>23</v>
      </c>
      <c r="I1155" s="19">
        <v>40</v>
      </c>
      <c r="J1155" s="18" t="s">
        <v>133</v>
      </c>
      <c r="K1155" s="19">
        <v>1</v>
      </c>
      <c r="L1155" s="19">
        <v>5</v>
      </c>
      <c r="M1155" s="19">
        <v>2</v>
      </c>
      <c r="N1155" s="19">
        <v>2</v>
      </c>
      <c r="O1155" s="18" t="s">
        <v>110</v>
      </c>
      <c r="P1155" s="20">
        <f>ROUND(CachTinhDiem!$B$23*ROUND(1+(SUMPRODUCT(INDEX(CachTinhDiem!$B$8:$E$11,1,0),$K1155:$N1155)-1)*9/4,1)+CachTinhDiem!$B$24*ROUND(1+(INDEX(CachTinhDiem!$B$15:$E$20,MATCH($O1155,CachTinhDiem!$A$15:$A$20,0),1)-1)*9/4,1),1)</f>
        <v>5.9</v>
      </c>
      <c r="Q1155" s="20">
        <f>ROUND(CachTinhDiem!$B$23*ROUND(1+(SUMPRODUCT(INDEX(CachTinhDiem!$B$8:$E$11,2,0),$K1155:$N1155)-1)*9/4,1)+CachTinhDiem!$B$24*ROUND(1+(INDEX(CachTinhDiem!$B$15:$E$20,MATCH($O1155,CachTinhDiem!$A$15:$A$20,0),2)-1)*9/4,1),1)</f>
        <v>4.5999999999999996</v>
      </c>
      <c r="R1155" s="20">
        <f>ROUND(CachTinhDiem!$B$23*ROUND(1+(SUMPRODUCT(INDEX(CachTinhDiem!$B$8:$E$11,3,0),$K1155:$N1155)-1)*9/4,1)+CachTinhDiem!$B$24*ROUND(1+(INDEX(CachTinhDiem!$B$15:$E$20,MATCH($O1155,CachTinhDiem!$A$15:$A$20,0),3)-1)*9/4,1),1)</f>
        <v>5.4</v>
      </c>
      <c r="S1155" s="20">
        <f>ROUND(CachTinhDiem!$B$23*ROUND(1+(SUMPRODUCT(INDEX(CachTinhDiem!$B$8:$E$11,4,0),$K1155:$N1155)-1)*9/4,1)+CachTinhDiem!$B$24*ROUND(1+(INDEX(CachTinhDiem!$B$15:$E$20,MATCH($O1155,CachTinhDiem!$A$15:$A$20,0),4)-1)*9/4,1),1)</f>
        <v>5.6</v>
      </c>
      <c r="T1155" s="18" t="str">
        <f>INDEX(CachTinhDiem!$A$8:$A$11,MATCH(MAX($P1155:$S1155),$P1155:$S1155,0))</f>
        <v>Đi học</v>
      </c>
      <c r="U1155" s="21" t="s">
        <v>91</v>
      </c>
      <c r="V1155" s="21" t="s">
        <v>92</v>
      </c>
    </row>
    <row r="1156" spans="1:22" ht="15" customHeight="1" x14ac:dyDescent="0.35">
      <c r="A1156" s="18" t="s">
        <v>2510</v>
      </c>
      <c r="B1156" s="18" t="s">
        <v>2302</v>
      </c>
      <c r="C1156" s="18" t="s">
        <v>2511</v>
      </c>
      <c r="D1156" s="18" t="s">
        <v>100</v>
      </c>
      <c r="E1156" s="18" t="s">
        <v>131</v>
      </c>
      <c r="F1156" s="18" t="s">
        <v>87</v>
      </c>
      <c r="G1156" s="18" t="s">
        <v>199</v>
      </c>
      <c r="H1156" s="19">
        <v>19</v>
      </c>
      <c r="I1156" s="19">
        <v>34</v>
      </c>
      <c r="J1156" s="18" t="s">
        <v>89</v>
      </c>
      <c r="K1156" s="19">
        <v>2</v>
      </c>
      <c r="L1156" s="19">
        <v>3</v>
      </c>
      <c r="M1156" s="19">
        <v>2</v>
      </c>
      <c r="N1156" s="19">
        <v>5</v>
      </c>
      <c r="O1156" s="18" t="s">
        <v>103</v>
      </c>
      <c r="P1156" s="20">
        <f>ROUND(CachTinhDiem!$B$23*ROUND(1+(SUMPRODUCT(INDEX(CachTinhDiem!$B$8:$E$11,1,0),$K1156:$N1156)-1)*9/4,1)+CachTinhDiem!$B$24*ROUND(1+(INDEX(CachTinhDiem!$B$15:$E$20,MATCH($O1156,CachTinhDiem!$A$15:$A$20,0),1)-1)*9/4,1),1)</f>
        <v>6.5</v>
      </c>
      <c r="Q1156" s="20">
        <f>ROUND(CachTinhDiem!$B$23*ROUND(1+(SUMPRODUCT(INDEX(CachTinhDiem!$B$8:$E$11,2,0),$K1156:$N1156)-1)*9/4,1)+CachTinhDiem!$B$24*ROUND(1+(INDEX(CachTinhDiem!$B$15:$E$20,MATCH($O1156,CachTinhDiem!$A$15:$A$20,0),2)-1)*9/4,1),1)</f>
        <v>4.0999999999999996</v>
      </c>
      <c r="R1156" s="20">
        <f>ROUND(CachTinhDiem!$B$23*ROUND(1+(SUMPRODUCT(INDEX(CachTinhDiem!$B$8:$E$11,3,0),$K1156:$N1156)-1)*9/4,1)+CachTinhDiem!$B$24*ROUND(1+(INDEX(CachTinhDiem!$B$15:$E$20,MATCH($O1156,CachTinhDiem!$A$15:$A$20,0),3)-1)*9/4,1),1)</f>
        <v>4.7</v>
      </c>
      <c r="S1156" s="20">
        <f>ROUND(CachTinhDiem!$B$23*ROUND(1+(SUMPRODUCT(INDEX(CachTinhDiem!$B$8:$E$11,4,0),$K1156:$N1156)-1)*9/4,1)+CachTinhDiem!$B$24*ROUND(1+(INDEX(CachTinhDiem!$B$15:$E$20,MATCH($O1156,CachTinhDiem!$A$15:$A$20,0),4)-1)*9/4,1),1)</f>
        <v>8.5</v>
      </c>
      <c r="T1156" s="18" t="str">
        <f>INDEX(CachTinhDiem!$A$8:$A$11,MATCH(MAX($P1156:$S1156),$P1156:$S1156,0))</f>
        <v>Thuyết trình</v>
      </c>
      <c r="U1156" s="21" t="s">
        <v>91</v>
      </c>
      <c r="V1156" s="21" t="s">
        <v>92</v>
      </c>
    </row>
    <row r="1157" spans="1:22" ht="15" customHeight="1" x14ac:dyDescent="0.35">
      <c r="A1157" s="18" t="s">
        <v>2512</v>
      </c>
      <c r="B1157" s="18" t="s">
        <v>2302</v>
      </c>
      <c r="C1157" s="18" t="s">
        <v>2513</v>
      </c>
      <c r="D1157" s="18" t="s">
        <v>100</v>
      </c>
      <c r="E1157" s="18" t="s">
        <v>147</v>
      </c>
      <c r="F1157" s="18" t="s">
        <v>87</v>
      </c>
      <c r="G1157" s="18" t="s">
        <v>199</v>
      </c>
      <c r="H1157" s="19">
        <v>18</v>
      </c>
      <c r="I1157" s="19">
        <v>33</v>
      </c>
      <c r="J1157" s="18" t="s">
        <v>89</v>
      </c>
      <c r="K1157" s="19">
        <v>2</v>
      </c>
      <c r="L1157" s="19">
        <v>3</v>
      </c>
      <c r="M1157" s="19">
        <v>1</v>
      </c>
      <c r="N1157" s="19">
        <v>5</v>
      </c>
      <c r="O1157" s="18" t="s">
        <v>103</v>
      </c>
      <c r="P1157" s="20">
        <f>ROUND(CachTinhDiem!$B$23*ROUND(1+(SUMPRODUCT(INDEX(CachTinhDiem!$B$8:$E$11,1,0),$K1157:$N1157)-1)*9/4,1)+CachTinhDiem!$B$24*ROUND(1+(INDEX(CachTinhDiem!$B$15:$E$20,MATCH($O1157,CachTinhDiem!$A$15:$A$20,0),1)-1)*9/4,1),1)</f>
        <v>6.1</v>
      </c>
      <c r="Q1157" s="20">
        <f>ROUND(CachTinhDiem!$B$23*ROUND(1+(SUMPRODUCT(INDEX(CachTinhDiem!$B$8:$E$11,2,0),$K1157:$N1157)-1)*9/4,1)+CachTinhDiem!$B$24*ROUND(1+(INDEX(CachTinhDiem!$B$15:$E$20,MATCH($O1157,CachTinhDiem!$A$15:$A$20,0),2)-1)*9/4,1),1)</f>
        <v>3.3</v>
      </c>
      <c r="R1157" s="20">
        <f>ROUND(CachTinhDiem!$B$23*ROUND(1+(SUMPRODUCT(INDEX(CachTinhDiem!$B$8:$E$11,3,0),$K1157:$N1157)-1)*9/4,1)+CachTinhDiem!$B$24*ROUND(1+(INDEX(CachTinhDiem!$B$15:$E$20,MATCH($O1157,CachTinhDiem!$A$15:$A$20,0),3)-1)*9/4,1),1)</f>
        <v>3.9</v>
      </c>
      <c r="S1157" s="20">
        <f>ROUND(CachTinhDiem!$B$23*ROUND(1+(SUMPRODUCT(INDEX(CachTinhDiem!$B$8:$E$11,4,0),$K1157:$N1157)-1)*9/4,1)+CachTinhDiem!$B$24*ROUND(1+(INDEX(CachTinhDiem!$B$15:$E$20,MATCH($O1157,CachTinhDiem!$A$15:$A$20,0),4)-1)*9/4,1),1)</f>
        <v>8.1</v>
      </c>
      <c r="T1157" s="18" t="str">
        <f>INDEX(CachTinhDiem!$A$8:$A$11,MATCH(MAX($P1157:$S1157),$P1157:$S1157,0))</f>
        <v>Thuyết trình</v>
      </c>
      <c r="U1157" s="21" t="s">
        <v>91</v>
      </c>
      <c r="V1157" s="21" t="s">
        <v>92</v>
      </c>
    </row>
    <row r="1158" spans="1:22" ht="15" customHeight="1" x14ac:dyDescent="0.35">
      <c r="A1158" s="18" t="s">
        <v>2514</v>
      </c>
      <c r="B1158" s="18" t="s">
        <v>2302</v>
      </c>
      <c r="C1158" s="18" t="s">
        <v>2515</v>
      </c>
      <c r="D1158" s="18" t="s">
        <v>100</v>
      </c>
      <c r="E1158" s="18" t="s">
        <v>183</v>
      </c>
      <c r="F1158" s="18" t="s">
        <v>87</v>
      </c>
      <c r="G1158" s="18" t="s">
        <v>132</v>
      </c>
      <c r="H1158" s="19">
        <v>19</v>
      </c>
      <c r="I1158" s="19">
        <v>33</v>
      </c>
      <c r="J1158" s="18" t="s">
        <v>89</v>
      </c>
      <c r="K1158" s="19">
        <v>2</v>
      </c>
      <c r="L1158" s="19">
        <v>4</v>
      </c>
      <c r="M1158" s="19">
        <v>2</v>
      </c>
      <c r="N1158" s="19">
        <v>5</v>
      </c>
      <c r="O1158" s="18" t="s">
        <v>103</v>
      </c>
      <c r="P1158" s="20">
        <f>ROUND(CachTinhDiem!$B$23*ROUND(1+(SUMPRODUCT(INDEX(CachTinhDiem!$B$8:$E$11,1,0),$K1158:$N1158)-1)*9/4,1)+CachTinhDiem!$B$24*ROUND(1+(INDEX(CachTinhDiem!$B$15:$E$20,MATCH($O1158,CachTinhDiem!$A$15:$A$20,0),1)-1)*9/4,1),1)</f>
        <v>7</v>
      </c>
      <c r="Q1158" s="20">
        <f>ROUND(CachTinhDiem!$B$23*ROUND(1+(SUMPRODUCT(INDEX(CachTinhDiem!$B$8:$E$11,2,0),$K1158:$N1158)-1)*9/4,1)+CachTinhDiem!$B$24*ROUND(1+(INDEX(CachTinhDiem!$B$15:$E$20,MATCH($O1158,CachTinhDiem!$A$15:$A$20,0),2)-1)*9/4,1),1)</f>
        <v>4.4000000000000004</v>
      </c>
      <c r="R1158" s="20">
        <f>ROUND(CachTinhDiem!$B$23*ROUND(1+(SUMPRODUCT(INDEX(CachTinhDiem!$B$8:$E$11,3,0),$K1158:$N1158)-1)*9/4,1)+CachTinhDiem!$B$24*ROUND(1+(INDEX(CachTinhDiem!$B$15:$E$20,MATCH($O1158,CachTinhDiem!$A$15:$A$20,0),3)-1)*9/4,1),1)</f>
        <v>5.2</v>
      </c>
      <c r="S1158" s="20">
        <f>ROUND(CachTinhDiem!$B$23*ROUND(1+(SUMPRODUCT(INDEX(CachTinhDiem!$B$8:$E$11,4,0),$K1158:$N1158)-1)*9/4,1)+CachTinhDiem!$B$24*ROUND(1+(INDEX(CachTinhDiem!$B$15:$E$20,MATCH($O1158,CachTinhDiem!$A$15:$A$20,0),4)-1)*9/4,1),1)</f>
        <v>8.6999999999999993</v>
      </c>
      <c r="T1158" s="18" t="str">
        <f>INDEX(CachTinhDiem!$A$8:$A$11,MATCH(MAX($P1158:$S1158),$P1158:$S1158,0))</f>
        <v>Thuyết trình</v>
      </c>
      <c r="U1158" s="21" t="s">
        <v>91</v>
      </c>
      <c r="V1158" s="21" t="s">
        <v>92</v>
      </c>
    </row>
    <row r="1159" spans="1:22" ht="15" customHeight="1" x14ac:dyDescent="0.35">
      <c r="A1159" s="18" t="s">
        <v>2516</v>
      </c>
      <c r="B1159" s="18" t="s">
        <v>2302</v>
      </c>
      <c r="C1159" s="18" t="s">
        <v>2517</v>
      </c>
      <c r="D1159" s="18" t="s">
        <v>100</v>
      </c>
      <c r="E1159" s="18" t="s">
        <v>18</v>
      </c>
      <c r="F1159" s="18" t="s">
        <v>87</v>
      </c>
      <c r="G1159" s="18" t="s">
        <v>215</v>
      </c>
      <c r="H1159" s="19">
        <v>21</v>
      </c>
      <c r="I1159" s="19">
        <v>37</v>
      </c>
      <c r="J1159" s="18" t="s">
        <v>89</v>
      </c>
      <c r="K1159" s="19">
        <v>2</v>
      </c>
      <c r="L1159" s="19">
        <v>4</v>
      </c>
      <c r="M1159" s="19">
        <v>3</v>
      </c>
      <c r="N1159" s="19">
        <v>3</v>
      </c>
      <c r="O1159" s="18" t="s">
        <v>103</v>
      </c>
      <c r="P1159" s="20">
        <f>ROUND(CachTinhDiem!$B$23*ROUND(1+(SUMPRODUCT(INDEX(CachTinhDiem!$B$8:$E$11,1,0),$K1159:$N1159)-1)*9/4,1)+CachTinhDiem!$B$24*ROUND(1+(INDEX(CachTinhDiem!$B$15:$E$20,MATCH($O1159,CachTinhDiem!$A$15:$A$20,0),1)-1)*9/4,1),1)</f>
        <v>6.5</v>
      </c>
      <c r="Q1159" s="20">
        <f>ROUND(CachTinhDiem!$B$23*ROUND(1+(SUMPRODUCT(INDEX(CachTinhDiem!$B$8:$E$11,2,0),$K1159:$N1159)-1)*9/4,1)+CachTinhDiem!$B$24*ROUND(1+(INDEX(CachTinhDiem!$B$15:$E$20,MATCH($O1159,CachTinhDiem!$A$15:$A$20,0),2)-1)*9/4,1),1)</f>
        <v>4.8</v>
      </c>
      <c r="R1159" s="20">
        <f>ROUND(CachTinhDiem!$B$23*ROUND(1+(SUMPRODUCT(INDEX(CachTinhDiem!$B$8:$E$11,3,0),$K1159:$N1159)-1)*9/4,1)+CachTinhDiem!$B$24*ROUND(1+(INDEX(CachTinhDiem!$B$15:$E$20,MATCH($O1159,CachTinhDiem!$A$15:$A$20,0),3)-1)*9/4,1),1)</f>
        <v>5.3</v>
      </c>
      <c r="S1159" s="20">
        <f>ROUND(CachTinhDiem!$B$23*ROUND(1+(SUMPRODUCT(INDEX(CachTinhDiem!$B$8:$E$11,4,0),$K1159:$N1159)-1)*9/4,1)+CachTinhDiem!$B$24*ROUND(1+(INDEX(CachTinhDiem!$B$15:$E$20,MATCH($O1159,CachTinhDiem!$A$15:$A$20,0),4)-1)*9/4,1),1)</f>
        <v>7.2</v>
      </c>
      <c r="T1159" s="18" t="str">
        <f>INDEX(CachTinhDiem!$A$8:$A$11,MATCH(MAX($P1159:$S1159),$P1159:$S1159,0))</f>
        <v>Thuyết trình</v>
      </c>
      <c r="U1159" s="21" t="s">
        <v>91</v>
      </c>
      <c r="V1159" s="21" t="s">
        <v>92</v>
      </c>
    </row>
    <row r="1160" spans="1:22" ht="15" customHeight="1" x14ac:dyDescent="0.35">
      <c r="A1160" s="18" t="s">
        <v>2518</v>
      </c>
      <c r="B1160" s="18" t="s">
        <v>2302</v>
      </c>
      <c r="C1160" s="18" t="s">
        <v>2519</v>
      </c>
      <c r="D1160" s="18" t="s">
        <v>100</v>
      </c>
      <c r="E1160" s="18" t="s">
        <v>678</v>
      </c>
      <c r="F1160" s="18" t="s">
        <v>737</v>
      </c>
      <c r="G1160" s="18" t="s">
        <v>278</v>
      </c>
      <c r="H1160" s="19">
        <v>21</v>
      </c>
      <c r="I1160" s="19">
        <v>37</v>
      </c>
      <c r="J1160" s="18" t="s">
        <v>89</v>
      </c>
      <c r="K1160" s="19">
        <v>1</v>
      </c>
      <c r="L1160" s="19">
        <v>5</v>
      </c>
      <c r="M1160" s="19">
        <v>3</v>
      </c>
      <c r="N1160" s="19">
        <v>3</v>
      </c>
      <c r="O1160" s="18" t="s">
        <v>103</v>
      </c>
      <c r="P1160" s="20">
        <f>ROUND(CachTinhDiem!$B$23*ROUND(1+(SUMPRODUCT(INDEX(CachTinhDiem!$B$8:$E$11,1,0),$K1160:$N1160)-1)*9/4,1)+CachTinhDiem!$B$24*ROUND(1+(INDEX(CachTinhDiem!$B$15:$E$20,MATCH($O1160,CachTinhDiem!$A$15:$A$20,0),1)-1)*9/4,1),1)</f>
        <v>6.8</v>
      </c>
      <c r="Q1160" s="20">
        <f>ROUND(CachTinhDiem!$B$23*ROUND(1+(SUMPRODUCT(INDEX(CachTinhDiem!$B$8:$E$11,2,0),$K1160:$N1160)-1)*9/4,1)+CachTinhDiem!$B$24*ROUND(1+(INDEX(CachTinhDiem!$B$15:$E$20,MATCH($O1160,CachTinhDiem!$A$15:$A$20,0),2)-1)*9/4,1),1)</f>
        <v>4.8</v>
      </c>
      <c r="R1160" s="20">
        <f>ROUND(CachTinhDiem!$B$23*ROUND(1+(SUMPRODUCT(INDEX(CachTinhDiem!$B$8:$E$11,3,0),$K1160:$N1160)-1)*9/4,1)+CachTinhDiem!$B$24*ROUND(1+(INDEX(CachTinhDiem!$B$15:$E$20,MATCH($O1160,CachTinhDiem!$A$15:$A$20,0),3)-1)*9/4,1),1)</f>
        <v>5.8</v>
      </c>
      <c r="S1160" s="20">
        <f>ROUND(CachTinhDiem!$B$23*ROUND(1+(SUMPRODUCT(INDEX(CachTinhDiem!$B$8:$E$11,4,0),$K1160:$N1160)-1)*9/4,1)+CachTinhDiem!$B$24*ROUND(1+(INDEX(CachTinhDiem!$B$15:$E$20,MATCH($O1160,CachTinhDiem!$A$15:$A$20,0),4)-1)*9/4,1),1)</f>
        <v>7.5</v>
      </c>
      <c r="T1160" s="18" t="str">
        <f>INDEX(CachTinhDiem!$A$8:$A$11,MATCH(MAX($P1160:$S1160),$P1160:$S1160,0))</f>
        <v>Thuyết trình</v>
      </c>
      <c r="U1160" s="21" t="s">
        <v>91</v>
      </c>
      <c r="V1160" s="21" t="s">
        <v>92</v>
      </c>
    </row>
    <row r="1161" spans="1:22" ht="15" customHeight="1" x14ac:dyDescent="0.35">
      <c r="A1161" s="18" t="s">
        <v>2520</v>
      </c>
      <c r="B1161" s="18" t="s">
        <v>2302</v>
      </c>
      <c r="C1161" s="18" t="s">
        <v>2521</v>
      </c>
      <c r="D1161" s="18" t="s">
        <v>100</v>
      </c>
      <c r="E1161" s="18" t="s">
        <v>254</v>
      </c>
      <c r="F1161" s="18" t="s">
        <v>87</v>
      </c>
      <c r="G1161" s="18" t="s">
        <v>226</v>
      </c>
      <c r="H1161" s="19">
        <v>5</v>
      </c>
      <c r="I1161" s="19">
        <v>13</v>
      </c>
      <c r="J1161" s="18" t="s">
        <v>120</v>
      </c>
      <c r="K1161" s="19">
        <v>5</v>
      </c>
      <c r="L1161" s="19">
        <v>1</v>
      </c>
      <c r="M1161" s="19">
        <v>1</v>
      </c>
      <c r="N1161" s="19">
        <v>4</v>
      </c>
      <c r="O1161" s="18" t="s">
        <v>103</v>
      </c>
      <c r="P1161" s="20">
        <f>ROUND(CachTinhDiem!$B$23*ROUND(1+(SUMPRODUCT(INDEX(CachTinhDiem!$B$8:$E$11,1,0),$K1161:$N1161)-1)*9/4,1)+CachTinhDiem!$B$24*ROUND(1+(INDEX(CachTinhDiem!$B$15:$E$20,MATCH($O1161,CachTinhDiem!$A$15:$A$20,0),1)-1)*9/4,1),1)</f>
        <v>5.0999999999999996</v>
      </c>
      <c r="Q1161" s="20">
        <f>ROUND(CachTinhDiem!$B$23*ROUND(1+(SUMPRODUCT(INDEX(CachTinhDiem!$B$8:$E$11,2,0),$K1161:$N1161)-1)*9/4,1)+CachTinhDiem!$B$24*ROUND(1+(INDEX(CachTinhDiem!$B$15:$E$20,MATCH($O1161,CachTinhDiem!$A$15:$A$20,0),2)-1)*9/4,1),1)</f>
        <v>3.4</v>
      </c>
      <c r="R1161" s="20">
        <f>ROUND(CachTinhDiem!$B$23*ROUND(1+(SUMPRODUCT(INDEX(CachTinhDiem!$B$8:$E$11,3,0),$K1161:$N1161)-1)*9/4,1)+CachTinhDiem!$B$24*ROUND(1+(INDEX(CachTinhDiem!$B$15:$E$20,MATCH($O1161,CachTinhDiem!$A$15:$A$20,0),3)-1)*9/4,1),1)</f>
        <v>2.7</v>
      </c>
      <c r="S1161" s="20">
        <f>ROUND(CachTinhDiem!$B$23*ROUND(1+(SUMPRODUCT(INDEX(CachTinhDiem!$B$8:$E$11,4,0),$K1161:$N1161)-1)*9/4,1)+CachTinhDiem!$B$24*ROUND(1+(INDEX(CachTinhDiem!$B$15:$E$20,MATCH($O1161,CachTinhDiem!$A$15:$A$20,0),4)-1)*9/4,1),1)</f>
        <v>6.6</v>
      </c>
      <c r="T1161" s="18" t="str">
        <f>INDEX(CachTinhDiem!$A$8:$A$11,MATCH(MAX($P1161:$S1161),$P1161:$S1161,0))</f>
        <v>Thuyết trình</v>
      </c>
      <c r="U1161" s="21" t="s">
        <v>91</v>
      </c>
      <c r="V1161" s="21" t="s">
        <v>92</v>
      </c>
    </row>
    <row r="1162" spans="1:22" ht="15" customHeight="1" x14ac:dyDescent="0.35">
      <c r="A1162" s="18" t="s">
        <v>2522</v>
      </c>
      <c r="B1162" s="18" t="s">
        <v>2523</v>
      </c>
      <c r="C1162" s="18" t="s">
        <v>2524</v>
      </c>
      <c r="D1162" s="18" t="s">
        <v>85</v>
      </c>
      <c r="E1162" s="18" t="s">
        <v>225</v>
      </c>
      <c r="F1162" s="18" t="s">
        <v>87</v>
      </c>
      <c r="G1162" s="18" t="s">
        <v>1258</v>
      </c>
      <c r="H1162" s="19">
        <v>5</v>
      </c>
      <c r="I1162" s="19">
        <v>30</v>
      </c>
      <c r="J1162" s="18" t="s">
        <v>200</v>
      </c>
      <c r="K1162" s="19">
        <v>4</v>
      </c>
      <c r="L1162" s="19">
        <v>1</v>
      </c>
      <c r="M1162" s="19">
        <v>5</v>
      </c>
      <c r="N1162" s="19">
        <v>3</v>
      </c>
      <c r="O1162" s="18" t="s">
        <v>138</v>
      </c>
      <c r="P1162" s="20">
        <f>ROUND(CachTinhDiem!$B$23*ROUND(1+(SUMPRODUCT(INDEX(CachTinhDiem!$B$8:$E$11,1,0),$K1162:$N1162)-1)*9/4,1)+CachTinhDiem!$B$24*ROUND(1+(INDEX(CachTinhDiem!$B$15:$E$20,MATCH($O1162,CachTinhDiem!$A$15:$A$20,0),1)-1)*9/4,1),1)</f>
        <v>6.3</v>
      </c>
      <c r="Q1162" s="20">
        <f>ROUND(CachTinhDiem!$B$23*ROUND(1+(SUMPRODUCT(INDEX(CachTinhDiem!$B$8:$E$11,2,0),$K1162:$N1162)-1)*9/4,1)+CachTinhDiem!$B$24*ROUND(1+(INDEX(CachTinhDiem!$B$15:$E$20,MATCH($O1162,CachTinhDiem!$A$15:$A$20,0),2)-1)*9/4,1),1)</f>
        <v>8.1</v>
      </c>
      <c r="R1162" s="20">
        <f>ROUND(CachTinhDiem!$B$23*ROUND(1+(SUMPRODUCT(INDEX(CachTinhDiem!$B$8:$E$11,3,0),$K1162:$N1162)-1)*9/4,1)+CachTinhDiem!$B$24*ROUND(1+(INDEX(CachTinhDiem!$B$15:$E$20,MATCH($O1162,CachTinhDiem!$A$15:$A$20,0),3)-1)*9/4,1),1)</f>
        <v>6.8</v>
      </c>
      <c r="S1162" s="20">
        <f>ROUND(CachTinhDiem!$B$23*ROUND(1+(SUMPRODUCT(INDEX(CachTinhDiem!$B$8:$E$11,4,0),$K1162:$N1162)-1)*9/4,1)+CachTinhDiem!$B$24*ROUND(1+(INDEX(CachTinhDiem!$B$15:$E$20,MATCH($O1162,CachTinhDiem!$A$15:$A$20,0),4)-1)*9/4,1),1)</f>
        <v>4.2</v>
      </c>
      <c r="T1162" s="18" t="str">
        <f>INDEX(CachTinhDiem!$A$8:$A$11,MATCH(MAX($P1162:$S1162),$P1162:$S1162,0))</f>
        <v>Xưởng/Công trình</v>
      </c>
      <c r="U1162" s="21" t="s">
        <v>91</v>
      </c>
      <c r="V1162" s="21" t="s">
        <v>92</v>
      </c>
    </row>
    <row r="1163" spans="1:22" ht="15" customHeight="1" x14ac:dyDescent="0.35">
      <c r="A1163" s="18" t="s">
        <v>2525</v>
      </c>
      <c r="B1163" s="18" t="s">
        <v>2523</v>
      </c>
      <c r="C1163" s="18" t="s">
        <v>2526</v>
      </c>
      <c r="D1163" s="18" t="s">
        <v>136</v>
      </c>
      <c r="E1163" s="18" t="s">
        <v>113</v>
      </c>
      <c r="F1163" s="18" t="s">
        <v>87</v>
      </c>
      <c r="G1163" s="18" t="s">
        <v>2527</v>
      </c>
      <c r="H1163" s="19">
        <v>7</v>
      </c>
      <c r="I1163" s="19">
        <v>40</v>
      </c>
      <c r="J1163" s="18" t="s">
        <v>1520</v>
      </c>
      <c r="K1163" s="19">
        <v>3</v>
      </c>
      <c r="L1163" s="19">
        <v>5</v>
      </c>
      <c r="M1163" s="19">
        <v>5</v>
      </c>
      <c r="N1163" s="19">
        <v>2</v>
      </c>
      <c r="O1163" s="18" t="s">
        <v>138</v>
      </c>
      <c r="P1163" s="20">
        <f>ROUND(CachTinhDiem!$B$23*ROUND(1+(SUMPRODUCT(INDEX(CachTinhDiem!$B$8:$E$11,1,0),$K1163:$N1163)-1)*9/4,1)+CachTinhDiem!$B$24*ROUND(1+(INDEX(CachTinhDiem!$B$15:$E$20,MATCH($O1163,CachTinhDiem!$A$15:$A$20,0),1)-1)*9/4,1),1)</f>
        <v>7.6</v>
      </c>
      <c r="Q1163" s="20">
        <f>ROUND(CachTinhDiem!$B$23*ROUND(1+(SUMPRODUCT(INDEX(CachTinhDiem!$B$8:$E$11,2,0),$K1163:$N1163)-1)*9/4,1)+CachTinhDiem!$B$24*ROUND(1+(INDEX(CachTinhDiem!$B$15:$E$20,MATCH($O1163,CachTinhDiem!$A$15:$A$20,0),2)-1)*9/4,1),1)</f>
        <v>8.9</v>
      </c>
      <c r="R1163" s="20">
        <f>ROUND(CachTinhDiem!$B$23*ROUND(1+(SUMPRODUCT(INDEX(CachTinhDiem!$B$8:$E$11,3,0),$K1163:$N1163)-1)*9/4,1)+CachTinhDiem!$B$24*ROUND(1+(INDEX(CachTinhDiem!$B$15:$E$20,MATCH($O1163,CachTinhDiem!$A$15:$A$20,0),3)-1)*9/4,1),1)</f>
        <v>8.4</v>
      </c>
      <c r="S1163" s="20">
        <f>ROUND(CachTinhDiem!$B$23*ROUND(1+(SUMPRODUCT(INDEX(CachTinhDiem!$B$8:$E$11,4,0),$K1163:$N1163)-1)*9/4,1)+CachTinhDiem!$B$24*ROUND(1+(INDEX(CachTinhDiem!$B$15:$E$20,MATCH($O1163,CachTinhDiem!$A$15:$A$20,0),4)-1)*9/4,1),1)</f>
        <v>4.5</v>
      </c>
      <c r="T1163" s="18" t="str">
        <f>INDEX(CachTinhDiem!$A$8:$A$11,MATCH(MAX($P1163:$S1163),$P1163:$S1163,0))</f>
        <v>Xưởng/Công trình</v>
      </c>
      <c r="U1163" s="21" t="s">
        <v>91</v>
      </c>
      <c r="V1163" s="21" t="s">
        <v>92</v>
      </c>
    </row>
    <row r="1164" spans="1:22" ht="15" customHeight="1" x14ac:dyDescent="0.35">
      <c r="A1164" s="18" t="s">
        <v>2528</v>
      </c>
      <c r="B1164" s="18" t="s">
        <v>2523</v>
      </c>
      <c r="C1164" s="18" t="s">
        <v>2529</v>
      </c>
      <c r="D1164" s="18" t="s">
        <v>85</v>
      </c>
      <c r="E1164" s="18" t="s">
        <v>113</v>
      </c>
      <c r="F1164" s="18" t="s">
        <v>87</v>
      </c>
      <c r="G1164" s="18" t="s">
        <v>2530</v>
      </c>
      <c r="H1164" s="19">
        <v>7</v>
      </c>
      <c r="I1164" s="19">
        <v>35</v>
      </c>
      <c r="J1164" s="18" t="s">
        <v>1520</v>
      </c>
      <c r="K1164" s="19">
        <v>4</v>
      </c>
      <c r="L1164" s="19">
        <v>1</v>
      </c>
      <c r="M1164" s="19">
        <v>3</v>
      </c>
      <c r="N1164" s="19">
        <v>5</v>
      </c>
      <c r="O1164" s="18" t="s">
        <v>103</v>
      </c>
      <c r="P1164" s="20">
        <f>ROUND(CachTinhDiem!$B$23*ROUND(1+(SUMPRODUCT(INDEX(CachTinhDiem!$B$8:$E$11,1,0),$K1164:$N1164)-1)*9/4,1)+CachTinhDiem!$B$24*ROUND(1+(INDEX(CachTinhDiem!$B$15:$E$20,MATCH($O1164,CachTinhDiem!$A$15:$A$20,0),1)-1)*9/4,1),1)</f>
        <v>6.3</v>
      </c>
      <c r="Q1164" s="20">
        <f>ROUND(CachTinhDiem!$B$23*ROUND(1+(SUMPRODUCT(INDEX(CachTinhDiem!$B$8:$E$11,2,0),$K1164:$N1164)-1)*9/4,1)+CachTinhDiem!$B$24*ROUND(1+(INDEX(CachTinhDiem!$B$15:$E$20,MATCH($O1164,CachTinhDiem!$A$15:$A$20,0),2)-1)*9/4,1),1)</f>
        <v>4.8</v>
      </c>
      <c r="R1164" s="20">
        <f>ROUND(CachTinhDiem!$B$23*ROUND(1+(SUMPRODUCT(INDEX(CachTinhDiem!$B$8:$E$11,3,0),$K1164:$N1164)-1)*9/4,1)+CachTinhDiem!$B$24*ROUND(1+(INDEX(CachTinhDiem!$B$15:$E$20,MATCH($O1164,CachTinhDiem!$A$15:$A$20,0),3)-1)*9/4,1),1)</f>
        <v>4.5999999999999996</v>
      </c>
      <c r="S1164" s="20">
        <f>ROUND(CachTinhDiem!$B$23*ROUND(1+(SUMPRODUCT(INDEX(CachTinhDiem!$B$8:$E$11,4,0),$K1164:$N1164)-1)*9/4,1)+CachTinhDiem!$B$24*ROUND(1+(INDEX(CachTinhDiem!$B$15:$E$20,MATCH($O1164,CachTinhDiem!$A$15:$A$20,0),4)-1)*9/4,1),1)</f>
        <v>8.1</v>
      </c>
      <c r="T1164" s="18" t="str">
        <f>INDEX(CachTinhDiem!$A$8:$A$11,MATCH(MAX($P1164:$S1164),$P1164:$S1164,0))</f>
        <v>Thuyết trình</v>
      </c>
      <c r="U1164" s="21" t="s">
        <v>91</v>
      </c>
      <c r="V1164" s="21" t="s">
        <v>92</v>
      </c>
    </row>
    <row r="1165" spans="1:22" ht="15" customHeight="1" x14ac:dyDescent="0.35">
      <c r="A1165" s="18" t="s">
        <v>2531</v>
      </c>
      <c r="B1165" s="18" t="s">
        <v>2523</v>
      </c>
      <c r="C1165" s="18" t="s">
        <v>2532</v>
      </c>
      <c r="D1165" s="18" t="s">
        <v>85</v>
      </c>
      <c r="E1165" s="18" t="s">
        <v>225</v>
      </c>
      <c r="F1165" s="18" t="s">
        <v>87</v>
      </c>
      <c r="G1165" s="18" t="s">
        <v>1258</v>
      </c>
      <c r="H1165" s="19">
        <v>5</v>
      </c>
      <c r="I1165" s="19">
        <v>34</v>
      </c>
      <c r="J1165" s="18" t="s">
        <v>1520</v>
      </c>
      <c r="K1165" s="19">
        <v>4</v>
      </c>
      <c r="L1165" s="19">
        <v>1</v>
      </c>
      <c r="M1165" s="19">
        <v>3</v>
      </c>
      <c r="N1165" s="19">
        <v>5</v>
      </c>
      <c r="O1165" s="18" t="s">
        <v>103</v>
      </c>
      <c r="P1165" s="20">
        <f>ROUND(CachTinhDiem!$B$23*ROUND(1+(SUMPRODUCT(INDEX(CachTinhDiem!$B$8:$E$11,1,0),$K1165:$N1165)-1)*9/4,1)+CachTinhDiem!$B$24*ROUND(1+(INDEX(CachTinhDiem!$B$15:$E$20,MATCH($O1165,CachTinhDiem!$A$15:$A$20,0),1)-1)*9/4,1),1)</f>
        <v>6.3</v>
      </c>
      <c r="Q1165" s="20">
        <f>ROUND(CachTinhDiem!$B$23*ROUND(1+(SUMPRODUCT(INDEX(CachTinhDiem!$B$8:$E$11,2,0),$K1165:$N1165)-1)*9/4,1)+CachTinhDiem!$B$24*ROUND(1+(INDEX(CachTinhDiem!$B$15:$E$20,MATCH($O1165,CachTinhDiem!$A$15:$A$20,0),2)-1)*9/4,1),1)</f>
        <v>4.8</v>
      </c>
      <c r="R1165" s="20">
        <f>ROUND(CachTinhDiem!$B$23*ROUND(1+(SUMPRODUCT(INDEX(CachTinhDiem!$B$8:$E$11,3,0),$K1165:$N1165)-1)*9/4,1)+CachTinhDiem!$B$24*ROUND(1+(INDEX(CachTinhDiem!$B$15:$E$20,MATCH($O1165,CachTinhDiem!$A$15:$A$20,0),3)-1)*9/4,1),1)</f>
        <v>4.5999999999999996</v>
      </c>
      <c r="S1165" s="20">
        <f>ROUND(CachTinhDiem!$B$23*ROUND(1+(SUMPRODUCT(INDEX(CachTinhDiem!$B$8:$E$11,4,0),$K1165:$N1165)-1)*9/4,1)+CachTinhDiem!$B$24*ROUND(1+(INDEX(CachTinhDiem!$B$15:$E$20,MATCH($O1165,CachTinhDiem!$A$15:$A$20,0),4)-1)*9/4,1),1)</f>
        <v>8.1</v>
      </c>
      <c r="T1165" s="18" t="str">
        <f>INDEX(CachTinhDiem!$A$8:$A$11,MATCH(MAX($P1165:$S1165),$P1165:$S1165,0))</f>
        <v>Thuyết trình</v>
      </c>
      <c r="U1165" s="21" t="s">
        <v>91</v>
      </c>
      <c r="V1165" s="21" t="s">
        <v>92</v>
      </c>
    </row>
    <row r="1166" spans="1:22" ht="15" customHeight="1" x14ac:dyDescent="0.35">
      <c r="A1166" s="18" t="s">
        <v>2533</v>
      </c>
      <c r="B1166" s="18" t="s">
        <v>2523</v>
      </c>
      <c r="C1166" s="18" t="s">
        <v>2534</v>
      </c>
      <c r="D1166" s="18" t="s">
        <v>85</v>
      </c>
      <c r="E1166" s="18" t="s">
        <v>1097</v>
      </c>
      <c r="F1166" s="18" t="s">
        <v>87</v>
      </c>
      <c r="G1166" s="18" t="s">
        <v>1258</v>
      </c>
      <c r="H1166" s="19">
        <v>6</v>
      </c>
      <c r="I1166" s="19">
        <v>35</v>
      </c>
      <c r="J1166" s="18" t="s">
        <v>1520</v>
      </c>
      <c r="K1166" s="19">
        <v>4</v>
      </c>
      <c r="L1166" s="19">
        <v>1</v>
      </c>
      <c r="M1166" s="19">
        <v>2</v>
      </c>
      <c r="N1166" s="19">
        <v>4</v>
      </c>
      <c r="O1166" s="18" t="s">
        <v>103</v>
      </c>
      <c r="P1166" s="20">
        <f>ROUND(CachTinhDiem!$B$23*ROUND(1+(SUMPRODUCT(INDEX(CachTinhDiem!$B$8:$E$11,1,0),$K1166:$N1166)-1)*9/4,1)+CachTinhDiem!$B$24*ROUND(1+(INDEX(CachTinhDiem!$B$15:$E$20,MATCH($O1166,CachTinhDiem!$A$15:$A$20,0),1)-1)*9/4,1),1)</f>
        <v>5.4</v>
      </c>
      <c r="Q1166" s="20">
        <f>ROUND(CachTinhDiem!$B$23*ROUND(1+(SUMPRODUCT(INDEX(CachTinhDiem!$B$8:$E$11,2,0),$K1166:$N1166)-1)*9/4,1)+CachTinhDiem!$B$24*ROUND(1+(INDEX(CachTinhDiem!$B$15:$E$20,MATCH($O1166,CachTinhDiem!$A$15:$A$20,0),2)-1)*9/4,1),1)</f>
        <v>3.9</v>
      </c>
      <c r="R1166" s="20">
        <f>ROUND(CachTinhDiem!$B$23*ROUND(1+(SUMPRODUCT(INDEX(CachTinhDiem!$B$8:$E$11,3,0),$K1166:$N1166)-1)*9/4,1)+CachTinhDiem!$B$24*ROUND(1+(INDEX(CachTinhDiem!$B$15:$E$20,MATCH($O1166,CachTinhDiem!$A$15:$A$20,0),3)-1)*9/4,1),1)</f>
        <v>3.4</v>
      </c>
      <c r="S1166" s="20">
        <f>ROUND(CachTinhDiem!$B$23*ROUND(1+(SUMPRODUCT(INDEX(CachTinhDiem!$B$8:$E$11,4,0),$K1166:$N1166)-1)*9/4,1)+CachTinhDiem!$B$24*ROUND(1+(INDEX(CachTinhDiem!$B$15:$E$20,MATCH($O1166,CachTinhDiem!$A$15:$A$20,0),4)-1)*9/4,1),1)</f>
        <v>6.9</v>
      </c>
      <c r="T1166" s="18" t="str">
        <f>INDEX(CachTinhDiem!$A$8:$A$11,MATCH(MAX($P1166:$S1166),$P1166:$S1166,0))</f>
        <v>Thuyết trình</v>
      </c>
      <c r="U1166" s="21" t="s">
        <v>91</v>
      </c>
      <c r="V1166" s="21" t="s">
        <v>92</v>
      </c>
    </row>
    <row r="1167" spans="1:22" ht="15" customHeight="1" x14ac:dyDescent="0.35">
      <c r="A1167" s="18" t="s">
        <v>2535</v>
      </c>
      <c r="B1167" s="18" t="s">
        <v>2523</v>
      </c>
      <c r="C1167" s="18" t="s">
        <v>2536</v>
      </c>
      <c r="D1167" s="18" t="s">
        <v>85</v>
      </c>
      <c r="E1167" s="18" t="s">
        <v>183</v>
      </c>
      <c r="F1167" s="18" t="s">
        <v>87</v>
      </c>
      <c r="G1167" s="18" t="s">
        <v>2530</v>
      </c>
      <c r="H1167" s="19">
        <v>7</v>
      </c>
      <c r="I1167" s="19">
        <v>34</v>
      </c>
      <c r="J1167" s="18" t="s">
        <v>1520</v>
      </c>
      <c r="K1167" s="19">
        <v>4</v>
      </c>
      <c r="L1167" s="19">
        <v>1</v>
      </c>
      <c r="M1167" s="19">
        <v>4</v>
      </c>
      <c r="N1167" s="19">
        <v>5</v>
      </c>
      <c r="O1167" s="18" t="s">
        <v>103</v>
      </c>
      <c r="P1167" s="20">
        <f>ROUND(CachTinhDiem!$B$23*ROUND(1+(SUMPRODUCT(INDEX(CachTinhDiem!$B$8:$E$11,1,0),$K1167:$N1167)-1)*9/4,1)+CachTinhDiem!$B$24*ROUND(1+(INDEX(CachTinhDiem!$B$15:$E$20,MATCH($O1167,CachTinhDiem!$A$15:$A$20,0),1)-1)*9/4,1),1)</f>
        <v>6.8</v>
      </c>
      <c r="Q1167" s="20">
        <f>ROUND(CachTinhDiem!$B$23*ROUND(1+(SUMPRODUCT(INDEX(CachTinhDiem!$B$8:$E$11,2,0),$K1167:$N1167)-1)*9/4,1)+CachTinhDiem!$B$24*ROUND(1+(INDEX(CachTinhDiem!$B$15:$E$20,MATCH($O1167,CachTinhDiem!$A$15:$A$20,0),2)-1)*9/4,1),1)</f>
        <v>5.6</v>
      </c>
      <c r="R1167" s="20">
        <f>ROUND(CachTinhDiem!$B$23*ROUND(1+(SUMPRODUCT(INDEX(CachTinhDiem!$B$8:$E$11,3,0),$K1167:$N1167)-1)*9/4,1)+CachTinhDiem!$B$24*ROUND(1+(INDEX(CachTinhDiem!$B$15:$E$20,MATCH($O1167,CachTinhDiem!$A$15:$A$20,0),3)-1)*9/4,1),1)</f>
        <v>5.3</v>
      </c>
      <c r="S1167" s="20">
        <f>ROUND(CachTinhDiem!$B$23*ROUND(1+(SUMPRODUCT(INDEX(CachTinhDiem!$B$8:$E$11,4,0),$K1167:$N1167)-1)*9/4,1)+CachTinhDiem!$B$24*ROUND(1+(INDEX(CachTinhDiem!$B$15:$E$20,MATCH($O1167,CachTinhDiem!$A$15:$A$20,0),4)-1)*9/4,1),1)</f>
        <v>8.5</v>
      </c>
      <c r="T1167" s="18" t="str">
        <f>INDEX(CachTinhDiem!$A$8:$A$11,MATCH(MAX($P1167:$S1167),$P1167:$S1167,0))</f>
        <v>Thuyết trình</v>
      </c>
      <c r="U1167" s="21" t="s">
        <v>91</v>
      </c>
      <c r="V1167" s="21" t="s">
        <v>92</v>
      </c>
    </row>
    <row r="1168" spans="1:22" ht="15" customHeight="1" x14ac:dyDescent="0.35">
      <c r="A1168" s="18" t="s">
        <v>2537</v>
      </c>
      <c r="B1168" s="18" t="s">
        <v>2523</v>
      </c>
      <c r="C1168" s="18" t="s">
        <v>2538</v>
      </c>
      <c r="D1168" s="18" t="s">
        <v>85</v>
      </c>
      <c r="E1168" s="18" t="s">
        <v>1097</v>
      </c>
      <c r="F1168" s="18" t="s">
        <v>87</v>
      </c>
      <c r="G1168" s="18" t="s">
        <v>1123</v>
      </c>
      <c r="H1168" s="19">
        <v>14</v>
      </c>
      <c r="I1168" s="19">
        <v>33</v>
      </c>
      <c r="J1168" s="18" t="s">
        <v>89</v>
      </c>
      <c r="K1168" s="19">
        <v>3</v>
      </c>
      <c r="L1168" s="19">
        <v>1</v>
      </c>
      <c r="M1168" s="19">
        <v>3</v>
      </c>
      <c r="N1168" s="19">
        <v>2</v>
      </c>
      <c r="O1168" s="18" t="s">
        <v>90</v>
      </c>
      <c r="P1168" s="20">
        <f>ROUND(CachTinhDiem!$B$23*ROUND(1+(SUMPRODUCT(INDEX(CachTinhDiem!$B$8:$E$11,1,0),$K1168:$N1168)-1)*9/4,1)+CachTinhDiem!$B$24*ROUND(1+(INDEX(CachTinhDiem!$B$15:$E$20,MATCH($O1168,CachTinhDiem!$A$15:$A$20,0),1)-1)*9/4,1),1)</f>
        <v>4.8</v>
      </c>
      <c r="Q1168" s="20">
        <f>ROUND(CachTinhDiem!$B$23*ROUND(1+(SUMPRODUCT(INDEX(CachTinhDiem!$B$8:$E$11,2,0),$K1168:$N1168)-1)*9/4,1)+CachTinhDiem!$B$24*ROUND(1+(INDEX(CachTinhDiem!$B$15:$E$20,MATCH($O1168,CachTinhDiem!$A$15:$A$20,0),2)-1)*9/4,1),1)</f>
        <v>4.7</v>
      </c>
      <c r="R1168" s="20">
        <f>ROUND(CachTinhDiem!$B$23*ROUND(1+(SUMPRODUCT(INDEX(CachTinhDiem!$B$8:$E$11,3,0),$K1168:$N1168)-1)*9/4,1)+CachTinhDiem!$B$24*ROUND(1+(INDEX(CachTinhDiem!$B$15:$E$20,MATCH($O1168,CachTinhDiem!$A$15:$A$20,0),3)-1)*9/4,1),1)</f>
        <v>4.9000000000000004</v>
      </c>
      <c r="S1168" s="20">
        <f>ROUND(CachTinhDiem!$B$23*ROUND(1+(SUMPRODUCT(INDEX(CachTinhDiem!$B$8:$E$11,4,0),$K1168:$N1168)-1)*9/4,1)+CachTinhDiem!$B$24*ROUND(1+(INDEX(CachTinhDiem!$B$15:$E$20,MATCH($O1168,CachTinhDiem!$A$15:$A$20,0),4)-1)*9/4,1),1)</f>
        <v>3.3</v>
      </c>
      <c r="T1168" s="18" t="str">
        <f>INDEX(CachTinhDiem!$A$8:$A$11,MATCH(MAX($P1168:$S1168),$P1168:$S1168,0))</f>
        <v>Vẽ ngoại cảnh</v>
      </c>
      <c r="U1168" s="21" t="s">
        <v>91</v>
      </c>
      <c r="V1168" s="21" t="s">
        <v>92</v>
      </c>
    </row>
    <row r="1169" spans="1:22" ht="15" customHeight="1" x14ac:dyDescent="0.35">
      <c r="A1169" s="18" t="s">
        <v>2539</v>
      </c>
      <c r="B1169" s="18" t="s">
        <v>2523</v>
      </c>
      <c r="C1169" s="18" t="s">
        <v>2540</v>
      </c>
      <c r="D1169" s="18" t="s">
        <v>85</v>
      </c>
      <c r="E1169" s="18" t="s">
        <v>106</v>
      </c>
      <c r="F1169" s="18" t="s">
        <v>87</v>
      </c>
      <c r="G1169" s="18" t="s">
        <v>2541</v>
      </c>
      <c r="H1169" s="19">
        <v>8</v>
      </c>
      <c r="I1169" s="19">
        <v>31</v>
      </c>
      <c r="J1169" s="18" t="s">
        <v>200</v>
      </c>
      <c r="K1169" s="19">
        <v>4</v>
      </c>
      <c r="L1169" s="19">
        <v>1</v>
      </c>
      <c r="M1169" s="19">
        <v>1</v>
      </c>
      <c r="N1169" s="19">
        <v>5</v>
      </c>
      <c r="O1169" s="18" t="s">
        <v>103</v>
      </c>
      <c r="P1169" s="20">
        <f>ROUND(CachTinhDiem!$B$23*ROUND(1+(SUMPRODUCT(INDEX(CachTinhDiem!$B$8:$E$11,1,0),$K1169:$N1169)-1)*9/4,1)+CachTinhDiem!$B$24*ROUND(1+(INDEX(CachTinhDiem!$B$15:$E$20,MATCH($O1169,CachTinhDiem!$A$15:$A$20,0),1)-1)*9/4,1),1)</f>
        <v>5.4</v>
      </c>
      <c r="Q1169" s="20">
        <f>ROUND(CachTinhDiem!$B$23*ROUND(1+(SUMPRODUCT(INDEX(CachTinhDiem!$B$8:$E$11,2,0),$K1169:$N1169)-1)*9/4,1)+CachTinhDiem!$B$24*ROUND(1+(INDEX(CachTinhDiem!$B$15:$E$20,MATCH($O1169,CachTinhDiem!$A$15:$A$20,0),2)-1)*9/4,1),1)</f>
        <v>3.3</v>
      </c>
      <c r="R1169" s="20">
        <f>ROUND(CachTinhDiem!$B$23*ROUND(1+(SUMPRODUCT(INDEX(CachTinhDiem!$B$8:$E$11,3,0),$K1169:$N1169)-1)*9/4,1)+CachTinhDiem!$B$24*ROUND(1+(INDEX(CachTinhDiem!$B$15:$E$20,MATCH($O1169,CachTinhDiem!$A$15:$A$20,0),3)-1)*9/4,1),1)</f>
        <v>3</v>
      </c>
      <c r="S1169" s="20">
        <f>ROUND(CachTinhDiem!$B$23*ROUND(1+(SUMPRODUCT(INDEX(CachTinhDiem!$B$8:$E$11,4,0),$K1169:$N1169)-1)*9/4,1)+CachTinhDiem!$B$24*ROUND(1+(INDEX(CachTinhDiem!$B$15:$E$20,MATCH($O1169,CachTinhDiem!$A$15:$A$20,0),4)-1)*9/4,1),1)</f>
        <v>7.5</v>
      </c>
      <c r="T1169" s="18" t="str">
        <f>INDEX(CachTinhDiem!$A$8:$A$11,MATCH(MAX($P1169:$S1169),$P1169:$S1169,0))</f>
        <v>Thuyết trình</v>
      </c>
      <c r="U1169" s="21" t="s">
        <v>91</v>
      </c>
      <c r="V1169" s="21" t="s">
        <v>92</v>
      </c>
    </row>
    <row r="1170" spans="1:22" ht="15" customHeight="1" x14ac:dyDescent="0.35">
      <c r="A1170" s="18" t="s">
        <v>2542</v>
      </c>
      <c r="B1170" s="18" t="s">
        <v>2523</v>
      </c>
      <c r="C1170" s="18" t="s">
        <v>2543</v>
      </c>
      <c r="D1170" s="18" t="s">
        <v>85</v>
      </c>
      <c r="E1170" s="18" t="s">
        <v>106</v>
      </c>
      <c r="F1170" s="18" t="s">
        <v>87</v>
      </c>
      <c r="G1170" s="18" t="s">
        <v>1123</v>
      </c>
      <c r="H1170" s="19">
        <v>14</v>
      </c>
      <c r="I1170" s="19">
        <v>34</v>
      </c>
      <c r="J1170" s="18" t="s">
        <v>89</v>
      </c>
      <c r="K1170" s="19">
        <v>3</v>
      </c>
      <c r="L1170" s="19">
        <v>1</v>
      </c>
      <c r="M1170" s="19">
        <v>3</v>
      </c>
      <c r="N1170" s="19">
        <v>3</v>
      </c>
      <c r="O1170" s="18" t="s">
        <v>90</v>
      </c>
      <c r="P1170" s="20">
        <f>ROUND(CachTinhDiem!$B$23*ROUND(1+(SUMPRODUCT(INDEX(CachTinhDiem!$B$8:$E$11,1,0),$K1170:$N1170)-1)*9/4,1)+CachTinhDiem!$B$24*ROUND(1+(INDEX(CachTinhDiem!$B$15:$E$20,MATCH($O1170,CachTinhDiem!$A$15:$A$20,0),1)-1)*9/4,1),1)</f>
        <v>5.3</v>
      </c>
      <c r="Q1170" s="20">
        <f>ROUND(CachTinhDiem!$B$23*ROUND(1+(SUMPRODUCT(INDEX(CachTinhDiem!$B$8:$E$11,2,0),$K1170:$N1170)-1)*9/4,1)+CachTinhDiem!$B$24*ROUND(1+(INDEX(CachTinhDiem!$B$15:$E$20,MATCH($O1170,CachTinhDiem!$A$15:$A$20,0),2)-1)*9/4,1),1)</f>
        <v>4.9000000000000004</v>
      </c>
      <c r="R1170" s="20">
        <f>ROUND(CachTinhDiem!$B$23*ROUND(1+(SUMPRODUCT(INDEX(CachTinhDiem!$B$8:$E$11,3,0),$K1170:$N1170)-1)*9/4,1)+CachTinhDiem!$B$24*ROUND(1+(INDEX(CachTinhDiem!$B$15:$E$20,MATCH($O1170,CachTinhDiem!$A$15:$A$20,0),3)-1)*9/4,1),1)</f>
        <v>5.3</v>
      </c>
      <c r="S1170" s="20">
        <f>ROUND(CachTinhDiem!$B$23*ROUND(1+(SUMPRODUCT(INDEX(CachTinhDiem!$B$8:$E$11,4,0),$K1170:$N1170)-1)*9/4,1)+CachTinhDiem!$B$24*ROUND(1+(INDEX(CachTinhDiem!$B$15:$E$20,MATCH($O1170,CachTinhDiem!$A$15:$A$20,0),4)-1)*9/4,1),1)</f>
        <v>4.2</v>
      </c>
      <c r="T1170" s="18" t="str">
        <f>INDEX(CachTinhDiem!$A$8:$A$11,MATCH(MAX($P1170:$S1170),$P1170:$S1170,0))</f>
        <v>Đi học</v>
      </c>
      <c r="U1170" s="21" t="s">
        <v>91</v>
      </c>
      <c r="V1170" s="21" t="s">
        <v>92</v>
      </c>
    </row>
    <row r="1171" spans="1:22" ht="15" customHeight="1" x14ac:dyDescent="0.35">
      <c r="A1171" s="18" t="s">
        <v>2544</v>
      </c>
      <c r="B1171" s="18" t="s">
        <v>2523</v>
      </c>
      <c r="C1171" s="18" t="s">
        <v>2545</v>
      </c>
      <c r="D1171" s="18" t="s">
        <v>85</v>
      </c>
      <c r="E1171" s="18" t="s">
        <v>225</v>
      </c>
      <c r="F1171" s="18" t="s">
        <v>87</v>
      </c>
      <c r="G1171" s="18" t="s">
        <v>210</v>
      </c>
      <c r="H1171" s="19">
        <v>8</v>
      </c>
      <c r="I1171" s="19">
        <v>40</v>
      </c>
      <c r="J1171" s="18" t="s">
        <v>1520</v>
      </c>
      <c r="K1171" s="19">
        <v>2</v>
      </c>
      <c r="L1171" s="19">
        <v>5</v>
      </c>
      <c r="M1171" s="19">
        <v>4</v>
      </c>
      <c r="N1171" s="19">
        <v>3</v>
      </c>
      <c r="O1171" s="18" t="s">
        <v>90</v>
      </c>
      <c r="P1171" s="20">
        <f>ROUND(CachTinhDiem!$B$23*ROUND(1+(SUMPRODUCT(INDEX(CachTinhDiem!$B$8:$E$11,1,0),$K1171:$N1171)-1)*9/4,1)+CachTinhDiem!$B$24*ROUND(1+(INDEX(CachTinhDiem!$B$15:$E$20,MATCH($O1171,CachTinhDiem!$A$15:$A$20,0),1)-1)*9/4,1),1)</f>
        <v>7.5</v>
      </c>
      <c r="Q1171" s="20">
        <f>ROUND(CachTinhDiem!$B$23*ROUND(1+(SUMPRODUCT(INDEX(CachTinhDiem!$B$8:$E$11,2,0),$K1171:$N1171)-1)*9/4,1)+CachTinhDiem!$B$24*ROUND(1+(INDEX(CachTinhDiem!$B$15:$E$20,MATCH($O1171,CachTinhDiem!$A$15:$A$20,0),2)-1)*9/4,1),1)</f>
        <v>6.6</v>
      </c>
      <c r="R1171" s="20">
        <f>ROUND(CachTinhDiem!$B$23*ROUND(1+(SUMPRODUCT(INDEX(CachTinhDiem!$B$8:$E$11,3,0),$K1171:$N1171)-1)*9/4,1)+CachTinhDiem!$B$24*ROUND(1+(INDEX(CachTinhDiem!$B$15:$E$20,MATCH($O1171,CachTinhDiem!$A$15:$A$20,0),3)-1)*9/4,1),1)</f>
        <v>7.9</v>
      </c>
      <c r="S1171" s="20">
        <f>ROUND(CachTinhDiem!$B$23*ROUND(1+(SUMPRODUCT(INDEX(CachTinhDiem!$B$8:$E$11,4,0),$K1171:$N1171)-1)*9/4,1)+CachTinhDiem!$B$24*ROUND(1+(INDEX(CachTinhDiem!$B$15:$E$20,MATCH($O1171,CachTinhDiem!$A$15:$A$20,0),4)-1)*9/4,1),1)</f>
        <v>5.8</v>
      </c>
      <c r="T1171" s="18" t="str">
        <f>INDEX(CachTinhDiem!$A$8:$A$11,MATCH(MAX($P1171:$S1171),$P1171:$S1171,0))</f>
        <v>Vẽ ngoại cảnh</v>
      </c>
      <c r="U1171" s="21" t="s">
        <v>91</v>
      </c>
      <c r="V1171" s="21" t="s">
        <v>92</v>
      </c>
    </row>
    <row r="1172" spans="1:22" ht="15" customHeight="1" x14ac:dyDescent="0.35">
      <c r="A1172" s="18" t="s">
        <v>2546</v>
      </c>
      <c r="B1172" s="18" t="s">
        <v>2523</v>
      </c>
      <c r="C1172" s="18" t="s">
        <v>2547</v>
      </c>
      <c r="D1172" s="18" t="s">
        <v>100</v>
      </c>
      <c r="E1172" s="18" t="s">
        <v>86</v>
      </c>
      <c r="F1172" s="18" t="s">
        <v>87</v>
      </c>
      <c r="G1172" s="18" t="s">
        <v>2548</v>
      </c>
      <c r="H1172" s="19">
        <v>14</v>
      </c>
      <c r="I1172" s="19">
        <v>34</v>
      </c>
      <c r="J1172" s="18" t="s">
        <v>89</v>
      </c>
      <c r="K1172" s="19">
        <v>3</v>
      </c>
      <c r="L1172" s="19">
        <v>2</v>
      </c>
      <c r="M1172" s="19">
        <v>3</v>
      </c>
      <c r="N1172" s="19">
        <v>3</v>
      </c>
      <c r="O1172" s="18" t="s">
        <v>150</v>
      </c>
      <c r="P1172" s="20">
        <f>ROUND(CachTinhDiem!$B$23*ROUND(1+(SUMPRODUCT(INDEX(CachTinhDiem!$B$8:$E$11,1,0),$K1172:$N1172)-1)*9/4,1)+CachTinhDiem!$B$24*ROUND(1+(INDEX(CachTinhDiem!$B$15:$E$20,MATCH($O1172,CachTinhDiem!$A$15:$A$20,0),1)-1)*9/4,1),1)</f>
        <v>5.7</v>
      </c>
      <c r="Q1172" s="20">
        <f>ROUND(CachTinhDiem!$B$23*ROUND(1+(SUMPRODUCT(INDEX(CachTinhDiem!$B$8:$E$11,2,0),$K1172:$N1172)-1)*9/4,1)+CachTinhDiem!$B$24*ROUND(1+(INDEX(CachTinhDiem!$B$15:$E$20,MATCH($O1172,CachTinhDiem!$A$15:$A$20,0),2)-1)*9/4,1),1)</f>
        <v>4.5999999999999996</v>
      </c>
      <c r="R1172" s="20">
        <f>ROUND(CachTinhDiem!$B$23*ROUND(1+(SUMPRODUCT(INDEX(CachTinhDiem!$B$8:$E$11,3,0),$K1172:$N1172)-1)*9/4,1)+CachTinhDiem!$B$24*ROUND(1+(INDEX(CachTinhDiem!$B$15:$E$20,MATCH($O1172,CachTinhDiem!$A$15:$A$20,0),3)-1)*9/4,1),1)</f>
        <v>6.4</v>
      </c>
      <c r="S1172" s="20">
        <f>ROUND(CachTinhDiem!$B$23*ROUND(1+(SUMPRODUCT(INDEX(CachTinhDiem!$B$8:$E$11,4,0),$K1172:$N1172)-1)*9/4,1)+CachTinhDiem!$B$24*ROUND(1+(INDEX(CachTinhDiem!$B$15:$E$20,MATCH($O1172,CachTinhDiem!$A$15:$A$20,0),4)-1)*9/4,1),1)</f>
        <v>5.2</v>
      </c>
      <c r="T1172" s="18" t="str">
        <f>INDEX(CachTinhDiem!$A$8:$A$11,MATCH(MAX($P1172:$S1172),$P1172:$S1172,0))</f>
        <v>Vẽ ngoại cảnh</v>
      </c>
      <c r="U1172" s="21" t="s">
        <v>91</v>
      </c>
      <c r="V1172" s="21" t="s">
        <v>92</v>
      </c>
    </row>
    <row r="1173" spans="1:22" ht="15" customHeight="1" x14ac:dyDescent="0.35">
      <c r="A1173" s="18" t="s">
        <v>2549</v>
      </c>
      <c r="B1173" s="18" t="s">
        <v>2523</v>
      </c>
      <c r="C1173" s="18" t="s">
        <v>2550</v>
      </c>
      <c r="D1173" s="18" t="s">
        <v>100</v>
      </c>
      <c r="E1173" s="18" t="s">
        <v>106</v>
      </c>
      <c r="F1173" s="18" t="s">
        <v>87</v>
      </c>
      <c r="G1173" s="18" t="s">
        <v>210</v>
      </c>
      <c r="H1173" s="19">
        <v>18</v>
      </c>
      <c r="I1173" s="19">
        <v>38</v>
      </c>
      <c r="J1173" s="18" t="s">
        <v>89</v>
      </c>
      <c r="K1173" s="19">
        <v>2</v>
      </c>
      <c r="L1173" s="19">
        <v>5</v>
      </c>
      <c r="M1173" s="19">
        <v>5</v>
      </c>
      <c r="N1173" s="19">
        <v>1</v>
      </c>
      <c r="O1173" s="18" t="s">
        <v>138</v>
      </c>
      <c r="P1173" s="20">
        <f>ROUND(CachTinhDiem!$B$23*ROUND(1+(SUMPRODUCT(INDEX(CachTinhDiem!$B$8:$E$11,1,0),$K1173:$N1173)-1)*9/4,1)+CachTinhDiem!$B$24*ROUND(1+(INDEX(CachTinhDiem!$B$15:$E$20,MATCH($O1173,CachTinhDiem!$A$15:$A$20,0),1)-1)*9/4,1),1)</f>
        <v>7</v>
      </c>
      <c r="Q1173" s="20">
        <f>ROUND(CachTinhDiem!$B$23*ROUND(1+(SUMPRODUCT(INDEX(CachTinhDiem!$B$8:$E$11,2,0),$K1173:$N1173)-1)*9/4,1)+CachTinhDiem!$B$24*ROUND(1+(INDEX(CachTinhDiem!$B$15:$E$20,MATCH($O1173,CachTinhDiem!$A$15:$A$20,0),2)-1)*9/4,1),1)</f>
        <v>8.5</v>
      </c>
      <c r="R1173" s="20">
        <f>ROUND(CachTinhDiem!$B$23*ROUND(1+(SUMPRODUCT(INDEX(CachTinhDiem!$B$8:$E$11,3,0),$K1173:$N1173)-1)*9/4,1)+CachTinhDiem!$B$24*ROUND(1+(INDEX(CachTinhDiem!$B$15:$E$20,MATCH($O1173,CachTinhDiem!$A$15:$A$20,0),3)-1)*9/4,1),1)</f>
        <v>8.1</v>
      </c>
      <c r="S1173" s="20">
        <f>ROUND(CachTinhDiem!$B$23*ROUND(1+(SUMPRODUCT(INDEX(CachTinhDiem!$B$8:$E$11,4,0),$K1173:$N1173)-1)*9/4,1)+CachTinhDiem!$B$24*ROUND(1+(INDEX(CachTinhDiem!$B$15:$E$20,MATCH($O1173,CachTinhDiem!$A$15:$A$20,0),4)-1)*9/4,1),1)</f>
        <v>3.5</v>
      </c>
      <c r="T1173" s="18" t="str">
        <f>INDEX(CachTinhDiem!$A$8:$A$11,MATCH(MAX($P1173:$S1173),$P1173:$S1173,0))</f>
        <v>Xưởng/Công trình</v>
      </c>
      <c r="U1173" s="21" t="s">
        <v>91</v>
      </c>
      <c r="V1173" s="21" t="s">
        <v>92</v>
      </c>
    </row>
    <row r="1174" spans="1:22" ht="15" customHeight="1" x14ac:dyDescent="0.35">
      <c r="A1174" s="18" t="s">
        <v>2551</v>
      </c>
      <c r="B1174" s="18" t="s">
        <v>2523</v>
      </c>
      <c r="C1174" s="18" t="s">
        <v>2552</v>
      </c>
      <c r="D1174" s="18" t="s">
        <v>136</v>
      </c>
      <c r="E1174" s="18" t="s">
        <v>131</v>
      </c>
      <c r="F1174" s="18" t="s">
        <v>87</v>
      </c>
      <c r="G1174" s="18" t="s">
        <v>2548</v>
      </c>
      <c r="H1174" s="19">
        <v>15</v>
      </c>
      <c r="I1174" s="19">
        <v>36</v>
      </c>
      <c r="J1174" s="18" t="s">
        <v>89</v>
      </c>
      <c r="K1174" s="19">
        <v>2</v>
      </c>
      <c r="L1174" s="19">
        <v>3</v>
      </c>
      <c r="M1174" s="19">
        <v>4</v>
      </c>
      <c r="N1174" s="19">
        <v>3</v>
      </c>
      <c r="O1174" s="18" t="s">
        <v>115</v>
      </c>
      <c r="P1174" s="20">
        <f>ROUND(CachTinhDiem!$B$23*ROUND(1+(SUMPRODUCT(INDEX(CachTinhDiem!$B$8:$E$11,1,0),$K1174:$N1174)-1)*9/4,1)+CachTinhDiem!$B$24*ROUND(1+(INDEX(CachTinhDiem!$B$15:$E$20,MATCH($O1174,CachTinhDiem!$A$15:$A$20,0),1)-1)*9/4,1),1)</f>
        <v>7.2</v>
      </c>
      <c r="Q1174" s="20">
        <f>ROUND(CachTinhDiem!$B$23*ROUND(1+(SUMPRODUCT(INDEX(CachTinhDiem!$B$8:$E$11,2,0),$K1174:$N1174)-1)*9/4,1)+CachTinhDiem!$B$24*ROUND(1+(INDEX(CachTinhDiem!$B$15:$E$20,MATCH($O1174,CachTinhDiem!$A$15:$A$20,0),2)-1)*9/4,1),1)</f>
        <v>6.7</v>
      </c>
      <c r="R1174" s="20">
        <f>ROUND(CachTinhDiem!$B$23*ROUND(1+(SUMPRODUCT(INDEX(CachTinhDiem!$B$8:$E$11,3,0),$K1174:$N1174)-1)*9/4,1)+CachTinhDiem!$B$24*ROUND(1+(INDEX(CachTinhDiem!$B$15:$E$20,MATCH($O1174,CachTinhDiem!$A$15:$A$20,0),3)-1)*9/4,1),1)</f>
        <v>7.6</v>
      </c>
      <c r="S1174" s="20">
        <f>ROUND(CachTinhDiem!$B$23*ROUND(1+(SUMPRODUCT(INDEX(CachTinhDiem!$B$8:$E$11,4,0),$K1174:$N1174)-1)*9/4,1)+CachTinhDiem!$B$24*ROUND(1+(INDEX(CachTinhDiem!$B$15:$E$20,MATCH($O1174,CachTinhDiem!$A$15:$A$20,0),4)-1)*9/4,1),1)</f>
        <v>5.9</v>
      </c>
      <c r="T1174" s="18" t="str">
        <f>INDEX(CachTinhDiem!$A$8:$A$11,MATCH(MAX($P1174:$S1174),$P1174:$S1174,0))</f>
        <v>Vẽ ngoại cảnh</v>
      </c>
      <c r="U1174" s="21" t="s">
        <v>91</v>
      </c>
      <c r="V1174" s="21" t="s">
        <v>92</v>
      </c>
    </row>
    <row r="1175" spans="1:22" ht="15" customHeight="1" x14ac:dyDescent="0.35">
      <c r="A1175" s="18" t="s">
        <v>2553</v>
      </c>
      <c r="B1175" s="18" t="s">
        <v>2523</v>
      </c>
      <c r="C1175" s="18" t="s">
        <v>2554</v>
      </c>
      <c r="D1175" s="18" t="s">
        <v>100</v>
      </c>
      <c r="E1175" s="18" t="s">
        <v>186</v>
      </c>
      <c r="F1175" s="18" t="s">
        <v>87</v>
      </c>
      <c r="G1175" s="18" t="s">
        <v>2548</v>
      </c>
      <c r="H1175" s="19">
        <v>12</v>
      </c>
      <c r="I1175" s="19">
        <v>35</v>
      </c>
      <c r="J1175" s="18" t="s">
        <v>89</v>
      </c>
      <c r="K1175" s="19">
        <v>3</v>
      </c>
      <c r="L1175" s="19">
        <v>2</v>
      </c>
      <c r="M1175" s="19">
        <v>3</v>
      </c>
      <c r="N1175" s="19">
        <v>3</v>
      </c>
      <c r="O1175" s="18" t="s">
        <v>90</v>
      </c>
      <c r="P1175" s="20">
        <f>ROUND(CachTinhDiem!$B$23*ROUND(1+(SUMPRODUCT(INDEX(CachTinhDiem!$B$8:$E$11,1,0),$K1175:$N1175)-1)*9/4,1)+CachTinhDiem!$B$24*ROUND(1+(INDEX(CachTinhDiem!$B$15:$E$20,MATCH($O1175,CachTinhDiem!$A$15:$A$20,0),1)-1)*9/4,1),1)</f>
        <v>5.7</v>
      </c>
      <c r="Q1175" s="20">
        <f>ROUND(CachTinhDiem!$B$23*ROUND(1+(SUMPRODUCT(INDEX(CachTinhDiem!$B$8:$E$11,2,0),$K1175:$N1175)-1)*9/4,1)+CachTinhDiem!$B$24*ROUND(1+(INDEX(CachTinhDiem!$B$15:$E$20,MATCH($O1175,CachTinhDiem!$A$15:$A$20,0),2)-1)*9/4,1),1)</f>
        <v>5.2</v>
      </c>
      <c r="R1175" s="20">
        <f>ROUND(CachTinhDiem!$B$23*ROUND(1+(SUMPRODUCT(INDEX(CachTinhDiem!$B$8:$E$11,3,0),$K1175:$N1175)-1)*9/4,1)+CachTinhDiem!$B$24*ROUND(1+(INDEX(CachTinhDiem!$B$15:$E$20,MATCH($O1175,CachTinhDiem!$A$15:$A$20,0),3)-1)*9/4,1),1)</f>
        <v>5.7</v>
      </c>
      <c r="S1175" s="20">
        <f>ROUND(CachTinhDiem!$B$23*ROUND(1+(SUMPRODUCT(INDEX(CachTinhDiem!$B$8:$E$11,4,0),$K1175:$N1175)-1)*9/4,1)+CachTinhDiem!$B$24*ROUND(1+(INDEX(CachTinhDiem!$B$15:$E$20,MATCH($O1175,CachTinhDiem!$A$15:$A$20,0),4)-1)*9/4,1),1)</f>
        <v>4.5999999999999996</v>
      </c>
      <c r="T1175" s="18" t="str">
        <f>INDEX(CachTinhDiem!$A$8:$A$11,MATCH(MAX($P1175:$S1175),$P1175:$S1175,0))</f>
        <v>Đi học</v>
      </c>
      <c r="U1175" s="21" t="s">
        <v>91</v>
      </c>
      <c r="V1175" s="21" t="s">
        <v>92</v>
      </c>
    </row>
    <row r="1176" spans="1:22" ht="15" customHeight="1" x14ac:dyDescent="0.35">
      <c r="A1176" s="18" t="s">
        <v>2555</v>
      </c>
      <c r="B1176" s="18" t="s">
        <v>2523</v>
      </c>
      <c r="C1176" s="18" t="s">
        <v>2556</v>
      </c>
      <c r="D1176" s="18" t="s">
        <v>85</v>
      </c>
      <c r="E1176" s="18" t="s">
        <v>131</v>
      </c>
      <c r="F1176" s="18" t="s">
        <v>87</v>
      </c>
      <c r="G1176" s="18" t="s">
        <v>1123</v>
      </c>
      <c r="H1176" s="19">
        <v>14</v>
      </c>
      <c r="I1176" s="19">
        <v>34</v>
      </c>
      <c r="J1176" s="18" t="s">
        <v>89</v>
      </c>
      <c r="K1176" s="19">
        <v>3</v>
      </c>
      <c r="L1176" s="19">
        <v>1</v>
      </c>
      <c r="M1176" s="19">
        <v>2</v>
      </c>
      <c r="N1176" s="19">
        <v>3</v>
      </c>
      <c r="O1176" s="18" t="s">
        <v>90</v>
      </c>
      <c r="P1176" s="20">
        <f>ROUND(CachTinhDiem!$B$23*ROUND(1+(SUMPRODUCT(INDEX(CachTinhDiem!$B$8:$E$11,1,0),$K1176:$N1176)-1)*9/4,1)+CachTinhDiem!$B$24*ROUND(1+(INDEX(CachTinhDiem!$B$15:$E$20,MATCH($O1176,CachTinhDiem!$A$15:$A$20,0),1)-1)*9/4,1),1)</f>
        <v>4.8</v>
      </c>
      <c r="Q1176" s="20">
        <f>ROUND(CachTinhDiem!$B$23*ROUND(1+(SUMPRODUCT(INDEX(CachTinhDiem!$B$8:$E$11,2,0),$K1176:$N1176)-1)*9/4,1)+CachTinhDiem!$B$24*ROUND(1+(INDEX(CachTinhDiem!$B$15:$E$20,MATCH($O1176,CachTinhDiem!$A$15:$A$20,0),2)-1)*9/4,1),1)</f>
        <v>4.0999999999999996</v>
      </c>
      <c r="R1176" s="20">
        <f>ROUND(CachTinhDiem!$B$23*ROUND(1+(SUMPRODUCT(INDEX(CachTinhDiem!$B$8:$E$11,3,0),$K1176:$N1176)-1)*9/4,1)+CachTinhDiem!$B$24*ROUND(1+(INDEX(CachTinhDiem!$B$15:$E$20,MATCH($O1176,CachTinhDiem!$A$15:$A$20,0),3)-1)*9/4,1),1)</f>
        <v>4.4000000000000004</v>
      </c>
      <c r="S1176" s="20">
        <f>ROUND(CachTinhDiem!$B$23*ROUND(1+(SUMPRODUCT(INDEX(CachTinhDiem!$B$8:$E$11,4,0),$K1176:$N1176)-1)*9/4,1)+CachTinhDiem!$B$24*ROUND(1+(INDEX(CachTinhDiem!$B$15:$E$20,MATCH($O1176,CachTinhDiem!$A$15:$A$20,0),4)-1)*9/4,1),1)</f>
        <v>3.9</v>
      </c>
      <c r="T1176" s="18" t="str">
        <f>INDEX(CachTinhDiem!$A$8:$A$11,MATCH(MAX($P1176:$S1176),$P1176:$S1176,0))</f>
        <v>Đi học</v>
      </c>
      <c r="U1176" s="21" t="s">
        <v>91</v>
      </c>
      <c r="V1176" s="21" t="s">
        <v>92</v>
      </c>
    </row>
    <row r="1177" spans="1:22" ht="15" customHeight="1" x14ac:dyDescent="0.35">
      <c r="A1177" s="18" t="s">
        <v>2557</v>
      </c>
      <c r="B1177" s="18" t="s">
        <v>2523</v>
      </c>
      <c r="C1177" s="18" t="s">
        <v>2558</v>
      </c>
      <c r="D1177" s="18" t="s">
        <v>100</v>
      </c>
      <c r="E1177" s="18" t="s">
        <v>183</v>
      </c>
      <c r="F1177" s="18" t="s">
        <v>87</v>
      </c>
      <c r="G1177" s="18" t="s">
        <v>2559</v>
      </c>
      <c r="H1177" s="19">
        <v>16</v>
      </c>
      <c r="I1177" s="19">
        <v>36</v>
      </c>
      <c r="J1177" s="18" t="s">
        <v>89</v>
      </c>
      <c r="K1177" s="19">
        <v>2</v>
      </c>
      <c r="L1177" s="19">
        <v>4</v>
      </c>
      <c r="M1177" s="19">
        <v>3</v>
      </c>
      <c r="N1177" s="19">
        <v>4</v>
      </c>
      <c r="O1177" s="18" t="s">
        <v>103</v>
      </c>
      <c r="P1177" s="20">
        <f>ROUND(CachTinhDiem!$B$23*ROUND(1+(SUMPRODUCT(INDEX(CachTinhDiem!$B$8:$E$11,1,0),$K1177:$N1177)-1)*9/4,1)+CachTinhDiem!$B$24*ROUND(1+(INDEX(CachTinhDiem!$B$15:$E$20,MATCH($O1177,CachTinhDiem!$A$15:$A$20,0),1)-1)*9/4,1),1)</f>
        <v>7</v>
      </c>
      <c r="Q1177" s="20">
        <f>ROUND(CachTinhDiem!$B$23*ROUND(1+(SUMPRODUCT(INDEX(CachTinhDiem!$B$8:$E$11,2,0),$K1177:$N1177)-1)*9/4,1)+CachTinhDiem!$B$24*ROUND(1+(INDEX(CachTinhDiem!$B$15:$E$20,MATCH($O1177,CachTinhDiem!$A$15:$A$20,0),2)-1)*9/4,1),1)</f>
        <v>5</v>
      </c>
      <c r="R1177" s="20">
        <f>ROUND(CachTinhDiem!$B$23*ROUND(1+(SUMPRODUCT(INDEX(CachTinhDiem!$B$8:$E$11,3,0),$K1177:$N1177)-1)*9/4,1)+CachTinhDiem!$B$24*ROUND(1+(INDEX(CachTinhDiem!$B$15:$E$20,MATCH($O1177,CachTinhDiem!$A$15:$A$20,0),3)-1)*9/4,1),1)</f>
        <v>5.6</v>
      </c>
      <c r="S1177" s="20">
        <f>ROUND(CachTinhDiem!$B$23*ROUND(1+(SUMPRODUCT(INDEX(CachTinhDiem!$B$8:$E$11,4,0),$K1177:$N1177)-1)*9/4,1)+CachTinhDiem!$B$24*ROUND(1+(INDEX(CachTinhDiem!$B$15:$E$20,MATCH($O1177,CachTinhDiem!$A$15:$A$20,0),4)-1)*9/4,1),1)</f>
        <v>8.1</v>
      </c>
      <c r="T1177" s="18" t="str">
        <f>INDEX(CachTinhDiem!$A$8:$A$11,MATCH(MAX($P1177:$S1177),$P1177:$S1177,0))</f>
        <v>Thuyết trình</v>
      </c>
      <c r="U1177" s="21" t="s">
        <v>91</v>
      </c>
      <c r="V1177" s="21" t="s">
        <v>92</v>
      </c>
    </row>
    <row r="1178" spans="1:22" ht="15" customHeight="1" x14ac:dyDescent="0.35">
      <c r="A1178" s="18" t="s">
        <v>2560</v>
      </c>
      <c r="B1178" s="18" t="s">
        <v>2523</v>
      </c>
      <c r="C1178" s="18" t="s">
        <v>2561</v>
      </c>
      <c r="D1178" s="18" t="s">
        <v>85</v>
      </c>
      <c r="E1178" s="18" t="s">
        <v>101</v>
      </c>
      <c r="F1178" s="18" t="s">
        <v>87</v>
      </c>
      <c r="G1178" s="18" t="s">
        <v>2562</v>
      </c>
      <c r="H1178" s="19">
        <v>6</v>
      </c>
      <c r="I1178" s="19">
        <v>40</v>
      </c>
      <c r="J1178" s="18" t="s">
        <v>1520</v>
      </c>
      <c r="K1178" s="19">
        <v>3</v>
      </c>
      <c r="L1178" s="19">
        <v>5</v>
      </c>
      <c r="M1178" s="19">
        <v>5</v>
      </c>
      <c r="N1178" s="19">
        <v>2</v>
      </c>
      <c r="O1178" s="18" t="s">
        <v>138</v>
      </c>
      <c r="P1178" s="20">
        <f>ROUND(CachTinhDiem!$B$23*ROUND(1+(SUMPRODUCT(INDEX(CachTinhDiem!$B$8:$E$11,1,0),$K1178:$N1178)-1)*9/4,1)+CachTinhDiem!$B$24*ROUND(1+(INDEX(CachTinhDiem!$B$15:$E$20,MATCH($O1178,CachTinhDiem!$A$15:$A$20,0),1)-1)*9/4,1),1)</f>
        <v>7.6</v>
      </c>
      <c r="Q1178" s="20">
        <f>ROUND(CachTinhDiem!$B$23*ROUND(1+(SUMPRODUCT(INDEX(CachTinhDiem!$B$8:$E$11,2,0),$K1178:$N1178)-1)*9/4,1)+CachTinhDiem!$B$24*ROUND(1+(INDEX(CachTinhDiem!$B$15:$E$20,MATCH($O1178,CachTinhDiem!$A$15:$A$20,0),2)-1)*9/4,1),1)</f>
        <v>8.9</v>
      </c>
      <c r="R1178" s="20">
        <f>ROUND(CachTinhDiem!$B$23*ROUND(1+(SUMPRODUCT(INDEX(CachTinhDiem!$B$8:$E$11,3,0),$K1178:$N1178)-1)*9/4,1)+CachTinhDiem!$B$24*ROUND(1+(INDEX(CachTinhDiem!$B$15:$E$20,MATCH($O1178,CachTinhDiem!$A$15:$A$20,0),3)-1)*9/4,1),1)</f>
        <v>8.4</v>
      </c>
      <c r="S1178" s="20">
        <f>ROUND(CachTinhDiem!$B$23*ROUND(1+(SUMPRODUCT(INDEX(CachTinhDiem!$B$8:$E$11,4,0),$K1178:$N1178)-1)*9/4,1)+CachTinhDiem!$B$24*ROUND(1+(INDEX(CachTinhDiem!$B$15:$E$20,MATCH($O1178,CachTinhDiem!$A$15:$A$20,0),4)-1)*9/4,1),1)</f>
        <v>4.5</v>
      </c>
      <c r="T1178" s="18" t="str">
        <f>INDEX(CachTinhDiem!$A$8:$A$11,MATCH(MAX($P1178:$S1178),$P1178:$S1178,0))</f>
        <v>Xưởng/Công trình</v>
      </c>
      <c r="U1178" s="21" t="s">
        <v>91</v>
      </c>
      <c r="V1178" s="21" t="s">
        <v>92</v>
      </c>
    </row>
    <row r="1179" spans="1:22" ht="15" customHeight="1" x14ac:dyDescent="0.35">
      <c r="A1179" s="18" t="s">
        <v>2563</v>
      </c>
      <c r="B1179" s="18" t="s">
        <v>2523</v>
      </c>
      <c r="C1179" s="18" t="s">
        <v>2564</v>
      </c>
      <c r="D1179" s="18" t="s">
        <v>85</v>
      </c>
      <c r="E1179" s="18" t="s">
        <v>160</v>
      </c>
      <c r="F1179" s="18" t="s">
        <v>87</v>
      </c>
      <c r="G1179" s="18" t="s">
        <v>2548</v>
      </c>
      <c r="H1179" s="19">
        <v>14</v>
      </c>
      <c r="I1179" s="19">
        <v>33</v>
      </c>
      <c r="J1179" s="18" t="s">
        <v>89</v>
      </c>
      <c r="K1179" s="19">
        <v>3</v>
      </c>
      <c r="L1179" s="19">
        <v>2</v>
      </c>
      <c r="M1179" s="19">
        <v>3</v>
      </c>
      <c r="N1179" s="19">
        <v>3</v>
      </c>
      <c r="O1179" s="18" t="s">
        <v>90</v>
      </c>
      <c r="P1179" s="20">
        <f>ROUND(CachTinhDiem!$B$23*ROUND(1+(SUMPRODUCT(INDEX(CachTinhDiem!$B$8:$E$11,1,0),$K1179:$N1179)-1)*9/4,1)+CachTinhDiem!$B$24*ROUND(1+(INDEX(CachTinhDiem!$B$15:$E$20,MATCH($O1179,CachTinhDiem!$A$15:$A$20,0),1)-1)*9/4,1),1)</f>
        <v>5.7</v>
      </c>
      <c r="Q1179" s="20">
        <f>ROUND(CachTinhDiem!$B$23*ROUND(1+(SUMPRODUCT(INDEX(CachTinhDiem!$B$8:$E$11,2,0),$K1179:$N1179)-1)*9/4,1)+CachTinhDiem!$B$24*ROUND(1+(INDEX(CachTinhDiem!$B$15:$E$20,MATCH($O1179,CachTinhDiem!$A$15:$A$20,0),2)-1)*9/4,1),1)</f>
        <v>5.2</v>
      </c>
      <c r="R1179" s="20">
        <f>ROUND(CachTinhDiem!$B$23*ROUND(1+(SUMPRODUCT(INDEX(CachTinhDiem!$B$8:$E$11,3,0),$K1179:$N1179)-1)*9/4,1)+CachTinhDiem!$B$24*ROUND(1+(INDEX(CachTinhDiem!$B$15:$E$20,MATCH($O1179,CachTinhDiem!$A$15:$A$20,0),3)-1)*9/4,1),1)</f>
        <v>5.7</v>
      </c>
      <c r="S1179" s="20">
        <f>ROUND(CachTinhDiem!$B$23*ROUND(1+(SUMPRODUCT(INDEX(CachTinhDiem!$B$8:$E$11,4,0),$K1179:$N1179)-1)*9/4,1)+CachTinhDiem!$B$24*ROUND(1+(INDEX(CachTinhDiem!$B$15:$E$20,MATCH($O1179,CachTinhDiem!$A$15:$A$20,0),4)-1)*9/4,1),1)</f>
        <v>4.5999999999999996</v>
      </c>
      <c r="T1179" s="18" t="str">
        <f>INDEX(CachTinhDiem!$A$8:$A$11,MATCH(MAX($P1179:$S1179),$P1179:$S1179,0))</f>
        <v>Đi học</v>
      </c>
      <c r="U1179" s="21" t="s">
        <v>91</v>
      </c>
      <c r="V1179" s="21" t="s">
        <v>92</v>
      </c>
    </row>
    <row r="1180" spans="1:22" ht="15" customHeight="1" x14ac:dyDescent="0.35">
      <c r="A1180" s="18" t="s">
        <v>2565</v>
      </c>
      <c r="B1180" s="18" t="s">
        <v>2523</v>
      </c>
      <c r="C1180" s="18" t="s">
        <v>2566</v>
      </c>
      <c r="D1180" s="18" t="s">
        <v>100</v>
      </c>
      <c r="E1180" s="18" t="s">
        <v>180</v>
      </c>
      <c r="F1180" s="18" t="s">
        <v>87</v>
      </c>
      <c r="G1180" s="18" t="s">
        <v>1065</v>
      </c>
      <c r="H1180" s="19">
        <v>5</v>
      </c>
      <c r="I1180" s="19">
        <v>30</v>
      </c>
      <c r="J1180" s="18" t="s">
        <v>200</v>
      </c>
      <c r="K1180" s="19">
        <v>4</v>
      </c>
      <c r="L1180" s="19">
        <v>2</v>
      </c>
      <c r="M1180" s="19">
        <v>5</v>
      </c>
      <c r="N1180" s="19">
        <v>2</v>
      </c>
      <c r="O1180" s="18" t="s">
        <v>115</v>
      </c>
      <c r="P1180" s="20">
        <f>ROUND(CachTinhDiem!$B$23*ROUND(1+(SUMPRODUCT(INDEX(CachTinhDiem!$B$8:$E$11,1,0),$K1180:$N1180)-1)*9/4,1)+CachTinhDiem!$B$24*ROUND(1+(INDEX(CachTinhDiem!$B$15:$E$20,MATCH($O1180,CachTinhDiem!$A$15:$A$20,0),1)-1)*9/4,1),1)</f>
        <v>7</v>
      </c>
      <c r="Q1180" s="20">
        <f>ROUND(CachTinhDiem!$B$23*ROUND(1+(SUMPRODUCT(INDEX(CachTinhDiem!$B$8:$E$11,2,0),$K1180:$N1180)-1)*9/4,1)+CachTinhDiem!$B$24*ROUND(1+(INDEX(CachTinhDiem!$B$15:$E$20,MATCH($O1180,CachTinhDiem!$A$15:$A$20,0),2)-1)*9/4,1),1)</f>
        <v>7.6</v>
      </c>
      <c r="R1180" s="20">
        <f>ROUND(CachTinhDiem!$B$23*ROUND(1+(SUMPRODUCT(INDEX(CachTinhDiem!$B$8:$E$11,3,0),$K1180:$N1180)-1)*9/4,1)+CachTinhDiem!$B$24*ROUND(1+(INDEX(CachTinhDiem!$B$15:$E$20,MATCH($O1180,CachTinhDiem!$A$15:$A$20,0),3)-1)*9/4,1),1)</f>
        <v>7.6</v>
      </c>
      <c r="S1180" s="20">
        <f>ROUND(CachTinhDiem!$B$23*ROUND(1+(SUMPRODUCT(INDEX(CachTinhDiem!$B$8:$E$11,4,0),$K1180:$N1180)-1)*9/4,1)+CachTinhDiem!$B$24*ROUND(1+(INDEX(CachTinhDiem!$B$15:$E$20,MATCH($O1180,CachTinhDiem!$A$15:$A$20,0),4)-1)*9/4,1),1)</f>
        <v>4.9000000000000004</v>
      </c>
      <c r="T1180" s="18" t="str">
        <f>INDEX(CachTinhDiem!$A$8:$A$11,MATCH(MAX($P1180:$S1180),$P1180:$S1180,0))</f>
        <v>Xưởng/Công trình</v>
      </c>
      <c r="U1180" s="21" t="s">
        <v>91</v>
      </c>
      <c r="V1180" s="21" t="s">
        <v>92</v>
      </c>
    </row>
    <row r="1181" spans="1:22" ht="15" customHeight="1" x14ac:dyDescent="0.35">
      <c r="A1181" s="18" t="s">
        <v>2567</v>
      </c>
      <c r="B1181" s="18" t="s">
        <v>2523</v>
      </c>
      <c r="C1181" s="18" t="s">
        <v>2568</v>
      </c>
      <c r="D1181" s="18" t="s">
        <v>100</v>
      </c>
      <c r="E1181" s="18" t="s">
        <v>225</v>
      </c>
      <c r="F1181" s="18" t="s">
        <v>87</v>
      </c>
      <c r="G1181" s="18" t="s">
        <v>2569</v>
      </c>
      <c r="H1181" s="19">
        <v>13</v>
      </c>
      <c r="I1181" s="19">
        <v>37</v>
      </c>
      <c r="J1181" s="18" t="s">
        <v>89</v>
      </c>
      <c r="K1181" s="19">
        <v>2</v>
      </c>
      <c r="L1181" s="19">
        <v>3</v>
      </c>
      <c r="M1181" s="19">
        <v>5</v>
      </c>
      <c r="N1181" s="19">
        <v>2</v>
      </c>
      <c r="O1181" s="18" t="s">
        <v>138</v>
      </c>
      <c r="P1181" s="20">
        <f>ROUND(CachTinhDiem!$B$23*ROUND(1+(SUMPRODUCT(INDEX(CachTinhDiem!$B$8:$E$11,1,0),$K1181:$N1181)-1)*9/4,1)+CachTinhDiem!$B$24*ROUND(1+(INDEX(CachTinhDiem!$B$15:$E$20,MATCH($O1181,CachTinhDiem!$A$15:$A$20,0),1)-1)*9/4,1),1)</f>
        <v>6.5</v>
      </c>
      <c r="Q1181" s="20">
        <f>ROUND(CachTinhDiem!$B$23*ROUND(1+(SUMPRODUCT(INDEX(CachTinhDiem!$B$8:$E$11,2,0),$K1181:$N1181)-1)*9/4,1)+CachTinhDiem!$B$24*ROUND(1+(INDEX(CachTinhDiem!$B$15:$E$20,MATCH($O1181,CachTinhDiem!$A$15:$A$20,0),2)-1)*9/4,1),1)</f>
        <v>8</v>
      </c>
      <c r="R1181" s="20">
        <f>ROUND(CachTinhDiem!$B$23*ROUND(1+(SUMPRODUCT(INDEX(CachTinhDiem!$B$8:$E$11,3,0),$K1181:$N1181)-1)*9/4,1)+CachTinhDiem!$B$24*ROUND(1+(INDEX(CachTinhDiem!$B$15:$E$20,MATCH($O1181,CachTinhDiem!$A$15:$A$20,0),3)-1)*9/4,1),1)</f>
        <v>7.5</v>
      </c>
      <c r="S1181" s="20">
        <f>ROUND(CachTinhDiem!$B$23*ROUND(1+(SUMPRODUCT(INDEX(CachTinhDiem!$B$8:$E$11,4,0),$K1181:$N1181)-1)*9/4,1)+CachTinhDiem!$B$24*ROUND(1+(INDEX(CachTinhDiem!$B$15:$E$20,MATCH($O1181,CachTinhDiem!$A$15:$A$20,0),4)-1)*9/4,1),1)</f>
        <v>3.9</v>
      </c>
      <c r="T1181" s="18" t="str">
        <f>INDEX(CachTinhDiem!$A$8:$A$11,MATCH(MAX($P1181:$S1181),$P1181:$S1181,0))</f>
        <v>Xưởng/Công trình</v>
      </c>
      <c r="U1181" s="21" t="s">
        <v>91</v>
      </c>
      <c r="V1181" s="21" t="s">
        <v>92</v>
      </c>
    </row>
    <row r="1182" spans="1:22" ht="15" customHeight="1" x14ac:dyDescent="0.35">
      <c r="A1182" s="18" t="s">
        <v>2570</v>
      </c>
      <c r="B1182" s="18" t="s">
        <v>2523</v>
      </c>
      <c r="C1182" s="18" t="s">
        <v>2571</v>
      </c>
      <c r="D1182" s="18" t="s">
        <v>85</v>
      </c>
      <c r="E1182" s="18" t="s">
        <v>225</v>
      </c>
      <c r="F1182" s="18" t="s">
        <v>87</v>
      </c>
      <c r="G1182" s="18" t="s">
        <v>1123</v>
      </c>
      <c r="H1182" s="19">
        <v>14</v>
      </c>
      <c r="I1182" s="19">
        <v>34</v>
      </c>
      <c r="J1182" s="18" t="s">
        <v>89</v>
      </c>
      <c r="K1182" s="19">
        <v>3</v>
      </c>
      <c r="L1182" s="19">
        <v>1</v>
      </c>
      <c r="M1182" s="19">
        <v>2</v>
      </c>
      <c r="N1182" s="19">
        <v>3</v>
      </c>
      <c r="O1182" s="18" t="s">
        <v>90</v>
      </c>
      <c r="P1182" s="20">
        <f>ROUND(CachTinhDiem!$B$23*ROUND(1+(SUMPRODUCT(INDEX(CachTinhDiem!$B$8:$E$11,1,0),$K1182:$N1182)-1)*9/4,1)+CachTinhDiem!$B$24*ROUND(1+(INDEX(CachTinhDiem!$B$15:$E$20,MATCH($O1182,CachTinhDiem!$A$15:$A$20,0),1)-1)*9/4,1),1)</f>
        <v>4.8</v>
      </c>
      <c r="Q1182" s="20">
        <f>ROUND(CachTinhDiem!$B$23*ROUND(1+(SUMPRODUCT(INDEX(CachTinhDiem!$B$8:$E$11,2,0),$K1182:$N1182)-1)*9/4,1)+CachTinhDiem!$B$24*ROUND(1+(INDEX(CachTinhDiem!$B$15:$E$20,MATCH($O1182,CachTinhDiem!$A$15:$A$20,0),2)-1)*9/4,1),1)</f>
        <v>4.0999999999999996</v>
      </c>
      <c r="R1182" s="20">
        <f>ROUND(CachTinhDiem!$B$23*ROUND(1+(SUMPRODUCT(INDEX(CachTinhDiem!$B$8:$E$11,3,0),$K1182:$N1182)-1)*9/4,1)+CachTinhDiem!$B$24*ROUND(1+(INDEX(CachTinhDiem!$B$15:$E$20,MATCH($O1182,CachTinhDiem!$A$15:$A$20,0),3)-1)*9/4,1),1)</f>
        <v>4.4000000000000004</v>
      </c>
      <c r="S1182" s="20">
        <f>ROUND(CachTinhDiem!$B$23*ROUND(1+(SUMPRODUCT(INDEX(CachTinhDiem!$B$8:$E$11,4,0),$K1182:$N1182)-1)*9/4,1)+CachTinhDiem!$B$24*ROUND(1+(INDEX(CachTinhDiem!$B$15:$E$20,MATCH($O1182,CachTinhDiem!$A$15:$A$20,0),4)-1)*9/4,1),1)</f>
        <v>3.9</v>
      </c>
      <c r="T1182" s="18" t="str">
        <f>INDEX(CachTinhDiem!$A$8:$A$11,MATCH(MAX($P1182:$S1182),$P1182:$S1182,0))</f>
        <v>Đi học</v>
      </c>
      <c r="U1182" s="21" t="s">
        <v>91</v>
      </c>
      <c r="V1182" s="21" t="s">
        <v>92</v>
      </c>
    </row>
    <row r="1183" spans="1:22" ht="15" customHeight="1" x14ac:dyDescent="0.35">
      <c r="A1183" s="18" t="s">
        <v>2572</v>
      </c>
      <c r="B1183" s="18" t="s">
        <v>2523</v>
      </c>
      <c r="C1183" s="18" t="s">
        <v>2573</v>
      </c>
      <c r="D1183" s="18" t="s">
        <v>136</v>
      </c>
      <c r="E1183" s="18" t="s">
        <v>1097</v>
      </c>
      <c r="F1183" s="18" t="s">
        <v>87</v>
      </c>
      <c r="G1183" s="18" t="s">
        <v>1258</v>
      </c>
      <c r="H1183" s="19">
        <v>9</v>
      </c>
      <c r="I1183" s="19">
        <v>35</v>
      </c>
      <c r="J1183" s="18" t="s">
        <v>1520</v>
      </c>
      <c r="K1183" s="19">
        <v>3</v>
      </c>
      <c r="L1183" s="19">
        <v>1</v>
      </c>
      <c r="M1183" s="19">
        <v>3</v>
      </c>
      <c r="N1183" s="19">
        <v>5</v>
      </c>
      <c r="O1183" s="18" t="s">
        <v>103</v>
      </c>
      <c r="P1183" s="20">
        <f>ROUND(CachTinhDiem!$B$23*ROUND(1+(SUMPRODUCT(INDEX(CachTinhDiem!$B$8:$E$11,1,0),$K1183:$N1183)-1)*9/4,1)+CachTinhDiem!$B$24*ROUND(1+(INDEX(CachTinhDiem!$B$15:$E$20,MATCH($O1183,CachTinhDiem!$A$15:$A$20,0),1)-1)*9/4,1),1)</f>
        <v>6.2</v>
      </c>
      <c r="Q1183" s="20">
        <f>ROUND(CachTinhDiem!$B$23*ROUND(1+(SUMPRODUCT(INDEX(CachTinhDiem!$B$8:$E$11,2,0),$K1183:$N1183)-1)*9/4,1)+CachTinhDiem!$B$24*ROUND(1+(INDEX(CachTinhDiem!$B$15:$E$20,MATCH($O1183,CachTinhDiem!$A$15:$A$20,0),2)-1)*9/4,1),1)</f>
        <v>4.5999999999999996</v>
      </c>
      <c r="R1183" s="20">
        <f>ROUND(CachTinhDiem!$B$23*ROUND(1+(SUMPRODUCT(INDEX(CachTinhDiem!$B$8:$E$11,3,0),$K1183:$N1183)-1)*9/4,1)+CachTinhDiem!$B$24*ROUND(1+(INDEX(CachTinhDiem!$B$15:$E$20,MATCH($O1183,CachTinhDiem!$A$15:$A$20,0),3)-1)*9/4,1),1)</f>
        <v>4.5999999999999996</v>
      </c>
      <c r="S1183" s="20">
        <f>ROUND(CachTinhDiem!$B$23*ROUND(1+(SUMPRODUCT(INDEX(CachTinhDiem!$B$8:$E$11,4,0),$K1183:$N1183)-1)*9/4,1)+CachTinhDiem!$B$24*ROUND(1+(INDEX(CachTinhDiem!$B$15:$E$20,MATCH($O1183,CachTinhDiem!$A$15:$A$20,0),4)-1)*9/4,1),1)</f>
        <v>8.1</v>
      </c>
      <c r="T1183" s="18" t="str">
        <f>INDEX(CachTinhDiem!$A$8:$A$11,MATCH(MAX($P1183:$S1183),$P1183:$S1183,0))</f>
        <v>Thuyết trình</v>
      </c>
      <c r="U1183" s="21" t="s">
        <v>91</v>
      </c>
      <c r="V1183" s="21" t="s">
        <v>92</v>
      </c>
    </row>
    <row r="1184" spans="1:22" ht="15" customHeight="1" x14ac:dyDescent="0.35">
      <c r="A1184" s="18" t="s">
        <v>2574</v>
      </c>
      <c r="B1184" s="18" t="s">
        <v>2523</v>
      </c>
      <c r="C1184" s="18" t="s">
        <v>2575</v>
      </c>
      <c r="D1184" s="18" t="s">
        <v>85</v>
      </c>
      <c r="E1184" s="18" t="s">
        <v>113</v>
      </c>
      <c r="F1184" s="18" t="s">
        <v>87</v>
      </c>
      <c r="G1184" s="18" t="s">
        <v>1258</v>
      </c>
      <c r="H1184" s="19">
        <v>5</v>
      </c>
      <c r="I1184" s="19">
        <v>33</v>
      </c>
      <c r="J1184" s="18" t="s">
        <v>1520</v>
      </c>
      <c r="K1184" s="19">
        <v>4</v>
      </c>
      <c r="L1184" s="19">
        <v>1</v>
      </c>
      <c r="M1184" s="19">
        <v>3</v>
      </c>
      <c r="N1184" s="19">
        <v>5</v>
      </c>
      <c r="O1184" s="18" t="s">
        <v>103</v>
      </c>
      <c r="P1184" s="20">
        <f>ROUND(CachTinhDiem!$B$23*ROUND(1+(SUMPRODUCT(INDEX(CachTinhDiem!$B$8:$E$11,1,0),$K1184:$N1184)-1)*9/4,1)+CachTinhDiem!$B$24*ROUND(1+(INDEX(CachTinhDiem!$B$15:$E$20,MATCH($O1184,CachTinhDiem!$A$15:$A$20,0),1)-1)*9/4,1),1)</f>
        <v>6.3</v>
      </c>
      <c r="Q1184" s="20">
        <f>ROUND(CachTinhDiem!$B$23*ROUND(1+(SUMPRODUCT(INDEX(CachTinhDiem!$B$8:$E$11,2,0),$K1184:$N1184)-1)*9/4,1)+CachTinhDiem!$B$24*ROUND(1+(INDEX(CachTinhDiem!$B$15:$E$20,MATCH($O1184,CachTinhDiem!$A$15:$A$20,0),2)-1)*9/4,1),1)</f>
        <v>4.8</v>
      </c>
      <c r="R1184" s="20">
        <f>ROUND(CachTinhDiem!$B$23*ROUND(1+(SUMPRODUCT(INDEX(CachTinhDiem!$B$8:$E$11,3,0),$K1184:$N1184)-1)*9/4,1)+CachTinhDiem!$B$24*ROUND(1+(INDEX(CachTinhDiem!$B$15:$E$20,MATCH($O1184,CachTinhDiem!$A$15:$A$20,0),3)-1)*9/4,1),1)</f>
        <v>4.5999999999999996</v>
      </c>
      <c r="S1184" s="20">
        <f>ROUND(CachTinhDiem!$B$23*ROUND(1+(SUMPRODUCT(INDEX(CachTinhDiem!$B$8:$E$11,4,0),$K1184:$N1184)-1)*9/4,1)+CachTinhDiem!$B$24*ROUND(1+(INDEX(CachTinhDiem!$B$15:$E$20,MATCH($O1184,CachTinhDiem!$A$15:$A$20,0),4)-1)*9/4,1),1)</f>
        <v>8.1</v>
      </c>
      <c r="T1184" s="18" t="str">
        <f>INDEX(CachTinhDiem!$A$8:$A$11,MATCH(MAX($P1184:$S1184),$P1184:$S1184,0))</f>
        <v>Thuyết trình</v>
      </c>
      <c r="U1184" s="21" t="s">
        <v>91</v>
      </c>
      <c r="V1184" s="21" t="s">
        <v>92</v>
      </c>
    </row>
    <row r="1185" spans="1:22" ht="15" customHeight="1" x14ac:dyDescent="0.35">
      <c r="A1185" s="18" t="s">
        <v>2576</v>
      </c>
      <c r="B1185" s="18" t="s">
        <v>2523</v>
      </c>
      <c r="C1185" s="18" t="s">
        <v>2577</v>
      </c>
      <c r="D1185" s="18" t="s">
        <v>85</v>
      </c>
      <c r="E1185" s="18" t="s">
        <v>106</v>
      </c>
      <c r="F1185" s="18" t="s">
        <v>87</v>
      </c>
      <c r="G1185" s="18" t="s">
        <v>2530</v>
      </c>
      <c r="H1185" s="19">
        <v>14</v>
      </c>
      <c r="I1185" s="19">
        <v>34</v>
      </c>
      <c r="J1185" s="18" t="s">
        <v>89</v>
      </c>
      <c r="K1185" s="19">
        <v>3</v>
      </c>
      <c r="L1185" s="19">
        <v>1</v>
      </c>
      <c r="M1185" s="19">
        <v>4</v>
      </c>
      <c r="N1185" s="19">
        <v>4</v>
      </c>
      <c r="O1185" s="18" t="s">
        <v>103</v>
      </c>
      <c r="P1185" s="20">
        <f>ROUND(CachTinhDiem!$B$23*ROUND(1+(SUMPRODUCT(INDEX(CachTinhDiem!$B$8:$E$11,1,0),$K1185:$N1185)-1)*9/4,1)+CachTinhDiem!$B$24*ROUND(1+(INDEX(CachTinhDiem!$B$15:$E$20,MATCH($O1185,CachTinhDiem!$A$15:$A$20,0),1)-1)*9/4,1),1)</f>
        <v>6.2</v>
      </c>
      <c r="Q1185" s="20">
        <f>ROUND(CachTinhDiem!$B$23*ROUND(1+(SUMPRODUCT(INDEX(CachTinhDiem!$B$8:$E$11,2,0),$K1185:$N1185)-1)*9/4,1)+CachTinhDiem!$B$24*ROUND(1+(INDEX(CachTinhDiem!$B$15:$E$20,MATCH($O1185,CachTinhDiem!$A$15:$A$20,0),2)-1)*9/4,1),1)</f>
        <v>5.2</v>
      </c>
      <c r="R1185" s="20">
        <f>ROUND(CachTinhDiem!$B$23*ROUND(1+(SUMPRODUCT(INDEX(CachTinhDiem!$B$8:$E$11,3,0),$K1185:$N1185)-1)*9/4,1)+CachTinhDiem!$B$24*ROUND(1+(INDEX(CachTinhDiem!$B$15:$E$20,MATCH($O1185,CachTinhDiem!$A$15:$A$20,0),3)-1)*9/4,1),1)</f>
        <v>5</v>
      </c>
      <c r="S1185" s="20">
        <f>ROUND(CachTinhDiem!$B$23*ROUND(1+(SUMPRODUCT(INDEX(CachTinhDiem!$B$8:$E$11,4,0),$K1185:$N1185)-1)*9/4,1)+CachTinhDiem!$B$24*ROUND(1+(INDEX(CachTinhDiem!$B$15:$E$20,MATCH($O1185,CachTinhDiem!$A$15:$A$20,0),4)-1)*9/4,1),1)</f>
        <v>7.5</v>
      </c>
      <c r="T1185" s="18" t="str">
        <f>INDEX(CachTinhDiem!$A$8:$A$11,MATCH(MAX($P1185:$S1185),$P1185:$S1185,0))</f>
        <v>Thuyết trình</v>
      </c>
      <c r="U1185" s="21" t="s">
        <v>91</v>
      </c>
      <c r="V1185" s="21" t="s">
        <v>92</v>
      </c>
    </row>
    <row r="1186" spans="1:22" ht="15" customHeight="1" x14ac:dyDescent="0.35">
      <c r="A1186" s="18" t="s">
        <v>2578</v>
      </c>
      <c r="B1186" s="18" t="s">
        <v>2523</v>
      </c>
      <c r="C1186" s="18" t="s">
        <v>2579</v>
      </c>
      <c r="D1186" s="18" t="s">
        <v>85</v>
      </c>
      <c r="E1186" s="18" t="s">
        <v>24</v>
      </c>
      <c r="F1186" s="18" t="s">
        <v>87</v>
      </c>
      <c r="G1186" s="18" t="s">
        <v>1072</v>
      </c>
      <c r="H1186" s="19">
        <v>5</v>
      </c>
      <c r="I1186" s="19">
        <v>10</v>
      </c>
      <c r="J1186" s="18" t="s">
        <v>120</v>
      </c>
      <c r="K1186" s="19">
        <v>5</v>
      </c>
      <c r="L1186" s="19">
        <v>1</v>
      </c>
      <c r="M1186" s="19">
        <v>2</v>
      </c>
      <c r="N1186" s="19">
        <v>2</v>
      </c>
      <c r="O1186" s="18" t="s">
        <v>115</v>
      </c>
      <c r="P1186" s="20">
        <f>ROUND(CachTinhDiem!$B$23*ROUND(1+(SUMPRODUCT(INDEX(CachTinhDiem!$B$8:$E$11,1,0),$K1186:$N1186)-1)*9/4,1)+CachTinhDiem!$B$24*ROUND(1+(INDEX(CachTinhDiem!$B$15:$E$20,MATCH($O1186,CachTinhDiem!$A$15:$A$20,0),1)-1)*9/4,1),1)</f>
        <v>5.3</v>
      </c>
      <c r="Q1186" s="20">
        <f>ROUND(CachTinhDiem!$B$23*ROUND(1+(SUMPRODUCT(INDEX(CachTinhDiem!$B$8:$E$11,2,0),$K1186:$N1186)-1)*9/4,1)+CachTinhDiem!$B$24*ROUND(1+(INDEX(CachTinhDiem!$B$15:$E$20,MATCH($O1186,CachTinhDiem!$A$15:$A$20,0),2)-1)*9/4,1),1)</f>
        <v>5.3</v>
      </c>
      <c r="R1186" s="20">
        <f>ROUND(CachTinhDiem!$B$23*ROUND(1+(SUMPRODUCT(INDEX(CachTinhDiem!$B$8:$E$11,3,0),$K1186:$N1186)-1)*9/4,1)+CachTinhDiem!$B$24*ROUND(1+(INDEX(CachTinhDiem!$B$15:$E$20,MATCH($O1186,CachTinhDiem!$A$15:$A$20,0),3)-1)*9/4,1),1)</f>
        <v>4.8</v>
      </c>
      <c r="S1186" s="20">
        <f>ROUND(CachTinhDiem!$B$23*ROUND(1+(SUMPRODUCT(INDEX(CachTinhDiem!$B$8:$E$11,4,0),$K1186:$N1186)-1)*9/4,1)+CachTinhDiem!$B$24*ROUND(1+(INDEX(CachTinhDiem!$B$15:$E$20,MATCH($O1186,CachTinhDiem!$A$15:$A$20,0),4)-1)*9/4,1),1)</f>
        <v>3.6</v>
      </c>
      <c r="T1186" s="18" t="str">
        <f>INDEX(CachTinhDiem!$A$8:$A$11,MATCH(MAX($P1186:$S1186),$P1186:$S1186,0))</f>
        <v>Đi học</v>
      </c>
      <c r="U1186" s="21" t="s">
        <v>91</v>
      </c>
      <c r="V1186" s="21" t="s">
        <v>92</v>
      </c>
    </row>
    <row r="1187" spans="1:22" ht="15" customHeight="1" x14ac:dyDescent="0.35">
      <c r="A1187" s="18" t="s">
        <v>2580</v>
      </c>
      <c r="B1187" s="18" t="s">
        <v>2523</v>
      </c>
      <c r="C1187" s="18" t="s">
        <v>2581</v>
      </c>
      <c r="D1187" s="18" t="s">
        <v>100</v>
      </c>
      <c r="E1187" s="18" t="s">
        <v>147</v>
      </c>
      <c r="F1187" s="18" t="s">
        <v>87</v>
      </c>
      <c r="G1187" s="18" t="s">
        <v>1123</v>
      </c>
      <c r="H1187" s="19">
        <v>15</v>
      </c>
      <c r="I1187" s="19">
        <v>34</v>
      </c>
      <c r="J1187" s="18" t="s">
        <v>89</v>
      </c>
      <c r="K1187" s="19">
        <v>2</v>
      </c>
      <c r="L1187" s="19">
        <v>1</v>
      </c>
      <c r="M1187" s="19">
        <v>1</v>
      </c>
      <c r="N1187" s="19">
        <v>5</v>
      </c>
      <c r="O1187" s="18" t="s">
        <v>103</v>
      </c>
      <c r="P1187" s="20">
        <f>ROUND(CachTinhDiem!$B$23*ROUND(1+(SUMPRODUCT(INDEX(CachTinhDiem!$B$8:$E$11,1,0),$K1187:$N1187)-1)*9/4,1)+CachTinhDiem!$B$24*ROUND(1+(INDEX(CachTinhDiem!$B$15:$E$20,MATCH($O1187,CachTinhDiem!$A$15:$A$20,0),1)-1)*9/4,1),1)</f>
        <v>5.0999999999999996</v>
      </c>
      <c r="Q1187" s="20">
        <f>ROUND(CachTinhDiem!$B$23*ROUND(1+(SUMPRODUCT(INDEX(CachTinhDiem!$B$8:$E$11,2,0),$K1187:$N1187)-1)*9/4,1)+CachTinhDiem!$B$24*ROUND(1+(INDEX(CachTinhDiem!$B$15:$E$20,MATCH($O1187,CachTinhDiem!$A$15:$A$20,0),2)-1)*9/4,1),1)</f>
        <v>2.7</v>
      </c>
      <c r="R1187" s="20">
        <f>ROUND(CachTinhDiem!$B$23*ROUND(1+(SUMPRODUCT(INDEX(CachTinhDiem!$B$8:$E$11,3,0),$K1187:$N1187)-1)*9/4,1)+CachTinhDiem!$B$24*ROUND(1+(INDEX(CachTinhDiem!$B$15:$E$20,MATCH($O1187,CachTinhDiem!$A$15:$A$20,0),3)-1)*9/4,1),1)</f>
        <v>3</v>
      </c>
      <c r="S1187" s="20">
        <f>ROUND(CachTinhDiem!$B$23*ROUND(1+(SUMPRODUCT(INDEX(CachTinhDiem!$B$8:$E$11,4,0),$K1187:$N1187)-1)*9/4,1)+CachTinhDiem!$B$24*ROUND(1+(INDEX(CachTinhDiem!$B$15:$E$20,MATCH($O1187,CachTinhDiem!$A$15:$A$20,0),4)-1)*9/4,1),1)</f>
        <v>7.5</v>
      </c>
      <c r="T1187" s="18" t="str">
        <f>INDEX(CachTinhDiem!$A$8:$A$11,MATCH(MAX($P1187:$S1187),$P1187:$S1187,0))</f>
        <v>Thuyết trình</v>
      </c>
      <c r="U1187" s="21" t="s">
        <v>91</v>
      </c>
      <c r="V1187" s="21" t="s">
        <v>92</v>
      </c>
    </row>
    <row r="1188" spans="1:22" ht="15" customHeight="1" x14ac:dyDescent="0.35">
      <c r="A1188" s="18" t="s">
        <v>2582</v>
      </c>
      <c r="B1188" s="18" t="s">
        <v>2523</v>
      </c>
      <c r="C1188" s="18" t="s">
        <v>2583</v>
      </c>
      <c r="D1188" s="18" t="s">
        <v>136</v>
      </c>
      <c r="E1188" s="18" t="s">
        <v>24</v>
      </c>
      <c r="F1188" s="18" t="s">
        <v>87</v>
      </c>
      <c r="G1188" s="18" t="s">
        <v>1258</v>
      </c>
      <c r="H1188" s="19">
        <v>5</v>
      </c>
      <c r="I1188" s="19">
        <v>19</v>
      </c>
      <c r="J1188" s="18" t="s">
        <v>120</v>
      </c>
      <c r="K1188" s="19">
        <v>4</v>
      </c>
      <c r="L1188" s="19">
        <v>1</v>
      </c>
      <c r="M1188" s="19">
        <v>2</v>
      </c>
      <c r="N1188" s="19">
        <v>5</v>
      </c>
      <c r="O1188" s="18" t="s">
        <v>90</v>
      </c>
      <c r="P1188" s="20">
        <f>ROUND(CachTinhDiem!$B$23*ROUND(1+(SUMPRODUCT(INDEX(CachTinhDiem!$B$8:$E$11,1,0),$K1188:$N1188)-1)*9/4,1)+CachTinhDiem!$B$24*ROUND(1+(INDEX(CachTinhDiem!$B$15:$E$20,MATCH($O1188,CachTinhDiem!$A$15:$A$20,0),1)-1)*9/4,1),1)</f>
        <v>5.9</v>
      </c>
      <c r="Q1188" s="20">
        <f>ROUND(CachTinhDiem!$B$23*ROUND(1+(SUMPRODUCT(INDEX(CachTinhDiem!$B$8:$E$11,2,0),$K1188:$N1188)-1)*9/4,1)+CachTinhDiem!$B$24*ROUND(1+(INDEX(CachTinhDiem!$B$15:$E$20,MATCH($O1188,CachTinhDiem!$A$15:$A$20,0),2)-1)*9/4,1),1)</f>
        <v>4.7</v>
      </c>
      <c r="R1188" s="20">
        <f>ROUND(CachTinhDiem!$B$23*ROUND(1+(SUMPRODUCT(INDEX(CachTinhDiem!$B$8:$E$11,3,0),$K1188:$N1188)-1)*9/4,1)+CachTinhDiem!$B$24*ROUND(1+(INDEX(CachTinhDiem!$B$15:$E$20,MATCH($O1188,CachTinhDiem!$A$15:$A$20,0),3)-1)*9/4,1),1)</f>
        <v>5.0999999999999996</v>
      </c>
      <c r="S1188" s="20">
        <f>ROUND(CachTinhDiem!$B$23*ROUND(1+(SUMPRODUCT(INDEX(CachTinhDiem!$B$8:$E$11,4,0),$K1188:$N1188)-1)*9/4,1)+CachTinhDiem!$B$24*ROUND(1+(INDEX(CachTinhDiem!$B$15:$E$20,MATCH($O1188,CachTinhDiem!$A$15:$A$20,0),4)-1)*9/4,1),1)</f>
        <v>5.8</v>
      </c>
      <c r="T1188" s="18" t="str">
        <f>INDEX(CachTinhDiem!$A$8:$A$11,MATCH(MAX($P1188:$S1188),$P1188:$S1188,0))</f>
        <v>Đi học</v>
      </c>
      <c r="U1188" s="21" t="s">
        <v>91</v>
      </c>
      <c r="V1188" s="21" t="s">
        <v>92</v>
      </c>
    </row>
    <row r="1189" spans="1:22" ht="15" customHeight="1" x14ac:dyDescent="0.35">
      <c r="A1189" s="18" t="s">
        <v>2584</v>
      </c>
      <c r="B1189" s="18" t="s">
        <v>2523</v>
      </c>
      <c r="C1189" s="18" t="s">
        <v>2585</v>
      </c>
      <c r="D1189" s="18" t="s">
        <v>85</v>
      </c>
      <c r="E1189" s="18" t="s">
        <v>160</v>
      </c>
      <c r="F1189" s="18" t="s">
        <v>87</v>
      </c>
      <c r="G1189" s="18" t="s">
        <v>1065</v>
      </c>
      <c r="H1189" s="19">
        <v>5</v>
      </c>
      <c r="I1189" s="19">
        <v>10</v>
      </c>
      <c r="J1189" s="18" t="s">
        <v>120</v>
      </c>
      <c r="K1189" s="19">
        <v>4</v>
      </c>
      <c r="L1189" s="19">
        <v>2</v>
      </c>
      <c r="M1189" s="19">
        <v>1</v>
      </c>
      <c r="N1189" s="19">
        <v>2</v>
      </c>
      <c r="O1189" s="18" t="s">
        <v>115</v>
      </c>
      <c r="P1189" s="20">
        <f>ROUND(CachTinhDiem!$B$23*ROUND(1+(SUMPRODUCT(INDEX(CachTinhDiem!$B$8:$E$11,1,0),$K1189:$N1189)-1)*9/4,1)+CachTinhDiem!$B$24*ROUND(1+(INDEX(CachTinhDiem!$B$15:$E$20,MATCH($O1189,CachTinhDiem!$A$15:$A$20,0),1)-1)*9/4,1),1)</f>
        <v>5.0999999999999996</v>
      </c>
      <c r="Q1189" s="20">
        <f>ROUND(CachTinhDiem!$B$23*ROUND(1+(SUMPRODUCT(INDEX(CachTinhDiem!$B$8:$E$11,2,0),$K1189:$N1189)-1)*9/4,1)+CachTinhDiem!$B$24*ROUND(1+(INDEX(CachTinhDiem!$B$15:$E$20,MATCH($O1189,CachTinhDiem!$A$15:$A$20,0),2)-1)*9/4,1),1)</f>
        <v>4.4000000000000004</v>
      </c>
      <c r="R1189" s="20">
        <f>ROUND(CachTinhDiem!$B$23*ROUND(1+(SUMPRODUCT(INDEX(CachTinhDiem!$B$8:$E$11,3,0),$K1189:$N1189)-1)*9/4,1)+CachTinhDiem!$B$24*ROUND(1+(INDEX(CachTinhDiem!$B$15:$E$20,MATCH($O1189,CachTinhDiem!$A$15:$A$20,0),3)-1)*9/4,1),1)</f>
        <v>4.5</v>
      </c>
      <c r="S1189" s="20">
        <f>ROUND(CachTinhDiem!$B$23*ROUND(1+(SUMPRODUCT(INDEX(CachTinhDiem!$B$8:$E$11,4,0),$K1189:$N1189)-1)*9/4,1)+CachTinhDiem!$B$24*ROUND(1+(INDEX(CachTinhDiem!$B$15:$E$20,MATCH($O1189,CachTinhDiem!$A$15:$A$20,0),4)-1)*9/4,1),1)</f>
        <v>3.6</v>
      </c>
      <c r="T1189" s="18" t="str">
        <f>INDEX(CachTinhDiem!$A$8:$A$11,MATCH(MAX($P1189:$S1189),$P1189:$S1189,0))</f>
        <v>Đi học</v>
      </c>
      <c r="U1189" s="21" t="s">
        <v>91</v>
      </c>
      <c r="V1189" s="21" t="s">
        <v>92</v>
      </c>
    </row>
    <row r="1190" spans="1:22" ht="15" customHeight="1" x14ac:dyDescent="0.35">
      <c r="A1190" s="18" t="s">
        <v>2586</v>
      </c>
      <c r="B1190" s="18" t="s">
        <v>2523</v>
      </c>
      <c r="C1190" s="18" t="s">
        <v>2587</v>
      </c>
      <c r="D1190" s="18" t="s">
        <v>85</v>
      </c>
      <c r="E1190" s="18" t="s">
        <v>180</v>
      </c>
      <c r="F1190" s="18" t="s">
        <v>87</v>
      </c>
      <c r="G1190" s="18" t="s">
        <v>2569</v>
      </c>
      <c r="H1190" s="19">
        <v>12</v>
      </c>
      <c r="I1190" s="19">
        <v>39</v>
      </c>
      <c r="J1190" s="18" t="s">
        <v>89</v>
      </c>
      <c r="K1190" s="19">
        <v>2</v>
      </c>
      <c r="L1190" s="19">
        <v>3</v>
      </c>
      <c r="M1190" s="19">
        <v>5</v>
      </c>
      <c r="N1190" s="19">
        <v>2</v>
      </c>
      <c r="O1190" s="18" t="s">
        <v>138</v>
      </c>
      <c r="P1190" s="20">
        <f>ROUND(CachTinhDiem!$B$23*ROUND(1+(SUMPRODUCT(INDEX(CachTinhDiem!$B$8:$E$11,1,0),$K1190:$N1190)-1)*9/4,1)+CachTinhDiem!$B$24*ROUND(1+(INDEX(CachTinhDiem!$B$15:$E$20,MATCH($O1190,CachTinhDiem!$A$15:$A$20,0),1)-1)*9/4,1),1)</f>
        <v>6.5</v>
      </c>
      <c r="Q1190" s="20">
        <f>ROUND(CachTinhDiem!$B$23*ROUND(1+(SUMPRODUCT(INDEX(CachTinhDiem!$B$8:$E$11,2,0),$K1190:$N1190)-1)*9/4,1)+CachTinhDiem!$B$24*ROUND(1+(INDEX(CachTinhDiem!$B$15:$E$20,MATCH($O1190,CachTinhDiem!$A$15:$A$20,0),2)-1)*9/4,1),1)</f>
        <v>8</v>
      </c>
      <c r="R1190" s="20">
        <f>ROUND(CachTinhDiem!$B$23*ROUND(1+(SUMPRODUCT(INDEX(CachTinhDiem!$B$8:$E$11,3,0),$K1190:$N1190)-1)*9/4,1)+CachTinhDiem!$B$24*ROUND(1+(INDEX(CachTinhDiem!$B$15:$E$20,MATCH($O1190,CachTinhDiem!$A$15:$A$20,0),3)-1)*9/4,1),1)</f>
        <v>7.5</v>
      </c>
      <c r="S1190" s="20">
        <f>ROUND(CachTinhDiem!$B$23*ROUND(1+(SUMPRODUCT(INDEX(CachTinhDiem!$B$8:$E$11,4,0),$K1190:$N1190)-1)*9/4,1)+CachTinhDiem!$B$24*ROUND(1+(INDEX(CachTinhDiem!$B$15:$E$20,MATCH($O1190,CachTinhDiem!$A$15:$A$20,0),4)-1)*9/4,1),1)</f>
        <v>3.9</v>
      </c>
      <c r="T1190" s="18" t="str">
        <f>INDEX(CachTinhDiem!$A$8:$A$11,MATCH(MAX($P1190:$S1190),$P1190:$S1190,0))</f>
        <v>Xưởng/Công trình</v>
      </c>
      <c r="U1190" s="21" t="s">
        <v>91</v>
      </c>
      <c r="V1190" s="21" t="s">
        <v>92</v>
      </c>
    </row>
    <row r="1191" spans="1:22" ht="15" customHeight="1" x14ac:dyDescent="0.35">
      <c r="A1191" s="18" t="s">
        <v>2588</v>
      </c>
      <c r="B1191" s="18" t="s">
        <v>2523</v>
      </c>
      <c r="C1191" s="18" t="s">
        <v>2589</v>
      </c>
      <c r="D1191" s="18" t="s">
        <v>85</v>
      </c>
      <c r="E1191" s="18" t="s">
        <v>1097</v>
      </c>
      <c r="F1191" s="18" t="s">
        <v>87</v>
      </c>
      <c r="G1191" s="18" t="s">
        <v>1123</v>
      </c>
      <c r="H1191" s="19">
        <v>5</v>
      </c>
      <c r="I1191" s="19">
        <v>21</v>
      </c>
      <c r="J1191" s="18" t="s">
        <v>97</v>
      </c>
      <c r="K1191" s="19">
        <v>4</v>
      </c>
      <c r="L1191" s="19">
        <v>1</v>
      </c>
      <c r="M1191" s="19">
        <v>4</v>
      </c>
      <c r="N1191" s="19">
        <v>4</v>
      </c>
      <c r="O1191" s="18" t="s">
        <v>90</v>
      </c>
      <c r="P1191" s="20">
        <f>ROUND(CachTinhDiem!$B$23*ROUND(1+(SUMPRODUCT(INDEX(CachTinhDiem!$B$8:$E$11,1,0),$K1191:$N1191)-1)*9/4,1)+CachTinhDiem!$B$24*ROUND(1+(INDEX(CachTinhDiem!$B$15:$E$20,MATCH($O1191,CachTinhDiem!$A$15:$A$20,0),1)-1)*9/4,1),1)</f>
        <v>6.3</v>
      </c>
      <c r="Q1191" s="20">
        <f>ROUND(CachTinhDiem!$B$23*ROUND(1+(SUMPRODUCT(INDEX(CachTinhDiem!$B$8:$E$11,2,0),$K1191:$N1191)-1)*9/4,1)+CachTinhDiem!$B$24*ROUND(1+(INDEX(CachTinhDiem!$B$15:$E$20,MATCH($O1191,CachTinhDiem!$A$15:$A$20,0),2)-1)*9/4,1),1)</f>
        <v>6.1</v>
      </c>
      <c r="R1191" s="20">
        <f>ROUND(CachTinhDiem!$B$23*ROUND(1+(SUMPRODUCT(INDEX(CachTinhDiem!$B$8:$E$11,3,0),$K1191:$N1191)-1)*9/4,1)+CachTinhDiem!$B$24*ROUND(1+(INDEX(CachTinhDiem!$B$15:$E$20,MATCH($O1191,CachTinhDiem!$A$15:$A$20,0),3)-1)*9/4,1),1)</f>
        <v>6.3</v>
      </c>
      <c r="S1191" s="20">
        <f>ROUND(CachTinhDiem!$B$23*ROUND(1+(SUMPRODUCT(INDEX(CachTinhDiem!$B$8:$E$11,4,0),$K1191:$N1191)-1)*9/4,1)+CachTinhDiem!$B$24*ROUND(1+(INDEX(CachTinhDiem!$B$15:$E$20,MATCH($O1191,CachTinhDiem!$A$15:$A$20,0),4)-1)*9/4,1),1)</f>
        <v>5.5</v>
      </c>
      <c r="T1191" s="18" t="str">
        <f>INDEX(CachTinhDiem!$A$8:$A$11,MATCH(MAX($P1191:$S1191),$P1191:$S1191,0))</f>
        <v>Đi học</v>
      </c>
      <c r="U1191" s="21" t="s">
        <v>91</v>
      </c>
      <c r="V1191" s="21" t="s">
        <v>92</v>
      </c>
    </row>
    <row r="1192" spans="1:22" ht="15" customHeight="1" x14ac:dyDescent="0.35">
      <c r="A1192" s="18" t="s">
        <v>2590</v>
      </c>
      <c r="B1192" s="18" t="s">
        <v>2523</v>
      </c>
      <c r="C1192" s="18" t="s">
        <v>2591</v>
      </c>
      <c r="D1192" s="18" t="s">
        <v>100</v>
      </c>
      <c r="E1192" s="18" t="s">
        <v>141</v>
      </c>
      <c r="F1192" s="18" t="s">
        <v>87</v>
      </c>
      <c r="G1192" s="18" t="s">
        <v>210</v>
      </c>
      <c r="H1192" s="19">
        <v>7</v>
      </c>
      <c r="I1192" s="19">
        <v>40</v>
      </c>
      <c r="J1192" s="18" t="s">
        <v>1520</v>
      </c>
      <c r="K1192" s="19">
        <v>2</v>
      </c>
      <c r="L1192" s="19">
        <v>5</v>
      </c>
      <c r="M1192" s="19">
        <v>5</v>
      </c>
      <c r="N1192" s="19">
        <v>2</v>
      </c>
      <c r="O1192" s="18" t="s">
        <v>138</v>
      </c>
      <c r="P1192" s="20">
        <f>ROUND(CachTinhDiem!$B$23*ROUND(1+(SUMPRODUCT(INDEX(CachTinhDiem!$B$8:$E$11,1,0),$K1192:$N1192)-1)*9/4,1)+CachTinhDiem!$B$24*ROUND(1+(INDEX(CachTinhDiem!$B$15:$E$20,MATCH($O1192,CachTinhDiem!$A$15:$A$20,0),1)-1)*9/4,1),1)</f>
        <v>7.5</v>
      </c>
      <c r="Q1192" s="20">
        <f>ROUND(CachTinhDiem!$B$23*ROUND(1+(SUMPRODUCT(INDEX(CachTinhDiem!$B$8:$E$11,2,0),$K1192:$N1192)-1)*9/4,1)+CachTinhDiem!$B$24*ROUND(1+(INDEX(CachTinhDiem!$B$15:$E$20,MATCH($O1192,CachTinhDiem!$A$15:$A$20,0),2)-1)*9/4,1),1)</f>
        <v>8.6</v>
      </c>
      <c r="R1192" s="20">
        <f>ROUND(CachTinhDiem!$B$23*ROUND(1+(SUMPRODUCT(INDEX(CachTinhDiem!$B$8:$E$11,3,0),$K1192:$N1192)-1)*9/4,1)+CachTinhDiem!$B$24*ROUND(1+(INDEX(CachTinhDiem!$B$15:$E$20,MATCH($O1192,CachTinhDiem!$A$15:$A$20,0),3)-1)*9/4,1),1)</f>
        <v>8.4</v>
      </c>
      <c r="S1192" s="20">
        <f>ROUND(CachTinhDiem!$B$23*ROUND(1+(SUMPRODUCT(INDEX(CachTinhDiem!$B$8:$E$11,4,0),$K1192:$N1192)-1)*9/4,1)+CachTinhDiem!$B$24*ROUND(1+(INDEX(CachTinhDiem!$B$15:$E$20,MATCH($O1192,CachTinhDiem!$A$15:$A$20,0),4)-1)*9/4,1),1)</f>
        <v>4.5</v>
      </c>
      <c r="T1192" s="18" t="str">
        <f>INDEX(CachTinhDiem!$A$8:$A$11,MATCH(MAX($P1192:$S1192),$P1192:$S1192,0))</f>
        <v>Xưởng/Công trình</v>
      </c>
      <c r="U1192" s="21" t="s">
        <v>91</v>
      </c>
      <c r="V1192" s="21" t="s">
        <v>92</v>
      </c>
    </row>
    <row r="1193" spans="1:22" ht="15" customHeight="1" x14ac:dyDescent="0.35">
      <c r="A1193" s="18" t="s">
        <v>2592</v>
      </c>
      <c r="B1193" s="18" t="s">
        <v>2523</v>
      </c>
      <c r="C1193" s="18" t="s">
        <v>2593</v>
      </c>
      <c r="D1193" s="18" t="s">
        <v>85</v>
      </c>
      <c r="E1193" s="18" t="s">
        <v>254</v>
      </c>
      <c r="F1193" s="18" t="s">
        <v>87</v>
      </c>
      <c r="G1193" s="18" t="s">
        <v>1258</v>
      </c>
      <c r="H1193" s="19">
        <v>5</v>
      </c>
      <c r="I1193" s="19">
        <v>10</v>
      </c>
      <c r="J1193" s="18" t="s">
        <v>120</v>
      </c>
      <c r="K1193" s="19">
        <v>4</v>
      </c>
      <c r="L1193" s="19">
        <v>1</v>
      </c>
      <c r="M1193" s="19">
        <v>2</v>
      </c>
      <c r="N1193" s="19">
        <v>2</v>
      </c>
      <c r="O1193" s="18" t="s">
        <v>115</v>
      </c>
      <c r="P1193" s="20">
        <f>ROUND(CachTinhDiem!$B$23*ROUND(1+(SUMPRODUCT(INDEX(CachTinhDiem!$B$8:$E$11,1,0),$K1193:$N1193)-1)*9/4,1)+CachTinhDiem!$B$24*ROUND(1+(INDEX(CachTinhDiem!$B$15:$E$20,MATCH($O1193,CachTinhDiem!$A$15:$A$20,0),1)-1)*9/4,1),1)</f>
        <v>5.0999999999999996</v>
      </c>
      <c r="Q1193" s="20">
        <f>ROUND(CachTinhDiem!$B$23*ROUND(1+(SUMPRODUCT(INDEX(CachTinhDiem!$B$8:$E$11,2,0),$K1193:$N1193)-1)*9/4,1)+CachTinhDiem!$B$24*ROUND(1+(INDEX(CachTinhDiem!$B$15:$E$20,MATCH($O1193,CachTinhDiem!$A$15:$A$20,0),2)-1)*9/4,1),1)</f>
        <v>4.9000000000000004</v>
      </c>
      <c r="R1193" s="20">
        <f>ROUND(CachTinhDiem!$B$23*ROUND(1+(SUMPRODUCT(INDEX(CachTinhDiem!$B$8:$E$11,3,0),$K1193:$N1193)-1)*9/4,1)+CachTinhDiem!$B$24*ROUND(1+(INDEX(CachTinhDiem!$B$15:$E$20,MATCH($O1193,CachTinhDiem!$A$15:$A$20,0),3)-1)*9/4,1),1)</f>
        <v>4.8</v>
      </c>
      <c r="S1193" s="20">
        <f>ROUND(CachTinhDiem!$B$23*ROUND(1+(SUMPRODUCT(INDEX(CachTinhDiem!$B$8:$E$11,4,0),$K1193:$N1193)-1)*9/4,1)+CachTinhDiem!$B$24*ROUND(1+(INDEX(CachTinhDiem!$B$15:$E$20,MATCH($O1193,CachTinhDiem!$A$15:$A$20,0),4)-1)*9/4,1),1)</f>
        <v>3.6</v>
      </c>
      <c r="T1193" s="18" t="str">
        <f>INDEX(CachTinhDiem!$A$8:$A$11,MATCH(MAX($P1193:$S1193),$P1193:$S1193,0))</f>
        <v>Đi học</v>
      </c>
      <c r="U1193" s="21" t="s">
        <v>91</v>
      </c>
      <c r="V1193" s="21" t="s">
        <v>92</v>
      </c>
    </row>
    <row r="1194" spans="1:22" ht="15" customHeight="1" x14ac:dyDescent="0.35">
      <c r="A1194" s="18" t="s">
        <v>2594</v>
      </c>
      <c r="B1194" s="18" t="s">
        <v>2523</v>
      </c>
      <c r="C1194" s="18" t="s">
        <v>2595</v>
      </c>
      <c r="D1194" s="18" t="s">
        <v>85</v>
      </c>
      <c r="E1194" s="18" t="s">
        <v>106</v>
      </c>
      <c r="F1194" s="18" t="s">
        <v>87</v>
      </c>
      <c r="G1194" s="18" t="s">
        <v>2530</v>
      </c>
      <c r="H1194" s="19">
        <v>5</v>
      </c>
      <c r="I1194" s="19">
        <v>34</v>
      </c>
      <c r="J1194" s="18" t="s">
        <v>1520</v>
      </c>
      <c r="K1194" s="19">
        <v>4</v>
      </c>
      <c r="L1194" s="19">
        <v>1</v>
      </c>
      <c r="M1194" s="19">
        <v>3</v>
      </c>
      <c r="N1194" s="19">
        <v>5</v>
      </c>
      <c r="O1194" s="18" t="s">
        <v>103</v>
      </c>
      <c r="P1194" s="20">
        <f>ROUND(CachTinhDiem!$B$23*ROUND(1+(SUMPRODUCT(INDEX(CachTinhDiem!$B$8:$E$11,1,0),$K1194:$N1194)-1)*9/4,1)+CachTinhDiem!$B$24*ROUND(1+(INDEX(CachTinhDiem!$B$15:$E$20,MATCH($O1194,CachTinhDiem!$A$15:$A$20,0),1)-1)*9/4,1),1)</f>
        <v>6.3</v>
      </c>
      <c r="Q1194" s="20">
        <f>ROUND(CachTinhDiem!$B$23*ROUND(1+(SUMPRODUCT(INDEX(CachTinhDiem!$B$8:$E$11,2,0),$K1194:$N1194)-1)*9/4,1)+CachTinhDiem!$B$24*ROUND(1+(INDEX(CachTinhDiem!$B$15:$E$20,MATCH($O1194,CachTinhDiem!$A$15:$A$20,0),2)-1)*9/4,1),1)</f>
        <v>4.8</v>
      </c>
      <c r="R1194" s="20">
        <f>ROUND(CachTinhDiem!$B$23*ROUND(1+(SUMPRODUCT(INDEX(CachTinhDiem!$B$8:$E$11,3,0),$K1194:$N1194)-1)*9/4,1)+CachTinhDiem!$B$24*ROUND(1+(INDEX(CachTinhDiem!$B$15:$E$20,MATCH($O1194,CachTinhDiem!$A$15:$A$20,0),3)-1)*9/4,1),1)</f>
        <v>4.5999999999999996</v>
      </c>
      <c r="S1194" s="20">
        <f>ROUND(CachTinhDiem!$B$23*ROUND(1+(SUMPRODUCT(INDEX(CachTinhDiem!$B$8:$E$11,4,0),$K1194:$N1194)-1)*9/4,1)+CachTinhDiem!$B$24*ROUND(1+(INDEX(CachTinhDiem!$B$15:$E$20,MATCH($O1194,CachTinhDiem!$A$15:$A$20,0),4)-1)*9/4,1),1)</f>
        <v>8.1</v>
      </c>
      <c r="T1194" s="18" t="str">
        <f>INDEX(CachTinhDiem!$A$8:$A$11,MATCH(MAX($P1194:$S1194),$P1194:$S1194,0))</f>
        <v>Thuyết trình</v>
      </c>
      <c r="U1194" s="21" t="s">
        <v>91</v>
      </c>
      <c r="V1194" s="21" t="s">
        <v>92</v>
      </c>
    </row>
    <row r="1195" spans="1:22" ht="15" customHeight="1" x14ac:dyDescent="0.35">
      <c r="A1195" s="18" t="s">
        <v>2596</v>
      </c>
      <c r="B1195" s="18" t="s">
        <v>2523</v>
      </c>
      <c r="C1195" s="18" t="s">
        <v>2597</v>
      </c>
      <c r="D1195" s="18" t="s">
        <v>85</v>
      </c>
      <c r="E1195" s="18" t="s">
        <v>225</v>
      </c>
      <c r="F1195" s="18" t="s">
        <v>87</v>
      </c>
      <c r="G1195" s="18" t="s">
        <v>1258</v>
      </c>
      <c r="H1195" s="19">
        <v>5</v>
      </c>
      <c r="I1195" s="19">
        <v>21</v>
      </c>
      <c r="J1195" s="18" t="s">
        <v>97</v>
      </c>
      <c r="K1195" s="19">
        <v>4</v>
      </c>
      <c r="L1195" s="19">
        <v>1</v>
      </c>
      <c r="M1195" s="19">
        <v>3</v>
      </c>
      <c r="N1195" s="19">
        <v>3</v>
      </c>
      <c r="O1195" s="18" t="s">
        <v>90</v>
      </c>
      <c r="P1195" s="20">
        <f>ROUND(CachTinhDiem!$B$23*ROUND(1+(SUMPRODUCT(INDEX(CachTinhDiem!$B$8:$E$11,1,0),$K1195:$N1195)-1)*9/4,1)+CachTinhDiem!$B$24*ROUND(1+(INDEX(CachTinhDiem!$B$15:$E$20,MATCH($O1195,CachTinhDiem!$A$15:$A$20,0),1)-1)*9/4,1),1)</f>
        <v>5.4</v>
      </c>
      <c r="Q1195" s="20">
        <f>ROUND(CachTinhDiem!$B$23*ROUND(1+(SUMPRODUCT(INDEX(CachTinhDiem!$B$8:$E$11,2,0),$K1195:$N1195)-1)*9/4,1)+CachTinhDiem!$B$24*ROUND(1+(INDEX(CachTinhDiem!$B$15:$E$20,MATCH($O1195,CachTinhDiem!$A$15:$A$20,0),2)-1)*9/4,1),1)</f>
        <v>5.2</v>
      </c>
      <c r="R1195" s="20">
        <f>ROUND(CachTinhDiem!$B$23*ROUND(1+(SUMPRODUCT(INDEX(CachTinhDiem!$B$8:$E$11,3,0),$K1195:$N1195)-1)*9/4,1)+CachTinhDiem!$B$24*ROUND(1+(INDEX(CachTinhDiem!$B$15:$E$20,MATCH($O1195,CachTinhDiem!$A$15:$A$20,0),3)-1)*9/4,1),1)</f>
        <v>5.3</v>
      </c>
      <c r="S1195" s="20">
        <f>ROUND(CachTinhDiem!$B$23*ROUND(1+(SUMPRODUCT(INDEX(CachTinhDiem!$B$8:$E$11,4,0),$K1195:$N1195)-1)*9/4,1)+CachTinhDiem!$B$24*ROUND(1+(INDEX(CachTinhDiem!$B$15:$E$20,MATCH($O1195,CachTinhDiem!$A$15:$A$20,0),4)-1)*9/4,1),1)</f>
        <v>4.2</v>
      </c>
      <c r="T1195" s="18" t="str">
        <f>INDEX(CachTinhDiem!$A$8:$A$11,MATCH(MAX($P1195:$S1195),$P1195:$S1195,0))</f>
        <v>Đi học</v>
      </c>
      <c r="U1195" s="21" t="s">
        <v>91</v>
      </c>
      <c r="V1195" s="21" t="s">
        <v>92</v>
      </c>
    </row>
    <row r="1196" spans="1:22" ht="15" customHeight="1" x14ac:dyDescent="0.35">
      <c r="A1196" s="18" t="s">
        <v>2598</v>
      </c>
      <c r="B1196" s="18" t="s">
        <v>2523</v>
      </c>
      <c r="C1196" s="18" t="s">
        <v>2599</v>
      </c>
      <c r="D1196" s="18" t="s">
        <v>136</v>
      </c>
      <c r="E1196" s="18" t="s">
        <v>106</v>
      </c>
      <c r="F1196" s="18" t="s">
        <v>87</v>
      </c>
      <c r="G1196" s="18" t="s">
        <v>1258</v>
      </c>
      <c r="H1196" s="19">
        <v>5</v>
      </c>
      <c r="I1196" s="19">
        <v>20</v>
      </c>
      <c r="J1196" s="18" t="s">
        <v>120</v>
      </c>
      <c r="K1196" s="19">
        <v>4</v>
      </c>
      <c r="L1196" s="19">
        <v>1</v>
      </c>
      <c r="M1196" s="19">
        <v>2</v>
      </c>
      <c r="N1196" s="19">
        <v>3</v>
      </c>
      <c r="O1196" s="18" t="s">
        <v>90</v>
      </c>
      <c r="P1196" s="20">
        <f>ROUND(CachTinhDiem!$B$23*ROUND(1+(SUMPRODUCT(INDEX(CachTinhDiem!$B$8:$E$11,1,0),$K1196:$N1196)-1)*9/4,1)+CachTinhDiem!$B$24*ROUND(1+(INDEX(CachTinhDiem!$B$15:$E$20,MATCH($O1196,CachTinhDiem!$A$15:$A$20,0),1)-1)*9/4,1),1)</f>
        <v>4.9000000000000004</v>
      </c>
      <c r="Q1196" s="20">
        <f>ROUND(CachTinhDiem!$B$23*ROUND(1+(SUMPRODUCT(INDEX(CachTinhDiem!$B$8:$E$11,2,0),$K1196:$N1196)-1)*9/4,1)+CachTinhDiem!$B$24*ROUND(1+(INDEX(CachTinhDiem!$B$15:$E$20,MATCH($O1196,CachTinhDiem!$A$15:$A$20,0),2)-1)*9/4,1),1)</f>
        <v>4.4000000000000004</v>
      </c>
      <c r="R1196" s="20">
        <f>ROUND(CachTinhDiem!$B$23*ROUND(1+(SUMPRODUCT(INDEX(CachTinhDiem!$B$8:$E$11,3,0),$K1196:$N1196)-1)*9/4,1)+CachTinhDiem!$B$24*ROUND(1+(INDEX(CachTinhDiem!$B$15:$E$20,MATCH($O1196,CachTinhDiem!$A$15:$A$20,0),3)-1)*9/4,1),1)</f>
        <v>4.4000000000000004</v>
      </c>
      <c r="S1196" s="20">
        <f>ROUND(CachTinhDiem!$B$23*ROUND(1+(SUMPRODUCT(INDEX(CachTinhDiem!$B$8:$E$11,4,0),$K1196:$N1196)-1)*9/4,1)+CachTinhDiem!$B$24*ROUND(1+(INDEX(CachTinhDiem!$B$15:$E$20,MATCH($O1196,CachTinhDiem!$A$15:$A$20,0),4)-1)*9/4,1),1)</f>
        <v>3.9</v>
      </c>
      <c r="T1196" s="18" t="str">
        <f>INDEX(CachTinhDiem!$A$8:$A$11,MATCH(MAX($P1196:$S1196),$P1196:$S1196,0))</f>
        <v>Đi học</v>
      </c>
      <c r="U1196" s="21" t="s">
        <v>91</v>
      </c>
      <c r="V1196" s="21" t="s">
        <v>92</v>
      </c>
    </row>
    <row r="1197" spans="1:22" ht="15" customHeight="1" x14ac:dyDescent="0.35">
      <c r="A1197" s="18" t="s">
        <v>2600</v>
      </c>
      <c r="B1197" s="18" t="s">
        <v>2523</v>
      </c>
      <c r="C1197" s="18" t="s">
        <v>2601</v>
      </c>
      <c r="D1197" s="18" t="s">
        <v>85</v>
      </c>
      <c r="E1197" s="18" t="s">
        <v>106</v>
      </c>
      <c r="F1197" s="18" t="s">
        <v>87</v>
      </c>
      <c r="G1197" s="18" t="s">
        <v>1258</v>
      </c>
      <c r="H1197" s="19">
        <v>5</v>
      </c>
      <c r="I1197" s="19">
        <v>30</v>
      </c>
      <c r="J1197" s="18" t="s">
        <v>200</v>
      </c>
      <c r="K1197" s="19">
        <v>4</v>
      </c>
      <c r="L1197" s="19">
        <v>1</v>
      </c>
      <c r="M1197" s="19">
        <v>5</v>
      </c>
      <c r="N1197" s="19">
        <v>2</v>
      </c>
      <c r="O1197" s="18" t="s">
        <v>115</v>
      </c>
      <c r="P1197" s="20">
        <f>ROUND(CachTinhDiem!$B$23*ROUND(1+(SUMPRODUCT(INDEX(CachTinhDiem!$B$8:$E$11,1,0),$K1197:$N1197)-1)*9/4,1)+CachTinhDiem!$B$24*ROUND(1+(INDEX(CachTinhDiem!$B$15:$E$20,MATCH($O1197,CachTinhDiem!$A$15:$A$20,0),1)-1)*9/4,1),1)</f>
        <v>6.6</v>
      </c>
      <c r="Q1197" s="20">
        <f>ROUND(CachTinhDiem!$B$23*ROUND(1+(SUMPRODUCT(INDEX(CachTinhDiem!$B$8:$E$11,2,0),$K1197:$N1197)-1)*9/4,1)+CachTinhDiem!$B$24*ROUND(1+(INDEX(CachTinhDiem!$B$15:$E$20,MATCH($O1197,CachTinhDiem!$A$15:$A$20,0),2)-1)*9/4,1),1)</f>
        <v>7.3</v>
      </c>
      <c r="R1197" s="20">
        <f>ROUND(CachTinhDiem!$B$23*ROUND(1+(SUMPRODUCT(INDEX(CachTinhDiem!$B$8:$E$11,3,0),$K1197:$N1197)-1)*9/4,1)+CachTinhDiem!$B$24*ROUND(1+(INDEX(CachTinhDiem!$B$15:$E$20,MATCH($O1197,CachTinhDiem!$A$15:$A$20,0),3)-1)*9/4,1),1)</f>
        <v>7.2</v>
      </c>
      <c r="S1197" s="20">
        <f>ROUND(CachTinhDiem!$B$23*ROUND(1+(SUMPRODUCT(INDEX(CachTinhDiem!$B$8:$E$11,4,0),$K1197:$N1197)-1)*9/4,1)+CachTinhDiem!$B$24*ROUND(1+(INDEX(CachTinhDiem!$B$15:$E$20,MATCH($O1197,CachTinhDiem!$A$15:$A$20,0),4)-1)*9/4,1),1)</f>
        <v>4.5999999999999996</v>
      </c>
      <c r="T1197" s="18" t="str">
        <f>INDEX(CachTinhDiem!$A$8:$A$11,MATCH(MAX($P1197:$S1197),$P1197:$S1197,0))</f>
        <v>Xưởng/Công trình</v>
      </c>
      <c r="U1197" s="21" t="s">
        <v>91</v>
      </c>
      <c r="V1197" s="21" t="s">
        <v>92</v>
      </c>
    </row>
    <row r="1198" spans="1:22" ht="15" customHeight="1" x14ac:dyDescent="0.35">
      <c r="A1198" s="18" t="s">
        <v>2602</v>
      </c>
      <c r="B1198" s="18" t="s">
        <v>2523</v>
      </c>
      <c r="C1198" s="18" t="s">
        <v>2603</v>
      </c>
      <c r="D1198" s="18" t="s">
        <v>85</v>
      </c>
      <c r="E1198" s="18" t="s">
        <v>147</v>
      </c>
      <c r="F1198" s="18" t="s">
        <v>87</v>
      </c>
      <c r="G1198" s="18" t="s">
        <v>1123</v>
      </c>
      <c r="H1198" s="19">
        <v>8</v>
      </c>
      <c r="I1198" s="19">
        <v>35</v>
      </c>
      <c r="J1198" s="18" t="s">
        <v>1520</v>
      </c>
      <c r="K1198" s="19">
        <v>4</v>
      </c>
      <c r="L1198" s="19">
        <v>1</v>
      </c>
      <c r="M1198" s="19">
        <v>3</v>
      </c>
      <c r="N1198" s="19">
        <v>5</v>
      </c>
      <c r="O1198" s="18" t="s">
        <v>103</v>
      </c>
      <c r="P1198" s="20">
        <f>ROUND(CachTinhDiem!$B$23*ROUND(1+(SUMPRODUCT(INDEX(CachTinhDiem!$B$8:$E$11,1,0),$K1198:$N1198)-1)*9/4,1)+CachTinhDiem!$B$24*ROUND(1+(INDEX(CachTinhDiem!$B$15:$E$20,MATCH($O1198,CachTinhDiem!$A$15:$A$20,0),1)-1)*9/4,1),1)</f>
        <v>6.3</v>
      </c>
      <c r="Q1198" s="20">
        <f>ROUND(CachTinhDiem!$B$23*ROUND(1+(SUMPRODUCT(INDEX(CachTinhDiem!$B$8:$E$11,2,0),$K1198:$N1198)-1)*9/4,1)+CachTinhDiem!$B$24*ROUND(1+(INDEX(CachTinhDiem!$B$15:$E$20,MATCH($O1198,CachTinhDiem!$A$15:$A$20,0),2)-1)*9/4,1),1)</f>
        <v>4.8</v>
      </c>
      <c r="R1198" s="20">
        <f>ROUND(CachTinhDiem!$B$23*ROUND(1+(SUMPRODUCT(INDEX(CachTinhDiem!$B$8:$E$11,3,0),$K1198:$N1198)-1)*9/4,1)+CachTinhDiem!$B$24*ROUND(1+(INDEX(CachTinhDiem!$B$15:$E$20,MATCH($O1198,CachTinhDiem!$A$15:$A$20,0),3)-1)*9/4,1),1)</f>
        <v>4.5999999999999996</v>
      </c>
      <c r="S1198" s="20">
        <f>ROUND(CachTinhDiem!$B$23*ROUND(1+(SUMPRODUCT(INDEX(CachTinhDiem!$B$8:$E$11,4,0),$K1198:$N1198)-1)*9/4,1)+CachTinhDiem!$B$24*ROUND(1+(INDEX(CachTinhDiem!$B$15:$E$20,MATCH($O1198,CachTinhDiem!$A$15:$A$20,0),4)-1)*9/4,1),1)</f>
        <v>8.1</v>
      </c>
      <c r="T1198" s="18" t="str">
        <f>INDEX(CachTinhDiem!$A$8:$A$11,MATCH(MAX($P1198:$S1198),$P1198:$S1198,0))</f>
        <v>Thuyết trình</v>
      </c>
      <c r="U1198" s="21" t="s">
        <v>91</v>
      </c>
      <c r="V1198" s="21" t="s">
        <v>92</v>
      </c>
    </row>
    <row r="1199" spans="1:22" ht="15" customHeight="1" x14ac:dyDescent="0.35">
      <c r="A1199" s="18" t="s">
        <v>2604</v>
      </c>
      <c r="B1199" s="18" t="s">
        <v>2523</v>
      </c>
      <c r="C1199" s="18" t="s">
        <v>2605</v>
      </c>
      <c r="D1199" s="18" t="s">
        <v>100</v>
      </c>
      <c r="E1199" s="18" t="s">
        <v>147</v>
      </c>
      <c r="F1199" s="18" t="s">
        <v>87</v>
      </c>
      <c r="G1199" s="18" t="s">
        <v>1123</v>
      </c>
      <c r="H1199" s="19">
        <v>5</v>
      </c>
      <c r="I1199" s="19">
        <v>17</v>
      </c>
      <c r="J1199" s="18" t="s">
        <v>120</v>
      </c>
      <c r="K1199" s="19">
        <v>4</v>
      </c>
      <c r="L1199" s="19">
        <v>1</v>
      </c>
      <c r="M1199" s="19">
        <v>1</v>
      </c>
      <c r="N1199" s="19">
        <v>5</v>
      </c>
      <c r="O1199" s="18" t="s">
        <v>150</v>
      </c>
      <c r="P1199" s="20">
        <f>ROUND(CachTinhDiem!$B$23*ROUND(1+(SUMPRODUCT(INDEX(CachTinhDiem!$B$8:$E$11,1,0),$K1199:$N1199)-1)*9/4,1)+CachTinhDiem!$B$24*ROUND(1+(INDEX(CachTinhDiem!$B$15:$E$20,MATCH($O1199,CachTinhDiem!$A$15:$A$20,0),1)-1)*9/4,1),1)</f>
        <v>5.4</v>
      </c>
      <c r="Q1199" s="20">
        <f>ROUND(CachTinhDiem!$B$23*ROUND(1+(SUMPRODUCT(INDEX(CachTinhDiem!$B$8:$E$11,2,0),$K1199:$N1199)-1)*9/4,1)+CachTinhDiem!$B$24*ROUND(1+(INDEX(CachTinhDiem!$B$15:$E$20,MATCH($O1199,CachTinhDiem!$A$15:$A$20,0),2)-1)*9/4,1),1)</f>
        <v>3.3</v>
      </c>
      <c r="R1199" s="20">
        <f>ROUND(CachTinhDiem!$B$23*ROUND(1+(SUMPRODUCT(INDEX(CachTinhDiem!$B$8:$E$11,3,0),$K1199:$N1199)-1)*9/4,1)+CachTinhDiem!$B$24*ROUND(1+(INDEX(CachTinhDiem!$B$15:$E$20,MATCH($O1199,CachTinhDiem!$A$15:$A$20,0),3)-1)*9/4,1),1)</f>
        <v>5</v>
      </c>
      <c r="S1199" s="20">
        <f>ROUND(CachTinhDiem!$B$23*ROUND(1+(SUMPRODUCT(INDEX(CachTinhDiem!$B$8:$E$11,4,0),$K1199:$N1199)-1)*9/4,1)+CachTinhDiem!$B$24*ROUND(1+(INDEX(CachTinhDiem!$B$15:$E$20,MATCH($O1199,CachTinhDiem!$A$15:$A$20,0),4)-1)*9/4,1),1)</f>
        <v>6.1</v>
      </c>
      <c r="T1199" s="18" t="str">
        <f>INDEX(CachTinhDiem!$A$8:$A$11,MATCH(MAX($P1199:$S1199),$P1199:$S1199,0))</f>
        <v>Thuyết trình</v>
      </c>
      <c r="U1199" s="21" t="s">
        <v>91</v>
      </c>
      <c r="V1199" s="21" t="s">
        <v>92</v>
      </c>
    </row>
    <row r="1200" spans="1:22" ht="15" customHeight="1" x14ac:dyDescent="0.35">
      <c r="A1200" s="18" t="s">
        <v>2606</v>
      </c>
      <c r="B1200" s="18" t="s">
        <v>2523</v>
      </c>
      <c r="C1200" s="18" t="s">
        <v>2607</v>
      </c>
      <c r="D1200" s="18" t="s">
        <v>85</v>
      </c>
      <c r="E1200" s="18" t="s">
        <v>1097</v>
      </c>
      <c r="F1200" s="18" t="s">
        <v>87</v>
      </c>
      <c r="G1200" s="18" t="s">
        <v>2530</v>
      </c>
      <c r="H1200" s="19">
        <v>5</v>
      </c>
      <c r="I1200" s="19">
        <v>21</v>
      </c>
      <c r="J1200" s="18" t="s">
        <v>97</v>
      </c>
      <c r="K1200" s="19">
        <v>4</v>
      </c>
      <c r="L1200" s="19">
        <v>1</v>
      </c>
      <c r="M1200" s="19">
        <v>3</v>
      </c>
      <c r="N1200" s="19">
        <v>3</v>
      </c>
      <c r="O1200" s="18" t="s">
        <v>90</v>
      </c>
      <c r="P1200" s="20">
        <f>ROUND(CachTinhDiem!$B$23*ROUND(1+(SUMPRODUCT(INDEX(CachTinhDiem!$B$8:$E$11,1,0),$K1200:$N1200)-1)*9/4,1)+CachTinhDiem!$B$24*ROUND(1+(INDEX(CachTinhDiem!$B$15:$E$20,MATCH($O1200,CachTinhDiem!$A$15:$A$20,0),1)-1)*9/4,1),1)</f>
        <v>5.4</v>
      </c>
      <c r="Q1200" s="20">
        <f>ROUND(CachTinhDiem!$B$23*ROUND(1+(SUMPRODUCT(INDEX(CachTinhDiem!$B$8:$E$11,2,0),$K1200:$N1200)-1)*9/4,1)+CachTinhDiem!$B$24*ROUND(1+(INDEX(CachTinhDiem!$B$15:$E$20,MATCH($O1200,CachTinhDiem!$A$15:$A$20,0),2)-1)*9/4,1),1)</f>
        <v>5.2</v>
      </c>
      <c r="R1200" s="20">
        <f>ROUND(CachTinhDiem!$B$23*ROUND(1+(SUMPRODUCT(INDEX(CachTinhDiem!$B$8:$E$11,3,0),$K1200:$N1200)-1)*9/4,1)+CachTinhDiem!$B$24*ROUND(1+(INDEX(CachTinhDiem!$B$15:$E$20,MATCH($O1200,CachTinhDiem!$A$15:$A$20,0),3)-1)*9/4,1),1)</f>
        <v>5.3</v>
      </c>
      <c r="S1200" s="20">
        <f>ROUND(CachTinhDiem!$B$23*ROUND(1+(SUMPRODUCT(INDEX(CachTinhDiem!$B$8:$E$11,4,0),$K1200:$N1200)-1)*9/4,1)+CachTinhDiem!$B$24*ROUND(1+(INDEX(CachTinhDiem!$B$15:$E$20,MATCH($O1200,CachTinhDiem!$A$15:$A$20,0),4)-1)*9/4,1),1)</f>
        <v>4.2</v>
      </c>
      <c r="T1200" s="18" t="str">
        <f>INDEX(CachTinhDiem!$A$8:$A$11,MATCH(MAX($P1200:$S1200),$P1200:$S1200,0))</f>
        <v>Đi học</v>
      </c>
      <c r="U1200" s="21" t="s">
        <v>91</v>
      </c>
      <c r="V1200" s="21" t="s">
        <v>92</v>
      </c>
    </row>
    <row r="1201" spans="1:22" ht="15" customHeight="1" x14ac:dyDescent="0.35">
      <c r="A1201" s="18" t="s">
        <v>2608</v>
      </c>
      <c r="B1201" s="18" t="s">
        <v>2523</v>
      </c>
      <c r="C1201" s="18" t="s">
        <v>2609</v>
      </c>
      <c r="D1201" s="18" t="s">
        <v>85</v>
      </c>
      <c r="E1201" s="18" t="s">
        <v>20</v>
      </c>
      <c r="F1201" s="18" t="s">
        <v>87</v>
      </c>
      <c r="G1201" s="18" t="s">
        <v>2569</v>
      </c>
      <c r="H1201" s="19">
        <v>12</v>
      </c>
      <c r="I1201" s="19">
        <v>39</v>
      </c>
      <c r="J1201" s="18" t="s">
        <v>89</v>
      </c>
      <c r="K1201" s="19">
        <v>2</v>
      </c>
      <c r="L1201" s="19">
        <v>3</v>
      </c>
      <c r="M1201" s="19">
        <v>5</v>
      </c>
      <c r="N1201" s="19">
        <v>2</v>
      </c>
      <c r="O1201" s="18" t="s">
        <v>138</v>
      </c>
      <c r="P1201" s="20">
        <f>ROUND(CachTinhDiem!$B$23*ROUND(1+(SUMPRODUCT(INDEX(CachTinhDiem!$B$8:$E$11,1,0),$K1201:$N1201)-1)*9/4,1)+CachTinhDiem!$B$24*ROUND(1+(INDEX(CachTinhDiem!$B$15:$E$20,MATCH($O1201,CachTinhDiem!$A$15:$A$20,0),1)-1)*9/4,1),1)</f>
        <v>6.5</v>
      </c>
      <c r="Q1201" s="20">
        <f>ROUND(CachTinhDiem!$B$23*ROUND(1+(SUMPRODUCT(INDEX(CachTinhDiem!$B$8:$E$11,2,0),$K1201:$N1201)-1)*9/4,1)+CachTinhDiem!$B$24*ROUND(1+(INDEX(CachTinhDiem!$B$15:$E$20,MATCH($O1201,CachTinhDiem!$A$15:$A$20,0),2)-1)*9/4,1),1)</f>
        <v>8</v>
      </c>
      <c r="R1201" s="20">
        <f>ROUND(CachTinhDiem!$B$23*ROUND(1+(SUMPRODUCT(INDEX(CachTinhDiem!$B$8:$E$11,3,0),$K1201:$N1201)-1)*9/4,1)+CachTinhDiem!$B$24*ROUND(1+(INDEX(CachTinhDiem!$B$15:$E$20,MATCH($O1201,CachTinhDiem!$A$15:$A$20,0),3)-1)*9/4,1),1)</f>
        <v>7.5</v>
      </c>
      <c r="S1201" s="20">
        <f>ROUND(CachTinhDiem!$B$23*ROUND(1+(SUMPRODUCT(INDEX(CachTinhDiem!$B$8:$E$11,4,0),$K1201:$N1201)-1)*9/4,1)+CachTinhDiem!$B$24*ROUND(1+(INDEX(CachTinhDiem!$B$15:$E$20,MATCH($O1201,CachTinhDiem!$A$15:$A$20,0),4)-1)*9/4,1),1)</f>
        <v>3.9</v>
      </c>
      <c r="T1201" s="18" t="str">
        <f>INDEX(CachTinhDiem!$A$8:$A$11,MATCH(MAX($P1201:$S1201),$P1201:$S1201,0))</f>
        <v>Xưởng/Công trình</v>
      </c>
      <c r="U1201" s="21" t="s">
        <v>91</v>
      </c>
      <c r="V1201" s="21" t="s">
        <v>92</v>
      </c>
    </row>
    <row r="1202" spans="1:22" ht="15" customHeight="1" x14ac:dyDescent="0.35">
      <c r="A1202" s="18" t="s">
        <v>2610</v>
      </c>
      <c r="B1202" s="18" t="s">
        <v>2523</v>
      </c>
      <c r="C1202" s="18" t="s">
        <v>2611</v>
      </c>
      <c r="D1202" s="18" t="s">
        <v>136</v>
      </c>
      <c r="E1202" s="18" t="s">
        <v>318</v>
      </c>
      <c r="F1202" s="18" t="s">
        <v>87</v>
      </c>
      <c r="G1202" s="18" t="s">
        <v>2548</v>
      </c>
      <c r="H1202" s="19">
        <v>12</v>
      </c>
      <c r="I1202" s="19">
        <v>35</v>
      </c>
      <c r="J1202" s="18" t="s">
        <v>89</v>
      </c>
      <c r="K1202" s="19">
        <v>3</v>
      </c>
      <c r="L1202" s="19">
        <v>2</v>
      </c>
      <c r="M1202" s="19">
        <v>4</v>
      </c>
      <c r="N1202" s="19">
        <v>3</v>
      </c>
      <c r="O1202" s="18" t="s">
        <v>115</v>
      </c>
      <c r="P1202" s="20">
        <f>ROUND(CachTinhDiem!$B$23*ROUND(1+(SUMPRODUCT(INDEX(CachTinhDiem!$B$8:$E$11,1,0),$K1202:$N1202)-1)*9/4,1)+CachTinhDiem!$B$24*ROUND(1+(INDEX(CachTinhDiem!$B$15:$E$20,MATCH($O1202,CachTinhDiem!$A$15:$A$20,0),1)-1)*9/4,1),1)</f>
        <v>6.9</v>
      </c>
      <c r="Q1202" s="20">
        <f>ROUND(CachTinhDiem!$B$23*ROUND(1+(SUMPRODUCT(INDEX(CachTinhDiem!$B$8:$E$11,2,0),$K1202:$N1202)-1)*9/4,1)+CachTinhDiem!$B$24*ROUND(1+(INDEX(CachTinhDiem!$B$15:$E$20,MATCH($O1202,CachTinhDiem!$A$15:$A$20,0),2)-1)*9/4,1),1)</f>
        <v>6.7</v>
      </c>
      <c r="R1202" s="20">
        <f>ROUND(CachTinhDiem!$B$23*ROUND(1+(SUMPRODUCT(INDEX(CachTinhDiem!$B$8:$E$11,3,0),$K1202:$N1202)-1)*9/4,1)+CachTinhDiem!$B$24*ROUND(1+(INDEX(CachTinhDiem!$B$15:$E$20,MATCH($O1202,CachTinhDiem!$A$15:$A$20,0),3)-1)*9/4,1),1)</f>
        <v>7.2</v>
      </c>
      <c r="S1202" s="20">
        <f>ROUND(CachTinhDiem!$B$23*ROUND(1+(SUMPRODUCT(INDEX(CachTinhDiem!$B$8:$E$11,4,0),$K1202:$N1202)-1)*9/4,1)+CachTinhDiem!$B$24*ROUND(1+(INDEX(CachTinhDiem!$B$15:$E$20,MATCH($O1202,CachTinhDiem!$A$15:$A$20,0),4)-1)*9/4,1),1)</f>
        <v>5.5</v>
      </c>
      <c r="T1202" s="18" t="str">
        <f>INDEX(CachTinhDiem!$A$8:$A$11,MATCH(MAX($P1202:$S1202),$P1202:$S1202,0))</f>
        <v>Vẽ ngoại cảnh</v>
      </c>
      <c r="U1202" s="21" t="s">
        <v>91</v>
      </c>
      <c r="V1202" s="21" t="s">
        <v>92</v>
      </c>
    </row>
    <row r="1203" spans="1:22" ht="15" customHeight="1" x14ac:dyDescent="0.35">
      <c r="A1203" s="18" t="s">
        <v>2612</v>
      </c>
      <c r="B1203" s="18" t="s">
        <v>2523</v>
      </c>
      <c r="C1203" s="18" t="s">
        <v>2613</v>
      </c>
      <c r="D1203" s="18" t="s">
        <v>100</v>
      </c>
      <c r="E1203" s="18" t="s">
        <v>163</v>
      </c>
      <c r="F1203" s="18" t="s">
        <v>87</v>
      </c>
      <c r="G1203" s="18" t="s">
        <v>2559</v>
      </c>
      <c r="H1203" s="19">
        <v>16</v>
      </c>
      <c r="I1203" s="19">
        <v>36</v>
      </c>
      <c r="J1203" s="18" t="s">
        <v>89</v>
      </c>
      <c r="K1203" s="19">
        <v>2</v>
      </c>
      <c r="L1203" s="19">
        <v>4</v>
      </c>
      <c r="M1203" s="19">
        <v>4</v>
      </c>
      <c r="N1203" s="19">
        <v>4</v>
      </c>
      <c r="O1203" s="18" t="s">
        <v>115</v>
      </c>
      <c r="P1203" s="20">
        <f>ROUND(CachTinhDiem!$B$23*ROUND(1+(SUMPRODUCT(INDEX(CachTinhDiem!$B$8:$E$11,1,0),$K1203:$N1203)-1)*9/4,1)+CachTinhDiem!$B$24*ROUND(1+(INDEX(CachTinhDiem!$B$15:$E$20,MATCH($O1203,CachTinhDiem!$A$15:$A$20,0),1)-1)*9/4,1),1)</f>
        <v>8.1</v>
      </c>
      <c r="Q1203" s="20">
        <f>ROUND(CachTinhDiem!$B$23*ROUND(1+(SUMPRODUCT(INDEX(CachTinhDiem!$B$8:$E$11,2,0),$K1203:$N1203)-1)*9/4,1)+CachTinhDiem!$B$24*ROUND(1+(INDEX(CachTinhDiem!$B$15:$E$20,MATCH($O1203,CachTinhDiem!$A$15:$A$20,0),2)-1)*9/4,1),1)</f>
        <v>7.2</v>
      </c>
      <c r="R1203" s="20">
        <f>ROUND(CachTinhDiem!$B$23*ROUND(1+(SUMPRODUCT(INDEX(CachTinhDiem!$B$8:$E$11,3,0),$K1203:$N1203)-1)*9/4,1)+CachTinhDiem!$B$24*ROUND(1+(INDEX(CachTinhDiem!$B$15:$E$20,MATCH($O1203,CachTinhDiem!$A$15:$A$20,0),3)-1)*9/4,1),1)</f>
        <v>8.5</v>
      </c>
      <c r="S1203" s="20">
        <f>ROUND(CachTinhDiem!$B$23*ROUND(1+(SUMPRODUCT(INDEX(CachTinhDiem!$B$8:$E$11,4,0),$K1203:$N1203)-1)*9/4,1)+CachTinhDiem!$B$24*ROUND(1+(INDEX(CachTinhDiem!$B$15:$E$20,MATCH($O1203,CachTinhDiem!$A$15:$A$20,0),4)-1)*9/4,1),1)</f>
        <v>7.1</v>
      </c>
      <c r="T1203" s="18" t="str">
        <f>INDEX(CachTinhDiem!$A$8:$A$11,MATCH(MAX($P1203:$S1203),$P1203:$S1203,0))</f>
        <v>Vẽ ngoại cảnh</v>
      </c>
      <c r="U1203" s="21" t="s">
        <v>91</v>
      </c>
      <c r="V1203" s="21" t="s">
        <v>92</v>
      </c>
    </row>
    <row r="1204" spans="1:22" ht="15" customHeight="1" x14ac:dyDescent="0.35">
      <c r="A1204" s="18" t="s">
        <v>2614</v>
      </c>
      <c r="B1204" s="18" t="s">
        <v>2523</v>
      </c>
      <c r="C1204" s="18" t="s">
        <v>2615</v>
      </c>
      <c r="D1204" s="18" t="s">
        <v>85</v>
      </c>
      <c r="E1204" s="18" t="s">
        <v>20</v>
      </c>
      <c r="F1204" s="18" t="s">
        <v>87</v>
      </c>
      <c r="G1204" s="18" t="s">
        <v>2548</v>
      </c>
      <c r="H1204" s="19">
        <v>15</v>
      </c>
      <c r="I1204" s="19">
        <v>33</v>
      </c>
      <c r="J1204" s="18" t="s">
        <v>89</v>
      </c>
      <c r="K1204" s="19">
        <v>2</v>
      </c>
      <c r="L1204" s="19">
        <v>2</v>
      </c>
      <c r="M1204" s="19">
        <v>2</v>
      </c>
      <c r="N1204" s="19">
        <v>3</v>
      </c>
      <c r="O1204" s="18" t="s">
        <v>150</v>
      </c>
      <c r="P1204" s="20">
        <f>ROUND(CachTinhDiem!$B$23*ROUND(1+(SUMPRODUCT(INDEX(CachTinhDiem!$B$8:$E$11,1,0),$K1204:$N1204)-1)*9/4,1)+CachTinhDiem!$B$24*ROUND(1+(INDEX(CachTinhDiem!$B$15:$E$20,MATCH($O1204,CachTinhDiem!$A$15:$A$20,0),1)-1)*9/4,1),1)</f>
        <v>5.0999999999999996</v>
      </c>
      <c r="Q1204" s="20">
        <f>ROUND(CachTinhDiem!$B$23*ROUND(1+(SUMPRODUCT(INDEX(CachTinhDiem!$B$8:$E$11,2,0),$K1204:$N1204)-1)*9/4,1)+CachTinhDiem!$B$24*ROUND(1+(INDEX(CachTinhDiem!$B$15:$E$20,MATCH($O1204,CachTinhDiem!$A$15:$A$20,0),2)-1)*9/4,1),1)</f>
        <v>3.4</v>
      </c>
      <c r="R1204" s="20">
        <f>ROUND(CachTinhDiem!$B$23*ROUND(1+(SUMPRODUCT(INDEX(CachTinhDiem!$B$8:$E$11,3,0),$K1204:$N1204)-1)*9/4,1)+CachTinhDiem!$B$24*ROUND(1+(INDEX(CachTinhDiem!$B$15:$E$20,MATCH($O1204,CachTinhDiem!$A$15:$A$20,0),3)-1)*9/4,1),1)</f>
        <v>5.6</v>
      </c>
      <c r="S1204" s="20">
        <f>ROUND(CachTinhDiem!$B$23*ROUND(1+(SUMPRODUCT(INDEX(CachTinhDiem!$B$8:$E$11,4,0),$K1204:$N1204)-1)*9/4,1)+CachTinhDiem!$B$24*ROUND(1+(INDEX(CachTinhDiem!$B$15:$E$20,MATCH($O1204,CachTinhDiem!$A$15:$A$20,0),4)-1)*9/4,1),1)</f>
        <v>4.9000000000000004</v>
      </c>
      <c r="T1204" s="18" t="str">
        <f>INDEX(CachTinhDiem!$A$8:$A$11,MATCH(MAX($P1204:$S1204),$P1204:$S1204,0))</f>
        <v>Vẽ ngoại cảnh</v>
      </c>
      <c r="U1204" s="21" t="s">
        <v>91</v>
      </c>
      <c r="V1204" s="21" t="s">
        <v>92</v>
      </c>
    </row>
    <row r="1205" spans="1:22" ht="15" customHeight="1" x14ac:dyDescent="0.35">
      <c r="A1205" s="18" t="s">
        <v>2616</v>
      </c>
      <c r="B1205" s="18" t="s">
        <v>2523</v>
      </c>
      <c r="C1205" s="18" t="s">
        <v>2617</v>
      </c>
      <c r="D1205" s="18" t="s">
        <v>85</v>
      </c>
      <c r="E1205" s="18" t="s">
        <v>95</v>
      </c>
      <c r="F1205" s="18" t="s">
        <v>87</v>
      </c>
      <c r="G1205" s="18" t="s">
        <v>2548</v>
      </c>
      <c r="H1205" s="19">
        <v>11</v>
      </c>
      <c r="I1205" s="19">
        <v>35</v>
      </c>
      <c r="J1205" s="18" t="s">
        <v>1520</v>
      </c>
      <c r="K1205" s="19">
        <v>3</v>
      </c>
      <c r="L1205" s="19">
        <v>2</v>
      </c>
      <c r="M1205" s="19">
        <v>3</v>
      </c>
      <c r="N1205" s="19">
        <v>3</v>
      </c>
      <c r="O1205" s="18" t="s">
        <v>115</v>
      </c>
      <c r="P1205" s="20">
        <f>ROUND(CachTinhDiem!$B$23*ROUND(1+(SUMPRODUCT(INDEX(CachTinhDiem!$B$8:$E$11,1,0),$K1205:$N1205)-1)*9/4,1)+CachTinhDiem!$B$24*ROUND(1+(INDEX(CachTinhDiem!$B$15:$E$20,MATCH($O1205,CachTinhDiem!$A$15:$A$20,0),1)-1)*9/4,1),1)</f>
        <v>6.4</v>
      </c>
      <c r="Q1205" s="20">
        <f>ROUND(CachTinhDiem!$B$23*ROUND(1+(SUMPRODUCT(INDEX(CachTinhDiem!$B$8:$E$11,2,0),$K1205:$N1205)-1)*9/4,1)+CachTinhDiem!$B$24*ROUND(1+(INDEX(CachTinhDiem!$B$15:$E$20,MATCH($O1205,CachTinhDiem!$A$15:$A$20,0),2)-1)*9/4,1),1)</f>
        <v>5.9</v>
      </c>
      <c r="R1205" s="20">
        <f>ROUND(CachTinhDiem!$B$23*ROUND(1+(SUMPRODUCT(INDEX(CachTinhDiem!$B$8:$E$11,3,0),$K1205:$N1205)-1)*9/4,1)+CachTinhDiem!$B$24*ROUND(1+(INDEX(CachTinhDiem!$B$15:$E$20,MATCH($O1205,CachTinhDiem!$A$15:$A$20,0),3)-1)*9/4,1),1)</f>
        <v>6.4</v>
      </c>
      <c r="S1205" s="20">
        <f>ROUND(CachTinhDiem!$B$23*ROUND(1+(SUMPRODUCT(INDEX(CachTinhDiem!$B$8:$E$11,4,0),$K1205:$N1205)-1)*9/4,1)+CachTinhDiem!$B$24*ROUND(1+(INDEX(CachTinhDiem!$B$15:$E$20,MATCH($O1205,CachTinhDiem!$A$15:$A$20,0),4)-1)*9/4,1),1)</f>
        <v>5.2</v>
      </c>
      <c r="T1205" s="18" t="str">
        <f>INDEX(CachTinhDiem!$A$8:$A$11,MATCH(MAX($P1205:$S1205),$P1205:$S1205,0))</f>
        <v>Đi học</v>
      </c>
      <c r="U1205" s="21" t="s">
        <v>91</v>
      </c>
      <c r="V1205" s="21" t="s">
        <v>92</v>
      </c>
    </row>
    <row r="1206" spans="1:22" ht="15" customHeight="1" x14ac:dyDescent="0.35">
      <c r="A1206" s="18" t="s">
        <v>2618</v>
      </c>
      <c r="B1206" s="18" t="s">
        <v>2523</v>
      </c>
      <c r="C1206" s="18" t="s">
        <v>2619</v>
      </c>
      <c r="D1206" s="18" t="s">
        <v>85</v>
      </c>
      <c r="E1206" s="18" t="s">
        <v>126</v>
      </c>
      <c r="F1206" s="18" t="s">
        <v>87</v>
      </c>
      <c r="G1206" s="18" t="s">
        <v>210</v>
      </c>
      <c r="H1206" s="19">
        <v>17</v>
      </c>
      <c r="I1206" s="19">
        <v>38</v>
      </c>
      <c r="J1206" s="18" t="s">
        <v>89</v>
      </c>
      <c r="K1206" s="19">
        <v>2</v>
      </c>
      <c r="L1206" s="19">
        <v>5</v>
      </c>
      <c r="M1206" s="19">
        <v>5</v>
      </c>
      <c r="N1206" s="19">
        <v>2</v>
      </c>
      <c r="O1206" s="18" t="s">
        <v>138</v>
      </c>
      <c r="P1206" s="20">
        <f>ROUND(CachTinhDiem!$B$23*ROUND(1+(SUMPRODUCT(INDEX(CachTinhDiem!$B$8:$E$11,1,0),$K1206:$N1206)-1)*9/4,1)+CachTinhDiem!$B$24*ROUND(1+(INDEX(CachTinhDiem!$B$15:$E$20,MATCH($O1206,CachTinhDiem!$A$15:$A$20,0),1)-1)*9/4,1),1)</f>
        <v>7.5</v>
      </c>
      <c r="Q1206" s="20">
        <f>ROUND(CachTinhDiem!$B$23*ROUND(1+(SUMPRODUCT(INDEX(CachTinhDiem!$B$8:$E$11,2,0),$K1206:$N1206)-1)*9/4,1)+CachTinhDiem!$B$24*ROUND(1+(INDEX(CachTinhDiem!$B$15:$E$20,MATCH($O1206,CachTinhDiem!$A$15:$A$20,0),2)-1)*9/4,1),1)</f>
        <v>8.6</v>
      </c>
      <c r="R1206" s="20">
        <f>ROUND(CachTinhDiem!$B$23*ROUND(1+(SUMPRODUCT(INDEX(CachTinhDiem!$B$8:$E$11,3,0),$K1206:$N1206)-1)*9/4,1)+CachTinhDiem!$B$24*ROUND(1+(INDEX(CachTinhDiem!$B$15:$E$20,MATCH($O1206,CachTinhDiem!$A$15:$A$20,0),3)-1)*9/4,1),1)</f>
        <v>8.4</v>
      </c>
      <c r="S1206" s="20">
        <f>ROUND(CachTinhDiem!$B$23*ROUND(1+(SUMPRODUCT(INDEX(CachTinhDiem!$B$8:$E$11,4,0),$K1206:$N1206)-1)*9/4,1)+CachTinhDiem!$B$24*ROUND(1+(INDEX(CachTinhDiem!$B$15:$E$20,MATCH($O1206,CachTinhDiem!$A$15:$A$20,0),4)-1)*9/4,1),1)</f>
        <v>4.5</v>
      </c>
      <c r="T1206" s="18" t="str">
        <f>INDEX(CachTinhDiem!$A$8:$A$11,MATCH(MAX($P1206:$S1206),$P1206:$S1206,0))</f>
        <v>Xưởng/Công trình</v>
      </c>
      <c r="U1206" s="21" t="s">
        <v>91</v>
      </c>
      <c r="V1206" s="21" t="s">
        <v>92</v>
      </c>
    </row>
    <row r="1207" spans="1:22" ht="15" customHeight="1" x14ac:dyDescent="0.35">
      <c r="A1207" s="18" t="s">
        <v>2620</v>
      </c>
      <c r="B1207" s="18" t="s">
        <v>2523</v>
      </c>
      <c r="C1207" s="18" t="s">
        <v>2621</v>
      </c>
      <c r="D1207" s="18" t="s">
        <v>136</v>
      </c>
      <c r="E1207" s="18" t="s">
        <v>163</v>
      </c>
      <c r="F1207" s="18" t="s">
        <v>87</v>
      </c>
      <c r="G1207" s="18" t="s">
        <v>2562</v>
      </c>
      <c r="H1207" s="19">
        <v>8</v>
      </c>
      <c r="I1207" s="19">
        <v>40</v>
      </c>
      <c r="J1207" s="18" t="s">
        <v>1520</v>
      </c>
      <c r="K1207" s="19">
        <v>3</v>
      </c>
      <c r="L1207" s="19">
        <v>5</v>
      </c>
      <c r="M1207" s="19">
        <v>5</v>
      </c>
      <c r="N1207" s="19">
        <v>2</v>
      </c>
      <c r="O1207" s="18" t="s">
        <v>138</v>
      </c>
      <c r="P1207" s="20">
        <f>ROUND(CachTinhDiem!$B$23*ROUND(1+(SUMPRODUCT(INDEX(CachTinhDiem!$B$8:$E$11,1,0),$K1207:$N1207)-1)*9/4,1)+CachTinhDiem!$B$24*ROUND(1+(INDEX(CachTinhDiem!$B$15:$E$20,MATCH($O1207,CachTinhDiem!$A$15:$A$20,0),1)-1)*9/4,1),1)</f>
        <v>7.6</v>
      </c>
      <c r="Q1207" s="20">
        <f>ROUND(CachTinhDiem!$B$23*ROUND(1+(SUMPRODUCT(INDEX(CachTinhDiem!$B$8:$E$11,2,0),$K1207:$N1207)-1)*9/4,1)+CachTinhDiem!$B$24*ROUND(1+(INDEX(CachTinhDiem!$B$15:$E$20,MATCH($O1207,CachTinhDiem!$A$15:$A$20,0),2)-1)*9/4,1),1)</f>
        <v>8.9</v>
      </c>
      <c r="R1207" s="20">
        <f>ROUND(CachTinhDiem!$B$23*ROUND(1+(SUMPRODUCT(INDEX(CachTinhDiem!$B$8:$E$11,3,0),$K1207:$N1207)-1)*9/4,1)+CachTinhDiem!$B$24*ROUND(1+(INDEX(CachTinhDiem!$B$15:$E$20,MATCH($O1207,CachTinhDiem!$A$15:$A$20,0),3)-1)*9/4,1),1)</f>
        <v>8.4</v>
      </c>
      <c r="S1207" s="20">
        <f>ROUND(CachTinhDiem!$B$23*ROUND(1+(SUMPRODUCT(INDEX(CachTinhDiem!$B$8:$E$11,4,0),$K1207:$N1207)-1)*9/4,1)+CachTinhDiem!$B$24*ROUND(1+(INDEX(CachTinhDiem!$B$15:$E$20,MATCH($O1207,CachTinhDiem!$A$15:$A$20,0),4)-1)*9/4,1),1)</f>
        <v>4.5</v>
      </c>
      <c r="T1207" s="18" t="str">
        <f>INDEX(CachTinhDiem!$A$8:$A$11,MATCH(MAX($P1207:$S1207),$P1207:$S1207,0))</f>
        <v>Xưởng/Công trình</v>
      </c>
      <c r="U1207" s="21" t="s">
        <v>91</v>
      </c>
      <c r="V1207" s="21" t="s">
        <v>92</v>
      </c>
    </row>
    <row r="1208" spans="1:22" ht="15" customHeight="1" x14ac:dyDescent="0.35">
      <c r="A1208" s="18" t="s">
        <v>2622</v>
      </c>
      <c r="B1208" s="18" t="s">
        <v>2523</v>
      </c>
      <c r="C1208" s="18" t="s">
        <v>2623</v>
      </c>
      <c r="D1208" s="18" t="s">
        <v>136</v>
      </c>
      <c r="E1208" s="18" t="s">
        <v>137</v>
      </c>
      <c r="F1208" s="18" t="s">
        <v>87</v>
      </c>
      <c r="G1208" s="18" t="s">
        <v>210</v>
      </c>
      <c r="H1208" s="19">
        <v>7</v>
      </c>
      <c r="I1208" s="19">
        <v>40</v>
      </c>
      <c r="J1208" s="18" t="s">
        <v>1520</v>
      </c>
      <c r="K1208" s="19">
        <v>2</v>
      </c>
      <c r="L1208" s="19">
        <v>5</v>
      </c>
      <c r="M1208" s="19">
        <v>5</v>
      </c>
      <c r="N1208" s="19">
        <v>2</v>
      </c>
      <c r="O1208" s="18" t="s">
        <v>138</v>
      </c>
      <c r="P1208" s="20">
        <f>ROUND(CachTinhDiem!$B$23*ROUND(1+(SUMPRODUCT(INDEX(CachTinhDiem!$B$8:$E$11,1,0),$K1208:$N1208)-1)*9/4,1)+CachTinhDiem!$B$24*ROUND(1+(INDEX(CachTinhDiem!$B$15:$E$20,MATCH($O1208,CachTinhDiem!$A$15:$A$20,0),1)-1)*9/4,1),1)</f>
        <v>7.5</v>
      </c>
      <c r="Q1208" s="20">
        <f>ROUND(CachTinhDiem!$B$23*ROUND(1+(SUMPRODUCT(INDEX(CachTinhDiem!$B$8:$E$11,2,0),$K1208:$N1208)-1)*9/4,1)+CachTinhDiem!$B$24*ROUND(1+(INDEX(CachTinhDiem!$B$15:$E$20,MATCH($O1208,CachTinhDiem!$A$15:$A$20,0),2)-1)*9/4,1),1)</f>
        <v>8.6</v>
      </c>
      <c r="R1208" s="20">
        <f>ROUND(CachTinhDiem!$B$23*ROUND(1+(SUMPRODUCT(INDEX(CachTinhDiem!$B$8:$E$11,3,0),$K1208:$N1208)-1)*9/4,1)+CachTinhDiem!$B$24*ROUND(1+(INDEX(CachTinhDiem!$B$15:$E$20,MATCH($O1208,CachTinhDiem!$A$15:$A$20,0),3)-1)*9/4,1),1)</f>
        <v>8.4</v>
      </c>
      <c r="S1208" s="20">
        <f>ROUND(CachTinhDiem!$B$23*ROUND(1+(SUMPRODUCT(INDEX(CachTinhDiem!$B$8:$E$11,4,0),$K1208:$N1208)-1)*9/4,1)+CachTinhDiem!$B$24*ROUND(1+(INDEX(CachTinhDiem!$B$15:$E$20,MATCH($O1208,CachTinhDiem!$A$15:$A$20,0),4)-1)*9/4,1),1)</f>
        <v>4.5</v>
      </c>
      <c r="T1208" s="18" t="str">
        <f>INDEX(CachTinhDiem!$A$8:$A$11,MATCH(MAX($P1208:$S1208),$P1208:$S1208,0))</f>
        <v>Xưởng/Công trình</v>
      </c>
      <c r="U1208" s="21" t="s">
        <v>91</v>
      </c>
      <c r="V1208" s="21" t="s">
        <v>92</v>
      </c>
    </row>
    <row r="1209" spans="1:22" ht="15" customHeight="1" x14ac:dyDescent="0.35">
      <c r="A1209" s="18" t="s">
        <v>2624</v>
      </c>
      <c r="B1209" s="18" t="s">
        <v>2523</v>
      </c>
      <c r="C1209" s="18" t="s">
        <v>2625</v>
      </c>
      <c r="D1209" s="18" t="s">
        <v>100</v>
      </c>
      <c r="E1209" s="18" t="s">
        <v>141</v>
      </c>
      <c r="F1209" s="18" t="s">
        <v>87</v>
      </c>
      <c r="G1209" s="18" t="s">
        <v>210</v>
      </c>
      <c r="H1209" s="19">
        <v>18</v>
      </c>
      <c r="I1209" s="19">
        <v>39</v>
      </c>
      <c r="J1209" s="18" t="s">
        <v>89</v>
      </c>
      <c r="K1209" s="19">
        <v>2</v>
      </c>
      <c r="L1209" s="19">
        <v>5</v>
      </c>
      <c r="M1209" s="19">
        <v>5</v>
      </c>
      <c r="N1209" s="19">
        <v>3</v>
      </c>
      <c r="O1209" s="18" t="s">
        <v>138</v>
      </c>
      <c r="P1209" s="20">
        <f>ROUND(CachTinhDiem!$B$23*ROUND(1+(SUMPRODUCT(INDEX(CachTinhDiem!$B$8:$E$11,1,0),$K1209:$N1209)-1)*9/4,1)+CachTinhDiem!$B$24*ROUND(1+(INDEX(CachTinhDiem!$B$15:$E$20,MATCH($O1209,CachTinhDiem!$A$15:$A$20,0),1)-1)*9/4,1),1)</f>
        <v>7.9</v>
      </c>
      <c r="Q1209" s="20">
        <f>ROUND(CachTinhDiem!$B$23*ROUND(1+(SUMPRODUCT(INDEX(CachTinhDiem!$B$8:$E$11,2,0),$K1209:$N1209)-1)*9/4,1)+CachTinhDiem!$B$24*ROUND(1+(INDEX(CachTinhDiem!$B$15:$E$20,MATCH($O1209,CachTinhDiem!$A$15:$A$20,0),2)-1)*9/4,1),1)</f>
        <v>8.6999999999999993</v>
      </c>
      <c r="R1209" s="20">
        <f>ROUND(CachTinhDiem!$B$23*ROUND(1+(SUMPRODUCT(INDEX(CachTinhDiem!$B$8:$E$11,3,0),$K1209:$N1209)-1)*9/4,1)+CachTinhDiem!$B$24*ROUND(1+(INDEX(CachTinhDiem!$B$15:$E$20,MATCH($O1209,CachTinhDiem!$A$15:$A$20,0),3)-1)*9/4,1),1)</f>
        <v>8.6999999999999993</v>
      </c>
      <c r="S1209" s="20">
        <f>ROUND(CachTinhDiem!$B$23*ROUND(1+(SUMPRODUCT(INDEX(CachTinhDiem!$B$8:$E$11,4,0),$K1209:$N1209)-1)*9/4,1)+CachTinhDiem!$B$24*ROUND(1+(INDEX(CachTinhDiem!$B$15:$E$20,MATCH($O1209,CachTinhDiem!$A$15:$A$20,0),4)-1)*9/4,1),1)</f>
        <v>5.4</v>
      </c>
      <c r="T1209" s="18" t="str">
        <f>INDEX(CachTinhDiem!$A$8:$A$11,MATCH(MAX($P1209:$S1209),$P1209:$S1209,0))</f>
        <v>Xưởng/Công trình</v>
      </c>
      <c r="U1209" s="21" t="s">
        <v>91</v>
      </c>
      <c r="V1209" s="21" t="s">
        <v>92</v>
      </c>
    </row>
    <row r="1210" spans="1:22" ht="15" customHeight="1" x14ac:dyDescent="0.35">
      <c r="A1210" s="18" t="s">
        <v>2626</v>
      </c>
      <c r="B1210" s="18" t="s">
        <v>2523</v>
      </c>
      <c r="C1210" s="18" t="s">
        <v>2627</v>
      </c>
      <c r="D1210" s="18" t="s">
        <v>100</v>
      </c>
      <c r="E1210" s="18" t="s">
        <v>225</v>
      </c>
      <c r="F1210" s="18" t="s">
        <v>87</v>
      </c>
      <c r="G1210" s="18" t="s">
        <v>1258</v>
      </c>
      <c r="H1210" s="19">
        <v>5</v>
      </c>
      <c r="I1210" s="19">
        <v>10</v>
      </c>
      <c r="J1210" s="18" t="s">
        <v>120</v>
      </c>
      <c r="K1210" s="19">
        <v>4</v>
      </c>
      <c r="L1210" s="19">
        <v>1</v>
      </c>
      <c r="M1210" s="19">
        <v>3</v>
      </c>
      <c r="N1210" s="19">
        <v>2</v>
      </c>
      <c r="O1210" s="18" t="s">
        <v>115</v>
      </c>
      <c r="P1210" s="20">
        <f>ROUND(CachTinhDiem!$B$23*ROUND(1+(SUMPRODUCT(INDEX(CachTinhDiem!$B$8:$E$11,1,0),$K1210:$N1210)-1)*9/4,1)+CachTinhDiem!$B$24*ROUND(1+(INDEX(CachTinhDiem!$B$15:$E$20,MATCH($O1210,CachTinhDiem!$A$15:$A$20,0),1)-1)*9/4,1),1)</f>
        <v>5.6</v>
      </c>
      <c r="Q1210" s="20">
        <f>ROUND(CachTinhDiem!$B$23*ROUND(1+(SUMPRODUCT(INDEX(CachTinhDiem!$B$8:$E$11,2,0),$K1210:$N1210)-1)*9/4,1)+CachTinhDiem!$B$24*ROUND(1+(INDEX(CachTinhDiem!$B$15:$E$20,MATCH($O1210,CachTinhDiem!$A$15:$A$20,0),2)-1)*9/4,1),1)</f>
        <v>5.7</v>
      </c>
      <c r="R1210" s="20">
        <f>ROUND(CachTinhDiem!$B$23*ROUND(1+(SUMPRODUCT(INDEX(CachTinhDiem!$B$8:$E$11,3,0),$K1210:$N1210)-1)*9/4,1)+CachTinhDiem!$B$24*ROUND(1+(INDEX(CachTinhDiem!$B$15:$E$20,MATCH($O1210,CachTinhDiem!$A$15:$A$20,0),3)-1)*9/4,1),1)</f>
        <v>5.6</v>
      </c>
      <c r="S1210" s="20">
        <f>ROUND(CachTinhDiem!$B$23*ROUND(1+(SUMPRODUCT(INDEX(CachTinhDiem!$B$8:$E$11,4,0),$K1210:$N1210)-1)*9/4,1)+CachTinhDiem!$B$24*ROUND(1+(INDEX(CachTinhDiem!$B$15:$E$20,MATCH($O1210,CachTinhDiem!$A$15:$A$20,0),4)-1)*9/4,1),1)</f>
        <v>4</v>
      </c>
      <c r="T1210" s="18" t="str">
        <f>INDEX(CachTinhDiem!$A$8:$A$11,MATCH(MAX($P1210:$S1210),$P1210:$S1210,0))</f>
        <v>Xưởng/Công trình</v>
      </c>
      <c r="U1210" s="21" t="s">
        <v>91</v>
      </c>
      <c r="V1210" s="21" t="s">
        <v>92</v>
      </c>
    </row>
    <row r="1211" spans="1:22" ht="15" customHeight="1" x14ac:dyDescent="0.35">
      <c r="A1211" s="18" t="s">
        <v>2628</v>
      </c>
      <c r="B1211" s="18" t="s">
        <v>2523</v>
      </c>
      <c r="C1211" s="18" t="s">
        <v>2629</v>
      </c>
      <c r="D1211" s="18" t="s">
        <v>85</v>
      </c>
      <c r="E1211" s="18" t="s">
        <v>1097</v>
      </c>
      <c r="F1211" s="18" t="s">
        <v>87</v>
      </c>
      <c r="G1211" s="18" t="s">
        <v>1258</v>
      </c>
      <c r="H1211" s="19">
        <v>5</v>
      </c>
      <c r="I1211" s="19">
        <v>20</v>
      </c>
      <c r="J1211" s="18" t="s">
        <v>120</v>
      </c>
      <c r="K1211" s="19">
        <v>4</v>
      </c>
      <c r="L1211" s="19">
        <v>1</v>
      </c>
      <c r="M1211" s="19">
        <v>3</v>
      </c>
      <c r="N1211" s="19">
        <v>3</v>
      </c>
      <c r="O1211" s="18" t="s">
        <v>90</v>
      </c>
      <c r="P1211" s="20">
        <f>ROUND(CachTinhDiem!$B$23*ROUND(1+(SUMPRODUCT(INDEX(CachTinhDiem!$B$8:$E$11,1,0),$K1211:$N1211)-1)*9/4,1)+CachTinhDiem!$B$24*ROUND(1+(INDEX(CachTinhDiem!$B$15:$E$20,MATCH($O1211,CachTinhDiem!$A$15:$A$20,0),1)-1)*9/4,1),1)</f>
        <v>5.4</v>
      </c>
      <c r="Q1211" s="20">
        <f>ROUND(CachTinhDiem!$B$23*ROUND(1+(SUMPRODUCT(INDEX(CachTinhDiem!$B$8:$E$11,2,0),$K1211:$N1211)-1)*9/4,1)+CachTinhDiem!$B$24*ROUND(1+(INDEX(CachTinhDiem!$B$15:$E$20,MATCH($O1211,CachTinhDiem!$A$15:$A$20,0),2)-1)*9/4,1),1)</f>
        <v>5.2</v>
      </c>
      <c r="R1211" s="20">
        <f>ROUND(CachTinhDiem!$B$23*ROUND(1+(SUMPRODUCT(INDEX(CachTinhDiem!$B$8:$E$11,3,0),$K1211:$N1211)-1)*9/4,1)+CachTinhDiem!$B$24*ROUND(1+(INDEX(CachTinhDiem!$B$15:$E$20,MATCH($O1211,CachTinhDiem!$A$15:$A$20,0),3)-1)*9/4,1),1)</f>
        <v>5.3</v>
      </c>
      <c r="S1211" s="20">
        <f>ROUND(CachTinhDiem!$B$23*ROUND(1+(SUMPRODUCT(INDEX(CachTinhDiem!$B$8:$E$11,4,0),$K1211:$N1211)-1)*9/4,1)+CachTinhDiem!$B$24*ROUND(1+(INDEX(CachTinhDiem!$B$15:$E$20,MATCH($O1211,CachTinhDiem!$A$15:$A$20,0),4)-1)*9/4,1),1)</f>
        <v>4.2</v>
      </c>
      <c r="T1211" s="18" t="str">
        <f>INDEX(CachTinhDiem!$A$8:$A$11,MATCH(MAX($P1211:$S1211),$P1211:$S1211,0))</f>
        <v>Đi học</v>
      </c>
      <c r="U1211" s="21" t="s">
        <v>91</v>
      </c>
      <c r="V1211" s="21" t="s">
        <v>92</v>
      </c>
    </row>
    <row r="1212" spans="1:22" ht="15" customHeight="1" x14ac:dyDescent="0.35">
      <c r="A1212" s="18" t="s">
        <v>2630</v>
      </c>
      <c r="B1212" s="18" t="s">
        <v>2523</v>
      </c>
      <c r="C1212" s="18" t="s">
        <v>2631</v>
      </c>
      <c r="D1212" s="18" t="s">
        <v>85</v>
      </c>
      <c r="E1212" s="18" t="s">
        <v>147</v>
      </c>
      <c r="F1212" s="18" t="s">
        <v>87</v>
      </c>
      <c r="G1212" s="18" t="s">
        <v>2548</v>
      </c>
      <c r="H1212" s="19">
        <v>12</v>
      </c>
      <c r="I1212" s="19">
        <v>33</v>
      </c>
      <c r="J1212" s="18" t="s">
        <v>89</v>
      </c>
      <c r="K1212" s="19">
        <v>3</v>
      </c>
      <c r="L1212" s="19">
        <v>2</v>
      </c>
      <c r="M1212" s="19">
        <v>4</v>
      </c>
      <c r="N1212" s="19">
        <v>3</v>
      </c>
      <c r="O1212" s="18" t="s">
        <v>90</v>
      </c>
      <c r="P1212" s="20">
        <f>ROUND(CachTinhDiem!$B$23*ROUND(1+(SUMPRODUCT(INDEX(CachTinhDiem!$B$8:$E$11,1,0),$K1212:$N1212)-1)*9/4,1)+CachTinhDiem!$B$24*ROUND(1+(INDEX(CachTinhDiem!$B$15:$E$20,MATCH($O1212,CachTinhDiem!$A$15:$A$20,0),1)-1)*9/4,1),1)</f>
        <v>6.2</v>
      </c>
      <c r="Q1212" s="20">
        <f>ROUND(CachTinhDiem!$B$23*ROUND(1+(SUMPRODUCT(INDEX(CachTinhDiem!$B$8:$E$11,2,0),$K1212:$N1212)-1)*9/4,1)+CachTinhDiem!$B$24*ROUND(1+(INDEX(CachTinhDiem!$B$15:$E$20,MATCH($O1212,CachTinhDiem!$A$15:$A$20,0),2)-1)*9/4,1),1)</f>
        <v>6</v>
      </c>
      <c r="R1212" s="20">
        <f>ROUND(CachTinhDiem!$B$23*ROUND(1+(SUMPRODUCT(INDEX(CachTinhDiem!$B$8:$E$11,3,0),$K1212:$N1212)-1)*9/4,1)+CachTinhDiem!$B$24*ROUND(1+(INDEX(CachTinhDiem!$B$15:$E$20,MATCH($O1212,CachTinhDiem!$A$15:$A$20,0),3)-1)*9/4,1),1)</f>
        <v>6.5</v>
      </c>
      <c r="S1212" s="20">
        <f>ROUND(CachTinhDiem!$B$23*ROUND(1+(SUMPRODUCT(INDEX(CachTinhDiem!$B$8:$E$11,4,0),$K1212:$N1212)-1)*9/4,1)+CachTinhDiem!$B$24*ROUND(1+(INDEX(CachTinhDiem!$B$15:$E$20,MATCH($O1212,CachTinhDiem!$A$15:$A$20,0),4)-1)*9/4,1),1)</f>
        <v>4.8</v>
      </c>
      <c r="T1212" s="18" t="str">
        <f>INDEX(CachTinhDiem!$A$8:$A$11,MATCH(MAX($P1212:$S1212),$P1212:$S1212,0))</f>
        <v>Vẽ ngoại cảnh</v>
      </c>
      <c r="U1212" s="21" t="s">
        <v>91</v>
      </c>
      <c r="V1212" s="21" t="s">
        <v>92</v>
      </c>
    </row>
    <row r="1213" spans="1:22" ht="15" customHeight="1" x14ac:dyDescent="0.35">
      <c r="A1213" s="18" t="s">
        <v>2632</v>
      </c>
      <c r="B1213" s="18" t="s">
        <v>2523</v>
      </c>
      <c r="C1213" s="18" t="s">
        <v>2633</v>
      </c>
      <c r="D1213" s="18" t="s">
        <v>100</v>
      </c>
      <c r="E1213" s="18" t="s">
        <v>225</v>
      </c>
      <c r="F1213" s="18" t="s">
        <v>87</v>
      </c>
      <c r="G1213" s="18" t="s">
        <v>2530</v>
      </c>
      <c r="H1213" s="19">
        <v>5</v>
      </c>
      <c r="I1213" s="19">
        <v>19</v>
      </c>
      <c r="J1213" s="18" t="s">
        <v>120</v>
      </c>
      <c r="K1213" s="19">
        <v>4</v>
      </c>
      <c r="L1213" s="19">
        <v>1</v>
      </c>
      <c r="M1213" s="19">
        <v>3</v>
      </c>
      <c r="N1213" s="19">
        <v>4</v>
      </c>
      <c r="O1213" s="18" t="s">
        <v>90</v>
      </c>
      <c r="P1213" s="20">
        <f>ROUND(CachTinhDiem!$B$23*ROUND(1+(SUMPRODUCT(INDEX(CachTinhDiem!$B$8:$E$11,1,0),$K1213:$N1213)-1)*9/4,1)+CachTinhDiem!$B$24*ROUND(1+(INDEX(CachTinhDiem!$B$15:$E$20,MATCH($O1213,CachTinhDiem!$A$15:$A$20,0),1)-1)*9/4,1),1)</f>
        <v>5.9</v>
      </c>
      <c r="Q1213" s="20">
        <f>ROUND(CachTinhDiem!$B$23*ROUND(1+(SUMPRODUCT(INDEX(CachTinhDiem!$B$8:$E$11,2,0),$K1213:$N1213)-1)*9/4,1)+CachTinhDiem!$B$24*ROUND(1+(INDEX(CachTinhDiem!$B$15:$E$20,MATCH($O1213,CachTinhDiem!$A$15:$A$20,0),2)-1)*9/4,1),1)</f>
        <v>5.4</v>
      </c>
      <c r="R1213" s="20">
        <f>ROUND(CachTinhDiem!$B$23*ROUND(1+(SUMPRODUCT(INDEX(CachTinhDiem!$B$8:$E$11,3,0),$K1213:$N1213)-1)*9/4,1)+CachTinhDiem!$B$24*ROUND(1+(INDEX(CachTinhDiem!$B$15:$E$20,MATCH($O1213,CachTinhDiem!$A$15:$A$20,0),3)-1)*9/4,1),1)</f>
        <v>5.6</v>
      </c>
      <c r="S1213" s="20">
        <f>ROUND(CachTinhDiem!$B$23*ROUND(1+(SUMPRODUCT(INDEX(CachTinhDiem!$B$8:$E$11,4,0),$K1213:$N1213)-1)*9/4,1)+CachTinhDiem!$B$24*ROUND(1+(INDEX(CachTinhDiem!$B$15:$E$20,MATCH($O1213,CachTinhDiem!$A$15:$A$20,0),4)-1)*9/4,1),1)</f>
        <v>5.2</v>
      </c>
      <c r="T1213" s="18" t="str">
        <f>INDEX(CachTinhDiem!$A$8:$A$11,MATCH(MAX($P1213:$S1213),$P1213:$S1213,0))</f>
        <v>Đi học</v>
      </c>
      <c r="U1213" s="21" t="s">
        <v>91</v>
      </c>
      <c r="V1213" s="21" t="s">
        <v>92</v>
      </c>
    </row>
    <row r="1214" spans="1:22" ht="15" customHeight="1" x14ac:dyDescent="0.35">
      <c r="A1214" s="18" t="s">
        <v>2634</v>
      </c>
      <c r="B1214" s="18" t="s">
        <v>2523</v>
      </c>
      <c r="C1214" s="18" t="s">
        <v>2635</v>
      </c>
      <c r="D1214" s="18" t="s">
        <v>85</v>
      </c>
      <c r="E1214" s="18" t="s">
        <v>24</v>
      </c>
      <c r="F1214" s="18" t="s">
        <v>87</v>
      </c>
      <c r="G1214" s="18" t="s">
        <v>1258</v>
      </c>
      <c r="H1214" s="19">
        <v>6</v>
      </c>
      <c r="I1214" s="19">
        <v>35</v>
      </c>
      <c r="J1214" s="18" t="s">
        <v>1520</v>
      </c>
      <c r="K1214" s="19">
        <v>4</v>
      </c>
      <c r="L1214" s="19">
        <v>1</v>
      </c>
      <c r="M1214" s="19">
        <v>2</v>
      </c>
      <c r="N1214" s="19">
        <v>5</v>
      </c>
      <c r="O1214" s="18" t="s">
        <v>103</v>
      </c>
      <c r="P1214" s="20">
        <f>ROUND(CachTinhDiem!$B$23*ROUND(1+(SUMPRODUCT(INDEX(CachTinhDiem!$B$8:$E$11,1,0),$K1214:$N1214)-1)*9/4,1)+CachTinhDiem!$B$24*ROUND(1+(INDEX(CachTinhDiem!$B$15:$E$20,MATCH($O1214,CachTinhDiem!$A$15:$A$20,0),1)-1)*9/4,1),1)</f>
        <v>5.9</v>
      </c>
      <c r="Q1214" s="20">
        <f>ROUND(CachTinhDiem!$B$23*ROUND(1+(SUMPRODUCT(INDEX(CachTinhDiem!$B$8:$E$11,2,0),$K1214:$N1214)-1)*9/4,1)+CachTinhDiem!$B$24*ROUND(1+(INDEX(CachTinhDiem!$B$15:$E$20,MATCH($O1214,CachTinhDiem!$A$15:$A$20,0),2)-1)*9/4,1),1)</f>
        <v>4.0999999999999996</v>
      </c>
      <c r="R1214" s="20">
        <f>ROUND(CachTinhDiem!$B$23*ROUND(1+(SUMPRODUCT(INDEX(CachTinhDiem!$B$8:$E$11,3,0),$K1214:$N1214)-1)*9/4,1)+CachTinhDiem!$B$24*ROUND(1+(INDEX(CachTinhDiem!$B$15:$E$20,MATCH($O1214,CachTinhDiem!$A$15:$A$20,0),3)-1)*9/4,1),1)</f>
        <v>3.7</v>
      </c>
      <c r="S1214" s="20">
        <f>ROUND(CachTinhDiem!$B$23*ROUND(1+(SUMPRODUCT(INDEX(CachTinhDiem!$B$8:$E$11,4,0),$K1214:$N1214)-1)*9/4,1)+CachTinhDiem!$B$24*ROUND(1+(INDEX(CachTinhDiem!$B$15:$E$20,MATCH($O1214,CachTinhDiem!$A$15:$A$20,0),4)-1)*9/4,1),1)</f>
        <v>7.8</v>
      </c>
      <c r="T1214" s="18" t="str">
        <f>INDEX(CachTinhDiem!$A$8:$A$11,MATCH(MAX($P1214:$S1214),$P1214:$S1214,0))</f>
        <v>Thuyết trình</v>
      </c>
      <c r="U1214" s="21" t="s">
        <v>91</v>
      </c>
      <c r="V1214" s="21" t="s">
        <v>92</v>
      </c>
    </row>
    <row r="1215" spans="1:22" ht="15" customHeight="1" x14ac:dyDescent="0.35">
      <c r="A1215" s="18" t="s">
        <v>2636</v>
      </c>
      <c r="B1215" s="18" t="s">
        <v>2523</v>
      </c>
      <c r="C1215" s="18" t="s">
        <v>2637</v>
      </c>
      <c r="D1215" s="18" t="s">
        <v>85</v>
      </c>
      <c r="E1215" s="18" t="s">
        <v>183</v>
      </c>
      <c r="F1215" s="18" t="s">
        <v>87</v>
      </c>
      <c r="G1215" s="18" t="s">
        <v>2548</v>
      </c>
      <c r="H1215" s="19">
        <v>16</v>
      </c>
      <c r="I1215" s="19">
        <v>36</v>
      </c>
      <c r="J1215" s="18" t="s">
        <v>89</v>
      </c>
      <c r="K1215" s="19">
        <v>2</v>
      </c>
      <c r="L1215" s="19">
        <v>3</v>
      </c>
      <c r="M1215" s="19">
        <v>4</v>
      </c>
      <c r="N1215" s="19">
        <v>3</v>
      </c>
      <c r="O1215" s="18" t="s">
        <v>115</v>
      </c>
      <c r="P1215" s="20">
        <f>ROUND(CachTinhDiem!$B$23*ROUND(1+(SUMPRODUCT(INDEX(CachTinhDiem!$B$8:$E$11,1,0),$K1215:$N1215)-1)*9/4,1)+CachTinhDiem!$B$24*ROUND(1+(INDEX(CachTinhDiem!$B$15:$E$20,MATCH($O1215,CachTinhDiem!$A$15:$A$20,0),1)-1)*9/4,1),1)</f>
        <v>7.2</v>
      </c>
      <c r="Q1215" s="20">
        <f>ROUND(CachTinhDiem!$B$23*ROUND(1+(SUMPRODUCT(INDEX(CachTinhDiem!$B$8:$E$11,2,0),$K1215:$N1215)-1)*9/4,1)+CachTinhDiem!$B$24*ROUND(1+(INDEX(CachTinhDiem!$B$15:$E$20,MATCH($O1215,CachTinhDiem!$A$15:$A$20,0),2)-1)*9/4,1),1)</f>
        <v>6.7</v>
      </c>
      <c r="R1215" s="20">
        <f>ROUND(CachTinhDiem!$B$23*ROUND(1+(SUMPRODUCT(INDEX(CachTinhDiem!$B$8:$E$11,3,0),$K1215:$N1215)-1)*9/4,1)+CachTinhDiem!$B$24*ROUND(1+(INDEX(CachTinhDiem!$B$15:$E$20,MATCH($O1215,CachTinhDiem!$A$15:$A$20,0),3)-1)*9/4,1),1)</f>
        <v>7.6</v>
      </c>
      <c r="S1215" s="20">
        <f>ROUND(CachTinhDiem!$B$23*ROUND(1+(SUMPRODUCT(INDEX(CachTinhDiem!$B$8:$E$11,4,0),$K1215:$N1215)-1)*9/4,1)+CachTinhDiem!$B$24*ROUND(1+(INDEX(CachTinhDiem!$B$15:$E$20,MATCH($O1215,CachTinhDiem!$A$15:$A$20,0),4)-1)*9/4,1),1)</f>
        <v>5.9</v>
      </c>
      <c r="T1215" s="18" t="str">
        <f>INDEX(CachTinhDiem!$A$8:$A$11,MATCH(MAX($P1215:$S1215),$P1215:$S1215,0))</f>
        <v>Vẽ ngoại cảnh</v>
      </c>
      <c r="U1215" s="21" t="s">
        <v>91</v>
      </c>
      <c r="V1215" s="21" t="s">
        <v>92</v>
      </c>
    </row>
    <row r="1216" spans="1:22" ht="15" customHeight="1" x14ac:dyDescent="0.35">
      <c r="A1216" s="18" t="s">
        <v>2638</v>
      </c>
      <c r="B1216" s="18" t="s">
        <v>2523</v>
      </c>
      <c r="C1216" s="18" t="s">
        <v>2639</v>
      </c>
      <c r="D1216" s="18" t="s">
        <v>136</v>
      </c>
      <c r="E1216" s="18" t="s">
        <v>131</v>
      </c>
      <c r="F1216" s="18" t="s">
        <v>87</v>
      </c>
      <c r="G1216" s="18" t="s">
        <v>2548</v>
      </c>
      <c r="H1216" s="19">
        <v>11</v>
      </c>
      <c r="I1216" s="19">
        <v>34</v>
      </c>
      <c r="J1216" s="18" t="s">
        <v>1520</v>
      </c>
      <c r="K1216" s="19">
        <v>3</v>
      </c>
      <c r="L1216" s="19">
        <v>2</v>
      </c>
      <c r="M1216" s="19">
        <v>3</v>
      </c>
      <c r="N1216" s="19">
        <v>3</v>
      </c>
      <c r="O1216" s="18" t="s">
        <v>90</v>
      </c>
      <c r="P1216" s="20">
        <f>ROUND(CachTinhDiem!$B$23*ROUND(1+(SUMPRODUCT(INDEX(CachTinhDiem!$B$8:$E$11,1,0),$K1216:$N1216)-1)*9/4,1)+CachTinhDiem!$B$24*ROUND(1+(INDEX(CachTinhDiem!$B$15:$E$20,MATCH($O1216,CachTinhDiem!$A$15:$A$20,0),1)-1)*9/4,1),1)</f>
        <v>5.7</v>
      </c>
      <c r="Q1216" s="20">
        <f>ROUND(CachTinhDiem!$B$23*ROUND(1+(SUMPRODUCT(INDEX(CachTinhDiem!$B$8:$E$11,2,0),$K1216:$N1216)-1)*9/4,1)+CachTinhDiem!$B$24*ROUND(1+(INDEX(CachTinhDiem!$B$15:$E$20,MATCH($O1216,CachTinhDiem!$A$15:$A$20,0),2)-1)*9/4,1),1)</f>
        <v>5.2</v>
      </c>
      <c r="R1216" s="20">
        <f>ROUND(CachTinhDiem!$B$23*ROUND(1+(SUMPRODUCT(INDEX(CachTinhDiem!$B$8:$E$11,3,0),$K1216:$N1216)-1)*9/4,1)+CachTinhDiem!$B$24*ROUND(1+(INDEX(CachTinhDiem!$B$15:$E$20,MATCH($O1216,CachTinhDiem!$A$15:$A$20,0),3)-1)*9/4,1),1)</f>
        <v>5.7</v>
      </c>
      <c r="S1216" s="20">
        <f>ROUND(CachTinhDiem!$B$23*ROUND(1+(SUMPRODUCT(INDEX(CachTinhDiem!$B$8:$E$11,4,0),$K1216:$N1216)-1)*9/4,1)+CachTinhDiem!$B$24*ROUND(1+(INDEX(CachTinhDiem!$B$15:$E$20,MATCH($O1216,CachTinhDiem!$A$15:$A$20,0),4)-1)*9/4,1),1)</f>
        <v>4.5999999999999996</v>
      </c>
      <c r="T1216" s="18" t="str">
        <f>INDEX(CachTinhDiem!$A$8:$A$11,MATCH(MAX($P1216:$S1216),$P1216:$S1216,0))</f>
        <v>Đi học</v>
      </c>
      <c r="U1216" s="21" t="s">
        <v>91</v>
      </c>
      <c r="V1216" s="21" t="s">
        <v>92</v>
      </c>
    </row>
    <row r="1217" spans="1:22" ht="15" customHeight="1" x14ac:dyDescent="0.35">
      <c r="A1217" s="18" t="s">
        <v>2640</v>
      </c>
      <c r="B1217" s="18" t="s">
        <v>2523</v>
      </c>
      <c r="C1217" s="18" t="s">
        <v>2641</v>
      </c>
      <c r="D1217" s="18" t="s">
        <v>100</v>
      </c>
      <c r="E1217" s="18" t="s">
        <v>24</v>
      </c>
      <c r="F1217" s="18" t="s">
        <v>87</v>
      </c>
      <c r="G1217" s="18" t="s">
        <v>2562</v>
      </c>
      <c r="H1217" s="19">
        <v>6</v>
      </c>
      <c r="I1217" s="19">
        <v>40</v>
      </c>
      <c r="J1217" s="18" t="s">
        <v>1520</v>
      </c>
      <c r="K1217" s="19">
        <v>3</v>
      </c>
      <c r="L1217" s="19">
        <v>5</v>
      </c>
      <c r="M1217" s="19">
        <v>5</v>
      </c>
      <c r="N1217" s="19">
        <v>2</v>
      </c>
      <c r="O1217" s="18" t="s">
        <v>138</v>
      </c>
      <c r="P1217" s="20">
        <f>ROUND(CachTinhDiem!$B$23*ROUND(1+(SUMPRODUCT(INDEX(CachTinhDiem!$B$8:$E$11,1,0),$K1217:$N1217)-1)*9/4,1)+CachTinhDiem!$B$24*ROUND(1+(INDEX(CachTinhDiem!$B$15:$E$20,MATCH($O1217,CachTinhDiem!$A$15:$A$20,0),1)-1)*9/4,1),1)</f>
        <v>7.6</v>
      </c>
      <c r="Q1217" s="20">
        <f>ROUND(CachTinhDiem!$B$23*ROUND(1+(SUMPRODUCT(INDEX(CachTinhDiem!$B$8:$E$11,2,0),$K1217:$N1217)-1)*9/4,1)+CachTinhDiem!$B$24*ROUND(1+(INDEX(CachTinhDiem!$B$15:$E$20,MATCH($O1217,CachTinhDiem!$A$15:$A$20,0),2)-1)*9/4,1),1)</f>
        <v>8.9</v>
      </c>
      <c r="R1217" s="20">
        <f>ROUND(CachTinhDiem!$B$23*ROUND(1+(SUMPRODUCT(INDEX(CachTinhDiem!$B$8:$E$11,3,0),$K1217:$N1217)-1)*9/4,1)+CachTinhDiem!$B$24*ROUND(1+(INDEX(CachTinhDiem!$B$15:$E$20,MATCH($O1217,CachTinhDiem!$A$15:$A$20,0),3)-1)*9/4,1),1)</f>
        <v>8.4</v>
      </c>
      <c r="S1217" s="20">
        <f>ROUND(CachTinhDiem!$B$23*ROUND(1+(SUMPRODUCT(INDEX(CachTinhDiem!$B$8:$E$11,4,0),$K1217:$N1217)-1)*9/4,1)+CachTinhDiem!$B$24*ROUND(1+(INDEX(CachTinhDiem!$B$15:$E$20,MATCH($O1217,CachTinhDiem!$A$15:$A$20,0),4)-1)*9/4,1),1)</f>
        <v>4.5</v>
      </c>
      <c r="T1217" s="18" t="str">
        <f>INDEX(CachTinhDiem!$A$8:$A$11,MATCH(MAX($P1217:$S1217),$P1217:$S1217,0))</f>
        <v>Xưởng/Công trình</v>
      </c>
      <c r="U1217" s="21" t="s">
        <v>91</v>
      </c>
      <c r="V1217" s="21" t="s">
        <v>92</v>
      </c>
    </row>
    <row r="1218" spans="1:22" ht="15" customHeight="1" x14ac:dyDescent="0.35">
      <c r="A1218" s="18" t="s">
        <v>2642</v>
      </c>
      <c r="B1218" s="18" t="s">
        <v>2523</v>
      </c>
      <c r="C1218" s="18" t="s">
        <v>2643</v>
      </c>
      <c r="D1218" s="18" t="s">
        <v>100</v>
      </c>
      <c r="E1218" s="18" t="s">
        <v>147</v>
      </c>
      <c r="F1218" s="18" t="s">
        <v>87</v>
      </c>
      <c r="G1218" s="18" t="s">
        <v>1123</v>
      </c>
      <c r="H1218" s="19">
        <v>14</v>
      </c>
      <c r="I1218" s="19">
        <v>32</v>
      </c>
      <c r="J1218" s="18" t="s">
        <v>89</v>
      </c>
      <c r="K1218" s="19">
        <v>3</v>
      </c>
      <c r="L1218" s="19">
        <v>1</v>
      </c>
      <c r="M1218" s="19">
        <v>2</v>
      </c>
      <c r="N1218" s="19">
        <v>4</v>
      </c>
      <c r="O1218" s="18" t="s">
        <v>150</v>
      </c>
      <c r="P1218" s="20">
        <f>ROUND(CachTinhDiem!$B$23*ROUND(1+(SUMPRODUCT(INDEX(CachTinhDiem!$B$8:$E$11,1,0),$K1218:$N1218)-1)*9/4,1)+CachTinhDiem!$B$24*ROUND(1+(INDEX(CachTinhDiem!$B$15:$E$20,MATCH($O1218,CachTinhDiem!$A$15:$A$20,0),1)-1)*9/4,1),1)</f>
        <v>5.3</v>
      </c>
      <c r="Q1218" s="20">
        <f>ROUND(CachTinhDiem!$B$23*ROUND(1+(SUMPRODUCT(INDEX(CachTinhDiem!$B$8:$E$11,2,0),$K1218:$N1218)-1)*9/4,1)+CachTinhDiem!$B$24*ROUND(1+(INDEX(CachTinhDiem!$B$15:$E$20,MATCH($O1218,CachTinhDiem!$A$15:$A$20,0),2)-1)*9/4,1),1)</f>
        <v>3.6</v>
      </c>
      <c r="R1218" s="20">
        <f>ROUND(CachTinhDiem!$B$23*ROUND(1+(SUMPRODUCT(INDEX(CachTinhDiem!$B$8:$E$11,3,0),$K1218:$N1218)-1)*9/4,1)+CachTinhDiem!$B$24*ROUND(1+(INDEX(CachTinhDiem!$B$15:$E$20,MATCH($O1218,CachTinhDiem!$A$15:$A$20,0),3)-1)*9/4,1),1)</f>
        <v>5.5</v>
      </c>
      <c r="S1218" s="20">
        <f>ROUND(CachTinhDiem!$B$23*ROUND(1+(SUMPRODUCT(INDEX(CachTinhDiem!$B$8:$E$11,4,0),$K1218:$N1218)-1)*9/4,1)+CachTinhDiem!$B$24*ROUND(1+(INDEX(CachTinhDiem!$B$15:$E$20,MATCH($O1218,CachTinhDiem!$A$15:$A$20,0),4)-1)*9/4,1),1)</f>
        <v>5.5</v>
      </c>
      <c r="T1218" s="18" t="str">
        <f>INDEX(CachTinhDiem!$A$8:$A$11,MATCH(MAX($P1218:$S1218),$P1218:$S1218,0))</f>
        <v>Vẽ ngoại cảnh</v>
      </c>
      <c r="U1218" s="21" t="s">
        <v>91</v>
      </c>
      <c r="V1218" s="21" t="s">
        <v>92</v>
      </c>
    </row>
    <row r="1219" spans="1:22" ht="15" customHeight="1" x14ac:dyDescent="0.35">
      <c r="A1219" s="18" t="s">
        <v>2644</v>
      </c>
      <c r="B1219" s="18" t="s">
        <v>2523</v>
      </c>
      <c r="C1219" s="18" t="s">
        <v>2645</v>
      </c>
      <c r="D1219" s="18" t="s">
        <v>85</v>
      </c>
      <c r="E1219" s="18" t="s">
        <v>147</v>
      </c>
      <c r="F1219" s="18" t="s">
        <v>87</v>
      </c>
      <c r="G1219" s="18" t="s">
        <v>1123</v>
      </c>
      <c r="H1219" s="19">
        <v>16</v>
      </c>
      <c r="I1219" s="19">
        <v>36</v>
      </c>
      <c r="J1219" s="18" t="s">
        <v>89</v>
      </c>
      <c r="K1219" s="19">
        <v>2</v>
      </c>
      <c r="L1219" s="19">
        <v>2</v>
      </c>
      <c r="M1219" s="19">
        <v>4</v>
      </c>
      <c r="N1219" s="19">
        <v>3</v>
      </c>
      <c r="O1219" s="18" t="s">
        <v>115</v>
      </c>
      <c r="P1219" s="20">
        <f>ROUND(CachTinhDiem!$B$23*ROUND(1+(SUMPRODUCT(INDEX(CachTinhDiem!$B$8:$E$11,1,0),$K1219:$N1219)-1)*9/4,1)+CachTinhDiem!$B$24*ROUND(1+(INDEX(CachTinhDiem!$B$15:$E$20,MATCH($O1219,CachTinhDiem!$A$15:$A$20,0),1)-1)*9/4,1),1)</f>
        <v>6.7</v>
      </c>
      <c r="Q1219" s="20">
        <f>ROUND(CachTinhDiem!$B$23*ROUND(1+(SUMPRODUCT(INDEX(CachTinhDiem!$B$8:$E$11,2,0),$K1219:$N1219)-1)*9/4,1)+CachTinhDiem!$B$24*ROUND(1+(INDEX(CachTinhDiem!$B$15:$E$20,MATCH($O1219,CachTinhDiem!$A$15:$A$20,0),2)-1)*9/4,1),1)</f>
        <v>6.3</v>
      </c>
      <c r="R1219" s="20">
        <f>ROUND(CachTinhDiem!$B$23*ROUND(1+(SUMPRODUCT(INDEX(CachTinhDiem!$B$8:$E$11,3,0),$K1219:$N1219)-1)*9/4,1)+CachTinhDiem!$B$24*ROUND(1+(INDEX(CachTinhDiem!$B$15:$E$20,MATCH($O1219,CachTinhDiem!$A$15:$A$20,0),3)-1)*9/4,1),1)</f>
        <v>7.2</v>
      </c>
      <c r="S1219" s="20">
        <f>ROUND(CachTinhDiem!$B$23*ROUND(1+(SUMPRODUCT(INDEX(CachTinhDiem!$B$8:$E$11,4,0),$K1219:$N1219)-1)*9/4,1)+CachTinhDiem!$B$24*ROUND(1+(INDEX(CachTinhDiem!$B$15:$E$20,MATCH($O1219,CachTinhDiem!$A$15:$A$20,0),4)-1)*9/4,1),1)</f>
        <v>5.5</v>
      </c>
      <c r="T1219" s="18" t="str">
        <f>INDEX(CachTinhDiem!$A$8:$A$11,MATCH(MAX($P1219:$S1219),$P1219:$S1219,0))</f>
        <v>Vẽ ngoại cảnh</v>
      </c>
      <c r="U1219" s="21" t="s">
        <v>91</v>
      </c>
      <c r="V1219" s="21" t="s">
        <v>92</v>
      </c>
    </row>
    <row r="1220" spans="1:22" ht="15" customHeight="1" x14ac:dyDescent="0.35">
      <c r="A1220" s="18" t="s">
        <v>2646</v>
      </c>
      <c r="B1220" s="18" t="s">
        <v>2523</v>
      </c>
      <c r="C1220" s="18" t="s">
        <v>2647</v>
      </c>
      <c r="D1220" s="18" t="s">
        <v>136</v>
      </c>
      <c r="E1220" s="18" t="s">
        <v>1097</v>
      </c>
      <c r="F1220" s="18" t="s">
        <v>87</v>
      </c>
      <c r="G1220" s="18" t="s">
        <v>1258</v>
      </c>
      <c r="H1220" s="19">
        <v>5</v>
      </c>
      <c r="I1220" s="19">
        <v>20</v>
      </c>
      <c r="J1220" s="18" t="s">
        <v>120</v>
      </c>
      <c r="K1220" s="19">
        <v>4</v>
      </c>
      <c r="L1220" s="19">
        <v>1</v>
      </c>
      <c r="M1220" s="19">
        <v>3</v>
      </c>
      <c r="N1220" s="19">
        <v>4</v>
      </c>
      <c r="O1220" s="18" t="s">
        <v>90</v>
      </c>
      <c r="P1220" s="20">
        <f>ROUND(CachTinhDiem!$B$23*ROUND(1+(SUMPRODUCT(INDEX(CachTinhDiem!$B$8:$E$11,1,0),$K1220:$N1220)-1)*9/4,1)+CachTinhDiem!$B$24*ROUND(1+(INDEX(CachTinhDiem!$B$15:$E$20,MATCH($O1220,CachTinhDiem!$A$15:$A$20,0),1)-1)*9/4,1),1)</f>
        <v>5.9</v>
      </c>
      <c r="Q1220" s="20">
        <f>ROUND(CachTinhDiem!$B$23*ROUND(1+(SUMPRODUCT(INDEX(CachTinhDiem!$B$8:$E$11,2,0),$K1220:$N1220)-1)*9/4,1)+CachTinhDiem!$B$24*ROUND(1+(INDEX(CachTinhDiem!$B$15:$E$20,MATCH($O1220,CachTinhDiem!$A$15:$A$20,0),2)-1)*9/4,1),1)</f>
        <v>5.4</v>
      </c>
      <c r="R1220" s="20">
        <f>ROUND(CachTinhDiem!$B$23*ROUND(1+(SUMPRODUCT(INDEX(CachTinhDiem!$B$8:$E$11,3,0),$K1220:$N1220)-1)*9/4,1)+CachTinhDiem!$B$24*ROUND(1+(INDEX(CachTinhDiem!$B$15:$E$20,MATCH($O1220,CachTinhDiem!$A$15:$A$20,0),3)-1)*9/4,1),1)</f>
        <v>5.6</v>
      </c>
      <c r="S1220" s="20">
        <f>ROUND(CachTinhDiem!$B$23*ROUND(1+(SUMPRODUCT(INDEX(CachTinhDiem!$B$8:$E$11,4,0),$K1220:$N1220)-1)*9/4,1)+CachTinhDiem!$B$24*ROUND(1+(INDEX(CachTinhDiem!$B$15:$E$20,MATCH($O1220,CachTinhDiem!$A$15:$A$20,0),4)-1)*9/4,1),1)</f>
        <v>5.2</v>
      </c>
      <c r="T1220" s="18" t="str">
        <f>INDEX(CachTinhDiem!$A$8:$A$11,MATCH(MAX($P1220:$S1220),$P1220:$S1220,0))</f>
        <v>Đi học</v>
      </c>
      <c r="U1220" s="21" t="s">
        <v>91</v>
      </c>
      <c r="V1220" s="21" t="s">
        <v>92</v>
      </c>
    </row>
    <row r="1221" spans="1:22" ht="15" customHeight="1" x14ac:dyDescent="0.35">
      <c r="A1221" s="18" t="s">
        <v>2648</v>
      </c>
      <c r="B1221" s="18" t="s">
        <v>2523</v>
      </c>
      <c r="C1221" s="18" t="s">
        <v>2649</v>
      </c>
      <c r="D1221" s="18" t="s">
        <v>100</v>
      </c>
      <c r="E1221" s="18" t="s">
        <v>106</v>
      </c>
      <c r="F1221" s="18" t="s">
        <v>87</v>
      </c>
      <c r="G1221" s="18" t="s">
        <v>1123</v>
      </c>
      <c r="H1221" s="19">
        <v>13</v>
      </c>
      <c r="I1221" s="19">
        <v>31</v>
      </c>
      <c r="J1221" s="18" t="s">
        <v>128</v>
      </c>
      <c r="K1221" s="19">
        <v>3</v>
      </c>
      <c r="L1221" s="19">
        <v>1</v>
      </c>
      <c r="M1221" s="19">
        <v>4</v>
      </c>
      <c r="N1221" s="19">
        <v>3</v>
      </c>
      <c r="O1221" s="18" t="s">
        <v>150</v>
      </c>
      <c r="P1221" s="20">
        <f>ROUND(CachTinhDiem!$B$23*ROUND(1+(SUMPRODUCT(INDEX(CachTinhDiem!$B$8:$E$11,1,0),$K1221:$N1221)-1)*9/4,1)+CachTinhDiem!$B$24*ROUND(1+(INDEX(CachTinhDiem!$B$15:$E$20,MATCH($O1221,CachTinhDiem!$A$15:$A$20,0),1)-1)*9/4,1),1)</f>
        <v>5.7</v>
      </c>
      <c r="Q1221" s="20">
        <f>ROUND(CachTinhDiem!$B$23*ROUND(1+(SUMPRODUCT(INDEX(CachTinhDiem!$B$8:$E$11,2,0),$K1221:$N1221)-1)*9/4,1)+CachTinhDiem!$B$24*ROUND(1+(INDEX(CachTinhDiem!$B$15:$E$20,MATCH($O1221,CachTinhDiem!$A$15:$A$20,0),2)-1)*9/4,1),1)</f>
        <v>5</v>
      </c>
      <c r="R1221" s="20">
        <f>ROUND(CachTinhDiem!$B$23*ROUND(1+(SUMPRODUCT(INDEX(CachTinhDiem!$B$8:$E$11,3,0),$K1221:$N1221)-1)*9/4,1)+CachTinhDiem!$B$24*ROUND(1+(INDEX(CachTinhDiem!$B$15:$E$20,MATCH($O1221,CachTinhDiem!$A$15:$A$20,0),3)-1)*9/4,1),1)</f>
        <v>6.7</v>
      </c>
      <c r="S1221" s="20">
        <f>ROUND(CachTinhDiem!$B$23*ROUND(1+(SUMPRODUCT(INDEX(CachTinhDiem!$B$8:$E$11,4,0),$K1221:$N1221)-1)*9/4,1)+CachTinhDiem!$B$24*ROUND(1+(INDEX(CachTinhDiem!$B$15:$E$20,MATCH($O1221,CachTinhDiem!$A$15:$A$20,0),4)-1)*9/4,1),1)</f>
        <v>5.2</v>
      </c>
      <c r="T1221" s="18" t="str">
        <f>INDEX(CachTinhDiem!$A$8:$A$11,MATCH(MAX($P1221:$S1221),$P1221:$S1221,0))</f>
        <v>Vẽ ngoại cảnh</v>
      </c>
      <c r="U1221" s="21" t="s">
        <v>91</v>
      </c>
      <c r="V1221" s="21" t="s">
        <v>92</v>
      </c>
    </row>
    <row r="1222" spans="1:22" ht="15" customHeight="1" x14ac:dyDescent="0.35">
      <c r="A1222" s="18" t="s">
        <v>2650</v>
      </c>
      <c r="B1222" s="18" t="s">
        <v>2523</v>
      </c>
      <c r="C1222" s="18" t="s">
        <v>2651</v>
      </c>
      <c r="D1222" s="18" t="s">
        <v>100</v>
      </c>
      <c r="E1222" s="18" t="s">
        <v>147</v>
      </c>
      <c r="F1222" s="18" t="s">
        <v>87</v>
      </c>
      <c r="G1222" s="18" t="s">
        <v>1258</v>
      </c>
      <c r="H1222" s="19">
        <v>16</v>
      </c>
      <c r="I1222" s="19">
        <v>34</v>
      </c>
      <c r="J1222" s="18" t="s">
        <v>89</v>
      </c>
      <c r="K1222" s="19">
        <v>2</v>
      </c>
      <c r="L1222" s="19">
        <v>1</v>
      </c>
      <c r="M1222" s="19">
        <v>4</v>
      </c>
      <c r="N1222" s="19">
        <v>4</v>
      </c>
      <c r="O1222" s="18" t="s">
        <v>103</v>
      </c>
      <c r="P1222" s="20">
        <f>ROUND(CachTinhDiem!$B$23*ROUND(1+(SUMPRODUCT(INDEX(CachTinhDiem!$B$8:$E$11,1,0),$K1222:$N1222)-1)*9/4,1)+CachTinhDiem!$B$24*ROUND(1+(INDEX(CachTinhDiem!$B$15:$E$20,MATCH($O1222,CachTinhDiem!$A$15:$A$20,0),1)-1)*9/4,1),1)</f>
        <v>6.1</v>
      </c>
      <c r="Q1222" s="20">
        <f>ROUND(CachTinhDiem!$B$23*ROUND(1+(SUMPRODUCT(INDEX(CachTinhDiem!$B$8:$E$11,2,0),$K1222:$N1222)-1)*9/4,1)+CachTinhDiem!$B$24*ROUND(1+(INDEX(CachTinhDiem!$B$15:$E$20,MATCH($O1222,CachTinhDiem!$A$15:$A$20,0),2)-1)*9/4,1),1)</f>
        <v>4.8</v>
      </c>
      <c r="R1222" s="20">
        <f>ROUND(CachTinhDiem!$B$23*ROUND(1+(SUMPRODUCT(INDEX(CachTinhDiem!$B$8:$E$11,3,0),$K1222:$N1222)-1)*9/4,1)+CachTinhDiem!$B$24*ROUND(1+(INDEX(CachTinhDiem!$B$15:$E$20,MATCH($O1222,CachTinhDiem!$A$15:$A$20,0),3)-1)*9/4,1),1)</f>
        <v>5</v>
      </c>
      <c r="S1222" s="20">
        <f>ROUND(CachTinhDiem!$B$23*ROUND(1+(SUMPRODUCT(INDEX(CachTinhDiem!$B$8:$E$11,4,0),$K1222:$N1222)-1)*9/4,1)+CachTinhDiem!$B$24*ROUND(1+(INDEX(CachTinhDiem!$B$15:$E$20,MATCH($O1222,CachTinhDiem!$A$15:$A$20,0),4)-1)*9/4,1),1)</f>
        <v>7.5</v>
      </c>
      <c r="T1222" s="18" t="str">
        <f>INDEX(CachTinhDiem!$A$8:$A$11,MATCH(MAX($P1222:$S1222),$P1222:$S1222,0))</f>
        <v>Thuyết trình</v>
      </c>
      <c r="U1222" s="21" t="s">
        <v>91</v>
      </c>
      <c r="V1222" s="21" t="s">
        <v>92</v>
      </c>
    </row>
    <row r="1223" spans="1:22" ht="15" customHeight="1" x14ac:dyDescent="0.35">
      <c r="A1223" s="18" t="s">
        <v>2652</v>
      </c>
      <c r="B1223" s="18" t="s">
        <v>2523</v>
      </c>
      <c r="C1223" s="18" t="s">
        <v>2653</v>
      </c>
      <c r="D1223" s="18" t="s">
        <v>100</v>
      </c>
      <c r="E1223" s="18" t="s">
        <v>147</v>
      </c>
      <c r="F1223" s="18" t="s">
        <v>87</v>
      </c>
      <c r="G1223" s="18" t="s">
        <v>1065</v>
      </c>
      <c r="H1223" s="19">
        <v>5</v>
      </c>
      <c r="I1223" s="19">
        <v>29</v>
      </c>
      <c r="J1223" s="18" t="s">
        <v>200</v>
      </c>
      <c r="K1223" s="19">
        <v>4</v>
      </c>
      <c r="L1223" s="19">
        <v>2</v>
      </c>
      <c r="M1223" s="19">
        <v>5</v>
      </c>
      <c r="N1223" s="19">
        <v>2</v>
      </c>
      <c r="O1223" s="18" t="s">
        <v>115</v>
      </c>
      <c r="P1223" s="20">
        <f>ROUND(CachTinhDiem!$B$23*ROUND(1+(SUMPRODUCT(INDEX(CachTinhDiem!$B$8:$E$11,1,0),$K1223:$N1223)-1)*9/4,1)+CachTinhDiem!$B$24*ROUND(1+(INDEX(CachTinhDiem!$B$15:$E$20,MATCH($O1223,CachTinhDiem!$A$15:$A$20,0),1)-1)*9/4,1),1)</f>
        <v>7</v>
      </c>
      <c r="Q1223" s="20">
        <f>ROUND(CachTinhDiem!$B$23*ROUND(1+(SUMPRODUCT(INDEX(CachTinhDiem!$B$8:$E$11,2,0),$K1223:$N1223)-1)*9/4,1)+CachTinhDiem!$B$24*ROUND(1+(INDEX(CachTinhDiem!$B$15:$E$20,MATCH($O1223,CachTinhDiem!$A$15:$A$20,0),2)-1)*9/4,1),1)</f>
        <v>7.6</v>
      </c>
      <c r="R1223" s="20">
        <f>ROUND(CachTinhDiem!$B$23*ROUND(1+(SUMPRODUCT(INDEX(CachTinhDiem!$B$8:$E$11,3,0),$K1223:$N1223)-1)*9/4,1)+CachTinhDiem!$B$24*ROUND(1+(INDEX(CachTinhDiem!$B$15:$E$20,MATCH($O1223,CachTinhDiem!$A$15:$A$20,0),3)-1)*9/4,1),1)</f>
        <v>7.6</v>
      </c>
      <c r="S1223" s="20">
        <f>ROUND(CachTinhDiem!$B$23*ROUND(1+(SUMPRODUCT(INDEX(CachTinhDiem!$B$8:$E$11,4,0),$K1223:$N1223)-1)*9/4,1)+CachTinhDiem!$B$24*ROUND(1+(INDEX(CachTinhDiem!$B$15:$E$20,MATCH($O1223,CachTinhDiem!$A$15:$A$20,0),4)-1)*9/4,1),1)</f>
        <v>4.9000000000000004</v>
      </c>
      <c r="T1223" s="18" t="str">
        <f>INDEX(CachTinhDiem!$A$8:$A$11,MATCH(MAX($P1223:$S1223),$P1223:$S1223,0))</f>
        <v>Xưởng/Công trình</v>
      </c>
      <c r="U1223" s="21" t="s">
        <v>91</v>
      </c>
      <c r="V1223" s="21" t="s">
        <v>92</v>
      </c>
    </row>
    <row r="1224" spans="1:22" ht="15" customHeight="1" x14ac:dyDescent="0.35">
      <c r="A1224" s="18" t="s">
        <v>2654</v>
      </c>
      <c r="B1224" s="18" t="s">
        <v>2523</v>
      </c>
      <c r="C1224" s="18" t="s">
        <v>2655</v>
      </c>
      <c r="D1224" s="18" t="s">
        <v>136</v>
      </c>
      <c r="E1224" s="18" t="s">
        <v>141</v>
      </c>
      <c r="F1224" s="18" t="s">
        <v>87</v>
      </c>
      <c r="G1224" s="18" t="s">
        <v>210</v>
      </c>
      <c r="H1224" s="19">
        <v>12</v>
      </c>
      <c r="I1224" s="19">
        <v>39</v>
      </c>
      <c r="J1224" s="18" t="s">
        <v>89</v>
      </c>
      <c r="K1224" s="19">
        <v>2</v>
      </c>
      <c r="L1224" s="19">
        <v>5</v>
      </c>
      <c r="M1224" s="19">
        <v>5</v>
      </c>
      <c r="N1224" s="19">
        <v>3</v>
      </c>
      <c r="O1224" s="18" t="s">
        <v>138</v>
      </c>
      <c r="P1224" s="20">
        <f>ROUND(CachTinhDiem!$B$23*ROUND(1+(SUMPRODUCT(INDEX(CachTinhDiem!$B$8:$E$11,1,0),$K1224:$N1224)-1)*9/4,1)+CachTinhDiem!$B$24*ROUND(1+(INDEX(CachTinhDiem!$B$15:$E$20,MATCH($O1224,CachTinhDiem!$A$15:$A$20,0),1)-1)*9/4,1),1)</f>
        <v>7.9</v>
      </c>
      <c r="Q1224" s="20">
        <f>ROUND(CachTinhDiem!$B$23*ROUND(1+(SUMPRODUCT(INDEX(CachTinhDiem!$B$8:$E$11,2,0),$K1224:$N1224)-1)*9/4,1)+CachTinhDiem!$B$24*ROUND(1+(INDEX(CachTinhDiem!$B$15:$E$20,MATCH($O1224,CachTinhDiem!$A$15:$A$20,0),2)-1)*9/4,1),1)</f>
        <v>8.6999999999999993</v>
      </c>
      <c r="R1224" s="20">
        <f>ROUND(CachTinhDiem!$B$23*ROUND(1+(SUMPRODUCT(INDEX(CachTinhDiem!$B$8:$E$11,3,0),$K1224:$N1224)-1)*9/4,1)+CachTinhDiem!$B$24*ROUND(1+(INDEX(CachTinhDiem!$B$15:$E$20,MATCH($O1224,CachTinhDiem!$A$15:$A$20,0),3)-1)*9/4,1),1)</f>
        <v>8.6999999999999993</v>
      </c>
      <c r="S1224" s="20">
        <f>ROUND(CachTinhDiem!$B$23*ROUND(1+(SUMPRODUCT(INDEX(CachTinhDiem!$B$8:$E$11,4,0),$K1224:$N1224)-1)*9/4,1)+CachTinhDiem!$B$24*ROUND(1+(INDEX(CachTinhDiem!$B$15:$E$20,MATCH($O1224,CachTinhDiem!$A$15:$A$20,0),4)-1)*9/4,1),1)</f>
        <v>5.4</v>
      </c>
      <c r="T1224" s="18" t="str">
        <f>INDEX(CachTinhDiem!$A$8:$A$11,MATCH(MAX($P1224:$S1224),$P1224:$S1224,0))</f>
        <v>Xưởng/Công trình</v>
      </c>
      <c r="U1224" s="21" t="s">
        <v>91</v>
      </c>
      <c r="V1224" s="21" t="s">
        <v>92</v>
      </c>
    </row>
    <row r="1225" spans="1:22" ht="15" customHeight="1" x14ac:dyDescent="0.35">
      <c r="A1225" s="18" t="s">
        <v>2656</v>
      </c>
      <c r="B1225" s="18" t="s">
        <v>2523</v>
      </c>
      <c r="C1225" s="18" t="s">
        <v>2657</v>
      </c>
      <c r="D1225" s="18" t="s">
        <v>136</v>
      </c>
      <c r="E1225" s="18" t="s">
        <v>1097</v>
      </c>
      <c r="F1225" s="18" t="s">
        <v>87</v>
      </c>
      <c r="G1225" s="18" t="s">
        <v>2530</v>
      </c>
      <c r="H1225" s="19">
        <v>8</v>
      </c>
      <c r="I1225" s="19">
        <v>33</v>
      </c>
      <c r="J1225" s="18" t="s">
        <v>1520</v>
      </c>
      <c r="K1225" s="19">
        <v>4</v>
      </c>
      <c r="L1225" s="19">
        <v>1</v>
      </c>
      <c r="M1225" s="19">
        <v>2</v>
      </c>
      <c r="N1225" s="19">
        <v>5</v>
      </c>
      <c r="O1225" s="18" t="s">
        <v>103</v>
      </c>
      <c r="P1225" s="20">
        <f>ROUND(CachTinhDiem!$B$23*ROUND(1+(SUMPRODUCT(INDEX(CachTinhDiem!$B$8:$E$11,1,0),$K1225:$N1225)-1)*9/4,1)+CachTinhDiem!$B$24*ROUND(1+(INDEX(CachTinhDiem!$B$15:$E$20,MATCH($O1225,CachTinhDiem!$A$15:$A$20,0),1)-1)*9/4,1),1)</f>
        <v>5.9</v>
      </c>
      <c r="Q1225" s="20">
        <f>ROUND(CachTinhDiem!$B$23*ROUND(1+(SUMPRODUCT(INDEX(CachTinhDiem!$B$8:$E$11,2,0),$K1225:$N1225)-1)*9/4,1)+CachTinhDiem!$B$24*ROUND(1+(INDEX(CachTinhDiem!$B$15:$E$20,MATCH($O1225,CachTinhDiem!$A$15:$A$20,0),2)-1)*9/4,1),1)</f>
        <v>4.0999999999999996</v>
      </c>
      <c r="R1225" s="20">
        <f>ROUND(CachTinhDiem!$B$23*ROUND(1+(SUMPRODUCT(INDEX(CachTinhDiem!$B$8:$E$11,3,0),$K1225:$N1225)-1)*9/4,1)+CachTinhDiem!$B$24*ROUND(1+(INDEX(CachTinhDiem!$B$15:$E$20,MATCH($O1225,CachTinhDiem!$A$15:$A$20,0),3)-1)*9/4,1),1)</f>
        <v>3.7</v>
      </c>
      <c r="S1225" s="20">
        <f>ROUND(CachTinhDiem!$B$23*ROUND(1+(SUMPRODUCT(INDEX(CachTinhDiem!$B$8:$E$11,4,0),$K1225:$N1225)-1)*9/4,1)+CachTinhDiem!$B$24*ROUND(1+(INDEX(CachTinhDiem!$B$15:$E$20,MATCH($O1225,CachTinhDiem!$A$15:$A$20,0),4)-1)*9/4,1),1)</f>
        <v>7.8</v>
      </c>
      <c r="T1225" s="18" t="str">
        <f>INDEX(CachTinhDiem!$A$8:$A$11,MATCH(MAX($P1225:$S1225),$P1225:$S1225,0))</f>
        <v>Thuyết trình</v>
      </c>
      <c r="U1225" s="21" t="s">
        <v>91</v>
      </c>
      <c r="V1225" s="21" t="s">
        <v>92</v>
      </c>
    </row>
    <row r="1226" spans="1:22" ht="15" customHeight="1" x14ac:dyDescent="0.35">
      <c r="A1226" s="18" t="s">
        <v>2658</v>
      </c>
      <c r="B1226" s="18" t="s">
        <v>2523</v>
      </c>
      <c r="C1226" s="18" t="s">
        <v>2659</v>
      </c>
      <c r="D1226" s="18" t="s">
        <v>100</v>
      </c>
      <c r="E1226" s="18" t="s">
        <v>225</v>
      </c>
      <c r="F1226" s="18" t="s">
        <v>87</v>
      </c>
      <c r="G1226" s="18" t="s">
        <v>1258</v>
      </c>
      <c r="H1226" s="19">
        <v>9</v>
      </c>
      <c r="I1226" s="19">
        <v>33</v>
      </c>
      <c r="J1226" s="18" t="s">
        <v>1520</v>
      </c>
      <c r="K1226" s="19">
        <v>3</v>
      </c>
      <c r="L1226" s="19">
        <v>1</v>
      </c>
      <c r="M1226" s="19">
        <v>3</v>
      </c>
      <c r="N1226" s="19">
        <v>5</v>
      </c>
      <c r="O1226" s="18" t="s">
        <v>103</v>
      </c>
      <c r="P1226" s="20">
        <f>ROUND(CachTinhDiem!$B$23*ROUND(1+(SUMPRODUCT(INDEX(CachTinhDiem!$B$8:$E$11,1,0),$K1226:$N1226)-1)*9/4,1)+CachTinhDiem!$B$24*ROUND(1+(INDEX(CachTinhDiem!$B$15:$E$20,MATCH($O1226,CachTinhDiem!$A$15:$A$20,0),1)-1)*9/4,1),1)</f>
        <v>6.2</v>
      </c>
      <c r="Q1226" s="20">
        <f>ROUND(CachTinhDiem!$B$23*ROUND(1+(SUMPRODUCT(INDEX(CachTinhDiem!$B$8:$E$11,2,0),$K1226:$N1226)-1)*9/4,1)+CachTinhDiem!$B$24*ROUND(1+(INDEX(CachTinhDiem!$B$15:$E$20,MATCH($O1226,CachTinhDiem!$A$15:$A$20,0),2)-1)*9/4,1),1)</f>
        <v>4.5999999999999996</v>
      </c>
      <c r="R1226" s="20">
        <f>ROUND(CachTinhDiem!$B$23*ROUND(1+(SUMPRODUCT(INDEX(CachTinhDiem!$B$8:$E$11,3,0),$K1226:$N1226)-1)*9/4,1)+CachTinhDiem!$B$24*ROUND(1+(INDEX(CachTinhDiem!$B$15:$E$20,MATCH($O1226,CachTinhDiem!$A$15:$A$20,0),3)-1)*9/4,1),1)</f>
        <v>4.5999999999999996</v>
      </c>
      <c r="S1226" s="20">
        <f>ROUND(CachTinhDiem!$B$23*ROUND(1+(SUMPRODUCT(INDEX(CachTinhDiem!$B$8:$E$11,4,0),$K1226:$N1226)-1)*9/4,1)+CachTinhDiem!$B$24*ROUND(1+(INDEX(CachTinhDiem!$B$15:$E$20,MATCH($O1226,CachTinhDiem!$A$15:$A$20,0),4)-1)*9/4,1),1)</f>
        <v>8.1</v>
      </c>
      <c r="T1226" s="18" t="str">
        <f>INDEX(CachTinhDiem!$A$8:$A$11,MATCH(MAX($P1226:$S1226),$P1226:$S1226,0))</f>
        <v>Thuyết trình</v>
      </c>
      <c r="U1226" s="21" t="s">
        <v>91</v>
      </c>
      <c r="V1226" s="21" t="s">
        <v>92</v>
      </c>
    </row>
    <row r="1227" spans="1:22" ht="15" customHeight="1" x14ac:dyDescent="0.35">
      <c r="A1227" s="18" t="s">
        <v>2660</v>
      </c>
      <c r="B1227" s="18" t="s">
        <v>2523</v>
      </c>
      <c r="C1227" s="18" t="s">
        <v>2661</v>
      </c>
      <c r="D1227" s="18" t="s">
        <v>136</v>
      </c>
      <c r="E1227" s="18" t="s">
        <v>225</v>
      </c>
      <c r="F1227" s="18" t="s">
        <v>87</v>
      </c>
      <c r="G1227" s="18" t="s">
        <v>1258</v>
      </c>
      <c r="H1227" s="19">
        <v>15</v>
      </c>
      <c r="I1227" s="19">
        <v>34</v>
      </c>
      <c r="J1227" s="18" t="s">
        <v>89</v>
      </c>
      <c r="K1227" s="19">
        <v>2</v>
      </c>
      <c r="L1227" s="19">
        <v>1</v>
      </c>
      <c r="M1227" s="19">
        <v>4</v>
      </c>
      <c r="N1227" s="19">
        <v>4</v>
      </c>
      <c r="O1227" s="18" t="s">
        <v>103</v>
      </c>
      <c r="P1227" s="20">
        <f>ROUND(CachTinhDiem!$B$23*ROUND(1+(SUMPRODUCT(INDEX(CachTinhDiem!$B$8:$E$11,1,0),$K1227:$N1227)-1)*9/4,1)+CachTinhDiem!$B$24*ROUND(1+(INDEX(CachTinhDiem!$B$15:$E$20,MATCH($O1227,CachTinhDiem!$A$15:$A$20,0),1)-1)*9/4,1),1)</f>
        <v>6.1</v>
      </c>
      <c r="Q1227" s="20">
        <f>ROUND(CachTinhDiem!$B$23*ROUND(1+(SUMPRODUCT(INDEX(CachTinhDiem!$B$8:$E$11,2,0),$K1227:$N1227)-1)*9/4,1)+CachTinhDiem!$B$24*ROUND(1+(INDEX(CachTinhDiem!$B$15:$E$20,MATCH($O1227,CachTinhDiem!$A$15:$A$20,0),2)-1)*9/4,1),1)</f>
        <v>4.8</v>
      </c>
      <c r="R1227" s="20">
        <f>ROUND(CachTinhDiem!$B$23*ROUND(1+(SUMPRODUCT(INDEX(CachTinhDiem!$B$8:$E$11,3,0),$K1227:$N1227)-1)*9/4,1)+CachTinhDiem!$B$24*ROUND(1+(INDEX(CachTinhDiem!$B$15:$E$20,MATCH($O1227,CachTinhDiem!$A$15:$A$20,0),3)-1)*9/4,1),1)</f>
        <v>5</v>
      </c>
      <c r="S1227" s="20">
        <f>ROUND(CachTinhDiem!$B$23*ROUND(1+(SUMPRODUCT(INDEX(CachTinhDiem!$B$8:$E$11,4,0),$K1227:$N1227)-1)*9/4,1)+CachTinhDiem!$B$24*ROUND(1+(INDEX(CachTinhDiem!$B$15:$E$20,MATCH($O1227,CachTinhDiem!$A$15:$A$20,0),4)-1)*9/4,1),1)</f>
        <v>7.5</v>
      </c>
      <c r="T1227" s="18" t="str">
        <f>INDEX(CachTinhDiem!$A$8:$A$11,MATCH(MAX($P1227:$S1227),$P1227:$S1227,0))</f>
        <v>Thuyết trình</v>
      </c>
      <c r="U1227" s="21" t="s">
        <v>91</v>
      </c>
      <c r="V1227" s="21" t="s">
        <v>92</v>
      </c>
    </row>
    <row r="1228" spans="1:22" ht="15" customHeight="1" x14ac:dyDescent="0.35">
      <c r="A1228" s="18" t="s">
        <v>2662</v>
      </c>
      <c r="B1228" s="18" t="s">
        <v>2523</v>
      </c>
      <c r="C1228" s="18" t="s">
        <v>2663</v>
      </c>
      <c r="D1228" s="18" t="s">
        <v>85</v>
      </c>
      <c r="E1228" s="18" t="s">
        <v>106</v>
      </c>
      <c r="F1228" s="18" t="s">
        <v>87</v>
      </c>
      <c r="G1228" s="18" t="s">
        <v>1258</v>
      </c>
      <c r="H1228" s="19">
        <v>5</v>
      </c>
      <c r="I1228" s="19">
        <v>21</v>
      </c>
      <c r="J1228" s="18" t="s">
        <v>97</v>
      </c>
      <c r="K1228" s="19">
        <v>4</v>
      </c>
      <c r="L1228" s="19">
        <v>1</v>
      </c>
      <c r="M1228" s="19">
        <v>2</v>
      </c>
      <c r="N1228" s="19">
        <v>4</v>
      </c>
      <c r="O1228" s="18" t="s">
        <v>103</v>
      </c>
      <c r="P1228" s="20">
        <f>ROUND(CachTinhDiem!$B$23*ROUND(1+(SUMPRODUCT(INDEX(CachTinhDiem!$B$8:$E$11,1,0),$K1228:$N1228)-1)*9/4,1)+CachTinhDiem!$B$24*ROUND(1+(INDEX(CachTinhDiem!$B$15:$E$20,MATCH($O1228,CachTinhDiem!$A$15:$A$20,0),1)-1)*9/4,1),1)</f>
        <v>5.4</v>
      </c>
      <c r="Q1228" s="20">
        <f>ROUND(CachTinhDiem!$B$23*ROUND(1+(SUMPRODUCT(INDEX(CachTinhDiem!$B$8:$E$11,2,0),$K1228:$N1228)-1)*9/4,1)+CachTinhDiem!$B$24*ROUND(1+(INDEX(CachTinhDiem!$B$15:$E$20,MATCH($O1228,CachTinhDiem!$A$15:$A$20,0),2)-1)*9/4,1),1)</f>
        <v>3.9</v>
      </c>
      <c r="R1228" s="20">
        <f>ROUND(CachTinhDiem!$B$23*ROUND(1+(SUMPRODUCT(INDEX(CachTinhDiem!$B$8:$E$11,3,0),$K1228:$N1228)-1)*9/4,1)+CachTinhDiem!$B$24*ROUND(1+(INDEX(CachTinhDiem!$B$15:$E$20,MATCH($O1228,CachTinhDiem!$A$15:$A$20,0),3)-1)*9/4,1),1)</f>
        <v>3.4</v>
      </c>
      <c r="S1228" s="20">
        <f>ROUND(CachTinhDiem!$B$23*ROUND(1+(SUMPRODUCT(INDEX(CachTinhDiem!$B$8:$E$11,4,0),$K1228:$N1228)-1)*9/4,1)+CachTinhDiem!$B$24*ROUND(1+(INDEX(CachTinhDiem!$B$15:$E$20,MATCH($O1228,CachTinhDiem!$A$15:$A$20,0),4)-1)*9/4,1),1)</f>
        <v>6.9</v>
      </c>
      <c r="T1228" s="18" t="str">
        <f>INDEX(CachTinhDiem!$A$8:$A$11,MATCH(MAX($P1228:$S1228),$P1228:$S1228,0))</f>
        <v>Thuyết trình</v>
      </c>
      <c r="U1228" s="21" t="s">
        <v>91</v>
      </c>
      <c r="V1228" s="21" t="s">
        <v>92</v>
      </c>
    </row>
    <row r="1229" spans="1:22" ht="15" customHeight="1" x14ac:dyDescent="0.35">
      <c r="A1229" s="18" t="s">
        <v>2664</v>
      </c>
      <c r="B1229" s="18" t="s">
        <v>2523</v>
      </c>
      <c r="C1229" s="18" t="s">
        <v>2665</v>
      </c>
      <c r="D1229" s="18" t="s">
        <v>85</v>
      </c>
      <c r="E1229" s="18" t="s">
        <v>113</v>
      </c>
      <c r="F1229" s="18" t="s">
        <v>87</v>
      </c>
      <c r="G1229" s="18" t="s">
        <v>210</v>
      </c>
      <c r="H1229" s="19">
        <v>18</v>
      </c>
      <c r="I1229" s="19">
        <v>38</v>
      </c>
      <c r="J1229" s="18" t="s">
        <v>89</v>
      </c>
      <c r="K1229" s="19">
        <v>2</v>
      </c>
      <c r="L1229" s="19">
        <v>5</v>
      </c>
      <c r="M1229" s="19">
        <v>5</v>
      </c>
      <c r="N1229" s="19">
        <v>3</v>
      </c>
      <c r="O1229" s="18" t="s">
        <v>138</v>
      </c>
      <c r="P1229" s="20">
        <f>ROUND(CachTinhDiem!$B$23*ROUND(1+(SUMPRODUCT(INDEX(CachTinhDiem!$B$8:$E$11,1,0),$K1229:$N1229)-1)*9/4,1)+CachTinhDiem!$B$24*ROUND(1+(INDEX(CachTinhDiem!$B$15:$E$20,MATCH($O1229,CachTinhDiem!$A$15:$A$20,0),1)-1)*9/4,1),1)</f>
        <v>7.9</v>
      </c>
      <c r="Q1229" s="20">
        <f>ROUND(CachTinhDiem!$B$23*ROUND(1+(SUMPRODUCT(INDEX(CachTinhDiem!$B$8:$E$11,2,0),$K1229:$N1229)-1)*9/4,1)+CachTinhDiem!$B$24*ROUND(1+(INDEX(CachTinhDiem!$B$15:$E$20,MATCH($O1229,CachTinhDiem!$A$15:$A$20,0),2)-1)*9/4,1),1)</f>
        <v>8.6999999999999993</v>
      </c>
      <c r="R1229" s="20">
        <f>ROUND(CachTinhDiem!$B$23*ROUND(1+(SUMPRODUCT(INDEX(CachTinhDiem!$B$8:$E$11,3,0),$K1229:$N1229)-1)*9/4,1)+CachTinhDiem!$B$24*ROUND(1+(INDEX(CachTinhDiem!$B$15:$E$20,MATCH($O1229,CachTinhDiem!$A$15:$A$20,0),3)-1)*9/4,1),1)</f>
        <v>8.6999999999999993</v>
      </c>
      <c r="S1229" s="20">
        <f>ROUND(CachTinhDiem!$B$23*ROUND(1+(SUMPRODUCT(INDEX(CachTinhDiem!$B$8:$E$11,4,0),$K1229:$N1229)-1)*9/4,1)+CachTinhDiem!$B$24*ROUND(1+(INDEX(CachTinhDiem!$B$15:$E$20,MATCH($O1229,CachTinhDiem!$A$15:$A$20,0),4)-1)*9/4,1),1)</f>
        <v>5.4</v>
      </c>
      <c r="T1229" s="18" t="str">
        <f>INDEX(CachTinhDiem!$A$8:$A$11,MATCH(MAX($P1229:$S1229),$P1229:$S1229,0))</f>
        <v>Xưởng/Công trình</v>
      </c>
      <c r="U1229" s="21" t="s">
        <v>91</v>
      </c>
      <c r="V1229" s="21" t="s">
        <v>92</v>
      </c>
    </row>
    <row r="1230" spans="1:22" ht="15" customHeight="1" x14ac:dyDescent="0.35">
      <c r="A1230" s="18" t="s">
        <v>2666</v>
      </c>
      <c r="B1230" s="18" t="s">
        <v>2523</v>
      </c>
      <c r="C1230" s="18" t="s">
        <v>2667</v>
      </c>
      <c r="D1230" s="18" t="s">
        <v>85</v>
      </c>
      <c r="E1230" s="18" t="s">
        <v>113</v>
      </c>
      <c r="F1230" s="18" t="s">
        <v>87</v>
      </c>
      <c r="G1230" s="18" t="s">
        <v>2530</v>
      </c>
      <c r="H1230" s="19">
        <v>14</v>
      </c>
      <c r="I1230" s="19">
        <v>33</v>
      </c>
      <c r="J1230" s="18" t="s">
        <v>89</v>
      </c>
      <c r="K1230" s="19">
        <v>3</v>
      </c>
      <c r="L1230" s="19">
        <v>1</v>
      </c>
      <c r="M1230" s="19">
        <v>4</v>
      </c>
      <c r="N1230" s="19">
        <v>4</v>
      </c>
      <c r="O1230" s="18" t="s">
        <v>103</v>
      </c>
      <c r="P1230" s="20">
        <f>ROUND(CachTinhDiem!$B$23*ROUND(1+(SUMPRODUCT(INDEX(CachTinhDiem!$B$8:$E$11,1,0),$K1230:$N1230)-1)*9/4,1)+CachTinhDiem!$B$24*ROUND(1+(INDEX(CachTinhDiem!$B$15:$E$20,MATCH($O1230,CachTinhDiem!$A$15:$A$20,0),1)-1)*9/4,1),1)</f>
        <v>6.2</v>
      </c>
      <c r="Q1230" s="20">
        <f>ROUND(CachTinhDiem!$B$23*ROUND(1+(SUMPRODUCT(INDEX(CachTinhDiem!$B$8:$E$11,2,0),$K1230:$N1230)-1)*9/4,1)+CachTinhDiem!$B$24*ROUND(1+(INDEX(CachTinhDiem!$B$15:$E$20,MATCH($O1230,CachTinhDiem!$A$15:$A$20,0),2)-1)*9/4,1),1)</f>
        <v>5.2</v>
      </c>
      <c r="R1230" s="20">
        <f>ROUND(CachTinhDiem!$B$23*ROUND(1+(SUMPRODUCT(INDEX(CachTinhDiem!$B$8:$E$11,3,0),$K1230:$N1230)-1)*9/4,1)+CachTinhDiem!$B$24*ROUND(1+(INDEX(CachTinhDiem!$B$15:$E$20,MATCH($O1230,CachTinhDiem!$A$15:$A$20,0),3)-1)*9/4,1),1)</f>
        <v>5</v>
      </c>
      <c r="S1230" s="20">
        <f>ROUND(CachTinhDiem!$B$23*ROUND(1+(SUMPRODUCT(INDEX(CachTinhDiem!$B$8:$E$11,4,0),$K1230:$N1230)-1)*9/4,1)+CachTinhDiem!$B$24*ROUND(1+(INDEX(CachTinhDiem!$B$15:$E$20,MATCH($O1230,CachTinhDiem!$A$15:$A$20,0),4)-1)*9/4,1),1)</f>
        <v>7.5</v>
      </c>
      <c r="T1230" s="18" t="str">
        <f>INDEX(CachTinhDiem!$A$8:$A$11,MATCH(MAX($P1230:$S1230),$P1230:$S1230,0))</f>
        <v>Thuyết trình</v>
      </c>
      <c r="U1230" s="21" t="s">
        <v>91</v>
      </c>
      <c r="V1230" s="21" t="s">
        <v>92</v>
      </c>
    </row>
    <row r="1231" spans="1:22" ht="15" customHeight="1" x14ac:dyDescent="0.35">
      <c r="A1231" s="18" t="s">
        <v>2668</v>
      </c>
      <c r="B1231" s="18" t="s">
        <v>2523</v>
      </c>
      <c r="C1231" s="18" t="s">
        <v>2669</v>
      </c>
      <c r="D1231" s="18" t="s">
        <v>85</v>
      </c>
      <c r="E1231" s="18" t="s">
        <v>106</v>
      </c>
      <c r="F1231" s="18" t="s">
        <v>87</v>
      </c>
      <c r="G1231" s="18" t="s">
        <v>2527</v>
      </c>
      <c r="H1231" s="19">
        <v>7</v>
      </c>
      <c r="I1231" s="19">
        <v>40</v>
      </c>
      <c r="J1231" s="18" t="s">
        <v>1520</v>
      </c>
      <c r="K1231" s="19">
        <v>3</v>
      </c>
      <c r="L1231" s="19">
        <v>5</v>
      </c>
      <c r="M1231" s="19">
        <v>5</v>
      </c>
      <c r="N1231" s="19">
        <v>2</v>
      </c>
      <c r="O1231" s="18" t="s">
        <v>138</v>
      </c>
      <c r="P1231" s="20">
        <f>ROUND(CachTinhDiem!$B$23*ROUND(1+(SUMPRODUCT(INDEX(CachTinhDiem!$B$8:$E$11,1,0),$K1231:$N1231)-1)*9/4,1)+CachTinhDiem!$B$24*ROUND(1+(INDEX(CachTinhDiem!$B$15:$E$20,MATCH($O1231,CachTinhDiem!$A$15:$A$20,0),1)-1)*9/4,1),1)</f>
        <v>7.6</v>
      </c>
      <c r="Q1231" s="20">
        <f>ROUND(CachTinhDiem!$B$23*ROUND(1+(SUMPRODUCT(INDEX(CachTinhDiem!$B$8:$E$11,2,0),$K1231:$N1231)-1)*9/4,1)+CachTinhDiem!$B$24*ROUND(1+(INDEX(CachTinhDiem!$B$15:$E$20,MATCH($O1231,CachTinhDiem!$A$15:$A$20,0),2)-1)*9/4,1),1)</f>
        <v>8.9</v>
      </c>
      <c r="R1231" s="20">
        <f>ROUND(CachTinhDiem!$B$23*ROUND(1+(SUMPRODUCT(INDEX(CachTinhDiem!$B$8:$E$11,3,0),$K1231:$N1231)-1)*9/4,1)+CachTinhDiem!$B$24*ROUND(1+(INDEX(CachTinhDiem!$B$15:$E$20,MATCH($O1231,CachTinhDiem!$A$15:$A$20,0),3)-1)*9/4,1),1)</f>
        <v>8.4</v>
      </c>
      <c r="S1231" s="20">
        <f>ROUND(CachTinhDiem!$B$23*ROUND(1+(SUMPRODUCT(INDEX(CachTinhDiem!$B$8:$E$11,4,0),$K1231:$N1231)-1)*9/4,1)+CachTinhDiem!$B$24*ROUND(1+(INDEX(CachTinhDiem!$B$15:$E$20,MATCH($O1231,CachTinhDiem!$A$15:$A$20,0),4)-1)*9/4,1),1)</f>
        <v>4.5</v>
      </c>
      <c r="T1231" s="18" t="str">
        <f>INDEX(CachTinhDiem!$A$8:$A$11,MATCH(MAX($P1231:$S1231),$P1231:$S1231,0))</f>
        <v>Xưởng/Công trình</v>
      </c>
      <c r="U1231" s="21" t="s">
        <v>91</v>
      </c>
      <c r="V1231" s="21" t="s">
        <v>92</v>
      </c>
    </row>
    <row r="1232" spans="1:22" ht="15" customHeight="1" x14ac:dyDescent="0.35">
      <c r="A1232" s="18" t="s">
        <v>2670</v>
      </c>
      <c r="B1232" s="18" t="s">
        <v>2523</v>
      </c>
      <c r="C1232" s="18" t="s">
        <v>2671</v>
      </c>
      <c r="D1232" s="18" t="s">
        <v>136</v>
      </c>
      <c r="E1232" s="18" t="s">
        <v>106</v>
      </c>
      <c r="F1232" s="18" t="s">
        <v>87</v>
      </c>
      <c r="G1232" s="18" t="s">
        <v>1123</v>
      </c>
      <c r="H1232" s="19">
        <v>7</v>
      </c>
      <c r="I1232" s="19">
        <v>34</v>
      </c>
      <c r="J1232" s="18" t="s">
        <v>1520</v>
      </c>
      <c r="K1232" s="19">
        <v>4</v>
      </c>
      <c r="L1232" s="19">
        <v>1</v>
      </c>
      <c r="M1232" s="19">
        <v>3</v>
      </c>
      <c r="N1232" s="19">
        <v>5</v>
      </c>
      <c r="O1232" s="18" t="s">
        <v>103</v>
      </c>
      <c r="P1232" s="20">
        <f>ROUND(CachTinhDiem!$B$23*ROUND(1+(SUMPRODUCT(INDEX(CachTinhDiem!$B$8:$E$11,1,0),$K1232:$N1232)-1)*9/4,1)+CachTinhDiem!$B$24*ROUND(1+(INDEX(CachTinhDiem!$B$15:$E$20,MATCH($O1232,CachTinhDiem!$A$15:$A$20,0),1)-1)*9/4,1),1)</f>
        <v>6.3</v>
      </c>
      <c r="Q1232" s="20">
        <f>ROUND(CachTinhDiem!$B$23*ROUND(1+(SUMPRODUCT(INDEX(CachTinhDiem!$B$8:$E$11,2,0),$K1232:$N1232)-1)*9/4,1)+CachTinhDiem!$B$24*ROUND(1+(INDEX(CachTinhDiem!$B$15:$E$20,MATCH($O1232,CachTinhDiem!$A$15:$A$20,0),2)-1)*9/4,1),1)</f>
        <v>4.8</v>
      </c>
      <c r="R1232" s="20">
        <f>ROUND(CachTinhDiem!$B$23*ROUND(1+(SUMPRODUCT(INDEX(CachTinhDiem!$B$8:$E$11,3,0),$K1232:$N1232)-1)*9/4,1)+CachTinhDiem!$B$24*ROUND(1+(INDEX(CachTinhDiem!$B$15:$E$20,MATCH($O1232,CachTinhDiem!$A$15:$A$20,0),3)-1)*9/4,1),1)</f>
        <v>4.5999999999999996</v>
      </c>
      <c r="S1232" s="20">
        <f>ROUND(CachTinhDiem!$B$23*ROUND(1+(SUMPRODUCT(INDEX(CachTinhDiem!$B$8:$E$11,4,0),$K1232:$N1232)-1)*9/4,1)+CachTinhDiem!$B$24*ROUND(1+(INDEX(CachTinhDiem!$B$15:$E$20,MATCH($O1232,CachTinhDiem!$A$15:$A$20,0),4)-1)*9/4,1),1)</f>
        <v>8.1</v>
      </c>
      <c r="T1232" s="18" t="str">
        <f>INDEX(CachTinhDiem!$A$8:$A$11,MATCH(MAX($P1232:$S1232),$P1232:$S1232,0))</f>
        <v>Thuyết trình</v>
      </c>
      <c r="U1232" s="21" t="s">
        <v>91</v>
      </c>
      <c r="V1232" s="21" t="s">
        <v>92</v>
      </c>
    </row>
    <row r="1233" spans="1:22" ht="15" customHeight="1" x14ac:dyDescent="0.35">
      <c r="A1233" s="18" t="s">
        <v>2672</v>
      </c>
      <c r="B1233" s="18" t="s">
        <v>2523</v>
      </c>
      <c r="C1233" s="18" t="s">
        <v>2673</v>
      </c>
      <c r="D1233" s="18" t="s">
        <v>85</v>
      </c>
      <c r="E1233" s="18" t="s">
        <v>113</v>
      </c>
      <c r="F1233" s="18" t="s">
        <v>87</v>
      </c>
      <c r="G1233" s="18" t="s">
        <v>1258</v>
      </c>
      <c r="H1233" s="19">
        <v>5</v>
      </c>
      <c r="I1233" s="19">
        <v>38</v>
      </c>
      <c r="J1233" s="18" t="s">
        <v>1520</v>
      </c>
      <c r="K1233" s="19">
        <v>4</v>
      </c>
      <c r="L1233" s="19">
        <v>1</v>
      </c>
      <c r="M1233" s="19">
        <v>4</v>
      </c>
      <c r="N1233" s="19">
        <v>3</v>
      </c>
      <c r="O1233" s="18" t="s">
        <v>90</v>
      </c>
      <c r="P1233" s="20">
        <f>ROUND(CachTinhDiem!$B$23*ROUND(1+(SUMPRODUCT(INDEX(CachTinhDiem!$B$8:$E$11,1,0),$K1233:$N1233)-1)*9/4,1)+CachTinhDiem!$B$24*ROUND(1+(INDEX(CachTinhDiem!$B$15:$E$20,MATCH($O1233,CachTinhDiem!$A$15:$A$20,0),1)-1)*9/4,1),1)</f>
        <v>5.9</v>
      </c>
      <c r="Q1233" s="20">
        <f>ROUND(CachTinhDiem!$B$23*ROUND(1+(SUMPRODUCT(INDEX(CachTinhDiem!$B$8:$E$11,2,0),$K1233:$N1233)-1)*9/4,1)+CachTinhDiem!$B$24*ROUND(1+(INDEX(CachTinhDiem!$B$15:$E$20,MATCH($O1233,CachTinhDiem!$A$15:$A$20,0),2)-1)*9/4,1),1)</f>
        <v>6</v>
      </c>
      <c r="R1233" s="20">
        <f>ROUND(CachTinhDiem!$B$23*ROUND(1+(SUMPRODUCT(INDEX(CachTinhDiem!$B$8:$E$11,3,0),$K1233:$N1233)-1)*9/4,1)+CachTinhDiem!$B$24*ROUND(1+(INDEX(CachTinhDiem!$B$15:$E$20,MATCH($O1233,CachTinhDiem!$A$15:$A$20,0),3)-1)*9/4,1),1)</f>
        <v>6.1</v>
      </c>
      <c r="S1233" s="20">
        <f>ROUND(CachTinhDiem!$B$23*ROUND(1+(SUMPRODUCT(INDEX(CachTinhDiem!$B$8:$E$11,4,0),$K1233:$N1233)-1)*9/4,1)+CachTinhDiem!$B$24*ROUND(1+(INDEX(CachTinhDiem!$B$15:$E$20,MATCH($O1233,CachTinhDiem!$A$15:$A$20,0),4)-1)*9/4,1),1)</f>
        <v>4.5999999999999996</v>
      </c>
      <c r="T1233" s="18" t="str">
        <f>INDEX(CachTinhDiem!$A$8:$A$11,MATCH(MAX($P1233:$S1233),$P1233:$S1233,0))</f>
        <v>Vẽ ngoại cảnh</v>
      </c>
      <c r="U1233" s="21" t="s">
        <v>91</v>
      </c>
      <c r="V1233" s="21" t="s">
        <v>92</v>
      </c>
    </row>
    <row r="1234" spans="1:22" ht="15" customHeight="1" x14ac:dyDescent="0.35">
      <c r="A1234" s="18" t="s">
        <v>2674</v>
      </c>
      <c r="B1234" s="18" t="s">
        <v>2523</v>
      </c>
      <c r="C1234" s="18" t="s">
        <v>2675</v>
      </c>
      <c r="D1234" s="18" t="s">
        <v>85</v>
      </c>
      <c r="E1234" s="18" t="s">
        <v>229</v>
      </c>
      <c r="F1234" s="18" t="s">
        <v>87</v>
      </c>
      <c r="G1234" s="18" t="s">
        <v>2569</v>
      </c>
      <c r="H1234" s="19">
        <v>11</v>
      </c>
      <c r="I1234" s="19">
        <v>38</v>
      </c>
      <c r="J1234" s="18" t="s">
        <v>1520</v>
      </c>
      <c r="K1234" s="19">
        <v>2</v>
      </c>
      <c r="L1234" s="19">
        <v>3</v>
      </c>
      <c r="M1234" s="19">
        <v>5</v>
      </c>
      <c r="N1234" s="19">
        <v>3</v>
      </c>
      <c r="O1234" s="18" t="s">
        <v>138</v>
      </c>
      <c r="P1234" s="20">
        <f>ROUND(CachTinhDiem!$B$23*ROUND(1+(SUMPRODUCT(INDEX(CachTinhDiem!$B$8:$E$11,1,0),$K1234:$N1234)-1)*9/4,1)+CachTinhDiem!$B$24*ROUND(1+(INDEX(CachTinhDiem!$B$15:$E$20,MATCH($O1234,CachTinhDiem!$A$15:$A$20,0),1)-1)*9/4,1),1)</f>
        <v>7</v>
      </c>
      <c r="Q1234" s="20">
        <f>ROUND(CachTinhDiem!$B$23*ROUND(1+(SUMPRODUCT(INDEX(CachTinhDiem!$B$8:$E$11,2,0),$K1234:$N1234)-1)*9/4,1)+CachTinhDiem!$B$24*ROUND(1+(INDEX(CachTinhDiem!$B$15:$E$20,MATCH($O1234,CachTinhDiem!$A$15:$A$20,0),2)-1)*9/4,1),1)</f>
        <v>8.1</v>
      </c>
      <c r="R1234" s="20">
        <f>ROUND(CachTinhDiem!$B$23*ROUND(1+(SUMPRODUCT(INDEX(CachTinhDiem!$B$8:$E$11,3,0),$K1234:$N1234)-1)*9/4,1)+CachTinhDiem!$B$24*ROUND(1+(INDEX(CachTinhDiem!$B$15:$E$20,MATCH($O1234,CachTinhDiem!$A$15:$A$20,0),3)-1)*9/4,1),1)</f>
        <v>7.8</v>
      </c>
      <c r="S1234" s="20">
        <f>ROUND(CachTinhDiem!$B$23*ROUND(1+(SUMPRODUCT(INDEX(CachTinhDiem!$B$8:$E$11,4,0),$K1234:$N1234)-1)*9/4,1)+CachTinhDiem!$B$24*ROUND(1+(INDEX(CachTinhDiem!$B$15:$E$20,MATCH($O1234,CachTinhDiem!$A$15:$A$20,0),4)-1)*9/4,1),1)</f>
        <v>4.8</v>
      </c>
      <c r="T1234" s="18" t="str">
        <f>INDEX(CachTinhDiem!$A$8:$A$11,MATCH(MAX($P1234:$S1234),$P1234:$S1234,0))</f>
        <v>Xưởng/Công trình</v>
      </c>
      <c r="U1234" s="21" t="s">
        <v>91</v>
      </c>
      <c r="V1234" s="21" t="s">
        <v>92</v>
      </c>
    </row>
    <row r="1235" spans="1:22" ht="15" customHeight="1" x14ac:dyDescent="0.35">
      <c r="A1235" s="18" t="s">
        <v>2676</v>
      </c>
      <c r="B1235" s="18" t="s">
        <v>2523</v>
      </c>
      <c r="C1235" s="18" t="s">
        <v>2677</v>
      </c>
      <c r="D1235" s="18" t="s">
        <v>85</v>
      </c>
      <c r="E1235" s="18" t="s">
        <v>131</v>
      </c>
      <c r="F1235" s="18" t="s">
        <v>87</v>
      </c>
      <c r="G1235" s="18" t="s">
        <v>2559</v>
      </c>
      <c r="H1235" s="19">
        <v>17</v>
      </c>
      <c r="I1235" s="19">
        <v>37</v>
      </c>
      <c r="J1235" s="18" t="s">
        <v>89</v>
      </c>
      <c r="K1235" s="19">
        <v>2</v>
      </c>
      <c r="L1235" s="19">
        <v>4</v>
      </c>
      <c r="M1235" s="19">
        <v>5</v>
      </c>
      <c r="N1235" s="19">
        <v>3</v>
      </c>
      <c r="O1235" s="18" t="s">
        <v>115</v>
      </c>
      <c r="P1235" s="20">
        <f>ROUND(CachTinhDiem!$B$23*ROUND(1+(SUMPRODUCT(INDEX(CachTinhDiem!$B$8:$E$11,1,0),$K1235:$N1235)-1)*9/4,1)+CachTinhDiem!$B$24*ROUND(1+(INDEX(CachTinhDiem!$B$15:$E$20,MATCH($O1235,CachTinhDiem!$A$15:$A$20,0),1)-1)*9/4,1),1)</f>
        <v>8.1</v>
      </c>
      <c r="Q1235" s="20">
        <f>ROUND(CachTinhDiem!$B$23*ROUND(1+(SUMPRODUCT(INDEX(CachTinhDiem!$B$8:$E$11,2,0),$K1235:$N1235)-1)*9/4,1)+CachTinhDiem!$B$24*ROUND(1+(INDEX(CachTinhDiem!$B$15:$E$20,MATCH($O1235,CachTinhDiem!$A$15:$A$20,0),2)-1)*9/4,1),1)</f>
        <v>7.8</v>
      </c>
      <c r="R1235" s="20">
        <f>ROUND(CachTinhDiem!$B$23*ROUND(1+(SUMPRODUCT(INDEX(CachTinhDiem!$B$8:$E$11,3,0),$K1235:$N1235)-1)*9/4,1)+CachTinhDiem!$B$24*ROUND(1+(INDEX(CachTinhDiem!$B$15:$E$20,MATCH($O1235,CachTinhDiem!$A$15:$A$20,0),3)-1)*9/4,1),1)</f>
        <v>8.9</v>
      </c>
      <c r="S1235" s="20">
        <f>ROUND(CachTinhDiem!$B$23*ROUND(1+(SUMPRODUCT(INDEX(CachTinhDiem!$B$8:$E$11,4,0),$K1235:$N1235)-1)*9/4,1)+CachTinhDiem!$B$24*ROUND(1+(INDEX(CachTinhDiem!$B$15:$E$20,MATCH($O1235,CachTinhDiem!$A$15:$A$20,0),4)-1)*9/4,1),1)</f>
        <v>6.5</v>
      </c>
      <c r="T1235" s="18" t="str">
        <f>INDEX(CachTinhDiem!$A$8:$A$11,MATCH(MAX($P1235:$S1235),$P1235:$S1235,0))</f>
        <v>Vẽ ngoại cảnh</v>
      </c>
      <c r="U1235" s="21" t="s">
        <v>91</v>
      </c>
      <c r="V1235" s="21" t="s">
        <v>92</v>
      </c>
    </row>
    <row r="1236" spans="1:22" ht="15" customHeight="1" x14ac:dyDescent="0.35">
      <c r="A1236" s="18" t="s">
        <v>2678</v>
      </c>
      <c r="B1236" s="18" t="s">
        <v>2523</v>
      </c>
      <c r="C1236" s="18" t="s">
        <v>2679</v>
      </c>
      <c r="D1236" s="18" t="s">
        <v>100</v>
      </c>
      <c r="E1236" s="18" t="s">
        <v>254</v>
      </c>
      <c r="F1236" s="18" t="s">
        <v>87</v>
      </c>
      <c r="G1236" s="18" t="s">
        <v>1123</v>
      </c>
      <c r="H1236" s="19">
        <v>13</v>
      </c>
      <c r="I1236" s="19">
        <v>31</v>
      </c>
      <c r="J1236" s="18" t="s">
        <v>128</v>
      </c>
      <c r="K1236" s="19">
        <v>3</v>
      </c>
      <c r="L1236" s="19">
        <v>1</v>
      </c>
      <c r="M1236" s="19">
        <v>4</v>
      </c>
      <c r="N1236" s="19">
        <v>3</v>
      </c>
      <c r="O1236" s="18" t="s">
        <v>150</v>
      </c>
      <c r="P1236" s="20">
        <f>ROUND(CachTinhDiem!$B$23*ROUND(1+(SUMPRODUCT(INDEX(CachTinhDiem!$B$8:$E$11,1,0),$K1236:$N1236)-1)*9/4,1)+CachTinhDiem!$B$24*ROUND(1+(INDEX(CachTinhDiem!$B$15:$E$20,MATCH($O1236,CachTinhDiem!$A$15:$A$20,0),1)-1)*9/4,1),1)</f>
        <v>5.7</v>
      </c>
      <c r="Q1236" s="20">
        <f>ROUND(CachTinhDiem!$B$23*ROUND(1+(SUMPRODUCT(INDEX(CachTinhDiem!$B$8:$E$11,2,0),$K1236:$N1236)-1)*9/4,1)+CachTinhDiem!$B$24*ROUND(1+(INDEX(CachTinhDiem!$B$15:$E$20,MATCH($O1236,CachTinhDiem!$A$15:$A$20,0),2)-1)*9/4,1),1)</f>
        <v>5</v>
      </c>
      <c r="R1236" s="20">
        <f>ROUND(CachTinhDiem!$B$23*ROUND(1+(SUMPRODUCT(INDEX(CachTinhDiem!$B$8:$E$11,3,0),$K1236:$N1236)-1)*9/4,1)+CachTinhDiem!$B$24*ROUND(1+(INDEX(CachTinhDiem!$B$15:$E$20,MATCH($O1236,CachTinhDiem!$A$15:$A$20,0),3)-1)*9/4,1),1)</f>
        <v>6.7</v>
      </c>
      <c r="S1236" s="20">
        <f>ROUND(CachTinhDiem!$B$23*ROUND(1+(SUMPRODUCT(INDEX(CachTinhDiem!$B$8:$E$11,4,0),$K1236:$N1236)-1)*9/4,1)+CachTinhDiem!$B$24*ROUND(1+(INDEX(CachTinhDiem!$B$15:$E$20,MATCH($O1236,CachTinhDiem!$A$15:$A$20,0),4)-1)*9/4,1),1)</f>
        <v>5.2</v>
      </c>
      <c r="T1236" s="18" t="str">
        <f>INDEX(CachTinhDiem!$A$8:$A$11,MATCH(MAX($P1236:$S1236),$P1236:$S1236,0))</f>
        <v>Vẽ ngoại cảnh</v>
      </c>
      <c r="U1236" s="21" t="s">
        <v>91</v>
      </c>
      <c r="V1236" s="21" t="s">
        <v>92</v>
      </c>
    </row>
    <row r="1237" spans="1:22" ht="15" customHeight="1" x14ac:dyDescent="0.35">
      <c r="A1237" s="18" t="s">
        <v>2680</v>
      </c>
      <c r="B1237" s="18" t="s">
        <v>2523</v>
      </c>
      <c r="C1237" s="18" t="s">
        <v>2681</v>
      </c>
      <c r="D1237" s="18" t="s">
        <v>85</v>
      </c>
      <c r="E1237" s="18" t="s">
        <v>225</v>
      </c>
      <c r="F1237" s="18" t="s">
        <v>87</v>
      </c>
      <c r="G1237" s="18" t="s">
        <v>1065</v>
      </c>
      <c r="H1237" s="19">
        <v>5</v>
      </c>
      <c r="I1237" s="19">
        <v>30</v>
      </c>
      <c r="J1237" s="18" t="s">
        <v>200</v>
      </c>
      <c r="K1237" s="19">
        <v>4</v>
      </c>
      <c r="L1237" s="19">
        <v>2</v>
      </c>
      <c r="M1237" s="19">
        <v>5</v>
      </c>
      <c r="N1237" s="19">
        <v>2</v>
      </c>
      <c r="O1237" s="18" t="s">
        <v>115</v>
      </c>
      <c r="P1237" s="20">
        <f>ROUND(CachTinhDiem!$B$23*ROUND(1+(SUMPRODUCT(INDEX(CachTinhDiem!$B$8:$E$11,1,0),$K1237:$N1237)-1)*9/4,1)+CachTinhDiem!$B$24*ROUND(1+(INDEX(CachTinhDiem!$B$15:$E$20,MATCH($O1237,CachTinhDiem!$A$15:$A$20,0),1)-1)*9/4,1),1)</f>
        <v>7</v>
      </c>
      <c r="Q1237" s="20">
        <f>ROUND(CachTinhDiem!$B$23*ROUND(1+(SUMPRODUCT(INDEX(CachTinhDiem!$B$8:$E$11,2,0),$K1237:$N1237)-1)*9/4,1)+CachTinhDiem!$B$24*ROUND(1+(INDEX(CachTinhDiem!$B$15:$E$20,MATCH($O1237,CachTinhDiem!$A$15:$A$20,0),2)-1)*9/4,1),1)</f>
        <v>7.6</v>
      </c>
      <c r="R1237" s="20">
        <f>ROUND(CachTinhDiem!$B$23*ROUND(1+(SUMPRODUCT(INDEX(CachTinhDiem!$B$8:$E$11,3,0),$K1237:$N1237)-1)*9/4,1)+CachTinhDiem!$B$24*ROUND(1+(INDEX(CachTinhDiem!$B$15:$E$20,MATCH($O1237,CachTinhDiem!$A$15:$A$20,0),3)-1)*9/4,1),1)</f>
        <v>7.6</v>
      </c>
      <c r="S1237" s="20">
        <f>ROUND(CachTinhDiem!$B$23*ROUND(1+(SUMPRODUCT(INDEX(CachTinhDiem!$B$8:$E$11,4,0),$K1237:$N1237)-1)*9/4,1)+CachTinhDiem!$B$24*ROUND(1+(INDEX(CachTinhDiem!$B$15:$E$20,MATCH($O1237,CachTinhDiem!$A$15:$A$20,0),4)-1)*9/4,1),1)</f>
        <v>4.9000000000000004</v>
      </c>
      <c r="T1237" s="18" t="str">
        <f>INDEX(CachTinhDiem!$A$8:$A$11,MATCH(MAX($P1237:$S1237),$P1237:$S1237,0))</f>
        <v>Xưởng/Công trình</v>
      </c>
      <c r="U1237" s="21" t="s">
        <v>91</v>
      </c>
      <c r="V1237" s="21" t="s">
        <v>92</v>
      </c>
    </row>
    <row r="1238" spans="1:22" ht="15" customHeight="1" x14ac:dyDescent="0.35">
      <c r="A1238" s="18" t="s">
        <v>2682</v>
      </c>
      <c r="B1238" s="18" t="s">
        <v>2523</v>
      </c>
      <c r="C1238" s="18" t="s">
        <v>2683</v>
      </c>
      <c r="D1238" s="18" t="s">
        <v>136</v>
      </c>
      <c r="E1238" s="18" t="s">
        <v>106</v>
      </c>
      <c r="F1238" s="18" t="s">
        <v>87</v>
      </c>
      <c r="G1238" s="18" t="s">
        <v>2530</v>
      </c>
      <c r="H1238" s="19">
        <v>7</v>
      </c>
      <c r="I1238" s="19">
        <v>35</v>
      </c>
      <c r="J1238" s="18" t="s">
        <v>1520</v>
      </c>
      <c r="K1238" s="19">
        <v>4</v>
      </c>
      <c r="L1238" s="19">
        <v>1</v>
      </c>
      <c r="M1238" s="19">
        <v>3</v>
      </c>
      <c r="N1238" s="19">
        <v>5</v>
      </c>
      <c r="O1238" s="18" t="s">
        <v>103</v>
      </c>
      <c r="P1238" s="20">
        <f>ROUND(CachTinhDiem!$B$23*ROUND(1+(SUMPRODUCT(INDEX(CachTinhDiem!$B$8:$E$11,1,0),$K1238:$N1238)-1)*9/4,1)+CachTinhDiem!$B$24*ROUND(1+(INDEX(CachTinhDiem!$B$15:$E$20,MATCH($O1238,CachTinhDiem!$A$15:$A$20,0),1)-1)*9/4,1),1)</f>
        <v>6.3</v>
      </c>
      <c r="Q1238" s="20">
        <f>ROUND(CachTinhDiem!$B$23*ROUND(1+(SUMPRODUCT(INDEX(CachTinhDiem!$B$8:$E$11,2,0),$K1238:$N1238)-1)*9/4,1)+CachTinhDiem!$B$24*ROUND(1+(INDEX(CachTinhDiem!$B$15:$E$20,MATCH($O1238,CachTinhDiem!$A$15:$A$20,0),2)-1)*9/4,1),1)</f>
        <v>4.8</v>
      </c>
      <c r="R1238" s="20">
        <f>ROUND(CachTinhDiem!$B$23*ROUND(1+(SUMPRODUCT(INDEX(CachTinhDiem!$B$8:$E$11,3,0),$K1238:$N1238)-1)*9/4,1)+CachTinhDiem!$B$24*ROUND(1+(INDEX(CachTinhDiem!$B$15:$E$20,MATCH($O1238,CachTinhDiem!$A$15:$A$20,0),3)-1)*9/4,1),1)</f>
        <v>4.5999999999999996</v>
      </c>
      <c r="S1238" s="20">
        <f>ROUND(CachTinhDiem!$B$23*ROUND(1+(SUMPRODUCT(INDEX(CachTinhDiem!$B$8:$E$11,4,0),$K1238:$N1238)-1)*9/4,1)+CachTinhDiem!$B$24*ROUND(1+(INDEX(CachTinhDiem!$B$15:$E$20,MATCH($O1238,CachTinhDiem!$A$15:$A$20,0),4)-1)*9/4,1),1)</f>
        <v>8.1</v>
      </c>
      <c r="T1238" s="18" t="str">
        <f>INDEX(CachTinhDiem!$A$8:$A$11,MATCH(MAX($P1238:$S1238),$P1238:$S1238,0))</f>
        <v>Thuyết trình</v>
      </c>
      <c r="U1238" s="21" t="s">
        <v>91</v>
      </c>
      <c r="V1238" s="21" t="s">
        <v>92</v>
      </c>
    </row>
    <row r="1239" spans="1:22" ht="15" customHeight="1" x14ac:dyDescent="0.35">
      <c r="A1239" s="18" t="s">
        <v>2684</v>
      </c>
      <c r="B1239" s="18" t="s">
        <v>2523</v>
      </c>
      <c r="C1239" s="18" t="s">
        <v>2685</v>
      </c>
      <c r="D1239" s="18" t="s">
        <v>136</v>
      </c>
      <c r="E1239" s="18" t="s">
        <v>95</v>
      </c>
      <c r="F1239" s="18" t="s">
        <v>87</v>
      </c>
      <c r="G1239" s="18" t="s">
        <v>2527</v>
      </c>
      <c r="H1239" s="19">
        <v>12</v>
      </c>
      <c r="I1239" s="19">
        <v>38</v>
      </c>
      <c r="J1239" s="18" t="s">
        <v>89</v>
      </c>
      <c r="K1239" s="19">
        <v>2</v>
      </c>
      <c r="L1239" s="19">
        <v>5</v>
      </c>
      <c r="M1239" s="19">
        <v>5</v>
      </c>
      <c r="N1239" s="19">
        <v>2</v>
      </c>
      <c r="O1239" s="18" t="s">
        <v>138</v>
      </c>
      <c r="P1239" s="20">
        <f>ROUND(CachTinhDiem!$B$23*ROUND(1+(SUMPRODUCT(INDEX(CachTinhDiem!$B$8:$E$11,1,0),$K1239:$N1239)-1)*9/4,1)+CachTinhDiem!$B$24*ROUND(1+(INDEX(CachTinhDiem!$B$15:$E$20,MATCH($O1239,CachTinhDiem!$A$15:$A$20,0),1)-1)*9/4,1),1)</f>
        <v>7.5</v>
      </c>
      <c r="Q1239" s="20">
        <f>ROUND(CachTinhDiem!$B$23*ROUND(1+(SUMPRODUCT(INDEX(CachTinhDiem!$B$8:$E$11,2,0),$K1239:$N1239)-1)*9/4,1)+CachTinhDiem!$B$24*ROUND(1+(INDEX(CachTinhDiem!$B$15:$E$20,MATCH($O1239,CachTinhDiem!$A$15:$A$20,0),2)-1)*9/4,1),1)</f>
        <v>8.6</v>
      </c>
      <c r="R1239" s="20">
        <f>ROUND(CachTinhDiem!$B$23*ROUND(1+(SUMPRODUCT(INDEX(CachTinhDiem!$B$8:$E$11,3,0),$K1239:$N1239)-1)*9/4,1)+CachTinhDiem!$B$24*ROUND(1+(INDEX(CachTinhDiem!$B$15:$E$20,MATCH($O1239,CachTinhDiem!$A$15:$A$20,0),3)-1)*9/4,1),1)</f>
        <v>8.4</v>
      </c>
      <c r="S1239" s="20">
        <f>ROUND(CachTinhDiem!$B$23*ROUND(1+(SUMPRODUCT(INDEX(CachTinhDiem!$B$8:$E$11,4,0),$K1239:$N1239)-1)*9/4,1)+CachTinhDiem!$B$24*ROUND(1+(INDEX(CachTinhDiem!$B$15:$E$20,MATCH($O1239,CachTinhDiem!$A$15:$A$20,0),4)-1)*9/4,1),1)</f>
        <v>4.5</v>
      </c>
      <c r="T1239" s="18" t="str">
        <f>INDEX(CachTinhDiem!$A$8:$A$11,MATCH(MAX($P1239:$S1239),$P1239:$S1239,0))</f>
        <v>Xưởng/Công trình</v>
      </c>
      <c r="U1239" s="21" t="s">
        <v>91</v>
      </c>
      <c r="V1239" s="21" t="s">
        <v>92</v>
      </c>
    </row>
    <row r="1240" spans="1:22" ht="15" customHeight="1" x14ac:dyDescent="0.35">
      <c r="A1240" s="18" t="s">
        <v>2686</v>
      </c>
      <c r="B1240" s="18" t="s">
        <v>2523</v>
      </c>
      <c r="C1240" s="18" t="s">
        <v>2687</v>
      </c>
      <c r="D1240" s="18" t="s">
        <v>100</v>
      </c>
      <c r="E1240" s="18" t="s">
        <v>95</v>
      </c>
      <c r="F1240" s="18" t="s">
        <v>87</v>
      </c>
      <c r="G1240" s="18" t="s">
        <v>2527</v>
      </c>
      <c r="H1240" s="19">
        <v>5</v>
      </c>
      <c r="I1240" s="19">
        <v>32</v>
      </c>
      <c r="J1240" s="18" t="s">
        <v>1520</v>
      </c>
      <c r="K1240" s="19">
        <v>4</v>
      </c>
      <c r="L1240" s="19">
        <v>3</v>
      </c>
      <c r="M1240" s="19">
        <v>5</v>
      </c>
      <c r="N1240" s="19">
        <v>1</v>
      </c>
      <c r="O1240" s="18" t="s">
        <v>138</v>
      </c>
      <c r="P1240" s="20">
        <f>ROUND(CachTinhDiem!$B$23*ROUND(1+(SUMPRODUCT(INDEX(CachTinhDiem!$B$8:$E$11,1,0),$K1240:$N1240)-1)*9/4,1)+CachTinhDiem!$B$24*ROUND(1+(INDEX(CachTinhDiem!$B$15:$E$20,MATCH($O1240,CachTinhDiem!$A$15:$A$20,0),1)-1)*9/4,1),1)</f>
        <v>6.3</v>
      </c>
      <c r="Q1240" s="20">
        <f>ROUND(CachTinhDiem!$B$23*ROUND(1+(SUMPRODUCT(INDEX(CachTinhDiem!$B$8:$E$11,2,0),$K1240:$N1240)-1)*9/4,1)+CachTinhDiem!$B$24*ROUND(1+(INDEX(CachTinhDiem!$B$15:$E$20,MATCH($O1240,CachTinhDiem!$A$15:$A$20,0),2)-1)*9/4,1),1)</f>
        <v>8.5</v>
      </c>
      <c r="R1240" s="20">
        <f>ROUND(CachTinhDiem!$B$23*ROUND(1+(SUMPRODUCT(INDEX(CachTinhDiem!$B$8:$E$11,3,0),$K1240:$N1240)-1)*9/4,1)+CachTinhDiem!$B$24*ROUND(1+(INDEX(CachTinhDiem!$B$15:$E$20,MATCH($O1240,CachTinhDiem!$A$15:$A$20,0),3)-1)*9/4,1),1)</f>
        <v>7.2</v>
      </c>
      <c r="S1240" s="20">
        <f>ROUND(CachTinhDiem!$B$23*ROUND(1+(SUMPRODUCT(INDEX(CachTinhDiem!$B$8:$E$11,4,0),$K1240:$N1240)-1)*9/4,1)+CachTinhDiem!$B$24*ROUND(1+(INDEX(CachTinhDiem!$B$15:$E$20,MATCH($O1240,CachTinhDiem!$A$15:$A$20,0),4)-1)*9/4,1),1)</f>
        <v>2.9</v>
      </c>
      <c r="T1240" s="18" t="str">
        <f>INDEX(CachTinhDiem!$A$8:$A$11,MATCH(MAX($P1240:$S1240),$P1240:$S1240,0))</f>
        <v>Xưởng/Công trình</v>
      </c>
      <c r="U1240" s="21" t="s">
        <v>91</v>
      </c>
      <c r="V1240" s="21" t="s">
        <v>92</v>
      </c>
    </row>
    <row r="1241" spans="1:22" ht="15" customHeight="1" x14ac:dyDescent="0.35">
      <c r="A1241" s="18" t="s">
        <v>2688</v>
      </c>
      <c r="B1241" s="18" t="s">
        <v>2523</v>
      </c>
      <c r="C1241" s="18" t="s">
        <v>2689</v>
      </c>
      <c r="D1241" s="18" t="s">
        <v>85</v>
      </c>
      <c r="E1241" s="18" t="s">
        <v>24</v>
      </c>
      <c r="F1241" s="18" t="s">
        <v>87</v>
      </c>
      <c r="G1241" s="18" t="s">
        <v>1065</v>
      </c>
      <c r="H1241" s="19">
        <v>5</v>
      </c>
      <c r="I1241" s="19">
        <v>30</v>
      </c>
      <c r="J1241" s="18" t="s">
        <v>200</v>
      </c>
      <c r="K1241" s="19">
        <v>4</v>
      </c>
      <c r="L1241" s="19">
        <v>2</v>
      </c>
      <c r="M1241" s="19">
        <v>5</v>
      </c>
      <c r="N1241" s="19">
        <v>2</v>
      </c>
      <c r="O1241" s="18" t="s">
        <v>115</v>
      </c>
      <c r="P1241" s="20">
        <f>ROUND(CachTinhDiem!$B$23*ROUND(1+(SUMPRODUCT(INDEX(CachTinhDiem!$B$8:$E$11,1,0),$K1241:$N1241)-1)*9/4,1)+CachTinhDiem!$B$24*ROUND(1+(INDEX(CachTinhDiem!$B$15:$E$20,MATCH($O1241,CachTinhDiem!$A$15:$A$20,0),1)-1)*9/4,1),1)</f>
        <v>7</v>
      </c>
      <c r="Q1241" s="20">
        <f>ROUND(CachTinhDiem!$B$23*ROUND(1+(SUMPRODUCT(INDEX(CachTinhDiem!$B$8:$E$11,2,0),$K1241:$N1241)-1)*9/4,1)+CachTinhDiem!$B$24*ROUND(1+(INDEX(CachTinhDiem!$B$15:$E$20,MATCH($O1241,CachTinhDiem!$A$15:$A$20,0),2)-1)*9/4,1),1)</f>
        <v>7.6</v>
      </c>
      <c r="R1241" s="20">
        <f>ROUND(CachTinhDiem!$B$23*ROUND(1+(SUMPRODUCT(INDEX(CachTinhDiem!$B$8:$E$11,3,0),$K1241:$N1241)-1)*9/4,1)+CachTinhDiem!$B$24*ROUND(1+(INDEX(CachTinhDiem!$B$15:$E$20,MATCH($O1241,CachTinhDiem!$A$15:$A$20,0),3)-1)*9/4,1),1)</f>
        <v>7.6</v>
      </c>
      <c r="S1241" s="20">
        <f>ROUND(CachTinhDiem!$B$23*ROUND(1+(SUMPRODUCT(INDEX(CachTinhDiem!$B$8:$E$11,4,0),$K1241:$N1241)-1)*9/4,1)+CachTinhDiem!$B$24*ROUND(1+(INDEX(CachTinhDiem!$B$15:$E$20,MATCH($O1241,CachTinhDiem!$A$15:$A$20,0),4)-1)*9/4,1),1)</f>
        <v>4.9000000000000004</v>
      </c>
      <c r="T1241" s="18" t="str">
        <f>INDEX(CachTinhDiem!$A$8:$A$11,MATCH(MAX($P1241:$S1241),$P1241:$S1241,0))</f>
        <v>Xưởng/Công trình</v>
      </c>
      <c r="U1241" s="21" t="s">
        <v>91</v>
      </c>
      <c r="V1241" s="21" t="s">
        <v>92</v>
      </c>
    </row>
    <row r="1242" spans="1:22" ht="15" customHeight="1" x14ac:dyDescent="0.35">
      <c r="A1242" s="18" t="s">
        <v>2690</v>
      </c>
      <c r="B1242" s="18" t="s">
        <v>2523</v>
      </c>
      <c r="C1242" s="18" t="s">
        <v>2691</v>
      </c>
      <c r="D1242" s="18" t="s">
        <v>100</v>
      </c>
      <c r="E1242" s="18" t="s">
        <v>131</v>
      </c>
      <c r="F1242" s="18" t="s">
        <v>87</v>
      </c>
      <c r="G1242" s="18" t="s">
        <v>1258</v>
      </c>
      <c r="H1242" s="19">
        <v>5</v>
      </c>
      <c r="I1242" s="19">
        <v>16</v>
      </c>
      <c r="J1242" s="18" t="s">
        <v>120</v>
      </c>
      <c r="K1242" s="19">
        <v>4</v>
      </c>
      <c r="L1242" s="19">
        <v>1</v>
      </c>
      <c r="M1242" s="19">
        <v>2</v>
      </c>
      <c r="N1242" s="19">
        <v>4</v>
      </c>
      <c r="O1242" s="18" t="s">
        <v>150</v>
      </c>
      <c r="P1242" s="20">
        <f>ROUND(CachTinhDiem!$B$23*ROUND(1+(SUMPRODUCT(INDEX(CachTinhDiem!$B$8:$E$11,1,0),$K1242:$N1242)-1)*9/4,1)+CachTinhDiem!$B$24*ROUND(1+(INDEX(CachTinhDiem!$B$15:$E$20,MATCH($O1242,CachTinhDiem!$A$15:$A$20,0),1)-1)*9/4,1),1)</f>
        <v>5.4</v>
      </c>
      <c r="Q1242" s="20">
        <f>ROUND(CachTinhDiem!$B$23*ROUND(1+(SUMPRODUCT(INDEX(CachTinhDiem!$B$8:$E$11,2,0),$K1242:$N1242)-1)*9/4,1)+CachTinhDiem!$B$24*ROUND(1+(INDEX(CachTinhDiem!$B$15:$E$20,MATCH($O1242,CachTinhDiem!$A$15:$A$20,0),2)-1)*9/4,1),1)</f>
        <v>3.9</v>
      </c>
      <c r="R1242" s="20">
        <f>ROUND(CachTinhDiem!$B$23*ROUND(1+(SUMPRODUCT(INDEX(CachTinhDiem!$B$8:$E$11,3,0),$K1242:$N1242)-1)*9/4,1)+CachTinhDiem!$B$24*ROUND(1+(INDEX(CachTinhDiem!$B$15:$E$20,MATCH($O1242,CachTinhDiem!$A$15:$A$20,0),3)-1)*9/4,1),1)</f>
        <v>5.5</v>
      </c>
      <c r="S1242" s="20">
        <f>ROUND(CachTinhDiem!$B$23*ROUND(1+(SUMPRODUCT(INDEX(CachTinhDiem!$B$8:$E$11,4,0),$K1242:$N1242)-1)*9/4,1)+CachTinhDiem!$B$24*ROUND(1+(INDEX(CachTinhDiem!$B$15:$E$20,MATCH($O1242,CachTinhDiem!$A$15:$A$20,0),4)-1)*9/4,1),1)</f>
        <v>5.5</v>
      </c>
      <c r="T1242" s="18" t="str">
        <f>INDEX(CachTinhDiem!$A$8:$A$11,MATCH(MAX($P1242:$S1242),$P1242:$S1242,0))</f>
        <v>Vẽ ngoại cảnh</v>
      </c>
      <c r="U1242" s="21" t="s">
        <v>91</v>
      </c>
      <c r="V1242" s="21" t="s">
        <v>92</v>
      </c>
    </row>
    <row r="1243" spans="1:22" ht="15" customHeight="1" x14ac:dyDescent="0.35">
      <c r="A1243" s="18" t="s">
        <v>2692</v>
      </c>
      <c r="B1243" s="18" t="s">
        <v>2523</v>
      </c>
      <c r="C1243" s="18" t="s">
        <v>2693</v>
      </c>
      <c r="D1243" s="18" t="s">
        <v>100</v>
      </c>
      <c r="E1243" s="18" t="s">
        <v>147</v>
      </c>
      <c r="F1243" s="18" t="s">
        <v>87</v>
      </c>
      <c r="G1243" s="18" t="s">
        <v>210</v>
      </c>
      <c r="H1243" s="19">
        <v>7</v>
      </c>
      <c r="I1243" s="19">
        <v>40</v>
      </c>
      <c r="J1243" s="18" t="s">
        <v>1520</v>
      </c>
      <c r="K1243" s="19">
        <v>2</v>
      </c>
      <c r="L1243" s="19">
        <v>5</v>
      </c>
      <c r="M1243" s="19">
        <v>5</v>
      </c>
      <c r="N1243" s="19">
        <v>2</v>
      </c>
      <c r="O1243" s="18" t="s">
        <v>138</v>
      </c>
      <c r="P1243" s="20">
        <f>ROUND(CachTinhDiem!$B$23*ROUND(1+(SUMPRODUCT(INDEX(CachTinhDiem!$B$8:$E$11,1,0),$K1243:$N1243)-1)*9/4,1)+CachTinhDiem!$B$24*ROUND(1+(INDEX(CachTinhDiem!$B$15:$E$20,MATCH($O1243,CachTinhDiem!$A$15:$A$20,0),1)-1)*9/4,1),1)</f>
        <v>7.5</v>
      </c>
      <c r="Q1243" s="20">
        <f>ROUND(CachTinhDiem!$B$23*ROUND(1+(SUMPRODUCT(INDEX(CachTinhDiem!$B$8:$E$11,2,0),$K1243:$N1243)-1)*9/4,1)+CachTinhDiem!$B$24*ROUND(1+(INDEX(CachTinhDiem!$B$15:$E$20,MATCH($O1243,CachTinhDiem!$A$15:$A$20,0),2)-1)*9/4,1),1)</f>
        <v>8.6</v>
      </c>
      <c r="R1243" s="20">
        <f>ROUND(CachTinhDiem!$B$23*ROUND(1+(SUMPRODUCT(INDEX(CachTinhDiem!$B$8:$E$11,3,0),$K1243:$N1243)-1)*9/4,1)+CachTinhDiem!$B$24*ROUND(1+(INDEX(CachTinhDiem!$B$15:$E$20,MATCH($O1243,CachTinhDiem!$A$15:$A$20,0),3)-1)*9/4,1),1)</f>
        <v>8.4</v>
      </c>
      <c r="S1243" s="20">
        <f>ROUND(CachTinhDiem!$B$23*ROUND(1+(SUMPRODUCT(INDEX(CachTinhDiem!$B$8:$E$11,4,0),$K1243:$N1243)-1)*9/4,1)+CachTinhDiem!$B$24*ROUND(1+(INDEX(CachTinhDiem!$B$15:$E$20,MATCH($O1243,CachTinhDiem!$A$15:$A$20,0),4)-1)*9/4,1),1)</f>
        <v>4.5</v>
      </c>
      <c r="T1243" s="18" t="str">
        <f>INDEX(CachTinhDiem!$A$8:$A$11,MATCH(MAX($P1243:$S1243),$P1243:$S1243,0))</f>
        <v>Xưởng/Công trình</v>
      </c>
      <c r="U1243" s="21" t="s">
        <v>91</v>
      </c>
      <c r="V1243" s="21" t="s">
        <v>92</v>
      </c>
    </row>
    <row r="1244" spans="1:22" ht="15" customHeight="1" x14ac:dyDescent="0.35">
      <c r="A1244" s="18" t="s">
        <v>2694</v>
      </c>
      <c r="B1244" s="18" t="s">
        <v>2523</v>
      </c>
      <c r="C1244" s="18" t="s">
        <v>2695</v>
      </c>
      <c r="D1244" s="18" t="s">
        <v>136</v>
      </c>
      <c r="E1244" s="18" t="s">
        <v>229</v>
      </c>
      <c r="F1244" s="18" t="s">
        <v>87</v>
      </c>
      <c r="G1244" s="18" t="s">
        <v>210</v>
      </c>
      <c r="H1244" s="19">
        <v>8</v>
      </c>
      <c r="I1244" s="19">
        <v>40</v>
      </c>
      <c r="J1244" s="18" t="s">
        <v>1520</v>
      </c>
      <c r="K1244" s="19">
        <v>2</v>
      </c>
      <c r="L1244" s="19">
        <v>5</v>
      </c>
      <c r="M1244" s="19">
        <v>4</v>
      </c>
      <c r="N1244" s="19">
        <v>2</v>
      </c>
      <c r="O1244" s="18" t="s">
        <v>138</v>
      </c>
      <c r="P1244" s="20">
        <f>ROUND(CachTinhDiem!$B$23*ROUND(1+(SUMPRODUCT(INDEX(CachTinhDiem!$B$8:$E$11,1,0),$K1244:$N1244)-1)*9/4,1)+CachTinhDiem!$B$24*ROUND(1+(INDEX(CachTinhDiem!$B$15:$E$20,MATCH($O1244,CachTinhDiem!$A$15:$A$20,0),1)-1)*9/4,1),1)</f>
        <v>7</v>
      </c>
      <c r="Q1244" s="20">
        <f>ROUND(CachTinhDiem!$B$23*ROUND(1+(SUMPRODUCT(INDEX(CachTinhDiem!$B$8:$E$11,2,0),$K1244:$N1244)-1)*9/4,1)+CachTinhDiem!$B$24*ROUND(1+(INDEX(CachTinhDiem!$B$15:$E$20,MATCH($O1244,CachTinhDiem!$A$15:$A$20,0),2)-1)*9/4,1),1)</f>
        <v>7.8</v>
      </c>
      <c r="R1244" s="20">
        <f>ROUND(CachTinhDiem!$B$23*ROUND(1+(SUMPRODUCT(INDEX(CachTinhDiem!$B$8:$E$11,3,0),$K1244:$N1244)-1)*9/4,1)+CachTinhDiem!$B$24*ROUND(1+(INDEX(CachTinhDiem!$B$15:$E$20,MATCH($O1244,CachTinhDiem!$A$15:$A$20,0),3)-1)*9/4,1),1)</f>
        <v>7.6</v>
      </c>
      <c r="S1244" s="20">
        <f>ROUND(CachTinhDiem!$B$23*ROUND(1+(SUMPRODUCT(INDEX(CachTinhDiem!$B$8:$E$11,4,0),$K1244:$N1244)-1)*9/4,1)+CachTinhDiem!$B$24*ROUND(1+(INDEX(CachTinhDiem!$B$15:$E$20,MATCH($O1244,CachTinhDiem!$A$15:$A$20,0),4)-1)*9/4,1),1)</f>
        <v>4.2</v>
      </c>
      <c r="T1244" s="18" t="str">
        <f>INDEX(CachTinhDiem!$A$8:$A$11,MATCH(MAX($P1244:$S1244),$P1244:$S1244,0))</f>
        <v>Xưởng/Công trình</v>
      </c>
      <c r="U1244" s="21" t="s">
        <v>91</v>
      </c>
      <c r="V1244" s="21" t="s">
        <v>92</v>
      </c>
    </row>
    <row r="1245" spans="1:22" ht="15" customHeight="1" x14ac:dyDescent="0.35">
      <c r="A1245" s="18" t="s">
        <v>2696</v>
      </c>
      <c r="B1245" s="18" t="s">
        <v>2523</v>
      </c>
      <c r="C1245" s="18" t="s">
        <v>2697</v>
      </c>
      <c r="D1245" s="18" t="s">
        <v>136</v>
      </c>
      <c r="E1245" s="18" t="s">
        <v>225</v>
      </c>
      <c r="F1245" s="18" t="s">
        <v>87</v>
      </c>
      <c r="G1245" s="18" t="s">
        <v>2562</v>
      </c>
      <c r="H1245" s="19">
        <v>8</v>
      </c>
      <c r="I1245" s="19">
        <v>39</v>
      </c>
      <c r="J1245" s="18" t="s">
        <v>1520</v>
      </c>
      <c r="K1245" s="19">
        <v>3</v>
      </c>
      <c r="L1245" s="19">
        <v>5</v>
      </c>
      <c r="M1245" s="19">
        <v>5</v>
      </c>
      <c r="N1245" s="19">
        <v>3</v>
      </c>
      <c r="O1245" s="18" t="s">
        <v>90</v>
      </c>
      <c r="P1245" s="20">
        <f>ROUND(CachTinhDiem!$B$23*ROUND(1+(SUMPRODUCT(INDEX(CachTinhDiem!$B$8:$E$11,1,0),$K1245:$N1245)-1)*9/4,1)+CachTinhDiem!$B$24*ROUND(1+(INDEX(CachTinhDiem!$B$15:$E$20,MATCH($O1245,CachTinhDiem!$A$15:$A$20,0),1)-1)*9/4,1),1)</f>
        <v>8.1</v>
      </c>
      <c r="Q1245" s="20">
        <f>ROUND(CachTinhDiem!$B$23*ROUND(1+(SUMPRODUCT(INDEX(CachTinhDiem!$B$8:$E$11,2,0),$K1245:$N1245)-1)*9/4,1)+CachTinhDiem!$B$24*ROUND(1+(INDEX(CachTinhDiem!$B$15:$E$20,MATCH($O1245,CachTinhDiem!$A$15:$A$20,0),2)-1)*9/4,1),1)</f>
        <v>7.7</v>
      </c>
      <c r="R1245" s="20">
        <f>ROUND(CachTinhDiem!$B$23*ROUND(1+(SUMPRODUCT(INDEX(CachTinhDiem!$B$8:$E$11,3,0),$K1245:$N1245)-1)*9/4,1)+CachTinhDiem!$B$24*ROUND(1+(INDEX(CachTinhDiem!$B$15:$E$20,MATCH($O1245,CachTinhDiem!$A$15:$A$20,0),3)-1)*9/4,1),1)</f>
        <v>8.6999999999999993</v>
      </c>
      <c r="S1245" s="20">
        <f>ROUND(CachTinhDiem!$B$23*ROUND(1+(SUMPRODUCT(INDEX(CachTinhDiem!$B$8:$E$11,4,0),$K1245:$N1245)-1)*9/4,1)+CachTinhDiem!$B$24*ROUND(1+(INDEX(CachTinhDiem!$B$15:$E$20,MATCH($O1245,CachTinhDiem!$A$15:$A$20,0),4)-1)*9/4,1),1)</f>
        <v>6.1</v>
      </c>
      <c r="T1245" s="18" t="str">
        <f>INDEX(CachTinhDiem!$A$8:$A$11,MATCH(MAX($P1245:$S1245),$P1245:$S1245,0))</f>
        <v>Vẽ ngoại cảnh</v>
      </c>
      <c r="U1245" s="21" t="s">
        <v>91</v>
      </c>
      <c r="V1245" s="21" t="s">
        <v>92</v>
      </c>
    </row>
    <row r="1246" spans="1:22" ht="15" customHeight="1" x14ac:dyDescent="0.35">
      <c r="A1246" s="18" t="s">
        <v>2698</v>
      </c>
      <c r="B1246" s="18" t="s">
        <v>2523</v>
      </c>
      <c r="C1246" s="18" t="s">
        <v>2699</v>
      </c>
      <c r="D1246" s="18" t="s">
        <v>85</v>
      </c>
      <c r="E1246" s="18" t="s">
        <v>147</v>
      </c>
      <c r="F1246" s="18" t="s">
        <v>87</v>
      </c>
      <c r="G1246" s="18" t="s">
        <v>1258</v>
      </c>
      <c r="H1246" s="19">
        <v>5</v>
      </c>
      <c r="I1246" s="19">
        <v>20</v>
      </c>
      <c r="J1246" s="18" t="s">
        <v>120</v>
      </c>
      <c r="K1246" s="19">
        <v>4</v>
      </c>
      <c r="L1246" s="19">
        <v>1</v>
      </c>
      <c r="M1246" s="19">
        <v>3</v>
      </c>
      <c r="N1246" s="19">
        <v>4</v>
      </c>
      <c r="O1246" s="18" t="s">
        <v>103</v>
      </c>
      <c r="P1246" s="20">
        <f>ROUND(CachTinhDiem!$B$23*ROUND(1+(SUMPRODUCT(INDEX(CachTinhDiem!$B$8:$E$11,1,0),$K1246:$N1246)-1)*9/4,1)+CachTinhDiem!$B$24*ROUND(1+(INDEX(CachTinhDiem!$B$15:$E$20,MATCH($O1246,CachTinhDiem!$A$15:$A$20,0),1)-1)*9/4,1),1)</f>
        <v>5.9</v>
      </c>
      <c r="Q1246" s="20">
        <f>ROUND(CachTinhDiem!$B$23*ROUND(1+(SUMPRODUCT(INDEX(CachTinhDiem!$B$8:$E$11,2,0),$K1246:$N1246)-1)*9/4,1)+CachTinhDiem!$B$24*ROUND(1+(INDEX(CachTinhDiem!$B$15:$E$20,MATCH($O1246,CachTinhDiem!$A$15:$A$20,0),2)-1)*9/4,1),1)</f>
        <v>4.7</v>
      </c>
      <c r="R1246" s="20">
        <f>ROUND(CachTinhDiem!$B$23*ROUND(1+(SUMPRODUCT(INDEX(CachTinhDiem!$B$8:$E$11,3,0),$K1246:$N1246)-1)*9/4,1)+CachTinhDiem!$B$24*ROUND(1+(INDEX(CachTinhDiem!$B$15:$E$20,MATCH($O1246,CachTinhDiem!$A$15:$A$20,0),3)-1)*9/4,1),1)</f>
        <v>4.2</v>
      </c>
      <c r="S1246" s="20">
        <f>ROUND(CachTinhDiem!$B$23*ROUND(1+(SUMPRODUCT(INDEX(CachTinhDiem!$B$8:$E$11,4,0),$K1246:$N1246)-1)*9/4,1)+CachTinhDiem!$B$24*ROUND(1+(INDEX(CachTinhDiem!$B$15:$E$20,MATCH($O1246,CachTinhDiem!$A$15:$A$20,0),4)-1)*9/4,1),1)</f>
        <v>7.2</v>
      </c>
      <c r="T1246" s="18" t="str">
        <f>INDEX(CachTinhDiem!$A$8:$A$11,MATCH(MAX($P1246:$S1246),$P1246:$S1246,0))</f>
        <v>Thuyết trình</v>
      </c>
      <c r="U1246" s="21" t="s">
        <v>91</v>
      </c>
      <c r="V1246" s="21" t="s">
        <v>92</v>
      </c>
    </row>
    <row r="1247" spans="1:22" ht="15" customHeight="1" x14ac:dyDescent="0.35">
      <c r="A1247" s="18" t="s">
        <v>2700</v>
      </c>
      <c r="B1247" s="18" t="s">
        <v>2523</v>
      </c>
      <c r="C1247" s="18" t="s">
        <v>2701</v>
      </c>
      <c r="D1247" s="18" t="s">
        <v>100</v>
      </c>
      <c r="E1247" s="18" t="s">
        <v>318</v>
      </c>
      <c r="F1247" s="18" t="s">
        <v>87</v>
      </c>
      <c r="G1247" s="18" t="s">
        <v>210</v>
      </c>
      <c r="H1247" s="19">
        <v>14</v>
      </c>
      <c r="I1247" s="19">
        <v>39</v>
      </c>
      <c r="J1247" s="18" t="s">
        <v>89</v>
      </c>
      <c r="K1247" s="19">
        <v>2</v>
      </c>
      <c r="L1247" s="19">
        <v>5</v>
      </c>
      <c r="M1247" s="19">
        <v>5</v>
      </c>
      <c r="N1247" s="19">
        <v>3</v>
      </c>
      <c r="O1247" s="18" t="s">
        <v>138</v>
      </c>
      <c r="P1247" s="20">
        <f>ROUND(CachTinhDiem!$B$23*ROUND(1+(SUMPRODUCT(INDEX(CachTinhDiem!$B$8:$E$11,1,0),$K1247:$N1247)-1)*9/4,1)+CachTinhDiem!$B$24*ROUND(1+(INDEX(CachTinhDiem!$B$15:$E$20,MATCH($O1247,CachTinhDiem!$A$15:$A$20,0),1)-1)*9/4,1),1)</f>
        <v>7.9</v>
      </c>
      <c r="Q1247" s="20">
        <f>ROUND(CachTinhDiem!$B$23*ROUND(1+(SUMPRODUCT(INDEX(CachTinhDiem!$B$8:$E$11,2,0),$K1247:$N1247)-1)*9/4,1)+CachTinhDiem!$B$24*ROUND(1+(INDEX(CachTinhDiem!$B$15:$E$20,MATCH($O1247,CachTinhDiem!$A$15:$A$20,0),2)-1)*9/4,1),1)</f>
        <v>8.6999999999999993</v>
      </c>
      <c r="R1247" s="20">
        <f>ROUND(CachTinhDiem!$B$23*ROUND(1+(SUMPRODUCT(INDEX(CachTinhDiem!$B$8:$E$11,3,0),$K1247:$N1247)-1)*9/4,1)+CachTinhDiem!$B$24*ROUND(1+(INDEX(CachTinhDiem!$B$15:$E$20,MATCH($O1247,CachTinhDiem!$A$15:$A$20,0),3)-1)*9/4,1),1)</f>
        <v>8.6999999999999993</v>
      </c>
      <c r="S1247" s="20">
        <f>ROUND(CachTinhDiem!$B$23*ROUND(1+(SUMPRODUCT(INDEX(CachTinhDiem!$B$8:$E$11,4,0),$K1247:$N1247)-1)*9/4,1)+CachTinhDiem!$B$24*ROUND(1+(INDEX(CachTinhDiem!$B$15:$E$20,MATCH($O1247,CachTinhDiem!$A$15:$A$20,0),4)-1)*9/4,1),1)</f>
        <v>5.4</v>
      </c>
      <c r="T1247" s="18" t="str">
        <f>INDEX(CachTinhDiem!$A$8:$A$11,MATCH(MAX($P1247:$S1247),$P1247:$S1247,0))</f>
        <v>Xưởng/Công trình</v>
      </c>
      <c r="U1247" s="21" t="s">
        <v>91</v>
      </c>
      <c r="V1247" s="21" t="s">
        <v>92</v>
      </c>
    </row>
    <row r="1248" spans="1:22" ht="15" customHeight="1" x14ac:dyDescent="0.35">
      <c r="A1248" s="18" t="s">
        <v>2702</v>
      </c>
      <c r="B1248" s="18" t="s">
        <v>2523</v>
      </c>
      <c r="C1248" s="18" t="s">
        <v>2703</v>
      </c>
      <c r="D1248" s="18" t="s">
        <v>85</v>
      </c>
      <c r="E1248" s="18" t="s">
        <v>183</v>
      </c>
      <c r="F1248" s="18" t="s">
        <v>87</v>
      </c>
      <c r="G1248" s="18" t="s">
        <v>2541</v>
      </c>
      <c r="H1248" s="19">
        <v>5</v>
      </c>
      <c r="I1248" s="19">
        <v>35</v>
      </c>
      <c r="J1248" s="18" t="s">
        <v>1520</v>
      </c>
      <c r="K1248" s="19">
        <v>4</v>
      </c>
      <c r="L1248" s="19">
        <v>1</v>
      </c>
      <c r="M1248" s="19">
        <v>2</v>
      </c>
      <c r="N1248" s="19">
        <v>5</v>
      </c>
      <c r="O1248" s="18" t="s">
        <v>103</v>
      </c>
      <c r="P1248" s="20">
        <f>ROUND(CachTinhDiem!$B$23*ROUND(1+(SUMPRODUCT(INDEX(CachTinhDiem!$B$8:$E$11,1,0),$K1248:$N1248)-1)*9/4,1)+CachTinhDiem!$B$24*ROUND(1+(INDEX(CachTinhDiem!$B$15:$E$20,MATCH($O1248,CachTinhDiem!$A$15:$A$20,0),1)-1)*9/4,1),1)</f>
        <v>5.9</v>
      </c>
      <c r="Q1248" s="20">
        <f>ROUND(CachTinhDiem!$B$23*ROUND(1+(SUMPRODUCT(INDEX(CachTinhDiem!$B$8:$E$11,2,0),$K1248:$N1248)-1)*9/4,1)+CachTinhDiem!$B$24*ROUND(1+(INDEX(CachTinhDiem!$B$15:$E$20,MATCH($O1248,CachTinhDiem!$A$15:$A$20,0),2)-1)*9/4,1),1)</f>
        <v>4.0999999999999996</v>
      </c>
      <c r="R1248" s="20">
        <f>ROUND(CachTinhDiem!$B$23*ROUND(1+(SUMPRODUCT(INDEX(CachTinhDiem!$B$8:$E$11,3,0),$K1248:$N1248)-1)*9/4,1)+CachTinhDiem!$B$24*ROUND(1+(INDEX(CachTinhDiem!$B$15:$E$20,MATCH($O1248,CachTinhDiem!$A$15:$A$20,0),3)-1)*9/4,1),1)</f>
        <v>3.7</v>
      </c>
      <c r="S1248" s="20">
        <f>ROUND(CachTinhDiem!$B$23*ROUND(1+(SUMPRODUCT(INDEX(CachTinhDiem!$B$8:$E$11,4,0),$K1248:$N1248)-1)*9/4,1)+CachTinhDiem!$B$24*ROUND(1+(INDEX(CachTinhDiem!$B$15:$E$20,MATCH($O1248,CachTinhDiem!$A$15:$A$20,0),4)-1)*9/4,1),1)</f>
        <v>7.8</v>
      </c>
      <c r="T1248" s="18" t="str">
        <f>INDEX(CachTinhDiem!$A$8:$A$11,MATCH(MAX($P1248:$S1248),$P1248:$S1248,0))</f>
        <v>Thuyết trình</v>
      </c>
      <c r="U1248" s="21" t="s">
        <v>91</v>
      </c>
      <c r="V1248" s="21" t="s">
        <v>92</v>
      </c>
    </row>
    <row r="1249" spans="1:22" ht="15" customHeight="1" x14ac:dyDescent="0.35">
      <c r="A1249" s="18" t="s">
        <v>2704</v>
      </c>
      <c r="B1249" s="18" t="s">
        <v>2523</v>
      </c>
      <c r="C1249" s="18" t="s">
        <v>2705</v>
      </c>
      <c r="D1249" s="18" t="s">
        <v>100</v>
      </c>
      <c r="E1249" s="18" t="s">
        <v>106</v>
      </c>
      <c r="F1249" s="18" t="s">
        <v>87</v>
      </c>
      <c r="G1249" s="18" t="s">
        <v>1258</v>
      </c>
      <c r="H1249" s="19">
        <v>8</v>
      </c>
      <c r="I1249" s="19">
        <v>33</v>
      </c>
      <c r="J1249" s="18" t="s">
        <v>1520</v>
      </c>
      <c r="K1249" s="19">
        <v>4</v>
      </c>
      <c r="L1249" s="19">
        <v>1</v>
      </c>
      <c r="M1249" s="19">
        <v>2</v>
      </c>
      <c r="N1249" s="19">
        <v>4</v>
      </c>
      <c r="O1249" s="18" t="s">
        <v>103</v>
      </c>
      <c r="P1249" s="20">
        <f>ROUND(CachTinhDiem!$B$23*ROUND(1+(SUMPRODUCT(INDEX(CachTinhDiem!$B$8:$E$11,1,0),$K1249:$N1249)-1)*9/4,1)+CachTinhDiem!$B$24*ROUND(1+(INDEX(CachTinhDiem!$B$15:$E$20,MATCH($O1249,CachTinhDiem!$A$15:$A$20,0),1)-1)*9/4,1),1)</f>
        <v>5.4</v>
      </c>
      <c r="Q1249" s="20">
        <f>ROUND(CachTinhDiem!$B$23*ROUND(1+(SUMPRODUCT(INDEX(CachTinhDiem!$B$8:$E$11,2,0),$K1249:$N1249)-1)*9/4,1)+CachTinhDiem!$B$24*ROUND(1+(INDEX(CachTinhDiem!$B$15:$E$20,MATCH($O1249,CachTinhDiem!$A$15:$A$20,0),2)-1)*9/4,1),1)</f>
        <v>3.9</v>
      </c>
      <c r="R1249" s="20">
        <f>ROUND(CachTinhDiem!$B$23*ROUND(1+(SUMPRODUCT(INDEX(CachTinhDiem!$B$8:$E$11,3,0),$K1249:$N1249)-1)*9/4,1)+CachTinhDiem!$B$24*ROUND(1+(INDEX(CachTinhDiem!$B$15:$E$20,MATCH($O1249,CachTinhDiem!$A$15:$A$20,0),3)-1)*9/4,1),1)</f>
        <v>3.4</v>
      </c>
      <c r="S1249" s="20">
        <f>ROUND(CachTinhDiem!$B$23*ROUND(1+(SUMPRODUCT(INDEX(CachTinhDiem!$B$8:$E$11,4,0),$K1249:$N1249)-1)*9/4,1)+CachTinhDiem!$B$24*ROUND(1+(INDEX(CachTinhDiem!$B$15:$E$20,MATCH($O1249,CachTinhDiem!$A$15:$A$20,0),4)-1)*9/4,1),1)</f>
        <v>6.9</v>
      </c>
      <c r="T1249" s="18" t="str">
        <f>INDEX(CachTinhDiem!$A$8:$A$11,MATCH(MAX($P1249:$S1249),$P1249:$S1249,0))</f>
        <v>Thuyết trình</v>
      </c>
      <c r="U1249" s="21" t="s">
        <v>91</v>
      </c>
      <c r="V1249" s="21" t="s">
        <v>92</v>
      </c>
    </row>
    <row r="1250" spans="1:22" ht="15" customHeight="1" x14ac:dyDescent="0.35">
      <c r="A1250" s="18" t="s">
        <v>2706</v>
      </c>
      <c r="B1250" s="18" t="s">
        <v>2523</v>
      </c>
      <c r="C1250" s="18" t="s">
        <v>2707</v>
      </c>
      <c r="D1250" s="18" t="s">
        <v>136</v>
      </c>
      <c r="E1250" s="18" t="s">
        <v>225</v>
      </c>
      <c r="F1250" s="18" t="s">
        <v>87</v>
      </c>
      <c r="G1250" s="18" t="s">
        <v>1123</v>
      </c>
      <c r="H1250" s="19">
        <v>15</v>
      </c>
      <c r="I1250" s="19">
        <v>36</v>
      </c>
      <c r="J1250" s="18" t="s">
        <v>89</v>
      </c>
      <c r="K1250" s="19">
        <v>2</v>
      </c>
      <c r="L1250" s="19">
        <v>2</v>
      </c>
      <c r="M1250" s="19">
        <v>4</v>
      </c>
      <c r="N1250" s="19">
        <v>3</v>
      </c>
      <c r="O1250" s="18" t="s">
        <v>115</v>
      </c>
      <c r="P1250" s="20">
        <f>ROUND(CachTinhDiem!$B$23*ROUND(1+(SUMPRODUCT(INDEX(CachTinhDiem!$B$8:$E$11,1,0),$K1250:$N1250)-1)*9/4,1)+CachTinhDiem!$B$24*ROUND(1+(INDEX(CachTinhDiem!$B$15:$E$20,MATCH($O1250,CachTinhDiem!$A$15:$A$20,0),1)-1)*9/4,1),1)</f>
        <v>6.7</v>
      </c>
      <c r="Q1250" s="20">
        <f>ROUND(CachTinhDiem!$B$23*ROUND(1+(SUMPRODUCT(INDEX(CachTinhDiem!$B$8:$E$11,2,0),$K1250:$N1250)-1)*9/4,1)+CachTinhDiem!$B$24*ROUND(1+(INDEX(CachTinhDiem!$B$15:$E$20,MATCH($O1250,CachTinhDiem!$A$15:$A$20,0),2)-1)*9/4,1),1)</f>
        <v>6.3</v>
      </c>
      <c r="R1250" s="20">
        <f>ROUND(CachTinhDiem!$B$23*ROUND(1+(SUMPRODUCT(INDEX(CachTinhDiem!$B$8:$E$11,3,0),$K1250:$N1250)-1)*9/4,1)+CachTinhDiem!$B$24*ROUND(1+(INDEX(CachTinhDiem!$B$15:$E$20,MATCH($O1250,CachTinhDiem!$A$15:$A$20,0),3)-1)*9/4,1),1)</f>
        <v>7.2</v>
      </c>
      <c r="S1250" s="20">
        <f>ROUND(CachTinhDiem!$B$23*ROUND(1+(SUMPRODUCT(INDEX(CachTinhDiem!$B$8:$E$11,4,0),$K1250:$N1250)-1)*9/4,1)+CachTinhDiem!$B$24*ROUND(1+(INDEX(CachTinhDiem!$B$15:$E$20,MATCH($O1250,CachTinhDiem!$A$15:$A$20,0),4)-1)*9/4,1),1)</f>
        <v>5.5</v>
      </c>
      <c r="T1250" s="18" t="str">
        <f>INDEX(CachTinhDiem!$A$8:$A$11,MATCH(MAX($P1250:$S1250),$P1250:$S1250,0))</f>
        <v>Vẽ ngoại cảnh</v>
      </c>
      <c r="U1250" s="21" t="s">
        <v>91</v>
      </c>
      <c r="V1250" s="21" t="s">
        <v>92</v>
      </c>
    </row>
    <row r="1251" spans="1:22" ht="15" customHeight="1" x14ac:dyDescent="0.35">
      <c r="A1251" s="18" t="s">
        <v>2708</v>
      </c>
      <c r="B1251" s="18" t="s">
        <v>2523</v>
      </c>
      <c r="C1251" s="18" t="s">
        <v>2709</v>
      </c>
      <c r="D1251" s="18" t="s">
        <v>100</v>
      </c>
      <c r="E1251" s="18" t="s">
        <v>106</v>
      </c>
      <c r="F1251" s="18" t="s">
        <v>87</v>
      </c>
      <c r="G1251" s="18" t="s">
        <v>2562</v>
      </c>
      <c r="H1251" s="19">
        <v>18</v>
      </c>
      <c r="I1251" s="19">
        <v>37</v>
      </c>
      <c r="J1251" s="18" t="s">
        <v>89</v>
      </c>
      <c r="K1251" s="19">
        <v>2</v>
      </c>
      <c r="L1251" s="19">
        <v>5</v>
      </c>
      <c r="M1251" s="19">
        <v>5</v>
      </c>
      <c r="N1251" s="19">
        <v>1</v>
      </c>
      <c r="O1251" s="18" t="s">
        <v>138</v>
      </c>
      <c r="P1251" s="20">
        <f>ROUND(CachTinhDiem!$B$23*ROUND(1+(SUMPRODUCT(INDEX(CachTinhDiem!$B$8:$E$11,1,0),$K1251:$N1251)-1)*9/4,1)+CachTinhDiem!$B$24*ROUND(1+(INDEX(CachTinhDiem!$B$15:$E$20,MATCH($O1251,CachTinhDiem!$A$15:$A$20,0),1)-1)*9/4,1),1)</f>
        <v>7</v>
      </c>
      <c r="Q1251" s="20">
        <f>ROUND(CachTinhDiem!$B$23*ROUND(1+(SUMPRODUCT(INDEX(CachTinhDiem!$B$8:$E$11,2,0),$K1251:$N1251)-1)*9/4,1)+CachTinhDiem!$B$24*ROUND(1+(INDEX(CachTinhDiem!$B$15:$E$20,MATCH($O1251,CachTinhDiem!$A$15:$A$20,0),2)-1)*9/4,1),1)</f>
        <v>8.5</v>
      </c>
      <c r="R1251" s="20">
        <f>ROUND(CachTinhDiem!$B$23*ROUND(1+(SUMPRODUCT(INDEX(CachTinhDiem!$B$8:$E$11,3,0),$K1251:$N1251)-1)*9/4,1)+CachTinhDiem!$B$24*ROUND(1+(INDEX(CachTinhDiem!$B$15:$E$20,MATCH($O1251,CachTinhDiem!$A$15:$A$20,0),3)-1)*9/4,1),1)</f>
        <v>8.1</v>
      </c>
      <c r="S1251" s="20">
        <f>ROUND(CachTinhDiem!$B$23*ROUND(1+(SUMPRODUCT(INDEX(CachTinhDiem!$B$8:$E$11,4,0),$K1251:$N1251)-1)*9/4,1)+CachTinhDiem!$B$24*ROUND(1+(INDEX(CachTinhDiem!$B$15:$E$20,MATCH($O1251,CachTinhDiem!$A$15:$A$20,0),4)-1)*9/4,1),1)</f>
        <v>3.5</v>
      </c>
      <c r="T1251" s="18" t="str">
        <f>INDEX(CachTinhDiem!$A$8:$A$11,MATCH(MAX($P1251:$S1251),$P1251:$S1251,0))</f>
        <v>Xưởng/Công trình</v>
      </c>
      <c r="U1251" s="21" t="s">
        <v>91</v>
      </c>
      <c r="V1251" s="21" t="s">
        <v>92</v>
      </c>
    </row>
    <row r="1252" spans="1:22" ht="15" customHeight="1" x14ac:dyDescent="0.35">
      <c r="A1252" s="18" t="s">
        <v>2710</v>
      </c>
      <c r="B1252" s="18" t="s">
        <v>2523</v>
      </c>
      <c r="C1252" s="18" t="s">
        <v>2711</v>
      </c>
      <c r="D1252" s="18" t="s">
        <v>136</v>
      </c>
      <c r="E1252" s="18" t="s">
        <v>1097</v>
      </c>
      <c r="F1252" s="18" t="s">
        <v>87</v>
      </c>
      <c r="G1252" s="18" t="s">
        <v>1258</v>
      </c>
      <c r="H1252" s="19">
        <v>15</v>
      </c>
      <c r="I1252" s="19">
        <v>34</v>
      </c>
      <c r="J1252" s="18" t="s">
        <v>89</v>
      </c>
      <c r="K1252" s="19">
        <v>2</v>
      </c>
      <c r="L1252" s="19">
        <v>1</v>
      </c>
      <c r="M1252" s="19">
        <v>4</v>
      </c>
      <c r="N1252" s="19">
        <v>4</v>
      </c>
      <c r="O1252" s="18" t="s">
        <v>103</v>
      </c>
      <c r="P1252" s="20">
        <f>ROUND(CachTinhDiem!$B$23*ROUND(1+(SUMPRODUCT(INDEX(CachTinhDiem!$B$8:$E$11,1,0),$K1252:$N1252)-1)*9/4,1)+CachTinhDiem!$B$24*ROUND(1+(INDEX(CachTinhDiem!$B$15:$E$20,MATCH($O1252,CachTinhDiem!$A$15:$A$20,0),1)-1)*9/4,1),1)</f>
        <v>6.1</v>
      </c>
      <c r="Q1252" s="20">
        <f>ROUND(CachTinhDiem!$B$23*ROUND(1+(SUMPRODUCT(INDEX(CachTinhDiem!$B$8:$E$11,2,0),$K1252:$N1252)-1)*9/4,1)+CachTinhDiem!$B$24*ROUND(1+(INDEX(CachTinhDiem!$B$15:$E$20,MATCH($O1252,CachTinhDiem!$A$15:$A$20,0),2)-1)*9/4,1),1)</f>
        <v>4.8</v>
      </c>
      <c r="R1252" s="20">
        <f>ROUND(CachTinhDiem!$B$23*ROUND(1+(SUMPRODUCT(INDEX(CachTinhDiem!$B$8:$E$11,3,0),$K1252:$N1252)-1)*9/4,1)+CachTinhDiem!$B$24*ROUND(1+(INDEX(CachTinhDiem!$B$15:$E$20,MATCH($O1252,CachTinhDiem!$A$15:$A$20,0),3)-1)*9/4,1),1)</f>
        <v>5</v>
      </c>
      <c r="S1252" s="20">
        <f>ROUND(CachTinhDiem!$B$23*ROUND(1+(SUMPRODUCT(INDEX(CachTinhDiem!$B$8:$E$11,4,0),$K1252:$N1252)-1)*9/4,1)+CachTinhDiem!$B$24*ROUND(1+(INDEX(CachTinhDiem!$B$15:$E$20,MATCH($O1252,CachTinhDiem!$A$15:$A$20,0),4)-1)*9/4,1),1)</f>
        <v>7.5</v>
      </c>
      <c r="T1252" s="18" t="str">
        <f>INDEX(CachTinhDiem!$A$8:$A$11,MATCH(MAX($P1252:$S1252),$P1252:$S1252,0))</f>
        <v>Thuyết trình</v>
      </c>
      <c r="U1252" s="21" t="s">
        <v>91</v>
      </c>
      <c r="V1252" s="21" t="s">
        <v>92</v>
      </c>
    </row>
    <row r="1253" spans="1:22" ht="15" customHeight="1" x14ac:dyDescent="0.35">
      <c r="A1253" s="18" t="s">
        <v>2712</v>
      </c>
      <c r="B1253" s="18" t="s">
        <v>2523</v>
      </c>
      <c r="C1253" s="18" t="s">
        <v>2713</v>
      </c>
      <c r="D1253" s="18" t="s">
        <v>100</v>
      </c>
      <c r="E1253" s="18" t="s">
        <v>113</v>
      </c>
      <c r="F1253" s="18" t="s">
        <v>87</v>
      </c>
      <c r="G1253" s="18" t="s">
        <v>1123</v>
      </c>
      <c r="H1253" s="19">
        <v>15</v>
      </c>
      <c r="I1253" s="19">
        <v>33</v>
      </c>
      <c r="J1253" s="18" t="s">
        <v>89</v>
      </c>
      <c r="K1253" s="19">
        <v>2</v>
      </c>
      <c r="L1253" s="19">
        <v>1</v>
      </c>
      <c r="M1253" s="19">
        <v>3</v>
      </c>
      <c r="N1253" s="19">
        <v>2</v>
      </c>
      <c r="O1253" s="18" t="s">
        <v>150</v>
      </c>
      <c r="P1253" s="20">
        <f>ROUND(CachTinhDiem!$B$23*ROUND(1+(SUMPRODUCT(INDEX(CachTinhDiem!$B$8:$E$11,1,0),$K1253:$N1253)-1)*9/4,1)+CachTinhDiem!$B$24*ROUND(1+(INDEX(CachTinhDiem!$B$15:$E$20,MATCH($O1253,CachTinhDiem!$A$15:$A$20,0),1)-1)*9/4,1),1)</f>
        <v>4.7</v>
      </c>
      <c r="Q1253" s="20">
        <f>ROUND(CachTinhDiem!$B$23*ROUND(1+(SUMPRODUCT(INDEX(CachTinhDiem!$B$8:$E$11,2,0),$K1253:$N1253)-1)*9/4,1)+CachTinhDiem!$B$24*ROUND(1+(INDEX(CachTinhDiem!$B$15:$E$20,MATCH($O1253,CachTinhDiem!$A$15:$A$20,0),2)-1)*9/4,1),1)</f>
        <v>3.7</v>
      </c>
      <c r="R1253" s="20">
        <f>ROUND(CachTinhDiem!$B$23*ROUND(1+(SUMPRODUCT(INDEX(CachTinhDiem!$B$8:$E$11,3,0),$K1253:$N1253)-1)*9/4,1)+CachTinhDiem!$B$24*ROUND(1+(INDEX(CachTinhDiem!$B$15:$E$20,MATCH($O1253,CachTinhDiem!$A$15:$A$20,0),3)-1)*9/4,1),1)</f>
        <v>5.6</v>
      </c>
      <c r="S1253" s="20">
        <f>ROUND(CachTinhDiem!$B$23*ROUND(1+(SUMPRODUCT(INDEX(CachTinhDiem!$B$8:$E$11,4,0),$K1253:$N1253)-1)*9/4,1)+CachTinhDiem!$B$24*ROUND(1+(INDEX(CachTinhDiem!$B$15:$E$20,MATCH($O1253,CachTinhDiem!$A$15:$A$20,0),4)-1)*9/4,1),1)</f>
        <v>4</v>
      </c>
      <c r="T1253" s="18" t="str">
        <f>INDEX(CachTinhDiem!$A$8:$A$11,MATCH(MAX($P1253:$S1253),$P1253:$S1253,0))</f>
        <v>Vẽ ngoại cảnh</v>
      </c>
      <c r="U1253" s="21" t="s">
        <v>91</v>
      </c>
      <c r="V1253" s="21" t="s">
        <v>92</v>
      </c>
    </row>
    <row r="1254" spans="1:22" ht="15" customHeight="1" x14ac:dyDescent="0.35">
      <c r="A1254" s="18" t="s">
        <v>2714</v>
      </c>
      <c r="B1254" s="18" t="s">
        <v>2523</v>
      </c>
      <c r="C1254" s="18" t="s">
        <v>2715</v>
      </c>
      <c r="D1254" s="18" t="s">
        <v>136</v>
      </c>
      <c r="E1254" s="18" t="s">
        <v>20</v>
      </c>
      <c r="F1254" s="18" t="s">
        <v>87</v>
      </c>
      <c r="G1254" s="18" t="s">
        <v>2527</v>
      </c>
      <c r="H1254" s="19">
        <v>12</v>
      </c>
      <c r="I1254" s="19">
        <v>38</v>
      </c>
      <c r="J1254" s="18" t="s">
        <v>89</v>
      </c>
      <c r="K1254" s="19">
        <v>2</v>
      </c>
      <c r="L1254" s="19">
        <v>5</v>
      </c>
      <c r="M1254" s="19">
        <v>5</v>
      </c>
      <c r="N1254" s="19">
        <v>1</v>
      </c>
      <c r="O1254" s="18" t="s">
        <v>138</v>
      </c>
      <c r="P1254" s="20">
        <f>ROUND(CachTinhDiem!$B$23*ROUND(1+(SUMPRODUCT(INDEX(CachTinhDiem!$B$8:$E$11,1,0),$K1254:$N1254)-1)*9/4,1)+CachTinhDiem!$B$24*ROUND(1+(INDEX(CachTinhDiem!$B$15:$E$20,MATCH($O1254,CachTinhDiem!$A$15:$A$20,0),1)-1)*9/4,1),1)</f>
        <v>7</v>
      </c>
      <c r="Q1254" s="20">
        <f>ROUND(CachTinhDiem!$B$23*ROUND(1+(SUMPRODUCT(INDEX(CachTinhDiem!$B$8:$E$11,2,0),$K1254:$N1254)-1)*9/4,1)+CachTinhDiem!$B$24*ROUND(1+(INDEX(CachTinhDiem!$B$15:$E$20,MATCH($O1254,CachTinhDiem!$A$15:$A$20,0),2)-1)*9/4,1),1)</f>
        <v>8.5</v>
      </c>
      <c r="R1254" s="20">
        <f>ROUND(CachTinhDiem!$B$23*ROUND(1+(SUMPRODUCT(INDEX(CachTinhDiem!$B$8:$E$11,3,0),$K1254:$N1254)-1)*9/4,1)+CachTinhDiem!$B$24*ROUND(1+(INDEX(CachTinhDiem!$B$15:$E$20,MATCH($O1254,CachTinhDiem!$A$15:$A$20,0),3)-1)*9/4,1),1)</f>
        <v>8.1</v>
      </c>
      <c r="S1254" s="20">
        <f>ROUND(CachTinhDiem!$B$23*ROUND(1+(SUMPRODUCT(INDEX(CachTinhDiem!$B$8:$E$11,4,0),$K1254:$N1254)-1)*9/4,1)+CachTinhDiem!$B$24*ROUND(1+(INDEX(CachTinhDiem!$B$15:$E$20,MATCH($O1254,CachTinhDiem!$A$15:$A$20,0),4)-1)*9/4,1),1)</f>
        <v>3.5</v>
      </c>
      <c r="T1254" s="18" t="str">
        <f>INDEX(CachTinhDiem!$A$8:$A$11,MATCH(MAX($P1254:$S1254),$P1254:$S1254,0))</f>
        <v>Xưởng/Công trình</v>
      </c>
      <c r="U1254" s="21" t="s">
        <v>91</v>
      </c>
      <c r="V1254" s="21" t="s">
        <v>92</v>
      </c>
    </row>
    <row r="1255" spans="1:22" ht="15" customHeight="1" x14ac:dyDescent="0.35">
      <c r="A1255" s="18" t="s">
        <v>2716</v>
      </c>
      <c r="B1255" s="18" t="s">
        <v>2523</v>
      </c>
      <c r="C1255" s="18" t="s">
        <v>2717</v>
      </c>
      <c r="D1255" s="18" t="s">
        <v>100</v>
      </c>
      <c r="E1255" s="18" t="s">
        <v>106</v>
      </c>
      <c r="F1255" s="18" t="s">
        <v>87</v>
      </c>
      <c r="G1255" s="18" t="s">
        <v>1123</v>
      </c>
      <c r="H1255" s="19">
        <v>13</v>
      </c>
      <c r="I1255" s="19">
        <v>34</v>
      </c>
      <c r="J1255" s="18" t="s">
        <v>89</v>
      </c>
      <c r="K1255" s="19">
        <v>3</v>
      </c>
      <c r="L1255" s="19">
        <v>1</v>
      </c>
      <c r="M1255" s="19">
        <v>4</v>
      </c>
      <c r="N1255" s="19">
        <v>5</v>
      </c>
      <c r="O1255" s="18" t="s">
        <v>103</v>
      </c>
      <c r="P1255" s="20">
        <f>ROUND(CachTinhDiem!$B$23*ROUND(1+(SUMPRODUCT(INDEX(CachTinhDiem!$B$8:$E$11,1,0),$K1255:$N1255)-1)*9/4,1)+CachTinhDiem!$B$24*ROUND(1+(INDEX(CachTinhDiem!$B$15:$E$20,MATCH($O1255,CachTinhDiem!$A$15:$A$20,0),1)-1)*9/4,1),1)</f>
        <v>6.7</v>
      </c>
      <c r="Q1255" s="20">
        <f>ROUND(CachTinhDiem!$B$23*ROUND(1+(SUMPRODUCT(INDEX(CachTinhDiem!$B$8:$E$11,2,0),$K1255:$N1255)-1)*9/4,1)+CachTinhDiem!$B$24*ROUND(1+(INDEX(CachTinhDiem!$B$15:$E$20,MATCH($O1255,CachTinhDiem!$A$15:$A$20,0),2)-1)*9/4,1),1)</f>
        <v>5.3</v>
      </c>
      <c r="R1255" s="20">
        <f>ROUND(CachTinhDiem!$B$23*ROUND(1+(SUMPRODUCT(INDEX(CachTinhDiem!$B$8:$E$11,3,0),$K1255:$N1255)-1)*9/4,1)+CachTinhDiem!$B$24*ROUND(1+(INDEX(CachTinhDiem!$B$15:$E$20,MATCH($O1255,CachTinhDiem!$A$15:$A$20,0),3)-1)*9/4,1),1)</f>
        <v>5.3</v>
      </c>
      <c r="S1255" s="20">
        <f>ROUND(CachTinhDiem!$B$23*ROUND(1+(SUMPRODUCT(INDEX(CachTinhDiem!$B$8:$E$11,4,0),$K1255:$N1255)-1)*9/4,1)+CachTinhDiem!$B$24*ROUND(1+(INDEX(CachTinhDiem!$B$15:$E$20,MATCH($O1255,CachTinhDiem!$A$15:$A$20,0),4)-1)*9/4,1),1)</f>
        <v>8.5</v>
      </c>
      <c r="T1255" s="18" t="str">
        <f>INDEX(CachTinhDiem!$A$8:$A$11,MATCH(MAX($P1255:$S1255),$P1255:$S1255,0))</f>
        <v>Thuyết trình</v>
      </c>
      <c r="U1255" s="21" t="s">
        <v>91</v>
      </c>
      <c r="V1255" s="21" t="s">
        <v>92</v>
      </c>
    </row>
    <row r="1256" spans="1:22" ht="15" customHeight="1" x14ac:dyDescent="0.35">
      <c r="A1256" s="18" t="s">
        <v>2718</v>
      </c>
      <c r="B1256" s="18" t="s">
        <v>2523</v>
      </c>
      <c r="C1256" s="18" t="s">
        <v>2719</v>
      </c>
      <c r="D1256" s="18" t="s">
        <v>136</v>
      </c>
      <c r="E1256" s="18" t="s">
        <v>126</v>
      </c>
      <c r="F1256" s="18" t="s">
        <v>87</v>
      </c>
      <c r="G1256" s="18" t="s">
        <v>210</v>
      </c>
      <c r="H1256" s="19">
        <v>9</v>
      </c>
      <c r="I1256" s="19">
        <v>40</v>
      </c>
      <c r="J1256" s="18" t="s">
        <v>1520</v>
      </c>
      <c r="K1256" s="19">
        <v>2</v>
      </c>
      <c r="L1256" s="19">
        <v>5</v>
      </c>
      <c r="M1256" s="19">
        <v>4</v>
      </c>
      <c r="N1256" s="19">
        <v>3</v>
      </c>
      <c r="O1256" s="18" t="s">
        <v>90</v>
      </c>
      <c r="P1256" s="20">
        <f>ROUND(CachTinhDiem!$B$23*ROUND(1+(SUMPRODUCT(INDEX(CachTinhDiem!$B$8:$E$11,1,0),$K1256:$N1256)-1)*9/4,1)+CachTinhDiem!$B$24*ROUND(1+(INDEX(CachTinhDiem!$B$15:$E$20,MATCH($O1256,CachTinhDiem!$A$15:$A$20,0),1)-1)*9/4,1),1)</f>
        <v>7.5</v>
      </c>
      <c r="Q1256" s="20">
        <f>ROUND(CachTinhDiem!$B$23*ROUND(1+(SUMPRODUCT(INDEX(CachTinhDiem!$B$8:$E$11,2,0),$K1256:$N1256)-1)*9/4,1)+CachTinhDiem!$B$24*ROUND(1+(INDEX(CachTinhDiem!$B$15:$E$20,MATCH($O1256,CachTinhDiem!$A$15:$A$20,0),2)-1)*9/4,1),1)</f>
        <v>6.6</v>
      </c>
      <c r="R1256" s="20">
        <f>ROUND(CachTinhDiem!$B$23*ROUND(1+(SUMPRODUCT(INDEX(CachTinhDiem!$B$8:$E$11,3,0),$K1256:$N1256)-1)*9/4,1)+CachTinhDiem!$B$24*ROUND(1+(INDEX(CachTinhDiem!$B$15:$E$20,MATCH($O1256,CachTinhDiem!$A$15:$A$20,0),3)-1)*9/4,1),1)</f>
        <v>7.9</v>
      </c>
      <c r="S1256" s="20">
        <f>ROUND(CachTinhDiem!$B$23*ROUND(1+(SUMPRODUCT(INDEX(CachTinhDiem!$B$8:$E$11,4,0),$K1256:$N1256)-1)*9/4,1)+CachTinhDiem!$B$24*ROUND(1+(INDEX(CachTinhDiem!$B$15:$E$20,MATCH($O1256,CachTinhDiem!$A$15:$A$20,0),4)-1)*9/4,1),1)</f>
        <v>5.8</v>
      </c>
      <c r="T1256" s="18" t="str">
        <f>INDEX(CachTinhDiem!$A$8:$A$11,MATCH(MAX($P1256:$S1256),$P1256:$S1256,0))</f>
        <v>Vẽ ngoại cảnh</v>
      </c>
      <c r="U1256" s="21" t="s">
        <v>91</v>
      </c>
      <c r="V1256" s="21" t="s">
        <v>92</v>
      </c>
    </row>
    <row r="1257" spans="1:22" ht="15" customHeight="1" x14ac:dyDescent="0.35">
      <c r="A1257" s="18" t="s">
        <v>2720</v>
      </c>
      <c r="B1257" s="18" t="s">
        <v>2523</v>
      </c>
      <c r="C1257" s="18" t="s">
        <v>2721</v>
      </c>
      <c r="D1257" s="18" t="s">
        <v>100</v>
      </c>
      <c r="E1257" s="18" t="s">
        <v>225</v>
      </c>
      <c r="F1257" s="18" t="s">
        <v>87</v>
      </c>
      <c r="G1257" s="18" t="s">
        <v>1123</v>
      </c>
      <c r="H1257" s="19">
        <v>5</v>
      </c>
      <c r="I1257" s="19">
        <v>20</v>
      </c>
      <c r="J1257" s="18" t="s">
        <v>120</v>
      </c>
      <c r="K1257" s="19">
        <v>4</v>
      </c>
      <c r="L1257" s="19">
        <v>1</v>
      </c>
      <c r="M1257" s="19">
        <v>4</v>
      </c>
      <c r="N1257" s="19">
        <v>4</v>
      </c>
      <c r="O1257" s="18" t="s">
        <v>90</v>
      </c>
      <c r="P1257" s="20">
        <f>ROUND(CachTinhDiem!$B$23*ROUND(1+(SUMPRODUCT(INDEX(CachTinhDiem!$B$8:$E$11,1,0),$K1257:$N1257)-1)*9/4,1)+CachTinhDiem!$B$24*ROUND(1+(INDEX(CachTinhDiem!$B$15:$E$20,MATCH($O1257,CachTinhDiem!$A$15:$A$20,0),1)-1)*9/4,1),1)</f>
        <v>6.3</v>
      </c>
      <c r="Q1257" s="20">
        <f>ROUND(CachTinhDiem!$B$23*ROUND(1+(SUMPRODUCT(INDEX(CachTinhDiem!$B$8:$E$11,2,0),$K1257:$N1257)-1)*9/4,1)+CachTinhDiem!$B$24*ROUND(1+(INDEX(CachTinhDiem!$B$15:$E$20,MATCH($O1257,CachTinhDiem!$A$15:$A$20,0),2)-1)*9/4,1),1)</f>
        <v>6.1</v>
      </c>
      <c r="R1257" s="20">
        <f>ROUND(CachTinhDiem!$B$23*ROUND(1+(SUMPRODUCT(INDEX(CachTinhDiem!$B$8:$E$11,3,0),$K1257:$N1257)-1)*9/4,1)+CachTinhDiem!$B$24*ROUND(1+(INDEX(CachTinhDiem!$B$15:$E$20,MATCH($O1257,CachTinhDiem!$A$15:$A$20,0),3)-1)*9/4,1),1)</f>
        <v>6.3</v>
      </c>
      <c r="S1257" s="20">
        <f>ROUND(CachTinhDiem!$B$23*ROUND(1+(SUMPRODUCT(INDEX(CachTinhDiem!$B$8:$E$11,4,0),$K1257:$N1257)-1)*9/4,1)+CachTinhDiem!$B$24*ROUND(1+(INDEX(CachTinhDiem!$B$15:$E$20,MATCH($O1257,CachTinhDiem!$A$15:$A$20,0),4)-1)*9/4,1),1)</f>
        <v>5.5</v>
      </c>
      <c r="T1257" s="18" t="str">
        <f>INDEX(CachTinhDiem!$A$8:$A$11,MATCH(MAX($P1257:$S1257),$P1257:$S1257,0))</f>
        <v>Đi học</v>
      </c>
      <c r="U1257" s="21" t="s">
        <v>91</v>
      </c>
      <c r="V1257" s="21" t="s">
        <v>92</v>
      </c>
    </row>
    <row r="1258" spans="1:22" ht="15" customHeight="1" x14ac:dyDescent="0.35">
      <c r="A1258" s="18" t="s">
        <v>2722</v>
      </c>
      <c r="B1258" s="18" t="s">
        <v>2523</v>
      </c>
      <c r="C1258" s="18" t="s">
        <v>2723</v>
      </c>
      <c r="D1258" s="18" t="s">
        <v>85</v>
      </c>
      <c r="E1258" s="18" t="s">
        <v>183</v>
      </c>
      <c r="F1258" s="18" t="s">
        <v>87</v>
      </c>
      <c r="G1258" s="18" t="s">
        <v>1258</v>
      </c>
      <c r="H1258" s="19">
        <v>5</v>
      </c>
      <c r="I1258" s="19">
        <v>34</v>
      </c>
      <c r="J1258" s="18" t="s">
        <v>1520</v>
      </c>
      <c r="K1258" s="19">
        <v>4</v>
      </c>
      <c r="L1258" s="19">
        <v>1</v>
      </c>
      <c r="M1258" s="19">
        <v>3</v>
      </c>
      <c r="N1258" s="19">
        <v>5</v>
      </c>
      <c r="O1258" s="18" t="s">
        <v>103</v>
      </c>
      <c r="P1258" s="20">
        <f>ROUND(CachTinhDiem!$B$23*ROUND(1+(SUMPRODUCT(INDEX(CachTinhDiem!$B$8:$E$11,1,0),$K1258:$N1258)-1)*9/4,1)+CachTinhDiem!$B$24*ROUND(1+(INDEX(CachTinhDiem!$B$15:$E$20,MATCH($O1258,CachTinhDiem!$A$15:$A$20,0),1)-1)*9/4,1),1)</f>
        <v>6.3</v>
      </c>
      <c r="Q1258" s="20">
        <f>ROUND(CachTinhDiem!$B$23*ROUND(1+(SUMPRODUCT(INDEX(CachTinhDiem!$B$8:$E$11,2,0),$K1258:$N1258)-1)*9/4,1)+CachTinhDiem!$B$24*ROUND(1+(INDEX(CachTinhDiem!$B$15:$E$20,MATCH($O1258,CachTinhDiem!$A$15:$A$20,0),2)-1)*9/4,1),1)</f>
        <v>4.8</v>
      </c>
      <c r="R1258" s="20">
        <f>ROUND(CachTinhDiem!$B$23*ROUND(1+(SUMPRODUCT(INDEX(CachTinhDiem!$B$8:$E$11,3,0),$K1258:$N1258)-1)*9/4,1)+CachTinhDiem!$B$24*ROUND(1+(INDEX(CachTinhDiem!$B$15:$E$20,MATCH($O1258,CachTinhDiem!$A$15:$A$20,0),3)-1)*9/4,1),1)</f>
        <v>4.5999999999999996</v>
      </c>
      <c r="S1258" s="20">
        <f>ROUND(CachTinhDiem!$B$23*ROUND(1+(SUMPRODUCT(INDEX(CachTinhDiem!$B$8:$E$11,4,0),$K1258:$N1258)-1)*9/4,1)+CachTinhDiem!$B$24*ROUND(1+(INDEX(CachTinhDiem!$B$15:$E$20,MATCH($O1258,CachTinhDiem!$A$15:$A$20,0),4)-1)*9/4,1),1)</f>
        <v>8.1</v>
      </c>
      <c r="T1258" s="18" t="str">
        <f>INDEX(CachTinhDiem!$A$8:$A$11,MATCH(MAX($P1258:$S1258),$P1258:$S1258,0))</f>
        <v>Thuyết trình</v>
      </c>
      <c r="U1258" s="21" t="s">
        <v>91</v>
      </c>
      <c r="V1258" s="21" t="s">
        <v>92</v>
      </c>
    </row>
    <row r="1259" spans="1:22" ht="15" customHeight="1" x14ac:dyDescent="0.35">
      <c r="A1259" s="18" t="s">
        <v>2724</v>
      </c>
      <c r="B1259" s="18" t="s">
        <v>2523</v>
      </c>
      <c r="C1259" s="18" t="s">
        <v>2725</v>
      </c>
      <c r="D1259" s="18" t="s">
        <v>136</v>
      </c>
      <c r="E1259" s="18" t="s">
        <v>186</v>
      </c>
      <c r="F1259" s="18" t="s">
        <v>87</v>
      </c>
      <c r="G1259" s="18" t="s">
        <v>1065</v>
      </c>
      <c r="H1259" s="19">
        <v>5</v>
      </c>
      <c r="I1259" s="19">
        <v>30</v>
      </c>
      <c r="J1259" s="18" t="s">
        <v>200</v>
      </c>
      <c r="K1259" s="19">
        <v>4</v>
      </c>
      <c r="L1259" s="19">
        <v>2</v>
      </c>
      <c r="M1259" s="19">
        <v>5</v>
      </c>
      <c r="N1259" s="19">
        <v>1</v>
      </c>
      <c r="O1259" s="18" t="s">
        <v>138</v>
      </c>
      <c r="P1259" s="20">
        <f>ROUND(CachTinhDiem!$B$23*ROUND(1+(SUMPRODUCT(INDEX(CachTinhDiem!$B$8:$E$11,1,0),$K1259:$N1259)-1)*9/4,1)+CachTinhDiem!$B$24*ROUND(1+(INDEX(CachTinhDiem!$B$15:$E$20,MATCH($O1259,CachTinhDiem!$A$15:$A$20,0),1)-1)*9/4,1),1)</f>
        <v>5.9</v>
      </c>
      <c r="Q1259" s="20">
        <f>ROUND(CachTinhDiem!$B$23*ROUND(1+(SUMPRODUCT(INDEX(CachTinhDiem!$B$8:$E$11,2,0),$K1259:$N1259)-1)*9/4,1)+CachTinhDiem!$B$24*ROUND(1+(INDEX(CachTinhDiem!$B$15:$E$20,MATCH($O1259,CachTinhDiem!$A$15:$A$20,0),2)-1)*9/4,1),1)</f>
        <v>8.1</v>
      </c>
      <c r="R1259" s="20">
        <f>ROUND(CachTinhDiem!$B$23*ROUND(1+(SUMPRODUCT(INDEX(CachTinhDiem!$B$8:$E$11,3,0),$K1259:$N1259)-1)*9/4,1)+CachTinhDiem!$B$24*ROUND(1+(INDEX(CachTinhDiem!$B$15:$E$20,MATCH($O1259,CachTinhDiem!$A$15:$A$20,0),3)-1)*9/4,1),1)</f>
        <v>6.7</v>
      </c>
      <c r="S1259" s="20">
        <f>ROUND(CachTinhDiem!$B$23*ROUND(1+(SUMPRODUCT(INDEX(CachTinhDiem!$B$8:$E$11,4,0),$K1259:$N1259)-1)*9/4,1)+CachTinhDiem!$B$24*ROUND(1+(INDEX(CachTinhDiem!$B$15:$E$20,MATCH($O1259,CachTinhDiem!$A$15:$A$20,0),4)-1)*9/4,1),1)</f>
        <v>2.6</v>
      </c>
      <c r="T1259" s="18" t="str">
        <f>INDEX(CachTinhDiem!$A$8:$A$11,MATCH(MAX($P1259:$S1259),$P1259:$S1259,0))</f>
        <v>Xưởng/Công trình</v>
      </c>
      <c r="U1259" s="21" t="s">
        <v>91</v>
      </c>
      <c r="V1259" s="21" t="s">
        <v>92</v>
      </c>
    </row>
    <row r="1260" spans="1:22" ht="15" customHeight="1" x14ac:dyDescent="0.35">
      <c r="A1260" s="18" t="s">
        <v>2726</v>
      </c>
      <c r="B1260" s="18" t="s">
        <v>2523</v>
      </c>
      <c r="C1260" s="18" t="s">
        <v>2727</v>
      </c>
      <c r="D1260" s="18" t="s">
        <v>85</v>
      </c>
      <c r="E1260" s="18" t="s">
        <v>147</v>
      </c>
      <c r="F1260" s="18" t="s">
        <v>87</v>
      </c>
      <c r="G1260" s="18" t="s">
        <v>1123</v>
      </c>
      <c r="H1260" s="19">
        <v>5</v>
      </c>
      <c r="I1260" s="19">
        <v>19</v>
      </c>
      <c r="J1260" s="18" t="s">
        <v>120</v>
      </c>
      <c r="K1260" s="19">
        <v>4</v>
      </c>
      <c r="L1260" s="19">
        <v>1</v>
      </c>
      <c r="M1260" s="19">
        <v>2</v>
      </c>
      <c r="N1260" s="19">
        <v>3</v>
      </c>
      <c r="O1260" s="18" t="s">
        <v>90</v>
      </c>
      <c r="P1260" s="20">
        <f>ROUND(CachTinhDiem!$B$23*ROUND(1+(SUMPRODUCT(INDEX(CachTinhDiem!$B$8:$E$11,1,0),$K1260:$N1260)-1)*9/4,1)+CachTinhDiem!$B$24*ROUND(1+(INDEX(CachTinhDiem!$B$15:$E$20,MATCH($O1260,CachTinhDiem!$A$15:$A$20,0),1)-1)*9/4,1),1)</f>
        <v>4.9000000000000004</v>
      </c>
      <c r="Q1260" s="20">
        <f>ROUND(CachTinhDiem!$B$23*ROUND(1+(SUMPRODUCT(INDEX(CachTinhDiem!$B$8:$E$11,2,0),$K1260:$N1260)-1)*9/4,1)+CachTinhDiem!$B$24*ROUND(1+(INDEX(CachTinhDiem!$B$15:$E$20,MATCH($O1260,CachTinhDiem!$A$15:$A$20,0),2)-1)*9/4,1),1)</f>
        <v>4.4000000000000004</v>
      </c>
      <c r="R1260" s="20">
        <f>ROUND(CachTinhDiem!$B$23*ROUND(1+(SUMPRODUCT(INDEX(CachTinhDiem!$B$8:$E$11,3,0),$K1260:$N1260)-1)*9/4,1)+CachTinhDiem!$B$24*ROUND(1+(INDEX(CachTinhDiem!$B$15:$E$20,MATCH($O1260,CachTinhDiem!$A$15:$A$20,0),3)-1)*9/4,1),1)</f>
        <v>4.4000000000000004</v>
      </c>
      <c r="S1260" s="20">
        <f>ROUND(CachTinhDiem!$B$23*ROUND(1+(SUMPRODUCT(INDEX(CachTinhDiem!$B$8:$E$11,4,0),$K1260:$N1260)-1)*9/4,1)+CachTinhDiem!$B$24*ROUND(1+(INDEX(CachTinhDiem!$B$15:$E$20,MATCH($O1260,CachTinhDiem!$A$15:$A$20,0),4)-1)*9/4,1),1)</f>
        <v>3.9</v>
      </c>
      <c r="T1260" s="18" t="str">
        <f>INDEX(CachTinhDiem!$A$8:$A$11,MATCH(MAX($P1260:$S1260),$P1260:$S1260,0))</f>
        <v>Đi học</v>
      </c>
      <c r="U1260" s="21" t="s">
        <v>91</v>
      </c>
      <c r="V1260" s="21" t="s">
        <v>92</v>
      </c>
    </row>
    <row r="1261" spans="1:22" ht="15" customHeight="1" x14ac:dyDescent="0.35">
      <c r="A1261" s="18" t="s">
        <v>2728</v>
      </c>
      <c r="B1261" s="18" t="s">
        <v>2523</v>
      </c>
      <c r="C1261" s="18" t="s">
        <v>2729</v>
      </c>
      <c r="D1261" s="18" t="s">
        <v>85</v>
      </c>
      <c r="E1261" s="18" t="s">
        <v>170</v>
      </c>
      <c r="F1261" s="18" t="s">
        <v>87</v>
      </c>
      <c r="G1261" s="18" t="s">
        <v>2527</v>
      </c>
      <c r="H1261" s="19">
        <v>8</v>
      </c>
      <c r="I1261" s="19">
        <v>40</v>
      </c>
      <c r="J1261" s="18" t="s">
        <v>1520</v>
      </c>
      <c r="K1261" s="19">
        <v>3</v>
      </c>
      <c r="L1261" s="19">
        <v>5</v>
      </c>
      <c r="M1261" s="19">
        <v>5</v>
      </c>
      <c r="N1261" s="19">
        <v>2</v>
      </c>
      <c r="O1261" s="18" t="s">
        <v>138</v>
      </c>
      <c r="P1261" s="20">
        <f>ROUND(CachTinhDiem!$B$23*ROUND(1+(SUMPRODUCT(INDEX(CachTinhDiem!$B$8:$E$11,1,0),$K1261:$N1261)-1)*9/4,1)+CachTinhDiem!$B$24*ROUND(1+(INDEX(CachTinhDiem!$B$15:$E$20,MATCH($O1261,CachTinhDiem!$A$15:$A$20,0),1)-1)*9/4,1),1)</f>
        <v>7.6</v>
      </c>
      <c r="Q1261" s="20">
        <f>ROUND(CachTinhDiem!$B$23*ROUND(1+(SUMPRODUCT(INDEX(CachTinhDiem!$B$8:$E$11,2,0),$K1261:$N1261)-1)*9/4,1)+CachTinhDiem!$B$24*ROUND(1+(INDEX(CachTinhDiem!$B$15:$E$20,MATCH($O1261,CachTinhDiem!$A$15:$A$20,0),2)-1)*9/4,1),1)</f>
        <v>8.9</v>
      </c>
      <c r="R1261" s="20">
        <f>ROUND(CachTinhDiem!$B$23*ROUND(1+(SUMPRODUCT(INDEX(CachTinhDiem!$B$8:$E$11,3,0),$K1261:$N1261)-1)*9/4,1)+CachTinhDiem!$B$24*ROUND(1+(INDEX(CachTinhDiem!$B$15:$E$20,MATCH($O1261,CachTinhDiem!$A$15:$A$20,0),3)-1)*9/4,1),1)</f>
        <v>8.4</v>
      </c>
      <c r="S1261" s="20">
        <f>ROUND(CachTinhDiem!$B$23*ROUND(1+(SUMPRODUCT(INDEX(CachTinhDiem!$B$8:$E$11,4,0),$K1261:$N1261)-1)*9/4,1)+CachTinhDiem!$B$24*ROUND(1+(INDEX(CachTinhDiem!$B$15:$E$20,MATCH($O1261,CachTinhDiem!$A$15:$A$20,0),4)-1)*9/4,1),1)</f>
        <v>4.5</v>
      </c>
      <c r="T1261" s="18" t="str">
        <f>INDEX(CachTinhDiem!$A$8:$A$11,MATCH(MAX($P1261:$S1261),$P1261:$S1261,0))</f>
        <v>Xưởng/Công trình</v>
      </c>
      <c r="U1261" s="21" t="s">
        <v>91</v>
      </c>
      <c r="V1261" s="21" t="s">
        <v>92</v>
      </c>
    </row>
    <row r="1262" spans="1:22" ht="15" customHeight="1" x14ac:dyDescent="0.35">
      <c r="A1262" s="18" t="s">
        <v>2730</v>
      </c>
      <c r="B1262" s="18" t="s">
        <v>2523</v>
      </c>
      <c r="C1262" s="18" t="s">
        <v>2731</v>
      </c>
      <c r="D1262" s="18" t="s">
        <v>85</v>
      </c>
      <c r="E1262" s="18" t="s">
        <v>95</v>
      </c>
      <c r="F1262" s="18" t="s">
        <v>87</v>
      </c>
      <c r="G1262" s="18" t="s">
        <v>2562</v>
      </c>
      <c r="H1262" s="19">
        <v>6</v>
      </c>
      <c r="I1262" s="19">
        <v>40</v>
      </c>
      <c r="J1262" s="18" t="s">
        <v>1520</v>
      </c>
      <c r="K1262" s="19">
        <v>3</v>
      </c>
      <c r="L1262" s="19">
        <v>5</v>
      </c>
      <c r="M1262" s="19">
        <v>4</v>
      </c>
      <c r="N1262" s="19">
        <v>3</v>
      </c>
      <c r="O1262" s="18" t="s">
        <v>90</v>
      </c>
      <c r="P1262" s="20">
        <f>ROUND(CachTinhDiem!$B$23*ROUND(1+(SUMPRODUCT(INDEX(CachTinhDiem!$B$8:$E$11,1,0),$K1262:$N1262)-1)*9/4,1)+CachTinhDiem!$B$24*ROUND(1+(INDEX(CachTinhDiem!$B$15:$E$20,MATCH($O1262,CachTinhDiem!$A$15:$A$20,0),1)-1)*9/4,1),1)</f>
        <v>7.6</v>
      </c>
      <c r="Q1262" s="20">
        <f>ROUND(CachTinhDiem!$B$23*ROUND(1+(SUMPRODUCT(INDEX(CachTinhDiem!$B$8:$E$11,2,0),$K1262:$N1262)-1)*9/4,1)+CachTinhDiem!$B$24*ROUND(1+(INDEX(CachTinhDiem!$B$15:$E$20,MATCH($O1262,CachTinhDiem!$A$15:$A$20,0),2)-1)*9/4,1),1)</f>
        <v>6.9</v>
      </c>
      <c r="R1262" s="20">
        <f>ROUND(CachTinhDiem!$B$23*ROUND(1+(SUMPRODUCT(INDEX(CachTinhDiem!$B$8:$E$11,3,0),$K1262:$N1262)-1)*9/4,1)+CachTinhDiem!$B$24*ROUND(1+(INDEX(CachTinhDiem!$B$15:$E$20,MATCH($O1262,CachTinhDiem!$A$15:$A$20,0),3)-1)*9/4,1),1)</f>
        <v>7.9</v>
      </c>
      <c r="S1262" s="20">
        <f>ROUND(CachTinhDiem!$B$23*ROUND(1+(SUMPRODUCT(INDEX(CachTinhDiem!$B$8:$E$11,4,0),$K1262:$N1262)-1)*9/4,1)+CachTinhDiem!$B$24*ROUND(1+(INDEX(CachTinhDiem!$B$15:$E$20,MATCH($O1262,CachTinhDiem!$A$15:$A$20,0),4)-1)*9/4,1),1)</f>
        <v>5.8</v>
      </c>
      <c r="T1262" s="18" t="str">
        <f>INDEX(CachTinhDiem!$A$8:$A$11,MATCH(MAX($P1262:$S1262),$P1262:$S1262,0))</f>
        <v>Vẽ ngoại cảnh</v>
      </c>
      <c r="U1262" s="21" t="s">
        <v>91</v>
      </c>
      <c r="V1262" s="21" t="s">
        <v>92</v>
      </c>
    </row>
    <row r="1263" spans="1:22" ht="15" customHeight="1" x14ac:dyDescent="0.35">
      <c r="A1263" s="18" t="s">
        <v>2732</v>
      </c>
      <c r="B1263" s="18" t="s">
        <v>2523</v>
      </c>
      <c r="C1263" s="18" t="s">
        <v>2733</v>
      </c>
      <c r="D1263" s="18" t="s">
        <v>85</v>
      </c>
      <c r="E1263" s="18" t="s">
        <v>147</v>
      </c>
      <c r="F1263" s="18" t="s">
        <v>87</v>
      </c>
      <c r="G1263" s="18" t="s">
        <v>1258</v>
      </c>
      <c r="H1263" s="19">
        <v>7</v>
      </c>
      <c r="I1263" s="19">
        <v>34</v>
      </c>
      <c r="J1263" s="18" t="s">
        <v>1520</v>
      </c>
      <c r="K1263" s="19">
        <v>4</v>
      </c>
      <c r="L1263" s="19">
        <v>1</v>
      </c>
      <c r="M1263" s="19">
        <v>2</v>
      </c>
      <c r="N1263" s="19">
        <v>5</v>
      </c>
      <c r="O1263" s="18" t="s">
        <v>103</v>
      </c>
      <c r="P1263" s="20">
        <f>ROUND(CachTinhDiem!$B$23*ROUND(1+(SUMPRODUCT(INDEX(CachTinhDiem!$B$8:$E$11,1,0),$K1263:$N1263)-1)*9/4,1)+CachTinhDiem!$B$24*ROUND(1+(INDEX(CachTinhDiem!$B$15:$E$20,MATCH($O1263,CachTinhDiem!$A$15:$A$20,0),1)-1)*9/4,1),1)</f>
        <v>5.9</v>
      </c>
      <c r="Q1263" s="20">
        <f>ROUND(CachTinhDiem!$B$23*ROUND(1+(SUMPRODUCT(INDEX(CachTinhDiem!$B$8:$E$11,2,0),$K1263:$N1263)-1)*9/4,1)+CachTinhDiem!$B$24*ROUND(1+(INDEX(CachTinhDiem!$B$15:$E$20,MATCH($O1263,CachTinhDiem!$A$15:$A$20,0),2)-1)*9/4,1),1)</f>
        <v>4.0999999999999996</v>
      </c>
      <c r="R1263" s="20">
        <f>ROUND(CachTinhDiem!$B$23*ROUND(1+(SUMPRODUCT(INDEX(CachTinhDiem!$B$8:$E$11,3,0),$K1263:$N1263)-1)*9/4,1)+CachTinhDiem!$B$24*ROUND(1+(INDEX(CachTinhDiem!$B$15:$E$20,MATCH($O1263,CachTinhDiem!$A$15:$A$20,0),3)-1)*9/4,1),1)</f>
        <v>3.7</v>
      </c>
      <c r="S1263" s="20">
        <f>ROUND(CachTinhDiem!$B$23*ROUND(1+(SUMPRODUCT(INDEX(CachTinhDiem!$B$8:$E$11,4,0),$K1263:$N1263)-1)*9/4,1)+CachTinhDiem!$B$24*ROUND(1+(INDEX(CachTinhDiem!$B$15:$E$20,MATCH($O1263,CachTinhDiem!$A$15:$A$20,0),4)-1)*9/4,1),1)</f>
        <v>7.8</v>
      </c>
      <c r="T1263" s="18" t="str">
        <f>INDEX(CachTinhDiem!$A$8:$A$11,MATCH(MAX($P1263:$S1263),$P1263:$S1263,0))</f>
        <v>Thuyết trình</v>
      </c>
      <c r="U1263" s="21" t="s">
        <v>91</v>
      </c>
      <c r="V1263" s="21" t="s">
        <v>92</v>
      </c>
    </row>
    <row r="1264" spans="1:22" ht="15" customHeight="1" x14ac:dyDescent="0.35">
      <c r="A1264" s="18" t="s">
        <v>2734</v>
      </c>
      <c r="B1264" s="18" t="s">
        <v>2523</v>
      </c>
      <c r="C1264" s="18" t="s">
        <v>2735</v>
      </c>
      <c r="D1264" s="18" t="s">
        <v>100</v>
      </c>
      <c r="E1264" s="18" t="s">
        <v>147</v>
      </c>
      <c r="F1264" s="18" t="s">
        <v>87</v>
      </c>
      <c r="G1264" s="18" t="s">
        <v>2530</v>
      </c>
      <c r="H1264" s="19">
        <v>5</v>
      </c>
      <c r="I1264" s="19">
        <v>19</v>
      </c>
      <c r="J1264" s="18" t="s">
        <v>120</v>
      </c>
      <c r="K1264" s="19">
        <v>4</v>
      </c>
      <c r="L1264" s="19">
        <v>1</v>
      </c>
      <c r="M1264" s="19">
        <v>4</v>
      </c>
      <c r="N1264" s="19">
        <v>5</v>
      </c>
      <c r="O1264" s="18" t="s">
        <v>103</v>
      </c>
      <c r="P1264" s="20">
        <f>ROUND(CachTinhDiem!$B$23*ROUND(1+(SUMPRODUCT(INDEX(CachTinhDiem!$B$8:$E$11,1,0),$K1264:$N1264)-1)*9/4,1)+CachTinhDiem!$B$24*ROUND(1+(INDEX(CachTinhDiem!$B$15:$E$20,MATCH($O1264,CachTinhDiem!$A$15:$A$20,0),1)-1)*9/4,1),1)</f>
        <v>6.8</v>
      </c>
      <c r="Q1264" s="20">
        <f>ROUND(CachTinhDiem!$B$23*ROUND(1+(SUMPRODUCT(INDEX(CachTinhDiem!$B$8:$E$11,2,0),$K1264:$N1264)-1)*9/4,1)+CachTinhDiem!$B$24*ROUND(1+(INDEX(CachTinhDiem!$B$15:$E$20,MATCH($O1264,CachTinhDiem!$A$15:$A$20,0),2)-1)*9/4,1),1)</f>
        <v>5.6</v>
      </c>
      <c r="R1264" s="20">
        <f>ROUND(CachTinhDiem!$B$23*ROUND(1+(SUMPRODUCT(INDEX(CachTinhDiem!$B$8:$E$11,3,0),$K1264:$N1264)-1)*9/4,1)+CachTinhDiem!$B$24*ROUND(1+(INDEX(CachTinhDiem!$B$15:$E$20,MATCH($O1264,CachTinhDiem!$A$15:$A$20,0),3)-1)*9/4,1),1)</f>
        <v>5.3</v>
      </c>
      <c r="S1264" s="20">
        <f>ROUND(CachTinhDiem!$B$23*ROUND(1+(SUMPRODUCT(INDEX(CachTinhDiem!$B$8:$E$11,4,0),$K1264:$N1264)-1)*9/4,1)+CachTinhDiem!$B$24*ROUND(1+(INDEX(CachTinhDiem!$B$15:$E$20,MATCH($O1264,CachTinhDiem!$A$15:$A$20,0),4)-1)*9/4,1),1)</f>
        <v>8.5</v>
      </c>
      <c r="T1264" s="18" t="str">
        <f>INDEX(CachTinhDiem!$A$8:$A$11,MATCH(MAX($P1264:$S1264),$P1264:$S1264,0))</f>
        <v>Thuyết trình</v>
      </c>
      <c r="U1264" s="21" t="s">
        <v>91</v>
      </c>
      <c r="V1264" s="21" t="s">
        <v>92</v>
      </c>
    </row>
    <row r="1265" spans="1:22" ht="15" customHeight="1" x14ac:dyDescent="0.35">
      <c r="A1265" s="18" t="s">
        <v>2736</v>
      </c>
      <c r="B1265" s="18" t="s">
        <v>2523</v>
      </c>
      <c r="C1265" s="18" t="s">
        <v>2737</v>
      </c>
      <c r="D1265" s="18" t="s">
        <v>85</v>
      </c>
      <c r="E1265" s="18" t="s">
        <v>225</v>
      </c>
      <c r="F1265" s="18" t="s">
        <v>87</v>
      </c>
      <c r="G1265" s="18" t="s">
        <v>1258</v>
      </c>
      <c r="H1265" s="19">
        <v>5</v>
      </c>
      <c r="I1265" s="19">
        <v>34</v>
      </c>
      <c r="J1265" s="18" t="s">
        <v>1520</v>
      </c>
      <c r="K1265" s="19">
        <v>4</v>
      </c>
      <c r="L1265" s="19">
        <v>1</v>
      </c>
      <c r="M1265" s="19">
        <v>2</v>
      </c>
      <c r="N1265" s="19">
        <v>5</v>
      </c>
      <c r="O1265" s="18" t="s">
        <v>103</v>
      </c>
      <c r="P1265" s="20">
        <f>ROUND(CachTinhDiem!$B$23*ROUND(1+(SUMPRODUCT(INDEX(CachTinhDiem!$B$8:$E$11,1,0),$K1265:$N1265)-1)*9/4,1)+CachTinhDiem!$B$24*ROUND(1+(INDEX(CachTinhDiem!$B$15:$E$20,MATCH($O1265,CachTinhDiem!$A$15:$A$20,0),1)-1)*9/4,1),1)</f>
        <v>5.9</v>
      </c>
      <c r="Q1265" s="20">
        <f>ROUND(CachTinhDiem!$B$23*ROUND(1+(SUMPRODUCT(INDEX(CachTinhDiem!$B$8:$E$11,2,0),$K1265:$N1265)-1)*9/4,1)+CachTinhDiem!$B$24*ROUND(1+(INDEX(CachTinhDiem!$B$15:$E$20,MATCH($O1265,CachTinhDiem!$A$15:$A$20,0),2)-1)*9/4,1),1)</f>
        <v>4.0999999999999996</v>
      </c>
      <c r="R1265" s="20">
        <f>ROUND(CachTinhDiem!$B$23*ROUND(1+(SUMPRODUCT(INDEX(CachTinhDiem!$B$8:$E$11,3,0),$K1265:$N1265)-1)*9/4,1)+CachTinhDiem!$B$24*ROUND(1+(INDEX(CachTinhDiem!$B$15:$E$20,MATCH($O1265,CachTinhDiem!$A$15:$A$20,0),3)-1)*9/4,1),1)</f>
        <v>3.7</v>
      </c>
      <c r="S1265" s="20">
        <f>ROUND(CachTinhDiem!$B$23*ROUND(1+(SUMPRODUCT(INDEX(CachTinhDiem!$B$8:$E$11,4,0),$K1265:$N1265)-1)*9/4,1)+CachTinhDiem!$B$24*ROUND(1+(INDEX(CachTinhDiem!$B$15:$E$20,MATCH($O1265,CachTinhDiem!$A$15:$A$20,0),4)-1)*9/4,1),1)</f>
        <v>7.8</v>
      </c>
      <c r="T1265" s="18" t="str">
        <f>INDEX(CachTinhDiem!$A$8:$A$11,MATCH(MAX($P1265:$S1265),$P1265:$S1265,0))</f>
        <v>Thuyết trình</v>
      </c>
      <c r="U1265" s="21" t="s">
        <v>91</v>
      </c>
      <c r="V1265" s="21" t="s">
        <v>92</v>
      </c>
    </row>
    <row r="1266" spans="1:22" ht="15" customHeight="1" x14ac:dyDescent="0.35">
      <c r="A1266" s="18" t="s">
        <v>2738</v>
      </c>
      <c r="B1266" s="18" t="s">
        <v>2523</v>
      </c>
      <c r="C1266" s="18" t="s">
        <v>2739</v>
      </c>
      <c r="D1266" s="18" t="s">
        <v>100</v>
      </c>
      <c r="E1266" s="18" t="s">
        <v>131</v>
      </c>
      <c r="F1266" s="18" t="s">
        <v>87</v>
      </c>
      <c r="G1266" s="18" t="s">
        <v>2562</v>
      </c>
      <c r="H1266" s="19">
        <v>7</v>
      </c>
      <c r="I1266" s="19">
        <v>39</v>
      </c>
      <c r="J1266" s="18" t="s">
        <v>1520</v>
      </c>
      <c r="K1266" s="19">
        <v>3</v>
      </c>
      <c r="L1266" s="19">
        <v>5</v>
      </c>
      <c r="M1266" s="19">
        <v>5</v>
      </c>
      <c r="N1266" s="19">
        <v>2</v>
      </c>
      <c r="O1266" s="18" t="s">
        <v>138</v>
      </c>
      <c r="P1266" s="20">
        <f>ROUND(CachTinhDiem!$B$23*ROUND(1+(SUMPRODUCT(INDEX(CachTinhDiem!$B$8:$E$11,1,0),$K1266:$N1266)-1)*9/4,1)+CachTinhDiem!$B$24*ROUND(1+(INDEX(CachTinhDiem!$B$15:$E$20,MATCH($O1266,CachTinhDiem!$A$15:$A$20,0),1)-1)*9/4,1),1)</f>
        <v>7.6</v>
      </c>
      <c r="Q1266" s="20">
        <f>ROUND(CachTinhDiem!$B$23*ROUND(1+(SUMPRODUCT(INDEX(CachTinhDiem!$B$8:$E$11,2,0),$K1266:$N1266)-1)*9/4,1)+CachTinhDiem!$B$24*ROUND(1+(INDEX(CachTinhDiem!$B$15:$E$20,MATCH($O1266,CachTinhDiem!$A$15:$A$20,0),2)-1)*9/4,1),1)</f>
        <v>8.9</v>
      </c>
      <c r="R1266" s="20">
        <f>ROUND(CachTinhDiem!$B$23*ROUND(1+(SUMPRODUCT(INDEX(CachTinhDiem!$B$8:$E$11,3,0),$K1266:$N1266)-1)*9/4,1)+CachTinhDiem!$B$24*ROUND(1+(INDEX(CachTinhDiem!$B$15:$E$20,MATCH($O1266,CachTinhDiem!$A$15:$A$20,0),3)-1)*9/4,1),1)</f>
        <v>8.4</v>
      </c>
      <c r="S1266" s="20">
        <f>ROUND(CachTinhDiem!$B$23*ROUND(1+(SUMPRODUCT(INDEX(CachTinhDiem!$B$8:$E$11,4,0),$K1266:$N1266)-1)*9/4,1)+CachTinhDiem!$B$24*ROUND(1+(INDEX(CachTinhDiem!$B$15:$E$20,MATCH($O1266,CachTinhDiem!$A$15:$A$20,0),4)-1)*9/4,1),1)</f>
        <v>4.5</v>
      </c>
      <c r="T1266" s="18" t="str">
        <f>INDEX(CachTinhDiem!$A$8:$A$11,MATCH(MAX($P1266:$S1266),$P1266:$S1266,0))</f>
        <v>Xưởng/Công trình</v>
      </c>
      <c r="U1266" s="21" t="s">
        <v>91</v>
      </c>
      <c r="V1266" s="21" t="s">
        <v>92</v>
      </c>
    </row>
    <row r="1267" spans="1:22" ht="15" customHeight="1" x14ac:dyDescent="0.35">
      <c r="A1267" s="18" t="s">
        <v>2740</v>
      </c>
      <c r="B1267" s="18" t="s">
        <v>2523</v>
      </c>
      <c r="C1267" s="18" t="s">
        <v>2741</v>
      </c>
      <c r="D1267" s="18" t="s">
        <v>136</v>
      </c>
      <c r="E1267" s="18" t="s">
        <v>160</v>
      </c>
      <c r="F1267" s="18" t="s">
        <v>87</v>
      </c>
      <c r="G1267" s="18" t="s">
        <v>2548</v>
      </c>
      <c r="H1267" s="19">
        <v>12</v>
      </c>
      <c r="I1267" s="19">
        <v>33</v>
      </c>
      <c r="J1267" s="18" t="s">
        <v>89</v>
      </c>
      <c r="K1267" s="19">
        <v>3</v>
      </c>
      <c r="L1267" s="19">
        <v>2</v>
      </c>
      <c r="M1267" s="19">
        <v>3</v>
      </c>
      <c r="N1267" s="19">
        <v>3</v>
      </c>
      <c r="O1267" s="18" t="s">
        <v>115</v>
      </c>
      <c r="P1267" s="20">
        <f>ROUND(CachTinhDiem!$B$23*ROUND(1+(SUMPRODUCT(INDEX(CachTinhDiem!$B$8:$E$11,1,0),$K1267:$N1267)-1)*9/4,1)+CachTinhDiem!$B$24*ROUND(1+(INDEX(CachTinhDiem!$B$15:$E$20,MATCH($O1267,CachTinhDiem!$A$15:$A$20,0),1)-1)*9/4,1),1)</f>
        <v>6.4</v>
      </c>
      <c r="Q1267" s="20">
        <f>ROUND(CachTinhDiem!$B$23*ROUND(1+(SUMPRODUCT(INDEX(CachTinhDiem!$B$8:$E$11,2,0),$K1267:$N1267)-1)*9/4,1)+CachTinhDiem!$B$24*ROUND(1+(INDEX(CachTinhDiem!$B$15:$E$20,MATCH($O1267,CachTinhDiem!$A$15:$A$20,0),2)-1)*9/4,1),1)</f>
        <v>5.9</v>
      </c>
      <c r="R1267" s="20">
        <f>ROUND(CachTinhDiem!$B$23*ROUND(1+(SUMPRODUCT(INDEX(CachTinhDiem!$B$8:$E$11,3,0),$K1267:$N1267)-1)*9/4,1)+CachTinhDiem!$B$24*ROUND(1+(INDEX(CachTinhDiem!$B$15:$E$20,MATCH($O1267,CachTinhDiem!$A$15:$A$20,0),3)-1)*9/4,1),1)</f>
        <v>6.4</v>
      </c>
      <c r="S1267" s="20">
        <f>ROUND(CachTinhDiem!$B$23*ROUND(1+(SUMPRODUCT(INDEX(CachTinhDiem!$B$8:$E$11,4,0),$K1267:$N1267)-1)*9/4,1)+CachTinhDiem!$B$24*ROUND(1+(INDEX(CachTinhDiem!$B$15:$E$20,MATCH($O1267,CachTinhDiem!$A$15:$A$20,0),4)-1)*9/4,1),1)</f>
        <v>5.2</v>
      </c>
      <c r="T1267" s="18" t="str">
        <f>INDEX(CachTinhDiem!$A$8:$A$11,MATCH(MAX($P1267:$S1267),$P1267:$S1267,0))</f>
        <v>Đi học</v>
      </c>
      <c r="U1267" s="21" t="s">
        <v>91</v>
      </c>
      <c r="V1267" s="21" t="s">
        <v>92</v>
      </c>
    </row>
    <row r="1268" spans="1:22" ht="15" customHeight="1" x14ac:dyDescent="0.35">
      <c r="A1268" s="18" t="s">
        <v>2742</v>
      </c>
      <c r="B1268" s="18" t="s">
        <v>2523</v>
      </c>
      <c r="C1268" s="18" t="s">
        <v>2743</v>
      </c>
      <c r="D1268" s="18" t="s">
        <v>100</v>
      </c>
      <c r="E1268" s="18" t="s">
        <v>1097</v>
      </c>
      <c r="F1268" s="18" t="s">
        <v>87</v>
      </c>
      <c r="G1268" s="18" t="s">
        <v>1258</v>
      </c>
      <c r="H1268" s="19">
        <v>15</v>
      </c>
      <c r="I1268" s="19">
        <v>33</v>
      </c>
      <c r="J1268" s="18" t="s">
        <v>89</v>
      </c>
      <c r="K1268" s="19">
        <v>2</v>
      </c>
      <c r="L1268" s="19">
        <v>1</v>
      </c>
      <c r="M1268" s="19">
        <v>1</v>
      </c>
      <c r="N1268" s="19">
        <v>5</v>
      </c>
      <c r="O1268" s="18" t="s">
        <v>103</v>
      </c>
      <c r="P1268" s="20">
        <f>ROUND(CachTinhDiem!$B$23*ROUND(1+(SUMPRODUCT(INDEX(CachTinhDiem!$B$8:$E$11,1,0),$K1268:$N1268)-1)*9/4,1)+CachTinhDiem!$B$24*ROUND(1+(INDEX(CachTinhDiem!$B$15:$E$20,MATCH($O1268,CachTinhDiem!$A$15:$A$20,0),1)-1)*9/4,1),1)</f>
        <v>5.0999999999999996</v>
      </c>
      <c r="Q1268" s="20">
        <f>ROUND(CachTinhDiem!$B$23*ROUND(1+(SUMPRODUCT(INDEX(CachTinhDiem!$B$8:$E$11,2,0),$K1268:$N1268)-1)*9/4,1)+CachTinhDiem!$B$24*ROUND(1+(INDEX(CachTinhDiem!$B$15:$E$20,MATCH($O1268,CachTinhDiem!$A$15:$A$20,0),2)-1)*9/4,1),1)</f>
        <v>2.7</v>
      </c>
      <c r="R1268" s="20">
        <f>ROUND(CachTinhDiem!$B$23*ROUND(1+(SUMPRODUCT(INDEX(CachTinhDiem!$B$8:$E$11,3,0),$K1268:$N1268)-1)*9/4,1)+CachTinhDiem!$B$24*ROUND(1+(INDEX(CachTinhDiem!$B$15:$E$20,MATCH($O1268,CachTinhDiem!$A$15:$A$20,0),3)-1)*9/4,1),1)</f>
        <v>3</v>
      </c>
      <c r="S1268" s="20">
        <f>ROUND(CachTinhDiem!$B$23*ROUND(1+(SUMPRODUCT(INDEX(CachTinhDiem!$B$8:$E$11,4,0),$K1268:$N1268)-1)*9/4,1)+CachTinhDiem!$B$24*ROUND(1+(INDEX(CachTinhDiem!$B$15:$E$20,MATCH($O1268,CachTinhDiem!$A$15:$A$20,0),4)-1)*9/4,1),1)</f>
        <v>7.5</v>
      </c>
      <c r="T1268" s="18" t="str">
        <f>INDEX(CachTinhDiem!$A$8:$A$11,MATCH(MAX($P1268:$S1268),$P1268:$S1268,0))</f>
        <v>Thuyết trình</v>
      </c>
      <c r="U1268" s="21" t="s">
        <v>91</v>
      </c>
      <c r="V1268" s="21" t="s">
        <v>92</v>
      </c>
    </row>
    <row r="1269" spans="1:22" ht="15" customHeight="1" x14ac:dyDescent="0.35">
      <c r="A1269" s="18" t="s">
        <v>2744</v>
      </c>
      <c r="B1269" s="18" t="s">
        <v>2523</v>
      </c>
      <c r="C1269" s="18" t="s">
        <v>2745</v>
      </c>
      <c r="D1269" s="18" t="s">
        <v>136</v>
      </c>
      <c r="E1269" s="18" t="s">
        <v>180</v>
      </c>
      <c r="F1269" s="18" t="s">
        <v>87</v>
      </c>
      <c r="G1269" s="18" t="s">
        <v>2527</v>
      </c>
      <c r="H1269" s="19">
        <v>12</v>
      </c>
      <c r="I1269" s="19">
        <v>37</v>
      </c>
      <c r="J1269" s="18" t="s">
        <v>89</v>
      </c>
      <c r="K1269" s="19">
        <v>2</v>
      </c>
      <c r="L1269" s="19">
        <v>5</v>
      </c>
      <c r="M1269" s="19">
        <v>5</v>
      </c>
      <c r="N1269" s="19">
        <v>2</v>
      </c>
      <c r="O1269" s="18" t="s">
        <v>138</v>
      </c>
      <c r="P1269" s="20">
        <f>ROUND(CachTinhDiem!$B$23*ROUND(1+(SUMPRODUCT(INDEX(CachTinhDiem!$B$8:$E$11,1,0),$K1269:$N1269)-1)*9/4,1)+CachTinhDiem!$B$24*ROUND(1+(INDEX(CachTinhDiem!$B$15:$E$20,MATCH($O1269,CachTinhDiem!$A$15:$A$20,0),1)-1)*9/4,1),1)</f>
        <v>7.5</v>
      </c>
      <c r="Q1269" s="20">
        <f>ROUND(CachTinhDiem!$B$23*ROUND(1+(SUMPRODUCT(INDEX(CachTinhDiem!$B$8:$E$11,2,0),$K1269:$N1269)-1)*9/4,1)+CachTinhDiem!$B$24*ROUND(1+(INDEX(CachTinhDiem!$B$15:$E$20,MATCH($O1269,CachTinhDiem!$A$15:$A$20,0),2)-1)*9/4,1),1)</f>
        <v>8.6</v>
      </c>
      <c r="R1269" s="20">
        <f>ROUND(CachTinhDiem!$B$23*ROUND(1+(SUMPRODUCT(INDEX(CachTinhDiem!$B$8:$E$11,3,0),$K1269:$N1269)-1)*9/4,1)+CachTinhDiem!$B$24*ROUND(1+(INDEX(CachTinhDiem!$B$15:$E$20,MATCH($O1269,CachTinhDiem!$A$15:$A$20,0),3)-1)*9/4,1),1)</f>
        <v>8.4</v>
      </c>
      <c r="S1269" s="20">
        <f>ROUND(CachTinhDiem!$B$23*ROUND(1+(SUMPRODUCT(INDEX(CachTinhDiem!$B$8:$E$11,4,0),$K1269:$N1269)-1)*9/4,1)+CachTinhDiem!$B$24*ROUND(1+(INDEX(CachTinhDiem!$B$15:$E$20,MATCH($O1269,CachTinhDiem!$A$15:$A$20,0),4)-1)*9/4,1),1)</f>
        <v>4.5</v>
      </c>
      <c r="T1269" s="18" t="str">
        <f>INDEX(CachTinhDiem!$A$8:$A$11,MATCH(MAX($P1269:$S1269),$P1269:$S1269,0))</f>
        <v>Xưởng/Công trình</v>
      </c>
      <c r="U1269" s="21" t="s">
        <v>91</v>
      </c>
      <c r="V1269" s="21" t="s">
        <v>92</v>
      </c>
    </row>
    <row r="1270" spans="1:22" ht="15" customHeight="1" x14ac:dyDescent="0.35">
      <c r="A1270" s="18" t="s">
        <v>2746</v>
      </c>
      <c r="B1270" s="18" t="s">
        <v>2523</v>
      </c>
      <c r="C1270" s="18" t="s">
        <v>2747</v>
      </c>
      <c r="D1270" s="18" t="s">
        <v>100</v>
      </c>
      <c r="E1270" s="18" t="s">
        <v>225</v>
      </c>
      <c r="F1270" s="18" t="s">
        <v>87</v>
      </c>
      <c r="G1270" s="18" t="s">
        <v>2748</v>
      </c>
      <c r="H1270" s="19">
        <v>17</v>
      </c>
      <c r="I1270" s="19">
        <v>36</v>
      </c>
      <c r="J1270" s="18" t="s">
        <v>89</v>
      </c>
      <c r="K1270" s="19">
        <v>2</v>
      </c>
      <c r="L1270" s="19">
        <v>5</v>
      </c>
      <c r="M1270" s="19">
        <v>2</v>
      </c>
      <c r="N1270" s="19">
        <v>4</v>
      </c>
      <c r="O1270" s="18" t="s">
        <v>103</v>
      </c>
      <c r="P1270" s="20">
        <f>ROUND(CachTinhDiem!$B$23*ROUND(1+(SUMPRODUCT(INDEX(CachTinhDiem!$B$8:$E$11,1,0),$K1270:$N1270)-1)*9/4,1)+CachTinhDiem!$B$24*ROUND(1+(INDEX(CachTinhDiem!$B$15:$E$20,MATCH($O1270,CachTinhDiem!$A$15:$A$20,0),1)-1)*9/4,1),1)</f>
        <v>7</v>
      </c>
      <c r="Q1270" s="20">
        <f>ROUND(CachTinhDiem!$B$23*ROUND(1+(SUMPRODUCT(INDEX(CachTinhDiem!$B$8:$E$11,2,0),$K1270:$N1270)-1)*9/4,1)+CachTinhDiem!$B$24*ROUND(1+(INDEX(CachTinhDiem!$B$15:$E$20,MATCH($O1270,CachTinhDiem!$A$15:$A$20,0),2)-1)*9/4,1),1)</f>
        <v>4.5999999999999996</v>
      </c>
      <c r="R1270" s="20">
        <f>ROUND(CachTinhDiem!$B$23*ROUND(1+(SUMPRODUCT(INDEX(CachTinhDiem!$B$8:$E$11,3,0),$K1270:$N1270)-1)*9/4,1)+CachTinhDiem!$B$24*ROUND(1+(INDEX(CachTinhDiem!$B$15:$E$20,MATCH($O1270,CachTinhDiem!$A$15:$A$20,0),3)-1)*9/4,1),1)</f>
        <v>5.3</v>
      </c>
      <c r="S1270" s="20">
        <f>ROUND(CachTinhDiem!$B$23*ROUND(1+(SUMPRODUCT(INDEX(CachTinhDiem!$B$8:$E$11,4,0),$K1270:$N1270)-1)*9/4,1)+CachTinhDiem!$B$24*ROUND(1+(INDEX(CachTinhDiem!$B$15:$E$20,MATCH($O1270,CachTinhDiem!$A$15:$A$20,0),4)-1)*9/4,1),1)</f>
        <v>8.1</v>
      </c>
      <c r="T1270" s="18" t="str">
        <f>INDEX(CachTinhDiem!$A$8:$A$11,MATCH(MAX($P1270:$S1270),$P1270:$S1270,0))</f>
        <v>Thuyết trình</v>
      </c>
      <c r="U1270" s="21" t="s">
        <v>91</v>
      </c>
      <c r="V1270" s="21" t="s">
        <v>92</v>
      </c>
    </row>
    <row r="1271" spans="1:22" ht="15" customHeight="1" x14ac:dyDescent="0.35">
      <c r="A1271" s="18" t="s">
        <v>2749</v>
      </c>
      <c r="B1271" s="18" t="s">
        <v>2523</v>
      </c>
      <c r="C1271" s="18" t="s">
        <v>2750</v>
      </c>
      <c r="D1271" s="18" t="s">
        <v>85</v>
      </c>
      <c r="E1271" s="18" t="s">
        <v>225</v>
      </c>
      <c r="F1271" s="18" t="s">
        <v>87</v>
      </c>
      <c r="G1271" s="18" t="s">
        <v>210</v>
      </c>
      <c r="H1271" s="19">
        <v>18</v>
      </c>
      <c r="I1271" s="19">
        <v>38</v>
      </c>
      <c r="J1271" s="18" t="s">
        <v>89</v>
      </c>
      <c r="K1271" s="19">
        <v>2</v>
      </c>
      <c r="L1271" s="19">
        <v>5</v>
      </c>
      <c r="M1271" s="19">
        <v>5</v>
      </c>
      <c r="N1271" s="19">
        <v>2</v>
      </c>
      <c r="O1271" s="18" t="s">
        <v>138</v>
      </c>
      <c r="P1271" s="20">
        <f>ROUND(CachTinhDiem!$B$23*ROUND(1+(SUMPRODUCT(INDEX(CachTinhDiem!$B$8:$E$11,1,0),$K1271:$N1271)-1)*9/4,1)+CachTinhDiem!$B$24*ROUND(1+(INDEX(CachTinhDiem!$B$15:$E$20,MATCH($O1271,CachTinhDiem!$A$15:$A$20,0),1)-1)*9/4,1),1)</f>
        <v>7.5</v>
      </c>
      <c r="Q1271" s="20">
        <f>ROUND(CachTinhDiem!$B$23*ROUND(1+(SUMPRODUCT(INDEX(CachTinhDiem!$B$8:$E$11,2,0),$K1271:$N1271)-1)*9/4,1)+CachTinhDiem!$B$24*ROUND(1+(INDEX(CachTinhDiem!$B$15:$E$20,MATCH($O1271,CachTinhDiem!$A$15:$A$20,0),2)-1)*9/4,1),1)</f>
        <v>8.6</v>
      </c>
      <c r="R1271" s="20">
        <f>ROUND(CachTinhDiem!$B$23*ROUND(1+(SUMPRODUCT(INDEX(CachTinhDiem!$B$8:$E$11,3,0),$K1271:$N1271)-1)*9/4,1)+CachTinhDiem!$B$24*ROUND(1+(INDEX(CachTinhDiem!$B$15:$E$20,MATCH($O1271,CachTinhDiem!$A$15:$A$20,0),3)-1)*9/4,1),1)</f>
        <v>8.4</v>
      </c>
      <c r="S1271" s="20">
        <f>ROUND(CachTinhDiem!$B$23*ROUND(1+(SUMPRODUCT(INDEX(CachTinhDiem!$B$8:$E$11,4,0),$K1271:$N1271)-1)*9/4,1)+CachTinhDiem!$B$24*ROUND(1+(INDEX(CachTinhDiem!$B$15:$E$20,MATCH($O1271,CachTinhDiem!$A$15:$A$20,0),4)-1)*9/4,1),1)</f>
        <v>4.5</v>
      </c>
      <c r="T1271" s="18" t="str">
        <f>INDEX(CachTinhDiem!$A$8:$A$11,MATCH(MAX($P1271:$S1271),$P1271:$S1271,0))</f>
        <v>Xưởng/Công trình</v>
      </c>
      <c r="U1271" s="21" t="s">
        <v>91</v>
      </c>
      <c r="V1271" s="21" t="s">
        <v>92</v>
      </c>
    </row>
    <row r="1272" spans="1:22" ht="15" customHeight="1" x14ac:dyDescent="0.35">
      <c r="A1272" s="18" t="s">
        <v>2751</v>
      </c>
      <c r="B1272" s="18" t="s">
        <v>2523</v>
      </c>
      <c r="C1272" s="18" t="s">
        <v>2752</v>
      </c>
      <c r="D1272" s="18" t="s">
        <v>85</v>
      </c>
      <c r="E1272" s="18" t="s">
        <v>318</v>
      </c>
      <c r="F1272" s="18" t="s">
        <v>87</v>
      </c>
      <c r="G1272" s="18" t="s">
        <v>2548</v>
      </c>
      <c r="H1272" s="19">
        <v>14</v>
      </c>
      <c r="I1272" s="19">
        <v>34</v>
      </c>
      <c r="J1272" s="18" t="s">
        <v>89</v>
      </c>
      <c r="K1272" s="19">
        <v>3</v>
      </c>
      <c r="L1272" s="19">
        <v>2</v>
      </c>
      <c r="M1272" s="19">
        <v>3</v>
      </c>
      <c r="N1272" s="19">
        <v>3</v>
      </c>
      <c r="O1272" s="18" t="s">
        <v>90</v>
      </c>
      <c r="P1272" s="20">
        <f>ROUND(CachTinhDiem!$B$23*ROUND(1+(SUMPRODUCT(INDEX(CachTinhDiem!$B$8:$E$11,1,0),$K1272:$N1272)-1)*9/4,1)+CachTinhDiem!$B$24*ROUND(1+(INDEX(CachTinhDiem!$B$15:$E$20,MATCH($O1272,CachTinhDiem!$A$15:$A$20,0),1)-1)*9/4,1),1)</f>
        <v>5.7</v>
      </c>
      <c r="Q1272" s="20">
        <f>ROUND(CachTinhDiem!$B$23*ROUND(1+(SUMPRODUCT(INDEX(CachTinhDiem!$B$8:$E$11,2,0),$K1272:$N1272)-1)*9/4,1)+CachTinhDiem!$B$24*ROUND(1+(INDEX(CachTinhDiem!$B$15:$E$20,MATCH($O1272,CachTinhDiem!$A$15:$A$20,0),2)-1)*9/4,1),1)</f>
        <v>5.2</v>
      </c>
      <c r="R1272" s="20">
        <f>ROUND(CachTinhDiem!$B$23*ROUND(1+(SUMPRODUCT(INDEX(CachTinhDiem!$B$8:$E$11,3,0),$K1272:$N1272)-1)*9/4,1)+CachTinhDiem!$B$24*ROUND(1+(INDEX(CachTinhDiem!$B$15:$E$20,MATCH($O1272,CachTinhDiem!$A$15:$A$20,0),3)-1)*9/4,1),1)</f>
        <v>5.7</v>
      </c>
      <c r="S1272" s="20">
        <f>ROUND(CachTinhDiem!$B$23*ROUND(1+(SUMPRODUCT(INDEX(CachTinhDiem!$B$8:$E$11,4,0),$K1272:$N1272)-1)*9/4,1)+CachTinhDiem!$B$24*ROUND(1+(INDEX(CachTinhDiem!$B$15:$E$20,MATCH($O1272,CachTinhDiem!$A$15:$A$20,0),4)-1)*9/4,1),1)</f>
        <v>4.5999999999999996</v>
      </c>
      <c r="T1272" s="18" t="str">
        <f>INDEX(CachTinhDiem!$A$8:$A$11,MATCH(MAX($P1272:$S1272),$P1272:$S1272,0))</f>
        <v>Đi học</v>
      </c>
      <c r="U1272" s="21" t="s">
        <v>91</v>
      </c>
      <c r="V1272" s="21" t="s">
        <v>92</v>
      </c>
    </row>
    <row r="1273" spans="1:22" ht="15" customHeight="1" x14ac:dyDescent="0.35">
      <c r="A1273" s="18" t="s">
        <v>2753</v>
      </c>
      <c r="B1273" s="18" t="s">
        <v>2523</v>
      </c>
      <c r="C1273" s="18" t="s">
        <v>2754</v>
      </c>
      <c r="D1273" s="18" t="s">
        <v>136</v>
      </c>
      <c r="E1273" s="18" t="s">
        <v>254</v>
      </c>
      <c r="F1273" s="18" t="s">
        <v>87</v>
      </c>
      <c r="G1273" s="18" t="s">
        <v>210</v>
      </c>
      <c r="H1273" s="19">
        <v>18</v>
      </c>
      <c r="I1273" s="19">
        <v>38</v>
      </c>
      <c r="J1273" s="18" t="s">
        <v>89</v>
      </c>
      <c r="K1273" s="19">
        <v>2</v>
      </c>
      <c r="L1273" s="19">
        <v>5</v>
      </c>
      <c r="M1273" s="19">
        <v>5</v>
      </c>
      <c r="N1273" s="19">
        <v>2</v>
      </c>
      <c r="O1273" s="18" t="s">
        <v>138</v>
      </c>
      <c r="P1273" s="20">
        <f>ROUND(CachTinhDiem!$B$23*ROUND(1+(SUMPRODUCT(INDEX(CachTinhDiem!$B$8:$E$11,1,0),$K1273:$N1273)-1)*9/4,1)+CachTinhDiem!$B$24*ROUND(1+(INDEX(CachTinhDiem!$B$15:$E$20,MATCH($O1273,CachTinhDiem!$A$15:$A$20,0),1)-1)*9/4,1),1)</f>
        <v>7.5</v>
      </c>
      <c r="Q1273" s="20">
        <f>ROUND(CachTinhDiem!$B$23*ROUND(1+(SUMPRODUCT(INDEX(CachTinhDiem!$B$8:$E$11,2,0),$K1273:$N1273)-1)*9/4,1)+CachTinhDiem!$B$24*ROUND(1+(INDEX(CachTinhDiem!$B$15:$E$20,MATCH($O1273,CachTinhDiem!$A$15:$A$20,0),2)-1)*9/4,1),1)</f>
        <v>8.6</v>
      </c>
      <c r="R1273" s="20">
        <f>ROUND(CachTinhDiem!$B$23*ROUND(1+(SUMPRODUCT(INDEX(CachTinhDiem!$B$8:$E$11,3,0),$K1273:$N1273)-1)*9/4,1)+CachTinhDiem!$B$24*ROUND(1+(INDEX(CachTinhDiem!$B$15:$E$20,MATCH($O1273,CachTinhDiem!$A$15:$A$20,0),3)-1)*9/4,1),1)</f>
        <v>8.4</v>
      </c>
      <c r="S1273" s="20">
        <f>ROUND(CachTinhDiem!$B$23*ROUND(1+(SUMPRODUCT(INDEX(CachTinhDiem!$B$8:$E$11,4,0),$K1273:$N1273)-1)*9/4,1)+CachTinhDiem!$B$24*ROUND(1+(INDEX(CachTinhDiem!$B$15:$E$20,MATCH($O1273,CachTinhDiem!$A$15:$A$20,0),4)-1)*9/4,1),1)</f>
        <v>4.5</v>
      </c>
      <c r="T1273" s="18" t="str">
        <f>INDEX(CachTinhDiem!$A$8:$A$11,MATCH(MAX($P1273:$S1273),$P1273:$S1273,0))</f>
        <v>Xưởng/Công trình</v>
      </c>
      <c r="U1273" s="21" t="s">
        <v>91</v>
      </c>
      <c r="V1273" s="21" t="s">
        <v>92</v>
      </c>
    </row>
    <row r="1274" spans="1:22" ht="15" customHeight="1" x14ac:dyDescent="0.35">
      <c r="A1274" s="18" t="s">
        <v>2755</v>
      </c>
      <c r="B1274" s="18" t="s">
        <v>2523</v>
      </c>
      <c r="C1274" s="18" t="s">
        <v>2756</v>
      </c>
      <c r="D1274" s="18" t="s">
        <v>136</v>
      </c>
      <c r="E1274" s="18" t="s">
        <v>131</v>
      </c>
      <c r="F1274" s="18" t="s">
        <v>87</v>
      </c>
      <c r="G1274" s="18" t="s">
        <v>2527</v>
      </c>
      <c r="H1274" s="19">
        <v>12</v>
      </c>
      <c r="I1274" s="19">
        <v>38</v>
      </c>
      <c r="J1274" s="18" t="s">
        <v>89</v>
      </c>
      <c r="K1274" s="19">
        <v>2</v>
      </c>
      <c r="L1274" s="19">
        <v>5</v>
      </c>
      <c r="M1274" s="19">
        <v>5</v>
      </c>
      <c r="N1274" s="19">
        <v>2</v>
      </c>
      <c r="O1274" s="18" t="s">
        <v>138</v>
      </c>
      <c r="P1274" s="20">
        <f>ROUND(CachTinhDiem!$B$23*ROUND(1+(SUMPRODUCT(INDEX(CachTinhDiem!$B$8:$E$11,1,0),$K1274:$N1274)-1)*9/4,1)+CachTinhDiem!$B$24*ROUND(1+(INDEX(CachTinhDiem!$B$15:$E$20,MATCH($O1274,CachTinhDiem!$A$15:$A$20,0),1)-1)*9/4,1),1)</f>
        <v>7.5</v>
      </c>
      <c r="Q1274" s="20">
        <f>ROUND(CachTinhDiem!$B$23*ROUND(1+(SUMPRODUCT(INDEX(CachTinhDiem!$B$8:$E$11,2,0),$K1274:$N1274)-1)*9/4,1)+CachTinhDiem!$B$24*ROUND(1+(INDEX(CachTinhDiem!$B$15:$E$20,MATCH($O1274,CachTinhDiem!$A$15:$A$20,0),2)-1)*9/4,1),1)</f>
        <v>8.6</v>
      </c>
      <c r="R1274" s="20">
        <f>ROUND(CachTinhDiem!$B$23*ROUND(1+(SUMPRODUCT(INDEX(CachTinhDiem!$B$8:$E$11,3,0),$K1274:$N1274)-1)*9/4,1)+CachTinhDiem!$B$24*ROUND(1+(INDEX(CachTinhDiem!$B$15:$E$20,MATCH($O1274,CachTinhDiem!$A$15:$A$20,0),3)-1)*9/4,1),1)</f>
        <v>8.4</v>
      </c>
      <c r="S1274" s="20">
        <f>ROUND(CachTinhDiem!$B$23*ROUND(1+(SUMPRODUCT(INDEX(CachTinhDiem!$B$8:$E$11,4,0),$K1274:$N1274)-1)*9/4,1)+CachTinhDiem!$B$24*ROUND(1+(INDEX(CachTinhDiem!$B$15:$E$20,MATCH($O1274,CachTinhDiem!$A$15:$A$20,0),4)-1)*9/4,1),1)</f>
        <v>4.5</v>
      </c>
      <c r="T1274" s="18" t="str">
        <f>INDEX(CachTinhDiem!$A$8:$A$11,MATCH(MAX($P1274:$S1274),$P1274:$S1274,0))</f>
        <v>Xưởng/Công trình</v>
      </c>
      <c r="U1274" s="21" t="s">
        <v>91</v>
      </c>
      <c r="V1274" s="21" t="s">
        <v>92</v>
      </c>
    </row>
    <row r="1275" spans="1:22" ht="15" customHeight="1" x14ac:dyDescent="0.35">
      <c r="A1275" s="18" t="s">
        <v>2757</v>
      </c>
      <c r="B1275" s="18" t="s">
        <v>2523</v>
      </c>
      <c r="C1275" s="18" t="s">
        <v>2758</v>
      </c>
      <c r="D1275" s="18" t="s">
        <v>136</v>
      </c>
      <c r="E1275" s="18" t="s">
        <v>183</v>
      </c>
      <c r="F1275" s="18" t="s">
        <v>87</v>
      </c>
      <c r="G1275" s="18" t="s">
        <v>1258</v>
      </c>
      <c r="H1275" s="19">
        <v>5</v>
      </c>
      <c r="I1275" s="19">
        <v>10</v>
      </c>
      <c r="J1275" s="18" t="s">
        <v>120</v>
      </c>
      <c r="K1275" s="19">
        <v>4</v>
      </c>
      <c r="L1275" s="19">
        <v>1</v>
      </c>
      <c r="M1275" s="19">
        <v>2</v>
      </c>
      <c r="N1275" s="19">
        <v>2</v>
      </c>
      <c r="O1275" s="18" t="s">
        <v>115</v>
      </c>
      <c r="P1275" s="20">
        <f>ROUND(CachTinhDiem!$B$23*ROUND(1+(SUMPRODUCT(INDEX(CachTinhDiem!$B$8:$E$11,1,0),$K1275:$N1275)-1)*9/4,1)+CachTinhDiem!$B$24*ROUND(1+(INDEX(CachTinhDiem!$B$15:$E$20,MATCH($O1275,CachTinhDiem!$A$15:$A$20,0),1)-1)*9/4,1),1)</f>
        <v>5.0999999999999996</v>
      </c>
      <c r="Q1275" s="20">
        <f>ROUND(CachTinhDiem!$B$23*ROUND(1+(SUMPRODUCT(INDEX(CachTinhDiem!$B$8:$E$11,2,0),$K1275:$N1275)-1)*9/4,1)+CachTinhDiem!$B$24*ROUND(1+(INDEX(CachTinhDiem!$B$15:$E$20,MATCH($O1275,CachTinhDiem!$A$15:$A$20,0),2)-1)*9/4,1),1)</f>
        <v>4.9000000000000004</v>
      </c>
      <c r="R1275" s="20">
        <f>ROUND(CachTinhDiem!$B$23*ROUND(1+(SUMPRODUCT(INDEX(CachTinhDiem!$B$8:$E$11,3,0),$K1275:$N1275)-1)*9/4,1)+CachTinhDiem!$B$24*ROUND(1+(INDEX(CachTinhDiem!$B$15:$E$20,MATCH($O1275,CachTinhDiem!$A$15:$A$20,0),3)-1)*9/4,1),1)</f>
        <v>4.8</v>
      </c>
      <c r="S1275" s="20">
        <f>ROUND(CachTinhDiem!$B$23*ROUND(1+(SUMPRODUCT(INDEX(CachTinhDiem!$B$8:$E$11,4,0),$K1275:$N1275)-1)*9/4,1)+CachTinhDiem!$B$24*ROUND(1+(INDEX(CachTinhDiem!$B$15:$E$20,MATCH($O1275,CachTinhDiem!$A$15:$A$20,0),4)-1)*9/4,1),1)</f>
        <v>3.6</v>
      </c>
      <c r="T1275" s="18" t="str">
        <f>INDEX(CachTinhDiem!$A$8:$A$11,MATCH(MAX($P1275:$S1275),$P1275:$S1275,0))</f>
        <v>Đi học</v>
      </c>
      <c r="U1275" s="21" t="s">
        <v>91</v>
      </c>
      <c r="V1275" s="21" t="s">
        <v>92</v>
      </c>
    </row>
    <row r="1276" spans="1:22" ht="15" customHeight="1" x14ac:dyDescent="0.35">
      <c r="A1276" s="18" t="s">
        <v>2759</v>
      </c>
      <c r="B1276" s="18" t="s">
        <v>2523</v>
      </c>
      <c r="C1276" s="18" t="s">
        <v>2760</v>
      </c>
      <c r="D1276" s="18" t="s">
        <v>136</v>
      </c>
      <c r="E1276" s="18" t="s">
        <v>18</v>
      </c>
      <c r="F1276" s="18" t="s">
        <v>87</v>
      </c>
      <c r="G1276" s="18" t="s">
        <v>210</v>
      </c>
      <c r="H1276" s="19">
        <v>8</v>
      </c>
      <c r="I1276" s="19">
        <v>40</v>
      </c>
      <c r="J1276" s="18" t="s">
        <v>1520</v>
      </c>
      <c r="K1276" s="19">
        <v>2</v>
      </c>
      <c r="L1276" s="19">
        <v>5</v>
      </c>
      <c r="M1276" s="19">
        <v>4</v>
      </c>
      <c r="N1276" s="19">
        <v>1</v>
      </c>
      <c r="O1276" s="18" t="s">
        <v>138</v>
      </c>
      <c r="P1276" s="20">
        <f>ROUND(CachTinhDiem!$B$23*ROUND(1+(SUMPRODUCT(INDEX(CachTinhDiem!$B$8:$E$11,1,0),$K1276:$N1276)-1)*9/4,1)+CachTinhDiem!$B$24*ROUND(1+(INDEX(CachTinhDiem!$B$15:$E$20,MATCH($O1276,CachTinhDiem!$A$15:$A$20,0),1)-1)*9/4,1),1)</f>
        <v>6.5</v>
      </c>
      <c r="Q1276" s="20">
        <f>ROUND(CachTinhDiem!$B$23*ROUND(1+(SUMPRODUCT(INDEX(CachTinhDiem!$B$8:$E$11,2,0),$K1276:$N1276)-1)*9/4,1)+CachTinhDiem!$B$24*ROUND(1+(INDEX(CachTinhDiem!$B$15:$E$20,MATCH($O1276,CachTinhDiem!$A$15:$A$20,0),2)-1)*9/4,1),1)</f>
        <v>7.6</v>
      </c>
      <c r="R1276" s="20">
        <f>ROUND(CachTinhDiem!$B$23*ROUND(1+(SUMPRODUCT(INDEX(CachTinhDiem!$B$8:$E$11,3,0),$K1276:$N1276)-1)*9/4,1)+CachTinhDiem!$B$24*ROUND(1+(INDEX(CachTinhDiem!$B$15:$E$20,MATCH($O1276,CachTinhDiem!$A$15:$A$20,0),3)-1)*9/4,1),1)</f>
        <v>7.3</v>
      </c>
      <c r="S1276" s="20">
        <f>ROUND(CachTinhDiem!$B$23*ROUND(1+(SUMPRODUCT(INDEX(CachTinhDiem!$B$8:$E$11,4,0),$K1276:$N1276)-1)*9/4,1)+CachTinhDiem!$B$24*ROUND(1+(INDEX(CachTinhDiem!$B$15:$E$20,MATCH($O1276,CachTinhDiem!$A$15:$A$20,0),4)-1)*9/4,1),1)</f>
        <v>3.2</v>
      </c>
      <c r="T1276" s="18" t="str">
        <f>INDEX(CachTinhDiem!$A$8:$A$11,MATCH(MAX($P1276:$S1276),$P1276:$S1276,0))</f>
        <v>Xưởng/Công trình</v>
      </c>
      <c r="U1276" s="21" t="s">
        <v>91</v>
      </c>
      <c r="V1276" s="21" t="s">
        <v>92</v>
      </c>
    </row>
    <row r="1277" spans="1:22" ht="15" customHeight="1" x14ac:dyDescent="0.35">
      <c r="A1277" s="18" t="s">
        <v>2761</v>
      </c>
      <c r="B1277" s="18" t="s">
        <v>2523</v>
      </c>
      <c r="C1277" s="18" t="s">
        <v>2762</v>
      </c>
      <c r="D1277" s="18" t="s">
        <v>100</v>
      </c>
      <c r="E1277" s="18" t="s">
        <v>106</v>
      </c>
      <c r="F1277" s="18" t="s">
        <v>87</v>
      </c>
      <c r="G1277" s="18" t="s">
        <v>2530</v>
      </c>
      <c r="H1277" s="19">
        <v>14</v>
      </c>
      <c r="I1277" s="19">
        <v>33</v>
      </c>
      <c r="J1277" s="18" t="s">
        <v>89</v>
      </c>
      <c r="K1277" s="19">
        <v>3</v>
      </c>
      <c r="L1277" s="19">
        <v>1</v>
      </c>
      <c r="M1277" s="19">
        <v>3</v>
      </c>
      <c r="N1277" s="19">
        <v>4</v>
      </c>
      <c r="O1277" s="18" t="s">
        <v>103</v>
      </c>
      <c r="P1277" s="20">
        <f>ROUND(CachTinhDiem!$B$23*ROUND(1+(SUMPRODUCT(INDEX(CachTinhDiem!$B$8:$E$11,1,0),$K1277:$N1277)-1)*9/4,1)+CachTinhDiem!$B$24*ROUND(1+(INDEX(CachTinhDiem!$B$15:$E$20,MATCH($O1277,CachTinhDiem!$A$15:$A$20,0),1)-1)*9/4,1),1)</f>
        <v>5.7</v>
      </c>
      <c r="Q1277" s="20">
        <f>ROUND(CachTinhDiem!$B$23*ROUND(1+(SUMPRODUCT(INDEX(CachTinhDiem!$B$8:$E$11,2,0),$K1277:$N1277)-1)*9/4,1)+CachTinhDiem!$B$24*ROUND(1+(INDEX(CachTinhDiem!$B$15:$E$20,MATCH($O1277,CachTinhDiem!$A$15:$A$20,0),2)-1)*9/4,1),1)</f>
        <v>4.4000000000000004</v>
      </c>
      <c r="R1277" s="20">
        <f>ROUND(CachTinhDiem!$B$23*ROUND(1+(SUMPRODUCT(INDEX(CachTinhDiem!$B$8:$E$11,3,0),$K1277:$N1277)-1)*9/4,1)+CachTinhDiem!$B$24*ROUND(1+(INDEX(CachTinhDiem!$B$15:$E$20,MATCH($O1277,CachTinhDiem!$A$15:$A$20,0),3)-1)*9/4,1),1)</f>
        <v>4.2</v>
      </c>
      <c r="S1277" s="20">
        <f>ROUND(CachTinhDiem!$B$23*ROUND(1+(SUMPRODUCT(INDEX(CachTinhDiem!$B$8:$E$11,4,0),$K1277:$N1277)-1)*9/4,1)+CachTinhDiem!$B$24*ROUND(1+(INDEX(CachTinhDiem!$B$15:$E$20,MATCH($O1277,CachTinhDiem!$A$15:$A$20,0),4)-1)*9/4,1),1)</f>
        <v>7.2</v>
      </c>
      <c r="T1277" s="18" t="str">
        <f>INDEX(CachTinhDiem!$A$8:$A$11,MATCH(MAX($P1277:$S1277),$P1277:$S1277,0))</f>
        <v>Thuyết trình</v>
      </c>
      <c r="U1277" s="21" t="s">
        <v>91</v>
      </c>
      <c r="V1277" s="21" t="s">
        <v>92</v>
      </c>
    </row>
    <row r="1278" spans="1:22" ht="15" customHeight="1" x14ac:dyDescent="0.35">
      <c r="A1278" s="18" t="s">
        <v>2763</v>
      </c>
      <c r="B1278" s="18" t="s">
        <v>2523</v>
      </c>
      <c r="C1278" s="18" t="s">
        <v>2764</v>
      </c>
      <c r="D1278" s="18" t="s">
        <v>85</v>
      </c>
      <c r="E1278" s="18" t="s">
        <v>24</v>
      </c>
      <c r="F1278" s="18" t="s">
        <v>87</v>
      </c>
      <c r="G1278" s="18" t="s">
        <v>2541</v>
      </c>
      <c r="H1278" s="19">
        <v>7</v>
      </c>
      <c r="I1278" s="19">
        <v>32</v>
      </c>
      <c r="J1278" s="18" t="s">
        <v>1520</v>
      </c>
      <c r="K1278" s="19">
        <v>4</v>
      </c>
      <c r="L1278" s="19">
        <v>1</v>
      </c>
      <c r="M1278" s="19">
        <v>2</v>
      </c>
      <c r="N1278" s="19">
        <v>5</v>
      </c>
      <c r="O1278" s="18" t="s">
        <v>103</v>
      </c>
      <c r="P1278" s="20">
        <f>ROUND(CachTinhDiem!$B$23*ROUND(1+(SUMPRODUCT(INDEX(CachTinhDiem!$B$8:$E$11,1,0),$K1278:$N1278)-1)*9/4,1)+CachTinhDiem!$B$24*ROUND(1+(INDEX(CachTinhDiem!$B$15:$E$20,MATCH($O1278,CachTinhDiem!$A$15:$A$20,0),1)-1)*9/4,1),1)</f>
        <v>5.9</v>
      </c>
      <c r="Q1278" s="20">
        <f>ROUND(CachTinhDiem!$B$23*ROUND(1+(SUMPRODUCT(INDEX(CachTinhDiem!$B$8:$E$11,2,0),$K1278:$N1278)-1)*9/4,1)+CachTinhDiem!$B$24*ROUND(1+(INDEX(CachTinhDiem!$B$15:$E$20,MATCH($O1278,CachTinhDiem!$A$15:$A$20,0),2)-1)*9/4,1),1)</f>
        <v>4.0999999999999996</v>
      </c>
      <c r="R1278" s="20">
        <f>ROUND(CachTinhDiem!$B$23*ROUND(1+(SUMPRODUCT(INDEX(CachTinhDiem!$B$8:$E$11,3,0),$K1278:$N1278)-1)*9/4,1)+CachTinhDiem!$B$24*ROUND(1+(INDEX(CachTinhDiem!$B$15:$E$20,MATCH($O1278,CachTinhDiem!$A$15:$A$20,0),3)-1)*9/4,1),1)</f>
        <v>3.7</v>
      </c>
      <c r="S1278" s="20">
        <f>ROUND(CachTinhDiem!$B$23*ROUND(1+(SUMPRODUCT(INDEX(CachTinhDiem!$B$8:$E$11,4,0),$K1278:$N1278)-1)*9/4,1)+CachTinhDiem!$B$24*ROUND(1+(INDEX(CachTinhDiem!$B$15:$E$20,MATCH($O1278,CachTinhDiem!$A$15:$A$20,0),4)-1)*9/4,1),1)</f>
        <v>7.8</v>
      </c>
      <c r="T1278" s="18" t="str">
        <f>INDEX(CachTinhDiem!$A$8:$A$11,MATCH(MAX($P1278:$S1278),$P1278:$S1278,0))</f>
        <v>Thuyết trình</v>
      </c>
      <c r="U1278" s="21" t="s">
        <v>91</v>
      </c>
      <c r="V1278" s="21" t="s">
        <v>92</v>
      </c>
    </row>
    <row r="1279" spans="1:22" ht="15" customHeight="1" x14ac:dyDescent="0.35">
      <c r="A1279" s="18" t="s">
        <v>2765</v>
      </c>
      <c r="B1279" s="18" t="s">
        <v>2523</v>
      </c>
      <c r="C1279" s="18" t="s">
        <v>2766</v>
      </c>
      <c r="D1279" s="18" t="s">
        <v>85</v>
      </c>
      <c r="E1279" s="18" t="s">
        <v>254</v>
      </c>
      <c r="F1279" s="18" t="s">
        <v>87</v>
      </c>
      <c r="G1279" s="18" t="s">
        <v>2548</v>
      </c>
      <c r="H1279" s="19">
        <v>13</v>
      </c>
      <c r="I1279" s="19">
        <v>35</v>
      </c>
      <c r="J1279" s="18" t="s">
        <v>89</v>
      </c>
      <c r="K1279" s="19">
        <v>3</v>
      </c>
      <c r="L1279" s="19">
        <v>2</v>
      </c>
      <c r="M1279" s="19">
        <v>4</v>
      </c>
      <c r="N1279" s="19">
        <v>3</v>
      </c>
      <c r="O1279" s="18" t="s">
        <v>115</v>
      </c>
      <c r="P1279" s="20">
        <f>ROUND(CachTinhDiem!$B$23*ROUND(1+(SUMPRODUCT(INDEX(CachTinhDiem!$B$8:$E$11,1,0),$K1279:$N1279)-1)*9/4,1)+CachTinhDiem!$B$24*ROUND(1+(INDEX(CachTinhDiem!$B$15:$E$20,MATCH($O1279,CachTinhDiem!$A$15:$A$20,0),1)-1)*9/4,1),1)</f>
        <v>6.9</v>
      </c>
      <c r="Q1279" s="20">
        <f>ROUND(CachTinhDiem!$B$23*ROUND(1+(SUMPRODUCT(INDEX(CachTinhDiem!$B$8:$E$11,2,0),$K1279:$N1279)-1)*9/4,1)+CachTinhDiem!$B$24*ROUND(1+(INDEX(CachTinhDiem!$B$15:$E$20,MATCH($O1279,CachTinhDiem!$A$15:$A$20,0),2)-1)*9/4,1),1)</f>
        <v>6.7</v>
      </c>
      <c r="R1279" s="20">
        <f>ROUND(CachTinhDiem!$B$23*ROUND(1+(SUMPRODUCT(INDEX(CachTinhDiem!$B$8:$E$11,3,0),$K1279:$N1279)-1)*9/4,1)+CachTinhDiem!$B$24*ROUND(1+(INDEX(CachTinhDiem!$B$15:$E$20,MATCH($O1279,CachTinhDiem!$A$15:$A$20,0),3)-1)*9/4,1),1)</f>
        <v>7.2</v>
      </c>
      <c r="S1279" s="20">
        <f>ROUND(CachTinhDiem!$B$23*ROUND(1+(SUMPRODUCT(INDEX(CachTinhDiem!$B$8:$E$11,4,0),$K1279:$N1279)-1)*9/4,1)+CachTinhDiem!$B$24*ROUND(1+(INDEX(CachTinhDiem!$B$15:$E$20,MATCH($O1279,CachTinhDiem!$A$15:$A$20,0),4)-1)*9/4,1),1)</f>
        <v>5.5</v>
      </c>
      <c r="T1279" s="18" t="str">
        <f>INDEX(CachTinhDiem!$A$8:$A$11,MATCH(MAX($P1279:$S1279),$P1279:$S1279,0))</f>
        <v>Vẽ ngoại cảnh</v>
      </c>
      <c r="U1279" s="21" t="s">
        <v>91</v>
      </c>
      <c r="V1279" s="21" t="s">
        <v>92</v>
      </c>
    </row>
    <row r="1280" spans="1:22" ht="15" customHeight="1" x14ac:dyDescent="0.35">
      <c r="A1280" s="18" t="s">
        <v>2767</v>
      </c>
      <c r="B1280" s="18" t="s">
        <v>2523</v>
      </c>
      <c r="C1280" s="18" t="s">
        <v>2768</v>
      </c>
      <c r="D1280" s="18" t="s">
        <v>100</v>
      </c>
      <c r="E1280" s="18" t="s">
        <v>225</v>
      </c>
      <c r="F1280" s="18" t="s">
        <v>87</v>
      </c>
      <c r="G1280" s="18" t="s">
        <v>1123</v>
      </c>
      <c r="H1280" s="19">
        <v>13</v>
      </c>
      <c r="I1280" s="19">
        <v>33</v>
      </c>
      <c r="J1280" s="18" t="s">
        <v>89</v>
      </c>
      <c r="K1280" s="19">
        <v>3</v>
      </c>
      <c r="L1280" s="19">
        <v>1</v>
      </c>
      <c r="M1280" s="19">
        <v>1</v>
      </c>
      <c r="N1280" s="19">
        <v>4</v>
      </c>
      <c r="O1280" s="18" t="s">
        <v>103</v>
      </c>
      <c r="P1280" s="20">
        <f>ROUND(CachTinhDiem!$B$23*ROUND(1+(SUMPRODUCT(INDEX(CachTinhDiem!$B$8:$E$11,1,0),$K1280:$N1280)-1)*9/4,1)+CachTinhDiem!$B$24*ROUND(1+(INDEX(CachTinhDiem!$B$15:$E$20,MATCH($O1280,CachTinhDiem!$A$15:$A$20,0),1)-1)*9/4,1),1)</f>
        <v>4.8</v>
      </c>
      <c r="Q1280" s="20">
        <f>ROUND(CachTinhDiem!$B$23*ROUND(1+(SUMPRODUCT(INDEX(CachTinhDiem!$B$8:$E$11,2,0),$K1280:$N1280)-1)*9/4,1)+CachTinhDiem!$B$24*ROUND(1+(INDEX(CachTinhDiem!$B$15:$E$20,MATCH($O1280,CachTinhDiem!$A$15:$A$20,0),2)-1)*9/4,1),1)</f>
        <v>2.8</v>
      </c>
      <c r="R1280" s="20">
        <f>ROUND(CachTinhDiem!$B$23*ROUND(1+(SUMPRODUCT(INDEX(CachTinhDiem!$B$8:$E$11,3,0),$K1280:$N1280)-1)*9/4,1)+CachTinhDiem!$B$24*ROUND(1+(INDEX(CachTinhDiem!$B$15:$E$20,MATCH($O1280,CachTinhDiem!$A$15:$A$20,0),3)-1)*9/4,1),1)</f>
        <v>2.7</v>
      </c>
      <c r="S1280" s="20">
        <f>ROUND(CachTinhDiem!$B$23*ROUND(1+(SUMPRODUCT(INDEX(CachTinhDiem!$B$8:$E$11,4,0),$K1280:$N1280)-1)*9/4,1)+CachTinhDiem!$B$24*ROUND(1+(INDEX(CachTinhDiem!$B$15:$E$20,MATCH($O1280,CachTinhDiem!$A$15:$A$20,0),4)-1)*9/4,1),1)</f>
        <v>6.6</v>
      </c>
      <c r="T1280" s="18" t="str">
        <f>INDEX(CachTinhDiem!$A$8:$A$11,MATCH(MAX($P1280:$S1280),$P1280:$S1280,0))</f>
        <v>Thuyết trình</v>
      </c>
      <c r="U1280" s="21" t="s">
        <v>91</v>
      </c>
      <c r="V1280" s="21" t="s">
        <v>92</v>
      </c>
    </row>
    <row r="1281" spans="1:22" ht="15" customHeight="1" x14ac:dyDescent="0.35">
      <c r="A1281" s="18" t="s">
        <v>2769</v>
      </c>
      <c r="B1281" s="18" t="s">
        <v>2523</v>
      </c>
      <c r="C1281" s="18" t="s">
        <v>2770</v>
      </c>
      <c r="D1281" s="18" t="s">
        <v>100</v>
      </c>
      <c r="E1281" s="18" t="s">
        <v>183</v>
      </c>
      <c r="F1281" s="18" t="s">
        <v>87</v>
      </c>
      <c r="G1281" s="18" t="s">
        <v>1258</v>
      </c>
      <c r="H1281" s="19">
        <v>14</v>
      </c>
      <c r="I1281" s="19">
        <v>33</v>
      </c>
      <c r="J1281" s="18" t="s">
        <v>89</v>
      </c>
      <c r="K1281" s="19">
        <v>3</v>
      </c>
      <c r="L1281" s="19">
        <v>1</v>
      </c>
      <c r="M1281" s="19">
        <v>3</v>
      </c>
      <c r="N1281" s="19">
        <v>4</v>
      </c>
      <c r="O1281" s="18" t="s">
        <v>150</v>
      </c>
      <c r="P1281" s="20">
        <f>ROUND(CachTinhDiem!$B$23*ROUND(1+(SUMPRODUCT(INDEX(CachTinhDiem!$B$8:$E$11,1,0),$K1281:$N1281)-1)*9/4,1)+CachTinhDiem!$B$24*ROUND(1+(INDEX(CachTinhDiem!$B$15:$E$20,MATCH($O1281,CachTinhDiem!$A$15:$A$20,0),1)-1)*9/4,1),1)</f>
        <v>5.7</v>
      </c>
      <c r="Q1281" s="20">
        <f>ROUND(CachTinhDiem!$B$23*ROUND(1+(SUMPRODUCT(INDEX(CachTinhDiem!$B$8:$E$11,2,0),$K1281:$N1281)-1)*9/4,1)+CachTinhDiem!$B$24*ROUND(1+(INDEX(CachTinhDiem!$B$15:$E$20,MATCH($O1281,CachTinhDiem!$A$15:$A$20,0),2)-1)*9/4,1),1)</f>
        <v>4.4000000000000004</v>
      </c>
      <c r="R1281" s="20">
        <f>ROUND(CachTinhDiem!$B$23*ROUND(1+(SUMPRODUCT(INDEX(CachTinhDiem!$B$8:$E$11,3,0),$K1281:$N1281)-1)*9/4,1)+CachTinhDiem!$B$24*ROUND(1+(INDEX(CachTinhDiem!$B$15:$E$20,MATCH($O1281,CachTinhDiem!$A$15:$A$20,0),3)-1)*9/4,1),1)</f>
        <v>6.2</v>
      </c>
      <c r="S1281" s="20">
        <f>ROUND(CachTinhDiem!$B$23*ROUND(1+(SUMPRODUCT(INDEX(CachTinhDiem!$B$8:$E$11,4,0),$K1281:$N1281)-1)*9/4,1)+CachTinhDiem!$B$24*ROUND(1+(INDEX(CachTinhDiem!$B$15:$E$20,MATCH($O1281,CachTinhDiem!$A$15:$A$20,0),4)-1)*9/4,1),1)</f>
        <v>5.9</v>
      </c>
      <c r="T1281" s="18" t="str">
        <f>INDEX(CachTinhDiem!$A$8:$A$11,MATCH(MAX($P1281:$S1281),$P1281:$S1281,0))</f>
        <v>Vẽ ngoại cảnh</v>
      </c>
      <c r="U1281" s="21" t="s">
        <v>91</v>
      </c>
      <c r="V1281" s="21" t="s">
        <v>92</v>
      </c>
    </row>
    <row r="1282" spans="1:22" ht="15" customHeight="1" x14ac:dyDescent="0.35">
      <c r="A1282" s="18" t="s">
        <v>2771</v>
      </c>
      <c r="B1282" s="18" t="s">
        <v>2523</v>
      </c>
      <c r="C1282" s="18" t="s">
        <v>2772</v>
      </c>
      <c r="D1282" s="18" t="s">
        <v>85</v>
      </c>
      <c r="E1282" s="18" t="s">
        <v>147</v>
      </c>
      <c r="F1282" s="18" t="s">
        <v>87</v>
      </c>
      <c r="G1282" s="18" t="s">
        <v>1258</v>
      </c>
      <c r="H1282" s="19">
        <v>5</v>
      </c>
      <c r="I1282" s="19">
        <v>10</v>
      </c>
      <c r="J1282" s="18" t="s">
        <v>120</v>
      </c>
      <c r="K1282" s="19">
        <v>4</v>
      </c>
      <c r="L1282" s="19">
        <v>1</v>
      </c>
      <c r="M1282" s="19">
        <v>3</v>
      </c>
      <c r="N1282" s="19">
        <v>2</v>
      </c>
      <c r="O1282" s="18" t="s">
        <v>115</v>
      </c>
      <c r="P1282" s="20">
        <f>ROUND(CachTinhDiem!$B$23*ROUND(1+(SUMPRODUCT(INDEX(CachTinhDiem!$B$8:$E$11,1,0),$K1282:$N1282)-1)*9/4,1)+CachTinhDiem!$B$24*ROUND(1+(INDEX(CachTinhDiem!$B$15:$E$20,MATCH($O1282,CachTinhDiem!$A$15:$A$20,0),1)-1)*9/4,1),1)</f>
        <v>5.6</v>
      </c>
      <c r="Q1282" s="20">
        <f>ROUND(CachTinhDiem!$B$23*ROUND(1+(SUMPRODUCT(INDEX(CachTinhDiem!$B$8:$E$11,2,0),$K1282:$N1282)-1)*9/4,1)+CachTinhDiem!$B$24*ROUND(1+(INDEX(CachTinhDiem!$B$15:$E$20,MATCH($O1282,CachTinhDiem!$A$15:$A$20,0),2)-1)*9/4,1),1)</f>
        <v>5.7</v>
      </c>
      <c r="R1282" s="20">
        <f>ROUND(CachTinhDiem!$B$23*ROUND(1+(SUMPRODUCT(INDEX(CachTinhDiem!$B$8:$E$11,3,0),$K1282:$N1282)-1)*9/4,1)+CachTinhDiem!$B$24*ROUND(1+(INDEX(CachTinhDiem!$B$15:$E$20,MATCH($O1282,CachTinhDiem!$A$15:$A$20,0),3)-1)*9/4,1),1)</f>
        <v>5.6</v>
      </c>
      <c r="S1282" s="20">
        <f>ROUND(CachTinhDiem!$B$23*ROUND(1+(SUMPRODUCT(INDEX(CachTinhDiem!$B$8:$E$11,4,0),$K1282:$N1282)-1)*9/4,1)+CachTinhDiem!$B$24*ROUND(1+(INDEX(CachTinhDiem!$B$15:$E$20,MATCH($O1282,CachTinhDiem!$A$15:$A$20,0),4)-1)*9/4,1),1)</f>
        <v>4</v>
      </c>
      <c r="T1282" s="18" t="str">
        <f>INDEX(CachTinhDiem!$A$8:$A$11,MATCH(MAX($P1282:$S1282),$P1282:$S1282,0))</f>
        <v>Xưởng/Công trình</v>
      </c>
      <c r="U1282" s="21" t="s">
        <v>91</v>
      </c>
      <c r="V1282" s="21" t="s">
        <v>92</v>
      </c>
    </row>
    <row r="1283" spans="1:22" ht="15" customHeight="1" x14ac:dyDescent="0.35">
      <c r="A1283" s="18" t="s">
        <v>2773</v>
      </c>
      <c r="B1283" s="18" t="s">
        <v>2523</v>
      </c>
      <c r="C1283" s="18" t="s">
        <v>2774</v>
      </c>
      <c r="D1283" s="18" t="s">
        <v>85</v>
      </c>
      <c r="E1283" s="18" t="s">
        <v>24</v>
      </c>
      <c r="F1283" s="18" t="s">
        <v>87</v>
      </c>
      <c r="G1283" s="18" t="s">
        <v>2530</v>
      </c>
      <c r="H1283" s="19">
        <v>8</v>
      </c>
      <c r="I1283" s="19">
        <v>34</v>
      </c>
      <c r="J1283" s="18" t="s">
        <v>1520</v>
      </c>
      <c r="K1283" s="19">
        <v>4</v>
      </c>
      <c r="L1283" s="19">
        <v>1</v>
      </c>
      <c r="M1283" s="19">
        <v>3</v>
      </c>
      <c r="N1283" s="19">
        <v>5</v>
      </c>
      <c r="O1283" s="18" t="s">
        <v>103</v>
      </c>
      <c r="P1283" s="20">
        <f>ROUND(CachTinhDiem!$B$23*ROUND(1+(SUMPRODUCT(INDEX(CachTinhDiem!$B$8:$E$11,1,0),$K1283:$N1283)-1)*9/4,1)+CachTinhDiem!$B$24*ROUND(1+(INDEX(CachTinhDiem!$B$15:$E$20,MATCH($O1283,CachTinhDiem!$A$15:$A$20,0),1)-1)*9/4,1),1)</f>
        <v>6.3</v>
      </c>
      <c r="Q1283" s="20">
        <f>ROUND(CachTinhDiem!$B$23*ROUND(1+(SUMPRODUCT(INDEX(CachTinhDiem!$B$8:$E$11,2,0),$K1283:$N1283)-1)*9/4,1)+CachTinhDiem!$B$24*ROUND(1+(INDEX(CachTinhDiem!$B$15:$E$20,MATCH($O1283,CachTinhDiem!$A$15:$A$20,0),2)-1)*9/4,1),1)</f>
        <v>4.8</v>
      </c>
      <c r="R1283" s="20">
        <f>ROUND(CachTinhDiem!$B$23*ROUND(1+(SUMPRODUCT(INDEX(CachTinhDiem!$B$8:$E$11,3,0),$K1283:$N1283)-1)*9/4,1)+CachTinhDiem!$B$24*ROUND(1+(INDEX(CachTinhDiem!$B$15:$E$20,MATCH($O1283,CachTinhDiem!$A$15:$A$20,0),3)-1)*9/4,1),1)</f>
        <v>4.5999999999999996</v>
      </c>
      <c r="S1283" s="20">
        <f>ROUND(CachTinhDiem!$B$23*ROUND(1+(SUMPRODUCT(INDEX(CachTinhDiem!$B$8:$E$11,4,0),$K1283:$N1283)-1)*9/4,1)+CachTinhDiem!$B$24*ROUND(1+(INDEX(CachTinhDiem!$B$15:$E$20,MATCH($O1283,CachTinhDiem!$A$15:$A$20,0),4)-1)*9/4,1),1)</f>
        <v>8.1</v>
      </c>
      <c r="T1283" s="18" t="str">
        <f>INDEX(CachTinhDiem!$A$8:$A$11,MATCH(MAX($P1283:$S1283),$P1283:$S1283,0))</f>
        <v>Thuyết trình</v>
      </c>
      <c r="U1283" s="21" t="s">
        <v>91</v>
      </c>
      <c r="V1283" s="21" t="s">
        <v>92</v>
      </c>
    </row>
    <row r="1284" spans="1:22" ht="15" customHeight="1" x14ac:dyDescent="0.35">
      <c r="A1284" s="18" t="s">
        <v>2775</v>
      </c>
      <c r="B1284" s="18" t="s">
        <v>2523</v>
      </c>
      <c r="C1284" s="18" t="s">
        <v>2776</v>
      </c>
      <c r="D1284" s="18" t="s">
        <v>136</v>
      </c>
      <c r="E1284" s="18" t="s">
        <v>147</v>
      </c>
      <c r="F1284" s="18" t="s">
        <v>87</v>
      </c>
      <c r="G1284" s="18" t="s">
        <v>1123</v>
      </c>
      <c r="H1284" s="19">
        <v>5</v>
      </c>
      <c r="I1284" s="19">
        <v>20</v>
      </c>
      <c r="J1284" s="18" t="s">
        <v>120</v>
      </c>
      <c r="K1284" s="19">
        <v>4</v>
      </c>
      <c r="L1284" s="19">
        <v>1</v>
      </c>
      <c r="M1284" s="19">
        <v>2</v>
      </c>
      <c r="N1284" s="19">
        <v>4</v>
      </c>
      <c r="O1284" s="18" t="s">
        <v>103</v>
      </c>
      <c r="P1284" s="20">
        <f>ROUND(CachTinhDiem!$B$23*ROUND(1+(SUMPRODUCT(INDEX(CachTinhDiem!$B$8:$E$11,1,0),$K1284:$N1284)-1)*9/4,1)+CachTinhDiem!$B$24*ROUND(1+(INDEX(CachTinhDiem!$B$15:$E$20,MATCH($O1284,CachTinhDiem!$A$15:$A$20,0),1)-1)*9/4,1),1)</f>
        <v>5.4</v>
      </c>
      <c r="Q1284" s="20">
        <f>ROUND(CachTinhDiem!$B$23*ROUND(1+(SUMPRODUCT(INDEX(CachTinhDiem!$B$8:$E$11,2,0),$K1284:$N1284)-1)*9/4,1)+CachTinhDiem!$B$24*ROUND(1+(INDEX(CachTinhDiem!$B$15:$E$20,MATCH($O1284,CachTinhDiem!$A$15:$A$20,0),2)-1)*9/4,1),1)</f>
        <v>3.9</v>
      </c>
      <c r="R1284" s="20">
        <f>ROUND(CachTinhDiem!$B$23*ROUND(1+(SUMPRODUCT(INDEX(CachTinhDiem!$B$8:$E$11,3,0),$K1284:$N1284)-1)*9/4,1)+CachTinhDiem!$B$24*ROUND(1+(INDEX(CachTinhDiem!$B$15:$E$20,MATCH($O1284,CachTinhDiem!$A$15:$A$20,0),3)-1)*9/4,1),1)</f>
        <v>3.4</v>
      </c>
      <c r="S1284" s="20">
        <f>ROUND(CachTinhDiem!$B$23*ROUND(1+(SUMPRODUCT(INDEX(CachTinhDiem!$B$8:$E$11,4,0),$K1284:$N1284)-1)*9/4,1)+CachTinhDiem!$B$24*ROUND(1+(INDEX(CachTinhDiem!$B$15:$E$20,MATCH($O1284,CachTinhDiem!$A$15:$A$20,0),4)-1)*9/4,1),1)</f>
        <v>6.9</v>
      </c>
      <c r="T1284" s="18" t="str">
        <f>INDEX(CachTinhDiem!$A$8:$A$11,MATCH(MAX($P1284:$S1284),$P1284:$S1284,0))</f>
        <v>Thuyết trình</v>
      </c>
      <c r="U1284" s="21" t="s">
        <v>91</v>
      </c>
      <c r="V1284" s="21" t="s">
        <v>92</v>
      </c>
    </row>
    <row r="1285" spans="1:22" ht="15" customHeight="1" x14ac:dyDescent="0.35">
      <c r="A1285" s="18" t="s">
        <v>2777</v>
      </c>
      <c r="B1285" s="18" t="s">
        <v>2523</v>
      </c>
      <c r="C1285" s="18" t="s">
        <v>2778</v>
      </c>
      <c r="D1285" s="18" t="s">
        <v>100</v>
      </c>
      <c r="E1285" s="18" t="s">
        <v>106</v>
      </c>
      <c r="F1285" s="18" t="s">
        <v>87</v>
      </c>
      <c r="G1285" s="18" t="s">
        <v>2527</v>
      </c>
      <c r="H1285" s="19">
        <v>5</v>
      </c>
      <c r="I1285" s="19">
        <v>31</v>
      </c>
      <c r="J1285" s="18" t="s">
        <v>200</v>
      </c>
      <c r="K1285" s="19">
        <v>4</v>
      </c>
      <c r="L1285" s="19">
        <v>3</v>
      </c>
      <c r="M1285" s="19">
        <v>5</v>
      </c>
      <c r="N1285" s="19">
        <v>3</v>
      </c>
      <c r="O1285" s="18" t="s">
        <v>115</v>
      </c>
      <c r="P1285" s="20">
        <f>ROUND(CachTinhDiem!$B$23*ROUND(1+(SUMPRODUCT(INDEX(CachTinhDiem!$B$8:$E$11,1,0),$K1285:$N1285)-1)*9/4,1)+CachTinhDiem!$B$24*ROUND(1+(INDEX(CachTinhDiem!$B$15:$E$20,MATCH($O1285,CachTinhDiem!$A$15:$A$20,0),1)-1)*9/4,1),1)</f>
        <v>8</v>
      </c>
      <c r="Q1285" s="20">
        <f>ROUND(CachTinhDiem!$B$23*ROUND(1+(SUMPRODUCT(INDEX(CachTinhDiem!$B$8:$E$11,2,0),$K1285:$N1285)-1)*9/4,1)+CachTinhDiem!$B$24*ROUND(1+(INDEX(CachTinhDiem!$B$15:$E$20,MATCH($O1285,CachTinhDiem!$A$15:$A$20,0),2)-1)*9/4,1),1)</f>
        <v>8.1</v>
      </c>
      <c r="R1285" s="20">
        <f>ROUND(CachTinhDiem!$B$23*ROUND(1+(SUMPRODUCT(INDEX(CachTinhDiem!$B$8:$E$11,3,0),$K1285:$N1285)-1)*9/4,1)+CachTinhDiem!$B$24*ROUND(1+(INDEX(CachTinhDiem!$B$15:$E$20,MATCH($O1285,CachTinhDiem!$A$15:$A$20,0),3)-1)*9/4,1),1)</f>
        <v>8.5</v>
      </c>
      <c r="S1285" s="20">
        <f>ROUND(CachTinhDiem!$B$23*ROUND(1+(SUMPRODUCT(INDEX(CachTinhDiem!$B$8:$E$11,4,0),$K1285:$N1285)-1)*9/4,1)+CachTinhDiem!$B$24*ROUND(1+(INDEX(CachTinhDiem!$B$15:$E$20,MATCH($O1285,CachTinhDiem!$A$15:$A$20,0),4)-1)*9/4,1),1)</f>
        <v>6.1</v>
      </c>
      <c r="T1285" s="18" t="str">
        <f>INDEX(CachTinhDiem!$A$8:$A$11,MATCH(MAX($P1285:$S1285),$P1285:$S1285,0))</f>
        <v>Vẽ ngoại cảnh</v>
      </c>
      <c r="U1285" s="21" t="s">
        <v>91</v>
      </c>
      <c r="V1285" s="21" t="s">
        <v>92</v>
      </c>
    </row>
    <row r="1286" spans="1:22" ht="15" customHeight="1" x14ac:dyDescent="0.35">
      <c r="A1286" s="18" t="s">
        <v>2779</v>
      </c>
      <c r="B1286" s="18" t="s">
        <v>2523</v>
      </c>
      <c r="C1286" s="18" t="s">
        <v>2780</v>
      </c>
      <c r="D1286" s="18" t="s">
        <v>85</v>
      </c>
      <c r="E1286" s="18" t="s">
        <v>106</v>
      </c>
      <c r="F1286" s="18" t="s">
        <v>87</v>
      </c>
      <c r="G1286" s="18" t="s">
        <v>210</v>
      </c>
      <c r="H1286" s="19">
        <v>7</v>
      </c>
      <c r="I1286" s="19">
        <v>40</v>
      </c>
      <c r="J1286" s="18" t="s">
        <v>1520</v>
      </c>
      <c r="K1286" s="19">
        <v>2</v>
      </c>
      <c r="L1286" s="19">
        <v>5</v>
      </c>
      <c r="M1286" s="19">
        <v>4</v>
      </c>
      <c r="N1286" s="19">
        <v>3</v>
      </c>
      <c r="O1286" s="18" t="s">
        <v>90</v>
      </c>
      <c r="P1286" s="20">
        <f>ROUND(CachTinhDiem!$B$23*ROUND(1+(SUMPRODUCT(INDEX(CachTinhDiem!$B$8:$E$11,1,0),$K1286:$N1286)-1)*9/4,1)+CachTinhDiem!$B$24*ROUND(1+(INDEX(CachTinhDiem!$B$15:$E$20,MATCH($O1286,CachTinhDiem!$A$15:$A$20,0),1)-1)*9/4,1),1)</f>
        <v>7.5</v>
      </c>
      <c r="Q1286" s="20">
        <f>ROUND(CachTinhDiem!$B$23*ROUND(1+(SUMPRODUCT(INDEX(CachTinhDiem!$B$8:$E$11,2,0),$K1286:$N1286)-1)*9/4,1)+CachTinhDiem!$B$24*ROUND(1+(INDEX(CachTinhDiem!$B$15:$E$20,MATCH($O1286,CachTinhDiem!$A$15:$A$20,0),2)-1)*9/4,1),1)</f>
        <v>6.6</v>
      </c>
      <c r="R1286" s="20">
        <f>ROUND(CachTinhDiem!$B$23*ROUND(1+(SUMPRODUCT(INDEX(CachTinhDiem!$B$8:$E$11,3,0),$K1286:$N1286)-1)*9/4,1)+CachTinhDiem!$B$24*ROUND(1+(INDEX(CachTinhDiem!$B$15:$E$20,MATCH($O1286,CachTinhDiem!$A$15:$A$20,0),3)-1)*9/4,1),1)</f>
        <v>7.9</v>
      </c>
      <c r="S1286" s="20">
        <f>ROUND(CachTinhDiem!$B$23*ROUND(1+(SUMPRODUCT(INDEX(CachTinhDiem!$B$8:$E$11,4,0),$K1286:$N1286)-1)*9/4,1)+CachTinhDiem!$B$24*ROUND(1+(INDEX(CachTinhDiem!$B$15:$E$20,MATCH($O1286,CachTinhDiem!$A$15:$A$20,0),4)-1)*9/4,1),1)</f>
        <v>5.8</v>
      </c>
      <c r="T1286" s="18" t="str">
        <f>INDEX(CachTinhDiem!$A$8:$A$11,MATCH(MAX($P1286:$S1286),$P1286:$S1286,0))</f>
        <v>Vẽ ngoại cảnh</v>
      </c>
      <c r="U1286" s="21" t="s">
        <v>91</v>
      </c>
      <c r="V1286" s="21" t="s">
        <v>92</v>
      </c>
    </row>
    <row r="1287" spans="1:22" ht="15" customHeight="1" x14ac:dyDescent="0.35">
      <c r="A1287" s="18" t="s">
        <v>2781</v>
      </c>
      <c r="B1287" s="18" t="s">
        <v>2523</v>
      </c>
      <c r="C1287" s="18" t="s">
        <v>2782</v>
      </c>
      <c r="D1287" s="18" t="s">
        <v>85</v>
      </c>
      <c r="E1287" s="18" t="s">
        <v>24</v>
      </c>
      <c r="F1287" s="18" t="s">
        <v>87</v>
      </c>
      <c r="G1287" s="18" t="s">
        <v>2559</v>
      </c>
      <c r="H1287" s="19">
        <v>18</v>
      </c>
      <c r="I1287" s="19">
        <v>37</v>
      </c>
      <c r="J1287" s="18" t="s">
        <v>89</v>
      </c>
      <c r="K1287" s="19">
        <v>2</v>
      </c>
      <c r="L1287" s="19">
        <v>4</v>
      </c>
      <c r="M1287" s="19">
        <v>3</v>
      </c>
      <c r="N1287" s="19">
        <v>3</v>
      </c>
      <c r="O1287" s="18" t="s">
        <v>115</v>
      </c>
      <c r="P1287" s="20">
        <f>ROUND(CachTinhDiem!$B$23*ROUND(1+(SUMPRODUCT(INDEX(CachTinhDiem!$B$8:$E$11,1,0),$K1287:$N1287)-1)*9/4,1)+CachTinhDiem!$B$24*ROUND(1+(INDEX(CachTinhDiem!$B$15:$E$20,MATCH($O1287,CachTinhDiem!$A$15:$A$20,0),1)-1)*9/4,1),1)</f>
        <v>7.2</v>
      </c>
      <c r="Q1287" s="20">
        <f>ROUND(CachTinhDiem!$B$23*ROUND(1+(SUMPRODUCT(INDEX(CachTinhDiem!$B$8:$E$11,2,0),$K1287:$N1287)-1)*9/4,1)+CachTinhDiem!$B$24*ROUND(1+(INDEX(CachTinhDiem!$B$15:$E$20,MATCH($O1287,CachTinhDiem!$A$15:$A$20,0),2)-1)*9/4,1),1)</f>
        <v>6.2</v>
      </c>
      <c r="R1287" s="20">
        <f>ROUND(CachTinhDiem!$B$23*ROUND(1+(SUMPRODUCT(INDEX(CachTinhDiem!$B$8:$E$11,3,0),$K1287:$N1287)-1)*9/4,1)+CachTinhDiem!$B$24*ROUND(1+(INDEX(CachTinhDiem!$B$15:$E$20,MATCH($O1287,CachTinhDiem!$A$15:$A$20,0),3)-1)*9/4,1),1)</f>
        <v>7.3</v>
      </c>
      <c r="S1287" s="20">
        <f>ROUND(CachTinhDiem!$B$23*ROUND(1+(SUMPRODUCT(INDEX(CachTinhDiem!$B$8:$E$11,4,0),$K1287:$N1287)-1)*9/4,1)+CachTinhDiem!$B$24*ROUND(1+(INDEX(CachTinhDiem!$B$15:$E$20,MATCH($O1287,CachTinhDiem!$A$15:$A$20,0),4)-1)*9/4,1),1)</f>
        <v>5.9</v>
      </c>
      <c r="T1287" s="18" t="str">
        <f>INDEX(CachTinhDiem!$A$8:$A$11,MATCH(MAX($P1287:$S1287),$P1287:$S1287,0))</f>
        <v>Vẽ ngoại cảnh</v>
      </c>
      <c r="U1287" s="21" t="s">
        <v>91</v>
      </c>
      <c r="V1287" s="21" t="s">
        <v>92</v>
      </c>
    </row>
    <row r="1288" spans="1:22" ht="15" customHeight="1" x14ac:dyDescent="0.35">
      <c r="A1288" s="18" t="s">
        <v>2783</v>
      </c>
      <c r="B1288" s="18" t="s">
        <v>2523</v>
      </c>
      <c r="C1288" s="18" t="s">
        <v>2784</v>
      </c>
      <c r="D1288" s="18" t="s">
        <v>85</v>
      </c>
      <c r="E1288" s="18" t="s">
        <v>183</v>
      </c>
      <c r="F1288" s="18" t="s">
        <v>87</v>
      </c>
      <c r="G1288" s="18" t="s">
        <v>1123</v>
      </c>
      <c r="H1288" s="19">
        <v>15</v>
      </c>
      <c r="I1288" s="19">
        <v>36</v>
      </c>
      <c r="J1288" s="18" t="s">
        <v>89</v>
      </c>
      <c r="K1288" s="19">
        <v>2</v>
      </c>
      <c r="L1288" s="19">
        <v>2</v>
      </c>
      <c r="M1288" s="19">
        <v>5</v>
      </c>
      <c r="N1288" s="19">
        <v>3</v>
      </c>
      <c r="O1288" s="18" t="s">
        <v>115</v>
      </c>
      <c r="P1288" s="20">
        <f>ROUND(CachTinhDiem!$B$23*ROUND(1+(SUMPRODUCT(INDEX(CachTinhDiem!$B$8:$E$11,1,0),$K1288:$N1288)-1)*9/4,1)+CachTinhDiem!$B$24*ROUND(1+(INDEX(CachTinhDiem!$B$15:$E$20,MATCH($O1288,CachTinhDiem!$A$15:$A$20,0),1)-1)*9/4,1),1)</f>
        <v>7.2</v>
      </c>
      <c r="Q1288" s="20">
        <f>ROUND(CachTinhDiem!$B$23*ROUND(1+(SUMPRODUCT(INDEX(CachTinhDiem!$B$8:$E$11,2,0),$K1288:$N1288)-1)*9/4,1)+CachTinhDiem!$B$24*ROUND(1+(INDEX(CachTinhDiem!$B$15:$E$20,MATCH($O1288,CachTinhDiem!$A$15:$A$20,0),2)-1)*9/4,1),1)</f>
        <v>7.2</v>
      </c>
      <c r="R1288" s="20">
        <f>ROUND(CachTinhDiem!$B$23*ROUND(1+(SUMPRODUCT(INDEX(CachTinhDiem!$B$8:$E$11,3,0),$K1288:$N1288)-1)*9/4,1)+CachTinhDiem!$B$24*ROUND(1+(INDEX(CachTinhDiem!$B$15:$E$20,MATCH($O1288,CachTinhDiem!$A$15:$A$20,0),3)-1)*9/4,1),1)</f>
        <v>8</v>
      </c>
      <c r="S1288" s="20">
        <f>ROUND(CachTinhDiem!$B$23*ROUND(1+(SUMPRODUCT(INDEX(CachTinhDiem!$B$8:$E$11,4,0),$K1288:$N1288)-1)*9/4,1)+CachTinhDiem!$B$24*ROUND(1+(INDEX(CachTinhDiem!$B$15:$E$20,MATCH($O1288,CachTinhDiem!$A$15:$A$20,0),4)-1)*9/4,1),1)</f>
        <v>5.9</v>
      </c>
      <c r="T1288" s="18" t="str">
        <f>INDEX(CachTinhDiem!$A$8:$A$11,MATCH(MAX($P1288:$S1288),$P1288:$S1288,0))</f>
        <v>Vẽ ngoại cảnh</v>
      </c>
      <c r="U1288" s="21" t="s">
        <v>91</v>
      </c>
      <c r="V1288" s="21" t="s">
        <v>92</v>
      </c>
    </row>
    <row r="1289" spans="1:22" ht="15" customHeight="1" x14ac:dyDescent="0.35">
      <c r="A1289" s="18" t="s">
        <v>2785</v>
      </c>
      <c r="B1289" s="18" t="s">
        <v>2523</v>
      </c>
      <c r="C1289" s="18" t="s">
        <v>2786</v>
      </c>
      <c r="D1289" s="18" t="s">
        <v>85</v>
      </c>
      <c r="E1289" s="18" t="s">
        <v>106</v>
      </c>
      <c r="F1289" s="18" t="s">
        <v>87</v>
      </c>
      <c r="G1289" s="18" t="s">
        <v>1123</v>
      </c>
      <c r="H1289" s="19">
        <v>5</v>
      </c>
      <c r="I1289" s="19">
        <v>20</v>
      </c>
      <c r="J1289" s="18" t="s">
        <v>120</v>
      </c>
      <c r="K1289" s="19">
        <v>4</v>
      </c>
      <c r="L1289" s="19">
        <v>1</v>
      </c>
      <c r="M1289" s="19">
        <v>3</v>
      </c>
      <c r="N1289" s="19">
        <v>3</v>
      </c>
      <c r="O1289" s="18" t="s">
        <v>90</v>
      </c>
      <c r="P1289" s="20">
        <f>ROUND(CachTinhDiem!$B$23*ROUND(1+(SUMPRODUCT(INDEX(CachTinhDiem!$B$8:$E$11,1,0),$K1289:$N1289)-1)*9/4,1)+CachTinhDiem!$B$24*ROUND(1+(INDEX(CachTinhDiem!$B$15:$E$20,MATCH($O1289,CachTinhDiem!$A$15:$A$20,0),1)-1)*9/4,1),1)</f>
        <v>5.4</v>
      </c>
      <c r="Q1289" s="20">
        <f>ROUND(CachTinhDiem!$B$23*ROUND(1+(SUMPRODUCT(INDEX(CachTinhDiem!$B$8:$E$11,2,0),$K1289:$N1289)-1)*9/4,1)+CachTinhDiem!$B$24*ROUND(1+(INDEX(CachTinhDiem!$B$15:$E$20,MATCH($O1289,CachTinhDiem!$A$15:$A$20,0),2)-1)*9/4,1),1)</f>
        <v>5.2</v>
      </c>
      <c r="R1289" s="20">
        <f>ROUND(CachTinhDiem!$B$23*ROUND(1+(SUMPRODUCT(INDEX(CachTinhDiem!$B$8:$E$11,3,0),$K1289:$N1289)-1)*9/4,1)+CachTinhDiem!$B$24*ROUND(1+(INDEX(CachTinhDiem!$B$15:$E$20,MATCH($O1289,CachTinhDiem!$A$15:$A$20,0),3)-1)*9/4,1),1)</f>
        <v>5.3</v>
      </c>
      <c r="S1289" s="20">
        <f>ROUND(CachTinhDiem!$B$23*ROUND(1+(SUMPRODUCT(INDEX(CachTinhDiem!$B$8:$E$11,4,0),$K1289:$N1289)-1)*9/4,1)+CachTinhDiem!$B$24*ROUND(1+(INDEX(CachTinhDiem!$B$15:$E$20,MATCH($O1289,CachTinhDiem!$A$15:$A$20,0),4)-1)*9/4,1),1)</f>
        <v>4.2</v>
      </c>
      <c r="T1289" s="18" t="str">
        <f>INDEX(CachTinhDiem!$A$8:$A$11,MATCH(MAX($P1289:$S1289),$P1289:$S1289,0))</f>
        <v>Đi học</v>
      </c>
      <c r="U1289" s="21" t="s">
        <v>91</v>
      </c>
      <c r="V1289" s="21" t="s">
        <v>92</v>
      </c>
    </row>
    <row r="1290" spans="1:22" ht="15" customHeight="1" x14ac:dyDescent="0.35">
      <c r="A1290" s="18" t="s">
        <v>2787</v>
      </c>
      <c r="B1290" s="18" t="s">
        <v>2523</v>
      </c>
      <c r="C1290" s="18" t="s">
        <v>2788</v>
      </c>
      <c r="D1290" s="18" t="s">
        <v>136</v>
      </c>
      <c r="E1290" s="18" t="s">
        <v>1097</v>
      </c>
      <c r="F1290" s="18" t="s">
        <v>87</v>
      </c>
      <c r="G1290" s="18" t="s">
        <v>1123</v>
      </c>
      <c r="H1290" s="19">
        <v>15</v>
      </c>
      <c r="I1290" s="19">
        <v>36</v>
      </c>
      <c r="J1290" s="18" t="s">
        <v>89</v>
      </c>
      <c r="K1290" s="19">
        <v>2</v>
      </c>
      <c r="L1290" s="19">
        <v>2</v>
      </c>
      <c r="M1290" s="19">
        <v>3</v>
      </c>
      <c r="N1290" s="19">
        <v>4</v>
      </c>
      <c r="O1290" s="18" t="s">
        <v>115</v>
      </c>
      <c r="P1290" s="20">
        <f>ROUND(CachTinhDiem!$B$23*ROUND(1+(SUMPRODUCT(INDEX(CachTinhDiem!$B$8:$E$11,1,0),$K1290:$N1290)-1)*9/4,1)+CachTinhDiem!$B$24*ROUND(1+(INDEX(CachTinhDiem!$B$15:$E$20,MATCH($O1290,CachTinhDiem!$A$15:$A$20,0),1)-1)*9/4,1),1)</f>
        <v>6.7</v>
      </c>
      <c r="Q1290" s="20">
        <f>ROUND(CachTinhDiem!$B$23*ROUND(1+(SUMPRODUCT(INDEX(CachTinhDiem!$B$8:$E$11,2,0),$K1290:$N1290)-1)*9/4,1)+CachTinhDiem!$B$24*ROUND(1+(INDEX(CachTinhDiem!$B$15:$E$20,MATCH($O1290,CachTinhDiem!$A$15:$A$20,0),2)-1)*9/4,1),1)</f>
        <v>5.7</v>
      </c>
      <c r="R1290" s="20">
        <f>ROUND(CachTinhDiem!$B$23*ROUND(1+(SUMPRODUCT(INDEX(CachTinhDiem!$B$8:$E$11,3,0),$K1290:$N1290)-1)*9/4,1)+CachTinhDiem!$B$24*ROUND(1+(INDEX(CachTinhDiem!$B$15:$E$20,MATCH($O1290,CachTinhDiem!$A$15:$A$20,0),3)-1)*9/4,1),1)</f>
        <v>6.7</v>
      </c>
      <c r="S1290" s="20">
        <f>ROUND(CachTinhDiem!$B$23*ROUND(1+(SUMPRODUCT(INDEX(CachTinhDiem!$B$8:$E$11,4,0),$K1290:$N1290)-1)*9/4,1)+CachTinhDiem!$B$24*ROUND(1+(INDEX(CachTinhDiem!$B$15:$E$20,MATCH($O1290,CachTinhDiem!$A$15:$A$20,0),4)-1)*9/4,1),1)</f>
        <v>6.1</v>
      </c>
      <c r="T1290" s="18" t="str">
        <f>INDEX(CachTinhDiem!$A$8:$A$11,MATCH(MAX($P1290:$S1290),$P1290:$S1290,0))</f>
        <v>Đi học</v>
      </c>
      <c r="U1290" s="21" t="s">
        <v>91</v>
      </c>
      <c r="V1290" s="21" t="s">
        <v>92</v>
      </c>
    </row>
    <row r="1291" spans="1:22" ht="15" customHeight="1" x14ac:dyDescent="0.35">
      <c r="A1291" s="18" t="s">
        <v>2789</v>
      </c>
      <c r="B1291" s="18" t="s">
        <v>2523</v>
      </c>
      <c r="C1291" s="18" t="s">
        <v>2790</v>
      </c>
      <c r="D1291" s="18" t="s">
        <v>85</v>
      </c>
      <c r="E1291" s="18" t="s">
        <v>106</v>
      </c>
      <c r="F1291" s="18" t="s">
        <v>87</v>
      </c>
      <c r="G1291" s="18" t="s">
        <v>1123</v>
      </c>
      <c r="H1291" s="19">
        <v>15</v>
      </c>
      <c r="I1291" s="19">
        <v>35</v>
      </c>
      <c r="J1291" s="18" t="s">
        <v>89</v>
      </c>
      <c r="K1291" s="19">
        <v>2</v>
      </c>
      <c r="L1291" s="19">
        <v>1</v>
      </c>
      <c r="M1291" s="19">
        <v>5</v>
      </c>
      <c r="N1291" s="19">
        <v>3</v>
      </c>
      <c r="O1291" s="18" t="s">
        <v>115</v>
      </c>
      <c r="P1291" s="20">
        <f>ROUND(CachTinhDiem!$B$23*ROUND(1+(SUMPRODUCT(INDEX(CachTinhDiem!$B$8:$E$11,1,0),$K1291:$N1291)-1)*9/4,1)+CachTinhDiem!$B$24*ROUND(1+(INDEX(CachTinhDiem!$B$15:$E$20,MATCH($O1291,CachTinhDiem!$A$15:$A$20,0),1)-1)*9/4,1),1)</f>
        <v>6.7</v>
      </c>
      <c r="Q1291" s="20">
        <f>ROUND(CachTinhDiem!$B$23*ROUND(1+(SUMPRODUCT(INDEX(CachTinhDiem!$B$8:$E$11,2,0),$K1291:$N1291)-1)*9/4,1)+CachTinhDiem!$B$24*ROUND(1+(INDEX(CachTinhDiem!$B$15:$E$20,MATCH($O1291,CachTinhDiem!$A$15:$A$20,0),2)-1)*9/4,1),1)</f>
        <v>6.8</v>
      </c>
      <c r="R1291" s="20">
        <f>ROUND(CachTinhDiem!$B$23*ROUND(1+(SUMPRODUCT(INDEX(CachTinhDiem!$B$8:$E$11,3,0),$K1291:$N1291)-1)*9/4,1)+CachTinhDiem!$B$24*ROUND(1+(INDEX(CachTinhDiem!$B$15:$E$20,MATCH($O1291,CachTinhDiem!$A$15:$A$20,0),3)-1)*9/4,1),1)</f>
        <v>7.5</v>
      </c>
      <c r="S1291" s="20">
        <f>ROUND(CachTinhDiem!$B$23*ROUND(1+(SUMPRODUCT(INDEX(CachTinhDiem!$B$8:$E$11,4,0),$K1291:$N1291)-1)*9/4,1)+CachTinhDiem!$B$24*ROUND(1+(INDEX(CachTinhDiem!$B$15:$E$20,MATCH($O1291,CachTinhDiem!$A$15:$A$20,0),4)-1)*9/4,1),1)</f>
        <v>5.5</v>
      </c>
      <c r="T1291" s="18" t="str">
        <f>INDEX(CachTinhDiem!$A$8:$A$11,MATCH(MAX($P1291:$S1291),$P1291:$S1291,0))</f>
        <v>Vẽ ngoại cảnh</v>
      </c>
      <c r="U1291" s="21" t="s">
        <v>91</v>
      </c>
      <c r="V1291" s="21" t="s">
        <v>92</v>
      </c>
    </row>
    <row r="1292" spans="1:22" ht="15" customHeight="1" x14ac:dyDescent="0.35">
      <c r="A1292" s="18" t="s">
        <v>2791</v>
      </c>
      <c r="B1292" s="18" t="s">
        <v>2523</v>
      </c>
      <c r="C1292" s="18" t="s">
        <v>2792</v>
      </c>
      <c r="D1292" s="18" t="s">
        <v>85</v>
      </c>
      <c r="E1292" s="18" t="s">
        <v>183</v>
      </c>
      <c r="F1292" s="18" t="s">
        <v>87</v>
      </c>
      <c r="G1292" s="18" t="s">
        <v>210</v>
      </c>
      <c r="H1292" s="19">
        <v>19</v>
      </c>
      <c r="I1292" s="19">
        <v>40</v>
      </c>
      <c r="J1292" s="18" t="s">
        <v>89</v>
      </c>
      <c r="K1292" s="19">
        <v>2</v>
      </c>
      <c r="L1292" s="19">
        <v>5</v>
      </c>
      <c r="M1292" s="19">
        <v>5</v>
      </c>
      <c r="N1292" s="19">
        <v>2</v>
      </c>
      <c r="O1292" s="18" t="s">
        <v>138</v>
      </c>
      <c r="P1292" s="20">
        <f>ROUND(CachTinhDiem!$B$23*ROUND(1+(SUMPRODUCT(INDEX(CachTinhDiem!$B$8:$E$11,1,0),$K1292:$N1292)-1)*9/4,1)+CachTinhDiem!$B$24*ROUND(1+(INDEX(CachTinhDiem!$B$15:$E$20,MATCH($O1292,CachTinhDiem!$A$15:$A$20,0),1)-1)*9/4,1),1)</f>
        <v>7.5</v>
      </c>
      <c r="Q1292" s="20">
        <f>ROUND(CachTinhDiem!$B$23*ROUND(1+(SUMPRODUCT(INDEX(CachTinhDiem!$B$8:$E$11,2,0),$K1292:$N1292)-1)*9/4,1)+CachTinhDiem!$B$24*ROUND(1+(INDEX(CachTinhDiem!$B$15:$E$20,MATCH($O1292,CachTinhDiem!$A$15:$A$20,0),2)-1)*9/4,1),1)</f>
        <v>8.6</v>
      </c>
      <c r="R1292" s="20">
        <f>ROUND(CachTinhDiem!$B$23*ROUND(1+(SUMPRODUCT(INDEX(CachTinhDiem!$B$8:$E$11,3,0),$K1292:$N1292)-1)*9/4,1)+CachTinhDiem!$B$24*ROUND(1+(INDEX(CachTinhDiem!$B$15:$E$20,MATCH($O1292,CachTinhDiem!$A$15:$A$20,0),3)-1)*9/4,1),1)</f>
        <v>8.4</v>
      </c>
      <c r="S1292" s="20">
        <f>ROUND(CachTinhDiem!$B$23*ROUND(1+(SUMPRODUCT(INDEX(CachTinhDiem!$B$8:$E$11,4,0),$K1292:$N1292)-1)*9/4,1)+CachTinhDiem!$B$24*ROUND(1+(INDEX(CachTinhDiem!$B$15:$E$20,MATCH($O1292,CachTinhDiem!$A$15:$A$20,0),4)-1)*9/4,1),1)</f>
        <v>4.5</v>
      </c>
      <c r="T1292" s="18" t="str">
        <f>INDEX(CachTinhDiem!$A$8:$A$11,MATCH(MAX($P1292:$S1292),$P1292:$S1292,0))</f>
        <v>Xưởng/Công trình</v>
      </c>
      <c r="U1292" s="21" t="s">
        <v>91</v>
      </c>
      <c r="V1292" s="21" t="s">
        <v>92</v>
      </c>
    </row>
    <row r="1293" spans="1:22" ht="15" customHeight="1" x14ac:dyDescent="0.35">
      <c r="A1293" s="18" t="s">
        <v>2793</v>
      </c>
      <c r="B1293" s="18" t="s">
        <v>2523</v>
      </c>
      <c r="C1293" s="18" t="s">
        <v>2794</v>
      </c>
      <c r="D1293" s="18" t="s">
        <v>100</v>
      </c>
      <c r="E1293" s="18" t="s">
        <v>106</v>
      </c>
      <c r="F1293" s="18" t="s">
        <v>87</v>
      </c>
      <c r="G1293" s="18" t="s">
        <v>1123</v>
      </c>
      <c r="H1293" s="19">
        <v>14</v>
      </c>
      <c r="I1293" s="19">
        <v>33</v>
      </c>
      <c r="J1293" s="18" t="s">
        <v>89</v>
      </c>
      <c r="K1293" s="19">
        <v>3</v>
      </c>
      <c r="L1293" s="19">
        <v>1</v>
      </c>
      <c r="M1293" s="19">
        <v>3</v>
      </c>
      <c r="N1293" s="19">
        <v>5</v>
      </c>
      <c r="O1293" s="18" t="s">
        <v>110</v>
      </c>
      <c r="P1293" s="20">
        <f>ROUND(CachTinhDiem!$B$23*ROUND(1+(SUMPRODUCT(INDEX(CachTinhDiem!$B$8:$E$11,1,0),$K1293:$N1293)-1)*9/4,1)+CachTinhDiem!$B$24*ROUND(1+(INDEX(CachTinhDiem!$B$15:$E$20,MATCH($O1293,CachTinhDiem!$A$15:$A$20,0),1)-1)*9/4,1),1)</f>
        <v>6.2</v>
      </c>
      <c r="Q1293" s="20">
        <f>ROUND(CachTinhDiem!$B$23*ROUND(1+(SUMPRODUCT(INDEX(CachTinhDiem!$B$8:$E$11,2,0),$K1293:$N1293)-1)*9/4,1)+CachTinhDiem!$B$24*ROUND(1+(INDEX(CachTinhDiem!$B$15:$E$20,MATCH($O1293,CachTinhDiem!$A$15:$A$20,0),2)-1)*9/4,1),1)</f>
        <v>5.2</v>
      </c>
      <c r="R1293" s="20">
        <f>ROUND(CachTinhDiem!$B$23*ROUND(1+(SUMPRODUCT(INDEX(CachTinhDiem!$B$8:$E$11,3,0),$K1293:$N1293)-1)*9/4,1)+CachTinhDiem!$B$24*ROUND(1+(INDEX(CachTinhDiem!$B$15:$E$20,MATCH($O1293,CachTinhDiem!$A$15:$A$20,0),3)-1)*9/4,1),1)</f>
        <v>5.2</v>
      </c>
      <c r="S1293" s="20">
        <f>ROUND(CachTinhDiem!$B$23*ROUND(1+(SUMPRODUCT(INDEX(CachTinhDiem!$B$8:$E$11,4,0),$K1293:$N1293)-1)*9/4,1)+CachTinhDiem!$B$24*ROUND(1+(INDEX(CachTinhDiem!$B$15:$E$20,MATCH($O1293,CachTinhDiem!$A$15:$A$20,0),4)-1)*9/4,1),1)</f>
        <v>7.5</v>
      </c>
      <c r="T1293" s="18" t="str">
        <f>INDEX(CachTinhDiem!$A$8:$A$11,MATCH(MAX($P1293:$S1293),$P1293:$S1293,0))</f>
        <v>Thuyết trình</v>
      </c>
      <c r="U1293" s="21" t="s">
        <v>91</v>
      </c>
      <c r="V1293" s="21" t="s">
        <v>92</v>
      </c>
    </row>
    <row r="1294" spans="1:22" ht="15" customHeight="1" x14ac:dyDescent="0.35">
      <c r="A1294" s="18" t="s">
        <v>2795</v>
      </c>
      <c r="B1294" s="18" t="s">
        <v>2523</v>
      </c>
      <c r="C1294" s="18" t="s">
        <v>2796</v>
      </c>
      <c r="D1294" s="18" t="s">
        <v>85</v>
      </c>
      <c r="E1294" s="18" t="s">
        <v>254</v>
      </c>
      <c r="F1294" s="18" t="s">
        <v>87</v>
      </c>
      <c r="G1294" s="18" t="s">
        <v>1123</v>
      </c>
      <c r="H1294" s="19">
        <v>5</v>
      </c>
      <c r="I1294" s="19">
        <v>20</v>
      </c>
      <c r="J1294" s="18" t="s">
        <v>120</v>
      </c>
      <c r="K1294" s="19">
        <v>4</v>
      </c>
      <c r="L1294" s="19">
        <v>1</v>
      </c>
      <c r="M1294" s="19">
        <v>3</v>
      </c>
      <c r="N1294" s="19">
        <v>4</v>
      </c>
      <c r="O1294" s="18" t="s">
        <v>103</v>
      </c>
      <c r="P1294" s="20">
        <f>ROUND(CachTinhDiem!$B$23*ROUND(1+(SUMPRODUCT(INDEX(CachTinhDiem!$B$8:$E$11,1,0),$K1294:$N1294)-1)*9/4,1)+CachTinhDiem!$B$24*ROUND(1+(INDEX(CachTinhDiem!$B$15:$E$20,MATCH($O1294,CachTinhDiem!$A$15:$A$20,0),1)-1)*9/4,1),1)</f>
        <v>5.9</v>
      </c>
      <c r="Q1294" s="20">
        <f>ROUND(CachTinhDiem!$B$23*ROUND(1+(SUMPRODUCT(INDEX(CachTinhDiem!$B$8:$E$11,2,0),$K1294:$N1294)-1)*9/4,1)+CachTinhDiem!$B$24*ROUND(1+(INDEX(CachTinhDiem!$B$15:$E$20,MATCH($O1294,CachTinhDiem!$A$15:$A$20,0),2)-1)*9/4,1),1)</f>
        <v>4.7</v>
      </c>
      <c r="R1294" s="20">
        <f>ROUND(CachTinhDiem!$B$23*ROUND(1+(SUMPRODUCT(INDEX(CachTinhDiem!$B$8:$E$11,3,0),$K1294:$N1294)-1)*9/4,1)+CachTinhDiem!$B$24*ROUND(1+(INDEX(CachTinhDiem!$B$15:$E$20,MATCH($O1294,CachTinhDiem!$A$15:$A$20,0),3)-1)*9/4,1),1)</f>
        <v>4.2</v>
      </c>
      <c r="S1294" s="20">
        <f>ROUND(CachTinhDiem!$B$23*ROUND(1+(SUMPRODUCT(INDEX(CachTinhDiem!$B$8:$E$11,4,0),$K1294:$N1294)-1)*9/4,1)+CachTinhDiem!$B$24*ROUND(1+(INDEX(CachTinhDiem!$B$15:$E$20,MATCH($O1294,CachTinhDiem!$A$15:$A$20,0),4)-1)*9/4,1),1)</f>
        <v>7.2</v>
      </c>
      <c r="T1294" s="18" t="str">
        <f>INDEX(CachTinhDiem!$A$8:$A$11,MATCH(MAX($P1294:$S1294),$P1294:$S1294,0))</f>
        <v>Thuyết trình</v>
      </c>
      <c r="U1294" s="21" t="s">
        <v>91</v>
      </c>
      <c r="V1294" s="21" t="s">
        <v>92</v>
      </c>
    </row>
    <row r="1295" spans="1:22" ht="15" customHeight="1" x14ac:dyDescent="0.35">
      <c r="A1295" s="18" t="s">
        <v>2797</v>
      </c>
      <c r="B1295" s="18" t="s">
        <v>2523</v>
      </c>
      <c r="C1295" s="18" t="s">
        <v>2798</v>
      </c>
      <c r="D1295" s="18" t="s">
        <v>136</v>
      </c>
      <c r="E1295" s="18" t="s">
        <v>1097</v>
      </c>
      <c r="F1295" s="18" t="s">
        <v>87</v>
      </c>
      <c r="G1295" s="18" t="s">
        <v>1258</v>
      </c>
      <c r="H1295" s="19">
        <v>5</v>
      </c>
      <c r="I1295" s="19">
        <v>10</v>
      </c>
      <c r="J1295" s="18" t="s">
        <v>120</v>
      </c>
      <c r="K1295" s="19">
        <v>4</v>
      </c>
      <c r="L1295" s="19">
        <v>1</v>
      </c>
      <c r="M1295" s="19">
        <v>1</v>
      </c>
      <c r="N1295" s="19">
        <v>2</v>
      </c>
      <c r="O1295" s="18" t="s">
        <v>115</v>
      </c>
      <c r="P1295" s="20">
        <f>ROUND(CachTinhDiem!$B$23*ROUND(1+(SUMPRODUCT(INDEX(CachTinhDiem!$B$8:$E$11,1,0),$K1295:$N1295)-1)*9/4,1)+CachTinhDiem!$B$24*ROUND(1+(INDEX(CachTinhDiem!$B$15:$E$20,MATCH($O1295,CachTinhDiem!$A$15:$A$20,0),1)-1)*9/4,1),1)</f>
        <v>4.7</v>
      </c>
      <c r="Q1295" s="20">
        <f>ROUND(CachTinhDiem!$B$23*ROUND(1+(SUMPRODUCT(INDEX(CachTinhDiem!$B$8:$E$11,2,0),$K1295:$N1295)-1)*9/4,1)+CachTinhDiem!$B$24*ROUND(1+(INDEX(CachTinhDiem!$B$15:$E$20,MATCH($O1295,CachTinhDiem!$A$15:$A$20,0),2)-1)*9/4,1),1)</f>
        <v>4.2</v>
      </c>
      <c r="R1295" s="20">
        <f>ROUND(CachTinhDiem!$B$23*ROUND(1+(SUMPRODUCT(INDEX(CachTinhDiem!$B$8:$E$11,3,0),$K1295:$N1295)-1)*9/4,1)+CachTinhDiem!$B$24*ROUND(1+(INDEX(CachTinhDiem!$B$15:$E$20,MATCH($O1295,CachTinhDiem!$A$15:$A$20,0),3)-1)*9/4,1),1)</f>
        <v>4.0999999999999996</v>
      </c>
      <c r="S1295" s="20">
        <f>ROUND(CachTinhDiem!$B$23*ROUND(1+(SUMPRODUCT(INDEX(CachTinhDiem!$B$8:$E$11,4,0),$K1295:$N1295)-1)*9/4,1)+CachTinhDiem!$B$24*ROUND(1+(INDEX(CachTinhDiem!$B$15:$E$20,MATCH($O1295,CachTinhDiem!$A$15:$A$20,0),4)-1)*9/4,1),1)</f>
        <v>3.3</v>
      </c>
      <c r="T1295" s="18" t="str">
        <f>INDEX(CachTinhDiem!$A$8:$A$11,MATCH(MAX($P1295:$S1295),$P1295:$S1295,0))</f>
        <v>Đi học</v>
      </c>
      <c r="U1295" s="21" t="s">
        <v>91</v>
      </c>
      <c r="V1295" s="21" t="s">
        <v>92</v>
      </c>
    </row>
    <row r="1296" spans="1:22" ht="15" customHeight="1" x14ac:dyDescent="0.35">
      <c r="A1296" s="18" t="s">
        <v>2799</v>
      </c>
      <c r="B1296" s="18" t="s">
        <v>2523</v>
      </c>
      <c r="C1296" s="18" t="s">
        <v>2800</v>
      </c>
      <c r="D1296" s="18" t="s">
        <v>136</v>
      </c>
      <c r="E1296" s="18" t="s">
        <v>1097</v>
      </c>
      <c r="F1296" s="18" t="s">
        <v>87</v>
      </c>
      <c r="G1296" s="18" t="s">
        <v>1258</v>
      </c>
      <c r="H1296" s="19">
        <v>5</v>
      </c>
      <c r="I1296" s="19">
        <v>30</v>
      </c>
      <c r="J1296" s="18" t="s">
        <v>200</v>
      </c>
      <c r="K1296" s="19">
        <v>4</v>
      </c>
      <c r="L1296" s="19">
        <v>1</v>
      </c>
      <c r="M1296" s="19">
        <v>5</v>
      </c>
      <c r="N1296" s="19">
        <v>1</v>
      </c>
      <c r="O1296" s="18" t="s">
        <v>115</v>
      </c>
      <c r="P1296" s="20">
        <f>ROUND(CachTinhDiem!$B$23*ROUND(1+(SUMPRODUCT(INDEX(CachTinhDiem!$B$8:$E$11,1,0),$K1296:$N1296)-1)*9/4,1)+CachTinhDiem!$B$24*ROUND(1+(INDEX(CachTinhDiem!$B$15:$E$20,MATCH($O1296,CachTinhDiem!$A$15:$A$20,0),1)-1)*9/4,1),1)</f>
        <v>6.1</v>
      </c>
      <c r="Q1296" s="20">
        <f>ROUND(CachTinhDiem!$B$23*ROUND(1+(SUMPRODUCT(INDEX(CachTinhDiem!$B$8:$E$11,2,0),$K1296:$N1296)-1)*9/4,1)+CachTinhDiem!$B$24*ROUND(1+(INDEX(CachTinhDiem!$B$15:$E$20,MATCH($O1296,CachTinhDiem!$A$15:$A$20,0),2)-1)*9/4,1),1)</f>
        <v>7.2</v>
      </c>
      <c r="R1296" s="20">
        <f>ROUND(CachTinhDiem!$B$23*ROUND(1+(SUMPRODUCT(INDEX(CachTinhDiem!$B$8:$E$11,3,0),$K1296:$N1296)-1)*9/4,1)+CachTinhDiem!$B$24*ROUND(1+(INDEX(CachTinhDiem!$B$15:$E$20,MATCH($O1296,CachTinhDiem!$A$15:$A$20,0),3)-1)*9/4,1),1)</f>
        <v>6.9</v>
      </c>
      <c r="S1296" s="20">
        <f>ROUND(CachTinhDiem!$B$23*ROUND(1+(SUMPRODUCT(INDEX(CachTinhDiem!$B$8:$E$11,4,0),$K1296:$N1296)-1)*9/4,1)+CachTinhDiem!$B$24*ROUND(1+(INDEX(CachTinhDiem!$B$15:$E$20,MATCH($O1296,CachTinhDiem!$A$15:$A$20,0),4)-1)*9/4,1),1)</f>
        <v>3.6</v>
      </c>
      <c r="T1296" s="18" t="str">
        <f>INDEX(CachTinhDiem!$A$8:$A$11,MATCH(MAX($P1296:$S1296),$P1296:$S1296,0))</f>
        <v>Xưởng/Công trình</v>
      </c>
      <c r="U1296" s="21" t="s">
        <v>91</v>
      </c>
      <c r="V1296" s="21" t="s">
        <v>92</v>
      </c>
    </row>
    <row r="1297" spans="1:22" ht="15" customHeight="1" x14ac:dyDescent="0.35">
      <c r="A1297" s="18" t="s">
        <v>2801</v>
      </c>
      <c r="B1297" s="18" t="s">
        <v>2523</v>
      </c>
      <c r="C1297" s="18" t="s">
        <v>2802</v>
      </c>
      <c r="D1297" s="18" t="s">
        <v>100</v>
      </c>
      <c r="E1297" s="18" t="s">
        <v>183</v>
      </c>
      <c r="F1297" s="18" t="s">
        <v>87</v>
      </c>
      <c r="G1297" s="18" t="s">
        <v>1072</v>
      </c>
      <c r="H1297" s="19">
        <v>5</v>
      </c>
      <c r="I1297" s="19">
        <v>10</v>
      </c>
      <c r="J1297" s="18" t="s">
        <v>120</v>
      </c>
      <c r="K1297" s="19">
        <v>5</v>
      </c>
      <c r="L1297" s="19">
        <v>1</v>
      </c>
      <c r="M1297" s="19">
        <v>2</v>
      </c>
      <c r="N1297" s="19">
        <v>2</v>
      </c>
      <c r="O1297" s="18" t="s">
        <v>115</v>
      </c>
      <c r="P1297" s="20">
        <f>ROUND(CachTinhDiem!$B$23*ROUND(1+(SUMPRODUCT(INDEX(CachTinhDiem!$B$8:$E$11,1,0),$K1297:$N1297)-1)*9/4,1)+CachTinhDiem!$B$24*ROUND(1+(INDEX(CachTinhDiem!$B$15:$E$20,MATCH($O1297,CachTinhDiem!$A$15:$A$20,0),1)-1)*9/4,1),1)</f>
        <v>5.3</v>
      </c>
      <c r="Q1297" s="20">
        <f>ROUND(CachTinhDiem!$B$23*ROUND(1+(SUMPRODUCT(INDEX(CachTinhDiem!$B$8:$E$11,2,0),$K1297:$N1297)-1)*9/4,1)+CachTinhDiem!$B$24*ROUND(1+(INDEX(CachTinhDiem!$B$15:$E$20,MATCH($O1297,CachTinhDiem!$A$15:$A$20,0),2)-1)*9/4,1),1)</f>
        <v>5.3</v>
      </c>
      <c r="R1297" s="20">
        <f>ROUND(CachTinhDiem!$B$23*ROUND(1+(SUMPRODUCT(INDEX(CachTinhDiem!$B$8:$E$11,3,0),$K1297:$N1297)-1)*9/4,1)+CachTinhDiem!$B$24*ROUND(1+(INDEX(CachTinhDiem!$B$15:$E$20,MATCH($O1297,CachTinhDiem!$A$15:$A$20,0),3)-1)*9/4,1),1)</f>
        <v>4.8</v>
      </c>
      <c r="S1297" s="20">
        <f>ROUND(CachTinhDiem!$B$23*ROUND(1+(SUMPRODUCT(INDEX(CachTinhDiem!$B$8:$E$11,4,0),$K1297:$N1297)-1)*9/4,1)+CachTinhDiem!$B$24*ROUND(1+(INDEX(CachTinhDiem!$B$15:$E$20,MATCH($O1297,CachTinhDiem!$A$15:$A$20,0),4)-1)*9/4,1),1)</f>
        <v>3.6</v>
      </c>
      <c r="T1297" s="18" t="str">
        <f>INDEX(CachTinhDiem!$A$8:$A$11,MATCH(MAX($P1297:$S1297),$P1297:$S1297,0))</f>
        <v>Đi học</v>
      </c>
      <c r="U1297" s="21" t="s">
        <v>91</v>
      </c>
      <c r="V1297" s="21" t="s">
        <v>92</v>
      </c>
    </row>
    <row r="1298" spans="1:22" ht="15" customHeight="1" x14ac:dyDescent="0.35">
      <c r="A1298" s="18" t="s">
        <v>2803</v>
      </c>
      <c r="B1298" s="18" t="s">
        <v>2523</v>
      </c>
      <c r="C1298" s="18" t="s">
        <v>2804</v>
      </c>
      <c r="D1298" s="18" t="s">
        <v>85</v>
      </c>
      <c r="E1298" s="18" t="s">
        <v>95</v>
      </c>
      <c r="F1298" s="18" t="s">
        <v>87</v>
      </c>
      <c r="G1298" s="18" t="s">
        <v>1065</v>
      </c>
      <c r="H1298" s="19">
        <v>5</v>
      </c>
      <c r="I1298" s="19">
        <v>10</v>
      </c>
      <c r="J1298" s="18" t="s">
        <v>120</v>
      </c>
      <c r="K1298" s="19">
        <v>4</v>
      </c>
      <c r="L1298" s="19">
        <v>2</v>
      </c>
      <c r="M1298" s="19">
        <v>2</v>
      </c>
      <c r="N1298" s="19">
        <v>3</v>
      </c>
      <c r="O1298" s="18" t="s">
        <v>115</v>
      </c>
      <c r="P1298" s="20">
        <f>ROUND(CachTinhDiem!$B$23*ROUND(1+(SUMPRODUCT(INDEX(CachTinhDiem!$B$8:$E$11,1,0),$K1298:$N1298)-1)*9/4,1)+CachTinhDiem!$B$24*ROUND(1+(INDEX(CachTinhDiem!$B$15:$E$20,MATCH($O1298,CachTinhDiem!$A$15:$A$20,0),1)-1)*9/4,1),1)</f>
        <v>6.1</v>
      </c>
      <c r="Q1298" s="20">
        <f>ROUND(CachTinhDiem!$B$23*ROUND(1+(SUMPRODUCT(INDEX(CachTinhDiem!$B$8:$E$11,2,0),$K1298:$N1298)-1)*9/4,1)+CachTinhDiem!$B$24*ROUND(1+(INDEX(CachTinhDiem!$B$15:$E$20,MATCH($O1298,CachTinhDiem!$A$15:$A$20,0),2)-1)*9/4,1),1)</f>
        <v>5.4</v>
      </c>
      <c r="R1298" s="20">
        <f>ROUND(CachTinhDiem!$B$23*ROUND(1+(SUMPRODUCT(INDEX(CachTinhDiem!$B$8:$E$11,3,0),$K1298:$N1298)-1)*9/4,1)+CachTinhDiem!$B$24*ROUND(1+(INDEX(CachTinhDiem!$B$15:$E$20,MATCH($O1298,CachTinhDiem!$A$15:$A$20,0),3)-1)*9/4,1),1)</f>
        <v>5.6</v>
      </c>
      <c r="S1298" s="20">
        <f>ROUND(CachTinhDiem!$B$23*ROUND(1+(SUMPRODUCT(INDEX(CachTinhDiem!$B$8:$E$11,4,0),$K1298:$N1298)-1)*9/4,1)+CachTinhDiem!$B$24*ROUND(1+(INDEX(CachTinhDiem!$B$15:$E$20,MATCH($O1298,CachTinhDiem!$A$15:$A$20,0),4)-1)*9/4,1),1)</f>
        <v>4.9000000000000004</v>
      </c>
      <c r="T1298" s="18" t="str">
        <f>INDEX(CachTinhDiem!$A$8:$A$11,MATCH(MAX($P1298:$S1298),$P1298:$S1298,0))</f>
        <v>Đi học</v>
      </c>
      <c r="U1298" s="21" t="s">
        <v>91</v>
      </c>
      <c r="V1298" s="21" t="s">
        <v>92</v>
      </c>
    </row>
    <row r="1299" spans="1:22" ht="15" customHeight="1" x14ac:dyDescent="0.35">
      <c r="A1299" s="18" t="s">
        <v>2805</v>
      </c>
      <c r="B1299" s="18" t="s">
        <v>2523</v>
      </c>
      <c r="C1299" s="18" t="s">
        <v>2806</v>
      </c>
      <c r="D1299" s="18" t="s">
        <v>100</v>
      </c>
      <c r="E1299" s="18" t="s">
        <v>106</v>
      </c>
      <c r="F1299" s="18" t="s">
        <v>87</v>
      </c>
      <c r="G1299" s="18" t="s">
        <v>1123</v>
      </c>
      <c r="H1299" s="19">
        <v>5</v>
      </c>
      <c r="I1299" s="19">
        <v>37</v>
      </c>
      <c r="J1299" s="18" t="s">
        <v>1520</v>
      </c>
      <c r="K1299" s="19">
        <v>4</v>
      </c>
      <c r="L1299" s="19">
        <v>1</v>
      </c>
      <c r="M1299" s="19">
        <v>4</v>
      </c>
      <c r="N1299" s="19">
        <v>3</v>
      </c>
      <c r="O1299" s="18" t="s">
        <v>90</v>
      </c>
      <c r="P1299" s="20">
        <f>ROUND(CachTinhDiem!$B$23*ROUND(1+(SUMPRODUCT(INDEX(CachTinhDiem!$B$8:$E$11,1,0),$K1299:$N1299)-1)*9/4,1)+CachTinhDiem!$B$24*ROUND(1+(INDEX(CachTinhDiem!$B$15:$E$20,MATCH($O1299,CachTinhDiem!$A$15:$A$20,0),1)-1)*9/4,1),1)</f>
        <v>5.9</v>
      </c>
      <c r="Q1299" s="20">
        <f>ROUND(CachTinhDiem!$B$23*ROUND(1+(SUMPRODUCT(INDEX(CachTinhDiem!$B$8:$E$11,2,0),$K1299:$N1299)-1)*9/4,1)+CachTinhDiem!$B$24*ROUND(1+(INDEX(CachTinhDiem!$B$15:$E$20,MATCH($O1299,CachTinhDiem!$A$15:$A$20,0),2)-1)*9/4,1),1)</f>
        <v>6</v>
      </c>
      <c r="R1299" s="20">
        <f>ROUND(CachTinhDiem!$B$23*ROUND(1+(SUMPRODUCT(INDEX(CachTinhDiem!$B$8:$E$11,3,0),$K1299:$N1299)-1)*9/4,1)+CachTinhDiem!$B$24*ROUND(1+(INDEX(CachTinhDiem!$B$15:$E$20,MATCH($O1299,CachTinhDiem!$A$15:$A$20,0),3)-1)*9/4,1),1)</f>
        <v>6.1</v>
      </c>
      <c r="S1299" s="20">
        <f>ROUND(CachTinhDiem!$B$23*ROUND(1+(SUMPRODUCT(INDEX(CachTinhDiem!$B$8:$E$11,4,0),$K1299:$N1299)-1)*9/4,1)+CachTinhDiem!$B$24*ROUND(1+(INDEX(CachTinhDiem!$B$15:$E$20,MATCH($O1299,CachTinhDiem!$A$15:$A$20,0),4)-1)*9/4,1),1)</f>
        <v>4.5999999999999996</v>
      </c>
      <c r="T1299" s="18" t="str">
        <f>INDEX(CachTinhDiem!$A$8:$A$11,MATCH(MAX($P1299:$S1299),$P1299:$S1299,0))</f>
        <v>Vẽ ngoại cảnh</v>
      </c>
      <c r="U1299" s="21" t="s">
        <v>91</v>
      </c>
      <c r="V1299" s="21" t="s">
        <v>92</v>
      </c>
    </row>
    <row r="1300" spans="1:22" ht="15" customHeight="1" x14ac:dyDescent="0.35">
      <c r="A1300" s="18" t="s">
        <v>2807</v>
      </c>
      <c r="B1300" s="18" t="s">
        <v>2523</v>
      </c>
      <c r="C1300" s="18" t="s">
        <v>2808</v>
      </c>
      <c r="D1300" s="18" t="s">
        <v>85</v>
      </c>
      <c r="E1300" s="18" t="s">
        <v>20</v>
      </c>
      <c r="F1300" s="18" t="s">
        <v>87</v>
      </c>
      <c r="G1300" s="18" t="s">
        <v>2548</v>
      </c>
      <c r="H1300" s="19">
        <v>6</v>
      </c>
      <c r="I1300" s="19">
        <v>39</v>
      </c>
      <c r="J1300" s="18" t="s">
        <v>1520</v>
      </c>
      <c r="K1300" s="19">
        <v>4</v>
      </c>
      <c r="L1300" s="19">
        <v>3</v>
      </c>
      <c r="M1300" s="19">
        <v>4</v>
      </c>
      <c r="N1300" s="19">
        <v>2</v>
      </c>
      <c r="O1300" s="18" t="s">
        <v>90</v>
      </c>
      <c r="P1300" s="20">
        <f>ROUND(CachTinhDiem!$B$23*ROUND(1+(SUMPRODUCT(INDEX(CachTinhDiem!$B$8:$E$11,1,0),$K1300:$N1300)-1)*9/4,1)+CachTinhDiem!$B$24*ROUND(1+(INDEX(CachTinhDiem!$B$15:$E$20,MATCH($O1300,CachTinhDiem!$A$15:$A$20,0),1)-1)*9/4,1),1)</f>
        <v>6.3</v>
      </c>
      <c r="Q1300" s="20">
        <f>ROUND(CachTinhDiem!$B$23*ROUND(1+(SUMPRODUCT(INDEX(CachTinhDiem!$B$8:$E$11,2,0),$K1300:$N1300)-1)*9/4,1)+CachTinhDiem!$B$24*ROUND(1+(INDEX(CachTinhDiem!$B$15:$E$20,MATCH($O1300,CachTinhDiem!$A$15:$A$20,0),2)-1)*9/4,1),1)</f>
        <v>6.5</v>
      </c>
      <c r="R1300" s="20">
        <f>ROUND(CachTinhDiem!$B$23*ROUND(1+(SUMPRODUCT(INDEX(CachTinhDiem!$B$8:$E$11,3,0),$K1300:$N1300)-1)*9/4,1)+CachTinhDiem!$B$24*ROUND(1+(INDEX(CachTinhDiem!$B$15:$E$20,MATCH($O1300,CachTinhDiem!$A$15:$A$20,0),3)-1)*9/4,1),1)</f>
        <v>6.7</v>
      </c>
      <c r="S1300" s="20">
        <f>ROUND(CachTinhDiem!$B$23*ROUND(1+(SUMPRODUCT(INDEX(CachTinhDiem!$B$8:$E$11,4,0),$K1300:$N1300)-1)*9/4,1)+CachTinhDiem!$B$24*ROUND(1+(INDEX(CachTinhDiem!$B$15:$E$20,MATCH($O1300,CachTinhDiem!$A$15:$A$20,0),4)-1)*9/4,1),1)</f>
        <v>4.2</v>
      </c>
      <c r="T1300" s="18" t="str">
        <f>INDEX(CachTinhDiem!$A$8:$A$11,MATCH(MAX($P1300:$S1300),$P1300:$S1300,0))</f>
        <v>Vẽ ngoại cảnh</v>
      </c>
      <c r="U1300" s="21" t="s">
        <v>91</v>
      </c>
      <c r="V1300" s="21" t="s">
        <v>92</v>
      </c>
    </row>
    <row r="1301" spans="1:22" ht="15" customHeight="1" x14ac:dyDescent="0.35">
      <c r="A1301" s="18" t="s">
        <v>2809</v>
      </c>
      <c r="B1301" s="18" t="s">
        <v>2523</v>
      </c>
      <c r="C1301" s="18" t="s">
        <v>2810</v>
      </c>
      <c r="D1301" s="18" t="s">
        <v>136</v>
      </c>
      <c r="E1301" s="18" t="s">
        <v>141</v>
      </c>
      <c r="F1301" s="18" t="s">
        <v>87</v>
      </c>
      <c r="G1301" s="18" t="s">
        <v>1065</v>
      </c>
      <c r="H1301" s="19">
        <v>5</v>
      </c>
      <c r="I1301" s="19">
        <v>30</v>
      </c>
      <c r="J1301" s="18" t="s">
        <v>200</v>
      </c>
      <c r="K1301" s="19">
        <v>4</v>
      </c>
      <c r="L1301" s="19">
        <v>2</v>
      </c>
      <c r="M1301" s="19">
        <v>5</v>
      </c>
      <c r="N1301" s="19">
        <v>2</v>
      </c>
      <c r="O1301" s="18" t="s">
        <v>138</v>
      </c>
      <c r="P1301" s="20">
        <f>ROUND(CachTinhDiem!$B$23*ROUND(1+(SUMPRODUCT(INDEX(CachTinhDiem!$B$8:$E$11,1,0),$K1301:$N1301)-1)*9/4,1)+CachTinhDiem!$B$24*ROUND(1+(INDEX(CachTinhDiem!$B$15:$E$20,MATCH($O1301,CachTinhDiem!$A$15:$A$20,0),1)-1)*9/4,1),1)</f>
        <v>6.3</v>
      </c>
      <c r="Q1301" s="20">
        <f>ROUND(CachTinhDiem!$B$23*ROUND(1+(SUMPRODUCT(INDEX(CachTinhDiem!$B$8:$E$11,2,0),$K1301:$N1301)-1)*9/4,1)+CachTinhDiem!$B$24*ROUND(1+(INDEX(CachTinhDiem!$B$15:$E$20,MATCH($O1301,CachTinhDiem!$A$15:$A$20,0),2)-1)*9/4,1),1)</f>
        <v>8.3000000000000007</v>
      </c>
      <c r="R1301" s="20">
        <f>ROUND(CachTinhDiem!$B$23*ROUND(1+(SUMPRODUCT(INDEX(CachTinhDiem!$B$8:$E$11,3,0),$K1301:$N1301)-1)*9/4,1)+CachTinhDiem!$B$24*ROUND(1+(INDEX(CachTinhDiem!$B$15:$E$20,MATCH($O1301,CachTinhDiem!$A$15:$A$20,0),3)-1)*9/4,1),1)</f>
        <v>7</v>
      </c>
      <c r="S1301" s="20">
        <f>ROUND(CachTinhDiem!$B$23*ROUND(1+(SUMPRODUCT(INDEX(CachTinhDiem!$B$8:$E$11,4,0),$K1301:$N1301)-1)*9/4,1)+CachTinhDiem!$B$24*ROUND(1+(INDEX(CachTinhDiem!$B$15:$E$20,MATCH($O1301,CachTinhDiem!$A$15:$A$20,0),4)-1)*9/4,1),1)</f>
        <v>3.5</v>
      </c>
      <c r="T1301" s="18" t="str">
        <f>INDEX(CachTinhDiem!$A$8:$A$11,MATCH(MAX($P1301:$S1301),$P1301:$S1301,0))</f>
        <v>Xưởng/Công trình</v>
      </c>
      <c r="U1301" s="21" t="s">
        <v>91</v>
      </c>
      <c r="V1301" s="21" t="s">
        <v>92</v>
      </c>
    </row>
    <row r="1302" spans="1:22" ht="15" customHeight="1" x14ac:dyDescent="0.35">
      <c r="A1302" s="18" t="s">
        <v>2811</v>
      </c>
      <c r="B1302" s="18" t="s">
        <v>2523</v>
      </c>
      <c r="C1302" s="18" t="s">
        <v>2812</v>
      </c>
      <c r="D1302" s="18" t="s">
        <v>136</v>
      </c>
      <c r="E1302" s="18" t="s">
        <v>180</v>
      </c>
      <c r="F1302" s="18" t="s">
        <v>87</v>
      </c>
      <c r="G1302" s="18" t="s">
        <v>2548</v>
      </c>
      <c r="H1302" s="19">
        <v>16</v>
      </c>
      <c r="I1302" s="19">
        <v>37</v>
      </c>
      <c r="J1302" s="18" t="s">
        <v>89</v>
      </c>
      <c r="K1302" s="19">
        <v>2</v>
      </c>
      <c r="L1302" s="19">
        <v>3</v>
      </c>
      <c r="M1302" s="19">
        <v>4</v>
      </c>
      <c r="N1302" s="19">
        <v>3</v>
      </c>
      <c r="O1302" s="18" t="s">
        <v>115</v>
      </c>
      <c r="P1302" s="20">
        <f>ROUND(CachTinhDiem!$B$23*ROUND(1+(SUMPRODUCT(INDEX(CachTinhDiem!$B$8:$E$11,1,0),$K1302:$N1302)-1)*9/4,1)+CachTinhDiem!$B$24*ROUND(1+(INDEX(CachTinhDiem!$B$15:$E$20,MATCH($O1302,CachTinhDiem!$A$15:$A$20,0),1)-1)*9/4,1),1)</f>
        <v>7.2</v>
      </c>
      <c r="Q1302" s="20">
        <f>ROUND(CachTinhDiem!$B$23*ROUND(1+(SUMPRODUCT(INDEX(CachTinhDiem!$B$8:$E$11,2,0),$K1302:$N1302)-1)*9/4,1)+CachTinhDiem!$B$24*ROUND(1+(INDEX(CachTinhDiem!$B$15:$E$20,MATCH($O1302,CachTinhDiem!$A$15:$A$20,0),2)-1)*9/4,1),1)</f>
        <v>6.7</v>
      </c>
      <c r="R1302" s="20">
        <f>ROUND(CachTinhDiem!$B$23*ROUND(1+(SUMPRODUCT(INDEX(CachTinhDiem!$B$8:$E$11,3,0),$K1302:$N1302)-1)*9/4,1)+CachTinhDiem!$B$24*ROUND(1+(INDEX(CachTinhDiem!$B$15:$E$20,MATCH($O1302,CachTinhDiem!$A$15:$A$20,0),3)-1)*9/4,1),1)</f>
        <v>7.6</v>
      </c>
      <c r="S1302" s="20">
        <f>ROUND(CachTinhDiem!$B$23*ROUND(1+(SUMPRODUCT(INDEX(CachTinhDiem!$B$8:$E$11,4,0),$K1302:$N1302)-1)*9/4,1)+CachTinhDiem!$B$24*ROUND(1+(INDEX(CachTinhDiem!$B$15:$E$20,MATCH($O1302,CachTinhDiem!$A$15:$A$20,0),4)-1)*9/4,1),1)</f>
        <v>5.9</v>
      </c>
      <c r="T1302" s="18" t="str">
        <f>INDEX(CachTinhDiem!$A$8:$A$11,MATCH(MAX($P1302:$S1302),$P1302:$S1302,0))</f>
        <v>Vẽ ngoại cảnh</v>
      </c>
      <c r="U1302" s="21" t="s">
        <v>91</v>
      </c>
      <c r="V1302" s="21" t="s">
        <v>92</v>
      </c>
    </row>
    <row r="1303" spans="1:22" ht="15" customHeight="1" x14ac:dyDescent="0.35">
      <c r="A1303" s="18" t="s">
        <v>2813</v>
      </c>
      <c r="B1303" s="18" t="s">
        <v>2523</v>
      </c>
      <c r="C1303" s="18" t="s">
        <v>2814</v>
      </c>
      <c r="D1303" s="18" t="s">
        <v>85</v>
      </c>
      <c r="E1303" s="18" t="s">
        <v>254</v>
      </c>
      <c r="F1303" s="18" t="s">
        <v>87</v>
      </c>
      <c r="G1303" s="18" t="s">
        <v>2527</v>
      </c>
      <c r="H1303" s="19">
        <v>12</v>
      </c>
      <c r="I1303" s="19">
        <v>38</v>
      </c>
      <c r="J1303" s="18" t="s">
        <v>89</v>
      </c>
      <c r="K1303" s="19">
        <v>2</v>
      </c>
      <c r="L1303" s="19">
        <v>5</v>
      </c>
      <c r="M1303" s="19">
        <v>5</v>
      </c>
      <c r="N1303" s="19">
        <v>2</v>
      </c>
      <c r="O1303" s="18" t="s">
        <v>138</v>
      </c>
      <c r="P1303" s="20">
        <f>ROUND(CachTinhDiem!$B$23*ROUND(1+(SUMPRODUCT(INDEX(CachTinhDiem!$B$8:$E$11,1,0),$K1303:$N1303)-1)*9/4,1)+CachTinhDiem!$B$24*ROUND(1+(INDEX(CachTinhDiem!$B$15:$E$20,MATCH($O1303,CachTinhDiem!$A$15:$A$20,0),1)-1)*9/4,1),1)</f>
        <v>7.5</v>
      </c>
      <c r="Q1303" s="20">
        <f>ROUND(CachTinhDiem!$B$23*ROUND(1+(SUMPRODUCT(INDEX(CachTinhDiem!$B$8:$E$11,2,0),$K1303:$N1303)-1)*9/4,1)+CachTinhDiem!$B$24*ROUND(1+(INDEX(CachTinhDiem!$B$15:$E$20,MATCH($O1303,CachTinhDiem!$A$15:$A$20,0),2)-1)*9/4,1),1)</f>
        <v>8.6</v>
      </c>
      <c r="R1303" s="20">
        <f>ROUND(CachTinhDiem!$B$23*ROUND(1+(SUMPRODUCT(INDEX(CachTinhDiem!$B$8:$E$11,3,0),$K1303:$N1303)-1)*9/4,1)+CachTinhDiem!$B$24*ROUND(1+(INDEX(CachTinhDiem!$B$15:$E$20,MATCH($O1303,CachTinhDiem!$A$15:$A$20,0),3)-1)*9/4,1),1)</f>
        <v>8.4</v>
      </c>
      <c r="S1303" s="20">
        <f>ROUND(CachTinhDiem!$B$23*ROUND(1+(SUMPRODUCT(INDEX(CachTinhDiem!$B$8:$E$11,4,0),$K1303:$N1303)-1)*9/4,1)+CachTinhDiem!$B$24*ROUND(1+(INDEX(CachTinhDiem!$B$15:$E$20,MATCH($O1303,CachTinhDiem!$A$15:$A$20,0),4)-1)*9/4,1),1)</f>
        <v>4.5</v>
      </c>
      <c r="T1303" s="18" t="str">
        <f>INDEX(CachTinhDiem!$A$8:$A$11,MATCH(MAX($P1303:$S1303),$P1303:$S1303,0))</f>
        <v>Xưởng/Công trình</v>
      </c>
      <c r="U1303" s="21" t="s">
        <v>91</v>
      </c>
      <c r="V1303" s="21" t="s">
        <v>92</v>
      </c>
    </row>
    <row r="1304" spans="1:22" ht="15" customHeight="1" x14ac:dyDescent="0.35">
      <c r="A1304" s="18" t="s">
        <v>2815</v>
      </c>
      <c r="B1304" s="18" t="s">
        <v>2523</v>
      </c>
      <c r="C1304" s="18" t="s">
        <v>2816</v>
      </c>
      <c r="D1304" s="18" t="s">
        <v>100</v>
      </c>
      <c r="E1304" s="18" t="s">
        <v>225</v>
      </c>
      <c r="F1304" s="18" t="s">
        <v>87</v>
      </c>
      <c r="G1304" s="18" t="s">
        <v>102</v>
      </c>
      <c r="H1304" s="19">
        <v>18</v>
      </c>
      <c r="I1304" s="19">
        <v>38</v>
      </c>
      <c r="J1304" s="18" t="s">
        <v>89</v>
      </c>
      <c r="K1304" s="19">
        <v>2</v>
      </c>
      <c r="L1304" s="19">
        <v>4</v>
      </c>
      <c r="M1304" s="19">
        <v>1</v>
      </c>
      <c r="N1304" s="19">
        <v>5</v>
      </c>
      <c r="O1304" s="18" t="s">
        <v>103</v>
      </c>
      <c r="P1304" s="20">
        <f>ROUND(CachTinhDiem!$B$23*ROUND(1+(SUMPRODUCT(INDEX(CachTinhDiem!$B$8:$E$11,1,0),$K1304:$N1304)-1)*9/4,1)+CachTinhDiem!$B$24*ROUND(1+(INDEX(CachTinhDiem!$B$15:$E$20,MATCH($O1304,CachTinhDiem!$A$15:$A$20,0),1)-1)*9/4,1),1)</f>
        <v>6.5</v>
      </c>
      <c r="Q1304" s="20">
        <f>ROUND(CachTinhDiem!$B$23*ROUND(1+(SUMPRODUCT(INDEX(CachTinhDiem!$B$8:$E$11,2,0),$K1304:$N1304)-1)*9/4,1)+CachTinhDiem!$B$24*ROUND(1+(INDEX(CachTinhDiem!$B$15:$E$20,MATCH($O1304,CachTinhDiem!$A$15:$A$20,0),2)-1)*9/4,1),1)</f>
        <v>3.6</v>
      </c>
      <c r="R1304" s="20">
        <f>ROUND(CachTinhDiem!$B$23*ROUND(1+(SUMPRODUCT(INDEX(CachTinhDiem!$B$8:$E$11,3,0),$K1304:$N1304)-1)*9/4,1)+CachTinhDiem!$B$24*ROUND(1+(INDEX(CachTinhDiem!$B$15:$E$20,MATCH($O1304,CachTinhDiem!$A$15:$A$20,0),3)-1)*9/4,1),1)</f>
        <v>4.4000000000000004</v>
      </c>
      <c r="S1304" s="20">
        <f>ROUND(CachTinhDiem!$B$23*ROUND(1+(SUMPRODUCT(INDEX(CachTinhDiem!$B$8:$E$11,4,0),$K1304:$N1304)-1)*9/4,1)+CachTinhDiem!$B$24*ROUND(1+(INDEX(CachTinhDiem!$B$15:$E$20,MATCH($O1304,CachTinhDiem!$A$15:$A$20,0),4)-1)*9/4,1),1)</f>
        <v>8.5</v>
      </c>
      <c r="T1304" s="18" t="str">
        <f>INDEX(CachTinhDiem!$A$8:$A$11,MATCH(MAX($P1304:$S1304),$P1304:$S1304,0))</f>
        <v>Thuyết trình</v>
      </c>
      <c r="U1304" s="21" t="s">
        <v>91</v>
      </c>
      <c r="V1304" s="21" t="s">
        <v>92</v>
      </c>
    </row>
    <row r="1305" spans="1:22" ht="15" customHeight="1" x14ac:dyDescent="0.35">
      <c r="A1305" s="18" t="s">
        <v>2817</v>
      </c>
      <c r="B1305" s="18" t="s">
        <v>2523</v>
      </c>
      <c r="C1305" s="18" t="s">
        <v>2818</v>
      </c>
      <c r="D1305" s="18" t="s">
        <v>85</v>
      </c>
      <c r="E1305" s="18" t="s">
        <v>183</v>
      </c>
      <c r="F1305" s="18" t="s">
        <v>87</v>
      </c>
      <c r="G1305" s="18" t="s">
        <v>210</v>
      </c>
      <c r="H1305" s="19">
        <v>12</v>
      </c>
      <c r="I1305" s="19">
        <v>39</v>
      </c>
      <c r="J1305" s="18" t="s">
        <v>89</v>
      </c>
      <c r="K1305" s="19">
        <v>2</v>
      </c>
      <c r="L1305" s="19">
        <v>5</v>
      </c>
      <c r="M1305" s="19">
        <v>5</v>
      </c>
      <c r="N1305" s="19">
        <v>2</v>
      </c>
      <c r="O1305" s="18" t="s">
        <v>138</v>
      </c>
      <c r="P1305" s="20">
        <f>ROUND(CachTinhDiem!$B$23*ROUND(1+(SUMPRODUCT(INDEX(CachTinhDiem!$B$8:$E$11,1,0),$K1305:$N1305)-1)*9/4,1)+CachTinhDiem!$B$24*ROUND(1+(INDEX(CachTinhDiem!$B$15:$E$20,MATCH($O1305,CachTinhDiem!$A$15:$A$20,0),1)-1)*9/4,1),1)</f>
        <v>7.5</v>
      </c>
      <c r="Q1305" s="20">
        <f>ROUND(CachTinhDiem!$B$23*ROUND(1+(SUMPRODUCT(INDEX(CachTinhDiem!$B$8:$E$11,2,0),$K1305:$N1305)-1)*9/4,1)+CachTinhDiem!$B$24*ROUND(1+(INDEX(CachTinhDiem!$B$15:$E$20,MATCH($O1305,CachTinhDiem!$A$15:$A$20,0),2)-1)*9/4,1),1)</f>
        <v>8.6</v>
      </c>
      <c r="R1305" s="20">
        <f>ROUND(CachTinhDiem!$B$23*ROUND(1+(SUMPRODUCT(INDEX(CachTinhDiem!$B$8:$E$11,3,0),$K1305:$N1305)-1)*9/4,1)+CachTinhDiem!$B$24*ROUND(1+(INDEX(CachTinhDiem!$B$15:$E$20,MATCH($O1305,CachTinhDiem!$A$15:$A$20,0),3)-1)*9/4,1),1)</f>
        <v>8.4</v>
      </c>
      <c r="S1305" s="20">
        <f>ROUND(CachTinhDiem!$B$23*ROUND(1+(SUMPRODUCT(INDEX(CachTinhDiem!$B$8:$E$11,4,0),$K1305:$N1305)-1)*9/4,1)+CachTinhDiem!$B$24*ROUND(1+(INDEX(CachTinhDiem!$B$15:$E$20,MATCH($O1305,CachTinhDiem!$A$15:$A$20,0),4)-1)*9/4,1),1)</f>
        <v>4.5</v>
      </c>
      <c r="T1305" s="18" t="str">
        <f>INDEX(CachTinhDiem!$A$8:$A$11,MATCH(MAX($P1305:$S1305),$P1305:$S1305,0))</f>
        <v>Xưởng/Công trình</v>
      </c>
      <c r="U1305" s="21" t="s">
        <v>91</v>
      </c>
      <c r="V1305" s="21" t="s">
        <v>92</v>
      </c>
    </row>
    <row r="1306" spans="1:22" ht="15" customHeight="1" x14ac:dyDescent="0.35">
      <c r="A1306" s="18" t="s">
        <v>2819</v>
      </c>
      <c r="B1306" s="18" t="s">
        <v>2523</v>
      </c>
      <c r="C1306" s="18" t="s">
        <v>2820</v>
      </c>
      <c r="D1306" s="18" t="s">
        <v>85</v>
      </c>
      <c r="E1306" s="18" t="s">
        <v>113</v>
      </c>
      <c r="F1306" s="18" t="s">
        <v>87</v>
      </c>
      <c r="G1306" s="18" t="s">
        <v>2548</v>
      </c>
      <c r="H1306" s="19">
        <v>11</v>
      </c>
      <c r="I1306" s="19">
        <v>34</v>
      </c>
      <c r="J1306" s="18" t="s">
        <v>1520</v>
      </c>
      <c r="K1306" s="19">
        <v>3</v>
      </c>
      <c r="L1306" s="19">
        <v>2</v>
      </c>
      <c r="M1306" s="19">
        <v>4</v>
      </c>
      <c r="N1306" s="19">
        <v>2</v>
      </c>
      <c r="O1306" s="18" t="s">
        <v>115</v>
      </c>
      <c r="P1306" s="20">
        <f>ROUND(CachTinhDiem!$B$23*ROUND(1+(SUMPRODUCT(INDEX(CachTinhDiem!$B$8:$E$11,1,0),$K1306:$N1306)-1)*9/4,1)+CachTinhDiem!$B$24*ROUND(1+(INDEX(CachTinhDiem!$B$15:$E$20,MATCH($O1306,CachTinhDiem!$A$15:$A$20,0),1)-1)*9/4,1),1)</f>
        <v>6.4</v>
      </c>
      <c r="Q1306" s="20">
        <f>ROUND(CachTinhDiem!$B$23*ROUND(1+(SUMPRODUCT(INDEX(CachTinhDiem!$B$8:$E$11,2,0),$K1306:$N1306)-1)*9/4,1)+CachTinhDiem!$B$24*ROUND(1+(INDEX(CachTinhDiem!$B$15:$E$20,MATCH($O1306,CachTinhDiem!$A$15:$A$20,0),2)-1)*9/4,1),1)</f>
        <v>6.5</v>
      </c>
      <c r="R1306" s="20">
        <f>ROUND(CachTinhDiem!$B$23*ROUND(1+(SUMPRODUCT(INDEX(CachTinhDiem!$B$8:$E$11,3,0),$K1306:$N1306)-1)*9/4,1)+CachTinhDiem!$B$24*ROUND(1+(INDEX(CachTinhDiem!$B$15:$E$20,MATCH($O1306,CachTinhDiem!$A$15:$A$20,0),3)-1)*9/4,1),1)</f>
        <v>6.9</v>
      </c>
      <c r="S1306" s="20">
        <f>ROUND(CachTinhDiem!$B$23*ROUND(1+(SUMPRODUCT(INDEX(CachTinhDiem!$B$8:$E$11,4,0),$K1306:$N1306)-1)*9/4,1)+CachTinhDiem!$B$24*ROUND(1+(INDEX(CachTinhDiem!$B$15:$E$20,MATCH($O1306,CachTinhDiem!$A$15:$A$20,0),4)-1)*9/4,1),1)</f>
        <v>4.5999999999999996</v>
      </c>
      <c r="T1306" s="18" t="str">
        <f>INDEX(CachTinhDiem!$A$8:$A$11,MATCH(MAX($P1306:$S1306),$P1306:$S1306,0))</f>
        <v>Vẽ ngoại cảnh</v>
      </c>
      <c r="U1306" s="21" t="s">
        <v>91</v>
      </c>
      <c r="V1306" s="21" t="s">
        <v>92</v>
      </c>
    </row>
    <row r="1307" spans="1:22" ht="15" customHeight="1" x14ac:dyDescent="0.35">
      <c r="A1307" s="18" t="s">
        <v>2821</v>
      </c>
      <c r="B1307" s="18" t="s">
        <v>2523</v>
      </c>
      <c r="C1307" s="18" t="s">
        <v>2822</v>
      </c>
      <c r="D1307" s="18" t="s">
        <v>136</v>
      </c>
      <c r="E1307" s="18" t="s">
        <v>254</v>
      </c>
      <c r="F1307" s="18" t="s">
        <v>87</v>
      </c>
      <c r="G1307" s="18" t="s">
        <v>1258</v>
      </c>
      <c r="H1307" s="19">
        <v>15</v>
      </c>
      <c r="I1307" s="19">
        <v>34</v>
      </c>
      <c r="J1307" s="18" t="s">
        <v>89</v>
      </c>
      <c r="K1307" s="19">
        <v>2</v>
      </c>
      <c r="L1307" s="19">
        <v>1</v>
      </c>
      <c r="M1307" s="19">
        <v>4</v>
      </c>
      <c r="N1307" s="19">
        <v>4</v>
      </c>
      <c r="O1307" s="18" t="s">
        <v>103</v>
      </c>
      <c r="P1307" s="20">
        <f>ROUND(CachTinhDiem!$B$23*ROUND(1+(SUMPRODUCT(INDEX(CachTinhDiem!$B$8:$E$11,1,0),$K1307:$N1307)-1)*9/4,1)+CachTinhDiem!$B$24*ROUND(1+(INDEX(CachTinhDiem!$B$15:$E$20,MATCH($O1307,CachTinhDiem!$A$15:$A$20,0),1)-1)*9/4,1),1)</f>
        <v>6.1</v>
      </c>
      <c r="Q1307" s="20">
        <f>ROUND(CachTinhDiem!$B$23*ROUND(1+(SUMPRODUCT(INDEX(CachTinhDiem!$B$8:$E$11,2,0),$K1307:$N1307)-1)*9/4,1)+CachTinhDiem!$B$24*ROUND(1+(INDEX(CachTinhDiem!$B$15:$E$20,MATCH($O1307,CachTinhDiem!$A$15:$A$20,0),2)-1)*9/4,1),1)</f>
        <v>4.8</v>
      </c>
      <c r="R1307" s="20">
        <f>ROUND(CachTinhDiem!$B$23*ROUND(1+(SUMPRODUCT(INDEX(CachTinhDiem!$B$8:$E$11,3,0),$K1307:$N1307)-1)*9/4,1)+CachTinhDiem!$B$24*ROUND(1+(INDEX(CachTinhDiem!$B$15:$E$20,MATCH($O1307,CachTinhDiem!$A$15:$A$20,0),3)-1)*9/4,1),1)</f>
        <v>5</v>
      </c>
      <c r="S1307" s="20">
        <f>ROUND(CachTinhDiem!$B$23*ROUND(1+(SUMPRODUCT(INDEX(CachTinhDiem!$B$8:$E$11,4,0),$K1307:$N1307)-1)*9/4,1)+CachTinhDiem!$B$24*ROUND(1+(INDEX(CachTinhDiem!$B$15:$E$20,MATCH($O1307,CachTinhDiem!$A$15:$A$20,0),4)-1)*9/4,1),1)</f>
        <v>7.5</v>
      </c>
      <c r="T1307" s="18" t="str">
        <f>INDEX(CachTinhDiem!$A$8:$A$11,MATCH(MAX($P1307:$S1307),$P1307:$S1307,0))</f>
        <v>Thuyết trình</v>
      </c>
      <c r="U1307" s="21" t="s">
        <v>91</v>
      </c>
      <c r="V1307" s="21" t="s">
        <v>92</v>
      </c>
    </row>
    <row r="1308" spans="1:22" ht="15" customHeight="1" x14ac:dyDescent="0.35">
      <c r="A1308" s="18" t="s">
        <v>2823</v>
      </c>
      <c r="B1308" s="18" t="s">
        <v>2523</v>
      </c>
      <c r="C1308" s="18" t="s">
        <v>2824</v>
      </c>
      <c r="D1308" s="18" t="s">
        <v>136</v>
      </c>
      <c r="E1308" s="18" t="s">
        <v>147</v>
      </c>
      <c r="F1308" s="18" t="s">
        <v>87</v>
      </c>
      <c r="G1308" s="18" t="s">
        <v>2562</v>
      </c>
      <c r="H1308" s="19">
        <v>6</v>
      </c>
      <c r="I1308" s="19">
        <v>40</v>
      </c>
      <c r="J1308" s="18" t="s">
        <v>1520</v>
      </c>
      <c r="K1308" s="19">
        <v>3</v>
      </c>
      <c r="L1308" s="19">
        <v>5</v>
      </c>
      <c r="M1308" s="19">
        <v>4</v>
      </c>
      <c r="N1308" s="19">
        <v>3</v>
      </c>
      <c r="O1308" s="18" t="s">
        <v>90</v>
      </c>
      <c r="P1308" s="20">
        <f>ROUND(CachTinhDiem!$B$23*ROUND(1+(SUMPRODUCT(INDEX(CachTinhDiem!$B$8:$E$11,1,0),$K1308:$N1308)-1)*9/4,1)+CachTinhDiem!$B$24*ROUND(1+(INDEX(CachTinhDiem!$B$15:$E$20,MATCH($O1308,CachTinhDiem!$A$15:$A$20,0),1)-1)*9/4,1),1)</f>
        <v>7.6</v>
      </c>
      <c r="Q1308" s="20">
        <f>ROUND(CachTinhDiem!$B$23*ROUND(1+(SUMPRODUCT(INDEX(CachTinhDiem!$B$8:$E$11,2,0),$K1308:$N1308)-1)*9/4,1)+CachTinhDiem!$B$24*ROUND(1+(INDEX(CachTinhDiem!$B$15:$E$20,MATCH($O1308,CachTinhDiem!$A$15:$A$20,0),2)-1)*9/4,1),1)</f>
        <v>6.9</v>
      </c>
      <c r="R1308" s="20">
        <f>ROUND(CachTinhDiem!$B$23*ROUND(1+(SUMPRODUCT(INDEX(CachTinhDiem!$B$8:$E$11,3,0),$K1308:$N1308)-1)*9/4,1)+CachTinhDiem!$B$24*ROUND(1+(INDEX(CachTinhDiem!$B$15:$E$20,MATCH($O1308,CachTinhDiem!$A$15:$A$20,0),3)-1)*9/4,1),1)</f>
        <v>7.9</v>
      </c>
      <c r="S1308" s="20">
        <f>ROUND(CachTinhDiem!$B$23*ROUND(1+(SUMPRODUCT(INDEX(CachTinhDiem!$B$8:$E$11,4,0),$K1308:$N1308)-1)*9/4,1)+CachTinhDiem!$B$24*ROUND(1+(INDEX(CachTinhDiem!$B$15:$E$20,MATCH($O1308,CachTinhDiem!$A$15:$A$20,0),4)-1)*9/4,1),1)</f>
        <v>5.8</v>
      </c>
      <c r="T1308" s="18" t="str">
        <f>INDEX(CachTinhDiem!$A$8:$A$11,MATCH(MAX($P1308:$S1308),$P1308:$S1308,0))</f>
        <v>Vẽ ngoại cảnh</v>
      </c>
      <c r="U1308" s="21" t="s">
        <v>91</v>
      </c>
      <c r="V1308" s="21" t="s">
        <v>92</v>
      </c>
    </row>
    <row r="1309" spans="1:22" ht="15" customHeight="1" x14ac:dyDescent="0.35">
      <c r="A1309" s="18" t="s">
        <v>2825</v>
      </c>
      <c r="B1309" s="18" t="s">
        <v>2523</v>
      </c>
      <c r="C1309" s="18" t="s">
        <v>2826</v>
      </c>
      <c r="D1309" s="18" t="s">
        <v>85</v>
      </c>
      <c r="E1309" s="18" t="s">
        <v>113</v>
      </c>
      <c r="F1309" s="18" t="s">
        <v>87</v>
      </c>
      <c r="G1309" s="18" t="s">
        <v>1258</v>
      </c>
      <c r="H1309" s="19">
        <v>5</v>
      </c>
      <c r="I1309" s="19">
        <v>20</v>
      </c>
      <c r="J1309" s="18" t="s">
        <v>120</v>
      </c>
      <c r="K1309" s="19">
        <v>4</v>
      </c>
      <c r="L1309" s="19">
        <v>1</v>
      </c>
      <c r="M1309" s="19">
        <v>2</v>
      </c>
      <c r="N1309" s="19">
        <v>4</v>
      </c>
      <c r="O1309" s="18" t="s">
        <v>90</v>
      </c>
      <c r="P1309" s="20">
        <f>ROUND(CachTinhDiem!$B$23*ROUND(1+(SUMPRODUCT(INDEX(CachTinhDiem!$B$8:$E$11,1,0),$K1309:$N1309)-1)*9/4,1)+CachTinhDiem!$B$24*ROUND(1+(INDEX(CachTinhDiem!$B$15:$E$20,MATCH($O1309,CachTinhDiem!$A$15:$A$20,0),1)-1)*9/4,1),1)</f>
        <v>5.4</v>
      </c>
      <c r="Q1309" s="20">
        <f>ROUND(CachTinhDiem!$B$23*ROUND(1+(SUMPRODUCT(INDEX(CachTinhDiem!$B$8:$E$11,2,0),$K1309:$N1309)-1)*9/4,1)+CachTinhDiem!$B$24*ROUND(1+(INDEX(CachTinhDiem!$B$15:$E$20,MATCH($O1309,CachTinhDiem!$A$15:$A$20,0),2)-1)*9/4,1),1)</f>
        <v>4.5999999999999996</v>
      </c>
      <c r="R1309" s="20">
        <f>ROUND(CachTinhDiem!$B$23*ROUND(1+(SUMPRODUCT(INDEX(CachTinhDiem!$B$8:$E$11,3,0),$K1309:$N1309)-1)*9/4,1)+CachTinhDiem!$B$24*ROUND(1+(INDEX(CachTinhDiem!$B$15:$E$20,MATCH($O1309,CachTinhDiem!$A$15:$A$20,0),3)-1)*9/4,1),1)</f>
        <v>4.8</v>
      </c>
      <c r="S1309" s="20">
        <f>ROUND(CachTinhDiem!$B$23*ROUND(1+(SUMPRODUCT(INDEX(CachTinhDiem!$B$8:$E$11,4,0),$K1309:$N1309)-1)*9/4,1)+CachTinhDiem!$B$24*ROUND(1+(INDEX(CachTinhDiem!$B$15:$E$20,MATCH($O1309,CachTinhDiem!$A$15:$A$20,0),4)-1)*9/4,1),1)</f>
        <v>4.8</v>
      </c>
      <c r="T1309" s="18" t="str">
        <f>INDEX(CachTinhDiem!$A$8:$A$11,MATCH(MAX($P1309:$S1309),$P1309:$S1309,0))</f>
        <v>Đi học</v>
      </c>
      <c r="U1309" s="21" t="s">
        <v>91</v>
      </c>
      <c r="V1309" s="21" t="s">
        <v>92</v>
      </c>
    </row>
    <row r="1310" spans="1:22" ht="15" customHeight="1" x14ac:dyDescent="0.35">
      <c r="A1310" s="18" t="s">
        <v>2827</v>
      </c>
      <c r="B1310" s="18" t="s">
        <v>2523</v>
      </c>
      <c r="C1310" s="18" t="s">
        <v>2828</v>
      </c>
      <c r="D1310" s="18" t="s">
        <v>85</v>
      </c>
      <c r="E1310" s="18" t="s">
        <v>225</v>
      </c>
      <c r="F1310" s="18" t="s">
        <v>87</v>
      </c>
      <c r="G1310" s="18" t="s">
        <v>2548</v>
      </c>
      <c r="H1310" s="19">
        <v>12</v>
      </c>
      <c r="I1310" s="19">
        <v>34</v>
      </c>
      <c r="J1310" s="18" t="s">
        <v>89</v>
      </c>
      <c r="K1310" s="19">
        <v>3</v>
      </c>
      <c r="L1310" s="19">
        <v>2</v>
      </c>
      <c r="M1310" s="19">
        <v>4</v>
      </c>
      <c r="N1310" s="19">
        <v>3</v>
      </c>
      <c r="O1310" s="18" t="s">
        <v>90</v>
      </c>
      <c r="P1310" s="20">
        <f>ROUND(CachTinhDiem!$B$23*ROUND(1+(SUMPRODUCT(INDEX(CachTinhDiem!$B$8:$E$11,1,0),$K1310:$N1310)-1)*9/4,1)+CachTinhDiem!$B$24*ROUND(1+(INDEX(CachTinhDiem!$B$15:$E$20,MATCH($O1310,CachTinhDiem!$A$15:$A$20,0),1)-1)*9/4,1),1)</f>
        <v>6.2</v>
      </c>
      <c r="Q1310" s="20">
        <f>ROUND(CachTinhDiem!$B$23*ROUND(1+(SUMPRODUCT(INDEX(CachTinhDiem!$B$8:$E$11,2,0),$K1310:$N1310)-1)*9/4,1)+CachTinhDiem!$B$24*ROUND(1+(INDEX(CachTinhDiem!$B$15:$E$20,MATCH($O1310,CachTinhDiem!$A$15:$A$20,0),2)-1)*9/4,1),1)</f>
        <v>6</v>
      </c>
      <c r="R1310" s="20">
        <f>ROUND(CachTinhDiem!$B$23*ROUND(1+(SUMPRODUCT(INDEX(CachTinhDiem!$B$8:$E$11,3,0),$K1310:$N1310)-1)*9/4,1)+CachTinhDiem!$B$24*ROUND(1+(INDEX(CachTinhDiem!$B$15:$E$20,MATCH($O1310,CachTinhDiem!$A$15:$A$20,0),3)-1)*9/4,1),1)</f>
        <v>6.5</v>
      </c>
      <c r="S1310" s="20">
        <f>ROUND(CachTinhDiem!$B$23*ROUND(1+(SUMPRODUCT(INDEX(CachTinhDiem!$B$8:$E$11,4,0),$K1310:$N1310)-1)*9/4,1)+CachTinhDiem!$B$24*ROUND(1+(INDEX(CachTinhDiem!$B$15:$E$20,MATCH($O1310,CachTinhDiem!$A$15:$A$20,0),4)-1)*9/4,1),1)</f>
        <v>4.8</v>
      </c>
      <c r="T1310" s="18" t="str">
        <f>INDEX(CachTinhDiem!$A$8:$A$11,MATCH(MAX($P1310:$S1310),$P1310:$S1310,0))</f>
        <v>Vẽ ngoại cảnh</v>
      </c>
      <c r="U1310" s="21" t="s">
        <v>91</v>
      </c>
      <c r="V1310" s="21" t="s">
        <v>92</v>
      </c>
    </row>
    <row r="1311" spans="1:22" ht="15" customHeight="1" x14ac:dyDescent="0.35">
      <c r="A1311" s="18" t="s">
        <v>2829</v>
      </c>
      <c r="B1311" s="18" t="s">
        <v>2523</v>
      </c>
      <c r="C1311" s="18" t="s">
        <v>2830</v>
      </c>
      <c r="D1311" s="18" t="s">
        <v>100</v>
      </c>
      <c r="E1311" s="18" t="s">
        <v>24</v>
      </c>
      <c r="F1311" s="18" t="s">
        <v>87</v>
      </c>
      <c r="G1311" s="18" t="s">
        <v>2569</v>
      </c>
      <c r="H1311" s="19">
        <v>12</v>
      </c>
      <c r="I1311" s="19">
        <v>39</v>
      </c>
      <c r="J1311" s="18" t="s">
        <v>89</v>
      </c>
      <c r="K1311" s="19">
        <v>2</v>
      </c>
      <c r="L1311" s="19">
        <v>3</v>
      </c>
      <c r="M1311" s="19">
        <v>5</v>
      </c>
      <c r="N1311" s="19">
        <v>2</v>
      </c>
      <c r="O1311" s="18" t="s">
        <v>138</v>
      </c>
      <c r="P1311" s="20">
        <f>ROUND(CachTinhDiem!$B$23*ROUND(1+(SUMPRODUCT(INDEX(CachTinhDiem!$B$8:$E$11,1,0),$K1311:$N1311)-1)*9/4,1)+CachTinhDiem!$B$24*ROUND(1+(INDEX(CachTinhDiem!$B$15:$E$20,MATCH($O1311,CachTinhDiem!$A$15:$A$20,0),1)-1)*9/4,1),1)</f>
        <v>6.5</v>
      </c>
      <c r="Q1311" s="20">
        <f>ROUND(CachTinhDiem!$B$23*ROUND(1+(SUMPRODUCT(INDEX(CachTinhDiem!$B$8:$E$11,2,0),$K1311:$N1311)-1)*9/4,1)+CachTinhDiem!$B$24*ROUND(1+(INDEX(CachTinhDiem!$B$15:$E$20,MATCH($O1311,CachTinhDiem!$A$15:$A$20,0),2)-1)*9/4,1),1)</f>
        <v>8</v>
      </c>
      <c r="R1311" s="20">
        <f>ROUND(CachTinhDiem!$B$23*ROUND(1+(SUMPRODUCT(INDEX(CachTinhDiem!$B$8:$E$11,3,0),$K1311:$N1311)-1)*9/4,1)+CachTinhDiem!$B$24*ROUND(1+(INDEX(CachTinhDiem!$B$15:$E$20,MATCH($O1311,CachTinhDiem!$A$15:$A$20,0),3)-1)*9/4,1),1)</f>
        <v>7.5</v>
      </c>
      <c r="S1311" s="20">
        <f>ROUND(CachTinhDiem!$B$23*ROUND(1+(SUMPRODUCT(INDEX(CachTinhDiem!$B$8:$E$11,4,0),$K1311:$N1311)-1)*9/4,1)+CachTinhDiem!$B$24*ROUND(1+(INDEX(CachTinhDiem!$B$15:$E$20,MATCH($O1311,CachTinhDiem!$A$15:$A$20,0),4)-1)*9/4,1),1)</f>
        <v>3.9</v>
      </c>
      <c r="T1311" s="18" t="str">
        <f>INDEX(CachTinhDiem!$A$8:$A$11,MATCH(MAX($P1311:$S1311),$P1311:$S1311,0))</f>
        <v>Xưởng/Công trình</v>
      </c>
      <c r="U1311" s="21" t="s">
        <v>91</v>
      </c>
      <c r="V1311" s="21" t="s">
        <v>92</v>
      </c>
    </row>
    <row r="1312" spans="1:22" ht="15" customHeight="1" x14ac:dyDescent="0.35">
      <c r="A1312" s="18" t="s">
        <v>2831</v>
      </c>
      <c r="B1312" s="18" t="s">
        <v>2523</v>
      </c>
      <c r="C1312" s="18" t="s">
        <v>2832</v>
      </c>
      <c r="D1312" s="18" t="s">
        <v>136</v>
      </c>
      <c r="E1312" s="18" t="s">
        <v>225</v>
      </c>
      <c r="F1312" s="18" t="s">
        <v>87</v>
      </c>
      <c r="G1312" s="18" t="s">
        <v>1123</v>
      </c>
      <c r="H1312" s="19">
        <v>8</v>
      </c>
      <c r="I1312" s="19">
        <v>34</v>
      </c>
      <c r="J1312" s="18" t="s">
        <v>1520</v>
      </c>
      <c r="K1312" s="19">
        <v>4</v>
      </c>
      <c r="L1312" s="19">
        <v>1</v>
      </c>
      <c r="M1312" s="19">
        <v>3</v>
      </c>
      <c r="N1312" s="19">
        <v>5</v>
      </c>
      <c r="O1312" s="18" t="s">
        <v>103</v>
      </c>
      <c r="P1312" s="20">
        <f>ROUND(CachTinhDiem!$B$23*ROUND(1+(SUMPRODUCT(INDEX(CachTinhDiem!$B$8:$E$11,1,0),$K1312:$N1312)-1)*9/4,1)+CachTinhDiem!$B$24*ROUND(1+(INDEX(CachTinhDiem!$B$15:$E$20,MATCH($O1312,CachTinhDiem!$A$15:$A$20,0),1)-1)*9/4,1),1)</f>
        <v>6.3</v>
      </c>
      <c r="Q1312" s="20">
        <f>ROUND(CachTinhDiem!$B$23*ROUND(1+(SUMPRODUCT(INDEX(CachTinhDiem!$B$8:$E$11,2,0),$K1312:$N1312)-1)*9/4,1)+CachTinhDiem!$B$24*ROUND(1+(INDEX(CachTinhDiem!$B$15:$E$20,MATCH($O1312,CachTinhDiem!$A$15:$A$20,0),2)-1)*9/4,1),1)</f>
        <v>4.8</v>
      </c>
      <c r="R1312" s="20">
        <f>ROUND(CachTinhDiem!$B$23*ROUND(1+(SUMPRODUCT(INDEX(CachTinhDiem!$B$8:$E$11,3,0),$K1312:$N1312)-1)*9/4,1)+CachTinhDiem!$B$24*ROUND(1+(INDEX(CachTinhDiem!$B$15:$E$20,MATCH($O1312,CachTinhDiem!$A$15:$A$20,0),3)-1)*9/4,1),1)</f>
        <v>4.5999999999999996</v>
      </c>
      <c r="S1312" s="20">
        <f>ROUND(CachTinhDiem!$B$23*ROUND(1+(SUMPRODUCT(INDEX(CachTinhDiem!$B$8:$E$11,4,0),$K1312:$N1312)-1)*9/4,1)+CachTinhDiem!$B$24*ROUND(1+(INDEX(CachTinhDiem!$B$15:$E$20,MATCH($O1312,CachTinhDiem!$A$15:$A$20,0),4)-1)*9/4,1),1)</f>
        <v>8.1</v>
      </c>
      <c r="T1312" s="18" t="str">
        <f>INDEX(CachTinhDiem!$A$8:$A$11,MATCH(MAX($P1312:$S1312),$P1312:$S1312,0))</f>
        <v>Thuyết trình</v>
      </c>
      <c r="U1312" s="21" t="s">
        <v>91</v>
      </c>
      <c r="V1312" s="21" t="s">
        <v>92</v>
      </c>
    </row>
    <row r="1313" spans="1:22" ht="15" customHeight="1" x14ac:dyDescent="0.35">
      <c r="A1313" s="18" t="s">
        <v>2833</v>
      </c>
      <c r="B1313" s="18" t="s">
        <v>2523</v>
      </c>
      <c r="C1313" s="18" t="s">
        <v>2834</v>
      </c>
      <c r="D1313" s="18" t="s">
        <v>136</v>
      </c>
      <c r="E1313" s="18" t="s">
        <v>137</v>
      </c>
      <c r="F1313" s="18" t="s">
        <v>87</v>
      </c>
      <c r="G1313" s="18" t="s">
        <v>2559</v>
      </c>
      <c r="H1313" s="19">
        <v>18</v>
      </c>
      <c r="I1313" s="19">
        <v>38</v>
      </c>
      <c r="J1313" s="18" t="s">
        <v>89</v>
      </c>
      <c r="K1313" s="19">
        <v>2</v>
      </c>
      <c r="L1313" s="19">
        <v>4</v>
      </c>
      <c r="M1313" s="19">
        <v>4</v>
      </c>
      <c r="N1313" s="19">
        <v>3</v>
      </c>
      <c r="O1313" s="18" t="s">
        <v>115</v>
      </c>
      <c r="P1313" s="20">
        <f>ROUND(CachTinhDiem!$B$23*ROUND(1+(SUMPRODUCT(INDEX(CachTinhDiem!$B$8:$E$11,1,0),$K1313:$N1313)-1)*9/4,1)+CachTinhDiem!$B$24*ROUND(1+(INDEX(CachTinhDiem!$B$15:$E$20,MATCH($O1313,CachTinhDiem!$A$15:$A$20,0),1)-1)*9/4,1),1)</f>
        <v>7.6</v>
      </c>
      <c r="Q1313" s="20">
        <f>ROUND(CachTinhDiem!$B$23*ROUND(1+(SUMPRODUCT(INDEX(CachTinhDiem!$B$8:$E$11,2,0),$K1313:$N1313)-1)*9/4,1)+CachTinhDiem!$B$24*ROUND(1+(INDEX(CachTinhDiem!$B$15:$E$20,MATCH($O1313,CachTinhDiem!$A$15:$A$20,0),2)-1)*9/4,1),1)</f>
        <v>7</v>
      </c>
      <c r="R1313" s="20">
        <f>ROUND(CachTinhDiem!$B$23*ROUND(1+(SUMPRODUCT(INDEX(CachTinhDiem!$B$8:$E$11,3,0),$K1313:$N1313)-1)*9/4,1)+CachTinhDiem!$B$24*ROUND(1+(INDEX(CachTinhDiem!$B$15:$E$20,MATCH($O1313,CachTinhDiem!$A$15:$A$20,0),3)-1)*9/4,1),1)</f>
        <v>8.1</v>
      </c>
      <c r="S1313" s="20">
        <f>ROUND(CachTinhDiem!$B$23*ROUND(1+(SUMPRODUCT(INDEX(CachTinhDiem!$B$8:$E$11,4,0),$K1313:$N1313)-1)*9/4,1)+CachTinhDiem!$B$24*ROUND(1+(INDEX(CachTinhDiem!$B$15:$E$20,MATCH($O1313,CachTinhDiem!$A$15:$A$20,0),4)-1)*9/4,1),1)</f>
        <v>6.1</v>
      </c>
      <c r="T1313" s="18" t="str">
        <f>INDEX(CachTinhDiem!$A$8:$A$11,MATCH(MAX($P1313:$S1313),$P1313:$S1313,0))</f>
        <v>Vẽ ngoại cảnh</v>
      </c>
      <c r="U1313" s="21" t="s">
        <v>91</v>
      </c>
      <c r="V1313" s="21" t="s">
        <v>92</v>
      </c>
    </row>
    <row r="1314" spans="1:22" ht="15" customHeight="1" x14ac:dyDescent="0.35">
      <c r="A1314" s="18" t="s">
        <v>2835</v>
      </c>
      <c r="B1314" s="18" t="s">
        <v>2523</v>
      </c>
      <c r="C1314" s="18" t="s">
        <v>2836</v>
      </c>
      <c r="D1314" s="18" t="s">
        <v>85</v>
      </c>
      <c r="E1314" s="18" t="s">
        <v>225</v>
      </c>
      <c r="F1314" s="18" t="s">
        <v>87</v>
      </c>
      <c r="G1314" s="18" t="s">
        <v>2541</v>
      </c>
      <c r="H1314" s="19">
        <v>8</v>
      </c>
      <c r="I1314" s="19">
        <v>32</v>
      </c>
      <c r="J1314" s="18" t="s">
        <v>1520</v>
      </c>
      <c r="K1314" s="19">
        <v>4</v>
      </c>
      <c r="L1314" s="19">
        <v>1</v>
      </c>
      <c r="M1314" s="19">
        <v>2</v>
      </c>
      <c r="N1314" s="19">
        <v>5</v>
      </c>
      <c r="O1314" s="18" t="s">
        <v>103</v>
      </c>
      <c r="P1314" s="20">
        <f>ROUND(CachTinhDiem!$B$23*ROUND(1+(SUMPRODUCT(INDEX(CachTinhDiem!$B$8:$E$11,1,0),$K1314:$N1314)-1)*9/4,1)+CachTinhDiem!$B$24*ROUND(1+(INDEX(CachTinhDiem!$B$15:$E$20,MATCH($O1314,CachTinhDiem!$A$15:$A$20,0),1)-1)*9/4,1),1)</f>
        <v>5.9</v>
      </c>
      <c r="Q1314" s="20">
        <f>ROUND(CachTinhDiem!$B$23*ROUND(1+(SUMPRODUCT(INDEX(CachTinhDiem!$B$8:$E$11,2,0),$K1314:$N1314)-1)*9/4,1)+CachTinhDiem!$B$24*ROUND(1+(INDEX(CachTinhDiem!$B$15:$E$20,MATCH($O1314,CachTinhDiem!$A$15:$A$20,0),2)-1)*9/4,1),1)</f>
        <v>4.0999999999999996</v>
      </c>
      <c r="R1314" s="20">
        <f>ROUND(CachTinhDiem!$B$23*ROUND(1+(SUMPRODUCT(INDEX(CachTinhDiem!$B$8:$E$11,3,0),$K1314:$N1314)-1)*9/4,1)+CachTinhDiem!$B$24*ROUND(1+(INDEX(CachTinhDiem!$B$15:$E$20,MATCH($O1314,CachTinhDiem!$A$15:$A$20,0),3)-1)*9/4,1),1)</f>
        <v>3.7</v>
      </c>
      <c r="S1314" s="20">
        <f>ROUND(CachTinhDiem!$B$23*ROUND(1+(SUMPRODUCT(INDEX(CachTinhDiem!$B$8:$E$11,4,0),$K1314:$N1314)-1)*9/4,1)+CachTinhDiem!$B$24*ROUND(1+(INDEX(CachTinhDiem!$B$15:$E$20,MATCH($O1314,CachTinhDiem!$A$15:$A$20,0),4)-1)*9/4,1),1)</f>
        <v>7.8</v>
      </c>
      <c r="T1314" s="18" t="str">
        <f>INDEX(CachTinhDiem!$A$8:$A$11,MATCH(MAX($P1314:$S1314),$P1314:$S1314,0))</f>
        <v>Thuyết trình</v>
      </c>
      <c r="U1314" s="21" t="s">
        <v>91</v>
      </c>
      <c r="V1314" s="21" t="s">
        <v>92</v>
      </c>
    </row>
    <row r="1315" spans="1:22" ht="15" customHeight="1" x14ac:dyDescent="0.35">
      <c r="A1315" s="18" t="s">
        <v>2837</v>
      </c>
      <c r="B1315" s="18" t="s">
        <v>2523</v>
      </c>
      <c r="C1315" s="18" t="s">
        <v>2838</v>
      </c>
      <c r="D1315" s="18" t="s">
        <v>85</v>
      </c>
      <c r="E1315" s="18" t="s">
        <v>160</v>
      </c>
      <c r="F1315" s="18" t="s">
        <v>87</v>
      </c>
      <c r="G1315" s="18" t="s">
        <v>210</v>
      </c>
      <c r="H1315" s="19">
        <v>13</v>
      </c>
      <c r="I1315" s="19">
        <v>40</v>
      </c>
      <c r="J1315" s="18" t="s">
        <v>89</v>
      </c>
      <c r="K1315" s="19">
        <v>2</v>
      </c>
      <c r="L1315" s="19">
        <v>5</v>
      </c>
      <c r="M1315" s="19">
        <v>5</v>
      </c>
      <c r="N1315" s="19">
        <v>2</v>
      </c>
      <c r="O1315" s="18" t="s">
        <v>138</v>
      </c>
      <c r="P1315" s="20">
        <f>ROUND(CachTinhDiem!$B$23*ROUND(1+(SUMPRODUCT(INDEX(CachTinhDiem!$B$8:$E$11,1,0),$K1315:$N1315)-1)*9/4,1)+CachTinhDiem!$B$24*ROUND(1+(INDEX(CachTinhDiem!$B$15:$E$20,MATCH($O1315,CachTinhDiem!$A$15:$A$20,0),1)-1)*9/4,1),1)</f>
        <v>7.5</v>
      </c>
      <c r="Q1315" s="20">
        <f>ROUND(CachTinhDiem!$B$23*ROUND(1+(SUMPRODUCT(INDEX(CachTinhDiem!$B$8:$E$11,2,0),$K1315:$N1315)-1)*9/4,1)+CachTinhDiem!$B$24*ROUND(1+(INDEX(CachTinhDiem!$B$15:$E$20,MATCH($O1315,CachTinhDiem!$A$15:$A$20,0),2)-1)*9/4,1),1)</f>
        <v>8.6</v>
      </c>
      <c r="R1315" s="20">
        <f>ROUND(CachTinhDiem!$B$23*ROUND(1+(SUMPRODUCT(INDEX(CachTinhDiem!$B$8:$E$11,3,0),$K1315:$N1315)-1)*9/4,1)+CachTinhDiem!$B$24*ROUND(1+(INDEX(CachTinhDiem!$B$15:$E$20,MATCH($O1315,CachTinhDiem!$A$15:$A$20,0),3)-1)*9/4,1),1)</f>
        <v>8.4</v>
      </c>
      <c r="S1315" s="20">
        <f>ROUND(CachTinhDiem!$B$23*ROUND(1+(SUMPRODUCT(INDEX(CachTinhDiem!$B$8:$E$11,4,0),$K1315:$N1315)-1)*9/4,1)+CachTinhDiem!$B$24*ROUND(1+(INDEX(CachTinhDiem!$B$15:$E$20,MATCH($O1315,CachTinhDiem!$A$15:$A$20,0),4)-1)*9/4,1),1)</f>
        <v>4.5</v>
      </c>
      <c r="T1315" s="18" t="str">
        <f>INDEX(CachTinhDiem!$A$8:$A$11,MATCH(MAX($P1315:$S1315),$P1315:$S1315,0))</f>
        <v>Xưởng/Công trình</v>
      </c>
      <c r="U1315" s="21" t="s">
        <v>91</v>
      </c>
      <c r="V1315" s="21" t="s">
        <v>92</v>
      </c>
    </row>
    <row r="1316" spans="1:22" ht="15" customHeight="1" x14ac:dyDescent="0.35">
      <c r="A1316" s="18" t="s">
        <v>2839</v>
      </c>
      <c r="B1316" s="18" t="s">
        <v>2523</v>
      </c>
      <c r="C1316" s="18" t="s">
        <v>2840</v>
      </c>
      <c r="D1316" s="18" t="s">
        <v>85</v>
      </c>
      <c r="E1316" s="18" t="s">
        <v>277</v>
      </c>
      <c r="F1316" s="18" t="s">
        <v>87</v>
      </c>
      <c r="G1316" s="18" t="s">
        <v>2527</v>
      </c>
      <c r="H1316" s="19">
        <v>5</v>
      </c>
      <c r="I1316" s="19">
        <v>32</v>
      </c>
      <c r="J1316" s="18" t="s">
        <v>1520</v>
      </c>
      <c r="K1316" s="19">
        <v>4</v>
      </c>
      <c r="L1316" s="19">
        <v>3</v>
      </c>
      <c r="M1316" s="19">
        <v>5</v>
      </c>
      <c r="N1316" s="19">
        <v>2</v>
      </c>
      <c r="O1316" s="18" t="s">
        <v>138</v>
      </c>
      <c r="P1316" s="20">
        <f>ROUND(CachTinhDiem!$B$23*ROUND(1+(SUMPRODUCT(INDEX(CachTinhDiem!$B$8:$E$11,1,0),$K1316:$N1316)-1)*9/4,1)+CachTinhDiem!$B$24*ROUND(1+(INDEX(CachTinhDiem!$B$15:$E$20,MATCH($O1316,CachTinhDiem!$A$15:$A$20,0),1)-1)*9/4,1),1)</f>
        <v>6.8</v>
      </c>
      <c r="Q1316" s="20">
        <f>ROUND(CachTinhDiem!$B$23*ROUND(1+(SUMPRODUCT(INDEX(CachTinhDiem!$B$8:$E$11,2,0),$K1316:$N1316)-1)*9/4,1)+CachTinhDiem!$B$24*ROUND(1+(INDEX(CachTinhDiem!$B$15:$E$20,MATCH($O1316,CachTinhDiem!$A$15:$A$20,0),2)-1)*9/4,1),1)</f>
        <v>8.6</v>
      </c>
      <c r="R1316" s="20">
        <f>ROUND(CachTinhDiem!$B$23*ROUND(1+(SUMPRODUCT(INDEX(CachTinhDiem!$B$8:$E$11,3,0),$K1316:$N1316)-1)*9/4,1)+CachTinhDiem!$B$24*ROUND(1+(INDEX(CachTinhDiem!$B$15:$E$20,MATCH($O1316,CachTinhDiem!$A$15:$A$20,0),3)-1)*9/4,1),1)</f>
        <v>7.5</v>
      </c>
      <c r="S1316" s="20">
        <f>ROUND(CachTinhDiem!$B$23*ROUND(1+(SUMPRODUCT(INDEX(CachTinhDiem!$B$8:$E$11,4,0),$K1316:$N1316)-1)*9/4,1)+CachTinhDiem!$B$24*ROUND(1+(INDEX(CachTinhDiem!$B$15:$E$20,MATCH($O1316,CachTinhDiem!$A$15:$A$20,0),4)-1)*9/4,1),1)</f>
        <v>3.9</v>
      </c>
      <c r="T1316" s="18" t="str">
        <f>INDEX(CachTinhDiem!$A$8:$A$11,MATCH(MAX($P1316:$S1316),$P1316:$S1316,0))</f>
        <v>Xưởng/Công trình</v>
      </c>
      <c r="U1316" s="21" t="s">
        <v>91</v>
      </c>
      <c r="V1316" s="21" t="s">
        <v>92</v>
      </c>
    </row>
    <row r="1317" spans="1:22" ht="15" customHeight="1" x14ac:dyDescent="0.35">
      <c r="A1317" s="18" t="s">
        <v>2841</v>
      </c>
      <c r="B1317" s="18" t="s">
        <v>2523</v>
      </c>
      <c r="C1317" s="18" t="s">
        <v>2842</v>
      </c>
      <c r="D1317" s="18" t="s">
        <v>100</v>
      </c>
      <c r="E1317" s="18" t="s">
        <v>190</v>
      </c>
      <c r="F1317" s="18" t="s">
        <v>87</v>
      </c>
      <c r="G1317" s="18" t="s">
        <v>2559</v>
      </c>
      <c r="H1317" s="19">
        <v>16</v>
      </c>
      <c r="I1317" s="19">
        <v>35</v>
      </c>
      <c r="J1317" s="18" t="s">
        <v>89</v>
      </c>
      <c r="K1317" s="19">
        <v>2</v>
      </c>
      <c r="L1317" s="19">
        <v>3</v>
      </c>
      <c r="M1317" s="19">
        <v>3</v>
      </c>
      <c r="N1317" s="19">
        <v>4</v>
      </c>
      <c r="O1317" s="18" t="s">
        <v>103</v>
      </c>
      <c r="P1317" s="20">
        <f>ROUND(CachTinhDiem!$B$23*ROUND(1+(SUMPRODUCT(INDEX(CachTinhDiem!$B$8:$E$11,1,0),$K1317:$N1317)-1)*9/4,1)+CachTinhDiem!$B$24*ROUND(1+(INDEX(CachTinhDiem!$B$15:$E$20,MATCH($O1317,CachTinhDiem!$A$15:$A$20,0),1)-1)*9/4,1),1)</f>
        <v>6.5</v>
      </c>
      <c r="Q1317" s="20">
        <f>ROUND(CachTinhDiem!$B$23*ROUND(1+(SUMPRODUCT(INDEX(CachTinhDiem!$B$8:$E$11,2,0),$K1317:$N1317)-1)*9/4,1)+CachTinhDiem!$B$24*ROUND(1+(INDEX(CachTinhDiem!$B$15:$E$20,MATCH($O1317,CachTinhDiem!$A$15:$A$20,0),2)-1)*9/4,1),1)</f>
        <v>4.7</v>
      </c>
      <c r="R1317" s="20">
        <f>ROUND(CachTinhDiem!$B$23*ROUND(1+(SUMPRODUCT(INDEX(CachTinhDiem!$B$8:$E$11,3,0),$K1317:$N1317)-1)*9/4,1)+CachTinhDiem!$B$24*ROUND(1+(INDEX(CachTinhDiem!$B$15:$E$20,MATCH($O1317,CachTinhDiem!$A$15:$A$20,0),3)-1)*9/4,1),1)</f>
        <v>5.2</v>
      </c>
      <c r="S1317" s="20">
        <f>ROUND(CachTinhDiem!$B$23*ROUND(1+(SUMPRODUCT(INDEX(CachTinhDiem!$B$8:$E$11,4,0),$K1317:$N1317)-1)*9/4,1)+CachTinhDiem!$B$24*ROUND(1+(INDEX(CachTinhDiem!$B$15:$E$20,MATCH($O1317,CachTinhDiem!$A$15:$A$20,0),4)-1)*9/4,1),1)</f>
        <v>7.8</v>
      </c>
      <c r="T1317" s="18" t="str">
        <f>INDEX(CachTinhDiem!$A$8:$A$11,MATCH(MAX($P1317:$S1317),$P1317:$S1317,0))</f>
        <v>Thuyết trình</v>
      </c>
      <c r="U1317" s="21" t="s">
        <v>91</v>
      </c>
      <c r="V1317" s="21" t="s">
        <v>92</v>
      </c>
    </row>
    <row r="1318" spans="1:22" ht="15" customHeight="1" x14ac:dyDescent="0.35">
      <c r="A1318" s="18" t="s">
        <v>2843</v>
      </c>
      <c r="B1318" s="18" t="s">
        <v>2523</v>
      </c>
      <c r="C1318" s="18" t="s">
        <v>2844</v>
      </c>
      <c r="D1318" s="18" t="s">
        <v>100</v>
      </c>
      <c r="E1318" s="18" t="s">
        <v>113</v>
      </c>
      <c r="F1318" s="18" t="s">
        <v>87</v>
      </c>
      <c r="G1318" s="18" t="s">
        <v>2527</v>
      </c>
      <c r="H1318" s="19">
        <v>5</v>
      </c>
      <c r="I1318" s="19">
        <v>31</v>
      </c>
      <c r="J1318" s="18" t="s">
        <v>200</v>
      </c>
      <c r="K1318" s="19">
        <v>4</v>
      </c>
      <c r="L1318" s="19">
        <v>3</v>
      </c>
      <c r="M1318" s="19">
        <v>4</v>
      </c>
      <c r="N1318" s="19">
        <v>2</v>
      </c>
      <c r="O1318" s="18" t="s">
        <v>138</v>
      </c>
      <c r="P1318" s="20">
        <f>ROUND(CachTinhDiem!$B$23*ROUND(1+(SUMPRODUCT(INDEX(CachTinhDiem!$B$8:$E$11,1,0),$K1318:$N1318)-1)*9/4,1)+CachTinhDiem!$B$24*ROUND(1+(INDEX(CachTinhDiem!$B$15:$E$20,MATCH($O1318,CachTinhDiem!$A$15:$A$20,0),1)-1)*9/4,1),1)</f>
        <v>6.3</v>
      </c>
      <c r="Q1318" s="20">
        <f>ROUND(CachTinhDiem!$B$23*ROUND(1+(SUMPRODUCT(INDEX(CachTinhDiem!$B$8:$E$11,2,0),$K1318:$N1318)-1)*9/4,1)+CachTinhDiem!$B$24*ROUND(1+(INDEX(CachTinhDiem!$B$15:$E$20,MATCH($O1318,CachTinhDiem!$A$15:$A$20,0),2)-1)*9/4,1),1)</f>
        <v>7.8</v>
      </c>
      <c r="R1318" s="20">
        <f>ROUND(CachTinhDiem!$B$23*ROUND(1+(SUMPRODUCT(INDEX(CachTinhDiem!$B$8:$E$11,3,0),$K1318:$N1318)-1)*9/4,1)+CachTinhDiem!$B$24*ROUND(1+(INDEX(CachTinhDiem!$B$15:$E$20,MATCH($O1318,CachTinhDiem!$A$15:$A$20,0),3)-1)*9/4,1),1)</f>
        <v>6.7</v>
      </c>
      <c r="S1318" s="20">
        <f>ROUND(CachTinhDiem!$B$23*ROUND(1+(SUMPRODUCT(INDEX(CachTinhDiem!$B$8:$E$11,4,0),$K1318:$N1318)-1)*9/4,1)+CachTinhDiem!$B$24*ROUND(1+(INDEX(CachTinhDiem!$B$15:$E$20,MATCH($O1318,CachTinhDiem!$A$15:$A$20,0),4)-1)*9/4,1),1)</f>
        <v>3.5</v>
      </c>
      <c r="T1318" s="18" t="str">
        <f>INDEX(CachTinhDiem!$A$8:$A$11,MATCH(MAX($P1318:$S1318),$P1318:$S1318,0))</f>
        <v>Xưởng/Công trình</v>
      </c>
      <c r="U1318" s="21" t="s">
        <v>91</v>
      </c>
      <c r="V1318" s="21" t="s">
        <v>92</v>
      </c>
    </row>
    <row r="1319" spans="1:22" ht="15" customHeight="1" x14ac:dyDescent="0.35">
      <c r="A1319" s="18" t="s">
        <v>2845</v>
      </c>
      <c r="B1319" s="18" t="s">
        <v>2523</v>
      </c>
      <c r="C1319" s="18" t="s">
        <v>2846</v>
      </c>
      <c r="D1319" s="18" t="s">
        <v>136</v>
      </c>
      <c r="E1319" s="18" t="s">
        <v>229</v>
      </c>
      <c r="F1319" s="18" t="s">
        <v>87</v>
      </c>
      <c r="G1319" s="18" t="s">
        <v>210</v>
      </c>
      <c r="H1319" s="19">
        <v>12</v>
      </c>
      <c r="I1319" s="19">
        <v>40</v>
      </c>
      <c r="J1319" s="18" t="s">
        <v>89</v>
      </c>
      <c r="K1319" s="19">
        <v>2</v>
      </c>
      <c r="L1319" s="19">
        <v>5</v>
      </c>
      <c r="M1319" s="19">
        <v>5</v>
      </c>
      <c r="N1319" s="19">
        <v>1</v>
      </c>
      <c r="O1319" s="18" t="s">
        <v>138</v>
      </c>
      <c r="P1319" s="20">
        <f>ROUND(CachTinhDiem!$B$23*ROUND(1+(SUMPRODUCT(INDEX(CachTinhDiem!$B$8:$E$11,1,0),$K1319:$N1319)-1)*9/4,1)+CachTinhDiem!$B$24*ROUND(1+(INDEX(CachTinhDiem!$B$15:$E$20,MATCH($O1319,CachTinhDiem!$A$15:$A$20,0),1)-1)*9/4,1),1)</f>
        <v>7</v>
      </c>
      <c r="Q1319" s="20">
        <f>ROUND(CachTinhDiem!$B$23*ROUND(1+(SUMPRODUCT(INDEX(CachTinhDiem!$B$8:$E$11,2,0),$K1319:$N1319)-1)*9/4,1)+CachTinhDiem!$B$24*ROUND(1+(INDEX(CachTinhDiem!$B$15:$E$20,MATCH($O1319,CachTinhDiem!$A$15:$A$20,0),2)-1)*9/4,1),1)</f>
        <v>8.5</v>
      </c>
      <c r="R1319" s="20">
        <f>ROUND(CachTinhDiem!$B$23*ROUND(1+(SUMPRODUCT(INDEX(CachTinhDiem!$B$8:$E$11,3,0),$K1319:$N1319)-1)*9/4,1)+CachTinhDiem!$B$24*ROUND(1+(INDEX(CachTinhDiem!$B$15:$E$20,MATCH($O1319,CachTinhDiem!$A$15:$A$20,0),3)-1)*9/4,1),1)</f>
        <v>8.1</v>
      </c>
      <c r="S1319" s="20">
        <f>ROUND(CachTinhDiem!$B$23*ROUND(1+(SUMPRODUCT(INDEX(CachTinhDiem!$B$8:$E$11,4,0),$K1319:$N1319)-1)*9/4,1)+CachTinhDiem!$B$24*ROUND(1+(INDEX(CachTinhDiem!$B$15:$E$20,MATCH($O1319,CachTinhDiem!$A$15:$A$20,0),4)-1)*9/4,1),1)</f>
        <v>3.5</v>
      </c>
      <c r="T1319" s="18" t="str">
        <f>INDEX(CachTinhDiem!$A$8:$A$11,MATCH(MAX($P1319:$S1319),$P1319:$S1319,0))</f>
        <v>Xưởng/Công trình</v>
      </c>
      <c r="U1319" s="21" t="s">
        <v>91</v>
      </c>
      <c r="V1319" s="21" t="s">
        <v>92</v>
      </c>
    </row>
    <row r="1320" spans="1:22" ht="15" customHeight="1" x14ac:dyDescent="0.35">
      <c r="A1320" s="18" t="s">
        <v>2847</v>
      </c>
      <c r="B1320" s="18" t="s">
        <v>2523</v>
      </c>
      <c r="C1320" s="18" t="s">
        <v>2848</v>
      </c>
      <c r="D1320" s="18" t="s">
        <v>100</v>
      </c>
      <c r="E1320" s="18" t="s">
        <v>106</v>
      </c>
      <c r="F1320" s="18" t="s">
        <v>87</v>
      </c>
      <c r="G1320" s="18" t="s">
        <v>2562</v>
      </c>
      <c r="H1320" s="19">
        <v>7</v>
      </c>
      <c r="I1320" s="19">
        <v>40</v>
      </c>
      <c r="J1320" s="18" t="s">
        <v>1520</v>
      </c>
      <c r="K1320" s="19">
        <v>3</v>
      </c>
      <c r="L1320" s="19">
        <v>5</v>
      </c>
      <c r="M1320" s="19">
        <v>5</v>
      </c>
      <c r="N1320" s="19">
        <v>4</v>
      </c>
      <c r="O1320" s="18" t="s">
        <v>90</v>
      </c>
      <c r="P1320" s="20">
        <f>ROUND(CachTinhDiem!$B$23*ROUND(1+(SUMPRODUCT(INDEX(CachTinhDiem!$B$8:$E$11,1,0),$K1320:$N1320)-1)*9/4,1)+CachTinhDiem!$B$24*ROUND(1+(INDEX(CachTinhDiem!$B$15:$E$20,MATCH($O1320,CachTinhDiem!$A$15:$A$20,0),1)-1)*9/4,1),1)</f>
        <v>8.6</v>
      </c>
      <c r="Q1320" s="20">
        <f>ROUND(CachTinhDiem!$B$23*ROUND(1+(SUMPRODUCT(INDEX(CachTinhDiem!$B$8:$E$11,2,0),$K1320:$N1320)-1)*9/4,1)+CachTinhDiem!$B$24*ROUND(1+(INDEX(CachTinhDiem!$B$15:$E$20,MATCH($O1320,CachTinhDiem!$A$15:$A$20,0),2)-1)*9/4,1),1)</f>
        <v>7.9</v>
      </c>
      <c r="R1320" s="20">
        <f>ROUND(CachTinhDiem!$B$23*ROUND(1+(SUMPRODUCT(INDEX(CachTinhDiem!$B$8:$E$11,3,0),$K1320:$N1320)-1)*9/4,1)+CachTinhDiem!$B$24*ROUND(1+(INDEX(CachTinhDiem!$B$15:$E$20,MATCH($O1320,CachTinhDiem!$A$15:$A$20,0),3)-1)*9/4,1),1)</f>
        <v>9.1</v>
      </c>
      <c r="S1320" s="20">
        <f>ROUND(CachTinhDiem!$B$23*ROUND(1+(SUMPRODUCT(INDEX(CachTinhDiem!$B$8:$E$11,4,0),$K1320:$N1320)-1)*9/4,1)+CachTinhDiem!$B$24*ROUND(1+(INDEX(CachTinhDiem!$B$15:$E$20,MATCH($O1320,CachTinhDiem!$A$15:$A$20,0),4)-1)*9/4,1),1)</f>
        <v>7.1</v>
      </c>
      <c r="T1320" s="18" t="str">
        <f>INDEX(CachTinhDiem!$A$8:$A$11,MATCH(MAX($P1320:$S1320),$P1320:$S1320,0))</f>
        <v>Vẽ ngoại cảnh</v>
      </c>
      <c r="U1320" s="21" t="s">
        <v>91</v>
      </c>
      <c r="V1320" s="21" t="s">
        <v>92</v>
      </c>
    </row>
    <row r="1321" spans="1:22" ht="15" customHeight="1" x14ac:dyDescent="0.35">
      <c r="A1321" s="18" t="s">
        <v>2849</v>
      </c>
      <c r="B1321" s="18" t="s">
        <v>2523</v>
      </c>
      <c r="C1321" s="18" t="s">
        <v>2850</v>
      </c>
      <c r="D1321" s="18" t="s">
        <v>136</v>
      </c>
      <c r="E1321" s="18" t="s">
        <v>141</v>
      </c>
      <c r="F1321" s="18" t="s">
        <v>87</v>
      </c>
      <c r="G1321" s="18" t="s">
        <v>2548</v>
      </c>
      <c r="H1321" s="19">
        <v>12</v>
      </c>
      <c r="I1321" s="19">
        <v>34</v>
      </c>
      <c r="J1321" s="18" t="s">
        <v>89</v>
      </c>
      <c r="K1321" s="19">
        <v>3</v>
      </c>
      <c r="L1321" s="19">
        <v>2</v>
      </c>
      <c r="M1321" s="19">
        <v>5</v>
      </c>
      <c r="N1321" s="19">
        <v>3</v>
      </c>
      <c r="O1321" s="18" t="s">
        <v>115</v>
      </c>
      <c r="P1321" s="20">
        <f>ROUND(CachTinhDiem!$B$23*ROUND(1+(SUMPRODUCT(INDEX(CachTinhDiem!$B$8:$E$11,1,0),$K1321:$N1321)-1)*9/4,1)+CachTinhDiem!$B$24*ROUND(1+(INDEX(CachTinhDiem!$B$15:$E$20,MATCH($O1321,CachTinhDiem!$A$15:$A$20,0),1)-1)*9/4,1),1)</f>
        <v>7.3</v>
      </c>
      <c r="Q1321" s="20">
        <f>ROUND(CachTinhDiem!$B$23*ROUND(1+(SUMPRODUCT(INDEX(CachTinhDiem!$B$8:$E$11,2,0),$K1321:$N1321)-1)*9/4,1)+CachTinhDiem!$B$24*ROUND(1+(INDEX(CachTinhDiem!$B$15:$E$20,MATCH($O1321,CachTinhDiem!$A$15:$A$20,0),2)-1)*9/4,1),1)</f>
        <v>7.5</v>
      </c>
      <c r="R1321" s="20">
        <f>ROUND(CachTinhDiem!$B$23*ROUND(1+(SUMPRODUCT(INDEX(CachTinhDiem!$B$8:$E$11,3,0),$K1321:$N1321)-1)*9/4,1)+CachTinhDiem!$B$24*ROUND(1+(INDEX(CachTinhDiem!$B$15:$E$20,MATCH($O1321,CachTinhDiem!$A$15:$A$20,0),3)-1)*9/4,1),1)</f>
        <v>8</v>
      </c>
      <c r="S1321" s="20">
        <f>ROUND(CachTinhDiem!$B$23*ROUND(1+(SUMPRODUCT(INDEX(CachTinhDiem!$B$8:$E$11,4,0),$K1321:$N1321)-1)*9/4,1)+CachTinhDiem!$B$24*ROUND(1+(INDEX(CachTinhDiem!$B$15:$E$20,MATCH($O1321,CachTinhDiem!$A$15:$A$20,0),4)-1)*9/4,1),1)</f>
        <v>5.9</v>
      </c>
      <c r="T1321" s="18" t="str">
        <f>INDEX(CachTinhDiem!$A$8:$A$11,MATCH(MAX($P1321:$S1321),$P1321:$S1321,0))</f>
        <v>Vẽ ngoại cảnh</v>
      </c>
      <c r="U1321" s="21" t="s">
        <v>91</v>
      </c>
      <c r="V1321" s="21" t="s">
        <v>92</v>
      </c>
    </row>
    <row r="1322" spans="1:22" ht="15" customHeight="1" x14ac:dyDescent="0.35">
      <c r="A1322" s="18" t="s">
        <v>2851</v>
      </c>
      <c r="B1322" s="18" t="s">
        <v>2523</v>
      </c>
      <c r="C1322" s="18" t="s">
        <v>2852</v>
      </c>
      <c r="D1322" s="18" t="s">
        <v>85</v>
      </c>
      <c r="E1322" s="18" t="s">
        <v>225</v>
      </c>
      <c r="F1322" s="18" t="s">
        <v>87</v>
      </c>
      <c r="G1322" s="18" t="s">
        <v>2527</v>
      </c>
      <c r="H1322" s="19">
        <v>12</v>
      </c>
      <c r="I1322" s="19">
        <v>38</v>
      </c>
      <c r="J1322" s="18" t="s">
        <v>89</v>
      </c>
      <c r="K1322" s="19">
        <v>2</v>
      </c>
      <c r="L1322" s="19">
        <v>5</v>
      </c>
      <c r="M1322" s="19">
        <v>5</v>
      </c>
      <c r="N1322" s="19">
        <v>2</v>
      </c>
      <c r="O1322" s="18" t="s">
        <v>138</v>
      </c>
      <c r="P1322" s="20">
        <f>ROUND(CachTinhDiem!$B$23*ROUND(1+(SUMPRODUCT(INDEX(CachTinhDiem!$B$8:$E$11,1,0),$K1322:$N1322)-1)*9/4,1)+CachTinhDiem!$B$24*ROUND(1+(INDEX(CachTinhDiem!$B$15:$E$20,MATCH($O1322,CachTinhDiem!$A$15:$A$20,0),1)-1)*9/4,1),1)</f>
        <v>7.5</v>
      </c>
      <c r="Q1322" s="20">
        <f>ROUND(CachTinhDiem!$B$23*ROUND(1+(SUMPRODUCT(INDEX(CachTinhDiem!$B$8:$E$11,2,0),$K1322:$N1322)-1)*9/4,1)+CachTinhDiem!$B$24*ROUND(1+(INDEX(CachTinhDiem!$B$15:$E$20,MATCH($O1322,CachTinhDiem!$A$15:$A$20,0),2)-1)*9/4,1),1)</f>
        <v>8.6</v>
      </c>
      <c r="R1322" s="20">
        <f>ROUND(CachTinhDiem!$B$23*ROUND(1+(SUMPRODUCT(INDEX(CachTinhDiem!$B$8:$E$11,3,0),$K1322:$N1322)-1)*9/4,1)+CachTinhDiem!$B$24*ROUND(1+(INDEX(CachTinhDiem!$B$15:$E$20,MATCH($O1322,CachTinhDiem!$A$15:$A$20,0),3)-1)*9/4,1),1)</f>
        <v>8.4</v>
      </c>
      <c r="S1322" s="20">
        <f>ROUND(CachTinhDiem!$B$23*ROUND(1+(SUMPRODUCT(INDEX(CachTinhDiem!$B$8:$E$11,4,0),$K1322:$N1322)-1)*9/4,1)+CachTinhDiem!$B$24*ROUND(1+(INDEX(CachTinhDiem!$B$15:$E$20,MATCH($O1322,CachTinhDiem!$A$15:$A$20,0),4)-1)*9/4,1),1)</f>
        <v>4.5</v>
      </c>
      <c r="T1322" s="18" t="str">
        <f>INDEX(CachTinhDiem!$A$8:$A$11,MATCH(MAX($P1322:$S1322),$P1322:$S1322,0))</f>
        <v>Xưởng/Công trình</v>
      </c>
      <c r="U1322" s="21" t="s">
        <v>91</v>
      </c>
      <c r="V1322" s="21" t="s">
        <v>92</v>
      </c>
    </row>
    <row r="1323" spans="1:22" ht="15" customHeight="1" x14ac:dyDescent="0.35">
      <c r="A1323" s="18" t="s">
        <v>2853</v>
      </c>
      <c r="B1323" s="18" t="s">
        <v>2523</v>
      </c>
      <c r="C1323" s="18" t="s">
        <v>2854</v>
      </c>
      <c r="D1323" s="18" t="s">
        <v>136</v>
      </c>
      <c r="E1323" s="18" t="s">
        <v>147</v>
      </c>
      <c r="F1323" s="18" t="s">
        <v>87</v>
      </c>
      <c r="G1323" s="18" t="s">
        <v>2527</v>
      </c>
      <c r="H1323" s="19">
        <v>7</v>
      </c>
      <c r="I1323" s="19">
        <v>40</v>
      </c>
      <c r="J1323" s="18" t="s">
        <v>1520</v>
      </c>
      <c r="K1323" s="19">
        <v>3</v>
      </c>
      <c r="L1323" s="19">
        <v>5</v>
      </c>
      <c r="M1323" s="19">
        <v>4</v>
      </c>
      <c r="N1323" s="19">
        <v>2</v>
      </c>
      <c r="O1323" s="18" t="s">
        <v>138</v>
      </c>
      <c r="P1323" s="20">
        <f>ROUND(CachTinhDiem!$B$23*ROUND(1+(SUMPRODUCT(INDEX(CachTinhDiem!$B$8:$E$11,1,0),$K1323:$N1323)-1)*9/4,1)+CachTinhDiem!$B$24*ROUND(1+(INDEX(CachTinhDiem!$B$15:$E$20,MATCH($O1323,CachTinhDiem!$A$15:$A$20,0),1)-1)*9/4,1),1)</f>
        <v>7.2</v>
      </c>
      <c r="Q1323" s="20">
        <f>ROUND(CachTinhDiem!$B$23*ROUND(1+(SUMPRODUCT(INDEX(CachTinhDiem!$B$8:$E$11,2,0),$K1323:$N1323)-1)*9/4,1)+CachTinhDiem!$B$24*ROUND(1+(INDEX(CachTinhDiem!$B$15:$E$20,MATCH($O1323,CachTinhDiem!$A$15:$A$20,0),2)-1)*9/4,1),1)</f>
        <v>8.1</v>
      </c>
      <c r="R1323" s="20">
        <f>ROUND(CachTinhDiem!$B$23*ROUND(1+(SUMPRODUCT(INDEX(CachTinhDiem!$B$8:$E$11,3,0),$K1323:$N1323)-1)*9/4,1)+CachTinhDiem!$B$24*ROUND(1+(INDEX(CachTinhDiem!$B$15:$E$20,MATCH($O1323,CachTinhDiem!$A$15:$A$20,0),3)-1)*9/4,1),1)</f>
        <v>7.6</v>
      </c>
      <c r="S1323" s="20">
        <f>ROUND(CachTinhDiem!$B$23*ROUND(1+(SUMPRODUCT(INDEX(CachTinhDiem!$B$8:$E$11,4,0),$K1323:$N1323)-1)*9/4,1)+CachTinhDiem!$B$24*ROUND(1+(INDEX(CachTinhDiem!$B$15:$E$20,MATCH($O1323,CachTinhDiem!$A$15:$A$20,0),4)-1)*9/4,1),1)</f>
        <v>4.2</v>
      </c>
      <c r="T1323" s="18" t="str">
        <f>INDEX(CachTinhDiem!$A$8:$A$11,MATCH(MAX($P1323:$S1323),$P1323:$S1323,0))</f>
        <v>Xưởng/Công trình</v>
      </c>
      <c r="U1323" s="21" t="s">
        <v>91</v>
      </c>
      <c r="V1323" s="21" t="s">
        <v>92</v>
      </c>
    </row>
    <row r="1324" spans="1:22" ht="15" customHeight="1" x14ac:dyDescent="0.35">
      <c r="A1324" s="18" t="s">
        <v>2855</v>
      </c>
      <c r="B1324" s="18" t="s">
        <v>2523</v>
      </c>
      <c r="C1324" s="18" t="s">
        <v>2856</v>
      </c>
      <c r="D1324" s="18" t="s">
        <v>100</v>
      </c>
      <c r="E1324" s="18" t="s">
        <v>1097</v>
      </c>
      <c r="F1324" s="18" t="s">
        <v>87</v>
      </c>
      <c r="G1324" s="18" t="s">
        <v>2530</v>
      </c>
      <c r="H1324" s="19">
        <v>14</v>
      </c>
      <c r="I1324" s="19">
        <v>35</v>
      </c>
      <c r="J1324" s="18" t="s">
        <v>89</v>
      </c>
      <c r="K1324" s="19">
        <v>3</v>
      </c>
      <c r="L1324" s="19">
        <v>1</v>
      </c>
      <c r="M1324" s="19">
        <v>4</v>
      </c>
      <c r="N1324" s="19">
        <v>4</v>
      </c>
      <c r="O1324" s="18" t="s">
        <v>103</v>
      </c>
      <c r="P1324" s="20">
        <f>ROUND(CachTinhDiem!$B$23*ROUND(1+(SUMPRODUCT(INDEX(CachTinhDiem!$B$8:$E$11,1,0),$K1324:$N1324)-1)*9/4,1)+CachTinhDiem!$B$24*ROUND(1+(INDEX(CachTinhDiem!$B$15:$E$20,MATCH($O1324,CachTinhDiem!$A$15:$A$20,0),1)-1)*9/4,1),1)</f>
        <v>6.2</v>
      </c>
      <c r="Q1324" s="20">
        <f>ROUND(CachTinhDiem!$B$23*ROUND(1+(SUMPRODUCT(INDEX(CachTinhDiem!$B$8:$E$11,2,0),$K1324:$N1324)-1)*9/4,1)+CachTinhDiem!$B$24*ROUND(1+(INDEX(CachTinhDiem!$B$15:$E$20,MATCH($O1324,CachTinhDiem!$A$15:$A$20,0),2)-1)*9/4,1),1)</f>
        <v>5.2</v>
      </c>
      <c r="R1324" s="20">
        <f>ROUND(CachTinhDiem!$B$23*ROUND(1+(SUMPRODUCT(INDEX(CachTinhDiem!$B$8:$E$11,3,0),$K1324:$N1324)-1)*9/4,1)+CachTinhDiem!$B$24*ROUND(1+(INDEX(CachTinhDiem!$B$15:$E$20,MATCH($O1324,CachTinhDiem!$A$15:$A$20,0),3)-1)*9/4,1),1)</f>
        <v>5</v>
      </c>
      <c r="S1324" s="20">
        <f>ROUND(CachTinhDiem!$B$23*ROUND(1+(SUMPRODUCT(INDEX(CachTinhDiem!$B$8:$E$11,4,0),$K1324:$N1324)-1)*9/4,1)+CachTinhDiem!$B$24*ROUND(1+(INDEX(CachTinhDiem!$B$15:$E$20,MATCH($O1324,CachTinhDiem!$A$15:$A$20,0),4)-1)*9/4,1),1)</f>
        <v>7.5</v>
      </c>
      <c r="T1324" s="18" t="str">
        <f>INDEX(CachTinhDiem!$A$8:$A$11,MATCH(MAX($P1324:$S1324),$P1324:$S1324,0))</f>
        <v>Thuyết trình</v>
      </c>
      <c r="U1324" s="21" t="s">
        <v>91</v>
      </c>
      <c r="V1324" s="21" t="s">
        <v>92</v>
      </c>
    </row>
    <row r="1325" spans="1:22" ht="15" customHeight="1" x14ac:dyDescent="0.35">
      <c r="A1325" s="18" t="s">
        <v>2857</v>
      </c>
      <c r="B1325" s="18" t="s">
        <v>2523</v>
      </c>
      <c r="C1325" s="18" t="s">
        <v>2858</v>
      </c>
      <c r="D1325" s="18" t="s">
        <v>85</v>
      </c>
      <c r="E1325" s="18" t="s">
        <v>141</v>
      </c>
      <c r="F1325" s="18" t="s">
        <v>87</v>
      </c>
      <c r="G1325" s="18" t="s">
        <v>2548</v>
      </c>
      <c r="H1325" s="19">
        <v>13</v>
      </c>
      <c r="I1325" s="19">
        <v>34</v>
      </c>
      <c r="J1325" s="18" t="s">
        <v>89</v>
      </c>
      <c r="K1325" s="19">
        <v>3</v>
      </c>
      <c r="L1325" s="19">
        <v>2</v>
      </c>
      <c r="M1325" s="19">
        <v>3</v>
      </c>
      <c r="N1325" s="19">
        <v>3</v>
      </c>
      <c r="O1325" s="18" t="s">
        <v>90</v>
      </c>
      <c r="P1325" s="20">
        <f>ROUND(CachTinhDiem!$B$23*ROUND(1+(SUMPRODUCT(INDEX(CachTinhDiem!$B$8:$E$11,1,0),$K1325:$N1325)-1)*9/4,1)+CachTinhDiem!$B$24*ROUND(1+(INDEX(CachTinhDiem!$B$15:$E$20,MATCH($O1325,CachTinhDiem!$A$15:$A$20,0),1)-1)*9/4,1),1)</f>
        <v>5.7</v>
      </c>
      <c r="Q1325" s="20">
        <f>ROUND(CachTinhDiem!$B$23*ROUND(1+(SUMPRODUCT(INDEX(CachTinhDiem!$B$8:$E$11,2,0),$K1325:$N1325)-1)*9/4,1)+CachTinhDiem!$B$24*ROUND(1+(INDEX(CachTinhDiem!$B$15:$E$20,MATCH($O1325,CachTinhDiem!$A$15:$A$20,0),2)-1)*9/4,1),1)</f>
        <v>5.2</v>
      </c>
      <c r="R1325" s="20">
        <f>ROUND(CachTinhDiem!$B$23*ROUND(1+(SUMPRODUCT(INDEX(CachTinhDiem!$B$8:$E$11,3,0),$K1325:$N1325)-1)*9/4,1)+CachTinhDiem!$B$24*ROUND(1+(INDEX(CachTinhDiem!$B$15:$E$20,MATCH($O1325,CachTinhDiem!$A$15:$A$20,0),3)-1)*9/4,1),1)</f>
        <v>5.7</v>
      </c>
      <c r="S1325" s="20">
        <f>ROUND(CachTinhDiem!$B$23*ROUND(1+(SUMPRODUCT(INDEX(CachTinhDiem!$B$8:$E$11,4,0),$K1325:$N1325)-1)*9/4,1)+CachTinhDiem!$B$24*ROUND(1+(INDEX(CachTinhDiem!$B$15:$E$20,MATCH($O1325,CachTinhDiem!$A$15:$A$20,0),4)-1)*9/4,1),1)</f>
        <v>4.5999999999999996</v>
      </c>
      <c r="T1325" s="18" t="str">
        <f>INDEX(CachTinhDiem!$A$8:$A$11,MATCH(MAX($P1325:$S1325),$P1325:$S1325,0))</f>
        <v>Đi học</v>
      </c>
      <c r="U1325" s="21" t="s">
        <v>91</v>
      </c>
      <c r="V1325" s="21" t="s">
        <v>92</v>
      </c>
    </row>
    <row r="1326" spans="1:22" ht="15" customHeight="1" x14ac:dyDescent="0.35">
      <c r="A1326" s="18" t="s">
        <v>2859</v>
      </c>
      <c r="B1326" s="18" t="s">
        <v>2523</v>
      </c>
      <c r="C1326" s="18" t="s">
        <v>2860</v>
      </c>
      <c r="D1326" s="18" t="s">
        <v>100</v>
      </c>
      <c r="E1326" s="18" t="s">
        <v>147</v>
      </c>
      <c r="F1326" s="18" t="s">
        <v>87</v>
      </c>
      <c r="G1326" s="18" t="s">
        <v>1258</v>
      </c>
      <c r="H1326" s="19">
        <v>5</v>
      </c>
      <c r="I1326" s="19">
        <v>21</v>
      </c>
      <c r="J1326" s="18" t="s">
        <v>97</v>
      </c>
      <c r="K1326" s="19">
        <v>4</v>
      </c>
      <c r="L1326" s="19">
        <v>1</v>
      </c>
      <c r="M1326" s="19">
        <v>3</v>
      </c>
      <c r="N1326" s="19">
        <v>3</v>
      </c>
      <c r="O1326" s="18" t="s">
        <v>90</v>
      </c>
      <c r="P1326" s="20">
        <f>ROUND(CachTinhDiem!$B$23*ROUND(1+(SUMPRODUCT(INDEX(CachTinhDiem!$B$8:$E$11,1,0),$K1326:$N1326)-1)*9/4,1)+CachTinhDiem!$B$24*ROUND(1+(INDEX(CachTinhDiem!$B$15:$E$20,MATCH($O1326,CachTinhDiem!$A$15:$A$20,0),1)-1)*9/4,1),1)</f>
        <v>5.4</v>
      </c>
      <c r="Q1326" s="20">
        <f>ROUND(CachTinhDiem!$B$23*ROUND(1+(SUMPRODUCT(INDEX(CachTinhDiem!$B$8:$E$11,2,0),$K1326:$N1326)-1)*9/4,1)+CachTinhDiem!$B$24*ROUND(1+(INDEX(CachTinhDiem!$B$15:$E$20,MATCH($O1326,CachTinhDiem!$A$15:$A$20,0),2)-1)*9/4,1),1)</f>
        <v>5.2</v>
      </c>
      <c r="R1326" s="20">
        <f>ROUND(CachTinhDiem!$B$23*ROUND(1+(SUMPRODUCT(INDEX(CachTinhDiem!$B$8:$E$11,3,0),$K1326:$N1326)-1)*9/4,1)+CachTinhDiem!$B$24*ROUND(1+(INDEX(CachTinhDiem!$B$15:$E$20,MATCH($O1326,CachTinhDiem!$A$15:$A$20,0),3)-1)*9/4,1),1)</f>
        <v>5.3</v>
      </c>
      <c r="S1326" s="20">
        <f>ROUND(CachTinhDiem!$B$23*ROUND(1+(SUMPRODUCT(INDEX(CachTinhDiem!$B$8:$E$11,4,0),$K1326:$N1326)-1)*9/4,1)+CachTinhDiem!$B$24*ROUND(1+(INDEX(CachTinhDiem!$B$15:$E$20,MATCH($O1326,CachTinhDiem!$A$15:$A$20,0),4)-1)*9/4,1),1)</f>
        <v>4.2</v>
      </c>
      <c r="T1326" s="18" t="str">
        <f>INDEX(CachTinhDiem!$A$8:$A$11,MATCH(MAX($P1326:$S1326),$P1326:$S1326,0))</f>
        <v>Đi học</v>
      </c>
      <c r="U1326" s="21" t="s">
        <v>91</v>
      </c>
      <c r="V1326" s="21" t="s">
        <v>92</v>
      </c>
    </row>
    <row r="1327" spans="1:22" ht="15" customHeight="1" x14ac:dyDescent="0.35">
      <c r="A1327" s="18" t="s">
        <v>2861</v>
      </c>
      <c r="B1327" s="18" t="s">
        <v>2523</v>
      </c>
      <c r="C1327" s="18" t="s">
        <v>2862</v>
      </c>
      <c r="D1327" s="18" t="s">
        <v>85</v>
      </c>
      <c r="E1327" s="18" t="s">
        <v>1097</v>
      </c>
      <c r="F1327" s="18" t="s">
        <v>87</v>
      </c>
      <c r="G1327" s="18" t="s">
        <v>1258</v>
      </c>
      <c r="H1327" s="19">
        <v>6</v>
      </c>
      <c r="I1327" s="19">
        <v>34</v>
      </c>
      <c r="J1327" s="18" t="s">
        <v>1520</v>
      </c>
      <c r="K1327" s="19">
        <v>4</v>
      </c>
      <c r="L1327" s="19">
        <v>1</v>
      </c>
      <c r="M1327" s="19">
        <v>1</v>
      </c>
      <c r="N1327" s="19">
        <v>4</v>
      </c>
      <c r="O1327" s="18" t="s">
        <v>103</v>
      </c>
      <c r="P1327" s="20">
        <f>ROUND(CachTinhDiem!$B$23*ROUND(1+(SUMPRODUCT(INDEX(CachTinhDiem!$B$8:$E$11,1,0),$K1327:$N1327)-1)*9/4,1)+CachTinhDiem!$B$24*ROUND(1+(INDEX(CachTinhDiem!$B$15:$E$20,MATCH($O1327,CachTinhDiem!$A$15:$A$20,0),1)-1)*9/4,1),1)</f>
        <v>4.9000000000000004</v>
      </c>
      <c r="Q1327" s="20">
        <f>ROUND(CachTinhDiem!$B$23*ROUND(1+(SUMPRODUCT(INDEX(CachTinhDiem!$B$8:$E$11,2,0),$K1327:$N1327)-1)*9/4,1)+CachTinhDiem!$B$24*ROUND(1+(INDEX(CachTinhDiem!$B$15:$E$20,MATCH($O1327,CachTinhDiem!$A$15:$A$20,0),2)-1)*9/4,1),1)</f>
        <v>3.1</v>
      </c>
      <c r="R1327" s="20">
        <f>ROUND(CachTinhDiem!$B$23*ROUND(1+(SUMPRODUCT(INDEX(CachTinhDiem!$B$8:$E$11,3,0),$K1327:$N1327)-1)*9/4,1)+CachTinhDiem!$B$24*ROUND(1+(INDEX(CachTinhDiem!$B$15:$E$20,MATCH($O1327,CachTinhDiem!$A$15:$A$20,0),3)-1)*9/4,1),1)</f>
        <v>2.7</v>
      </c>
      <c r="S1327" s="20">
        <f>ROUND(CachTinhDiem!$B$23*ROUND(1+(SUMPRODUCT(INDEX(CachTinhDiem!$B$8:$E$11,4,0),$K1327:$N1327)-1)*9/4,1)+CachTinhDiem!$B$24*ROUND(1+(INDEX(CachTinhDiem!$B$15:$E$20,MATCH($O1327,CachTinhDiem!$A$15:$A$20,0),4)-1)*9/4,1),1)</f>
        <v>6.6</v>
      </c>
      <c r="T1327" s="18" t="str">
        <f>INDEX(CachTinhDiem!$A$8:$A$11,MATCH(MAX($P1327:$S1327),$P1327:$S1327,0))</f>
        <v>Thuyết trình</v>
      </c>
      <c r="U1327" s="21" t="s">
        <v>91</v>
      </c>
      <c r="V1327" s="21" t="s">
        <v>92</v>
      </c>
    </row>
    <row r="1328" spans="1:22" ht="15" customHeight="1" x14ac:dyDescent="0.35">
      <c r="A1328" s="18" t="s">
        <v>2863</v>
      </c>
      <c r="B1328" s="18" t="s">
        <v>2523</v>
      </c>
      <c r="C1328" s="18" t="s">
        <v>2864</v>
      </c>
      <c r="D1328" s="18" t="s">
        <v>100</v>
      </c>
      <c r="E1328" s="18" t="s">
        <v>147</v>
      </c>
      <c r="F1328" s="18" t="s">
        <v>87</v>
      </c>
      <c r="G1328" s="18" t="s">
        <v>2569</v>
      </c>
      <c r="H1328" s="19">
        <v>12</v>
      </c>
      <c r="I1328" s="19">
        <v>38</v>
      </c>
      <c r="J1328" s="18" t="s">
        <v>89</v>
      </c>
      <c r="K1328" s="19">
        <v>2</v>
      </c>
      <c r="L1328" s="19">
        <v>3</v>
      </c>
      <c r="M1328" s="19">
        <v>5</v>
      </c>
      <c r="N1328" s="19">
        <v>2</v>
      </c>
      <c r="O1328" s="18" t="s">
        <v>138</v>
      </c>
      <c r="P1328" s="20">
        <f>ROUND(CachTinhDiem!$B$23*ROUND(1+(SUMPRODUCT(INDEX(CachTinhDiem!$B$8:$E$11,1,0),$K1328:$N1328)-1)*9/4,1)+CachTinhDiem!$B$24*ROUND(1+(INDEX(CachTinhDiem!$B$15:$E$20,MATCH($O1328,CachTinhDiem!$A$15:$A$20,0),1)-1)*9/4,1),1)</f>
        <v>6.5</v>
      </c>
      <c r="Q1328" s="20">
        <f>ROUND(CachTinhDiem!$B$23*ROUND(1+(SUMPRODUCT(INDEX(CachTinhDiem!$B$8:$E$11,2,0),$K1328:$N1328)-1)*9/4,1)+CachTinhDiem!$B$24*ROUND(1+(INDEX(CachTinhDiem!$B$15:$E$20,MATCH($O1328,CachTinhDiem!$A$15:$A$20,0),2)-1)*9/4,1),1)</f>
        <v>8</v>
      </c>
      <c r="R1328" s="20">
        <f>ROUND(CachTinhDiem!$B$23*ROUND(1+(SUMPRODUCT(INDEX(CachTinhDiem!$B$8:$E$11,3,0),$K1328:$N1328)-1)*9/4,1)+CachTinhDiem!$B$24*ROUND(1+(INDEX(CachTinhDiem!$B$15:$E$20,MATCH($O1328,CachTinhDiem!$A$15:$A$20,0),3)-1)*9/4,1),1)</f>
        <v>7.5</v>
      </c>
      <c r="S1328" s="20">
        <f>ROUND(CachTinhDiem!$B$23*ROUND(1+(SUMPRODUCT(INDEX(CachTinhDiem!$B$8:$E$11,4,0),$K1328:$N1328)-1)*9/4,1)+CachTinhDiem!$B$24*ROUND(1+(INDEX(CachTinhDiem!$B$15:$E$20,MATCH($O1328,CachTinhDiem!$A$15:$A$20,0),4)-1)*9/4,1),1)</f>
        <v>3.9</v>
      </c>
      <c r="T1328" s="18" t="str">
        <f>INDEX(CachTinhDiem!$A$8:$A$11,MATCH(MAX($P1328:$S1328),$P1328:$S1328,0))</f>
        <v>Xưởng/Công trình</v>
      </c>
      <c r="U1328" s="21" t="s">
        <v>91</v>
      </c>
      <c r="V1328" s="21" t="s">
        <v>92</v>
      </c>
    </row>
    <row r="1329" spans="1:22" ht="15" customHeight="1" x14ac:dyDescent="0.35">
      <c r="A1329" s="18" t="s">
        <v>2865</v>
      </c>
      <c r="B1329" s="18" t="s">
        <v>2523</v>
      </c>
      <c r="C1329" s="18" t="s">
        <v>2866</v>
      </c>
      <c r="D1329" s="18" t="s">
        <v>100</v>
      </c>
      <c r="E1329" s="18" t="s">
        <v>137</v>
      </c>
      <c r="F1329" s="18" t="s">
        <v>87</v>
      </c>
      <c r="G1329" s="18" t="s">
        <v>2562</v>
      </c>
      <c r="H1329" s="19">
        <v>7</v>
      </c>
      <c r="I1329" s="19">
        <v>40</v>
      </c>
      <c r="J1329" s="18" t="s">
        <v>1520</v>
      </c>
      <c r="K1329" s="19">
        <v>3</v>
      </c>
      <c r="L1329" s="19">
        <v>5</v>
      </c>
      <c r="M1329" s="19">
        <v>5</v>
      </c>
      <c r="N1329" s="19">
        <v>2</v>
      </c>
      <c r="O1329" s="18" t="s">
        <v>138</v>
      </c>
      <c r="P1329" s="20">
        <f>ROUND(CachTinhDiem!$B$23*ROUND(1+(SUMPRODUCT(INDEX(CachTinhDiem!$B$8:$E$11,1,0),$K1329:$N1329)-1)*9/4,1)+CachTinhDiem!$B$24*ROUND(1+(INDEX(CachTinhDiem!$B$15:$E$20,MATCH($O1329,CachTinhDiem!$A$15:$A$20,0),1)-1)*9/4,1),1)</f>
        <v>7.6</v>
      </c>
      <c r="Q1329" s="20">
        <f>ROUND(CachTinhDiem!$B$23*ROUND(1+(SUMPRODUCT(INDEX(CachTinhDiem!$B$8:$E$11,2,0),$K1329:$N1329)-1)*9/4,1)+CachTinhDiem!$B$24*ROUND(1+(INDEX(CachTinhDiem!$B$15:$E$20,MATCH($O1329,CachTinhDiem!$A$15:$A$20,0),2)-1)*9/4,1),1)</f>
        <v>8.9</v>
      </c>
      <c r="R1329" s="20">
        <f>ROUND(CachTinhDiem!$B$23*ROUND(1+(SUMPRODUCT(INDEX(CachTinhDiem!$B$8:$E$11,3,0),$K1329:$N1329)-1)*9/4,1)+CachTinhDiem!$B$24*ROUND(1+(INDEX(CachTinhDiem!$B$15:$E$20,MATCH($O1329,CachTinhDiem!$A$15:$A$20,0),3)-1)*9/4,1),1)</f>
        <v>8.4</v>
      </c>
      <c r="S1329" s="20">
        <f>ROUND(CachTinhDiem!$B$23*ROUND(1+(SUMPRODUCT(INDEX(CachTinhDiem!$B$8:$E$11,4,0),$K1329:$N1329)-1)*9/4,1)+CachTinhDiem!$B$24*ROUND(1+(INDEX(CachTinhDiem!$B$15:$E$20,MATCH($O1329,CachTinhDiem!$A$15:$A$20,0),4)-1)*9/4,1),1)</f>
        <v>4.5</v>
      </c>
      <c r="T1329" s="18" t="str">
        <f>INDEX(CachTinhDiem!$A$8:$A$11,MATCH(MAX($P1329:$S1329),$P1329:$S1329,0))</f>
        <v>Xưởng/Công trình</v>
      </c>
      <c r="U1329" s="21" t="s">
        <v>91</v>
      </c>
      <c r="V1329" s="21" t="s">
        <v>92</v>
      </c>
    </row>
    <row r="1330" spans="1:22" ht="15" customHeight="1" x14ac:dyDescent="0.35">
      <c r="A1330" s="18" t="s">
        <v>2867</v>
      </c>
      <c r="B1330" s="18" t="s">
        <v>2523</v>
      </c>
      <c r="C1330" s="18" t="s">
        <v>2868</v>
      </c>
      <c r="D1330" s="18" t="s">
        <v>85</v>
      </c>
      <c r="E1330" s="18" t="s">
        <v>1097</v>
      </c>
      <c r="F1330" s="18" t="s">
        <v>87</v>
      </c>
      <c r="G1330" s="18" t="s">
        <v>2541</v>
      </c>
      <c r="H1330" s="19">
        <v>5</v>
      </c>
      <c r="I1330" s="19">
        <v>34</v>
      </c>
      <c r="J1330" s="18" t="s">
        <v>1520</v>
      </c>
      <c r="K1330" s="19">
        <v>4</v>
      </c>
      <c r="L1330" s="19">
        <v>1</v>
      </c>
      <c r="M1330" s="19">
        <v>2</v>
      </c>
      <c r="N1330" s="19">
        <v>5</v>
      </c>
      <c r="O1330" s="18" t="s">
        <v>103</v>
      </c>
      <c r="P1330" s="20">
        <f>ROUND(CachTinhDiem!$B$23*ROUND(1+(SUMPRODUCT(INDEX(CachTinhDiem!$B$8:$E$11,1,0),$K1330:$N1330)-1)*9/4,1)+CachTinhDiem!$B$24*ROUND(1+(INDEX(CachTinhDiem!$B$15:$E$20,MATCH($O1330,CachTinhDiem!$A$15:$A$20,0),1)-1)*9/4,1),1)</f>
        <v>5.9</v>
      </c>
      <c r="Q1330" s="20">
        <f>ROUND(CachTinhDiem!$B$23*ROUND(1+(SUMPRODUCT(INDEX(CachTinhDiem!$B$8:$E$11,2,0),$K1330:$N1330)-1)*9/4,1)+CachTinhDiem!$B$24*ROUND(1+(INDEX(CachTinhDiem!$B$15:$E$20,MATCH($O1330,CachTinhDiem!$A$15:$A$20,0),2)-1)*9/4,1),1)</f>
        <v>4.0999999999999996</v>
      </c>
      <c r="R1330" s="20">
        <f>ROUND(CachTinhDiem!$B$23*ROUND(1+(SUMPRODUCT(INDEX(CachTinhDiem!$B$8:$E$11,3,0),$K1330:$N1330)-1)*9/4,1)+CachTinhDiem!$B$24*ROUND(1+(INDEX(CachTinhDiem!$B$15:$E$20,MATCH($O1330,CachTinhDiem!$A$15:$A$20,0),3)-1)*9/4,1),1)</f>
        <v>3.7</v>
      </c>
      <c r="S1330" s="20">
        <f>ROUND(CachTinhDiem!$B$23*ROUND(1+(SUMPRODUCT(INDEX(CachTinhDiem!$B$8:$E$11,4,0),$K1330:$N1330)-1)*9/4,1)+CachTinhDiem!$B$24*ROUND(1+(INDEX(CachTinhDiem!$B$15:$E$20,MATCH($O1330,CachTinhDiem!$A$15:$A$20,0),4)-1)*9/4,1),1)</f>
        <v>7.8</v>
      </c>
      <c r="T1330" s="18" t="str">
        <f>INDEX(CachTinhDiem!$A$8:$A$11,MATCH(MAX($P1330:$S1330),$P1330:$S1330,0))</f>
        <v>Thuyết trình</v>
      </c>
      <c r="U1330" s="21" t="s">
        <v>91</v>
      </c>
      <c r="V1330" s="21" t="s">
        <v>92</v>
      </c>
    </row>
    <row r="1331" spans="1:22" ht="15" customHeight="1" x14ac:dyDescent="0.35">
      <c r="A1331" s="18" t="s">
        <v>2869</v>
      </c>
      <c r="B1331" s="18" t="s">
        <v>2523</v>
      </c>
      <c r="C1331" s="18" t="s">
        <v>2870</v>
      </c>
      <c r="D1331" s="18" t="s">
        <v>136</v>
      </c>
      <c r="E1331" s="18" t="s">
        <v>254</v>
      </c>
      <c r="F1331" s="18" t="s">
        <v>87</v>
      </c>
      <c r="G1331" s="18" t="s">
        <v>1123</v>
      </c>
      <c r="H1331" s="19">
        <v>15</v>
      </c>
      <c r="I1331" s="19">
        <v>36</v>
      </c>
      <c r="J1331" s="18" t="s">
        <v>89</v>
      </c>
      <c r="K1331" s="19">
        <v>2</v>
      </c>
      <c r="L1331" s="19">
        <v>2</v>
      </c>
      <c r="M1331" s="19">
        <v>4</v>
      </c>
      <c r="N1331" s="19">
        <v>4</v>
      </c>
      <c r="O1331" s="18" t="s">
        <v>115</v>
      </c>
      <c r="P1331" s="20">
        <f>ROUND(CachTinhDiem!$B$23*ROUND(1+(SUMPRODUCT(INDEX(CachTinhDiem!$B$8:$E$11,1,0),$K1331:$N1331)-1)*9/4,1)+CachTinhDiem!$B$24*ROUND(1+(INDEX(CachTinhDiem!$B$15:$E$20,MATCH($O1331,CachTinhDiem!$A$15:$A$20,0),1)-1)*9/4,1),1)</f>
        <v>7.2</v>
      </c>
      <c r="Q1331" s="20">
        <f>ROUND(CachTinhDiem!$B$23*ROUND(1+(SUMPRODUCT(INDEX(CachTinhDiem!$B$8:$E$11,2,0),$K1331:$N1331)-1)*9/4,1)+CachTinhDiem!$B$24*ROUND(1+(INDEX(CachTinhDiem!$B$15:$E$20,MATCH($O1331,CachTinhDiem!$A$15:$A$20,0),2)-1)*9/4,1),1)</f>
        <v>6.5</v>
      </c>
      <c r="R1331" s="20">
        <f>ROUND(CachTinhDiem!$B$23*ROUND(1+(SUMPRODUCT(INDEX(CachTinhDiem!$B$8:$E$11,3,0),$K1331:$N1331)-1)*9/4,1)+CachTinhDiem!$B$24*ROUND(1+(INDEX(CachTinhDiem!$B$15:$E$20,MATCH($O1331,CachTinhDiem!$A$15:$A$20,0),3)-1)*9/4,1),1)</f>
        <v>7.5</v>
      </c>
      <c r="S1331" s="20">
        <f>ROUND(CachTinhDiem!$B$23*ROUND(1+(SUMPRODUCT(INDEX(CachTinhDiem!$B$8:$E$11,4,0),$K1331:$N1331)-1)*9/4,1)+CachTinhDiem!$B$24*ROUND(1+(INDEX(CachTinhDiem!$B$15:$E$20,MATCH($O1331,CachTinhDiem!$A$15:$A$20,0),4)-1)*9/4,1),1)</f>
        <v>6.5</v>
      </c>
      <c r="T1331" s="18" t="str">
        <f>INDEX(CachTinhDiem!$A$8:$A$11,MATCH(MAX($P1331:$S1331),$P1331:$S1331,0))</f>
        <v>Vẽ ngoại cảnh</v>
      </c>
      <c r="U1331" s="21" t="s">
        <v>91</v>
      </c>
      <c r="V1331" s="21" t="s">
        <v>92</v>
      </c>
    </row>
    <row r="1332" spans="1:22" ht="15" customHeight="1" x14ac:dyDescent="0.35">
      <c r="A1332" s="18" t="s">
        <v>2871</v>
      </c>
      <c r="B1332" s="18" t="s">
        <v>2523</v>
      </c>
      <c r="C1332" s="18" t="s">
        <v>2872</v>
      </c>
      <c r="D1332" s="18" t="s">
        <v>85</v>
      </c>
      <c r="E1332" s="18" t="s">
        <v>254</v>
      </c>
      <c r="F1332" s="18" t="s">
        <v>87</v>
      </c>
      <c r="G1332" s="18" t="s">
        <v>1258</v>
      </c>
      <c r="H1332" s="19">
        <v>5</v>
      </c>
      <c r="I1332" s="19">
        <v>33</v>
      </c>
      <c r="J1332" s="18" t="s">
        <v>1520</v>
      </c>
      <c r="K1332" s="19">
        <v>4</v>
      </c>
      <c r="L1332" s="19">
        <v>1</v>
      </c>
      <c r="M1332" s="19">
        <v>2</v>
      </c>
      <c r="N1332" s="19">
        <v>5</v>
      </c>
      <c r="O1332" s="18" t="s">
        <v>103</v>
      </c>
      <c r="P1332" s="20">
        <f>ROUND(CachTinhDiem!$B$23*ROUND(1+(SUMPRODUCT(INDEX(CachTinhDiem!$B$8:$E$11,1,0),$K1332:$N1332)-1)*9/4,1)+CachTinhDiem!$B$24*ROUND(1+(INDEX(CachTinhDiem!$B$15:$E$20,MATCH($O1332,CachTinhDiem!$A$15:$A$20,0),1)-1)*9/4,1),1)</f>
        <v>5.9</v>
      </c>
      <c r="Q1332" s="20">
        <f>ROUND(CachTinhDiem!$B$23*ROUND(1+(SUMPRODUCT(INDEX(CachTinhDiem!$B$8:$E$11,2,0),$K1332:$N1332)-1)*9/4,1)+CachTinhDiem!$B$24*ROUND(1+(INDEX(CachTinhDiem!$B$15:$E$20,MATCH($O1332,CachTinhDiem!$A$15:$A$20,0),2)-1)*9/4,1),1)</f>
        <v>4.0999999999999996</v>
      </c>
      <c r="R1332" s="20">
        <f>ROUND(CachTinhDiem!$B$23*ROUND(1+(SUMPRODUCT(INDEX(CachTinhDiem!$B$8:$E$11,3,0),$K1332:$N1332)-1)*9/4,1)+CachTinhDiem!$B$24*ROUND(1+(INDEX(CachTinhDiem!$B$15:$E$20,MATCH($O1332,CachTinhDiem!$A$15:$A$20,0),3)-1)*9/4,1),1)</f>
        <v>3.7</v>
      </c>
      <c r="S1332" s="20">
        <f>ROUND(CachTinhDiem!$B$23*ROUND(1+(SUMPRODUCT(INDEX(CachTinhDiem!$B$8:$E$11,4,0),$K1332:$N1332)-1)*9/4,1)+CachTinhDiem!$B$24*ROUND(1+(INDEX(CachTinhDiem!$B$15:$E$20,MATCH($O1332,CachTinhDiem!$A$15:$A$20,0),4)-1)*9/4,1),1)</f>
        <v>7.8</v>
      </c>
      <c r="T1332" s="18" t="str">
        <f>INDEX(CachTinhDiem!$A$8:$A$11,MATCH(MAX($P1332:$S1332),$P1332:$S1332,0))</f>
        <v>Thuyết trình</v>
      </c>
      <c r="U1332" s="21" t="s">
        <v>91</v>
      </c>
      <c r="V1332" s="21" t="s">
        <v>92</v>
      </c>
    </row>
    <row r="1333" spans="1:22" ht="15" customHeight="1" x14ac:dyDescent="0.35">
      <c r="A1333" s="18" t="s">
        <v>2873</v>
      </c>
      <c r="B1333" s="18" t="s">
        <v>2523</v>
      </c>
      <c r="C1333" s="18" t="s">
        <v>2874</v>
      </c>
      <c r="D1333" s="18" t="s">
        <v>85</v>
      </c>
      <c r="E1333" s="18" t="s">
        <v>106</v>
      </c>
      <c r="F1333" s="18" t="s">
        <v>87</v>
      </c>
      <c r="G1333" s="18" t="s">
        <v>1258</v>
      </c>
      <c r="H1333" s="19">
        <v>15</v>
      </c>
      <c r="I1333" s="19">
        <v>33</v>
      </c>
      <c r="J1333" s="18" t="s">
        <v>89</v>
      </c>
      <c r="K1333" s="19">
        <v>2</v>
      </c>
      <c r="L1333" s="19">
        <v>1</v>
      </c>
      <c r="M1333" s="19">
        <v>3</v>
      </c>
      <c r="N1333" s="19">
        <v>5</v>
      </c>
      <c r="O1333" s="18" t="s">
        <v>103</v>
      </c>
      <c r="P1333" s="20">
        <f>ROUND(CachTinhDiem!$B$23*ROUND(1+(SUMPRODUCT(INDEX(CachTinhDiem!$B$8:$E$11,1,0),$K1333:$N1333)-1)*9/4,1)+CachTinhDiem!$B$24*ROUND(1+(INDEX(CachTinhDiem!$B$15:$E$20,MATCH($O1333,CachTinhDiem!$A$15:$A$20,0),1)-1)*9/4,1),1)</f>
        <v>6.1</v>
      </c>
      <c r="Q1333" s="20">
        <f>ROUND(CachTinhDiem!$B$23*ROUND(1+(SUMPRODUCT(INDEX(CachTinhDiem!$B$8:$E$11,2,0),$K1333:$N1333)-1)*9/4,1)+CachTinhDiem!$B$24*ROUND(1+(INDEX(CachTinhDiem!$B$15:$E$20,MATCH($O1333,CachTinhDiem!$A$15:$A$20,0),2)-1)*9/4,1),1)</f>
        <v>4.2</v>
      </c>
      <c r="R1333" s="20">
        <f>ROUND(CachTinhDiem!$B$23*ROUND(1+(SUMPRODUCT(INDEX(CachTinhDiem!$B$8:$E$11,3,0),$K1333:$N1333)-1)*9/4,1)+CachTinhDiem!$B$24*ROUND(1+(INDEX(CachTinhDiem!$B$15:$E$20,MATCH($O1333,CachTinhDiem!$A$15:$A$20,0),3)-1)*9/4,1),1)</f>
        <v>4.5999999999999996</v>
      </c>
      <c r="S1333" s="20">
        <f>ROUND(CachTinhDiem!$B$23*ROUND(1+(SUMPRODUCT(INDEX(CachTinhDiem!$B$8:$E$11,4,0),$K1333:$N1333)-1)*9/4,1)+CachTinhDiem!$B$24*ROUND(1+(INDEX(CachTinhDiem!$B$15:$E$20,MATCH($O1333,CachTinhDiem!$A$15:$A$20,0),4)-1)*9/4,1),1)</f>
        <v>8.1</v>
      </c>
      <c r="T1333" s="18" t="str">
        <f>INDEX(CachTinhDiem!$A$8:$A$11,MATCH(MAX($P1333:$S1333),$P1333:$S1333,0))</f>
        <v>Thuyết trình</v>
      </c>
      <c r="U1333" s="21" t="s">
        <v>91</v>
      </c>
      <c r="V1333" s="21" t="s">
        <v>92</v>
      </c>
    </row>
    <row r="1334" spans="1:22" ht="15" customHeight="1" x14ac:dyDescent="0.35">
      <c r="A1334" s="18" t="s">
        <v>2875</v>
      </c>
      <c r="B1334" s="18" t="s">
        <v>2523</v>
      </c>
      <c r="C1334" s="18" t="s">
        <v>2876</v>
      </c>
      <c r="D1334" s="18" t="s">
        <v>85</v>
      </c>
      <c r="E1334" s="18" t="s">
        <v>225</v>
      </c>
      <c r="F1334" s="18" t="s">
        <v>87</v>
      </c>
      <c r="G1334" s="18" t="s">
        <v>210</v>
      </c>
      <c r="H1334" s="19">
        <v>14</v>
      </c>
      <c r="I1334" s="19">
        <v>39</v>
      </c>
      <c r="J1334" s="18" t="s">
        <v>89</v>
      </c>
      <c r="K1334" s="19">
        <v>2</v>
      </c>
      <c r="L1334" s="19">
        <v>5</v>
      </c>
      <c r="M1334" s="19">
        <v>5</v>
      </c>
      <c r="N1334" s="19">
        <v>2</v>
      </c>
      <c r="O1334" s="18" t="s">
        <v>138</v>
      </c>
      <c r="P1334" s="20">
        <f>ROUND(CachTinhDiem!$B$23*ROUND(1+(SUMPRODUCT(INDEX(CachTinhDiem!$B$8:$E$11,1,0),$K1334:$N1334)-1)*9/4,1)+CachTinhDiem!$B$24*ROUND(1+(INDEX(CachTinhDiem!$B$15:$E$20,MATCH($O1334,CachTinhDiem!$A$15:$A$20,0),1)-1)*9/4,1),1)</f>
        <v>7.5</v>
      </c>
      <c r="Q1334" s="20">
        <f>ROUND(CachTinhDiem!$B$23*ROUND(1+(SUMPRODUCT(INDEX(CachTinhDiem!$B$8:$E$11,2,0),$K1334:$N1334)-1)*9/4,1)+CachTinhDiem!$B$24*ROUND(1+(INDEX(CachTinhDiem!$B$15:$E$20,MATCH($O1334,CachTinhDiem!$A$15:$A$20,0),2)-1)*9/4,1),1)</f>
        <v>8.6</v>
      </c>
      <c r="R1334" s="20">
        <f>ROUND(CachTinhDiem!$B$23*ROUND(1+(SUMPRODUCT(INDEX(CachTinhDiem!$B$8:$E$11,3,0),$K1334:$N1334)-1)*9/4,1)+CachTinhDiem!$B$24*ROUND(1+(INDEX(CachTinhDiem!$B$15:$E$20,MATCH($O1334,CachTinhDiem!$A$15:$A$20,0),3)-1)*9/4,1),1)</f>
        <v>8.4</v>
      </c>
      <c r="S1334" s="20">
        <f>ROUND(CachTinhDiem!$B$23*ROUND(1+(SUMPRODUCT(INDEX(CachTinhDiem!$B$8:$E$11,4,0),$K1334:$N1334)-1)*9/4,1)+CachTinhDiem!$B$24*ROUND(1+(INDEX(CachTinhDiem!$B$15:$E$20,MATCH($O1334,CachTinhDiem!$A$15:$A$20,0),4)-1)*9/4,1),1)</f>
        <v>4.5</v>
      </c>
      <c r="T1334" s="18" t="str">
        <f>INDEX(CachTinhDiem!$A$8:$A$11,MATCH(MAX($P1334:$S1334),$P1334:$S1334,0))</f>
        <v>Xưởng/Công trình</v>
      </c>
      <c r="U1334" s="21" t="s">
        <v>91</v>
      </c>
      <c r="V1334" s="21" t="s">
        <v>92</v>
      </c>
    </row>
    <row r="1335" spans="1:22" ht="15" customHeight="1" x14ac:dyDescent="0.35">
      <c r="A1335" s="18" t="s">
        <v>2877</v>
      </c>
      <c r="B1335" s="18" t="s">
        <v>2523</v>
      </c>
      <c r="C1335" s="18" t="s">
        <v>2878</v>
      </c>
      <c r="D1335" s="18" t="s">
        <v>85</v>
      </c>
      <c r="E1335" s="18" t="s">
        <v>18</v>
      </c>
      <c r="F1335" s="18" t="s">
        <v>87</v>
      </c>
      <c r="G1335" s="18" t="s">
        <v>1123</v>
      </c>
      <c r="H1335" s="19">
        <v>15</v>
      </c>
      <c r="I1335" s="19">
        <v>35</v>
      </c>
      <c r="J1335" s="18" t="s">
        <v>89</v>
      </c>
      <c r="K1335" s="19">
        <v>2</v>
      </c>
      <c r="L1335" s="19">
        <v>1</v>
      </c>
      <c r="M1335" s="19">
        <v>5</v>
      </c>
      <c r="N1335" s="19">
        <v>3</v>
      </c>
      <c r="O1335" s="18" t="s">
        <v>115</v>
      </c>
      <c r="P1335" s="20">
        <f>ROUND(CachTinhDiem!$B$23*ROUND(1+(SUMPRODUCT(INDEX(CachTinhDiem!$B$8:$E$11,1,0),$K1335:$N1335)-1)*9/4,1)+CachTinhDiem!$B$24*ROUND(1+(INDEX(CachTinhDiem!$B$15:$E$20,MATCH($O1335,CachTinhDiem!$A$15:$A$20,0),1)-1)*9/4,1),1)</f>
        <v>6.7</v>
      </c>
      <c r="Q1335" s="20">
        <f>ROUND(CachTinhDiem!$B$23*ROUND(1+(SUMPRODUCT(INDEX(CachTinhDiem!$B$8:$E$11,2,0),$K1335:$N1335)-1)*9/4,1)+CachTinhDiem!$B$24*ROUND(1+(INDEX(CachTinhDiem!$B$15:$E$20,MATCH($O1335,CachTinhDiem!$A$15:$A$20,0),2)-1)*9/4,1),1)</f>
        <v>6.8</v>
      </c>
      <c r="R1335" s="20">
        <f>ROUND(CachTinhDiem!$B$23*ROUND(1+(SUMPRODUCT(INDEX(CachTinhDiem!$B$8:$E$11,3,0),$K1335:$N1335)-1)*9/4,1)+CachTinhDiem!$B$24*ROUND(1+(INDEX(CachTinhDiem!$B$15:$E$20,MATCH($O1335,CachTinhDiem!$A$15:$A$20,0),3)-1)*9/4,1),1)</f>
        <v>7.5</v>
      </c>
      <c r="S1335" s="20">
        <f>ROUND(CachTinhDiem!$B$23*ROUND(1+(SUMPRODUCT(INDEX(CachTinhDiem!$B$8:$E$11,4,0),$K1335:$N1335)-1)*9/4,1)+CachTinhDiem!$B$24*ROUND(1+(INDEX(CachTinhDiem!$B$15:$E$20,MATCH($O1335,CachTinhDiem!$A$15:$A$20,0),4)-1)*9/4,1),1)</f>
        <v>5.5</v>
      </c>
      <c r="T1335" s="18" t="str">
        <f>INDEX(CachTinhDiem!$A$8:$A$11,MATCH(MAX($P1335:$S1335),$P1335:$S1335,0))</f>
        <v>Vẽ ngoại cảnh</v>
      </c>
      <c r="U1335" s="21" t="s">
        <v>91</v>
      </c>
      <c r="V1335" s="21" t="s">
        <v>92</v>
      </c>
    </row>
    <row r="1336" spans="1:22" ht="15" customHeight="1" x14ac:dyDescent="0.35">
      <c r="A1336" s="18" t="s">
        <v>2879</v>
      </c>
      <c r="B1336" s="18" t="s">
        <v>2523</v>
      </c>
      <c r="C1336" s="18" t="s">
        <v>2880</v>
      </c>
      <c r="D1336" s="18" t="s">
        <v>85</v>
      </c>
      <c r="E1336" s="18" t="s">
        <v>318</v>
      </c>
      <c r="F1336" s="18" t="s">
        <v>87</v>
      </c>
      <c r="G1336" s="18" t="s">
        <v>2527</v>
      </c>
      <c r="H1336" s="19">
        <v>5</v>
      </c>
      <c r="I1336" s="19">
        <v>31</v>
      </c>
      <c r="J1336" s="18" t="s">
        <v>200</v>
      </c>
      <c r="K1336" s="19">
        <v>4</v>
      </c>
      <c r="L1336" s="19">
        <v>3</v>
      </c>
      <c r="M1336" s="19">
        <v>5</v>
      </c>
      <c r="N1336" s="19">
        <v>2</v>
      </c>
      <c r="O1336" s="18" t="s">
        <v>138</v>
      </c>
      <c r="P1336" s="20">
        <f>ROUND(CachTinhDiem!$B$23*ROUND(1+(SUMPRODUCT(INDEX(CachTinhDiem!$B$8:$E$11,1,0),$K1336:$N1336)-1)*9/4,1)+CachTinhDiem!$B$24*ROUND(1+(INDEX(CachTinhDiem!$B$15:$E$20,MATCH($O1336,CachTinhDiem!$A$15:$A$20,0),1)-1)*9/4,1),1)</f>
        <v>6.8</v>
      </c>
      <c r="Q1336" s="20">
        <f>ROUND(CachTinhDiem!$B$23*ROUND(1+(SUMPRODUCT(INDEX(CachTinhDiem!$B$8:$E$11,2,0),$K1336:$N1336)-1)*9/4,1)+CachTinhDiem!$B$24*ROUND(1+(INDEX(CachTinhDiem!$B$15:$E$20,MATCH($O1336,CachTinhDiem!$A$15:$A$20,0),2)-1)*9/4,1),1)</f>
        <v>8.6</v>
      </c>
      <c r="R1336" s="20">
        <f>ROUND(CachTinhDiem!$B$23*ROUND(1+(SUMPRODUCT(INDEX(CachTinhDiem!$B$8:$E$11,3,0),$K1336:$N1336)-1)*9/4,1)+CachTinhDiem!$B$24*ROUND(1+(INDEX(CachTinhDiem!$B$15:$E$20,MATCH($O1336,CachTinhDiem!$A$15:$A$20,0),3)-1)*9/4,1),1)</f>
        <v>7.5</v>
      </c>
      <c r="S1336" s="20">
        <f>ROUND(CachTinhDiem!$B$23*ROUND(1+(SUMPRODUCT(INDEX(CachTinhDiem!$B$8:$E$11,4,0),$K1336:$N1336)-1)*9/4,1)+CachTinhDiem!$B$24*ROUND(1+(INDEX(CachTinhDiem!$B$15:$E$20,MATCH($O1336,CachTinhDiem!$A$15:$A$20,0),4)-1)*9/4,1),1)</f>
        <v>3.9</v>
      </c>
      <c r="T1336" s="18" t="str">
        <f>INDEX(CachTinhDiem!$A$8:$A$11,MATCH(MAX($P1336:$S1336),$P1336:$S1336,0))</f>
        <v>Xưởng/Công trình</v>
      </c>
      <c r="U1336" s="21" t="s">
        <v>91</v>
      </c>
      <c r="V1336" s="21" t="s">
        <v>92</v>
      </c>
    </row>
    <row r="1337" spans="1:22" ht="15" customHeight="1" x14ac:dyDescent="0.35">
      <c r="A1337" s="18" t="s">
        <v>2881</v>
      </c>
      <c r="B1337" s="18" t="s">
        <v>2523</v>
      </c>
      <c r="C1337" s="18" t="s">
        <v>2882</v>
      </c>
      <c r="D1337" s="18" t="s">
        <v>85</v>
      </c>
      <c r="E1337" s="18" t="s">
        <v>106</v>
      </c>
      <c r="F1337" s="18" t="s">
        <v>87</v>
      </c>
      <c r="G1337" s="18" t="s">
        <v>1258</v>
      </c>
      <c r="H1337" s="19">
        <v>5</v>
      </c>
      <c r="I1337" s="19">
        <v>33</v>
      </c>
      <c r="J1337" s="18" t="s">
        <v>1520</v>
      </c>
      <c r="K1337" s="19">
        <v>4</v>
      </c>
      <c r="L1337" s="19">
        <v>1</v>
      </c>
      <c r="M1337" s="19">
        <v>2</v>
      </c>
      <c r="N1337" s="19">
        <v>5</v>
      </c>
      <c r="O1337" s="18" t="s">
        <v>103</v>
      </c>
      <c r="P1337" s="20">
        <f>ROUND(CachTinhDiem!$B$23*ROUND(1+(SUMPRODUCT(INDEX(CachTinhDiem!$B$8:$E$11,1,0),$K1337:$N1337)-1)*9/4,1)+CachTinhDiem!$B$24*ROUND(1+(INDEX(CachTinhDiem!$B$15:$E$20,MATCH($O1337,CachTinhDiem!$A$15:$A$20,0),1)-1)*9/4,1),1)</f>
        <v>5.9</v>
      </c>
      <c r="Q1337" s="20">
        <f>ROUND(CachTinhDiem!$B$23*ROUND(1+(SUMPRODUCT(INDEX(CachTinhDiem!$B$8:$E$11,2,0),$K1337:$N1337)-1)*9/4,1)+CachTinhDiem!$B$24*ROUND(1+(INDEX(CachTinhDiem!$B$15:$E$20,MATCH($O1337,CachTinhDiem!$A$15:$A$20,0),2)-1)*9/4,1),1)</f>
        <v>4.0999999999999996</v>
      </c>
      <c r="R1337" s="20">
        <f>ROUND(CachTinhDiem!$B$23*ROUND(1+(SUMPRODUCT(INDEX(CachTinhDiem!$B$8:$E$11,3,0),$K1337:$N1337)-1)*9/4,1)+CachTinhDiem!$B$24*ROUND(1+(INDEX(CachTinhDiem!$B$15:$E$20,MATCH($O1337,CachTinhDiem!$A$15:$A$20,0),3)-1)*9/4,1),1)</f>
        <v>3.7</v>
      </c>
      <c r="S1337" s="20">
        <f>ROUND(CachTinhDiem!$B$23*ROUND(1+(SUMPRODUCT(INDEX(CachTinhDiem!$B$8:$E$11,4,0),$K1337:$N1337)-1)*9/4,1)+CachTinhDiem!$B$24*ROUND(1+(INDEX(CachTinhDiem!$B$15:$E$20,MATCH($O1337,CachTinhDiem!$A$15:$A$20,0),4)-1)*9/4,1),1)</f>
        <v>7.8</v>
      </c>
      <c r="T1337" s="18" t="str">
        <f>INDEX(CachTinhDiem!$A$8:$A$11,MATCH(MAX($P1337:$S1337),$P1337:$S1337,0))</f>
        <v>Thuyết trình</v>
      </c>
      <c r="U1337" s="21" t="s">
        <v>91</v>
      </c>
      <c r="V1337" s="21" t="s">
        <v>92</v>
      </c>
    </row>
    <row r="1338" spans="1:22" ht="15" customHeight="1" x14ac:dyDescent="0.35">
      <c r="A1338" s="18" t="s">
        <v>2883</v>
      </c>
      <c r="B1338" s="18" t="s">
        <v>2523</v>
      </c>
      <c r="C1338" s="18" t="s">
        <v>2884</v>
      </c>
      <c r="D1338" s="18" t="s">
        <v>85</v>
      </c>
      <c r="E1338" s="18" t="s">
        <v>106</v>
      </c>
      <c r="F1338" s="18" t="s">
        <v>87</v>
      </c>
      <c r="G1338" s="18" t="s">
        <v>1258</v>
      </c>
      <c r="H1338" s="19">
        <v>5</v>
      </c>
      <c r="I1338" s="19">
        <v>34</v>
      </c>
      <c r="J1338" s="18" t="s">
        <v>1520</v>
      </c>
      <c r="K1338" s="19">
        <v>4</v>
      </c>
      <c r="L1338" s="19">
        <v>1</v>
      </c>
      <c r="M1338" s="19">
        <v>2</v>
      </c>
      <c r="N1338" s="19">
        <v>5</v>
      </c>
      <c r="O1338" s="18" t="s">
        <v>103</v>
      </c>
      <c r="P1338" s="20">
        <f>ROUND(CachTinhDiem!$B$23*ROUND(1+(SUMPRODUCT(INDEX(CachTinhDiem!$B$8:$E$11,1,0),$K1338:$N1338)-1)*9/4,1)+CachTinhDiem!$B$24*ROUND(1+(INDEX(CachTinhDiem!$B$15:$E$20,MATCH($O1338,CachTinhDiem!$A$15:$A$20,0),1)-1)*9/4,1),1)</f>
        <v>5.9</v>
      </c>
      <c r="Q1338" s="20">
        <f>ROUND(CachTinhDiem!$B$23*ROUND(1+(SUMPRODUCT(INDEX(CachTinhDiem!$B$8:$E$11,2,0),$K1338:$N1338)-1)*9/4,1)+CachTinhDiem!$B$24*ROUND(1+(INDEX(CachTinhDiem!$B$15:$E$20,MATCH($O1338,CachTinhDiem!$A$15:$A$20,0),2)-1)*9/4,1),1)</f>
        <v>4.0999999999999996</v>
      </c>
      <c r="R1338" s="20">
        <f>ROUND(CachTinhDiem!$B$23*ROUND(1+(SUMPRODUCT(INDEX(CachTinhDiem!$B$8:$E$11,3,0),$K1338:$N1338)-1)*9/4,1)+CachTinhDiem!$B$24*ROUND(1+(INDEX(CachTinhDiem!$B$15:$E$20,MATCH($O1338,CachTinhDiem!$A$15:$A$20,0),3)-1)*9/4,1),1)</f>
        <v>3.7</v>
      </c>
      <c r="S1338" s="20">
        <f>ROUND(CachTinhDiem!$B$23*ROUND(1+(SUMPRODUCT(INDEX(CachTinhDiem!$B$8:$E$11,4,0),$K1338:$N1338)-1)*9/4,1)+CachTinhDiem!$B$24*ROUND(1+(INDEX(CachTinhDiem!$B$15:$E$20,MATCH($O1338,CachTinhDiem!$A$15:$A$20,0),4)-1)*9/4,1),1)</f>
        <v>7.8</v>
      </c>
      <c r="T1338" s="18" t="str">
        <f>INDEX(CachTinhDiem!$A$8:$A$11,MATCH(MAX($P1338:$S1338),$P1338:$S1338,0))</f>
        <v>Thuyết trình</v>
      </c>
      <c r="U1338" s="21" t="s">
        <v>91</v>
      </c>
      <c r="V1338" s="21" t="s">
        <v>92</v>
      </c>
    </row>
    <row r="1339" spans="1:22" ht="15" customHeight="1" x14ac:dyDescent="0.35">
      <c r="A1339" s="18" t="s">
        <v>2885</v>
      </c>
      <c r="B1339" s="18" t="s">
        <v>2523</v>
      </c>
      <c r="C1339" s="18" t="s">
        <v>2886</v>
      </c>
      <c r="D1339" s="18" t="s">
        <v>100</v>
      </c>
      <c r="E1339" s="18" t="s">
        <v>113</v>
      </c>
      <c r="F1339" s="18" t="s">
        <v>87</v>
      </c>
      <c r="G1339" s="18" t="s">
        <v>1123</v>
      </c>
      <c r="H1339" s="19">
        <v>7</v>
      </c>
      <c r="I1339" s="19">
        <v>35</v>
      </c>
      <c r="J1339" s="18" t="s">
        <v>1520</v>
      </c>
      <c r="K1339" s="19">
        <v>4</v>
      </c>
      <c r="L1339" s="19">
        <v>1</v>
      </c>
      <c r="M1339" s="19">
        <v>3</v>
      </c>
      <c r="N1339" s="19">
        <v>5</v>
      </c>
      <c r="O1339" s="18" t="s">
        <v>103</v>
      </c>
      <c r="P1339" s="20">
        <f>ROUND(CachTinhDiem!$B$23*ROUND(1+(SUMPRODUCT(INDEX(CachTinhDiem!$B$8:$E$11,1,0),$K1339:$N1339)-1)*9/4,1)+CachTinhDiem!$B$24*ROUND(1+(INDEX(CachTinhDiem!$B$15:$E$20,MATCH($O1339,CachTinhDiem!$A$15:$A$20,0),1)-1)*9/4,1),1)</f>
        <v>6.3</v>
      </c>
      <c r="Q1339" s="20">
        <f>ROUND(CachTinhDiem!$B$23*ROUND(1+(SUMPRODUCT(INDEX(CachTinhDiem!$B$8:$E$11,2,0),$K1339:$N1339)-1)*9/4,1)+CachTinhDiem!$B$24*ROUND(1+(INDEX(CachTinhDiem!$B$15:$E$20,MATCH($O1339,CachTinhDiem!$A$15:$A$20,0),2)-1)*9/4,1),1)</f>
        <v>4.8</v>
      </c>
      <c r="R1339" s="20">
        <f>ROUND(CachTinhDiem!$B$23*ROUND(1+(SUMPRODUCT(INDEX(CachTinhDiem!$B$8:$E$11,3,0),$K1339:$N1339)-1)*9/4,1)+CachTinhDiem!$B$24*ROUND(1+(INDEX(CachTinhDiem!$B$15:$E$20,MATCH($O1339,CachTinhDiem!$A$15:$A$20,0),3)-1)*9/4,1),1)</f>
        <v>4.5999999999999996</v>
      </c>
      <c r="S1339" s="20">
        <f>ROUND(CachTinhDiem!$B$23*ROUND(1+(SUMPRODUCT(INDEX(CachTinhDiem!$B$8:$E$11,4,0),$K1339:$N1339)-1)*9/4,1)+CachTinhDiem!$B$24*ROUND(1+(INDEX(CachTinhDiem!$B$15:$E$20,MATCH($O1339,CachTinhDiem!$A$15:$A$20,0),4)-1)*9/4,1),1)</f>
        <v>8.1</v>
      </c>
      <c r="T1339" s="18" t="str">
        <f>INDEX(CachTinhDiem!$A$8:$A$11,MATCH(MAX($P1339:$S1339),$P1339:$S1339,0))</f>
        <v>Thuyết trình</v>
      </c>
      <c r="U1339" s="21" t="s">
        <v>91</v>
      </c>
      <c r="V1339" s="21" t="s">
        <v>92</v>
      </c>
    </row>
    <row r="1340" spans="1:22" ht="15" customHeight="1" x14ac:dyDescent="0.35">
      <c r="A1340" s="18" t="s">
        <v>2887</v>
      </c>
      <c r="B1340" s="18" t="s">
        <v>2523</v>
      </c>
      <c r="C1340" s="18" t="s">
        <v>2888</v>
      </c>
      <c r="D1340" s="18" t="s">
        <v>100</v>
      </c>
      <c r="E1340" s="18" t="s">
        <v>106</v>
      </c>
      <c r="F1340" s="18" t="s">
        <v>87</v>
      </c>
      <c r="G1340" s="18" t="s">
        <v>1258</v>
      </c>
      <c r="H1340" s="19">
        <v>15</v>
      </c>
      <c r="I1340" s="19">
        <v>34</v>
      </c>
      <c r="J1340" s="18" t="s">
        <v>89</v>
      </c>
      <c r="K1340" s="19">
        <v>2</v>
      </c>
      <c r="L1340" s="19">
        <v>1</v>
      </c>
      <c r="M1340" s="19">
        <v>1</v>
      </c>
      <c r="N1340" s="19">
        <v>5</v>
      </c>
      <c r="O1340" s="18" t="s">
        <v>103</v>
      </c>
      <c r="P1340" s="20">
        <f>ROUND(CachTinhDiem!$B$23*ROUND(1+(SUMPRODUCT(INDEX(CachTinhDiem!$B$8:$E$11,1,0),$K1340:$N1340)-1)*9/4,1)+CachTinhDiem!$B$24*ROUND(1+(INDEX(CachTinhDiem!$B$15:$E$20,MATCH($O1340,CachTinhDiem!$A$15:$A$20,0),1)-1)*9/4,1),1)</f>
        <v>5.0999999999999996</v>
      </c>
      <c r="Q1340" s="20">
        <f>ROUND(CachTinhDiem!$B$23*ROUND(1+(SUMPRODUCT(INDEX(CachTinhDiem!$B$8:$E$11,2,0),$K1340:$N1340)-1)*9/4,1)+CachTinhDiem!$B$24*ROUND(1+(INDEX(CachTinhDiem!$B$15:$E$20,MATCH($O1340,CachTinhDiem!$A$15:$A$20,0),2)-1)*9/4,1),1)</f>
        <v>2.7</v>
      </c>
      <c r="R1340" s="20">
        <f>ROUND(CachTinhDiem!$B$23*ROUND(1+(SUMPRODUCT(INDEX(CachTinhDiem!$B$8:$E$11,3,0),$K1340:$N1340)-1)*9/4,1)+CachTinhDiem!$B$24*ROUND(1+(INDEX(CachTinhDiem!$B$15:$E$20,MATCH($O1340,CachTinhDiem!$A$15:$A$20,0),3)-1)*9/4,1),1)</f>
        <v>3</v>
      </c>
      <c r="S1340" s="20">
        <f>ROUND(CachTinhDiem!$B$23*ROUND(1+(SUMPRODUCT(INDEX(CachTinhDiem!$B$8:$E$11,4,0),$K1340:$N1340)-1)*9/4,1)+CachTinhDiem!$B$24*ROUND(1+(INDEX(CachTinhDiem!$B$15:$E$20,MATCH($O1340,CachTinhDiem!$A$15:$A$20,0),4)-1)*9/4,1),1)</f>
        <v>7.5</v>
      </c>
      <c r="T1340" s="18" t="str">
        <f>INDEX(CachTinhDiem!$A$8:$A$11,MATCH(MAX($P1340:$S1340),$P1340:$S1340,0))</f>
        <v>Thuyết trình</v>
      </c>
      <c r="U1340" s="21" t="s">
        <v>91</v>
      </c>
      <c r="V1340" s="21" t="s">
        <v>92</v>
      </c>
    </row>
    <row r="1341" spans="1:22" ht="15" customHeight="1" x14ac:dyDescent="0.35">
      <c r="A1341" s="18" t="s">
        <v>2889</v>
      </c>
      <c r="B1341" s="18" t="s">
        <v>2523</v>
      </c>
      <c r="C1341" s="18" t="s">
        <v>2890</v>
      </c>
      <c r="D1341" s="18" t="s">
        <v>136</v>
      </c>
      <c r="E1341" s="18" t="s">
        <v>147</v>
      </c>
      <c r="F1341" s="18" t="s">
        <v>87</v>
      </c>
      <c r="G1341" s="18" t="s">
        <v>2527</v>
      </c>
      <c r="H1341" s="19">
        <v>13</v>
      </c>
      <c r="I1341" s="19">
        <v>37</v>
      </c>
      <c r="J1341" s="18" t="s">
        <v>89</v>
      </c>
      <c r="K1341" s="19">
        <v>2</v>
      </c>
      <c r="L1341" s="19">
        <v>5</v>
      </c>
      <c r="M1341" s="19">
        <v>5</v>
      </c>
      <c r="N1341" s="19">
        <v>1</v>
      </c>
      <c r="O1341" s="18" t="s">
        <v>138</v>
      </c>
      <c r="P1341" s="20">
        <f>ROUND(CachTinhDiem!$B$23*ROUND(1+(SUMPRODUCT(INDEX(CachTinhDiem!$B$8:$E$11,1,0),$K1341:$N1341)-1)*9/4,1)+CachTinhDiem!$B$24*ROUND(1+(INDEX(CachTinhDiem!$B$15:$E$20,MATCH($O1341,CachTinhDiem!$A$15:$A$20,0),1)-1)*9/4,1),1)</f>
        <v>7</v>
      </c>
      <c r="Q1341" s="20">
        <f>ROUND(CachTinhDiem!$B$23*ROUND(1+(SUMPRODUCT(INDEX(CachTinhDiem!$B$8:$E$11,2,0),$K1341:$N1341)-1)*9/4,1)+CachTinhDiem!$B$24*ROUND(1+(INDEX(CachTinhDiem!$B$15:$E$20,MATCH($O1341,CachTinhDiem!$A$15:$A$20,0),2)-1)*9/4,1),1)</f>
        <v>8.5</v>
      </c>
      <c r="R1341" s="20">
        <f>ROUND(CachTinhDiem!$B$23*ROUND(1+(SUMPRODUCT(INDEX(CachTinhDiem!$B$8:$E$11,3,0),$K1341:$N1341)-1)*9/4,1)+CachTinhDiem!$B$24*ROUND(1+(INDEX(CachTinhDiem!$B$15:$E$20,MATCH($O1341,CachTinhDiem!$A$15:$A$20,0),3)-1)*9/4,1),1)</f>
        <v>8.1</v>
      </c>
      <c r="S1341" s="20">
        <f>ROUND(CachTinhDiem!$B$23*ROUND(1+(SUMPRODUCT(INDEX(CachTinhDiem!$B$8:$E$11,4,0),$K1341:$N1341)-1)*9/4,1)+CachTinhDiem!$B$24*ROUND(1+(INDEX(CachTinhDiem!$B$15:$E$20,MATCH($O1341,CachTinhDiem!$A$15:$A$20,0),4)-1)*9/4,1),1)</f>
        <v>3.5</v>
      </c>
      <c r="T1341" s="18" t="str">
        <f>INDEX(CachTinhDiem!$A$8:$A$11,MATCH(MAX($P1341:$S1341),$P1341:$S1341,0))</f>
        <v>Xưởng/Công trình</v>
      </c>
      <c r="U1341" s="21" t="s">
        <v>91</v>
      </c>
      <c r="V1341" s="21" t="s">
        <v>92</v>
      </c>
    </row>
    <row r="1342" spans="1:22" ht="15" customHeight="1" x14ac:dyDescent="0.35">
      <c r="A1342" s="18" t="s">
        <v>2891</v>
      </c>
      <c r="B1342" s="18" t="s">
        <v>2523</v>
      </c>
      <c r="C1342" s="18" t="s">
        <v>2892</v>
      </c>
      <c r="D1342" s="18" t="s">
        <v>100</v>
      </c>
      <c r="E1342" s="18" t="s">
        <v>229</v>
      </c>
      <c r="F1342" s="18" t="s">
        <v>87</v>
      </c>
      <c r="G1342" s="18" t="s">
        <v>2559</v>
      </c>
      <c r="H1342" s="19">
        <v>16</v>
      </c>
      <c r="I1342" s="19">
        <v>36</v>
      </c>
      <c r="J1342" s="18" t="s">
        <v>89</v>
      </c>
      <c r="K1342" s="19">
        <v>2</v>
      </c>
      <c r="L1342" s="19">
        <v>4</v>
      </c>
      <c r="M1342" s="19">
        <v>4</v>
      </c>
      <c r="N1342" s="19">
        <v>4</v>
      </c>
      <c r="O1342" s="18" t="s">
        <v>115</v>
      </c>
      <c r="P1342" s="20">
        <f>ROUND(CachTinhDiem!$B$23*ROUND(1+(SUMPRODUCT(INDEX(CachTinhDiem!$B$8:$E$11,1,0),$K1342:$N1342)-1)*9/4,1)+CachTinhDiem!$B$24*ROUND(1+(INDEX(CachTinhDiem!$B$15:$E$20,MATCH($O1342,CachTinhDiem!$A$15:$A$20,0),1)-1)*9/4,1),1)</f>
        <v>8.1</v>
      </c>
      <c r="Q1342" s="20">
        <f>ROUND(CachTinhDiem!$B$23*ROUND(1+(SUMPRODUCT(INDEX(CachTinhDiem!$B$8:$E$11,2,0),$K1342:$N1342)-1)*9/4,1)+CachTinhDiem!$B$24*ROUND(1+(INDEX(CachTinhDiem!$B$15:$E$20,MATCH($O1342,CachTinhDiem!$A$15:$A$20,0),2)-1)*9/4,1),1)</f>
        <v>7.2</v>
      </c>
      <c r="R1342" s="20">
        <f>ROUND(CachTinhDiem!$B$23*ROUND(1+(SUMPRODUCT(INDEX(CachTinhDiem!$B$8:$E$11,3,0),$K1342:$N1342)-1)*9/4,1)+CachTinhDiem!$B$24*ROUND(1+(INDEX(CachTinhDiem!$B$15:$E$20,MATCH($O1342,CachTinhDiem!$A$15:$A$20,0),3)-1)*9/4,1),1)</f>
        <v>8.5</v>
      </c>
      <c r="S1342" s="20">
        <f>ROUND(CachTinhDiem!$B$23*ROUND(1+(SUMPRODUCT(INDEX(CachTinhDiem!$B$8:$E$11,4,0),$K1342:$N1342)-1)*9/4,1)+CachTinhDiem!$B$24*ROUND(1+(INDEX(CachTinhDiem!$B$15:$E$20,MATCH($O1342,CachTinhDiem!$A$15:$A$20,0),4)-1)*9/4,1),1)</f>
        <v>7.1</v>
      </c>
      <c r="T1342" s="18" t="str">
        <f>INDEX(CachTinhDiem!$A$8:$A$11,MATCH(MAX($P1342:$S1342),$P1342:$S1342,0))</f>
        <v>Vẽ ngoại cảnh</v>
      </c>
      <c r="U1342" s="21" t="s">
        <v>91</v>
      </c>
      <c r="V1342" s="21" t="s">
        <v>92</v>
      </c>
    </row>
    <row r="1343" spans="1:22" ht="15" customHeight="1" x14ac:dyDescent="0.35">
      <c r="A1343" s="18" t="s">
        <v>2893</v>
      </c>
      <c r="B1343" s="18" t="s">
        <v>2523</v>
      </c>
      <c r="C1343" s="18" t="s">
        <v>2894</v>
      </c>
      <c r="D1343" s="18" t="s">
        <v>100</v>
      </c>
      <c r="E1343" s="18" t="s">
        <v>106</v>
      </c>
      <c r="F1343" s="18" t="s">
        <v>87</v>
      </c>
      <c r="G1343" s="18" t="s">
        <v>2548</v>
      </c>
      <c r="H1343" s="19">
        <v>13</v>
      </c>
      <c r="I1343" s="19">
        <v>35</v>
      </c>
      <c r="J1343" s="18" t="s">
        <v>89</v>
      </c>
      <c r="K1343" s="19">
        <v>3</v>
      </c>
      <c r="L1343" s="19">
        <v>2</v>
      </c>
      <c r="M1343" s="19">
        <v>3</v>
      </c>
      <c r="N1343" s="19">
        <v>3</v>
      </c>
      <c r="O1343" s="18" t="s">
        <v>150</v>
      </c>
      <c r="P1343" s="20">
        <f>ROUND(CachTinhDiem!$B$23*ROUND(1+(SUMPRODUCT(INDEX(CachTinhDiem!$B$8:$E$11,1,0),$K1343:$N1343)-1)*9/4,1)+CachTinhDiem!$B$24*ROUND(1+(INDEX(CachTinhDiem!$B$15:$E$20,MATCH($O1343,CachTinhDiem!$A$15:$A$20,0),1)-1)*9/4,1),1)</f>
        <v>5.7</v>
      </c>
      <c r="Q1343" s="20">
        <f>ROUND(CachTinhDiem!$B$23*ROUND(1+(SUMPRODUCT(INDEX(CachTinhDiem!$B$8:$E$11,2,0),$K1343:$N1343)-1)*9/4,1)+CachTinhDiem!$B$24*ROUND(1+(INDEX(CachTinhDiem!$B$15:$E$20,MATCH($O1343,CachTinhDiem!$A$15:$A$20,0),2)-1)*9/4,1),1)</f>
        <v>4.5999999999999996</v>
      </c>
      <c r="R1343" s="20">
        <f>ROUND(CachTinhDiem!$B$23*ROUND(1+(SUMPRODUCT(INDEX(CachTinhDiem!$B$8:$E$11,3,0),$K1343:$N1343)-1)*9/4,1)+CachTinhDiem!$B$24*ROUND(1+(INDEX(CachTinhDiem!$B$15:$E$20,MATCH($O1343,CachTinhDiem!$A$15:$A$20,0),3)-1)*9/4,1),1)</f>
        <v>6.4</v>
      </c>
      <c r="S1343" s="20">
        <f>ROUND(CachTinhDiem!$B$23*ROUND(1+(SUMPRODUCT(INDEX(CachTinhDiem!$B$8:$E$11,4,0),$K1343:$N1343)-1)*9/4,1)+CachTinhDiem!$B$24*ROUND(1+(INDEX(CachTinhDiem!$B$15:$E$20,MATCH($O1343,CachTinhDiem!$A$15:$A$20,0),4)-1)*9/4,1),1)</f>
        <v>5.2</v>
      </c>
      <c r="T1343" s="18" t="str">
        <f>INDEX(CachTinhDiem!$A$8:$A$11,MATCH(MAX($P1343:$S1343),$P1343:$S1343,0))</f>
        <v>Vẽ ngoại cảnh</v>
      </c>
      <c r="U1343" s="21" t="s">
        <v>91</v>
      </c>
      <c r="V1343" s="21" t="s">
        <v>92</v>
      </c>
    </row>
    <row r="1344" spans="1:22" ht="15" customHeight="1" x14ac:dyDescent="0.35">
      <c r="A1344" s="18" t="s">
        <v>2895</v>
      </c>
      <c r="B1344" s="18" t="s">
        <v>2523</v>
      </c>
      <c r="C1344" s="18" t="s">
        <v>2896</v>
      </c>
      <c r="D1344" s="18" t="s">
        <v>85</v>
      </c>
      <c r="E1344" s="18" t="s">
        <v>1097</v>
      </c>
      <c r="F1344" s="18" t="s">
        <v>87</v>
      </c>
      <c r="G1344" s="18" t="s">
        <v>1123</v>
      </c>
      <c r="H1344" s="19">
        <v>5</v>
      </c>
      <c r="I1344" s="19">
        <v>20</v>
      </c>
      <c r="J1344" s="18" t="s">
        <v>120</v>
      </c>
      <c r="K1344" s="19">
        <v>4</v>
      </c>
      <c r="L1344" s="19">
        <v>1</v>
      </c>
      <c r="M1344" s="19">
        <v>3</v>
      </c>
      <c r="N1344" s="19">
        <v>3</v>
      </c>
      <c r="O1344" s="18" t="s">
        <v>90</v>
      </c>
      <c r="P1344" s="20">
        <f>ROUND(CachTinhDiem!$B$23*ROUND(1+(SUMPRODUCT(INDEX(CachTinhDiem!$B$8:$E$11,1,0),$K1344:$N1344)-1)*9/4,1)+CachTinhDiem!$B$24*ROUND(1+(INDEX(CachTinhDiem!$B$15:$E$20,MATCH($O1344,CachTinhDiem!$A$15:$A$20,0),1)-1)*9/4,1),1)</f>
        <v>5.4</v>
      </c>
      <c r="Q1344" s="20">
        <f>ROUND(CachTinhDiem!$B$23*ROUND(1+(SUMPRODUCT(INDEX(CachTinhDiem!$B$8:$E$11,2,0),$K1344:$N1344)-1)*9/4,1)+CachTinhDiem!$B$24*ROUND(1+(INDEX(CachTinhDiem!$B$15:$E$20,MATCH($O1344,CachTinhDiem!$A$15:$A$20,0),2)-1)*9/4,1),1)</f>
        <v>5.2</v>
      </c>
      <c r="R1344" s="20">
        <f>ROUND(CachTinhDiem!$B$23*ROUND(1+(SUMPRODUCT(INDEX(CachTinhDiem!$B$8:$E$11,3,0),$K1344:$N1344)-1)*9/4,1)+CachTinhDiem!$B$24*ROUND(1+(INDEX(CachTinhDiem!$B$15:$E$20,MATCH($O1344,CachTinhDiem!$A$15:$A$20,0),3)-1)*9/4,1),1)</f>
        <v>5.3</v>
      </c>
      <c r="S1344" s="20">
        <f>ROUND(CachTinhDiem!$B$23*ROUND(1+(SUMPRODUCT(INDEX(CachTinhDiem!$B$8:$E$11,4,0),$K1344:$N1344)-1)*9/4,1)+CachTinhDiem!$B$24*ROUND(1+(INDEX(CachTinhDiem!$B$15:$E$20,MATCH($O1344,CachTinhDiem!$A$15:$A$20,0),4)-1)*9/4,1),1)</f>
        <v>4.2</v>
      </c>
      <c r="T1344" s="18" t="str">
        <f>INDEX(CachTinhDiem!$A$8:$A$11,MATCH(MAX($P1344:$S1344),$P1344:$S1344,0))</f>
        <v>Đi học</v>
      </c>
      <c r="U1344" s="21" t="s">
        <v>91</v>
      </c>
      <c r="V1344" s="21" t="s">
        <v>92</v>
      </c>
    </row>
    <row r="1345" spans="1:22" ht="15" customHeight="1" x14ac:dyDescent="0.35">
      <c r="A1345" s="18" t="s">
        <v>2897</v>
      </c>
      <c r="B1345" s="18" t="s">
        <v>2523</v>
      </c>
      <c r="C1345" s="18" t="s">
        <v>2898</v>
      </c>
      <c r="D1345" s="18" t="s">
        <v>100</v>
      </c>
      <c r="E1345" s="18" t="s">
        <v>180</v>
      </c>
      <c r="F1345" s="18" t="s">
        <v>87</v>
      </c>
      <c r="G1345" s="18" t="s">
        <v>210</v>
      </c>
      <c r="H1345" s="19">
        <v>19</v>
      </c>
      <c r="I1345" s="19">
        <v>38</v>
      </c>
      <c r="J1345" s="18" t="s">
        <v>89</v>
      </c>
      <c r="K1345" s="19">
        <v>2</v>
      </c>
      <c r="L1345" s="19">
        <v>5</v>
      </c>
      <c r="M1345" s="19">
        <v>5</v>
      </c>
      <c r="N1345" s="19">
        <v>2</v>
      </c>
      <c r="O1345" s="18" t="s">
        <v>138</v>
      </c>
      <c r="P1345" s="20">
        <f>ROUND(CachTinhDiem!$B$23*ROUND(1+(SUMPRODUCT(INDEX(CachTinhDiem!$B$8:$E$11,1,0),$K1345:$N1345)-1)*9/4,1)+CachTinhDiem!$B$24*ROUND(1+(INDEX(CachTinhDiem!$B$15:$E$20,MATCH($O1345,CachTinhDiem!$A$15:$A$20,0),1)-1)*9/4,1),1)</f>
        <v>7.5</v>
      </c>
      <c r="Q1345" s="20">
        <f>ROUND(CachTinhDiem!$B$23*ROUND(1+(SUMPRODUCT(INDEX(CachTinhDiem!$B$8:$E$11,2,0),$K1345:$N1345)-1)*9/4,1)+CachTinhDiem!$B$24*ROUND(1+(INDEX(CachTinhDiem!$B$15:$E$20,MATCH($O1345,CachTinhDiem!$A$15:$A$20,0),2)-1)*9/4,1),1)</f>
        <v>8.6</v>
      </c>
      <c r="R1345" s="20">
        <f>ROUND(CachTinhDiem!$B$23*ROUND(1+(SUMPRODUCT(INDEX(CachTinhDiem!$B$8:$E$11,3,0),$K1345:$N1345)-1)*9/4,1)+CachTinhDiem!$B$24*ROUND(1+(INDEX(CachTinhDiem!$B$15:$E$20,MATCH($O1345,CachTinhDiem!$A$15:$A$20,0),3)-1)*9/4,1),1)</f>
        <v>8.4</v>
      </c>
      <c r="S1345" s="20">
        <f>ROUND(CachTinhDiem!$B$23*ROUND(1+(SUMPRODUCT(INDEX(CachTinhDiem!$B$8:$E$11,4,0),$K1345:$N1345)-1)*9/4,1)+CachTinhDiem!$B$24*ROUND(1+(INDEX(CachTinhDiem!$B$15:$E$20,MATCH($O1345,CachTinhDiem!$A$15:$A$20,0),4)-1)*9/4,1),1)</f>
        <v>4.5</v>
      </c>
      <c r="T1345" s="18" t="str">
        <f>INDEX(CachTinhDiem!$A$8:$A$11,MATCH(MAX($P1345:$S1345),$P1345:$S1345,0))</f>
        <v>Xưởng/Công trình</v>
      </c>
      <c r="U1345" s="21" t="s">
        <v>91</v>
      </c>
      <c r="V1345" s="21" t="s">
        <v>92</v>
      </c>
    </row>
    <row r="1346" spans="1:22" ht="15" customHeight="1" x14ac:dyDescent="0.35">
      <c r="A1346" s="18" t="s">
        <v>2899</v>
      </c>
      <c r="B1346" s="18" t="s">
        <v>2523</v>
      </c>
      <c r="C1346" s="18" t="s">
        <v>2900</v>
      </c>
      <c r="D1346" s="18" t="s">
        <v>100</v>
      </c>
      <c r="E1346" s="18" t="s">
        <v>254</v>
      </c>
      <c r="F1346" s="18" t="s">
        <v>87</v>
      </c>
      <c r="G1346" s="18" t="s">
        <v>1123</v>
      </c>
      <c r="H1346" s="19">
        <v>15</v>
      </c>
      <c r="I1346" s="19">
        <v>34</v>
      </c>
      <c r="J1346" s="18" t="s">
        <v>89</v>
      </c>
      <c r="K1346" s="19">
        <v>2</v>
      </c>
      <c r="L1346" s="19">
        <v>1</v>
      </c>
      <c r="M1346" s="19">
        <v>3</v>
      </c>
      <c r="N1346" s="19">
        <v>5</v>
      </c>
      <c r="O1346" s="18" t="s">
        <v>115</v>
      </c>
      <c r="P1346" s="20">
        <f>ROUND(CachTinhDiem!$B$23*ROUND(1+(SUMPRODUCT(INDEX(CachTinhDiem!$B$8:$E$11,1,0),$K1346:$N1346)-1)*9/4,1)+CachTinhDiem!$B$24*ROUND(1+(INDEX(CachTinhDiem!$B$15:$E$20,MATCH($O1346,CachTinhDiem!$A$15:$A$20,0),1)-1)*9/4,1),1)</f>
        <v>6.7</v>
      </c>
      <c r="Q1346" s="20">
        <f>ROUND(CachTinhDiem!$B$23*ROUND(1+(SUMPRODUCT(INDEX(CachTinhDiem!$B$8:$E$11,2,0),$K1346:$N1346)-1)*9/4,1)+CachTinhDiem!$B$24*ROUND(1+(INDEX(CachTinhDiem!$B$15:$E$20,MATCH($O1346,CachTinhDiem!$A$15:$A$20,0),2)-1)*9/4,1),1)</f>
        <v>5.6</v>
      </c>
      <c r="R1346" s="20">
        <f>ROUND(CachTinhDiem!$B$23*ROUND(1+(SUMPRODUCT(INDEX(CachTinhDiem!$B$8:$E$11,3,0),$K1346:$N1346)-1)*9/4,1)+CachTinhDiem!$B$24*ROUND(1+(INDEX(CachTinhDiem!$B$15:$E$20,MATCH($O1346,CachTinhDiem!$A$15:$A$20,0),3)-1)*9/4,1),1)</f>
        <v>6.6</v>
      </c>
      <c r="S1346" s="20">
        <f>ROUND(CachTinhDiem!$B$23*ROUND(1+(SUMPRODUCT(INDEX(CachTinhDiem!$B$8:$E$11,4,0),$K1346:$N1346)-1)*9/4,1)+CachTinhDiem!$B$24*ROUND(1+(INDEX(CachTinhDiem!$B$15:$E$20,MATCH($O1346,CachTinhDiem!$A$15:$A$20,0),4)-1)*9/4,1),1)</f>
        <v>6.8</v>
      </c>
      <c r="T1346" s="18" t="str">
        <f>INDEX(CachTinhDiem!$A$8:$A$11,MATCH(MAX($P1346:$S1346),$P1346:$S1346,0))</f>
        <v>Thuyết trình</v>
      </c>
      <c r="U1346" s="21" t="s">
        <v>91</v>
      </c>
      <c r="V1346" s="21" t="s">
        <v>92</v>
      </c>
    </row>
    <row r="1347" spans="1:22" ht="15" customHeight="1" x14ac:dyDescent="0.35">
      <c r="A1347" s="18" t="s">
        <v>2901</v>
      </c>
      <c r="B1347" s="18" t="s">
        <v>2523</v>
      </c>
      <c r="C1347" s="18" t="s">
        <v>2902</v>
      </c>
      <c r="D1347" s="18" t="s">
        <v>100</v>
      </c>
      <c r="E1347" s="18" t="s">
        <v>1097</v>
      </c>
      <c r="F1347" s="18" t="s">
        <v>87</v>
      </c>
      <c r="G1347" s="18" t="s">
        <v>1123</v>
      </c>
      <c r="H1347" s="19">
        <v>13</v>
      </c>
      <c r="I1347" s="19">
        <v>31</v>
      </c>
      <c r="J1347" s="18" t="s">
        <v>128</v>
      </c>
      <c r="K1347" s="19">
        <v>3</v>
      </c>
      <c r="L1347" s="19">
        <v>1</v>
      </c>
      <c r="M1347" s="19">
        <v>3</v>
      </c>
      <c r="N1347" s="19">
        <v>4</v>
      </c>
      <c r="O1347" s="18" t="s">
        <v>150</v>
      </c>
      <c r="P1347" s="20">
        <f>ROUND(CachTinhDiem!$B$23*ROUND(1+(SUMPRODUCT(INDEX(CachTinhDiem!$B$8:$E$11,1,0),$K1347:$N1347)-1)*9/4,1)+CachTinhDiem!$B$24*ROUND(1+(INDEX(CachTinhDiem!$B$15:$E$20,MATCH($O1347,CachTinhDiem!$A$15:$A$20,0),1)-1)*9/4,1),1)</f>
        <v>5.7</v>
      </c>
      <c r="Q1347" s="20">
        <f>ROUND(CachTinhDiem!$B$23*ROUND(1+(SUMPRODUCT(INDEX(CachTinhDiem!$B$8:$E$11,2,0),$K1347:$N1347)-1)*9/4,1)+CachTinhDiem!$B$24*ROUND(1+(INDEX(CachTinhDiem!$B$15:$E$20,MATCH($O1347,CachTinhDiem!$A$15:$A$20,0),2)-1)*9/4,1),1)</f>
        <v>4.4000000000000004</v>
      </c>
      <c r="R1347" s="20">
        <f>ROUND(CachTinhDiem!$B$23*ROUND(1+(SUMPRODUCT(INDEX(CachTinhDiem!$B$8:$E$11,3,0),$K1347:$N1347)-1)*9/4,1)+CachTinhDiem!$B$24*ROUND(1+(INDEX(CachTinhDiem!$B$15:$E$20,MATCH($O1347,CachTinhDiem!$A$15:$A$20,0),3)-1)*9/4,1),1)</f>
        <v>6.2</v>
      </c>
      <c r="S1347" s="20">
        <f>ROUND(CachTinhDiem!$B$23*ROUND(1+(SUMPRODUCT(INDEX(CachTinhDiem!$B$8:$E$11,4,0),$K1347:$N1347)-1)*9/4,1)+CachTinhDiem!$B$24*ROUND(1+(INDEX(CachTinhDiem!$B$15:$E$20,MATCH($O1347,CachTinhDiem!$A$15:$A$20,0),4)-1)*9/4,1),1)</f>
        <v>5.9</v>
      </c>
      <c r="T1347" s="18" t="str">
        <f>INDEX(CachTinhDiem!$A$8:$A$11,MATCH(MAX($P1347:$S1347),$P1347:$S1347,0))</f>
        <v>Vẽ ngoại cảnh</v>
      </c>
      <c r="U1347" s="21" t="s">
        <v>91</v>
      </c>
      <c r="V1347" s="21" t="s">
        <v>92</v>
      </c>
    </row>
    <row r="1348" spans="1:22" ht="15" customHeight="1" x14ac:dyDescent="0.35">
      <c r="A1348" s="18" t="s">
        <v>2903</v>
      </c>
      <c r="B1348" s="18" t="s">
        <v>2523</v>
      </c>
      <c r="C1348" s="18" t="s">
        <v>2904</v>
      </c>
      <c r="D1348" s="18" t="s">
        <v>136</v>
      </c>
      <c r="E1348" s="18" t="s">
        <v>101</v>
      </c>
      <c r="F1348" s="18" t="s">
        <v>87</v>
      </c>
      <c r="G1348" s="18" t="s">
        <v>1065</v>
      </c>
      <c r="H1348" s="19">
        <v>5</v>
      </c>
      <c r="I1348" s="19">
        <v>10</v>
      </c>
      <c r="J1348" s="18" t="s">
        <v>120</v>
      </c>
      <c r="K1348" s="19">
        <v>4</v>
      </c>
      <c r="L1348" s="19">
        <v>2</v>
      </c>
      <c r="M1348" s="19">
        <v>2</v>
      </c>
      <c r="N1348" s="19">
        <v>3</v>
      </c>
      <c r="O1348" s="18" t="s">
        <v>115</v>
      </c>
      <c r="P1348" s="20">
        <f>ROUND(CachTinhDiem!$B$23*ROUND(1+(SUMPRODUCT(INDEX(CachTinhDiem!$B$8:$E$11,1,0),$K1348:$N1348)-1)*9/4,1)+CachTinhDiem!$B$24*ROUND(1+(INDEX(CachTinhDiem!$B$15:$E$20,MATCH($O1348,CachTinhDiem!$A$15:$A$20,0),1)-1)*9/4,1),1)</f>
        <v>6.1</v>
      </c>
      <c r="Q1348" s="20">
        <f>ROUND(CachTinhDiem!$B$23*ROUND(1+(SUMPRODUCT(INDEX(CachTinhDiem!$B$8:$E$11,2,0),$K1348:$N1348)-1)*9/4,1)+CachTinhDiem!$B$24*ROUND(1+(INDEX(CachTinhDiem!$B$15:$E$20,MATCH($O1348,CachTinhDiem!$A$15:$A$20,0),2)-1)*9/4,1),1)</f>
        <v>5.4</v>
      </c>
      <c r="R1348" s="20">
        <f>ROUND(CachTinhDiem!$B$23*ROUND(1+(SUMPRODUCT(INDEX(CachTinhDiem!$B$8:$E$11,3,0),$K1348:$N1348)-1)*9/4,1)+CachTinhDiem!$B$24*ROUND(1+(INDEX(CachTinhDiem!$B$15:$E$20,MATCH($O1348,CachTinhDiem!$A$15:$A$20,0),3)-1)*9/4,1),1)</f>
        <v>5.6</v>
      </c>
      <c r="S1348" s="20">
        <f>ROUND(CachTinhDiem!$B$23*ROUND(1+(SUMPRODUCT(INDEX(CachTinhDiem!$B$8:$E$11,4,0),$K1348:$N1348)-1)*9/4,1)+CachTinhDiem!$B$24*ROUND(1+(INDEX(CachTinhDiem!$B$15:$E$20,MATCH($O1348,CachTinhDiem!$A$15:$A$20,0),4)-1)*9/4,1),1)</f>
        <v>4.9000000000000004</v>
      </c>
      <c r="T1348" s="18" t="str">
        <f>INDEX(CachTinhDiem!$A$8:$A$11,MATCH(MAX($P1348:$S1348),$P1348:$S1348,0))</f>
        <v>Đi học</v>
      </c>
      <c r="U1348" s="21" t="s">
        <v>91</v>
      </c>
      <c r="V1348" s="21" t="s">
        <v>92</v>
      </c>
    </row>
    <row r="1349" spans="1:22" ht="15" customHeight="1" x14ac:dyDescent="0.35">
      <c r="A1349" s="18" t="s">
        <v>2905</v>
      </c>
      <c r="B1349" s="18" t="s">
        <v>2523</v>
      </c>
      <c r="C1349" s="18" t="s">
        <v>2906</v>
      </c>
      <c r="D1349" s="18" t="s">
        <v>136</v>
      </c>
      <c r="E1349" s="18" t="s">
        <v>254</v>
      </c>
      <c r="F1349" s="18" t="s">
        <v>87</v>
      </c>
      <c r="G1349" s="18" t="s">
        <v>2530</v>
      </c>
      <c r="H1349" s="19">
        <v>8</v>
      </c>
      <c r="I1349" s="19">
        <v>35</v>
      </c>
      <c r="J1349" s="18" t="s">
        <v>1520</v>
      </c>
      <c r="K1349" s="19">
        <v>4</v>
      </c>
      <c r="L1349" s="19">
        <v>1</v>
      </c>
      <c r="M1349" s="19">
        <v>3</v>
      </c>
      <c r="N1349" s="19">
        <v>4</v>
      </c>
      <c r="O1349" s="18" t="s">
        <v>103</v>
      </c>
      <c r="P1349" s="20">
        <f>ROUND(CachTinhDiem!$B$23*ROUND(1+(SUMPRODUCT(INDEX(CachTinhDiem!$B$8:$E$11,1,0),$K1349:$N1349)-1)*9/4,1)+CachTinhDiem!$B$24*ROUND(1+(INDEX(CachTinhDiem!$B$15:$E$20,MATCH($O1349,CachTinhDiem!$A$15:$A$20,0),1)-1)*9/4,1),1)</f>
        <v>5.9</v>
      </c>
      <c r="Q1349" s="20">
        <f>ROUND(CachTinhDiem!$B$23*ROUND(1+(SUMPRODUCT(INDEX(CachTinhDiem!$B$8:$E$11,2,0),$K1349:$N1349)-1)*9/4,1)+CachTinhDiem!$B$24*ROUND(1+(INDEX(CachTinhDiem!$B$15:$E$20,MATCH($O1349,CachTinhDiem!$A$15:$A$20,0),2)-1)*9/4,1),1)</f>
        <v>4.7</v>
      </c>
      <c r="R1349" s="20">
        <f>ROUND(CachTinhDiem!$B$23*ROUND(1+(SUMPRODUCT(INDEX(CachTinhDiem!$B$8:$E$11,3,0),$K1349:$N1349)-1)*9/4,1)+CachTinhDiem!$B$24*ROUND(1+(INDEX(CachTinhDiem!$B$15:$E$20,MATCH($O1349,CachTinhDiem!$A$15:$A$20,0),3)-1)*9/4,1),1)</f>
        <v>4.2</v>
      </c>
      <c r="S1349" s="20">
        <f>ROUND(CachTinhDiem!$B$23*ROUND(1+(SUMPRODUCT(INDEX(CachTinhDiem!$B$8:$E$11,4,0),$K1349:$N1349)-1)*9/4,1)+CachTinhDiem!$B$24*ROUND(1+(INDEX(CachTinhDiem!$B$15:$E$20,MATCH($O1349,CachTinhDiem!$A$15:$A$20,0),4)-1)*9/4,1),1)</f>
        <v>7.2</v>
      </c>
      <c r="T1349" s="18" t="str">
        <f>INDEX(CachTinhDiem!$A$8:$A$11,MATCH(MAX($P1349:$S1349),$P1349:$S1349,0))</f>
        <v>Thuyết trình</v>
      </c>
      <c r="U1349" s="21" t="s">
        <v>91</v>
      </c>
      <c r="V1349" s="21" t="s">
        <v>92</v>
      </c>
    </row>
    <row r="1350" spans="1:22" ht="15" customHeight="1" x14ac:dyDescent="0.35">
      <c r="A1350" s="18" t="s">
        <v>2907</v>
      </c>
      <c r="B1350" s="18" t="s">
        <v>2523</v>
      </c>
      <c r="C1350" s="18" t="s">
        <v>2908</v>
      </c>
      <c r="D1350" s="18" t="s">
        <v>100</v>
      </c>
      <c r="E1350" s="18" t="s">
        <v>113</v>
      </c>
      <c r="F1350" s="18" t="s">
        <v>87</v>
      </c>
      <c r="G1350" s="18" t="s">
        <v>102</v>
      </c>
      <c r="H1350" s="19">
        <v>18</v>
      </c>
      <c r="I1350" s="19">
        <v>36</v>
      </c>
      <c r="J1350" s="18" t="s">
        <v>89</v>
      </c>
      <c r="K1350" s="19">
        <v>2</v>
      </c>
      <c r="L1350" s="19">
        <v>4</v>
      </c>
      <c r="M1350" s="19">
        <v>1</v>
      </c>
      <c r="N1350" s="19">
        <v>5</v>
      </c>
      <c r="O1350" s="18" t="s">
        <v>103</v>
      </c>
      <c r="P1350" s="20">
        <f>ROUND(CachTinhDiem!$B$23*ROUND(1+(SUMPRODUCT(INDEX(CachTinhDiem!$B$8:$E$11,1,0),$K1350:$N1350)-1)*9/4,1)+CachTinhDiem!$B$24*ROUND(1+(INDEX(CachTinhDiem!$B$15:$E$20,MATCH($O1350,CachTinhDiem!$A$15:$A$20,0),1)-1)*9/4,1),1)</f>
        <v>6.5</v>
      </c>
      <c r="Q1350" s="20">
        <f>ROUND(CachTinhDiem!$B$23*ROUND(1+(SUMPRODUCT(INDEX(CachTinhDiem!$B$8:$E$11,2,0),$K1350:$N1350)-1)*9/4,1)+CachTinhDiem!$B$24*ROUND(1+(INDEX(CachTinhDiem!$B$15:$E$20,MATCH($O1350,CachTinhDiem!$A$15:$A$20,0),2)-1)*9/4,1),1)</f>
        <v>3.6</v>
      </c>
      <c r="R1350" s="20">
        <f>ROUND(CachTinhDiem!$B$23*ROUND(1+(SUMPRODUCT(INDEX(CachTinhDiem!$B$8:$E$11,3,0),$K1350:$N1350)-1)*9/4,1)+CachTinhDiem!$B$24*ROUND(1+(INDEX(CachTinhDiem!$B$15:$E$20,MATCH($O1350,CachTinhDiem!$A$15:$A$20,0),3)-1)*9/4,1),1)</f>
        <v>4.4000000000000004</v>
      </c>
      <c r="S1350" s="20">
        <f>ROUND(CachTinhDiem!$B$23*ROUND(1+(SUMPRODUCT(INDEX(CachTinhDiem!$B$8:$E$11,4,0),$K1350:$N1350)-1)*9/4,1)+CachTinhDiem!$B$24*ROUND(1+(INDEX(CachTinhDiem!$B$15:$E$20,MATCH($O1350,CachTinhDiem!$A$15:$A$20,0),4)-1)*9/4,1),1)</f>
        <v>8.5</v>
      </c>
      <c r="T1350" s="18" t="str">
        <f>INDEX(CachTinhDiem!$A$8:$A$11,MATCH(MAX($P1350:$S1350),$P1350:$S1350,0))</f>
        <v>Thuyết trình</v>
      </c>
      <c r="U1350" s="21" t="s">
        <v>91</v>
      </c>
      <c r="V1350" s="21" t="s">
        <v>92</v>
      </c>
    </row>
    <row r="1351" spans="1:22" ht="15" customHeight="1" x14ac:dyDescent="0.35">
      <c r="A1351" s="18" t="s">
        <v>2909</v>
      </c>
      <c r="B1351" s="18" t="s">
        <v>2523</v>
      </c>
      <c r="C1351" s="18" t="s">
        <v>2910</v>
      </c>
      <c r="D1351" s="18" t="s">
        <v>85</v>
      </c>
      <c r="E1351" s="18" t="s">
        <v>147</v>
      </c>
      <c r="F1351" s="18" t="s">
        <v>87</v>
      </c>
      <c r="G1351" s="18" t="s">
        <v>2541</v>
      </c>
      <c r="H1351" s="19">
        <v>5</v>
      </c>
      <c r="I1351" s="19">
        <v>34</v>
      </c>
      <c r="J1351" s="18" t="s">
        <v>1520</v>
      </c>
      <c r="K1351" s="19">
        <v>4</v>
      </c>
      <c r="L1351" s="19">
        <v>1</v>
      </c>
      <c r="M1351" s="19">
        <v>2</v>
      </c>
      <c r="N1351" s="19">
        <v>5</v>
      </c>
      <c r="O1351" s="18" t="s">
        <v>103</v>
      </c>
      <c r="P1351" s="20">
        <f>ROUND(CachTinhDiem!$B$23*ROUND(1+(SUMPRODUCT(INDEX(CachTinhDiem!$B$8:$E$11,1,0),$K1351:$N1351)-1)*9/4,1)+CachTinhDiem!$B$24*ROUND(1+(INDEX(CachTinhDiem!$B$15:$E$20,MATCH($O1351,CachTinhDiem!$A$15:$A$20,0),1)-1)*9/4,1),1)</f>
        <v>5.9</v>
      </c>
      <c r="Q1351" s="20">
        <f>ROUND(CachTinhDiem!$B$23*ROUND(1+(SUMPRODUCT(INDEX(CachTinhDiem!$B$8:$E$11,2,0),$K1351:$N1351)-1)*9/4,1)+CachTinhDiem!$B$24*ROUND(1+(INDEX(CachTinhDiem!$B$15:$E$20,MATCH($O1351,CachTinhDiem!$A$15:$A$20,0),2)-1)*9/4,1),1)</f>
        <v>4.0999999999999996</v>
      </c>
      <c r="R1351" s="20">
        <f>ROUND(CachTinhDiem!$B$23*ROUND(1+(SUMPRODUCT(INDEX(CachTinhDiem!$B$8:$E$11,3,0),$K1351:$N1351)-1)*9/4,1)+CachTinhDiem!$B$24*ROUND(1+(INDEX(CachTinhDiem!$B$15:$E$20,MATCH($O1351,CachTinhDiem!$A$15:$A$20,0),3)-1)*9/4,1),1)</f>
        <v>3.7</v>
      </c>
      <c r="S1351" s="20">
        <f>ROUND(CachTinhDiem!$B$23*ROUND(1+(SUMPRODUCT(INDEX(CachTinhDiem!$B$8:$E$11,4,0),$K1351:$N1351)-1)*9/4,1)+CachTinhDiem!$B$24*ROUND(1+(INDEX(CachTinhDiem!$B$15:$E$20,MATCH($O1351,CachTinhDiem!$A$15:$A$20,0),4)-1)*9/4,1),1)</f>
        <v>7.8</v>
      </c>
      <c r="T1351" s="18" t="str">
        <f>INDEX(CachTinhDiem!$A$8:$A$11,MATCH(MAX($P1351:$S1351),$P1351:$S1351,0))</f>
        <v>Thuyết trình</v>
      </c>
      <c r="U1351" s="21" t="s">
        <v>91</v>
      </c>
      <c r="V1351" s="21" t="s">
        <v>92</v>
      </c>
    </row>
    <row r="1352" spans="1:22" ht="15" customHeight="1" x14ac:dyDescent="0.35">
      <c r="A1352" s="18" t="s">
        <v>2911</v>
      </c>
      <c r="B1352" s="18" t="s">
        <v>2523</v>
      </c>
      <c r="C1352" s="18" t="s">
        <v>2912</v>
      </c>
      <c r="D1352" s="18" t="s">
        <v>85</v>
      </c>
      <c r="E1352" s="18" t="s">
        <v>254</v>
      </c>
      <c r="F1352" s="18" t="s">
        <v>87</v>
      </c>
      <c r="G1352" s="18" t="s">
        <v>2527</v>
      </c>
      <c r="H1352" s="19">
        <v>8</v>
      </c>
      <c r="I1352" s="19">
        <v>39</v>
      </c>
      <c r="J1352" s="18" t="s">
        <v>1520</v>
      </c>
      <c r="K1352" s="19">
        <v>3</v>
      </c>
      <c r="L1352" s="19">
        <v>5</v>
      </c>
      <c r="M1352" s="19">
        <v>5</v>
      </c>
      <c r="N1352" s="19">
        <v>2</v>
      </c>
      <c r="O1352" s="18" t="s">
        <v>138</v>
      </c>
      <c r="P1352" s="20">
        <f>ROUND(CachTinhDiem!$B$23*ROUND(1+(SUMPRODUCT(INDEX(CachTinhDiem!$B$8:$E$11,1,0),$K1352:$N1352)-1)*9/4,1)+CachTinhDiem!$B$24*ROUND(1+(INDEX(CachTinhDiem!$B$15:$E$20,MATCH($O1352,CachTinhDiem!$A$15:$A$20,0),1)-1)*9/4,1),1)</f>
        <v>7.6</v>
      </c>
      <c r="Q1352" s="20">
        <f>ROUND(CachTinhDiem!$B$23*ROUND(1+(SUMPRODUCT(INDEX(CachTinhDiem!$B$8:$E$11,2,0),$K1352:$N1352)-1)*9/4,1)+CachTinhDiem!$B$24*ROUND(1+(INDEX(CachTinhDiem!$B$15:$E$20,MATCH($O1352,CachTinhDiem!$A$15:$A$20,0),2)-1)*9/4,1),1)</f>
        <v>8.9</v>
      </c>
      <c r="R1352" s="20">
        <f>ROUND(CachTinhDiem!$B$23*ROUND(1+(SUMPRODUCT(INDEX(CachTinhDiem!$B$8:$E$11,3,0),$K1352:$N1352)-1)*9/4,1)+CachTinhDiem!$B$24*ROUND(1+(INDEX(CachTinhDiem!$B$15:$E$20,MATCH($O1352,CachTinhDiem!$A$15:$A$20,0),3)-1)*9/4,1),1)</f>
        <v>8.4</v>
      </c>
      <c r="S1352" s="20">
        <f>ROUND(CachTinhDiem!$B$23*ROUND(1+(SUMPRODUCT(INDEX(CachTinhDiem!$B$8:$E$11,4,0),$K1352:$N1352)-1)*9/4,1)+CachTinhDiem!$B$24*ROUND(1+(INDEX(CachTinhDiem!$B$15:$E$20,MATCH($O1352,CachTinhDiem!$A$15:$A$20,0),4)-1)*9/4,1),1)</f>
        <v>4.5</v>
      </c>
      <c r="T1352" s="18" t="str">
        <f>INDEX(CachTinhDiem!$A$8:$A$11,MATCH(MAX($P1352:$S1352),$P1352:$S1352,0))</f>
        <v>Xưởng/Công trình</v>
      </c>
      <c r="U1352" s="21" t="s">
        <v>91</v>
      </c>
      <c r="V1352" s="21" t="s">
        <v>92</v>
      </c>
    </row>
    <row r="1353" spans="1:22" ht="15" customHeight="1" x14ac:dyDescent="0.35">
      <c r="A1353" s="18" t="s">
        <v>2913</v>
      </c>
      <c r="B1353" s="18" t="s">
        <v>2523</v>
      </c>
      <c r="C1353" s="18" t="s">
        <v>2914</v>
      </c>
      <c r="D1353" s="18" t="s">
        <v>136</v>
      </c>
      <c r="E1353" s="18" t="s">
        <v>180</v>
      </c>
      <c r="F1353" s="18" t="s">
        <v>87</v>
      </c>
      <c r="G1353" s="18" t="s">
        <v>1123</v>
      </c>
      <c r="H1353" s="19">
        <v>8</v>
      </c>
      <c r="I1353" s="19">
        <v>34</v>
      </c>
      <c r="J1353" s="18" t="s">
        <v>1520</v>
      </c>
      <c r="K1353" s="19">
        <v>4</v>
      </c>
      <c r="L1353" s="19">
        <v>1</v>
      </c>
      <c r="M1353" s="19">
        <v>3</v>
      </c>
      <c r="N1353" s="19">
        <v>5</v>
      </c>
      <c r="O1353" s="18" t="s">
        <v>103</v>
      </c>
      <c r="P1353" s="20">
        <f>ROUND(CachTinhDiem!$B$23*ROUND(1+(SUMPRODUCT(INDEX(CachTinhDiem!$B$8:$E$11,1,0),$K1353:$N1353)-1)*9/4,1)+CachTinhDiem!$B$24*ROUND(1+(INDEX(CachTinhDiem!$B$15:$E$20,MATCH($O1353,CachTinhDiem!$A$15:$A$20,0),1)-1)*9/4,1),1)</f>
        <v>6.3</v>
      </c>
      <c r="Q1353" s="20">
        <f>ROUND(CachTinhDiem!$B$23*ROUND(1+(SUMPRODUCT(INDEX(CachTinhDiem!$B$8:$E$11,2,0),$K1353:$N1353)-1)*9/4,1)+CachTinhDiem!$B$24*ROUND(1+(INDEX(CachTinhDiem!$B$15:$E$20,MATCH($O1353,CachTinhDiem!$A$15:$A$20,0),2)-1)*9/4,1),1)</f>
        <v>4.8</v>
      </c>
      <c r="R1353" s="20">
        <f>ROUND(CachTinhDiem!$B$23*ROUND(1+(SUMPRODUCT(INDEX(CachTinhDiem!$B$8:$E$11,3,0),$K1353:$N1353)-1)*9/4,1)+CachTinhDiem!$B$24*ROUND(1+(INDEX(CachTinhDiem!$B$15:$E$20,MATCH($O1353,CachTinhDiem!$A$15:$A$20,0),3)-1)*9/4,1),1)</f>
        <v>4.5999999999999996</v>
      </c>
      <c r="S1353" s="20">
        <f>ROUND(CachTinhDiem!$B$23*ROUND(1+(SUMPRODUCT(INDEX(CachTinhDiem!$B$8:$E$11,4,0),$K1353:$N1353)-1)*9/4,1)+CachTinhDiem!$B$24*ROUND(1+(INDEX(CachTinhDiem!$B$15:$E$20,MATCH($O1353,CachTinhDiem!$A$15:$A$20,0),4)-1)*9/4,1),1)</f>
        <v>8.1</v>
      </c>
      <c r="T1353" s="18" t="str">
        <f>INDEX(CachTinhDiem!$A$8:$A$11,MATCH(MAX($P1353:$S1353),$P1353:$S1353,0))</f>
        <v>Thuyết trình</v>
      </c>
      <c r="U1353" s="21" t="s">
        <v>91</v>
      </c>
      <c r="V1353" s="21" t="s">
        <v>92</v>
      </c>
    </row>
    <row r="1354" spans="1:22" ht="15" customHeight="1" x14ac:dyDescent="0.35">
      <c r="A1354" s="18" t="s">
        <v>2915</v>
      </c>
      <c r="B1354" s="18" t="s">
        <v>2523</v>
      </c>
      <c r="C1354" s="18" t="s">
        <v>2916</v>
      </c>
      <c r="D1354" s="18" t="s">
        <v>100</v>
      </c>
      <c r="E1354" s="18" t="s">
        <v>113</v>
      </c>
      <c r="F1354" s="18" t="s">
        <v>87</v>
      </c>
      <c r="G1354" s="18" t="s">
        <v>1258</v>
      </c>
      <c r="H1354" s="19">
        <v>5</v>
      </c>
      <c r="I1354" s="19">
        <v>16</v>
      </c>
      <c r="J1354" s="18" t="s">
        <v>120</v>
      </c>
      <c r="K1354" s="19">
        <v>4</v>
      </c>
      <c r="L1354" s="19">
        <v>1</v>
      </c>
      <c r="M1354" s="19">
        <v>2</v>
      </c>
      <c r="N1354" s="19">
        <v>4</v>
      </c>
      <c r="O1354" s="18" t="s">
        <v>150</v>
      </c>
      <c r="P1354" s="20">
        <f>ROUND(CachTinhDiem!$B$23*ROUND(1+(SUMPRODUCT(INDEX(CachTinhDiem!$B$8:$E$11,1,0),$K1354:$N1354)-1)*9/4,1)+CachTinhDiem!$B$24*ROUND(1+(INDEX(CachTinhDiem!$B$15:$E$20,MATCH($O1354,CachTinhDiem!$A$15:$A$20,0),1)-1)*9/4,1),1)</f>
        <v>5.4</v>
      </c>
      <c r="Q1354" s="20">
        <f>ROUND(CachTinhDiem!$B$23*ROUND(1+(SUMPRODUCT(INDEX(CachTinhDiem!$B$8:$E$11,2,0),$K1354:$N1354)-1)*9/4,1)+CachTinhDiem!$B$24*ROUND(1+(INDEX(CachTinhDiem!$B$15:$E$20,MATCH($O1354,CachTinhDiem!$A$15:$A$20,0),2)-1)*9/4,1),1)</f>
        <v>3.9</v>
      </c>
      <c r="R1354" s="20">
        <f>ROUND(CachTinhDiem!$B$23*ROUND(1+(SUMPRODUCT(INDEX(CachTinhDiem!$B$8:$E$11,3,0),$K1354:$N1354)-1)*9/4,1)+CachTinhDiem!$B$24*ROUND(1+(INDEX(CachTinhDiem!$B$15:$E$20,MATCH($O1354,CachTinhDiem!$A$15:$A$20,0),3)-1)*9/4,1),1)</f>
        <v>5.5</v>
      </c>
      <c r="S1354" s="20">
        <f>ROUND(CachTinhDiem!$B$23*ROUND(1+(SUMPRODUCT(INDEX(CachTinhDiem!$B$8:$E$11,4,0),$K1354:$N1354)-1)*9/4,1)+CachTinhDiem!$B$24*ROUND(1+(INDEX(CachTinhDiem!$B$15:$E$20,MATCH($O1354,CachTinhDiem!$A$15:$A$20,0),4)-1)*9/4,1),1)</f>
        <v>5.5</v>
      </c>
      <c r="T1354" s="18" t="str">
        <f>INDEX(CachTinhDiem!$A$8:$A$11,MATCH(MAX($P1354:$S1354),$P1354:$S1354,0))</f>
        <v>Vẽ ngoại cảnh</v>
      </c>
      <c r="U1354" s="21" t="s">
        <v>91</v>
      </c>
      <c r="V1354" s="21" t="s">
        <v>92</v>
      </c>
    </row>
    <row r="1355" spans="1:22" ht="15" customHeight="1" x14ac:dyDescent="0.35">
      <c r="A1355" s="18" t="s">
        <v>2917</v>
      </c>
      <c r="B1355" s="18" t="s">
        <v>2523</v>
      </c>
      <c r="C1355" s="18" t="s">
        <v>2918</v>
      </c>
      <c r="D1355" s="18" t="s">
        <v>100</v>
      </c>
      <c r="E1355" s="18" t="s">
        <v>137</v>
      </c>
      <c r="F1355" s="18" t="s">
        <v>87</v>
      </c>
      <c r="G1355" s="18" t="s">
        <v>2548</v>
      </c>
      <c r="H1355" s="19">
        <v>15</v>
      </c>
      <c r="I1355" s="19">
        <v>37</v>
      </c>
      <c r="J1355" s="18" t="s">
        <v>89</v>
      </c>
      <c r="K1355" s="19">
        <v>2</v>
      </c>
      <c r="L1355" s="19">
        <v>3</v>
      </c>
      <c r="M1355" s="19">
        <v>3</v>
      </c>
      <c r="N1355" s="19">
        <v>3</v>
      </c>
      <c r="O1355" s="18" t="s">
        <v>115</v>
      </c>
      <c r="P1355" s="20">
        <f>ROUND(CachTinhDiem!$B$23*ROUND(1+(SUMPRODUCT(INDEX(CachTinhDiem!$B$8:$E$11,1,0),$K1355:$N1355)-1)*9/4,1)+CachTinhDiem!$B$24*ROUND(1+(INDEX(CachTinhDiem!$B$15:$E$20,MATCH($O1355,CachTinhDiem!$A$15:$A$20,0),1)-1)*9/4,1),1)</f>
        <v>6.7</v>
      </c>
      <c r="Q1355" s="20">
        <f>ROUND(CachTinhDiem!$B$23*ROUND(1+(SUMPRODUCT(INDEX(CachTinhDiem!$B$8:$E$11,2,0),$K1355:$N1355)-1)*9/4,1)+CachTinhDiem!$B$24*ROUND(1+(INDEX(CachTinhDiem!$B$15:$E$20,MATCH($O1355,CachTinhDiem!$A$15:$A$20,0),2)-1)*9/4,1),1)</f>
        <v>5.9</v>
      </c>
      <c r="R1355" s="20">
        <f>ROUND(CachTinhDiem!$B$23*ROUND(1+(SUMPRODUCT(INDEX(CachTinhDiem!$B$8:$E$11,3,0),$K1355:$N1355)-1)*9/4,1)+CachTinhDiem!$B$24*ROUND(1+(INDEX(CachTinhDiem!$B$15:$E$20,MATCH($O1355,CachTinhDiem!$A$15:$A$20,0),3)-1)*9/4,1),1)</f>
        <v>6.9</v>
      </c>
      <c r="S1355" s="20">
        <f>ROUND(CachTinhDiem!$B$23*ROUND(1+(SUMPRODUCT(INDEX(CachTinhDiem!$B$8:$E$11,4,0),$K1355:$N1355)-1)*9/4,1)+CachTinhDiem!$B$24*ROUND(1+(INDEX(CachTinhDiem!$B$15:$E$20,MATCH($O1355,CachTinhDiem!$A$15:$A$20,0),4)-1)*9/4,1),1)</f>
        <v>5.5</v>
      </c>
      <c r="T1355" s="18" t="str">
        <f>INDEX(CachTinhDiem!$A$8:$A$11,MATCH(MAX($P1355:$S1355),$P1355:$S1355,0))</f>
        <v>Vẽ ngoại cảnh</v>
      </c>
      <c r="U1355" s="21" t="s">
        <v>91</v>
      </c>
      <c r="V1355" s="21" t="s">
        <v>92</v>
      </c>
    </row>
    <row r="1356" spans="1:22" ht="15" customHeight="1" x14ac:dyDescent="0.35">
      <c r="A1356" s="18" t="s">
        <v>2919</v>
      </c>
      <c r="B1356" s="18" t="s">
        <v>2523</v>
      </c>
      <c r="C1356" s="18" t="s">
        <v>2920</v>
      </c>
      <c r="D1356" s="18" t="s">
        <v>85</v>
      </c>
      <c r="E1356" s="18" t="s">
        <v>24</v>
      </c>
      <c r="F1356" s="18" t="s">
        <v>87</v>
      </c>
      <c r="G1356" s="18" t="s">
        <v>210</v>
      </c>
      <c r="H1356" s="19">
        <v>18</v>
      </c>
      <c r="I1356" s="19">
        <v>38</v>
      </c>
      <c r="J1356" s="18" t="s">
        <v>89</v>
      </c>
      <c r="K1356" s="19">
        <v>2</v>
      </c>
      <c r="L1356" s="19">
        <v>5</v>
      </c>
      <c r="M1356" s="19">
        <v>5</v>
      </c>
      <c r="N1356" s="19">
        <v>1</v>
      </c>
      <c r="O1356" s="18" t="s">
        <v>138</v>
      </c>
      <c r="P1356" s="20">
        <f>ROUND(CachTinhDiem!$B$23*ROUND(1+(SUMPRODUCT(INDEX(CachTinhDiem!$B$8:$E$11,1,0),$K1356:$N1356)-1)*9/4,1)+CachTinhDiem!$B$24*ROUND(1+(INDEX(CachTinhDiem!$B$15:$E$20,MATCH($O1356,CachTinhDiem!$A$15:$A$20,0),1)-1)*9/4,1),1)</f>
        <v>7</v>
      </c>
      <c r="Q1356" s="20">
        <f>ROUND(CachTinhDiem!$B$23*ROUND(1+(SUMPRODUCT(INDEX(CachTinhDiem!$B$8:$E$11,2,0),$K1356:$N1356)-1)*9/4,1)+CachTinhDiem!$B$24*ROUND(1+(INDEX(CachTinhDiem!$B$15:$E$20,MATCH($O1356,CachTinhDiem!$A$15:$A$20,0),2)-1)*9/4,1),1)</f>
        <v>8.5</v>
      </c>
      <c r="R1356" s="20">
        <f>ROUND(CachTinhDiem!$B$23*ROUND(1+(SUMPRODUCT(INDEX(CachTinhDiem!$B$8:$E$11,3,0),$K1356:$N1356)-1)*9/4,1)+CachTinhDiem!$B$24*ROUND(1+(INDEX(CachTinhDiem!$B$15:$E$20,MATCH($O1356,CachTinhDiem!$A$15:$A$20,0),3)-1)*9/4,1),1)</f>
        <v>8.1</v>
      </c>
      <c r="S1356" s="20">
        <f>ROUND(CachTinhDiem!$B$23*ROUND(1+(SUMPRODUCT(INDEX(CachTinhDiem!$B$8:$E$11,4,0),$K1356:$N1356)-1)*9/4,1)+CachTinhDiem!$B$24*ROUND(1+(INDEX(CachTinhDiem!$B$15:$E$20,MATCH($O1356,CachTinhDiem!$A$15:$A$20,0),4)-1)*9/4,1),1)</f>
        <v>3.5</v>
      </c>
      <c r="T1356" s="18" t="str">
        <f>INDEX(CachTinhDiem!$A$8:$A$11,MATCH(MAX($P1356:$S1356),$P1356:$S1356,0))</f>
        <v>Xưởng/Công trình</v>
      </c>
      <c r="U1356" s="21" t="s">
        <v>91</v>
      </c>
      <c r="V1356" s="21" t="s">
        <v>92</v>
      </c>
    </row>
    <row r="1357" spans="1:22" ht="15" customHeight="1" x14ac:dyDescent="0.35">
      <c r="A1357" s="18" t="s">
        <v>2921</v>
      </c>
      <c r="B1357" s="18" t="s">
        <v>2523</v>
      </c>
      <c r="C1357" s="18" t="s">
        <v>2922</v>
      </c>
      <c r="D1357" s="18" t="s">
        <v>100</v>
      </c>
      <c r="E1357" s="18" t="s">
        <v>183</v>
      </c>
      <c r="F1357" s="18" t="s">
        <v>87</v>
      </c>
      <c r="G1357" s="18" t="s">
        <v>1258</v>
      </c>
      <c r="H1357" s="19">
        <v>5</v>
      </c>
      <c r="I1357" s="19">
        <v>20</v>
      </c>
      <c r="J1357" s="18" t="s">
        <v>120</v>
      </c>
      <c r="K1357" s="19">
        <v>4</v>
      </c>
      <c r="L1357" s="19">
        <v>1</v>
      </c>
      <c r="M1357" s="19">
        <v>3</v>
      </c>
      <c r="N1357" s="19">
        <v>5</v>
      </c>
      <c r="O1357" s="18" t="s">
        <v>90</v>
      </c>
      <c r="P1357" s="20">
        <f>ROUND(CachTinhDiem!$B$23*ROUND(1+(SUMPRODUCT(INDEX(CachTinhDiem!$B$8:$E$11,1,0),$K1357:$N1357)-1)*9/4,1)+CachTinhDiem!$B$24*ROUND(1+(INDEX(CachTinhDiem!$B$15:$E$20,MATCH($O1357,CachTinhDiem!$A$15:$A$20,0),1)-1)*9/4,1),1)</f>
        <v>6.3</v>
      </c>
      <c r="Q1357" s="20">
        <f>ROUND(CachTinhDiem!$B$23*ROUND(1+(SUMPRODUCT(INDEX(CachTinhDiem!$B$8:$E$11,2,0),$K1357:$N1357)-1)*9/4,1)+CachTinhDiem!$B$24*ROUND(1+(INDEX(CachTinhDiem!$B$15:$E$20,MATCH($O1357,CachTinhDiem!$A$15:$A$20,0),2)-1)*9/4,1),1)</f>
        <v>5.5</v>
      </c>
      <c r="R1357" s="20">
        <f>ROUND(CachTinhDiem!$B$23*ROUND(1+(SUMPRODUCT(INDEX(CachTinhDiem!$B$8:$E$11,3,0),$K1357:$N1357)-1)*9/4,1)+CachTinhDiem!$B$24*ROUND(1+(INDEX(CachTinhDiem!$B$15:$E$20,MATCH($O1357,CachTinhDiem!$A$15:$A$20,0),3)-1)*9/4,1),1)</f>
        <v>5.9</v>
      </c>
      <c r="S1357" s="20">
        <f>ROUND(CachTinhDiem!$B$23*ROUND(1+(SUMPRODUCT(INDEX(CachTinhDiem!$B$8:$E$11,4,0),$K1357:$N1357)-1)*9/4,1)+CachTinhDiem!$B$24*ROUND(1+(INDEX(CachTinhDiem!$B$15:$E$20,MATCH($O1357,CachTinhDiem!$A$15:$A$20,0),4)-1)*9/4,1),1)</f>
        <v>6.1</v>
      </c>
      <c r="T1357" s="18" t="str">
        <f>INDEX(CachTinhDiem!$A$8:$A$11,MATCH(MAX($P1357:$S1357),$P1357:$S1357,0))</f>
        <v>Đi học</v>
      </c>
      <c r="U1357" s="21" t="s">
        <v>91</v>
      </c>
      <c r="V1357" s="21" t="s">
        <v>92</v>
      </c>
    </row>
    <row r="1358" spans="1:22" ht="15" customHeight="1" x14ac:dyDescent="0.35">
      <c r="A1358" s="18" t="s">
        <v>2923</v>
      </c>
      <c r="B1358" s="18" t="s">
        <v>2523</v>
      </c>
      <c r="C1358" s="18" t="s">
        <v>2924</v>
      </c>
      <c r="D1358" s="18" t="s">
        <v>100</v>
      </c>
      <c r="E1358" s="18" t="s">
        <v>147</v>
      </c>
      <c r="F1358" s="18" t="s">
        <v>87</v>
      </c>
      <c r="G1358" s="18" t="s">
        <v>1258</v>
      </c>
      <c r="H1358" s="19">
        <v>5</v>
      </c>
      <c r="I1358" s="19">
        <v>30</v>
      </c>
      <c r="J1358" s="18" t="s">
        <v>200</v>
      </c>
      <c r="K1358" s="19">
        <v>4</v>
      </c>
      <c r="L1358" s="19">
        <v>1</v>
      </c>
      <c r="M1358" s="19">
        <v>4</v>
      </c>
      <c r="N1358" s="19">
        <v>2</v>
      </c>
      <c r="O1358" s="18" t="s">
        <v>138</v>
      </c>
      <c r="P1358" s="20">
        <f>ROUND(CachTinhDiem!$B$23*ROUND(1+(SUMPRODUCT(INDEX(CachTinhDiem!$B$8:$E$11,1,0),$K1358:$N1358)-1)*9/4,1)+CachTinhDiem!$B$24*ROUND(1+(INDEX(CachTinhDiem!$B$15:$E$20,MATCH($O1358,CachTinhDiem!$A$15:$A$20,0),1)-1)*9/4,1),1)</f>
        <v>5.4</v>
      </c>
      <c r="Q1358" s="20">
        <f>ROUND(CachTinhDiem!$B$23*ROUND(1+(SUMPRODUCT(INDEX(CachTinhDiem!$B$8:$E$11,2,0),$K1358:$N1358)-1)*9/4,1)+CachTinhDiem!$B$24*ROUND(1+(INDEX(CachTinhDiem!$B$15:$E$20,MATCH($O1358,CachTinhDiem!$A$15:$A$20,0),2)-1)*9/4,1),1)</f>
        <v>7.2</v>
      </c>
      <c r="R1358" s="20">
        <f>ROUND(CachTinhDiem!$B$23*ROUND(1+(SUMPRODUCT(INDEX(CachTinhDiem!$B$8:$E$11,3,0),$K1358:$N1358)-1)*9/4,1)+CachTinhDiem!$B$24*ROUND(1+(INDEX(CachTinhDiem!$B$15:$E$20,MATCH($O1358,CachTinhDiem!$A$15:$A$20,0),3)-1)*9/4,1),1)</f>
        <v>5.7</v>
      </c>
      <c r="S1358" s="20">
        <f>ROUND(CachTinhDiem!$B$23*ROUND(1+(SUMPRODUCT(INDEX(CachTinhDiem!$B$8:$E$11,4,0),$K1358:$N1358)-1)*9/4,1)+CachTinhDiem!$B$24*ROUND(1+(INDEX(CachTinhDiem!$B$15:$E$20,MATCH($O1358,CachTinhDiem!$A$15:$A$20,0),4)-1)*9/4,1),1)</f>
        <v>2.9</v>
      </c>
      <c r="T1358" s="18" t="str">
        <f>INDEX(CachTinhDiem!$A$8:$A$11,MATCH(MAX($P1358:$S1358),$P1358:$S1358,0))</f>
        <v>Xưởng/Công trình</v>
      </c>
      <c r="U1358" s="21" t="s">
        <v>91</v>
      </c>
      <c r="V1358" s="21" t="s">
        <v>92</v>
      </c>
    </row>
    <row r="1359" spans="1:22" ht="15" customHeight="1" x14ac:dyDescent="0.35">
      <c r="A1359" s="18" t="s">
        <v>2925</v>
      </c>
      <c r="B1359" s="18" t="s">
        <v>2523</v>
      </c>
      <c r="C1359" s="18" t="s">
        <v>2926</v>
      </c>
      <c r="D1359" s="18" t="s">
        <v>85</v>
      </c>
      <c r="E1359" s="18" t="s">
        <v>186</v>
      </c>
      <c r="F1359" s="18" t="s">
        <v>87</v>
      </c>
      <c r="G1359" s="18" t="s">
        <v>2548</v>
      </c>
      <c r="H1359" s="19">
        <v>5</v>
      </c>
      <c r="I1359" s="19">
        <v>39</v>
      </c>
      <c r="J1359" s="18" t="s">
        <v>1520</v>
      </c>
      <c r="K1359" s="19">
        <v>4</v>
      </c>
      <c r="L1359" s="19">
        <v>2</v>
      </c>
      <c r="M1359" s="19">
        <v>4</v>
      </c>
      <c r="N1359" s="19">
        <v>2</v>
      </c>
      <c r="O1359" s="18" t="s">
        <v>90</v>
      </c>
      <c r="P1359" s="20">
        <f>ROUND(CachTinhDiem!$B$23*ROUND(1+(SUMPRODUCT(INDEX(CachTinhDiem!$B$8:$E$11,1,0),$K1359:$N1359)-1)*9/4,1)+CachTinhDiem!$B$24*ROUND(1+(INDEX(CachTinhDiem!$B$15:$E$20,MATCH($O1359,CachTinhDiem!$A$15:$A$20,0),1)-1)*9/4,1),1)</f>
        <v>5.9</v>
      </c>
      <c r="Q1359" s="20">
        <f>ROUND(CachTinhDiem!$B$23*ROUND(1+(SUMPRODUCT(INDEX(CachTinhDiem!$B$8:$E$11,2,0),$K1359:$N1359)-1)*9/4,1)+CachTinhDiem!$B$24*ROUND(1+(INDEX(CachTinhDiem!$B$15:$E$20,MATCH($O1359,CachTinhDiem!$A$15:$A$20,0),2)-1)*9/4,1),1)</f>
        <v>6.1</v>
      </c>
      <c r="R1359" s="20">
        <f>ROUND(CachTinhDiem!$B$23*ROUND(1+(SUMPRODUCT(INDEX(CachTinhDiem!$B$8:$E$11,3,0),$K1359:$N1359)-1)*9/4,1)+CachTinhDiem!$B$24*ROUND(1+(INDEX(CachTinhDiem!$B$15:$E$20,MATCH($O1359,CachTinhDiem!$A$15:$A$20,0),3)-1)*9/4,1),1)</f>
        <v>6.2</v>
      </c>
      <c r="S1359" s="20">
        <f>ROUND(CachTinhDiem!$B$23*ROUND(1+(SUMPRODUCT(INDEX(CachTinhDiem!$B$8:$E$11,4,0),$K1359:$N1359)-1)*9/4,1)+CachTinhDiem!$B$24*ROUND(1+(INDEX(CachTinhDiem!$B$15:$E$20,MATCH($O1359,CachTinhDiem!$A$15:$A$20,0),4)-1)*9/4,1),1)</f>
        <v>3.9</v>
      </c>
      <c r="T1359" s="18" t="str">
        <f>INDEX(CachTinhDiem!$A$8:$A$11,MATCH(MAX($P1359:$S1359),$P1359:$S1359,0))</f>
        <v>Vẽ ngoại cảnh</v>
      </c>
      <c r="U1359" s="21" t="s">
        <v>91</v>
      </c>
      <c r="V1359" s="21" t="s">
        <v>92</v>
      </c>
    </row>
    <row r="1360" spans="1:22" ht="15" customHeight="1" x14ac:dyDescent="0.35">
      <c r="A1360" s="18" t="s">
        <v>2927</v>
      </c>
      <c r="B1360" s="18" t="s">
        <v>2523</v>
      </c>
      <c r="C1360" s="18" t="s">
        <v>2928</v>
      </c>
      <c r="D1360" s="18" t="s">
        <v>136</v>
      </c>
      <c r="E1360" s="18" t="s">
        <v>254</v>
      </c>
      <c r="F1360" s="18" t="s">
        <v>87</v>
      </c>
      <c r="G1360" s="18" t="s">
        <v>1072</v>
      </c>
      <c r="H1360" s="19">
        <v>5</v>
      </c>
      <c r="I1360" s="19">
        <v>10</v>
      </c>
      <c r="J1360" s="18" t="s">
        <v>120</v>
      </c>
      <c r="K1360" s="19">
        <v>5</v>
      </c>
      <c r="L1360" s="19">
        <v>1</v>
      </c>
      <c r="M1360" s="19">
        <v>2</v>
      </c>
      <c r="N1360" s="19">
        <v>2</v>
      </c>
      <c r="O1360" s="18" t="s">
        <v>115</v>
      </c>
      <c r="P1360" s="20">
        <f>ROUND(CachTinhDiem!$B$23*ROUND(1+(SUMPRODUCT(INDEX(CachTinhDiem!$B$8:$E$11,1,0),$K1360:$N1360)-1)*9/4,1)+CachTinhDiem!$B$24*ROUND(1+(INDEX(CachTinhDiem!$B$15:$E$20,MATCH($O1360,CachTinhDiem!$A$15:$A$20,0),1)-1)*9/4,1),1)</f>
        <v>5.3</v>
      </c>
      <c r="Q1360" s="20">
        <f>ROUND(CachTinhDiem!$B$23*ROUND(1+(SUMPRODUCT(INDEX(CachTinhDiem!$B$8:$E$11,2,0),$K1360:$N1360)-1)*9/4,1)+CachTinhDiem!$B$24*ROUND(1+(INDEX(CachTinhDiem!$B$15:$E$20,MATCH($O1360,CachTinhDiem!$A$15:$A$20,0),2)-1)*9/4,1),1)</f>
        <v>5.3</v>
      </c>
      <c r="R1360" s="20">
        <f>ROUND(CachTinhDiem!$B$23*ROUND(1+(SUMPRODUCT(INDEX(CachTinhDiem!$B$8:$E$11,3,0),$K1360:$N1360)-1)*9/4,1)+CachTinhDiem!$B$24*ROUND(1+(INDEX(CachTinhDiem!$B$15:$E$20,MATCH($O1360,CachTinhDiem!$A$15:$A$20,0),3)-1)*9/4,1),1)</f>
        <v>4.8</v>
      </c>
      <c r="S1360" s="20">
        <f>ROUND(CachTinhDiem!$B$23*ROUND(1+(SUMPRODUCT(INDEX(CachTinhDiem!$B$8:$E$11,4,0),$K1360:$N1360)-1)*9/4,1)+CachTinhDiem!$B$24*ROUND(1+(INDEX(CachTinhDiem!$B$15:$E$20,MATCH($O1360,CachTinhDiem!$A$15:$A$20,0),4)-1)*9/4,1),1)</f>
        <v>3.6</v>
      </c>
      <c r="T1360" s="18" t="str">
        <f>INDEX(CachTinhDiem!$A$8:$A$11,MATCH(MAX($P1360:$S1360),$P1360:$S1360,0))</f>
        <v>Đi học</v>
      </c>
      <c r="U1360" s="21" t="s">
        <v>91</v>
      </c>
      <c r="V1360" s="21" t="s">
        <v>92</v>
      </c>
    </row>
    <row r="1361" spans="1:22" ht="15" customHeight="1" x14ac:dyDescent="0.35">
      <c r="A1361" s="18" t="s">
        <v>2929</v>
      </c>
      <c r="B1361" s="18" t="s">
        <v>2523</v>
      </c>
      <c r="C1361" s="18" t="s">
        <v>2930</v>
      </c>
      <c r="D1361" s="18" t="s">
        <v>85</v>
      </c>
      <c r="E1361" s="18" t="s">
        <v>147</v>
      </c>
      <c r="F1361" s="18" t="s">
        <v>87</v>
      </c>
      <c r="G1361" s="18" t="s">
        <v>2530</v>
      </c>
      <c r="H1361" s="19">
        <v>6</v>
      </c>
      <c r="I1361" s="19">
        <v>33</v>
      </c>
      <c r="J1361" s="18" t="s">
        <v>1520</v>
      </c>
      <c r="K1361" s="19">
        <v>4</v>
      </c>
      <c r="L1361" s="19">
        <v>1</v>
      </c>
      <c r="M1361" s="19">
        <v>2</v>
      </c>
      <c r="N1361" s="19">
        <v>5</v>
      </c>
      <c r="O1361" s="18" t="s">
        <v>103</v>
      </c>
      <c r="P1361" s="20">
        <f>ROUND(CachTinhDiem!$B$23*ROUND(1+(SUMPRODUCT(INDEX(CachTinhDiem!$B$8:$E$11,1,0),$K1361:$N1361)-1)*9/4,1)+CachTinhDiem!$B$24*ROUND(1+(INDEX(CachTinhDiem!$B$15:$E$20,MATCH($O1361,CachTinhDiem!$A$15:$A$20,0),1)-1)*9/4,1),1)</f>
        <v>5.9</v>
      </c>
      <c r="Q1361" s="20">
        <f>ROUND(CachTinhDiem!$B$23*ROUND(1+(SUMPRODUCT(INDEX(CachTinhDiem!$B$8:$E$11,2,0),$K1361:$N1361)-1)*9/4,1)+CachTinhDiem!$B$24*ROUND(1+(INDEX(CachTinhDiem!$B$15:$E$20,MATCH($O1361,CachTinhDiem!$A$15:$A$20,0),2)-1)*9/4,1),1)</f>
        <v>4.0999999999999996</v>
      </c>
      <c r="R1361" s="20">
        <f>ROUND(CachTinhDiem!$B$23*ROUND(1+(SUMPRODUCT(INDEX(CachTinhDiem!$B$8:$E$11,3,0),$K1361:$N1361)-1)*9/4,1)+CachTinhDiem!$B$24*ROUND(1+(INDEX(CachTinhDiem!$B$15:$E$20,MATCH($O1361,CachTinhDiem!$A$15:$A$20,0),3)-1)*9/4,1),1)</f>
        <v>3.7</v>
      </c>
      <c r="S1361" s="20">
        <f>ROUND(CachTinhDiem!$B$23*ROUND(1+(SUMPRODUCT(INDEX(CachTinhDiem!$B$8:$E$11,4,0),$K1361:$N1361)-1)*9/4,1)+CachTinhDiem!$B$24*ROUND(1+(INDEX(CachTinhDiem!$B$15:$E$20,MATCH($O1361,CachTinhDiem!$A$15:$A$20,0),4)-1)*9/4,1),1)</f>
        <v>7.8</v>
      </c>
      <c r="T1361" s="18" t="str">
        <f>INDEX(CachTinhDiem!$A$8:$A$11,MATCH(MAX($P1361:$S1361),$P1361:$S1361,0))</f>
        <v>Thuyết trình</v>
      </c>
      <c r="U1361" s="21" t="s">
        <v>91</v>
      </c>
      <c r="V1361" s="21" t="s">
        <v>92</v>
      </c>
    </row>
    <row r="1362" spans="1:22" ht="15" customHeight="1" x14ac:dyDescent="0.35">
      <c r="A1362" s="18" t="s">
        <v>2931</v>
      </c>
      <c r="B1362" s="18" t="s">
        <v>2523</v>
      </c>
      <c r="C1362" s="18" t="s">
        <v>2932</v>
      </c>
      <c r="D1362" s="18" t="s">
        <v>136</v>
      </c>
      <c r="E1362" s="18" t="s">
        <v>106</v>
      </c>
      <c r="F1362" s="18" t="s">
        <v>87</v>
      </c>
      <c r="G1362" s="18" t="s">
        <v>2530</v>
      </c>
      <c r="H1362" s="19">
        <v>5</v>
      </c>
      <c r="I1362" s="19">
        <v>20</v>
      </c>
      <c r="J1362" s="18" t="s">
        <v>120</v>
      </c>
      <c r="K1362" s="19">
        <v>4</v>
      </c>
      <c r="L1362" s="19">
        <v>1</v>
      </c>
      <c r="M1362" s="19">
        <v>2</v>
      </c>
      <c r="N1362" s="19">
        <v>4</v>
      </c>
      <c r="O1362" s="18" t="s">
        <v>103</v>
      </c>
      <c r="P1362" s="20">
        <f>ROUND(CachTinhDiem!$B$23*ROUND(1+(SUMPRODUCT(INDEX(CachTinhDiem!$B$8:$E$11,1,0),$K1362:$N1362)-1)*9/4,1)+CachTinhDiem!$B$24*ROUND(1+(INDEX(CachTinhDiem!$B$15:$E$20,MATCH($O1362,CachTinhDiem!$A$15:$A$20,0),1)-1)*9/4,1),1)</f>
        <v>5.4</v>
      </c>
      <c r="Q1362" s="20">
        <f>ROUND(CachTinhDiem!$B$23*ROUND(1+(SUMPRODUCT(INDEX(CachTinhDiem!$B$8:$E$11,2,0),$K1362:$N1362)-1)*9/4,1)+CachTinhDiem!$B$24*ROUND(1+(INDEX(CachTinhDiem!$B$15:$E$20,MATCH($O1362,CachTinhDiem!$A$15:$A$20,0),2)-1)*9/4,1),1)</f>
        <v>3.9</v>
      </c>
      <c r="R1362" s="20">
        <f>ROUND(CachTinhDiem!$B$23*ROUND(1+(SUMPRODUCT(INDEX(CachTinhDiem!$B$8:$E$11,3,0),$K1362:$N1362)-1)*9/4,1)+CachTinhDiem!$B$24*ROUND(1+(INDEX(CachTinhDiem!$B$15:$E$20,MATCH($O1362,CachTinhDiem!$A$15:$A$20,0),3)-1)*9/4,1),1)</f>
        <v>3.4</v>
      </c>
      <c r="S1362" s="20">
        <f>ROUND(CachTinhDiem!$B$23*ROUND(1+(SUMPRODUCT(INDEX(CachTinhDiem!$B$8:$E$11,4,0),$K1362:$N1362)-1)*9/4,1)+CachTinhDiem!$B$24*ROUND(1+(INDEX(CachTinhDiem!$B$15:$E$20,MATCH($O1362,CachTinhDiem!$A$15:$A$20,0),4)-1)*9/4,1),1)</f>
        <v>6.9</v>
      </c>
      <c r="T1362" s="18" t="str">
        <f>INDEX(CachTinhDiem!$A$8:$A$11,MATCH(MAX($P1362:$S1362),$P1362:$S1362,0))</f>
        <v>Thuyết trình</v>
      </c>
      <c r="U1362" s="21" t="s">
        <v>91</v>
      </c>
      <c r="V1362" s="21" t="s">
        <v>92</v>
      </c>
    </row>
    <row r="1363" spans="1:22" ht="15" customHeight="1" x14ac:dyDescent="0.35">
      <c r="A1363" s="18" t="s">
        <v>2933</v>
      </c>
      <c r="B1363" s="18" t="s">
        <v>2523</v>
      </c>
      <c r="C1363" s="18" t="s">
        <v>2934</v>
      </c>
      <c r="D1363" s="18" t="s">
        <v>100</v>
      </c>
      <c r="E1363" s="18" t="s">
        <v>318</v>
      </c>
      <c r="F1363" s="18" t="s">
        <v>87</v>
      </c>
      <c r="G1363" s="18" t="s">
        <v>2559</v>
      </c>
      <c r="H1363" s="19">
        <v>17</v>
      </c>
      <c r="I1363" s="19">
        <v>39</v>
      </c>
      <c r="J1363" s="18" t="s">
        <v>89</v>
      </c>
      <c r="K1363" s="19">
        <v>2</v>
      </c>
      <c r="L1363" s="19">
        <v>4</v>
      </c>
      <c r="M1363" s="19">
        <v>3</v>
      </c>
      <c r="N1363" s="19">
        <v>3</v>
      </c>
      <c r="O1363" s="18" t="s">
        <v>115</v>
      </c>
      <c r="P1363" s="20">
        <f>ROUND(CachTinhDiem!$B$23*ROUND(1+(SUMPRODUCT(INDEX(CachTinhDiem!$B$8:$E$11,1,0),$K1363:$N1363)-1)*9/4,1)+CachTinhDiem!$B$24*ROUND(1+(INDEX(CachTinhDiem!$B$15:$E$20,MATCH($O1363,CachTinhDiem!$A$15:$A$20,0),1)-1)*9/4,1),1)</f>
        <v>7.2</v>
      </c>
      <c r="Q1363" s="20">
        <f>ROUND(CachTinhDiem!$B$23*ROUND(1+(SUMPRODUCT(INDEX(CachTinhDiem!$B$8:$E$11,2,0),$K1363:$N1363)-1)*9/4,1)+CachTinhDiem!$B$24*ROUND(1+(INDEX(CachTinhDiem!$B$15:$E$20,MATCH($O1363,CachTinhDiem!$A$15:$A$20,0),2)-1)*9/4,1),1)</f>
        <v>6.2</v>
      </c>
      <c r="R1363" s="20">
        <f>ROUND(CachTinhDiem!$B$23*ROUND(1+(SUMPRODUCT(INDEX(CachTinhDiem!$B$8:$E$11,3,0),$K1363:$N1363)-1)*9/4,1)+CachTinhDiem!$B$24*ROUND(1+(INDEX(CachTinhDiem!$B$15:$E$20,MATCH($O1363,CachTinhDiem!$A$15:$A$20,0),3)-1)*9/4,1),1)</f>
        <v>7.3</v>
      </c>
      <c r="S1363" s="20">
        <f>ROUND(CachTinhDiem!$B$23*ROUND(1+(SUMPRODUCT(INDEX(CachTinhDiem!$B$8:$E$11,4,0),$K1363:$N1363)-1)*9/4,1)+CachTinhDiem!$B$24*ROUND(1+(INDEX(CachTinhDiem!$B$15:$E$20,MATCH($O1363,CachTinhDiem!$A$15:$A$20,0),4)-1)*9/4,1),1)</f>
        <v>5.9</v>
      </c>
      <c r="T1363" s="18" t="str">
        <f>INDEX(CachTinhDiem!$A$8:$A$11,MATCH(MAX($P1363:$S1363),$P1363:$S1363,0))</f>
        <v>Vẽ ngoại cảnh</v>
      </c>
      <c r="U1363" s="21" t="s">
        <v>91</v>
      </c>
      <c r="V1363" s="21" t="s">
        <v>92</v>
      </c>
    </row>
    <row r="1364" spans="1:22" ht="15" customHeight="1" x14ac:dyDescent="0.35">
      <c r="A1364" s="18" t="s">
        <v>2935</v>
      </c>
      <c r="B1364" s="18" t="s">
        <v>2523</v>
      </c>
      <c r="C1364" s="18" t="s">
        <v>2936</v>
      </c>
      <c r="D1364" s="18" t="s">
        <v>85</v>
      </c>
      <c r="E1364" s="18" t="s">
        <v>113</v>
      </c>
      <c r="F1364" s="18" t="s">
        <v>87</v>
      </c>
      <c r="G1364" s="18" t="s">
        <v>1258</v>
      </c>
      <c r="H1364" s="19">
        <v>15</v>
      </c>
      <c r="I1364" s="19">
        <v>34</v>
      </c>
      <c r="J1364" s="18" t="s">
        <v>89</v>
      </c>
      <c r="K1364" s="19">
        <v>2</v>
      </c>
      <c r="L1364" s="19">
        <v>1</v>
      </c>
      <c r="M1364" s="19">
        <v>4</v>
      </c>
      <c r="N1364" s="19">
        <v>3</v>
      </c>
      <c r="O1364" s="18" t="s">
        <v>115</v>
      </c>
      <c r="P1364" s="20">
        <f>ROUND(CachTinhDiem!$B$23*ROUND(1+(SUMPRODUCT(INDEX(CachTinhDiem!$B$8:$E$11,1,0),$K1364:$N1364)-1)*9/4,1)+CachTinhDiem!$B$24*ROUND(1+(INDEX(CachTinhDiem!$B$15:$E$20,MATCH($O1364,CachTinhDiem!$A$15:$A$20,0),1)-1)*9/4,1),1)</f>
        <v>6.2</v>
      </c>
      <c r="Q1364" s="20">
        <f>ROUND(CachTinhDiem!$B$23*ROUND(1+(SUMPRODUCT(INDEX(CachTinhDiem!$B$8:$E$11,2,0),$K1364:$N1364)-1)*9/4,1)+CachTinhDiem!$B$24*ROUND(1+(INDEX(CachTinhDiem!$B$15:$E$20,MATCH($O1364,CachTinhDiem!$A$15:$A$20,0),2)-1)*9/4,1),1)</f>
        <v>6.1</v>
      </c>
      <c r="R1364" s="20">
        <f>ROUND(CachTinhDiem!$B$23*ROUND(1+(SUMPRODUCT(INDEX(CachTinhDiem!$B$8:$E$11,3,0),$K1364:$N1364)-1)*9/4,1)+CachTinhDiem!$B$24*ROUND(1+(INDEX(CachTinhDiem!$B$15:$E$20,MATCH($O1364,CachTinhDiem!$A$15:$A$20,0),3)-1)*9/4,1),1)</f>
        <v>6.7</v>
      </c>
      <c r="S1364" s="20">
        <f>ROUND(CachTinhDiem!$B$23*ROUND(1+(SUMPRODUCT(INDEX(CachTinhDiem!$B$8:$E$11,4,0),$K1364:$N1364)-1)*9/4,1)+CachTinhDiem!$B$24*ROUND(1+(INDEX(CachTinhDiem!$B$15:$E$20,MATCH($O1364,CachTinhDiem!$A$15:$A$20,0),4)-1)*9/4,1),1)</f>
        <v>5.2</v>
      </c>
      <c r="T1364" s="18" t="str">
        <f>INDEX(CachTinhDiem!$A$8:$A$11,MATCH(MAX($P1364:$S1364),$P1364:$S1364,0))</f>
        <v>Vẽ ngoại cảnh</v>
      </c>
      <c r="U1364" s="21" t="s">
        <v>91</v>
      </c>
      <c r="V1364" s="21" t="s">
        <v>92</v>
      </c>
    </row>
    <row r="1365" spans="1:22" ht="15" customHeight="1" x14ac:dyDescent="0.35">
      <c r="A1365" s="18" t="s">
        <v>2937</v>
      </c>
      <c r="B1365" s="18" t="s">
        <v>2523</v>
      </c>
      <c r="C1365" s="18" t="s">
        <v>2938</v>
      </c>
      <c r="D1365" s="18" t="s">
        <v>100</v>
      </c>
      <c r="E1365" s="18" t="s">
        <v>170</v>
      </c>
      <c r="F1365" s="18" t="s">
        <v>87</v>
      </c>
      <c r="G1365" s="18" t="s">
        <v>210</v>
      </c>
      <c r="H1365" s="19">
        <v>8</v>
      </c>
      <c r="I1365" s="19">
        <v>40</v>
      </c>
      <c r="J1365" s="18" t="s">
        <v>1520</v>
      </c>
      <c r="K1365" s="19">
        <v>2</v>
      </c>
      <c r="L1365" s="19">
        <v>5</v>
      </c>
      <c r="M1365" s="19">
        <v>5</v>
      </c>
      <c r="N1365" s="19">
        <v>3</v>
      </c>
      <c r="O1365" s="18" t="s">
        <v>90</v>
      </c>
      <c r="P1365" s="20">
        <f>ROUND(CachTinhDiem!$B$23*ROUND(1+(SUMPRODUCT(INDEX(CachTinhDiem!$B$8:$E$11,1,0),$K1365:$N1365)-1)*9/4,1)+CachTinhDiem!$B$24*ROUND(1+(INDEX(CachTinhDiem!$B$15:$E$20,MATCH($O1365,CachTinhDiem!$A$15:$A$20,0),1)-1)*9/4,1),1)</f>
        <v>7.9</v>
      </c>
      <c r="Q1365" s="20">
        <f>ROUND(CachTinhDiem!$B$23*ROUND(1+(SUMPRODUCT(INDEX(CachTinhDiem!$B$8:$E$11,2,0),$K1365:$N1365)-1)*9/4,1)+CachTinhDiem!$B$24*ROUND(1+(INDEX(CachTinhDiem!$B$15:$E$20,MATCH($O1365,CachTinhDiem!$A$15:$A$20,0),2)-1)*9/4,1),1)</f>
        <v>7.4</v>
      </c>
      <c r="R1365" s="20">
        <f>ROUND(CachTinhDiem!$B$23*ROUND(1+(SUMPRODUCT(INDEX(CachTinhDiem!$B$8:$E$11,3,0),$K1365:$N1365)-1)*9/4,1)+CachTinhDiem!$B$24*ROUND(1+(INDEX(CachTinhDiem!$B$15:$E$20,MATCH($O1365,CachTinhDiem!$A$15:$A$20,0),3)-1)*9/4,1),1)</f>
        <v>8.6999999999999993</v>
      </c>
      <c r="S1365" s="20">
        <f>ROUND(CachTinhDiem!$B$23*ROUND(1+(SUMPRODUCT(INDEX(CachTinhDiem!$B$8:$E$11,4,0),$K1365:$N1365)-1)*9/4,1)+CachTinhDiem!$B$24*ROUND(1+(INDEX(CachTinhDiem!$B$15:$E$20,MATCH($O1365,CachTinhDiem!$A$15:$A$20,0),4)-1)*9/4,1),1)</f>
        <v>6.1</v>
      </c>
      <c r="T1365" s="18" t="str">
        <f>INDEX(CachTinhDiem!$A$8:$A$11,MATCH(MAX($P1365:$S1365),$P1365:$S1365,0))</f>
        <v>Vẽ ngoại cảnh</v>
      </c>
      <c r="U1365" s="21" t="s">
        <v>91</v>
      </c>
      <c r="V1365" s="21" t="s">
        <v>92</v>
      </c>
    </row>
    <row r="1366" spans="1:22" ht="15" customHeight="1" x14ac:dyDescent="0.35">
      <c r="A1366" s="18" t="s">
        <v>2939</v>
      </c>
      <c r="B1366" s="18" t="s">
        <v>2523</v>
      </c>
      <c r="C1366" s="18" t="s">
        <v>2940</v>
      </c>
      <c r="D1366" s="18" t="s">
        <v>100</v>
      </c>
      <c r="E1366" s="18" t="s">
        <v>183</v>
      </c>
      <c r="F1366" s="18" t="s">
        <v>87</v>
      </c>
      <c r="G1366" s="18" t="s">
        <v>1123</v>
      </c>
      <c r="H1366" s="19">
        <v>14</v>
      </c>
      <c r="I1366" s="19">
        <v>35</v>
      </c>
      <c r="J1366" s="18" t="s">
        <v>89</v>
      </c>
      <c r="K1366" s="19">
        <v>3</v>
      </c>
      <c r="L1366" s="19">
        <v>1</v>
      </c>
      <c r="M1366" s="19">
        <v>1</v>
      </c>
      <c r="N1366" s="19">
        <v>5</v>
      </c>
      <c r="O1366" s="18" t="s">
        <v>103</v>
      </c>
      <c r="P1366" s="20">
        <f>ROUND(CachTinhDiem!$B$23*ROUND(1+(SUMPRODUCT(INDEX(CachTinhDiem!$B$8:$E$11,1,0),$K1366:$N1366)-1)*9/4,1)+CachTinhDiem!$B$24*ROUND(1+(INDEX(CachTinhDiem!$B$15:$E$20,MATCH($O1366,CachTinhDiem!$A$15:$A$20,0),1)-1)*9/4,1),1)</f>
        <v>5.3</v>
      </c>
      <c r="Q1366" s="20">
        <f>ROUND(CachTinhDiem!$B$23*ROUND(1+(SUMPRODUCT(INDEX(CachTinhDiem!$B$8:$E$11,2,0),$K1366:$N1366)-1)*9/4,1)+CachTinhDiem!$B$24*ROUND(1+(INDEX(CachTinhDiem!$B$15:$E$20,MATCH($O1366,CachTinhDiem!$A$15:$A$20,0),2)-1)*9/4,1),1)</f>
        <v>3</v>
      </c>
      <c r="R1366" s="20">
        <f>ROUND(CachTinhDiem!$B$23*ROUND(1+(SUMPRODUCT(INDEX(CachTinhDiem!$B$8:$E$11,3,0),$K1366:$N1366)-1)*9/4,1)+CachTinhDiem!$B$24*ROUND(1+(INDEX(CachTinhDiem!$B$15:$E$20,MATCH($O1366,CachTinhDiem!$A$15:$A$20,0),3)-1)*9/4,1),1)</f>
        <v>3</v>
      </c>
      <c r="S1366" s="20">
        <f>ROUND(CachTinhDiem!$B$23*ROUND(1+(SUMPRODUCT(INDEX(CachTinhDiem!$B$8:$E$11,4,0),$K1366:$N1366)-1)*9/4,1)+CachTinhDiem!$B$24*ROUND(1+(INDEX(CachTinhDiem!$B$15:$E$20,MATCH($O1366,CachTinhDiem!$A$15:$A$20,0),4)-1)*9/4,1),1)</f>
        <v>7.5</v>
      </c>
      <c r="T1366" s="18" t="str">
        <f>INDEX(CachTinhDiem!$A$8:$A$11,MATCH(MAX($P1366:$S1366),$P1366:$S1366,0))</f>
        <v>Thuyết trình</v>
      </c>
      <c r="U1366" s="21" t="s">
        <v>91</v>
      </c>
      <c r="V1366" s="21" t="s">
        <v>92</v>
      </c>
    </row>
    <row r="1367" spans="1:22" ht="15" customHeight="1" x14ac:dyDescent="0.35">
      <c r="A1367" s="18" t="s">
        <v>2941</v>
      </c>
      <c r="B1367" s="18" t="s">
        <v>2523</v>
      </c>
      <c r="C1367" s="18" t="s">
        <v>2942</v>
      </c>
      <c r="D1367" s="18" t="s">
        <v>85</v>
      </c>
      <c r="E1367" s="18" t="s">
        <v>229</v>
      </c>
      <c r="F1367" s="18" t="s">
        <v>87</v>
      </c>
      <c r="G1367" s="18" t="s">
        <v>1072</v>
      </c>
      <c r="H1367" s="19">
        <v>5</v>
      </c>
      <c r="I1367" s="19">
        <v>10</v>
      </c>
      <c r="J1367" s="18" t="s">
        <v>120</v>
      </c>
      <c r="K1367" s="19">
        <v>5</v>
      </c>
      <c r="L1367" s="19">
        <v>1</v>
      </c>
      <c r="M1367" s="19">
        <v>2</v>
      </c>
      <c r="N1367" s="19">
        <v>2</v>
      </c>
      <c r="O1367" s="18" t="s">
        <v>115</v>
      </c>
      <c r="P1367" s="20">
        <f>ROUND(CachTinhDiem!$B$23*ROUND(1+(SUMPRODUCT(INDEX(CachTinhDiem!$B$8:$E$11,1,0),$K1367:$N1367)-1)*9/4,1)+CachTinhDiem!$B$24*ROUND(1+(INDEX(CachTinhDiem!$B$15:$E$20,MATCH($O1367,CachTinhDiem!$A$15:$A$20,0),1)-1)*9/4,1),1)</f>
        <v>5.3</v>
      </c>
      <c r="Q1367" s="20">
        <f>ROUND(CachTinhDiem!$B$23*ROUND(1+(SUMPRODUCT(INDEX(CachTinhDiem!$B$8:$E$11,2,0),$K1367:$N1367)-1)*9/4,1)+CachTinhDiem!$B$24*ROUND(1+(INDEX(CachTinhDiem!$B$15:$E$20,MATCH($O1367,CachTinhDiem!$A$15:$A$20,0),2)-1)*9/4,1),1)</f>
        <v>5.3</v>
      </c>
      <c r="R1367" s="20">
        <f>ROUND(CachTinhDiem!$B$23*ROUND(1+(SUMPRODUCT(INDEX(CachTinhDiem!$B$8:$E$11,3,0),$K1367:$N1367)-1)*9/4,1)+CachTinhDiem!$B$24*ROUND(1+(INDEX(CachTinhDiem!$B$15:$E$20,MATCH($O1367,CachTinhDiem!$A$15:$A$20,0),3)-1)*9/4,1),1)</f>
        <v>4.8</v>
      </c>
      <c r="S1367" s="20">
        <f>ROUND(CachTinhDiem!$B$23*ROUND(1+(SUMPRODUCT(INDEX(CachTinhDiem!$B$8:$E$11,4,0),$K1367:$N1367)-1)*9/4,1)+CachTinhDiem!$B$24*ROUND(1+(INDEX(CachTinhDiem!$B$15:$E$20,MATCH($O1367,CachTinhDiem!$A$15:$A$20,0),4)-1)*9/4,1),1)</f>
        <v>3.6</v>
      </c>
      <c r="T1367" s="18" t="str">
        <f>INDEX(CachTinhDiem!$A$8:$A$11,MATCH(MAX($P1367:$S1367),$P1367:$S1367,0))</f>
        <v>Đi học</v>
      </c>
      <c r="U1367" s="21" t="s">
        <v>91</v>
      </c>
      <c r="V1367" s="21" t="s">
        <v>92</v>
      </c>
    </row>
    <row r="1368" spans="1:22" ht="15" customHeight="1" x14ac:dyDescent="0.35">
      <c r="A1368" s="18" t="s">
        <v>2943</v>
      </c>
      <c r="B1368" s="18" t="s">
        <v>2523</v>
      </c>
      <c r="C1368" s="18" t="s">
        <v>2944</v>
      </c>
      <c r="D1368" s="18" t="s">
        <v>85</v>
      </c>
      <c r="E1368" s="18" t="s">
        <v>277</v>
      </c>
      <c r="F1368" s="18" t="s">
        <v>87</v>
      </c>
      <c r="G1368" s="18" t="s">
        <v>2559</v>
      </c>
      <c r="H1368" s="19">
        <v>16</v>
      </c>
      <c r="I1368" s="19">
        <v>37</v>
      </c>
      <c r="J1368" s="18" t="s">
        <v>89</v>
      </c>
      <c r="K1368" s="19">
        <v>2</v>
      </c>
      <c r="L1368" s="19">
        <v>4</v>
      </c>
      <c r="M1368" s="19">
        <v>4</v>
      </c>
      <c r="N1368" s="19">
        <v>3</v>
      </c>
      <c r="O1368" s="18" t="s">
        <v>115</v>
      </c>
      <c r="P1368" s="20">
        <f>ROUND(CachTinhDiem!$B$23*ROUND(1+(SUMPRODUCT(INDEX(CachTinhDiem!$B$8:$E$11,1,0),$K1368:$N1368)-1)*9/4,1)+CachTinhDiem!$B$24*ROUND(1+(INDEX(CachTinhDiem!$B$15:$E$20,MATCH($O1368,CachTinhDiem!$A$15:$A$20,0),1)-1)*9/4,1),1)</f>
        <v>7.6</v>
      </c>
      <c r="Q1368" s="20">
        <f>ROUND(CachTinhDiem!$B$23*ROUND(1+(SUMPRODUCT(INDEX(CachTinhDiem!$B$8:$E$11,2,0),$K1368:$N1368)-1)*9/4,1)+CachTinhDiem!$B$24*ROUND(1+(INDEX(CachTinhDiem!$B$15:$E$20,MATCH($O1368,CachTinhDiem!$A$15:$A$20,0),2)-1)*9/4,1),1)</f>
        <v>7</v>
      </c>
      <c r="R1368" s="20">
        <f>ROUND(CachTinhDiem!$B$23*ROUND(1+(SUMPRODUCT(INDEX(CachTinhDiem!$B$8:$E$11,3,0),$K1368:$N1368)-1)*9/4,1)+CachTinhDiem!$B$24*ROUND(1+(INDEX(CachTinhDiem!$B$15:$E$20,MATCH($O1368,CachTinhDiem!$A$15:$A$20,0),3)-1)*9/4,1),1)</f>
        <v>8.1</v>
      </c>
      <c r="S1368" s="20">
        <f>ROUND(CachTinhDiem!$B$23*ROUND(1+(SUMPRODUCT(INDEX(CachTinhDiem!$B$8:$E$11,4,0),$K1368:$N1368)-1)*9/4,1)+CachTinhDiem!$B$24*ROUND(1+(INDEX(CachTinhDiem!$B$15:$E$20,MATCH($O1368,CachTinhDiem!$A$15:$A$20,0),4)-1)*9/4,1),1)</f>
        <v>6.1</v>
      </c>
      <c r="T1368" s="18" t="str">
        <f>INDEX(CachTinhDiem!$A$8:$A$11,MATCH(MAX($P1368:$S1368),$P1368:$S1368,0))</f>
        <v>Vẽ ngoại cảnh</v>
      </c>
      <c r="U1368" s="21" t="s">
        <v>91</v>
      </c>
      <c r="V1368" s="21" t="s">
        <v>92</v>
      </c>
    </row>
    <row r="1369" spans="1:22" ht="15" customHeight="1" x14ac:dyDescent="0.35">
      <c r="A1369" s="18" t="s">
        <v>2945</v>
      </c>
      <c r="B1369" s="18" t="s">
        <v>2523</v>
      </c>
      <c r="C1369" s="18" t="s">
        <v>2946</v>
      </c>
      <c r="D1369" s="18" t="s">
        <v>136</v>
      </c>
      <c r="E1369" s="18" t="s">
        <v>183</v>
      </c>
      <c r="F1369" s="18" t="s">
        <v>87</v>
      </c>
      <c r="G1369" s="18" t="s">
        <v>1258</v>
      </c>
      <c r="H1369" s="19">
        <v>15</v>
      </c>
      <c r="I1369" s="19">
        <v>34</v>
      </c>
      <c r="J1369" s="18" t="s">
        <v>89</v>
      </c>
      <c r="K1369" s="19">
        <v>2</v>
      </c>
      <c r="L1369" s="19">
        <v>1</v>
      </c>
      <c r="M1369" s="19">
        <v>3</v>
      </c>
      <c r="N1369" s="19">
        <v>4</v>
      </c>
      <c r="O1369" s="18" t="s">
        <v>103</v>
      </c>
      <c r="P1369" s="20">
        <f>ROUND(CachTinhDiem!$B$23*ROUND(1+(SUMPRODUCT(INDEX(CachTinhDiem!$B$8:$E$11,1,0),$K1369:$N1369)-1)*9/4,1)+CachTinhDiem!$B$24*ROUND(1+(INDEX(CachTinhDiem!$B$15:$E$20,MATCH($O1369,CachTinhDiem!$A$15:$A$20,0),1)-1)*9/4,1),1)</f>
        <v>5.6</v>
      </c>
      <c r="Q1369" s="20">
        <f>ROUND(CachTinhDiem!$B$23*ROUND(1+(SUMPRODUCT(INDEX(CachTinhDiem!$B$8:$E$11,2,0),$K1369:$N1369)-1)*9/4,1)+CachTinhDiem!$B$24*ROUND(1+(INDEX(CachTinhDiem!$B$15:$E$20,MATCH($O1369,CachTinhDiem!$A$15:$A$20,0),2)-1)*9/4,1),1)</f>
        <v>4.0999999999999996</v>
      </c>
      <c r="R1369" s="20">
        <f>ROUND(CachTinhDiem!$B$23*ROUND(1+(SUMPRODUCT(INDEX(CachTinhDiem!$B$8:$E$11,3,0),$K1369:$N1369)-1)*9/4,1)+CachTinhDiem!$B$24*ROUND(1+(INDEX(CachTinhDiem!$B$15:$E$20,MATCH($O1369,CachTinhDiem!$A$15:$A$20,0),3)-1)*9/4,1),1)</f>
        <v>4.2</v>
      </c>
      <c r="S1369" s="20">
        <f>ROUND(CachTinhDiem!$B$23*ROUND(1+(SUMPRODUCT(INDEX(CachTinhDiem!$B$8:$E$11,4,0),$K1369:$N1369)-1)*9/4,1)+CachTinhDiem!$B$24*ROUND(1+(INDEX(CachTinhDiem!$B$15:$E$20,MATCH($O1369,CachTinhDiem!$A$15:$A$20,0),4)-1)*9/4,1),1)</f>
        <v>7.2</v>
      </c>
      <c r="T1369" s="18" t="str">
        <f>INDEX(CachTinhDiem!$A$8:$A$11,MATCH(MAX($P1369:$S1369),$P1369:$S1369,0))</f>
        <v>Thuyết trình</v>
      </c>
      <c r="U1369" s="21" t="s">
        <v>91</v>
      </c>
      <c r="V1369" s="21" t="s">
        <v>92</v>
      </c>
    </row>
    <row r="1370" spans="1:22" ht="15" customHeight="1" x14ac:dyDescent="0.35">
      <c r="A1370" s="18" t="s">
        <v>2947</v>
      </c>
      <c r="B1370" s="18" t="s">
        <v>2523</v>
      </c>
      <c r="C1370" s="18" t="s">
        <v>2948</v>
      </c>
      <c r="D1370" s="18" t="s">
        <v>85</v>
      </c>
      <c r="E1370" s="18" t="s">
        <v>24</v>
      </c>
      <c r="F1370" s="18" t="s">
        <v>87</v>
      </c>
      <c r="G1370" s="18" t="s">
        <v>2527</v>
      </c>
      <c r="H1370" s="19">
        <v>8</v>
      </c>
      <c r="I1370" s="19">
        <v>40</v>
      </c>
      <c r="J1370" s="18" t="s">
        <v>1520</v>
      </c>
      <c r="K1370" s="19">
        <v>3</v>
      </c>
      <c r="L1370" s="19">
        <v>5</v>
      </c>
      <c r="M1370" s="19">
        <v>5</v>
      </c>
      <c r="N1370" s="19">
        <v>2</v>
      </c>
      <c r="O1370" s="18" t="s">
        <v>138</v>
      </c>
      <c r="P1370" s="20">
        <f>ROUND(CachTinhDiem!$B$23*ROUND(1+(SUMPRODUCT(INDEX(CachTinhDiem!$B$8:$E$11,1,0),$K1370:$N1370)-1)*9/4,1)+CachTinhDiem!$B$24*ROUND(1+(INDEX(CachTinhDiem!$B$15:$E$20,MATCH($O1370,CachTinhDiem!$A$15:$A$20,0),1)-1)*9/4,1),1)</f>
        <v>7.6</v>
      </c>
      <c r="Q1370" s="20">
        <f>ROUND(CachTinhDiem!$B$23*ROUND(1+(SUMPRODUCT(INDEX(CachTinhDiem!$B$8:$E$11,2,0),$K1370:$N1370)-1)*9/4,1)+CachTinhDiem!$B$24*ROUND(1+(INDEX(CachTinhDiem!$B$15:$E$20,MATCH($O1370,CachTinhDiem!$A$15:$A$20,0),2)-1)*9/4,1),1)</f>
        <v>8.9</v>
      </c>
      <c r="R1370" s="20">
        <f>ROUND(CachTinhDiem!$B$23*ROUND(1+(SUMPRODUCT(INDEX(CachTinhDiem!$B$8:$E$11,3,0),$K1370:$N1370)-1)*9/4,1)+CachTinhDiem!$B$24*ROUND(1+(INDEX(CachTinhDiem!$B$15:$E$20,MATCH($O1370,CachTinhDiem!$A$15:$A$20,0),3)-1)*9/4,1),1)</f>
        <v>8.4</v>
      </c>
      <c r="S1370" s="20">
        <f>ROUND(CachTinhDiem!$B$23*ROUND(1+(SUMPRODUCT(INDEX(CachTinhDiem!$B$8:$E$11,4,0),$K1370:$N1370)-1)*9/4,1)+CachTinhDiem!$B$24*ROUND(1+(INDEX(CachTinhDiem!$B$15:$E$20,MATCH($O1370,CachTinhDiem!$A$15:$A$20,0),4)-1)*9/4,1),1)</f>
        <v>4.5</v>
      </c>
      <c r="T1370" s="18" t="str">
        <f>INDEX(CachTinhDiem!$A$8:$A$11,MATCH(MAX($P1370:$S1370),$P1370:$S1370,0))</f>
        <v>Xưởng/Công trình</v>
      </c>
      <c r="U1370" s="21" t="s">
        <v>91</v>
      </c>
      <c r="V1370" s="21" t="s">
        <v>92</v>
      </c>
    </row>
    <row r="1371" spans="1:22" ht="15" customHeight="1" x14ac:dyDescent="0.35">
      <c r="A1371" s="18" t="s">
        <v>2949</v>
      </c>
      <c r="B1371" s="18" t="s">
        <v>2523</v>
      </c>
      <c r="C1371" s="18" t="s">
        <v>2950</v>
      </c>
      <c r="D1371" s="18" t="s">
        <v>100</v>
      </c>
      <c r="E1371" s="18" t="s">
        <v>106</v>
      </c>
      <c r="F1371" s="18" t="s">
        <v>87</v>
      </c>
      <c r="G1371" s="18" t="s">
        <v>2748</v>
      </c>
      <c r="H1371" s="19">
        <v>18</v>
      </c>
      <c r="I1371" s="19">
        <v>38</v>
      </c>
      <c r="J1371" s="18" t="s">
        <v>89</v>
      </c>
      <c r="K1371" s="19">
        <v>2</v>
      </c>
      <c r="L1371" s="19">
        <v>5</v>
      </c>
      <c r="M1371" s="19">
        <v>3</v>
      </c>
      <c r="N1371" s="19">
        <v>5</v>
      </c>
      <c r="O1371" s="18" t="s">
        <v>103</v>
      </c>
      <c r="P1371" s="20">
        <f>ROUND(CachTinhDiem!$B$23*ROUND(1+(SUMPRODUCT(INDEX(CachTinhDiem!$B$8:$E$11,1,0),$K1371:$N1371)-1)*9/4,1)+CachTinhDiem!$B$24*ROUND(1+(INDEX(CachTinhDiem!$B$15:$E$20,MATCH($O1371,CachTinhDiem!$A$15:$A$20,0),1)-1)*9/4,1),1)</f>
        <v>7.9</v>
      </c>
      <c r="Q1371" s="20">
        <f>ROUND(CachTinhDiem!$B$23*ROUND(1+(SUMPRODUCT(INDEX(CachTinhDiem!$B$8:$E$11,2,0),$K1371:$N1371)-1)*9/4,1)+CachTinhDiem!$B$24*ROUND(1+(INDEX(CachTinhDiem!$B$15:$E$20,MATCH($O1371,CachTinhDiem!$A$15:$A$20,0),2)-1)*9/4,1),1)</f>
        <v>5.5</v>
      </c>
      <c r="R1371" s="20">
        <f>ROUND(CachTinhDiem!$B$23*ROUND(1+(SUMPRODUCT(INDEX(CachTinhDiem!$B$8:$E$11,3,0),$K1371:$N1371)-1)*9/4,1)+CachTinhDiem!$B$24*ROUND(1+(INDEX(CachTinhDiem!$B$15:$E$20,MATCH($O1371,CachTinhDiem!$A$15:$A$20,0),3)-1)*9/4,1),1)</f>
        <v>6.5</v>
      </c>
      <c r="S1371" s="20">
        <f>ROUND(CachTinhDiem!$B$23*ROUND(1+(SUMPRODUCT(INDEX(CachTinhDiem!$B$8:$E$11,4,0),$K1371:$N1371)-1)*9/4,1)+CachTinhDiem!$B$24*ROUND(1+(INDEX(CachTinhDiem!$B$15:$E$20,MATCH($O1371,CachTinhDiem!$A$15:$A$20,0),4)-1)*9/4,1),1)</f>
        <v>9.4</v>
      </c>
      <c r="T1371" s="18" t="str">
        <f>INDEX(CachTinhDiem!$A$8:$A$11,MATCH(MAX($P1371:$S1371),$P1371:$S1371,0))</f>
        <v>Thuyết trình</v>
      </c>
      <c r="U1371" s="21" t="s">
        <v>91</v>
      </c>
      <c r="V1371" s="21" t="s">
        <v>92</v>
      </c>
    </row>
    <row r="1372" spans="1:22" ht="15" customHeight="1" x14ac:dyDescent="0.35">
      <c r="A1372" s="18" t="s">
        <v>2951</v>
      </c>
      <c r="B1372" s="18" t="s">
        <v>2523</v>
      </c>
      <c r="C1372" s="18" t="s">
        <v>2952</v>
      </c>
      <c r="D1372" s="18" t="s">
        <v>100</v>
      </c>
      <c r="E1372" s="18" t="s">
        <v>24</v>
      </c>
      <c r="F1372" s="18" t="s">
        <v>87</v>
      </c>
      <c r="G1372" s="18" t="s">
        <v>2548</v>
      </c>
      <c r="H1372" s="19">
        <v>14</v>
      </c>
      <c r="I1372" s="19">
        <v>34</v>
      </c>
      <c r="J1372" s="18" t="s">
        <v>89</v>
      </c>
      <c r="K1372" s="19">
        <v>3</v>
      </c>
      <c r="L1372" s="19">
        <v>2</v>
      </c>
      <c r="M1372" s="19">
        <v>3</v>
      </c>
      <c r="N1372" s="19">
        <v>3</v>
      </c>
      <c r="O1372" s="18" t="s">
        <v>150</v>
      </c>
      <c r="P1372" s="20">
        <f>ROUND(CachTinhDiem!$B$23*ROUND(1+(SUMPRODUCT(INDEX(CachTinhDiem!$B$8:$E$11,1,0),$K1372:$N1372)-1)*9/4,1)+CachTinhDiem!$B$24*ROUND(1+(INDEX(CachTinhDiem!$B$15:$E$20,MATCH($O1372,CachTinhDiem!$A$15:$A$20,0),1)-1)*9/4,1),1)</f>
        <v>5.7</v>
      </c>
      <c r="Q1372" s="20">
        <f>ROUND(CachTinhDiem!$B$23*ROUND(1+(SUMPRODUCT(INDEX(CachTinhDiem!$B$8:$E$11,2,0),$K1372:$N1372)-1)*9/4,1)+CachTinhDiem!$B$24*ROUND(1+(INDEX(CachTinhDiem!$B$15:$E$20,MATCH($O1372,CachTinhDiem!$A$15:$A$20,0),2)-1)*9/4,1),1)</f>
        <v>4.5999999999999996</v>
      </c>
      <c r="R1372" s="20">
        <f>ROUND(CachTinhDiem!$B$23*ROUND(1+(SUMPRODUCT(INDEX(CachTinhDiem!$B$8:$E$11,3,0),$K1372:$N1372)-1)*9/4,1)+CachTinhDiem!$B$24*ROUND(1+(INDEX(CachTinhDiem!$B$15:$E$20,MATCH($O1372,CachTinhDiem!$A$15:$A$20,0),3)-1)*9/4,1),1)</f>
        <v>6.4</v>
      </c>
      <c r="S1372" s="20">
        <f>ROUND(CachTinhDiem!$B$23*ROUND(1+(SUMPRODUCT(INDEX(CachTinhDiem!$B$8:$E$11,4,0),$K1372:$N1372)-1)*9/4,1)+CachTinhDiem!$B$24*ROUND(1+(INDEX(CachTinhDiem!$B$15:$E$20,MATCH($O1372,CachTinhDiem!$A$15:$A$20,0),4)-1)*9/4,1),1)</f>
        <v>5.2</v>
      </c>
      <c r="T1372" s="18" t="str">
        <f>INDEX(CachTinhDiem!$A$8:$A$11,MATCH(MAX($P1372:$S1372),$P1372:$S1372,0))</f>
        <v>Vẽ ngoại cảnh</v>
      </c>
      <c r="U1372" s="21" t="s">
        <v>91</v>
      </c>
      <c r="V1372" s="21" t="s">
        <v>92</v>
      </c>
    </row>
    <row r="1373" spans="1:22" ht="15" customHeight="1" x14ac:dyDescent="0.35">
      <c r="A1373" s="18" t="s">
        <v>2953</v>
      </c>
      <c r="B1373" s="18" t="s">
        <v>2523</v>
      </c>
      <c r="C1373" s="18" t="s">
        <v>2954</v>
      </c>
      <c r="D1373" s="18" t="s">
        <v>85</v>
      </c>
      <c r="E1373" s="18" t="s">
        <v>147</v>
      </c>
      <c r="F1373" s="18" t="s">
        <v>87</v>
      </c>
      <c r="G1373" s="18" t="s">
        <v>2530</v>
      </c>
      <c r="H1373" s="19">
        <v>14</v>
      </c>
      <c r="I1373" s="19">
        <v>34</v>
      </c>
      <c r="J1373" s="18" t="s">
        <v>89</v>
      </c>
      <c r="K1373" s="19">
        <v>3</v>
      </c>
      <c r="L1373" s="19">
        <v>1</v>
      </c>
      <c r="M1373" s="19">
        <v>4</v>
      </c>
      <c r="N1373" s="19">
        <v>4</v>
      </c>
      <c r="O1373" s="18" t="s">
        <v>103</v>
      </c>
      <c r="P1373" s="20">
        <f>ROUND(CachTinhDiem!$B$23*ROUND(1+(SUMPRODUCT(INDEX(CachTinhDiem!$B$8:$E$11,1,0),$K1373:$N1373)-1)*9/4,1)+CachTinhDiem!$B$24*ROUND(1+(INDEX(CachTinhDiem!$B$15:$E$20,MATCH($O1373,CachTinhDiem!$A$15:$A$20,0),1)-1)*9/4,1),1)</f>
        <v>6.2</v>
      </c>
      <c r="Q1373" s="20">
        <f>ROUND(CachTinhDiem!$B$23*ROUND(1+(SUMPRODUCT(INDEX(CachTinhDiem!$B$8:$E$11,2,0),$K1373:$N1373)-1)*9/4,1)+CachTinhDiem!$B$24*ROUND(1+(INDEX(CachTinhDiem!$B$15:$E$20,MATCH($O1373,CachTinhDiem!$A$15:$A$20,0),2)-1)*9/4,1),1)</f>
        <v>5.2</v>
      </c>
      <c r="R1373" s="20">
        <f>ROUND(CachTinhDiem!$B$23*ROUND(1+(SUMPRODUCT(INDEX(CachTinhDiem!$B$8:$E$11,3,0),$K1373:$N1373)-1)*9/4,1)+CachTinhDiem!$B$24*ROUND(1+(INDEX(CachTinhDiem!$B$15:$E$20,MATCH($O1373,CachTinhDiem!$A$15:$A$20,0),3)-1)*9/4,1),1)</f>
        <v>5</v>
      </c>
      <c r="S1373" s="20">
        <f>ROUND(CachTinhDiem!$B$23*ROUND(1+(SUMPRODUCT(INDEX(CachTinhDiem!$B$8:$E$11,4,0),$K1373:$N1373)-1)*9/4,1)+CachTinhDiem!$B$24*ROUND(1+(INDEX(CachTinhDiem!$B$15:$E$20,MATCH($O1373,CachTinhDiem!$A$15:$A$20,0),4)-1)*9/4,1),1)</f>
        <v>7.5</v>
      </c>
      <c r="T1373" s="18" t="str">
        <f>INDEX(CachTinhDiem!$A$8:$A$11,MATCH(MAX($P1373:$S1373),$P1373:$S1373,0))</f>
        <v>Thuyết trình</v>
      </c>
      <c r="U1373" s="21" t="s">
        <v>91</v>
      </c>
      <c r="V1373" s="21" t="s">
        <v>92</v>
      </c>
    </row>
    <row r="1374" spans="1:22" ht="15" customHeight="1" x14ac:dyDescent="0.35">
      <c r="A1374" s="18" t="s">
        <v>2955</v>
      </c>
      <c r="B1374" s="18" t="s">
        <v>2523</v>
      </c>
      <c r="C1374" s="18" t="s">
        <v>2956</v>
      </c>
      <c r="D1374" s="18" t="s">
        <v>85</v>
      </c>
      <c r="E1374" s="18" t="s">
        <v>106</v>
      </c>
      <c r="F1374" s="18" t="s">
        <v>87</v>
      </c>
      <c r="G1374" s="18" t="s">
        <v>1258</v>
      </c>
      <c r="H1374" s="19">
        <v>5</v>
      </c>
      <c r="I1374" s="19">
        <v>10</v>
      </c>
      <c r="J1374" s="18" t="s">
        <v>120</v>
      </c>
      <c r="K1374" s="19">
        <v>4</v>
      </c>
      <c r="L1374" s="19">
        <v>1</v>
      </c>
      <c r="M1374" s="19">
        <v>2</v>
      </c>
      <c r="N1374" s="19">
        <v>1</v>
      </c>
      <c r="O1374" s="18" t="s">
        <v>115</v>
      </c>
      <c r="P1374" s="20">
        <f>ROUND(CachTinhDiem!$B$23*ROUND(1+(SUMPRODUCT(INDEX(CachTinhDiem!$B$8:$E$11,1,0),$K1374:$N1374)-1)*9/4,1)+CachTinhDiem!$B$24*ROUND(1+(INDEX(CachTinhDiem!$B$15:$E$20,MATCH($O1374,CachTinhDiem!$A$15:$A$20,0),1)-1)*9/4,1),1)</f>
        <v>4.7</v>
      </c>
      <c r="Q1374" s="20">
        <f>ROUND(CachTinhDiem!$B$23*ROUND(1+(SUMPRODUCT(INDEX(CachTinhDiem!$B$8:$E$11,2,0),$K1374:$N1374)-1)*9/4,1)+CachTinhDiem!$B$24*ROUND(1+(INDEX(CachTinhDiem!$B$15:$E$20,MATCH($O1374,CachTinhDiem!$A$15:$A$20,0),2)-1)*9/4,1),1)</f>
        <v>4.8</v>
      </c>
      <c r="R1374" s="20">
        <f>ROUND(CachTinhDiem!$B$23*ROUND(1+(SUMPRODUCT(INDEX(CachTinhDiem!$B$8:$E$11,3,0),$K1374:$N1374)-1)*9/4,1)+CachTinhDiem!$B$24*ROUND(1+(INDEX(CachTinhDiem!$B$15:$E$20,MATCH($O1374,CachTinhDiem!$A$15:$A$20,0),3)-1)*9/4,1),1)</f>
        <v>4.5</v>
      </c>
      <c r="S1374" s="20">
        <f>ROUND(CachTinhDiem!$B$23*ROUND(1+(SUMPRODUCT(INDEX(CachTinhDiem!$B$8:$E$11,4,0),$K1374:$N1374)-1)*9/4,1)+CachTinhDiem!$B$24*ROUND(1+(INDEX(CachTinhDiem!$B$15:$E$20,MATCH($O1374,CachTinhDiem!$A$15:$A$20,0),4)-1)*9/4,1),1)</f>
        <v>2.7</v>
      </c>
      <c r="T1374" s="18" t="str">
        <f>INDEX(CachTinhDiem!$A$8:$A$11,MATCH(MAX($P1374:$S1374),$P1374:$S1374,0))</f>
        <v>Xưởng/Công trình</v>
      </c>
      <c r="U1374" s="21" t="s">
        <v>91</v>
      </c>
      <c r="V1374" s="21" t="s">
        <v>92</v>
      </c>
    </row>
    <row r="1375" spans="1:22" ht="15" customHeight="1" x14ac:dyDescent="0.35">
      <c r="A1375" s="18" t="s">
        <v>2957</v>
      </c>
      <c r="B1375" s="18" t="s">
        <v>2523</v>
      </c>
      <c r="C1375" s="18" t="s">
        <v>2958</v>
      </c>
      <c r="D1375" s="18" t="s">
        <v>136</v>
      </c>
      <c r="E1375" s="18" t="s">
        <v>170</v>
      </c>
      <c r="F1375" s="18" t="s">
        <v>87</v>
      </c>
      <c r="G1375" s="18" t="s">
        <v>2562</v>
      </c>
      <c r="H1375" s="19">
        <v>6</v>
      </c>
      <c r="I1375" s="19">
        <v>40</v>
      </c>
      <c r="J1375" s="18" t="s">
        <v>1520</v>
      </c>
      <c r="K1375" s="19">
        <v>3</v>
      </c>
      <c r="L1375" s="19">
        <v>5</v>
      </c>
      <c r="M1375" s="19">
        <v>4</v>
      </c>
      <c r="N1375" s="19">
        <v>4</v>
      </c>
      <c r="O1375" s="18" t="s">
        <v>90</v>
      </c>
      <c r="P1375" s="20">
        <f>ROUND(CachTinhDiem!$B$23*ROUND(1+(SUMPRODUCT(INDEX(CachTinhDiem!$B$8:$E$11,1,0),$K1375:$N1375)-1)*9/4,1)+CachTinhDiem!$B$24*ROUND(1+(INDEX(CachTinhDiem!$B$15:$E$20,MATCH($O1375,CachTinhDiem!$A$15:$A$20,0),1)-1)*9/4,1),1)</f>
        <v>8.1</v>
      </c>
      <c r="Q1375" s="20">
        <f>ROUND(CachTinhDiem!$B$23*ROUND(1+(SUMPRODUCT(INDEX(CachTinhDiem!$B$8:$E$11,2,0),$K1375:$N1375)-1)*9/4,1)+CachTinhDiem!$B$24*ROUND(1+(INDEX(CachTinhDiem!$B$15:$E$20,MATCH($O1375,CachTinhDiem!$A$15:$A$20,0),2)-1)*9/4,1),1)</f>
        <v>7.1</v>
      </c>
      <c r="R1375" s="20">
        <f>ROUND(CachTinhDiem!$B$23*ROUND(1+(SUMPRODUCT(INDEX(CachTinhDiem!$B$8:$E$11,3,0),$K1375:$N1375)-1)*9/4,1)+CachTinhDiem!$B$24*ROUND(1+(INDEX(CachTinhDiem!$B$15:$E$20,MATCH($O1375,CachTinhDiem!$A$15:$A$20,0),3)-1)*9/4,1),1)</f>
        <v>8.1999999999999993</v>
      </c>
      <c r="S1375" s="20">
        <f>ROUND(CachTinhDiem!$B$23*ROUND(1+(SUMPRODUCT(INDEX(CachTinhDiem!$B$8:$E$11,4,0),$K1375:$N1375)-1)*9/4,1)+CachTinhDiem!$B$24*ROUND(1+(INDEX(CachTinhDiem!$B$15:$E$20,MATCH($O1375,CachTinhDiem!$A$15:$A$20,0),4)-1)*9/4,1),1)</f>
        <v>6.7</v>
      </c>
      <c r="T1375" s="18" t="str">
        <f>INDEX(CachTinhDiem!$A$8:$A$11,MATCH(MAX($P1375:$S1375),$P1375:$S1375,0))</f>
        <v>Vẽ ngoại cảnh</v>
      </c>
      <c r="U1375" s="21" t="s">
        <v>91</v>
      </c>
      <c r="V1375" s="21" t="s">
        <v>92</v>
      </c>
    </row>
    <row r="1376" spans="1:22" ht="15" customHeight="1" x14ac:dyDescent="0.35">
      <c r="A1376" s="18" t="s">
        <v>2959</v>
      </c>
      <c r="B1376" s="18" t="s">
        <v>2523</v>
      </c>
      <c r="C1376" s="18" t="s">
        <v>2960</v>
      </c>
      <c r="D1376" s="18" t="s">
        <v>100</v>
      </c>
      <c r="E1376" s="18" t="s">
        <v>131</v>
      </c>
      <c r="F1376" s="18" t="s">
        <v>87</v>
      </c>
      <c r="G1376" s="18" t="s">
        <v>1065</v>
      </c>
      <c r="H1376" s="19">
        <v>5</v>
      </c>
      <c r="I1376" s="19">
        <v>10</v>
      </c>
      <c r="J1376" s="18" t="s">
        <v>120</v>
      </c>
      <c r="K1376" s="19">
        <v>4</v>
      </c>
      <c r="L1376" s="19">
        <v>2</v>
      </c>
      <c r="M1376" s="19">
        <v>2</v>
      </c>
      <c r="N1376" s="19">
        <v>1</v>
      </c>
      <c r="O1376" s="18" t="s">
        <v>115</v>
      </c>
      <c r="P1376" s="20">
        <f>ROUND(CachTinhDiem!$B$23*ROUND(1+(SUMPRODUCT(INDEX(CachTinhDiem!$B$8:$E$11,1,0),$K1376:$N1376)-1)*9/4,1)+CachTinhDiem!$B$24*ROUND(1+(INDEX(CachTinhDiem!$B$15:$E$20,MATCH($O1376,CachTinhDiem!$A$15:$A$20,0),1)-1)*9/4,1),1)</f>
        <v>5.0999999999999996</v>
      </c>
      <c r="Q1376" s="20">
        <f>ROUND(CachTinhDiem!$B$23*ROUND(1+(SUMPRODUCT(INDEX(CachTinhDiem!$B$8:$E$11,2,0),$K1376:$N1376)-1)*9/4,1)+CachTinhDiem!$B$24*ROUND(1+(INDEX(CachTinhDiem!$B$15:$E$20,MATCH($O1376,CachTinhDiem!$A$15:$A$20,0),2)-1)*9/4,1),1)</f>
        <v>5.0999999999999996</v>
      </c>
      <c r="R1376" s="20">
        <f>ROUND(CachTinhDiem!$B$23*ROUND(1+(SUMPRODUCT(INDEX(CachTinhDiem!$B$8:$E$11,3,0),$K1376:$N1376)-1)*9/4,1)+CachTinhDiem!$B$24*ROUND(1+(INDEX(CachTinhDiem!$B$15:$E$20,MATCH($O1376,CachTinhDiem!$A$15:$A$20,0),3)-1)*9/4,1),1)</f>
        <v>5</v>
      </c>
      <c r="S1376" s="20">
        <f>ROUND(CachTinhDiem!$B$23*ROUND(1+(SUMPRODUCT(INDEX(CachTinhDiem!$B$8:$E$11,4,0),$K1376:$N1376)-1)*9/4,1)+CachTinhDiem!$B$24*ROUND(1+(INDEX(CachTinhDiem!$B$15:$E$20,MATCH($O1376,CachTinhDiem!$A$15:$A$20,0),4)-1)*9/4,1),1)</f>
        <v>3</v>
      </c>
      <c r="T1376" s="18" t="str">
        <f>INDEX(CachTinhDiem!$A$8:$A$11,MATCH(MAX($P1376:$S1376),$P1376:$S1376,0))</f>
        <v>Đi học</v>
      </c>
      <c r="U1376" s="21" t="s">
        <v>91</v>
      </c>
      <c r="V1376" s="21" t="s">
        <v>92</v>
      </c>
    </row>
    <row r="1377" spans="1:22" ht="15" customHeight="1" x14ac:dyDescent="0.35">
      <c r="A1377" s="18" t="s">
        <v>2961</v>
      </c>
      <c r="B1377" s="18" t="s">
        <v>2523</v>
      </c>
      <c r="C1377" s="18" t="s">
        <v>2962</v>
      </c>
      <c r="D1377" s="18" t="s">
        <v>85</v>
      </c>
      <c r="E1377" s="18" t="s">
        <v>254</v>
      </c>
      <c r="F1377" s="18" t="s">
        <v>87</v>
      </c>
      <c r="G1377" s="18" t="s">
        <v>1065</v>
      </c>
      <c r="H1377" s="19">
        <v>5</v>
      </c>
      <c r="I1377" s="19">
        <v>10</v>
      </c>
      <c r="J1377" s="18" t="s">
        <v>120</v>
      </c>
      <c r="K1377" s="19">
        <v>4</v>
      </c>
      <c r="L1377" s="19">
        <v>2</v>
      </c>
      <c r="M1377" s="19">
        <v>2</v>
      </c>
      <c r="N1377" s="19">
        <v>1</v>
      </c>
      <c r="O1377" s="18" t="s">
        <v>115</v>
      </c>
      <c r="P1377" s="20">
        <f>ROUND(CachTinhDiem!$B$23*ROUND(1+(SUMPRODUCT(INDEX(CachTinhDiem!$B$8:$E$11,1,0),$K1377:$N1377)-1)*9/4,1)+CachTinhDiem!$B$24*ROUND(1+(INDEX(CachTinhDiem!$B$15:$E$20,MATCH($O1377,CachTinhDiem!$A$15:$A$20,0),1)-1)*9/4,1),1)</f>
        <v>5.0999999999999996</v>
      </c>
      <c r="Q1377" s="20">
        <f>ROUND(CachTinhDiem!$B$23*ROUND(1+(SUMPRODUCT(INDEX(CachTinhDiem!$B$8:$E$11,2,0),$K1377:$N1377)-1)*9/4,1)+CachTinhDiem!$B$24*ROUND(1+(INDEX(CachTinhDiem!$B$15:$E$20,MATCH($O1377,CachTinhDiem!$A$15:$A$20,0),2)-1)*9/4,1),1)</f>
        <v>5.0999999999999996</v>
      </c>
      <c r="R1377" s="20">
        <f>ROUND(CachTinhDiem!$B$23*ROUND(1+(SUMPRODUCT(INDEX(CachTinhDiem!$B$8:$E$11,3,0),$K1377:$N1377)-1)*9/4,1)+CachTinhDiem!$B$24*ROUND(1+(INDEX(CachTinhDiem!$B$15:$E$20,MATCH($O1377,CachTinhDiem!$A$15:$A$20,0),3)-1)*9/4,1),1)</f>
        <v>5</v>
      </c>
      <c r="S1377" s="20">
        <f>ROUND(CachTinhDiem!$B$23*ROUND(1+(SUMPRODUCT(INDEX(CachTinhDiem!$B$8:$E$11,4,0),$K1377:$N1377)-1)*9/4,1)+CachTinhDiem!$B$24*ROUND(1+(INDEX(CachTinhDiem!$B$15:$E$20,MATCH($O1377,CachTinhDiem!$A$15:$A$20,0),4)-1)*9/4,1),1)</f>
        <v>3</v>
      </c>
      <c r="T1377" s="18" t="str">
        <f>INDEX(CachTinhDiem!$A$8:$A$11,MATCH(MAX($P1377:$S1377),$P1377:$S1377,0))</f>
        <v>Đi học</v>
      </c>
      <c r="U1377" s="21" t="s">
        <v>91</v>
      </c>
      <c r="V1377" s="21" t="s">
        <v>92</v>
      </c>
    </row>
    <row r="1378" spans="1:22" ht="15" customHeight="1" x14ac:dyDescent="0.35">
      <c r="A1378" s="18" t="s">
        <v>2963</v>
      </c>
      <c r="B1378" s="18" t="s">
        <v>2523</v>
      </c>
      <c r="C1378" s="18" t="s">
        <v>2964</v>
      </c>
      <c r="D1378" s="18" t="s">
        <v>85</v>
      </c>
      <c r="E1378" s="18" t="s">
        <v>254</v>
      </c>
      <c r="F1378" s="18" t="s">
        <v>87</v>
      </c>
      <c r="G1378" s="18" t="s">
        <v>2569</v>
      </c>
      <c r="H1378" s="19">
        <v>12</v>
      </c>
      <c r="I1378" s="19">
        <v>38</v>
      </c>
      <c r="J1378" s="18" t="s">
        <v>89</v>
      </c>
      <c r="K1378" s="19">
        <v>2</v>
      </c>
      <c r="L1378" s="19">
        <v>3</v>
      </c>
      <c r="M1378" s="19">
        <v>5</v>
      </c>
      <c r="N1378" s="19">
        <v>2</v>
      </c>
      <c r="O1378" s="18" t="s">
        <v>138</v>
      </c>
      <c r="P1378" s="20">
        <f>ROUND(CachTinhDiem!$B$23*ROUND(1+(SUMPRODUCT(INDEX(CachTinhDiem!$B$8:$E$11,1,0),$K1378:$N1378)-1)*9/4,1)+CachTinhDiem!$B$24*ROUND(1+(INDEX(CachTinhDiem!$B$15:$E$20,MATCH($O1378,CachTinhDiem!$A$15:$A$20,0),1)-1)*9/4,1),1)</f>
        <v>6.5</v>
      </c>
      <c r="Q1378" s="20">
        <f>ROUND(CachTinhDiem!$B$23*ROUND(1+(SUMPRODUCT(INDEX(CachTinhDiem!$B$8:$E$11,2,0),$K1378:$N1378)-1)*9/4,1)+CachTinhDiem!$B$24*ROUND(1+(INDEX(CachTinhDiem!$B$15:$E$20,MATCH($O1378,CachTinhDiem!$A$15:$A$20,0),2)-1)*9/4,1),1)</f>
        <v>8</v>
      </c>
      <c r="R1378" s="20">
        <f>ROUND(CachTinhDiem!$B$23*ROUND(1+(SUMPRODUCT(INDEX(CachTinhDiem!$B$8:$E$11,3,0),$K1378:$N1378)-1)*9/4,1)+CachTinhDiem!$B$24*ROUND(1+(INDEX(CachTinhDiem!$B$15:$E$20,MATCH($O1378,CachTinhDiem!$A$15:$A$20,0),3)-1)*9/4,1),1)</f>
        <v>7.5</v>
      </c>
      <c r="S1378" s="20">
        <f>ROUND(CachTinhDiem!$B$23*ROUND(1+(SUMPRODUCT(INDEX(CachTinhDiem!$B$8:$E$11,4,0),$K1378:$N1378)-1)*9/4,1)+CachTinhDiem!$B$24*ROUND(1+(INDEX(CachTinhDiem!$B$15:$E$20,MATCH($O1378,CachTinhDiem!$A$15:$A$20,0),4)-1)*9/4,1),1)</f>
        <v>3.9</v>
      </c>
      <c r="T1378" s="18" t="str">
        <f>INDEX(CachTinhDiem!$A$8:$A$11,MATCH(MAX($P1378:$S1378),$P1378:$S1378,0))</f>
        <v>Xưởng/Công trình</v>
      </c>
      <c r="U1378" s="21" t="s">
        <v>91</v>
      </c>
      <c r="V1378" s="21" t="s">
        <v>92</v>
      </c>
    </row>
    <row r="1379" spans="1:22" ht="15" customHeight="1" x14ac:dyDescent="0.35">
      <c r="A1379" s="18" t="s">
        <v>2965</v>
      </c>
      <c r="B1379" s="18" t="s">
        <v>2523</v>
      </c>
      <c r="C1379" s="18" t="s">
        <v>2966</v>
      </c>
      <c r="D1379" s="18" t="s">
        <v>85</v>
      </c>
      <c r="E1379" s="18" t="s">
        <v>131</v>
      </c>
      <c r="F1379" s="18" t="s">
        <v>87</v>
      </c>
      <c r="G1379" s="18" t="s">
        <v>2548</v>
      </c>
      <c r="H1379" s="19">
        <v>15</v>
      </c>
      <c r="I1379" s="19">
        <v>33</v>
      </c>
      <c r="J1379" s="18" t="s">
        <v>89</v>
      </c>
      <c r="K1379" s="19">
        <v>2</v>
      </c>
      <c r="L1379" s="19">
        <v>2</v>
      </c>
      <c r="M1379" s="19">
        <v>3</v>
      </c>
      <c r="N1379" s="19">
        <v>3</v>
      </c>
      <c r="O1379" s="18" t="s">
        <v>90</v>
      </c>
      <c r="P1379" s="20">
        <f>ROUND(CachTinhDiem!$B$23*ROUND(1+(SUMPRODUCT(INDEX(CachTinhDiem!$B$8:$E$11,1,0),$K1379:$N1379)-1)*9/4,1)+CachTinhDiem!$B$24*ROUND(1+(INDEX(CachTinhDiem!$B$15:$E$20,MATCH($O1379,CachTinhDiem!$A$15:$A$20,0),1)-1)*9/4,1),1)</f>
        <v>5.6</v>
      </c>
      <c r="Q1379" s="20">
        <f>ROUND(CachTinhDiem!$B$23*ROUND(1+(SUMPRODUCT(INDEX(CachTinhDiem!$B$8:$E$11,2,0),$K1379:$N1379)-1)*9/4,1)+CachTinhDiem!$B$24*ROUND(1+(INDEX(CachTinhDiem!$B$15:$E$20,MATCH($O1379,CachTinhDiem!$A$15:$A$20,0),2)-1)*9/4,1),1)</f>
        <v>4.9000000000000004</v>
      </c>
      <c r="R1379" s="20">
        <f>ROUND(CachTinhDiem!$B$23*ROUND(1+(SUMPRODUCT(INDEX(CachTinhDiem!$B$8:$E$11,3,0),$K1379:$N1379)-1)*9/4,1)+CachTinhDiem!$B$24*ROUND(1+(INDEX(CachTinhDiem!$B$15:$E$20,MATCH($O1379,CachTinhDiem!$A$15:$A$20,0),3)-1)*9/4,1),1)</f>
        <v>5.7</v>
      </c>
      <c r="S1379" s="20">
        <f>ROUND(CachTinhDiem!$B$23*ROUND(1+(SUMPRODUCT(INDEX(CachTinhDiem!$B$8:$E$11,4,0),$K1379:$N1379)-1)*9/4,1)+CachTinhDiem!$B$24*ROUND(1+(INDEX(CachTinhDiem!$B$15:$E$20,MATCH($O1379,CachTinhDiem!$A$15:$A$20,0),4)-1)*9/4,1),1)</f>
        <v>4.5999999999999996</v>
      </c>
      <c r="T1379" s="18" t="str">
        <f>INDEX(CachTinhDiem!$A$8:$A$11,MATCH(MAX($P1379:$S1379),$P1379:$S1379,0))</f>
        <v>Vẽ ngoại cảnh</v>
      </c>
      <c r="U1379" s="21" t="s">
        <v>91</v>
      </c>
      <c r="V1379" s="21" t="s">
        <v>92</v>
      </c>
    </row>
    <row r="1380" spans="1:22" ht="15" customHeight="1" x14ac:dyDescent="0.35">
      <c r="A1380" s="18" t="s">
        <v>2967</v>
      </c>
      <c r="B1380" s="18" t="s">
        <v>2523</v>
      </c>
      <c r="C1380" s="18" t="s">
        <v>2968</v>
      </c>
      <c r="D1380" s="18" t="s">
        <v>85</v>
      </c>
      <c r="E1380" s="18" t="s">
        <v>147</v>
      </c>
      <c r="F1380" s="18" t="s">
        <v>87</v>
      </c>
      <c r="G1380" s="18" t="s">
        <v>1258</v>
      </c>
      <c r="H1380" s="19">
        <v>6</v>
      </c>
      <c r="I1380" s="19">
        <v>35</v>
      </c>
      <c r="J1380" s="18" t="s">
        <v>1520</v>
      </c>
      <c r="K1380" s="19">
        <v>4</v>
      </c>
      <c r="L1380" s="19">
        <v>1</v>
      </c>
      <c r="M1380" s="19">
        <v>2</v>
      </c>
      <c r="N1380" s="19">
        <v>5</v>
      </c>
      <c r="O1380" s="18" t="s">
        <v>103</v>
      </c>
      <c r="P1380" s="20">
        <f>ROUND(CachTinhDiem!$B$23*ROUND(1+(SUMPRODUCT(INDEX(CachTinhDiem!$B$8:$E$11,1,0),$K1380:$N1380)-1)*9/4,1)+CachTinhDiem!$B$24*ROUND(1+(INDEX(CachTinhDiem!$B$15:$E$20,MATCH($O1380,CachTinhDiem!$A$15:$A$20,0),1)-1)*9/4,1),1)</f>
        <v>5.9</v>
      </c>
      <c r="Q1380" s="20">
        <f>ROUND(CachTinhDiem!$B$23*ROUND(1+(SUMPRODUCT(INDEX(CachTinhDiem!$B$8:$E$11,2,0),$K1380:$N1380)-1)*9/4,1)+CachTinhDiem!$B$24*ROUND(1+(INDEX(CachTinhDiem!$B$15:$E$20,MATCH($O1380,CachTinhDiem!$A$15:$A$20,0),2)-1)*9/4,1),1)</f>
        <v>4.0999999999999996</v>
      </c>
      <c r="R1380" s="20">
        <f>ROUND(CachTinhDiem!$B$23*ROUND(1+(SUMPRODUCT(INDEX(CachTinhDiem!$B$8:$E$11,3,0),$K1380:$N1380)-1)*9/4,1)+CachTinhDiem!$B$24*ROUND(1+(INDEX(CachTinhDiem!$B$15:$E$20,MATCH($O1380,CachTinhDiem!$A$15:$A$20,0),3)-1)*9/4,1),1)</f>
        <v>3.7</v>
      </c>
      <c r="S1380" s="20">
        <f>ROUND(CachTinhDiem!$B$23*ROUND(1+(SUMPRODUCT(INDEX(CachTinhDiem!$B$8:$E$11,4,0),$K1380:$N1380)-1)*9/4,1)+CachTinhDiem!$B$24*ROUND(1+(INDEX(CachTinhDiem!$B$15:$E$20,MATCH($O1380,CachTinhDiem!$A$15:$A$20,0),4)-1)*9/4,1),1)</f>
        <v>7.8</v>
      </c>
      <c r="T1380" s="18" t="str">
        <f>INDEX(CachTinhDiem!$A$8:$A$11,MATCH(MAX($P1380:$S1380),$P1380:$S1380,0))</f>
        <v>Thuyết trình</v>
      </c>
      <c r="U1380" s="21" t="s">
        <v>91</v>
      </c>
      <c r="V1380" s="21" t="s">
        <v>92</v>
      </c>
    </row>
    <row r="1381" spans="1:22" ht="15" customHeight="1" x14ac:dyDescent="0.35">
      <c r="A1381" s="18" t="s">
        <v>2969</v>
      </c>
      <c r="B1381" s="18" t="s">
        <v>2523</v>
      </c>
      <c r="C1381" s="18" t="s">
        <v>2970</v>
      </c>
      <c r="D1381" s="18" t="s">
        <v>85</v>
      </c>
      <c r="E1381" s="18" t="s">
        <v>24</v>
      </c>
      <c r="F1381" s="18" t="s">
        <v>87</v>
      </c>
      <c r="G1381" s="18" t="s">
        <v>1123</v>
      </c>
      <c r="H1381" s="19">
        <v>6</v>
      </c>
      <c r="I1381" s="19">
        <v>37</v>
      </c>
      <c r="J1381" s="18" t="s">
        <v>1520</v>
      </c>
      <c r="K1381" s="19">
        <v>4</v>
      </c>
      <c r="L1381" s="19">
        <v>2</v>
      </c>
      <c r="M1381" s="19">
        <v>4</v>
      </c>
      <c r="N1381" s="19">
        <v>3</v>
      </c>
      <c r="O1381" s="18" t="s">
        <v>90</v>
      </c>
      <c r="P1381" s="20">
        <f>ROUND(CachTinhDiem!$B$23*ROUND(1+(SUMPRODUCT(INDEX(CachTinhDiem!$B$8:$E$11,1,0),$K1381:$N1381)-1)*9/4,1)+CachTinhDiem!$B$24*ROUND(1+(INDEX(CachTinhDiem!$B$15:$E$20,MATCH($O1381,CachTinhDiem!$A$15:$A$20,0),1)-1)*9/4,1),1)</f>
        <v>6.3</v>
      </c>
      <c r="Q1381" s="20">
        <f>ROUND(CachTinhDiem!$B$23*ROUND(1+(SUMPRODUCT(INDEX(CachTinhDiem!$B$8:$E$11,2,0),$K1381:$N1381)-1)*9/4,1)+CachTinhDiem!$B$24*ROUND(1+(INDEX(CachTinhDiem!$B$15:$E$20,MATCH($O1381,CachTinhDiem!$A$15:$A$20,0),2)-1)*9/4,1),1)</f>
        <v>6.3</v>
      </c>
      <c r="R1381" s="20">
        <f>ROUND(CachTinhDiem!$B$23*ROUND(1+(SUMPRODUCT(INDEX(CachTinhDiem!$B$8:$E$11,3,0),$K1381:$N1381)-1)*9/4,1)+CachTinhDiem!$B$24*ROUND(1+(INDEX(CachTinhDiem!$B$15:$E$20,MATCH($O1381,CachTinhDiem!$A$15:$A$20,0),3)-1)*9/4,1),1)</f>
        <v>6.5</v>
      </c>
      <c r="S1381" s="20">
        <f>ROUND(CachTinhDiem!$B$23*ROUND(1+(SUMPRODUCT(INDEX(CachTinhDiem!$B$8:$E$11,4,0),$K1381:$N1381)-1)*9/4,1)+CachTinhDiem!$B$24*ROUND(1+(INDEX(CachTinhDiem!$B$15:$E$20,MATCH($O1381,CachTinhDiem!$A$15:$A$20,0),4)-1)*9/4,1),1)</f>
        <v>4.8</v>
      </c>
      <c r="T1381" s="18" t="str">
        <f>INDEX(CachTinhDiem!$A$8:$A$11,MATCH(MAX($P1381:$S1381),$P1381:$S1381,0))</f>
        <v>Vẽ ngoại cảnh</v>
      </c>
      <c r="U1381" s="21" t="s">
        <v>91</v>
      </c>
      <c r="V1381" s="21" t="s">
        <v>92</v>
      </c>
    </row>
    <row r="1382" spans="1:22" ht="15" customHeight="1" x14ac:dyDescent="0.35">
      <c r="A1382" s="18" t="s">
        <v>2971</v>
      </c>
      <c r="B1382" s="18" t="s">
        <v>2972</v>
      </c>
      <c r="C1382" s="18" t="s">
        <v>2973</v>
      </c>
      <c r="D1382" s="18" t="s">
        <v>85</v>
      </c>
      <c r="E1382" s="18" t="s">
        <v>86</v>
      </c>
      <c r="F1382" s="18" t="s">
        <v>87</v>
      </c>
      <c r="G1382" s="18" t="s">
        <v>2974</v>
      </c>
      <c r="H1382" s="19">
        <v>22</v>
      </c>
      <c r="I1382" s="19">
        <v>40</v>
      </c>
      <c r="J1382" s="18" t="s">
        <v>133</v>
      </c>
      <c r="K1382" s="19">
        <v>1</v>
      </c>
      <c r="L1382" s="19">
        <v>2</v>
      </c>
      <c r="M1382" s="19">
        <v>3</v>
      </c>
      <c r="N1382" s="19">
        <v>2</v>
      </c>
      <c r="O1382" s="18" t="s">
        <v>90</v>
      </c>
      <c r="P1382" s="20">
        <f>ROUND(CachTinhDiem!$B$23*ROUND(1+(SUMPRODUCT(INDEX(CachTinhDiem!$B$8:$E$11,1,0),$K1382:$N1382)-1)*9/4,1)+CachTinhDiem!$B$24*ROUND(1+(INDEX(CachTinhDiem!$B$15:$E$20,MATCH($O1382,CachTinhDiem!$A$15:$A$20,0),1)-1)*9/4,1),1)</f>
        <v>4.9000000000000004</v>
      </c>
      <c r="Q1382" s="20">
        <f>ROUND(CachTinhDiem!$B$23*ROUND(1+(SUMPRODUCT(INDEX(CachTinhDiem!$B$8:$E$11,2,0),$K1382:$N1382)-1)*9/4,1)+CachTinhDiem!$B$24*ROUND(1+(INDEX(CachTinhDiem!$B$15:$E$20,MATCH($O1382,CachTinhDiem!$A$15:$A$20,0),2)-1)*9/4,1),1)</f>
        <v>4.4000000000000004</v>
      </c>
      <c r="R1382" s="20">
        <f>ROUND(CachTinhDiem!$B$23*ROUND(1+(SUMPRODUCT(INDEX(CachTinhDiem!$B$8:$E$11,3,0),$K1382:$N1382)-1)*9/4,1)+CachTinhDiem!$B$24*ROUND(1+(INDEX(CachTinhDiem!$B$15:$E$20,MATCH($O1382,CachTinhDiem!$A$15:$A$20,0),3)-1)*9/4,1),1)</f>
        <v>5.4</v>
      </c>
      <c r="S1382" s="20">
        <f>ROUND(CachTinhDiem!$B$23*ROUND(1+(SUMPRODUCT(INDEX(CachTinhDiem!$B$8:$E$11,4,0),$K1382:$N1382)-1)*9/4,1)+CachTinhDiem!$B$24*ROUND(1+(INDEX(CachTinhDiem!$B$15:$E$20,MATCH($O1382,CachTinhDiem!$A$15:$A$20,0),4)-1)*9/4,1),1)</f>
        <v>3.6</v>
      </c>
      <c r="T1382" s="18" t="str">
        <f>INDEX(CachTinhDiem!$A$8:$A$11,MATCH(MAX($P1382:$S1382),$P1382:$S1382,0))</f>
        <v>Vẽ ngoại cảnh</v>
      </c>
      <c r="U1382" s="21" t="s">
        <v>91</v>
      </c>
      <c r="V1382" s="21" t="s">
        <v>92</v>
      </c>
    </row>
    <row r="1383" spans="1:22" ht="15" customHeight="1" x14ac:dyDescent="0.35">
      <c r="A1383" s="18" t="s">
        <v>2975</v>
      </c>
      <c r="B1383" s="18" t="s">
        <v>2972</v>
      </c>
      <c r="C1383" s="18" t="s">
        <v>2976</v>
      </c>
      <c r="D1383" s="18" t="s">
        <v>85</v>
      </c>
      <c r="E1383" s="18" t="s">
        <v>106</v>
      </c>
      <c r="F1383" s="18" t="s">
        <v>87</v>
      </c>
      <c r="G1383" s="18" t="s">
        <v>1258</v>
      </c>
      <c r="H1383" s="19">
        <v>17</v>
      </c>
      <c r="I1383" s="19">
        <v>39</v>
      </c>
      <c r="J1383" s="18" t="s">
        <v>89</v>
      </c>
      <c r="K1383" s="19">
        <v>2</v>
      </c>
      <c r="L1383" s="19">
        <v>2</v>
      </c>
      <c r="M1383" s="19">
        <v>4</v>
      </c>
      <c r="N1383" s="19">
        <v>3</v>
      </c>
      <c r="O1383" s="18" t="s">
        <v>115</v>
      </c>
      <c r="P1383" s="20">
        <f>ROUND(CachTinhDiem!$B$23*ROUND(1+(SUMPRODUCT(INDEX(CachTinhDiem!$B$8:$E$11,1,0),$K1383:$N1383)-1)*9/4,1)+CachTinhDiem!$B$24*ROUND(1+(INDEX(CachTinhDiem!$B$15:$E$20,MATCH($O1383,CachTinhDiem!$A$15:$A$20,0),1)-1)*9/4,1),1)</f>
        <v>6.7</v>
      </c>
      <c r="Q1383" s="20">
        <f>ROUND(CachTinhDiem!$B$23*ROUND(1+(SUMPRODUCT(INDEX(CachTinhDiem!$B$8:$E$11,2,0),$K1383:$N1383)-1)*9/4,1)+CachTinhDiem!$B$24*ROUND(1+(INDEX(CachTinhDiem!$B$15:$E$20,MATCH($O1383,CachTinhDiem!$A$15:$A$20,0),2)-1)*9/4,1),1)</f>
        <v>6.3</v>
      </c>
      <c r="R1383" s="20">
        <f>ROUND(CachTinhDiem!$B$23*ROUND(1+(SUMPRODUCT(INDEX(CachTinhDiem!$B$8:$E$11,3,0),$K1383:$N1383)-1)*9/4,1)+CachTinhDiem!$B$24*ROUND(1+(INDEX(CachTinhDiem!$B$15:$E$20,MATCH($O1383,CachTinhDiem!$A$15:$A$20,0),3)-1)*9/4,1),1)</f>
        <v>7.2</v>
      </c>
      <c r="S1383" s="20">
        <f>ROUND(CachTinhDiem!$B$23*ROUND(1+(SUMPRODUCT(INDEX(CachTinhDiem!$B$8:$E$11,4,0),$K1383:$N1383)-1)*9/4,1)+CachTinhDiem!$B$24*ROUND(1+(INDEX(CachTinhDiem!$B$15:$E$20,MATCH($O1383,CachTinhDiem!$A$15:$A$20,0),4)-1)*9/4,1),1)</f>
        <v>5.5</v>
      </c>
      <c r="T1383" s="18" t="str">
        <f>INDEX(CachTinhDiem!$A$8:$A$11,MATCH(MAX($P1383:$S1383),$P1383:$S1383,0))</f>
        <v>Vẽ ngoại cảnh</v>
      </c>
      <c r="U1383" s="21" t="s">
        <v>91</v>
      </c>
      <c r="V1383" s="21" t="s">
        <v>92</v>
      </c>
    </row>
    <row r="1384" spans="1:22" ht="15" customHeight="1" x14ac:dyDescent="0.35">
      <c r="A1384" s="18" t="s">
        <v>2977</v>
      </c>
      <c r="B1384" s="18" t="s">
        <v>2972</v>
      </c>
      <c r="C1384" s="18" t="s">
        <v>2978</v>
      </c>
      <c r="D1384" s="18" t="s">
        <v>100</v>
      </c>
      <c r="E1384" s="18" t="s">
        <v>106</v>
      </c>
      <c r="F1384" s="18" t="s">
        <v>87</v>
      </c>
      <c r="G1384" s="18" t="s">
        <v>2979</v>
      </c>
      <c r="H1384" s="19">
        <v>18</v>
      </c>
      <c r="I1384" s="19">
        <v>39</v>
      </c>
      <c r="J1384" s="18" t="s">
        <v>89</v>
      </c>
      <c r="K1384" s="19">
        <v>2</v>
      </c>
      <c r="L1384" s="19">
        <v>3</v>
      </c>
      <c r="M1384" s="19">
        <v>2</v>
      </c>
      <c r="N1384" s="19">
        <v>2</v>
      </c>
      <c r="O1384" s="18" t="s">
        <v>115</v>
      </c>
      <c r="P1384" s="20">
        <f>ROUND(CachTinhDiem!$B$23*ROUND(1+(SUMPRODUCT(INDEX(CachTinhDiem!$B$8:$E$11,1,0),$K1384:$N1384)-1)*9/4,1)+CachTinhDiem!$B$24*ROUND(1+(INDEX(CachTinhDiem!$B$15:$E$20,MATCH($O1384,CachTinhDiem!$A$15:$A$20,0),1)-1)*9/4,1),1)</f>
        <v>5.7</v>
      </c>
      <c r="Q1384" s="20">
        <f>ROUND(CachTinhDiem!$B$23*ROUND(1+(SUMPRODUCT(INDEX(CachTinhDiem!$B$8:$E$11,2,0),$K1384:$N1384)-1)*9/4,1)+CachTinhDiem!$B$24*ROUND(1+(INDEX(CachTinhDiem!$B$15:$E$20,MATCH($O1384,CachTinhDiem!$A$15:$A$20,0),2)-1)*9/4,1),1)</f>
        <v>4.9000000000000004</v>
      </c>
      <c r="R1384" s="20">
        <f>ROUND(CachTinhDiem!$B$23*ROUND(1+(SUMPRODUCT(INDEX(CachTinhDiem!$B$8:$E$11,3,0),$K1384:$N1384)-1)*9/4,1)+CachTinhDiem!$B$24*ROUND(1+(INDEX(CachTinhDiem!$B$15:$E$20,MATCH($O1384,CachTinhDiem!$A$15:$A$20,0),3)-1)*9/4,1),1)</f>
        <v>5.7</v>
      </c>
      <c r="S1384" s="20">
        <f>ROUND(CachTinhDiem!$B$23*ROUND(1+(SUMPRODUCT(INDEX(CachTinhDiem!$B$8:$E$11,4,0),$K1384:$N1384)-1)*9/4,1)+CachTinhDiem!$B$24*ROUND(1+(INDEX(CachTinhDiem!$B$15:$E$20,MATCH($O1384,CachTinhDiem!$A$15:$A$20,0),4)-1)*9/4,1),1)</f>
        <v>4.2</v>
      </c>
      <c r="T1384" s="18" t="str">
        <f>INDEX(CachTinhDiem!$A$8:$A$11,MATCH(MAX($P1384:$S1384),$P1384:$S1384,0))</f>
        <v>Đi học</v>
      </c>
      <c r="U1384" s="21" t="s">
        <v>91</v>
      </c>
      <c r="V1384" s="21" t="s">
        <v>92</v>
      </c>
    </row>
    <row r="1385" spans="1:22" ht="15" customHeight="1" x14ac:dyDescent="0.35">
      <c r="A1385" s="18" t="s">
        <v>2980</v>
      </c>
      <c r="B1385" s="18" t="s">
        <v>2972</v>
      </c>
      <c r="C1385" s="18" t="s">
        <v>2981</v>
      </c>
      <c r="D1385" s="18" t="s">
        <v>85</v>
      </c>
      <c r="E1385" s="18" t="s">
        <v>113</v>
      </c>
      <c r="F1385" s="18" t="s">
        <v>87</v>
      </c>
      <c r="G1385" s="18" t="s">
        <v>1123</v>
      </c>
      <c r="H1385" s="19">
        <v>20</v>
      </c>
      <c r="I1385" s="19">
        <v>37</v>
      </c>
      <c r="J1385" s="18" t="s">
        <v>89</v>
      </c>
      <c r="K1385" s="19">
        <v>2</v>
      </c>
      <c r="L1385" s="19">
        <v>2</v>
      </c>
      <c r="M1385" s="19">
        <v>2</v>
      </c>
      <c r="N1385" s="19">
        <v>4</v>
      </c>
      <c r="O1385" s="18" t="s">
        <v>110</v>
      </c>
      <c r="P1385" s="20">
        <f>ROUND(CachTinhDiem!$B$23*ROUND(1+(SUMPRODUCT(INDEX(CachTinhDiem!$B$8:$E$11,1,0),$K1385:$N1385)-1)*9/4,1)+CachTinhDiem!$B$24*ROUND(1+(INDEX(CachTinhDiem!$B$15:$E$20,MATCH($O1385,CachTinhDiem!$A$15:$A$20,0),1)-1)*9/4,1),1)</f>
        <v>5.6</v>
      </c>
      <c r="Q1385" s="20">
        <f>ROUND(CachTinhDiem!$B$23*ROUND(1+(SUMPRODUCT(INDEX(CachTinhDiem!$B$8:$E$11,2,0),$K1385:$N1385)-1)*9/4,1)+CachTinhDiem!$B$24*ROUND(1+(INDEX(CachTinhDiem!$B$15:$E$20,MATCH($O1385,CachTinhDiem!$A$15:$A$20,0),2)-1)*9/4,1),1)</f>
        <v>4.2</v>
      </c>
      <c r="R1385" s="20">
        <f>ROUND(CachTinhDiem!$B$23*ROUND(1+(SUMPRODUCT(INDEX(CachTinhDiem!$B$8:$E$11,3,0),$K1385:$N1385)-1)*9/4,1)+CachTinhDiem!$B$24*ROUND(1+(INDEX(CachTinhDiem!$B$15:$E$20,MATCH($O1385,CachTinhDiem!$A$15:$A$20,0),3)-1)*9/4,1),1)</f>
        <v>4.5999999999999996</v>
      </c>
      <c r="S1385" s="20">
        <f>ROUND(CachTinhDiem!$B$23*ROUND(1+(SUMPRODUCT(INDEX(CachTinhDiem!$B$8:$E$11,4,0),$K1385:$N1385)-1)*9/4,1)+CachTinhDiem!$B$24*ROUND(1+(INDEX(CachTinhDiem!$B$15:$E$20,MATCH($O1385,CachTinhDiem!$A$15:$A$20,0),4)-1)*9/4,1),1)</f>
        <v>6.5</v>
      </c>
      <c r="T1385" s="18" t="str">
        <f>INDEX(CachTinhDiem!$A$8:$A$11,MATCH(MAX($P1385:$S1385),$P1385:$S1385,0))</f>
        <v>Thuyết trình</v>
      </c>
      <c r="U1385" s="21" t="s">
        <v>91</v>
      </c>
      <c r="V1385" s="21" t="s">
        <v>92</v>
      </c>
    </row>
    <row r="1386" spans="1:22" ht="15" customHeight="1" x14ac:dyDescent="0.35">
      <c r="A1386" s="18" t="s">
        <v>2982</v>
      </c>
      <c r="B1386" s="18" t="s">
        <v>2972</v>
      </c>
      <c r="C1386" s="18" t="s">
        <v>2983</v>
      </c>
      <c r="D1386" s="18" t="s">
        <v>136</v>
      </c>
      <c r="E1386" s="18" t="s">
        <v>20</v>
      </c>
      <c r="F1386" s="18" t="s">
        <v>87</v>
      </c>
      <c r="G1386" s="18" t="s">
        <v>2979</v>
      </c>
      <c r="H1386" s="19">
        <v>23</v>
      </c>
      <c r="I1386" s="19">
        <v>40</v>
      </c>
      <c r="J1386" s="18" t="s">
        <v>133</v>
      </c>
      <c r="K1386" s="19">
        <v>1</v>
      </c>
      <c r="L1386" s="19">
        <v>3</v>
      </c>
      <c r="M1386" s="19">
        <v>4</v>
      </c>
      <c r="N1386" s="19">
        <v>2</v>
      </c>
      <c r="O1386" s="18" t="s">
        <v>90</v>
      </c>
      <c r="P1386" s="20">
        <f>ROUND(CachTinhDiem!$B$23*ROUND(1+(SUMPRODUCT(INDEX(CachTinhDiem!$B$8:$E$11,1,0),$K1386:$N1386)-1)*9/4,1)+CachTinhDiem!$B$24*ROUND(1+(INDEX(CachTinhDiem!$B$15:$E$20,MATCH($O1386,CachTinhDiem!$A$15:$A$20,0),1)-1)*9/4,1),1)</f>
        <v>5.9</v>
      </c>
      <c r="Q1386" s="20">
        <f>ROUND(CachTinhDiem!$B$23*ROUND(1+(SUMPRODUCT(INDEX(CachTinhDiem!$B$8:$E$11,2,0),$K1386:$N1386)-1)*9/4,1)+CachTinhDiem!$B$24*ROUND(1+(INDEX(CachTinhDiem!$B$15:$E$20,MATCH($O1386,CachTinhDiem!$A$15:$A$20,0),2)-1)*9/4,1),1)</f>
        <v>5.5</v>
      </c>
      <c r="R1386" s="20">
        <f>ROUND(CachTinhDiem!$B$23*ROUND(1+(SUMPRODUCT(INDEX(CachTinhDiem!$B$8:$E$11,3,0),$K1386:$N1386)-1)*9/4,1)+CachTinhDiem!$B$24*ROUND(1+(INDEX(CachTinhDiem!$B$15:$E$20,MATCH($O1386,CachTinhDiem!$A$15:$A$20,0),3)-1)*9/4,1),1)</f>
        <v>6.7</v>
      </c>
      <c r="S1386" s="20">
        <f>ROUND(CachTinhDiem!$B$23*ROUND(1+(SUMPRODUCT(INDEX(CachTinhDiem!$B$8:$E$11,4,0),$K1386:$N1386)-1)*9/4,1)+CachTinhDiem!$B$24*ROUND(1+(INDEX(CachTinhDiem!$B$15:$E$20,MATCH($O1386,CachTinhDiem!$A$15:$A$20,0),4)-1)*9/4,1),1)</f>
        <v>4.2</v>
      </c>
      <c r="T1386" s="18" t="str">
        <f>INDEX(CachTinhDiem!$A$8:$A$11,MATCH(MAX($P1386:$S1386),$P1386:$S1386,0))</f>
        <v>Vẽ ngoại cảnh</v>
      </c>
      <c r="U1386" s="21" t="s">
        <v>91</v>
      </c>
      <c r="V1386" s="21" t="s">
        <v>92</v>
      </c>
    </row>
    <row r="1387" spans="1:22" ht="15" customHeight="1" x14ac:dyDescent="0.35">
      <c r="A1387" s="18" t="s">
        <v>2984</v>
      </c>
      <c r="B1387" s="18" t="s">
        <v>2972</v>
      </c>
      <c r="C1387" s="18" t="s">
        <v>2985</v>
      </c>
      <c r="D1387" s="18" t="s">
        <v>100</v>
      </c>
      <c r="E1387" s="18" t="s">
        <v>106</v>
      </c>
      <c r="F1387" s="18" t="s">
        <v>87</v>
      </c>
      <c r="G1387" s="18" t="s">
        <v>1258</v>
      </c>
      <c r="H1387" s="19">
        <v>15</v>
      </c>
      <c r="I1387" s="19">
        <v>35</v>
      </c>
      <c r="J1387" s="18" t="s">
        <v>89</v>
      </c>
      <c r="K1387" s="19">
        <v>2</v>
      </c>
      <c r="L1387" s="19">
        <v>1</v>
      </c>
      <c r="M1387" s="19">
        <v>4</v>
      </c>
      <c r="N1387" s="19">
        <v>4</v>
      </c>
      <c r="O1387" s="18" t="s">
        <v>110</v>
      </c>
      <c r="P1387" s="20">
        <f>ROUND(CachTinhDiem!$B$23*ROUND(1+(SUMPRODUCT(INDEX(CachTinhDiem!$B$8:$E$11,1,0),$K1387:$N1387)-1)*9/4,1)+CachTinhDiem!$B$24*ROUND(1+(INDEX(CachTinhDiem!$B$15:$E$20,MATCH($O1387,CachTinhDiem!$A$15:$A$20,0),1)-1)*9/4,1),1)</f>
        <v>6.1</v>
      </c>
      <c r="Q1387" s="20">
        <f>ROUND(CachTinhDiem!$B$23*ROUND(1+(SUMPRODUCT(INDEX(CachTinhDiem!$B$8:$E$11,2,0),$K1387:$N1387)-1)*9/4,1)+CachTinhDiem!$B$24*ROUND(1+(INDEX(CachTinhDiem!$B$15:$E$20,MATCH($O1387,CachTinhDiem!$A$15:$A$20,0),2)-1)*9/4,1),1)</f>
        <v>5.5</v>
      </c>
      <c r="R1387" s="20">
        <f>ROUND(CachTinhDiem!$B$23*ROUND(1+(SUMPRODUCT(INDEX(CachTinhDiem!$B$8:$E$11,3,0),$K1387:$N1387)-1)*9/4,1)+CachTinhDiem!$B$24*ROUND(1+(INDEX(CachTinhDiem!$B$15:$E$20,MATCH($O1387,CachTinhDiem!$A$15:$A$20,0),3)-1)*9/4,1),1)</f>
        <v>5.6</v>
      </c>
      <c r="S1387" s="20">
        <f>ROUND(CachTinhDiem!$B$23*ROUND(1+(SUMPRODUCT(INDEX(CachTinhDiem!$B$8:$E$11,4,0),$K1387:$N1387)-1)*9/4,1)+CachTinhDiem!$B$24*ROUND(1+(INDEX(CachTinhDiem!$B$15:$E$20,MATCH($O1387,CachTinhDiem!$A$15:$A$20,0),4)-1)*9/4,1),1)</f>
        <v>6.8</v>
      </c>
      <c r="T1387" s="18" t="str">
        <f>INDEX(CachTinhDiem!$A$8:$A$11,MATCH(MAX($P1387:$S1387),$P1387:$S1387,0))</f>
        <v>Thuyết trình</v>
      </c>
      <c r="U1387" s="21" t="s">
        <v>91</v>
      </c>
      <c r="V1387" s="21" t="s">
        <v>92</v>
      </c>
    </row>
    <row r="1388" spans="1:22" ht="15" customHeight="1" x14ac:dyDescent="0.35">
      <c r="A1388" s="18" t="s">
        <v>2986</v>
      </c>
      <c r="B1388" s="18" t="s">
        <v>2972</v>
      </c>
      <c r="C1388" s="18" t="s">
        <v>2987</v>
      </c>
      <c r="D1388" s="18" t="s">
        <v>85</v>
      </c>
      <c r="E1388" s="18" t="s">
        <v>254</v>
      </c>
      <c r="F1388" s="18" t="s">
        <v>87</v>
      </c>
      <c r="G1388" s="18" t="s">
        <v>2559</v>
      </c>
      <c r="H1388" s="19">
        <v>21</v>
      </c>
      <c r="I1388" s="19">
        <v>40</v>
      </c>
      <c r="J1388" s="18" t="s">
        <v>89</v>
      </c>
      <c r="K1388" s="19">
        <v>2</v>
      </c>
      <c r="L1388" s="19">
        <v>4</v>
      </c>
      <c r="M1388" s="19">
        <v>4</v>
      </c>
      <c r="N1388" s="19">
        <v>3</v>
      </c>
      <c r="O1388" s="18" t="s">
        <v>115</v>
      </c>
      <c r="P1388" s="20">
        <f>ROUND(CachTinhDiem!$B$23*ROUND(1+(SUMPRODUCT(INDEX(CachTinhDiem!$B$8:$E$11,1,0),$K1388:$N1388)-1)*9/4,1)+CachTinhDiem!$B$24*ROUND(1+(INDEX(CachTinhDiem!$B$15:$E$20,MATCH($O1388,CachTinhDiem!$A$15:$A$20,0),1)-1)*9/4,1),1)</f>
        <v>7.6</v>
      </c>
      <c r="Q1388" s="20">
        <f>ROUND(CachTinhDiem!$B$23*ROUND(1+(SUMPRODUCT(INDEX(CachTinhDiem!$B$8:$E$11,2,0),$K1388:$N1388)-1)*9/4,1)+CachTinhDiem!$B$24*ROUND(1+(INDEX(CachTinhDiem!$B$15:$E$20,MATCH($O1388,CachTinhDiem!$A$15:$A$20,0),2)-1)*9/4,1),1)</f>
        <v>7</v>
      </c>
      <c r="R1388" s="20">
        <f>ROUND(CachTinhDiem!$B$23*ROUND(1+(SUMPRODUCT(INDEX(CachTinhDiem!$B$8:$E$11,3,0),$K1388:$N1388)-1)*9/4,1)+CachTinhDiem!$B$24*ROUND(1+(INDEX(CachTinhDiem!$B$15:$E$20,MATCH($O1388,CachTinhDiem!$A$15:$A$20,0),3)-1)*9/4,1),1)</f>
        <v>8.1</v>
      </c>
      <c r="S1388" s="20">
        <f>ROUND(CachTinhDiem!$B$23*ROUND(1+(SUMPRODUCT(INDEX(CachTinhDiem!$B$8:$E$11,4,0),$K1388:$N1388)-1)*9/4,1)+CachTinhDiem!$B$24*ROUND(1+(INDEX(CachTinhDiem!$B$15:$E$20,MATCH($O1388,CachTinhDiem!$A$15:$A$20,0),4)-1)*9/4,1),1)</f>
        <v>6.1</v>
      </c>
      <c r="T1388" s="18" t="str">
        <f>INDEX(CachTinhDiem!$A$8:$A$11,MATCH(MAX($P1388:$S1388),$P1388:$S1388,0))</f>
        <v>Vẽ ngoại cảnh</v>
      </c>
      <c r="U1388" s="21" t="s">
        <v>91</v>
      </c>
      <c r="V1388" s="21" t="s">
        <v>92</v>
      </c>
    </row>
    <row r="1389" spans="1:22" ht="15" customHeight="1" x14ac:dyDescent="0.35">
      <c r="A1389" s="18" t="s">
        <v>2988</v>
      </c>
      <c r="B1389" s="18" t="s">
        <v>2972</v>
      </c>
      <c r="C1389" s="18" t="s">
        <v>2989</v>
      </c>
      <c r="D1389" s="18" t="s">
        <v>100</v>
      </c>
      <c r="E1389" s="18" t="s">
        <v>113</v>
      </c>
      <c r="F1389" s="18" t="s">
        <v>87</v>
      </c>
      <c r="G1389" s="18" t="s">
        <v>1258</v>
      </c>
      <c r="H1389" s="19">
        <v>15</v>
      </c>
      <c r="I1389" s="19">
        <v>35</v>
      </c>
      <c r="J1389" s="18" t="s">
        <v>89</v>
      </c>
      <c r="K1389" s="19">
        <v>2</v>
      </c>
      <c r="L1389" s="19">
        <v>1</v>
      </c>
      <c r="M1389" s="19">
        <v>4</v>
      </c>
      <c r="N1389" s="19">
        <v>4</v>
      </c>
      <c r="O1389" s="18" t="s">
        <v>110</v>
      </c>
      <c r="P1389" s="20">
        <f>ROUND(CachTinhDiem!$B$23*ROUND(1+(SUMPRODUCT(INDEX(CachTinhDiem!$B$8:$E$11,1,0),$K1389:$N1389)-1)*9/4,1)+CachTinhDiem!$B$24*ROUND(1+(INDEX(CachTinhDiem!$B$15:$E$20,MATCH($O1389,CachTinhDiem!$A$15:$A$20,0),1)-1)*9/4,1),1)</f>
        <v>6.1</v>
      </c>
      <c r="Q1389" s="20">
        <f>ROUND(CachTinhDiem!$B$23*ROUND(1+(SUMPRODUCT(INDEX(CachTinhDiem!$B$8:$E$11,2,0),$K1389:$N1389)-1)*9/4,1)+CachTinhDiem!$B$24*ROUND(1+(INDEX(CachTinhDiem!$B$15:$E$20,MATCH($O1389,CachTinhDiem!$A$15:$A$20,0),2)-1)*9/4,1),1)</f>
        <v>5.5</v>
      </c>
      <c r="R1389" s="20">
        <f>ROUND(CachTinhDiem!$B$23*ROUND(1+(SUMPRODUCT(INDEX(CachTinhDiem!$B$8:$E$11,3,0),$K1389:$N1389)-1)*9/4,1)+CachTinhDiem!$B$24*ROUND(1+(INDEX(CachTinhDiem!$B$15:$E$20,MATCH($O1389,CachTinhDiem!$A$15:$A$20,0),3)-1)*9/4,1),1)</f>
        <v>5.6</v>
      </c>
      <c r="S1389" s="20">
        <f>ROUND(CachTinhDiem!$B$23*ROUND(1+(SUMPRODUCT(INDEX(CachTinhDiem!$B$8:$E$11,4,0),$K1389:$N1389)-1)*9/4,1)+CachTinhDiem!$B$24*ROUND(1+(INDEX(CachTinhDiem!$B$15:$E$20,MATCH($O1389,CachTinhDiem!$A$15:$A$20,0),4)-1)*9/4,1),1)</f>
        <v>6.8</v>
      </c>
      <c r="T1389" s="18" t="str">
        <f>INDEX(CachTinhDiem!$A$8:$A$11,MATCH(MAX($P1389:$S1389),$P1389:$S1389,0))</f>
        <v>Thuyết trình</v>
      </c>
      <c r="U1389" s="21" t="s">
        <v>91</v>
      </c>
      <c r="V1389" s="21" t="s">
        <v>92</v>
      </c>
    </row>
    <row r="1390" spans="1:22" ht="15" customHeight="1" x14ac:dyDescent="0.35">
      <c r="A1390" s="18" t="s">
        <v>2990</v>
      </c>
      <c r="B1390" s="18" t="s">
        <v>2972</v>
      </c>
      <c r="C1390" s="18" t="s">
        <v>2991</v>
      </c>
      <c r="D1390" s="18" t="s">
        <v>100</v>
      </c>
      <c r="E1390" s="18" t="s">
        <v>86</v>
      </c>
      <c r="F1390" s="18" t="s">
        <v>87</v>
      </c>
      <c r="G1390" s="18" t="s">
        <v>2974</v>
      </c>
      <c r="H1390" s="19">
        <v>20</v>
      </c>
      <c r="I1390" s="19">
        <v>40</v>
      </c>
      <c r="J1390" s="18" t="s">
        <v>89</v>
      </c>
      <c r="K1390" s="19">
        <v>2</v>
      </c>
      <c r="L1390" s="19">
        <v>2</v>
      </c>
      <c r="M1390" s="19">
        <v>4</v>
      </c>
      <c r="N1390" s="19">
        <v>3</v>
      </c>
      <c r="O1390" s="18" t="s">
        <v>115</v>
      </c>
      <c r="P1390" s="20">
        <f>ROUND(CachTinhDiem!$B$23*ROUND(1+(SUMPRODUCT(INDEX(CachTinhDiem!$B$8:$E$11,1,0),$K1390:$N1390)-1)*9/4,1)+CachTinhDiem!$B$24*ROUND(1+(INDEX(CachTinhDiem!$B$15:$E$20,MATCH($O1390,CachTinhDiem!$A$15:$A$20,0),1)-1)*9/4,1),1)</f>
        <v>6.7</v>
      </c>
      <c r="Q1390" s="20">
        <f>ROUND(CachTinhDiem!$B$23*ROUND(1+(SUMPRODUCT(INDEX(CachTinhDiem!$B$8:$E$11,2,0),$K1390:$N1390)-1)*9/4,1)+CachTinhDiem!$B$24*ROUND(1+(INDEX(CachTinhDiem!$B$15:$E$20,MATCH($O1390,CachTinhDiem!$A$15:$A$20,0),2)-1)*9/4,1),1)</f>
        <v>6.3</v>
      </c>
      <c r="R1390" s="20">
        <f>ROUND(CachTinhDiem!$B$23*ROUND(1+(SUMPRODUCT(INDEX(CachTinhDiem!$B$8:$E$11,3,0),$K1390:$N1390)-1)*9/4,1)+CachTinhDiem!$B$24*ROUND(1+(INDEX(CachTinhDiem!$B$15:$E$20,MATCH($O1390,CachTinhDiem!$A$15:$A$20,0),3)-1)*9/4,1),1)</f>
        <v>7.2</v>
      </c>
      <c r="S1390" s="20">
        <f>ROUND(CachTinhDiem!$B$23*ROUND(1+(SUMPRODUCT(INDEX(CachTinhDiem!$B$8:$E$11,4,0),$K1390:$N1390)-1)*9/4,1)+CachTinhDiem!$B$24*ROUND(1+(INDEX(CachTinhDiem!$B$15:$E$20,MATCH($O1390,CachTinhDiem!$A$15:$A$20,0),4)-1)*9/4,1),1)</f>
        <v>5.5</v>
      </c>
      <c r="T1390" s="18" t="str">
        <f>INDEX(CachTinhDiem!$A$8:$A$11,MATCH(MAX($P1390:$S1390),$P1390:$S1390,0))</f>
        <v>Vẽ ngoại cảnh</v>
      </c>
      <c r="U1390" s="21" t="s">
        <v>91</v>
      </c>
      <c r="V1390" s="21" t="s">
        <v>92</v>
      </c>
    </row>
    <row r="1391" spans="1:22" ht="15" customHeight="1" x14ac:dyDescent="0.35">
      <c r="A1391" s="18" t="s">
        <v>2992</v>
      </c>
      <c r="B1391" s="18" t="s">
        <v>2972</v>
      </c>
      <c r="C1391" s="18" t="s">
        <v>2993</v>
      </c>
      <c r="D1391" s="18" t="s">
        <v>100</v>
      </c>
      <c r="E1391" s="18" t="s">
        <v>229</v>
      </c>
      <c r="F1391" s="18" t="s">
        <v>87</v>
      </c>
      <c r="G1391" s="18" t="s">
        <v>2994</v>
      </c>
      <c r="H1391" s="19">
        <v>17</v>
      </c>
      <c r="I1391" s="19">
        <v>38</v>
      </c>
      <c r="J1391" s="18" t="s">
        <v>89</v>
      </c>
      <c r="K1391" s="19">
        <v>2</v>
      </c>
      <c r="L1391" s="19">
        <v>3</v>
      </c>
      <c r="M1391" s="19">
        <v>4</v>
      </c>
      <c r="N1391" s="19">
        <v>3</v>
      </c>
      <c r="O1391" s="18" t="s">
        <v>110</v>
      </c>
      <c r="P1391" s="20">
        <f>ROUND(CachTinhDiem!$B$23*ROUND(1+(SUMPRODUCT(INDEX(CachTinhDiem!$B$8:$E$11,1,0),$K1391:$N1391)-1)*9/4,1)+CachTinhDiem!$B$24*ROUND(1+(INDEX(CachTinhDiem!$B$15:$E$20,MATCH($O1391,CachTinhDiem!$A$15:$A$20,0),1)-1)*9/4,1),1)</f>
        <v>6.5</v>
      </c>
      <c r="Q1391" s="20">
        <f>ROUND(CachTinhDiem!$B$23*ROUND(1+(SUMPRODUCT(INDEX(CachTinhDiem!$B$8:$E$11,2,0),$K1391:$N1391)-1)*9/4,1)+CachTinhDiem!$B$24*ROUND(1+(INDEX(CachTinhDiem!$B$15:$E$20,MATCH($O1391,CachTinhDiem!$A$15:$A$20,0),2)-1)*9/4,1),1)</f>
        <v>6</v>
      </c>
      <c r="R1391" s="20">
        <f>ROUND(CachTinhDiem!$B$23*ROUND(1+(SUMPRODUCT(INDEX(CachTinhDiem!$B$8:$E$11,3,0),$K1391:$N1391)-1)*9/4,1)+CachTinhDiem!$B$24*ROUND(1+(INDEX(CachTinhDiem!$B$15:$E$20,MATCH($O1391,CachTinhDiem!$A$15:$A$20,0),3)-1)*9/4,1),1)</f>
        <v>6.3</v>
      </c>
      <c r="S1391" s="20">
        <f>ROUND(CachTinhDiem!$B$23*ROUND(1+(SUMPRODUCT(INDEX(CachTinhDiem!$B$8:$E$11,4,0),$K1391:$N1391)-1)*9/4,1)+CachTinhDiem!$B$24*ROUND(1+(INDEX(CachTinhDiem!$B$15:$E$20,MATCH($O1391,CachTinhDiem!$A$15:$A$20,0),4)-1)*9/4,1),1)</f>
        <v>6.5</v>
      </c>
      <c r="T1391" s="18" t="str">
        <f>INDEX(CachTinhDiem!$A$8:$A$11,MATCH(MAX($P1391:$S1391),$P1391:$S1391,0))</f>
        <v>Đi học</v>
      </c>
      <c r="U1391" s="21" t="s">
        <v>91</v>
      </c>
      <c r="V1391" s="21" t="s">
        <v>92</v>
      </c>
    </row>
    <row r="1392" spans="1:22" ht="15" customHeight="1" x14ac:dyDescent="0.35">
      <c r="A1392" s="18" t="s">
        <v>2995</v>
      </c>
      <c r="B1392" s="18" t="s">
        <v>2972</v>
      </c>
      <c r="C1392" s="18" t="s">
        <v>2996</v>
      </c>
      <c r="D1392" s="18" t="s">
        <v>85</v>
      </c>
      <c r="E1392" s="18" t="s">
        <v>225</v>
      </c>
      <c r="F1392" s="18" t="s">
        <v>87</v>
      </c>
      <c r="G1392" s="18" t="s">
        <v>2530</v>
      </c>
      <c r="H1392" s="19">
        <v>15</v>
      </c>
      <c r="I1392" s="19">
        <v>36</v>
      </c>
      <c r="J1392" s="18" t="s">
        <v>89</v>
      </c>
      <c r="K1392" s="19">
        <v>2</v>
      </c>
      <c r="L1392" s="19">
        <v>2</v>
      </c>
      <c r="M1392" s="19">
        <v>4</v>
      </c>
      <c r="N1392" s="19">
        <v>4</v>
      </c>
      <c r="O1392" s="18" t="s">
        <v>110</v>
      </c>
      <c r="P1392" s="20">
        <f>ROUND(CachTinhDiem!$B$23*ROUND(1+(SUMPRODUCT(INDEX(CachTinhDiem!$B$8:$E$11,1,0),$K1392:$N1392)-1)*9/4,1)+CachTinhDiem!$B$24*ROUND(1+(INDEX(CachTinhDiem!$B$15:$E$20,MATCH($O1392,CachTinhDiem!$A$15:$A$20,0),1)-1)*9/4,1),1)</f>
        <v>6.5</v>
      </c>
      <c r="Q1392" s="20">
        <f>ROUND(CachTinhDiem!$B$23*ROUND(1+(SUMPRODUCT(INDEX(CachTinhDiem!$B$8:$E$11,2,0),$K1392:$N1392)-1)*9/4,1)+CachTinhDiem!$B$24*ROUND(1+(INDEX(CachTinhDiem!$B$15:$E$20,MATCH($O1392,CachTinhDiem!$A$15:$A$20,0),2)-1)*9/4,1),1)</f>
        <v>5.9</v>
      </c>
      <c r="R1392" s="20">
        <f>ROUND(CachTinhDiem!$B$23*ROUND(1+(SUMPRODUCT(INDEX(CachTinhDiem!$B$8:$E$11,3,0),$K1392:$N1392)-1)*9/4,1)+CachTinhDiem!$B$24*ROUND(1+(INDEX(CachTinhDiem!$B$15:$E$20,MATCH($O1392,CachTinhDiem!$A$15:$A$20,0),3)-1)*9/4,1),1)</f>
        <v>6.1</v>
      </c>
      <c r="S1392" s="20">
        <f>ROUND(CachTinhDiem!$B$23*ROUND(1+(SUMPRODUCT(INDEX(CachTinhDiem!$B$8:$E$11,4,0),$K1392:$N1392)-1)*9/4,1)+CachTinhDiem!$B$24*ROUND(1+(INDEX(CachTinhDiem!$B$15:$E$20,MATCH($O1392,CachTinhDiem!$A$15:$A$20,0),4)-1)*9/4,1),1)</f>
        <v>7.2</v>
      </c>
      <c r="T1392" s="18" t="str">
        <f>INDEX(CachTinhDiem!$A$8:$A$11,MATCH(MAX($P1392:$S1392),$P1392:$S1392,0))</f>
        <v>Thuyết trình</v>
      </c>
      <c r="U1392" s="21" t="s">
        <v>91</v>
      </c>
      <c r="V1392" s="21" t="s">
        <v>92</v>
      </c>
    </row>
    <row r="1393" spans="1:22" ht="15" customHeight="1" x14ac:dyDescent="0.35">
      <c r="A1393" s="18" t="s">
        <v>2997</v>
      </c>
      <c r="B1393" s="18" t="s">
        <v>2972</v>
      </c>
      <c r="C1393" s="18" t="s">
        <v>2998</v>
      </c>
      <c r="D1393" s="18" t="s">
        <v>85</v>
      </c>
      <c r="E1393" s="18" t="s">
        <v>113</v>
      </c>
      <c r="F1393" s="18" t="s">
        <v>87</v>
      </c>
      <c r="G1393" s="18" t="s">
        <v>2979</v>
      </c>
      <c r="H1393" s="19">
        <v>18</v>
      </c>
      <c r="I1393" s="19">
        <v>40</v>
      </c>
      <c r="J1393" s="18" t="s">
        <v>89</v>
      </c>
      <c r="K1393" s="19">
        <v>2</v>
      </c>
      <c r="L1393" s="19">
        <v>3</v>
      </c>
      <c r="M1393" s="19">
        <v>3</v>
      </c>
      <c r="N1393" s="19">
        <v>2</v>
      </c>
      <c r="O1393" s="18" t="s">
        <v>115</v>
      </c>
      <c r="P1393" s="20">
        <f>ROUND(CachTinhDiem!$B$23*ROUND(1+(SUMPRODUCT(INDEX(CachTinhDiem!$B$8:$E$11,1,0),$K1393:$N1393)-1)*9/4,1)+CachTinhDiem!$B$24*ROUND(1+(INDEX(CachTinhDiem!$B$15:$E$20,MATCH($O1393,CachTinhDiem!$A$15:$A$20,0),1)-1)*9/4,1),1)</f>
        <v>6.2</v>
      </c>
      <c r="Q1393" s="20">
        <f>ROUND(CachTinhDiem!$B$23*ROUND(1+(SUMPRODUCT(INDEX(CachTinhDiem!$B$8:$E$11,2,0),$K1393:$N1393)-1)*9/4,1)+CachTinhDiem!$B$24*ROUND(1+(INDEX(CachTinhDiem!$B$15:$E$20,MATCH($O1393,CachTinhDiem!$A$15:$A$20,0),2)-1)*9/4,1),1)</f>
        <v>5.7</v>
      </c>
      <c r="R1393" s="20">
        <f>ROUND(CachTinhDiem!$B$23*ROUND(1+(SUMPRODUCT(INDEX(CachTinhDiem!$B$8:$E$11,3,0),$K1393:$N1393)-1)*9/4,1)+CachTinhDiem!$B$24*ROUND(1+(INDEX(CachTinhDiem!$B$15:$E$20,MATCH($O1393,CachTinhDiem!$A$15:$A$20,0),3)-1)*9/4,1),1)</f>
        <v>6.6</v>
      </c>
      <c r="S1393" s="20">
        <f>ROUND(CachTinhDiem!$B$23*ROUND(1+(SUMPRODUCT(INDEX(CachTinhDiem!$B$8:$E$11,4,0),$K1393:$N1393)-1)*9/4,1)+CachTinhDiem!$B$24*ROUND(1+(INDEX(CachTinhDiem!$B$15:$E$20,MATCH($O1393,CachTinhDiem!$A$15:$A$20,0),4)-1)*9/4,1),1)</f>
        <v>4.5999999999999996</v>
      </c>
      <c r="T1393" s="18" t="str">
        <f>INDEX(CachTinhDiem!$A$8:$A$11,MATCH(MAX($P1393:$S1393),$P1393:$S1393,0))</f>
        <v>Vẽ ngoại cảnh</v>
      </c>
      <c r="U1393" s="21" t="s">
        <v>91</v>
      </c>
      <c r="V1393" s="21" t="s">
        <v>92</v>
      </c>
    </row>
    <row r="1394" spans="1:22" ht="15" customHeight="1" x14ac:dyDescent="0.35">
      <c r="A1394" s="18" t="s">
        <v>2999</v>
      </c>
      <c r="B1394" s="18" t="s">
        <v>2972</v>
      </c>
      <c r="C1394" s="18" t="s">
        <v>3000</v>
      </c>
      <c r="D1394" s="18" t="s">
        <v>85</v>
      </c>
      <c r="E1394" s="18" t="s">
        <v>180</v>
      </c>
      <c r="F1394" s="18" t="s">
        <v>87</v>
      </c>
      <c r="G1394" s="18" t="s">
        <v>2974</v>
      </c>
      <c r="H1394" s="19">
        <v>23</v>
      </c>
      <c r="I1394" s="19">
        <v>40</v>
      </c>
      <c r="J1394" s="18" t="s">
        <v>133</v>
      </c>
      <c r="K1394" s="19">
        <v>1</v>
      </c>
      <c r="L1394" s="19">
        <v>2</v>
      </c>
      <c r="M1394" s="19">
        <v>2</v>
      </c>
      <c r="N1394" s="19">
        <v>3</v>
      </c>
      <c r="O1394" s="18" t="s">
        <v>90</v>
      </c>
      <c r="P1394" s="20">
        <f>ROUND(CachTinhDiem!$B$23*ROUND(1+(SUMPRODUCT(INDEX(CachTinhDiem!$B$8:$E$11,1,0),$K1394:$N1394)-1)*9/4,1)+CachTinhDiem!$B$24*ROUND(1+(INDEX(CachTinhDiem!$B$15:$E$20,MATCH($O1394,CachTinhDiem!$A$15:$A$20,0),1)-1)*9/4,1),1)</f>
        <v>4.9000000000000004</v>
      </c>
      <c r="Q1394" s="20">
        <f>ROUND(CachTinhDiem!$B$23*ROUND(1+(SUMPRODUCT(INDEX(CachTinhDiem!$B$8:$E$11,2,0),$K1394:$N1394)-1)*9/4,1)+CachTinhDiem!$B$24*ROUND(1+(INDEX(CachTinhDiem!$B$15:$E$20,MATCH($O1394,CachTinhDiem!$A$15:$A$20,0),2)-1)*9/4,1),1)</f>
        <v>3.8</v>
      </c>
      <c r="R1394" s="20">
        <f>ROUND(CachTinhDiem!$B$23*ROUND(1+(SUMPRODUCT(INDEX(CachTinhDiem!$B$8:$E$11,3,0),$K1394:$N1394)-1)*9/4,1)+CachTinhDiem!$B$24*ROUND(1+(INDEX(CachTinhDiem!$B$15:$E$20,MATCH($O1394,CachTinhDiem!$A$15:$A$20,0),3)-1)*9/4,1),1)</f>
        <v>4.9000000000000004</v>
      </c>
      <c r="S1394" s="20">
        <f>ROUND(CachTinhDiem!$B$23*ROUND(1+(SUMPRODUCT(INDEX(CachTinhDiem!$B$8:$E$11,4,0),$K1394:$N1394)-1)*9/4,1)+CachTinhDiem!$B$24*ROUND(1+(INDEX(CachTinhDiem!$B$15:$E$20,MATCH($O1394,CachTinhDiem!$A$15:$A$20,0),4)-1)*9/4,1),1)</f>
        <v>4.2</v>
      </c>
      <c r="T1394" s="18" t="str">
        <f>INDEX(CachTinhDiem!$A$8:$A$11,MATCH(MAX($P1394:$S1394),$P1394:$S1394,0))</f>
        <v>Đi học</v>
      </c>
      <c r="U1394" s="21" t="s">
        <v>91</v>
      </c>
      <c r="V1394" s="21" t="s">
        <v>92</v>
      </c>
    </row>
    <row r="1395" spans="1:22" ht="15" customHeight="1" x14ac:dyDescent="0.35">
      <c r="A1395" s="18" t="s">
        <v>3001</v>
      </c>
      <c r="B1395" s="18" t="s">
        <v>2972</v>
      </c>
      <c r="C1395" s="18" t="s">
        <v>3002</v>
      </c>
      <c r="D1395" s="18" t="s">
        <v>136</v>
      </c>
      <c r="E1395" s="18" t="s">
        <v>284</v>
      </c>
      <c r="F1395" s="18" t="s">
        <v>87</v>
      </c>
      <c r="G1395" s="18" t="s">
        <v>2979</v>
      </c>
      <c r="H1395" s="19">
        <v>19</v>
      </c>
      <c r="I1395" s="19">
        <v>39</v>
      </c>
      <c r="J1395" s="18" t="s">
        <v>89</v>
      </c>
      <c r="K1395" s="19">
        <v>2</v>
      </c>
      <c r="L1395" s="19">
        <v>3</v>
      </c>
      <c r="M1395" s="19">
        <v>3</v>
      </c>
      <c r="N1395" s="19">
        <v>2</v>
      </c>
      <c r="O1395" s="18" t="s">
        <v>115</v>
      </c>
      <c r="P1395" s="20">
        <f>ROUND(CachTinhDiem!$B$23*ROUND(1+(SUMPRODUCT(INDEX(CachTinhDiem!$B$8:$E$11,1,0),$K1395:$N1395)-1)*9/4,1)+CachTinhDiem!$B$24*ROUND(1+(INDEX(CachTinhDiem!$B$15:$E$20,MATCH($O1395,CachTinhDiem!$A$15:$A$20,0),1)-1)*9/4,1),1)</f>
        <v>6.2</v>
      </c>
      <c r="Q1395" s="20">
        <f>ROUND(CachTinhDiem!$B$23*ROUND(1+(SUMPRODUCT(INDEX(CachTinhDiem!$B$8:$E$11,2,0),$K1395:$N1395)-1)*9/4,1)+CachTinhDiem!$B$24*ROUND(1+(INDEX(CachTinhDiem!$B$15:$E$20,MATCH($O1395,CachTinhDiem!$A$15:$A$20,0),2)-1)*9/4,1),1)</f>
        <v>5.7</v>
      </c>
      <c r="R1395" s="20">
        <f>ROUND(CachTinhDiem!$B$23*ROUND(1+(SUMPRODUCT(INDEX(CachTinhDiem!$B$8:$E$11,3,0),$K1395:$N1395)-1)*9/4,1)+CachTinhDiem!$B$24*ROUND(1+(INDEX(CachTinhDiem!$B$15:$E$20,MATCH($O1395,CachTinhDiem!$A$15:$A$20,0),3)-1)*9/4,1),1)</f>
        <v>6.6</v>
      </c>
      <c r="S1395" s="20">
        <f>ROUND(CachTinhDiem!$B$23*ROUND(1+(SUMPRODUCT(INDEX(CachTinhDiem!$B$8:$E$11,4,0),$K1395:$N1395)-1)*9/4,1)+CachTinhDiem!$B$24*ROUND(1+(INDEX(CachTinhDiem!$B$15:$E$20,MATCH($O1395,CachTinhDiem!$A$15:$A$20,0),4)-1)*9/4,1),1)</f>
        <v>4.5999999999999996</v>
      </c>
      <c r="T1395" s="18" t="str">
        <f>INDEX(CachTinhDiem!$A$8:$A$11,MATCH(MAX($P1395:$S1395),$P1395:$S1395,0))</f>
        <v>Vẽ ngoại cảnh</v>
      </c>
      <c r="U1395" s="21" t="s">
        <v>91</v>
      </c>
      <c r="V1395" s="21" t="s">
        <v>92</v>
      </c>
    </row>
    <row r="1396" spans="1:22" ht="15" customHeight="1" x14ac:dyDescent="0.35">
      <c r="A1396" s="18" t="s">
        <v>3003</v>
      </c>
      <c r="B1396" s="18" t="s">
        <v>2972</v>
      </c>
      <c r="C1396" s="18" t="s">
        <v>3004</v>
      </c>
      <c r="D1396" s="18" t="s">
        <v>136</v>
      </c>
      <c r="E1396" s="18" t="s">
        <v>24</v>
      </c>
      <c r="F1396" s="18" t="s">
        <v>87</v>
      </c>
      <c r="G1396" s="18" t="s">
        <v>2559</v>
      </c>
      <c r="H1396" s="19">
        <v>27</v>
      </c>
      <c r="I1396" s="19">
        <v>40</v>
      </c>
      <c r="J1396" s="18" t="s">
        <v>726</v>
      </c>
      <c r="K1396" s="19">
        <v>2</v>
      </c>
      <c r="L1396" s="19">
        <v>4</v>
      </c>
      <c r="M1396" s="19">
        <v>3</v>
      </c>
      <c r="N1396" s="19">
        <v>3</v>
      </c>
      <c r="O1396" s="18" t="s">
        <v>150</v>
      </c>
      <c r="P1396" s="20">
        <f>ROUND(CachTinhDiem!$B$23*ROUND(1+(SUMPRODUCT(INDEX(CachTinhDiem!$B$8:$E$11,1,0),$K1396:$N1396)-1)*9/4,1)+CachTinhDiem!$B$24*ROUND(1+(INDEX(CachTinhDiem!$B$15:$E$20,MATCH($O1396,CachTinhDiem!$A$15:$A$20,0),1)-1)*9/4,1),1)</f>
        <v>6.5</v>
      </c>
      <c r="Q1396" s="20">
        <f>ROUND(CachTinhDiem!$B$23*ROUND(1+(SUMPRODUCT(INDEX(CachTinhDiem!$B$8:$E$11,2,0),$K1396:$N1396)-1)*9/4,1)+CachTinhDiem!$B$24*ROUND(1+(INDEX(CachTinhDiem!$B$15:$E$20,MATCH($O1396,CachTinhDiem!$A$15:$A$20,0),2)-1)*9/4,1),1)</f>
        <v>4.8</v>
      </c>
      <c r="R1396" s="20">
        <f>ROUND(CachTinhDiem!$B$23*ROUND(1+(SUMPRODUCT(INDEX(CachTinhDiem!$B$8:$E$11,3,0),$K1396:$N1396)-1)*9/4,1)+CachTinhDiem!$B$24*ROUND(1+(INDEX(CachTinhDiem!$B$15:$E$20,MATCH($O1396,CachTinhDiem!$A$15:$A$20,0),3)-1)*9/4,1),1)</f>
        <v>7.3</v>
      </c>
      <c r="S1396" s="20">
        <f>ROUND(CachTinhDiem!$B$23*ROUND(1+(SUMPRODUCT(INDEX(CachTinhDiem!$B$8:$E$11,4,0),$K1396:$N1396)-1)*9/4,1)+CachTinhDiem!$B$24*ROUND(1+(INDEX(CachTinhDiem!$B$15:$E$20,MATCH($O1396,CachTinhDiem!$A$15:$A$20,0),4)-1)*9/4,1),1)</f>
        <v>5.9</v>
      </c>
      <c r="T1396" s="18" t="str">
        <f>INDEX(CachTinhDiem!$A$8:$A$11,MATCH(MAX($P1396:$S1396),$P1396:$S1396,0))</f>
        <v>Vẽ ngoại cảnh</v>
      </c>
      <c r="U1396" s="21" t="s">
        <v>91</v>
      </c>
      <c r="V1396" s="21" t="s">
        <v>92</v>
      </c>
    </row>
    <row r="1397" spans="1:22" ht="15" customHeight="1" x14ac:dyDescent="0.35">
      <c r="A1397" s="18" t="s">
        <v>3005</v>
      </c>
      <c r="B1397" s="18" t="s">
        <v>2972</v>
      </c>
      <c r="C1397" s="18" t="s">
        <v>3006</v>
      </c>
      <c r="D1397" s="18" t="s">
        <v>100</v>
      </c>
      <c r="E1397" s="18" t="s">
        <v>131</v>
      </c>
      <c r="F1397" s="18" t="s">
        <v>87</v>
      </c>
      <c r="G1397" s="18" t="s">
        <v>2979</v>
      </c>
      <c r="H1397" s="19">
        <v>18</v>
      </c>
      <c r="I1397" s="19">
        <v>39</v>
      </c>
      <c r="J1397" s="18" t="s">
        <v>89</v>
      </c>
      <c r="K1397" s="19">
        <v>2</v>
      </c>
      <c r="L1397" s="19">
        <v>3</v>
      </c>
      <c r="M1397" s="19">
        <v>3</v>
      </c>
      <c r="N1397" s="19">
        <v>2</v>
      </c>
      <c r="O1397" s="18" t="s">
        <v>115</v>
      </c>
      <c r="P1397" s="20">
        <f>ROUND(CachTinhDiem!$B$23*ROUND(1+(SUMPRODUCT(INDEX(CachTinhDiem!$B$8:$E$11,1,0),$K1397:$N1397)-1)*9/4,1)+CachTinhDiem!$B$24*ROUND(1+(INDEX(CachTinhDiem!$B$15:$E$20,MATCH($O1397,CachTinhDiem!$A$15:$A$20,0),1)-1)*9/4,1),1)</f>
        <v>6.2</v>
      </c>
      <c r="Q1397" s="20">
        <f>ROUND(CachTinhDiem!$B$23*ROUND(1+(SUMPRODUCT(INDEX(CachTinhDiem!$B$8:$E$11,2,0),$K1397:$N1397)-1)*9/4,1)+CachTinhDiem!$B$24*ROUND(1+(INDEX(CachTinhDiem!$B$15:$E$20,MATCH($O1397,CachTinhDiem!$A$15:$A$20,0),2)-1)*9/4,1),1)</f>
        <v>5.7</v>
      </c>
      <c r="R1397" s="20">
        <f>ROUND(CachTinhDiem!$B$23*ROUND(1+(SUMPRODUCT(INDEX(CachTinhDiem!$B$8:$E$11,3,0),$K1397:$N1397)-1)*9/4,1)+CachTinhDiem!$B$24*ROUND(1+(INDEX(CachTinhDiem!$B$15:$E$20,MATCH($O1397,CachTinhDiem!$A$15:$A$20,0),3)-1)*9/4,1),1)</f>
        <v>6.6</v>
      </c>
      <c r="S1397" s="20">
        <f>ROUND(CachTinhDiem!$B$23*ROUND(1+(SUMPRODUCT(INDEX(CachTinhDiem!$B$8:$E$11,4,0),$K1397:$N1397)-1)*9/4,1)+CachTinhDiem!$B$24*ROUND(1+(INDEX(CachTinhDiem!$B$15:$E$20,MATCH($O1397,CachTinhDiem!$A$15:$A$20,0),4)-1)*9/4,1),1)</f>
        <v>4.5999999999999996</v>
      </c>
      <c r="T1397" s="18" t="str">
        <f>INDEX(CachTinhDiem!$A$8:$A$11,MATCH(MAX($P1397:$S1397),$P1397:$S1397,0))</f>
        <v>Vẽ ngoại cảnh</v>
      </c>
      <c r="U1397" s="21" t="s">
        <v>91</v>
      </c>
      <c r="V1397" s="21" t="s">
        <v>92</v>
      </c>
    </row>
    <row r="1398" spans="1:22" ht="15" customHeight="1" x14ac:dyDescent="0.35">
      <c r="A1398" s="18" t="s">
        <v>3007</v>
      </c>
      <c r="B1398" s="18" t="s">
        <v>2972</v>
      </c>
      <c r="C1398" s="18" t="s">
        <v>3008</v>
      </c>
      <c r="D1398" s="18" t="s">
        <v>100</v>
      </c>
      <c r="E1398" s="18" t="s">
        <v>190</v>
      </c>
      <c r="F1398" s="18" t="s">
        <v>87</v>
      </c>
      <c r="G1398" s="18" t="s">
        <v>2559</v>
      </c>
      <c r="H1398" s="19">
        <v>25</v>
      </c>
      <c r="I1398" s="19">
        <v>40</v>
      </c>
      <c r="J1398" s="18" t="s">
        <v>133</v>
      </c>
      <c r="K1398" s="19">
        <v>2</v>
      </c>
      <c r="L1398" s="19">
        <v>4</v>
      </c>
      <c r="M1398" s="19">
        <v>3</v>
      </c>
      <c r="N1398" s="19">
        <v>3</v>
      </c>
      <c r="O1398" s="18" t="s">
        <v>150</v>
      </c>
      <c r="P1398" s="20">
        <f>ROUND(CachTinhDiem!$B$23*ROUND(1+(SUMPRODUCT(INDEX(CachTinhDiem!$B$8:$E$11,1,0),$K1398:$N1398)-1)*9/4,1)+CachTinhDiem!$B$24*ROUND(1+(INDEX(CachTinhDiem!$B$15:$E$20,MATCH($O1398,CachTinhDiem!$A$15:$A$20,0),1)-1)*9/4,1),1)</f>
        <v>6.5</v>
      </c>
      <c r="Q1398" s="20">
        <f>ROUND(CachTinhDiem!$B$23*ROUND(1+(SUMPRODUCT(INDEX(CachTinhDiem!$B$8:$E$11,2,0),$K1398:$N1398)-1)*9/4,1)+CachTinhDiem!$B$24*ROUND(1+(INDEX(CachTinhDiem!$B$15:$E$20,MATCH($O1398,CachTinhDiem!$A$15:$A$20,0),2)-1)*9/4,1),1)</f>
        <v>4.8</v>
      </c>
      <c r="R1398" s="20">
        <f>ROUND(CachTinhDiem!$B$23*ROUND(1+(SUMPRODUCT(INDEX(CachTinhDiem!$B$8:$E$11,3,0),$K1398:$N1398)-1)*9/4,1)+CachTinhDiem!$B$24*ROUND(1+(INDEX(CachTinhDiem!$B$15:$E$20,MATCH($O1398,CachTinhDiem!$A$15:$A$20,0),3)-1)*9/4,1),1)</f>
        <v>7.3</v>
      </c>
      <c r="S1398" s="20">
        <f>ROUND(CachTinhDiem!$B$23*ROUND(1+(SUMPRODUCT(INDEX(CachTinhDiem!$B$8:$E$11,4,0),$K1398:$N1398)-1)*9/4,1)+CachTinhDiem!$B$24*ROUND(1+(INDEX(CachTinhDiem!$B$15:$E$20,MATCH($O1398,CachTinhDiem!$A$15:$A$20,0),4)-1)*9/4,1),1)</f>
        <v>5.9</v>
      </c>
      <c r="T1398" s="18" t="str">
        <f>INDEX(CachTinhDiem!$A$8:$A$11,MATCH(MAX($P1398:$S1398),$P1398:$S1398,0))</f>
        <v>Vẽ ngoại cảnh</v>
      </c>
      <c r="U1398" s="21" t="s">
        <v>91</v>
      </c>
      <c r="V1398" s="21" t="s">
        <v>92</v>
      </c>
    </row>
    <row r="1399" spans="1:22" ht="15" customHeight="1" x14ac:dyDescent="0.35">
      <c r="A1399" s="18" t="s">
        <v>3009</v>
      </c>
      <c r="B1399" s="18" t="s">
        <v>2972</v>
      </c>
      <c r="C1399" s="18" t="s">
        <v>3010</v>
      </c>
      <c r="D1399" s="18" t="s">
        <v>136</v>
      </c>
      <c r="E1399" s="18" t="s">
        <v>254</v>
      </c>
      <c r="F1399" s="18" t="s">
        <v>87</v>
      </c>
      <c r="G1399" s="18" t="s">
        <v>3011</v>
      </c>
      <c r="H1399" s="19">
        <v>26</v>
      </c>
      <c r="I1399" s="19">
        <v>40</v>
      </c>
      <c r="J1399" s="18" t="s">
        <v>726</v>
      </c>
      <c r="K1399" s="19">
        <v>1</v>
      </c>
      <c r="L1399" s="19">
        <v>5</v>
      </c>
      <c r="M1399" s="19">
        <v>3</v>
      </c>
      <c r="N1399" s="19">
        <v>3</v>
      </c>
      <c r="O1399" s="18" t="s">
        <v>150</v>
      </c>
      <c r="P1399" s="20">
        <f>ROUND(CachTinhDiem!$B$23*ROUND(1+(SUMPRODUCT(INDEX(CachTinhDiem!$B$8:$E$11,1,0),$K1399:$N1399)-1)*9/4,1)+CachTinhDiem!$B$24*ROUND(1+(INDEX(CachTinhDiem!$B$15:$E$20,MATCH($O1399,CachTinhDiem!$A$15:$A$20,0),1)-1)*9/4,1),1)</f>
        <v>6.8</v>
      </c>
      <c r="Q1399" s="20">
        <f>ROUND(CachTinhDiem!$B$23*ROUND(1+(SUMPRODUCT(INDEX(CachTinhDiem!$B$8:$E$11,2,0),$K1399:$N1399)-1)*9/4,1)+CachTinhDiem!$B$24*ROUND(1+(INDEX(CachTinhDiem!$B$15:$E$20,MATCH($O1399,CachTinhDiem!$A$15:$A$20,0),2)-1)*9/4,1),1)</f>
        <v>4.8</v>
      </c>
      <c r="R1399" s="20">
        <f>ROUND(CachTinhDiem!$B$23*ROUND(1+(SUMPRODUCT(INDEX(CachTinhDiem!$B$8:$E$11,3,0),$K1399:$N1399)-1)*9/4,1)+CachTinhDiem!$B$24*ROUND(1+(INDEX(CachTinhDiem!$B$15:$E$20,MATCH($O1399,CachTinhDiem!$A$15:$A$20,0),3)-1)*9/4,1),1)</f>
        <v>7.8</v>
      </c>
      <c r="S1399" s="20">
        <f>ROUND(CachTinhDiem!$B$23*ROUND(1+(SUMPRODUCT(INDEX(CachTinhDiem!$B$8:$E$11,4,0),$K1399:$N1399)-1)*9/4,1)+CachTinhDiem!$B$24*ROUND(1+(INDEX(CachTinhDiem!$B$15:$E$20,MATCH($O1399,CachTinhDiem!$A$15:$A$20,0),4)-1)*9/4,1),1)</f>
        <v>6.1</v>
      </c>
      <c r="T1399" s="18" t="str">
        <f>INDEX(CachTinhDiem!$A$8:$A$11,MATCH(MAX($P1399:$S1399),$P1399:$S1399,0))</f>
        <v>Vẽ ngoại cảnh</v>
      </c>
      <c r="U1399" s="21" t="s">
        <v>91</v>
      </c>
      <c r="V1399" s="21" t="s">
        <v>92</v>
      </c>
    </row>
    <row r="1400" spans="1:22" ht="15" customHeight="1" x14ac:dyDescent="0.35">
      <c r="A1400" s="18" t="s">
        <v>3012</v>
      </c>
      <c r="B1400" s="18" t="s">
        <v>2972</v>
      </c>
      <c r="C1400" s="18" t="s">
        <v>3013</v>
      </c>
      <c r="D1400" s="18" t="s">
        <v>136</v>
      </c>
      <c r="E1400" s="18" t="s">
        <v>18</v>
      </c>
      <c r="F1400" s="18" t="s">
        <v>87</v>
      </c>
      <c r="G1400" s="18" t="s">
        <v>2994</v>
      </c>
      <c r="H1400" s="19">
        <v>17</v>
      </c>
      <c r="I1400" s="19">
        <v>39</v>
      </c>
      <c r="J1400" s="18" t="s">
        <v>89</v>
      </c>
      <c r="K1400" s="19">
        <v>2</v>
      </c>
      <c r="L1400" s="19">
        <v>3</v>
      </c>
      <c r="M1400" s="19">
        <v>4</v>
      </c>
      <c r="N1400" s="19">
        <v>3</v>
      </c>
      <c r="O1400" s="18" t="s">
        <v>110</v>
      </c>
      <c r="P1400" s="20">
        <f>ROUND(CachTinhDiem!$B$23*ROUND(1+(SUMPRODUCT(INDEX(CachTinhDiem!$B$8:$E$11,1,0),$K1400:$N1400)-1)*9/4,1)+CachTinhDiem!$B$24*ROUND(1+(INDEX(CachTinhDiem!$B$15:$E$20,MATCH($O1400,CachTinhDiem!$A$15:$A$20,0),1)-1)*9/4,1),1)</f>
        <v>6.5</v>
      </c>
      <c r="Q1400" s="20">
        <f>ROUND(CachTinhDiem!$B$23*ROUND(1+(SUMPRODUCT(INDEX(CachTinhDiem!$B$8:$E$11,2,0),$K1400:$N1400)-1)*9/4,1)+CachTinhDiem!$B$24*ROUND(1+(INDEX(CachTinhDiem!$B$15:$E$20,MATCH($O1400,CachTinhDiem!$A$15:$A$20,0),2)-1)*9/4,1),1)</f>
        <v>6</v>
      </c>
      <c r="R1400" s="20">
        <f>ROUND(CachTinhDiem!$B$23*ROUND(1+(SUMPRODUCT(INDEX(CachTinhDiem!$B$8:$E$11,3,0),$K1400:$N1400)-1)*9/4,1)+CachTinhDiem!$B$24*ROUND(1+(INDEX(CachTinhDiem!$B$15:$E$20,MATCH($O1400,CachTinhDiem!$A$15:$A$20,0),3)-1)*9/4,1),1)</f>
        <v>6.3</v>
      </c>
      <c r="S1400" s="20">
        <f>ROUND(CachTinhDiem!$B$23*ROUND(1+(SUMPRODUCT(INDEX(CachTinhDiem!$B$8:$E$11,4,0),$K1400:$N1400)-1)*9/4,1)+CachTinhDiem!$B$24*ROUND(1+(INDEX(CachTinhDiem!$B$15:$E$20,MATCH($O1400,CachTinhDiem!$A$15:$A$20,0),4)-1)*9/4,1),1)</f>
        <v>6.5</v>
      </c>
      <c r="T1400" s="18" t="str">
        <f>INDEX(CachTinhDiem!$A$8:$A$11,MATCH(MAX($P1400:$S1400),$P1400:$S1400,0))</f>
        <v>Đi học</v>
      </c>
      <c r="U1400" s="21" t="s">
        <v>91</v>
      </c>
      <c r="V1400" s="21" t="s">
        <v>92</v>
      </c>
    </row>
    <row r="1401" spans="1:22" ht="15" customHeight="1" x14ac:dyDescent="0.35">
      <c r="A1401" s="18" t="s">
        <v>3014</v>
      </c>
      <c r="B1401" s="18" t="s">
        <v>2972</v>
      </c>
      <c r="C1401" s="18" t="s">
        <v>3015</v>
      </c>
      <c r="D1401" s="18" t="s">
        <v>136</v>
      </c>
      <c r="E1401" s="18" t="s">
        <v>170</v>
      </c>
      <c r="F1401" s="18" t="s">
        <v>87</v>
      </c>
      <c r="G1401" s="18" t="s">
        <v>2979</v>
      </c>
      <c r="H1401" s="19">
        <v>18</v>
      </c>
      <c r="I1401" s="19">
        <v>38</v>
      </c>
      <c r="J1401" s="18" t="s">
        <v>89</v>
      </c>
      <c r="K1401" s="19">
        <v>2</v>
      </c>
      <c r="L1401" s="19">
        <v>3</v>
      </c>
      <c r="M1401" s="19">
        <v>3</v>
      </c>
      <c r="N1401" s="19">
        <v>2</v>
      </c>
      <c r="O1401" s="18" t="s">
        <v>115</v>
      </c>
      <c r="P1401" s="20">
        <f>ROUND(CachTinhDiem!$B$23*ROUND(1+(SUMPRODUCT(INDEX(CachTinhDiem!$B$8:$E$11,1,0),$K1401:$N1401)-1)*9/4,1)+CachTinhDiem!$B$24*ROUND(1+(INDEX(CachTinhDiem!$B$15:$E$20,MATCH($O1401,CachTinhDiem!$A$15:$A$20,0),1)-1)*9/4,1),1)</f>
        <v>6.2</v>
      </c>
      <c r="Q1401" s="20">
        <f>ROUND(CachTinhDiem!$B$23*ROUND(1+(SUMPRODUCT(INDEX(CachTinhDiem!$B$8:$E$11,2,0),$K1401:$N1401)-1)*9/4,1)+CachTinhDiem!$B$24*ROUND(1+(INDEX(CachTinhDiem!$B$15:$E$20,MATCH($O1401,CachTinhDiem!$A$15:$A$20,0),2)-1)*9/4,1),1)</f>
        <v>5.7</v>
      </c>
      <c r="R1401" s="20">
        <f>ROUND(CachTinhDiem!$B$23*ROUND(1+(SUMPRODUCT(INDEX(CachTinhDiem!$B$8:$E$11,3,0),$K1401:$N1401)-1)*9/4,1)+CachTinhDiem!$B$24*ROUND(1+(INDEX(CachTinhDiem!$B$15:$E$20,MATCH($O1401,CachTinhDiem!$A$15:$A$20,0),3)-1)*9/4,1),1)</f>
        <v>6.6</v>
      </c>
      <c r="S1401" s="20">
        <f>ROUND(CachTinhDiem!$B$23*ROUND(1+(SUMPRODUCT(INDEX(CachTinhDiem!$B$8:$E$11,4,0),$K1401:$N1401)-1)*9/4,1)+CachTinhDiem!$B$24*ROUND(1+(INDEX(CachTinhDiem!$B$15:$E$20,MATCH($O1401,CachTinhDiem!$A$15:$A$20,0),4)-1)*9/4,1),1)</f>
        <v>4.5999999999999996</v>
      </c>
      <c r="T1401" s="18" t="str">
        <f>INDEX(CachTinhDiem!$A$8:$A$11,MATCH(MAX($P1401:$S1401),$P1401:$S1401,0))</f>
        <v>Vẽ ngoại cảnh</v>
      </c>
      <c r="U1401" s="21" t="s">
        <v>91</v>
      </c>
      <c r="V1401" s="21" t="s">
        <v>92</v>
      </c>
    </row>
    <row r="1402" spans="1:22" ht="15" customHeight="1" x14ac:dyDescent="0.35">
      <c r="A1402" s="18" t="s">
        <v>3016</v>
      </c>
      <c r="B1402" s="18" t="s">
        <v>2972</v>
      </c>
      <c r="C1402" s="18" t="s">
        <v>3017</v>
      </c>
      <c r="D1402" s="18" t="s">
        <v>100</v>
      </c>
      <c r="E1402" s="18" t="s">
        <v>141</v>
      </c>
      <c r="F1402" s="18" t="s">
        <v>87</v>
      </c>
      <c r="G1402" s="18" t="s">
        <v>2559</v>
      </c>
      <c r="H1402" s="19">
        <v>20</v>
      </c>
      <c r="I1402" s="19">
        <v>40</v>
      </c>
      <c r="J1402" s="18" t="s">
        <v>89</v>
      </c>
      <c r="K1402" s="19">
        <v>2</v>
      </c>
      <c r="L1402" s="19">
        <v>4</v>
      </c>
      <c r="M1402" s="19">
        <v>4</v>
      </c>
      <c r="N1402" s="19">
        <v>2</v>
      </c>
      <c r="O1402" s="18" t="s">
        <v>115</v>
      </c>
      <c r="P1402" s="20">
        <f>ROUND(CachTinhDiem!$B$23*ROUND(1+(SUMPRODUCT(INDEX(CachTinhDiem!$B$8:$E$11,1,0),$K1402:$N1402)-1)*9/4,1)+CachTinhDiem!$B$24*ROUND(1+(INDEX(CachTinhDiem!$B$15:$E$20,MATCH($O1402,CachTinhDiem!$A$15:$A$20,0),1)-1)*9/4,1),1)</f>
        <v>7.2</v>
      </c>
      <c r="Q1402" s="20">
        <f>ROUND(CachTinhDiem!$B$23*ROUND(1+(SUMPRODUCT(INDEX(CachTinhDiem!$B$8:$E$11,2,0),$K1402:$N1402)-1)*9/4,1)+CachTinhDiem!$B$24*ROUND(1+(INDEX(CachTinhDiem!$B$15:$E$20,MATCH($O1402,CachTinhDiem!$A$15:$A$20,0),2)-1)*9/4,1),1)</f>
        <v>6.8</v>
      </c>
      <c r="R1402" s="20">
        <f>ROUND(CachTinhDiem!$B$23*ROUND(1+(SUMPRODUCT(INDEX(CachTinhDiem!$B$8:$E$11,3,0),$K1402:$N1402)-1)*9/4,1)+CachTinhDiem!$B$24*ROUND(1+(INDEX(CachTinhDiem!$B$15:$E$20,MATCH($O1402,CachTinhDiem!$A$15:$A$20,0),3)-1)*9/4,1),1)</f>
        <v>7.8</v>
      </c>
      <c r="S1402" s="20">
        <f>ROUND(CachTinhDiem!$B$23*ROUND(1+(SUMPRODUCT(INDEX(CachTinhDiem!$B$8:$E$11,4,0),$K1402:$N1402)-1)*9/4,1)+CachTinhDiem!$B$24*ROUND(1+(INDEX(CachTinhDiem!$B$15:$E$20,MATCH($O1402,CachTinhDiem!$A$15:$A$20,0),4)-1)*9/4,1),1)</f>
        <v>5.2</v>
      </c>
      <c r="T1402" s="18" t="str">
        <f>INDEX(CachTinhDiem!$A$8:$A$11,MATCH(MAX($P1402:$S1402),$P1402:$S1402,0))</f>
        <v>Vẽ ngoại cảnh</v>
      </c>
      <c r="U1402" s="21" t="s">
        <v>91</v>
      </c>
      <c r="V1402" s="21" t="s">
        <v>92</v>
      </c>
    </row>
    <row r="1403" spans="1:22" ht="15" customHeight="1" x14ac:dyDescent="0.35">
      <c r="A1403" s="18" t="s">
        <v>3018</v>
      </c>
      <c r="B1403" s="18" t="s">
        <v>2972</v>
      </c>
      <c r="C1403" s="18" t="s">
        <v>3019</v>
      </c>
      <c r="D1403" s="18" t="s">
        <v>136</v>
      </c>
      <c r="E1403" s="18" t="s">
        <v>1097</v>
      </c>
      <c r="F1403" s="18" t="s">
        <v>87</v>
      </c>
      <c r="G1403" s="18" t="s">
        <v>1258</v>
      </c>
      <c r="H1403" s="19">
        <v>14</v>
      </c>
      <c r="I1403" s="19">
        <v>37</v>
      </c>
      <c r="J1403" s="18" t="s">
        <v>89</v>
      </c>
      <c r="K1403" s="19">
        <v>3</v>
      </c>
      <c r="L1403" s="19">
        <v>2</v>
      </c>
      <c r="M1403" s="19">
        <v>4</v>
      </c>
      <c r="N1403" s="19">
        <v>4</v>
      </c>
      <c r="O1403" s="18" t="s">
        <v>110</v>
      </c>
      <c r="P1403" s="20">
        <f>ROUND(CachTinhDiem!$B$23*ROUND(1+(SUMPRODUCT(INDEX(CachTinhDiem!$B$8:$E$11,1,0),$K1403:$N1403)-1)*9/4,1)+CachTinhDiem!$B$24*ROUND(1+(INDEX(CachTinhDiem!$B$15:$E$20,MATCH($O1403,CachTinhDiem!$A$15:$A$20,0),1)-1)*9/4,1),1)</f>
        <v>6.7</v>
      </c>
      <c r="Q1403" s="20">
        <f>ROUND(CachTinhDiem!$B$23*ROUND(1+(SUMPRODUCT(INDEX(CachTinhDiem!$B$8:$E$11,2,0),$K1403:$N1403)-1)*9/4,1)+CachTinhDiem!$B$24*ROUND(1+(INDEX(CachTinhDiem!$B$15:$E$20,MATCH($O1403,CachTinhDiem!$A$15:$A$20,0),2)-1)*9/4,1),1)</f>
        <v>6.1</v>
      </c>
      <c r="R1403" s="20">
        <f>ROUND(CachTinhDiem!$B$23*ROUND(1+(SUMPRODUCT(INDEX(CachTinhDiem!$B$8:$E$11,3,0),$K1403:$N1403)-1)*9/4,1)+CachTinhDiem!$B$24*ROUND(1+(INDEX(CachTinhDiem!$B$15:$E$20,MATCH($O1403,CachTinhDiem!$A$15:$A$20,0),3)-1)*9/4,1),1)</f>
        <v>6.1</v>
      </c>
      <c r="S1403" s="20">
        <f>ROUND(CachTinhDiem!$B$23*ROUND(1+(SUMPRODUCT(INDEX(CachTinhDiem!$B$8:$E$11,4,0),$K1403:$N1403)-1)*9/4,1)+CachTinhDiem!$B$24*ROUND(1+(INDEX(CachTinhDiem!$B$15:$E$20,MATCH($O1403,CachTinhDiem!$A$15:$A$20,0),4)-1)*9/4,1),1)</f>
        <v>7.2</v>
      </c>
      <c r="T1403" s="18" t="str">
        <f>INDEX(CachTinhDiem!$A$8:$A$11,MATCH(MAX($P1403:$S1403),$P1403:$S1403,0))</f>
        <v>Thuyết trình</v>
      </c>
      <c r="U1403" s="21" t="s">
        <v>91</v>
      </c>
      <c r="V1403" s="21" t="s">
        <v>92</v>
      </c>
    </row>
    <row r="1404" spans="1:22" ht="15" customHeight="1" x14ac:dyDescent="0.35">
      <c r="A1404" s="18" t="s">
        <v>3020</v>
      </c>
      <c r="B1404" s="18" t="s">
        <v>2972</v>
      </c>
      <c r="C1404" s="18" t="s">
        <v>3021</v>
      </c>
      <c r="D1404" s="18" t="s">
        <v>100</v>
      </c>
      <c r="E1404" s="18" t="s">
        <v>18</v>
      </c>
      <c r="F1404" s="18" t="s">
        <v>87</v>
      </c>
      <c r="G1404" s="18" t="s">
        <v>2974</v>
      </c>
      <c r="H1404" s="19">
        <v>24</v>
      </c>
      <c r="I1404" s="19">
        <v>40</v>
      </c>
      <c r="J1404" s="18" t="s">
        <v>133</v>
      </c>
      <c r="K1404" s="19">
        <v>1</v>
      </c>
      <c r="L1404" s="19">
        <v>2</v>
      </c>
      <c r="M1404" s="19">
        <v>3</v>
      </c>
      <c r="N1404" s="19">
        <v>3</v>
      </c>
      <c r="O1404" s="18" t="s">
        <v>90</v>
      </c>
      <c r="P1404" s="20">
        <f>ROUND(CachTinhDiem!$B$23*ROUND(1+(SUMPRODUCT(INDEX(CachTinhDiem!$B$8:$E$11,1,0),$K1404:$N1404)-1)*9/4,1)+CachTinhDiem!$B$24*ROUND(1+(INDEX(CachTinhDiem!$B$15:$E$20,MATCH($O1404,CachTinhDiem!$A$15:$A$20,0),1)-1)*9/4,1),1)</f>
        <v>5.4</v>
      </c>
      <c r="Q1404" s="20">
        <f>ROUND(CachTinhDiem!$B$23*ROUND(1+(SUMPRODUCT(INDEX(CachTinhDiem!$B$8:$E$11,2,0),$K1404:$N1404)-1)*9/4,1)+CachTinhDiem!$B$24*ROUND(1+(INDEX(CachTinhDiem!$B$15:$E$20,MATCH($O1404,CachTinhDiem!$A$15:$A$20,0),2)-1)*9/4,1),1)</f>
        <v>4.5999999999999996</v>
      </c>
      <c r="R1404" s="20">
        <f>ROUND(CachTinhDiem!$B$23*ROUND(1+(SUMPRODUCT(INDEX(CachTinhDiem!$B$8:$E$11,3,0),$K1404:$N1404)-1)*9/4,1)+CachTinhDiem!$B$24*ROUND(1+(INDEX(CachTinhDiem!$B$15:$E$20,MATCH($O1404,CachTinhDiem!$A$15:$A$20,0),3)-1)*9/4,1),1)</f>
        <v>5.7</v>
      </c>
      <c r="S1404" s="20">
        <f>ROUND(CachTinhDiem!$B$23*ROUND(1+(SUMPRODUCT(INDEX(CachTinhDiem!$B$8:$E$11,4,0),$K1404:$N1404)-1)*9/4,1)+CachTinhDiem!$B$24*ROUND(1+(INDEX(CachTinhDiem!$B$15:$E$20,MATCH($O1404,CachTinhDiem!$A$15:$A$20,0),4)-1)*9/4,1),1)</f>
        <v>4.5999999999999996</v>
      </c>
      <c r="T1404" s="18" t="str">
        <f>INDEX(CachTinhDiem!$A$8:$A$11,MATCH(MAX($P1404:$S1404),$P1404:$S1404,0))</f>
        <v>Vẽ ngoại cảnh</v>
      </c>
      <c r="U1404" s="21" t="s">
        <v>91</v>
      </c>
      <c r="V1404" s="21" t="s">
        <v>92</v>
      </c>
    </row>
    <row r="1405" spans="1:22" ht="15" customHeight="1" x14ac:dyDescent="0.35">
      <c r="A1405" s="18" t="s">
        <v>3022</v>
      </c>
      <c r="B1405" s="18" t="s">
        <v>2972</v>
      </c>
      <c r="C1405" s="18" t="s">
        <v>3023</v>
      </c>
      <c r="D1405" s="18" t="s">
        <v>85</v>
      </c>
      <c r="E1405" s="18" t="s">
        <v>106</v>
      </c>
      <c r="F1405" s="18" t="s">
        <v>87</v>
      </c>
      <c r="G1405" s="18" t="s">
        <v>210</v>
      </c>
      <c r="H1405" s="19">
        <v>21</v>
      </c>
      <c r="I1405" s="19">
        <v>40</v>
      </c>
      <c r="J1405" s="18" t="s">
        <v>89</v>
      </c>
      <c r="K1405" s="19">
        <v>1</v>
      </c>
      <c r="L1405" s="19">
        <v>5</v>
      </c>
      <c r="M1405" s="19">
        <v>5</v>
      </c>
      <c r="N1405" s="19">
        <v>2</v>
      </c>
      <c r="O1405" s="18" t="s">
        <v>138</v>
      </c>
      <c r="P1405" s="20">
        <f>ROUND(CachTinhDiem!$B$23*ROUND(1+(SUMPRODUCT(INDEX(CachTinhDiem!$B$8:$E$11,1,0),$K1405:$N1405)-1)*9/4,1)+CachTinhDiem!$B$24*ROUND(1+(INDEX(CachTinhDiem!$B$15:$E$20,MATCH($O1405,CachTinhDiem!$A$15:$A$20,0),1)-1)*9/4,1),1)</f>
        <v>7.3</v>
      </c>
      <c r="Q1405" s="20">
        <f>ROUND(CachTinhDiem!$B$23*ROUND(1+(SUMPRODUCT(INDEX(CachTinhDiem!$B$8:$E$11,2,0),$K1405:$N1405)-1)*9/4,1)+CachTinhDiem!$B$24*ROUND(1+(INDEX(CachTinhDiem!$B$15:$E$20,MATCH($O1405,CachTinhDiem!$A$15:$A$20,0),2)-1)*9/4,1),1)</f>
        <v>8.3000000000000007</v>
      </c>
      <c r="R1405" s="20">
        <f>ROUND(CachTinhDiem!$B$23*ROUND(1+(SUMPRODUCT(INDEX(CachTinhDiem!$B$8:$E$11,3,0),$K1405:$N1405)-1)*9/4,1)+CachTinhDiem!$B$24*ROUND(1+(INDEX(CachTinhDiem!$B$15:$E$20,MATCH($O1405,CachTinhDiem!$A$15:$A$20,0),3)-1)*9/4,1),1)</f>
        <v>8.4</v>
      </c>
      <c r="S1405" s="20">
        <f>ROUND(CachTinhDiem!$B$23*ROUND(1+(SUMPRODUCT(INDEX(CachTinhDiem!$B$8:$E$11,4,0),$K1405:$N1405)-1)*9/4,1)+CachTinhDiem!$B$24*ROUND(1+(INDEX(CachTinhDiem!$B$15:$E$20,MATCH($O1405,CachTinhDiem!$A$15:$A$20,0),4)-1)*9/4,1),1)</f>
        <v>4.5</v>
      </c>
      <c r="T1405" s="18" t="str">
        <f>INDEX(CachTinhDiem!$A$8:$A$11,MATCH(MAX($P1405:$S1405),$P1405:$S1405,0))</f>
        <v>Vẽ ngoại cảnh</v>
      </c>
      <c r="U1405" s="21" t="s">
        <v>91</v>
      </c>
      <c r="V1405" s="21" t="s">
        <v>92</v>
      </c>
    </row>
    <row r="1406" spans="1:22" ht="15" customHeight="1" x14ac:dyDescent="0.35">
      <c r="A1406" s="18" t="s">
        <v>3024</v>
      </c>
      <c r="B1406" s="18" t="s">
        <v>2972</v>
      </c>
      <c r="C1406" s="18" t="s">
        <v>3025</v>
      </c>
      <c r="D1406" s="18" t="s">
        <v>136</v>
      </c>
      <c r="E1406" s="18" t="s">
        <v>106</v>
      </c>
      <c r="F1406" s="18" t="s">
        <v>87</v>
      </c>
      <c r="G1406" s="18" t="s">
        <v>1123</v>
      </c>
      <c r="H1406" s="19">
        <v>19</v>
      </c>
      <c r="I1406" s="19">
        <v>40</v>
      </c>
      <c r="J1406" s="18" t="s">
        <v>89</v>
      </c>
      <c r="K1406" s="19">
        <v>2</v>
      </c>
      <c r="L1406" s="19">
        <v>2</v>
      </c>
      <c r="M1406" s="19">
        <v>3</v>
      </c>
      <c r="N1406" s="19">
        <v>4</v>
      </c>
      <c r="O1406" s="18" t="s">
        <v>110</v>
      </c>
      <c r="P1406" s="20">
        <f>ROUND(CachTinhDiem!$B$23*ROUND(1+(SUMPRODUCT(INDEX(CachTinhDiem!$B$8:$E$11,1,0),$K1406:$N1406)-1)*9/4,1)+CachTinhDiem!$B$24*ROUND(1+(INDEX(CachTinhDiem!$B$15:$E$20,MATCH($O1406,CachTinhDiem!$A$15:$A$20,0),1)-1)*9/4,1),1)</f>
        <v>6.1</v>
      </c>
      <c r="Q1406" s="20">
        <f>ROUND(CachTinhDiem!$B$23*ROUND(1+(SUMPRODUCT(INDEX(CachTinhDiem!$B$8:$E$11,2,0),$K1406:$N1406)-1)*9/4,1)+CachTinhDiem!$B$24*ROUND(1+(INDEX(CachTinhDiem!$B$15:$E$20,MATCH($O1406,CachTinhDiem!$A$15:$A$20,0),2)-1)*9/4,1),1)</f>
        <v>5</v>
      </c>
      <c r="R1406" s="20">
        <f>ROUND(CachTinhDiem!$B$23*ROUND(1+(SUMPRODUCT(INDEX(CachTinhDiem!$B$8:$E$11,3,0),$K1406:$N1406)-1)*9/4,1)+CachTinhDiem!$B$24*ROUND(1+(INDEX(CachTinhDiem!$B$15:$E$20,MATCH($O1406,CachTinhDiem!$A$15:$A$20,0),3)-1)*9/4,1),1)</f>
        <v>5.4</v>
      </c>
      <c r="S1406" s="20">
        <f>ROUND(CachTinhDiem!$B$23*ROUND(1+(SUMPRODUCT(INDEX(CachTinhDiem!$B$8:$E$11,4,0),$K1406:$N1406)-1)*9/4,1)+CachTinhDiem!$B$24*ROUND(1+(INDEX(CachTinhDiem!$B$15:$E$20,MATCH($O1406,CachTinhDiem!$A$15:$A$20,0),4)-1)*9/4,1),1)</f>
        <v>6.8</v>
      </c>
      <c r="T1406" s="18" t="str">
        <f>INDEX(CachTinhDiem!$A$8:$A$11,MATCH(MAX($P1406:$S1406),$P1406:$S1406,0))</f>
        <v>Thuyết trình</v>
      </c>
      <c r="U1406" s="21" t="s">
        <v>91</v>
      </c>
      <c r="V1406" s="21" t="s">
        <v>92</v>
      </c>
    </row>
    <row r="1407" spans="1:22" ht="15" customHeight="1" x14ac:dyDescent="0.35">
      <c r="A1407" s="18" t="s">
        <v>3026</v>
      </c>
      <c r="B1407" s="18" t="s">
        <v>2972</v>
      </c>
      <c r="C1407" s="18" t="s">
        <v>3027</v>
      </c>
      <c r="D1407" s="18" t="s">
        <v>100</v>
      </c>
      <c r="E1407" s="18" t="s">
        <v>163</v>
      </c>
      <c r="F1407" s="18" t="s">
        <v>87</v>
      </c>
      <c r="G1407" s="18" t="s">
        <v>2994</v>
      </c>
      <c r="H1407" s="19">
        <v>17</v>
      </c>
      <c r="I1407" s="19">
        <v>38</v>
      </c>
      <c r="J1407" s="18" t="s">
        <v>89</v>
      </c>
      <c r="K1407" s="19">
        <v>2</v>
      </c>
      <c r="L1407" s="19">
        <v>3</v>
      </c>
      <c r="M1407" s="19">
        <v>4</v>
      </c>
      <c r="N1407" s="19">
        <v>4</v>
      </c>
      <c r="O1407" s="18" t="s">
        <v>110</v>
      </c>
      <c r="P1407" s="20">
        <f>ROUND(CachTinhDiem!$B$23*ROUND(1+(SUMPRODUCT(INDEX(CachTinhDiem!$B$8:$E$11,1,0),$K1407:$N1407)-1)*9/4,1)+CachTinhDiem!$B$24*ROUND(1+(INDEX(CachTinhDiem!$B$15:$E$20,MATCH($O1407,CachTinhDiem!$A$15:$A$20,0),1)-1)*9/4,1),1)</f>
        <v>7</v>
      </c>
      <c r="Q1407" s="20">
        <f>ROUND(CachTinhDiem!$B$23*ROUND(1+(SUMPRODUCT(INDEX(CachTinhDiem!$B$8:$E$11,2,0),$K1407:$N1407)-1)*9/4,1)+CachTinhDiem!$B$24*ROUND(1+(INDEX(CachTinhDiem!$B$15:$E$20,MATCH($O1407,CachTinhDiem!$A$15:$A$20,0),2)-1)*9/4,1),1)</f>
        <v>6.1</v>
      </c>
      <c r="R1407" s="20">
        <f>ROUND(CachTinhDiem!$B$23*ROUND(1+(SUMPRODUCT(INDEX(CachTinhDiem!$B$8:$E$11,3,0),$K1407:$N1407)-1)*9/4,1)+CachTinhDiem!$B$24*ROUND(1+(INDEX(CachTinhDiem!$B$15:$E$20,MATCH($O1407,CachTinhDiem!$A$15:$A$20,0),3)-1)*9/4,1),1)</f>
        <v>6.6</v>
      </c>
      <c r="S1407" s="20">
        <f>ROUND(CachTinhDiem!$B$23*ROUND(1+(SUMPRODUCT(INDEX(CachTinhDiem!$B$8:$E$11,4,0),$K1407:$N1407)-1)*9/4,1)+CachTinhDiem!$B$24*ROUND(1+(INDEX(CachTinhDiem!$B$15:$E$20,MATCH($O1407,CachTinhDiem!$A$15:$A$20,0),4)-1)*9/4,1),1)</f>
        <v>7.5</v>
      </c>
      <c r="T1407" s="18" t="str">
        <f>INDEX(CachTinhDiem!$A$8:$A$11,MATCH(MAX($P1407:$S1407),$P1407:$S1407,0))</f>
        <v>Thuyết trình</v>
      </c>
      <c r="U1407" s="21" t="s">
        <v>91</v>
      </c>
      <c r="V1407" s="21" t="s">
        <v>92</v>
      </c>
    </row>
    <row r="1408" spans="1:22" ht="15" customHeight="1" x14ac:dyDescent="0.35">
      <c r="A1408" s="18" t="s">
        <v>3028</v>
      </c>
      <c r="B1408" s="18" t="s">
        <v>2972</v>
      </c>
      <c r="C1408" s="18" t="s">
        <v>3029</v>
      </c>
      <c r="D1408" s="18" t="s">
        <v>100</v>
      </c>
      <c r="E1408" s="18" t="s">
        <v>131</v>
      </c>
      <c r="F1408" s="18" t="s">
        <v>87</v>
      </c>
      <c r="G1408" s="18" t="s">
        <v>1123</v>
      </c>
      <c r="H1408" s="19">
        <v>21</v>
      </c>
      <c r="I1408" s="19">
        <v>38</v>
      </c>
      <c r="J1408" s="18" t="s">
        <v>89</v>
      </c>
      <c r="K1408" s="19">
        <v>2</v>
      </c>
      <c r="L1408" s="19">
        <v>2</v>
      </c>
      <c r="M1408" s="19">
        <v>3</v>
      </c>
      <c r="N1408" s="19">
        <v>4</v>
      </c>
      <c r="O1408" s="18" t="s">
        <v>110</v>
      </c>
      <c r="P1408" s="20">
        <f>ROUND(CachTinhDiem!$B$23*ROUND(1+(SUMPRODUCT(INDEX(CachTinhDiem!$B$8:$E$11,1,0),$K1408:$N1408)-1)*9/4,1)+CachTinhDiem!$B$24*ROUND(1+(INDEX(CachTinhDiem!$B$15:$E$20,MATCH($O1408,CachTinhDiem!$A$15:$A$20,0),1)-1)*9/4,1),1)</f>
        <v>6.1</v>
      </c>
      <c r="Q1408" s="20">
        <f>ROUND(CachTinhDiem!$B$23*ROUND(1+(SUMPRODUCT(INDEX(CachTinhDiem!$B$8:$E$11,2,0),$K1408:$N1408)-1)*9/4,1)+CachTinhDiem!$B$24*ROUND(1+(INDEX(CachTinhDiem!$B$15:$E$20,MATCH($O1408,CachTinhDiem!$A$15:$A$20,0),2)-1)*9/4,1),1)</f>
        <v>5</v>
      </c>
      <c r="R1408" s="20">
        <f>ROUND(CachTinhDiem!$B$23*ROUND(1+(SUMPRODUCT(INDEX(CachTinhDiem!$B$8:$E$11,3,0),$K1408:$N1408)-1)*9/4,1)+CachTinhDiem!$B$24*ROUND(1+(INDEX(CachTinhDiem!$B$15:$E$20,MATCH($O1408,CachTinhDiem!$A$15:$A$20,0),3)-1)*9/4,1),1)</f>
        <v>5.4</v>
      </c>
      <c r="S1408" s="20">
        <f>ROUND(CachTinhDiem!$B$23*ROUND(1+(SUMPRODUCT(INDEX(CachTinhDiem!$B$8:$E$11,4,0),$K1408:$N1408)-1)*9/4,1)+CachTinhDiem!$B$24*ROUND(1+(INDEX(CachTinhDiem!$B$15:$E$20,MATCH($O1408,CachTinhDiem!$A$15:$A$20,0),4)-1)*9/4,1),1)</f>
        <v>6.8</v>
      </c>
      <c r="T1408" s="18" t="str">
        <f>INDEX(CachTinhDiem!$A$8:$A$11,MATCH(MAX($P1408:$S1408),$P1408:$S1408,0))</f>
        <v>Thuyết trình</v>
      </c>
      <c r="U1408" s="21" t="s">
        <v>91</v>
      </c>
      <c r="V1408" s="21" t="s">
        <v>92</v>
      </c>
    </row>
    <row r="1409" spans="1:22" ht="15" customHeight="1" x14ac:dyDescent="0.35">
      <c r="A1409" s="18" t="s">
        <v>3030</v>
      </c>
      <c r="B1409" s="18" t="s">
        <v>2972</v>
      </c>
      <c r="C1409" s="18" t="s">
        <v>3031</v>
      </c>
      <c r="D1409" s="18" t="s">
        <v>136</v>
      </c>
      <c r="E1409" s="18" t="s">
        <v>147</v>
      </c>
      <c r="F1409" s="18" t="s">
        <v>87</v>
      </c>
      <c r="G1409" s="18" t="s">
        <v>210</v>
      </c>
      <c r="H1409" s="19">
        <v>20</v>
      </c>
      <c r="I1409" s="19">
        <v>40</v>
      </c>
      <c r="J1409" s="18" t="s">
        <v>89</v>
      </c>
      <c r="K1409" s="19">
        <v>2</v>
      </c>
      <c r="L1409" s="19">
        <v>5</v>
      </c>
      <c r="M1409" s="19">
        <v>5</v>
      </c>
      <c r="N1409" s="19">
        <v>2</v>
      </c>
      <c r="O1409" s="18" t="s">
        <v>138</v>
      </c>
      <c r="P1409" s="20">
        <f>ROUND(CachTinhDiem!$B$23*ROUND(1+(SUMPRODUCT(INDEX(CachTinhDiem!$B$8:$E$11,1,0),$K1409:$N1409)-1)*9/4,1)+CachTinhDiem!$B$24*ROUND(1+(INDEX(CachTinhDiem!$B$15:$E$20,MATCH($O1409,CachTinhDiem!$A$15:$A$20,0),1)-1)*9/4,1),1)</f>
        <v>7.5</v>
      </c>
      <c r="Q1409" s="20">
        <f>ROUND(CachTinhDiem!$B$23*ROUND(1+(SUMPRODUCT(INDEX(CachTinhDiem!$B$8:$E$11,2,0),$K1409:$N1409)-1)*9/4,1)+CachTinhDiem!$B$24*ROUND(1+(INDEX(CachTinhDiem!$B$15:$E$20,MATCH($O1409,CachTinhDiem!$A$15:$A$20,0),2)-1)*9/4,1),1)</f>
        <v>8.6</v>
      </c>
      <c r="R1409" s="20">
        <f>ROUND(CachTinhDiem!$B$23*ROUND(1+(SUMPRODUCT(INDEX(CachTinhDiem!$B$8:$E$11,3,0),$K1409:$N1409)-1)*9/4,1)+CachTinhDiem!$B$24*ROUND(1+(INDEX(CachTinhDiem!$B$15:$E$20,MATCH($O1409,CachTinhDiem!$A$15:$A$20,0),3)-1)*9/4,1),1)</f>
        <v>8.4</v>
      </c>
      <c r="S1409" s="20">
        <f>ROUND(CachTinhDiem!$B$23*ROUND(1+(SUMPRODUCT(INDEX(CachTinhDiem!$B$8:$E$11,4,0),$K1409:$N1409)-1)*9/4,1)+CachTinhDiem!$B$24*ROUND(1+(INDEX(CachTinhDiem!$B$15:$E$20,MATCH($O1409,CachTinhDiem!$A$15:$A$20,0),4)-1)*9/4,1),1)</f>
        <v>4.5</v>
      </c>
      <c r="T1409" s="18" t="str">
        <f>INDEX(CachTinhDiem!$A$8:$A$11,MATCH(MAX($P1409:$S1409),$P1409:$S1409,0))</f>
        <v>Xưởng/Công trình</v>
      </c>
      <c r="U1409" s="21" t="s">
        <v>91</v>
      </c>
      <c r="V1409" s="21" t="s">
        <v>92</v>
      </c>
    </row>
    <row r="1410" spans="1:22" ht="15" customHeight="1" x14ac:dyDescent="0.35">
      <c r="A1410" s="18" t="s">
        <v>3032</v>
      </c>
      <c r="B1410" s="18" t="s">
        <v>2972</v>
      </c>
      <c r="C1410" s="18" t="s">
        <v>3033</v>
      </c>
      <c r="D1410" s="18" t="s">
        <v>100</v>
      </c>
      <c r="E1410" s="18" t="s">
        <v>106</v>
      </c>
      <c r="F1410" s="18" t="s">
        <v>87</v>
      </c>
      <c r="G1410" s="18" t="s">
        <v>2974</v>
      </c>
      <c r="H1410" s="19">
        <v>22</v>
      </c>
      <c r="I1410" s="19">
        <v>40</v>
      </c>
      <c r="J1410" s="18" t="s">
        <v>133</v>
      </c>
      <c r="K1410" s="19">
        <v>1</v>
      </c>
      <c r="L1410" s="19">
        <v>2</v>
      </c>
      <c r="M1410" s="19">
        <v>3</v>
      </c>
      <c r="N1410" s="19">
        <v>1</v>
      </c>
      <c r="O1410" s="18" t="s">
        <v>90</v>
      </c>
      <c r="P1410" s="20">
        <f>ROUND(CachTinhDiem!$B$23*ROUND(1+(SUMPRODUCT(INDEX(CachTinhDiem!$B$8:$E$11,1,0),$K1410:$N1410)-1)*9/4,1)+CachTinhDiem!$B$24*ROUND(1+(INDEX(CachTinhDiem!$B$15:$E$20,MATCH($O1410,CachTinhDiem!$A$15:$A$20,0),1)-1)*9/4,1),1)</f>
        <v>4.4000000000000004</v>
      </c>
      <c r="Q1410" s="20">
        <f>ROUND(CachTinhDiem!$B$23*ROUND(1+(SUMPRODUCT(INDEX(CachTinhDiem!$B$8:$E$11,2,0),$K1410:$N1410)-1)*9/4,1)+CachTinhDiem!$B$24*ROUND(1+(INDEX(CachTinhDiem!$B$15:$E$20,MATCH($O1410,CachTinhDiem!$A$15:$A$20,0),2)-1)*9/4,1),1)</f>
        <v>4.2</v>
      </c>
      <c r="R1410" s="20">
        <f>ROUND(CachTinhDiem!$B$23*ROUND(1+(SUMPRODUCT(INDEX(CachTinhDiem!$B$8:$E$11,3,0),$K1410:$N1410)-1)*9/4,1)+CachTinhDiem!$B$24*ROUND(1+(INDEX(CachTinhDiem!$B$15:$E$20,MATCH($O1410,CachTinhDiem!$A$15:$A$20,0),3)-1)*9/4,1),1)</f>
        <v>5.0999999999999996</v>
      </c>
      <c r="S1410" s="20">
        <f>ROUND(CachTinhDiem!$B$23*ROUND(1+(SUMPRODUCT(INDEX(CachTinhDiem!$B$8:$E$11,4,0),$K1410:$N1410)-1)*9/4,1)+CachTinhDiem!$B$24*ROUND(1+(INDEX(CachTinhDiem!$B$15:$E$20,MATCH($O1410,CachTinhDiem!$A$15:$A$20,0),4)-1)*9/4,1),1)</f>
        <v>2.7</v>
      </c>
      <c r="T1410" s="18" t="str">
        <f>INDEX(CachTinhDiem!$A$8:$A$11,MATCH(MAX($P1410:$S1410),$P1410:$S1410,0))</f>
        <v>Vẽ ngoại cảnh</v>
      </c>
      <c r="U1410" s="21" t="s">
        <v>91</v>
      </c>
      <c r="V1410" s="21" t="s">
        <v>92</v>
      </c>
    </row>
    <row r="1411" spans="1:22" ht="15" customHeight="1" x14ac:dyDescent="0.35">
      <c r="A1411" s="18" t="s">
        <v>3034</v>
      </c>
      <c r="B1411" s="18" t="s">
        <v>2972</v>
      </c>
      <c r="C1411" s="18" t="s">
        <v>3035</v>
      </c>
      <c r="D1411" s="18" t="s">
        <v>100</v>
      </c>
      <c r="E1411" s="18" t="s">
        <v>113</v>
      </c>
      <c r="F1411" s="18" t="s">
        <v>87</v>
      </c>
      <c r="G1411" s="18" t="s">
        <v>1058</v>
      </c>
      <c r="H1411" s="19">
        <v>21</v>
      </c>
      <c r="I1411" s="19">
        <v>40</v>
      </c>
      <c r="J1411" s="18" t="s">
        <v>89</v>
      </c>
      <c r="K1411" s="19">
        <v>2</v>
      </c>
      <c r="L1411" s="19">
        <v>4</v>
      </c>
      <c r="M1411" s="19">
        <v>5</v>
      </c>
      <c r="N1411" s="19">
        <v>2</v>
      </c>
      <c r="O1411" s="18" t="s">
        <v>138</v>
      </c>
      <c r="P1411" s="20">
        <f>ROUND(CachTinhDiem!$B$23*ROUND(1+(SUMPRODUCT(INDEX(CachTinhDiem!$B$8:$E$11,1,0),$K1411:$N1411)-1)*9/4,1)+CachTinhDiem!$B$24*ROUND(1+(INDEX(CachTinhDiem!$B$15:$E$20,MATCH($O1411,CachTinhDiem!$A$15:$A$20,0),1)-1)*9/4,1),1)</f>
        <v>7</v>
      </c>
      <c r="Q1411" s="20">
        <f>ROUND(CachTinhDiem!$B$23*ROUND(1+(SUMPRODUCT(INDEX(CachTinhDiem!$B$8:$E$11,2,0),$K1411:$N1411)-1)*9/4,1)+CachTinhDiem!$B$24*ROUND(1+(INDEX(CachTinhDiem!$B$15:$E$20,MATCH($O1411,CachTinhDiem!$A$15:$A$20,0),2)-1)*9/4,1),1)</f>
        <v>8.3000000000000007</v>
      </c>
      <c r="R1411" s="20">
        <f>ROUND(CachTinhDiem!$B$23*ROUND(1+(SUMPRODUCT(INDEX(CachTinhDiem!$B$8:$E$11,3,0),$K1411:$N1411)-1)*9/4,1)+CachTinhDiem!$B$24*ROUND(1+(INDEX(CachTinhDiem!$B$15:$E$20,MATCH($O1411,CachTinhDiem!$A$15:$A$20,0),3)-1)*9/4,1),1)</f>
        <v>7.9</v>
      </c>
      <c r="S1411" s="20">
        <f>ROUND(CachTinhDiem!$B$23*ROUND(1+(SUMPRODUCT(INDEX(CachTinhDiem!$B$8:$E$11,4,0),$K1411:$N1411)-1)*9/4,1)+CachTinhDiem!$B$24*ROUND(1+(INDEX(CachTinhDiem!$B$15:$E$20,MATCH($O1411,CachTinhDiem!$A$15:$A$20,0),4)-1)*9/4,1),1)</f>
        <v>4.2</v>
      </c>
      <c r="T1411" s="18" t="str">
        <f>INDEX(CachTinhDiem!$A$8:$A$11,MATCH(MAX($P1411:$S1411),$P1411:$S1411,0))</f>
        <v>Xưởng/Công trình</v>
      </c>
      <c r="U1411" s="21" t="s">
        <v>91</v>
      </c>
      <c r="V1411" s="21" t="s">
        <v>92</v>
      </c>
    </row>
    <row r="1412" spans="1:22" ht="15" customHeight="1" x14ac:dyDescent="0.35">
      <c r="A1412" s="18" t="s">
        <v>3036</v>
      </c>
      <c r="B1412" s="18" t="s">
        <v>2972</v>
      </c>
      <c r="C1412" s="18" t="s">
        <v>3037</v>
      </c>
      <c r="D1412" s="18" t="s">
        <v>100</v>
      </c>
      <c r="E1412" s="18" t="s">
        <v>163</v>
      </c>
      <c r="F1412" s="18" t="s">
        <v>87</v>
      </c>
      <c r="G1412" s="18" t="s">
        <v>210</v>
      </c>
      <c r="H1412" s="19">
        <v>21</v>
      </c>
      <c r="I1412" s="19">
        <v>40</v>
      </c>
      <c r="J1412" s="18" t="s">
        <v>89</v>
      </c>
      <c r="K1412" s="19">
        <v>1</v>
      </c>
      <c r="L1412" s="19">
        <v>5</v>
      </c>
      <c r="M1412" s="19">
        <v>5</v>
      </c>
      <c r="N1412" s="19">
        <v>2</v>
      </c>
      <c r="O1412" s="18" t="s">
        <v>138</v>
      </c>
      <c r="P1412" s="20">
        <f>ROUND(CachTinhDiem!$B$23*ROUND(1+(SUMPRODUCT(INDEX(CachTinhDiem!$B$8:$E$11,1,0),$K1412:$N1412)-1)*9/4,1)+CachTinhDiem!$B$24*ROUND(1+(INDEX(CachTinhDiem!$B$15:$E$20,MATCH($O1412,CachTinhDiem!$A$15:$A$20,0),1)-1)*9/4,1),1)</f>
        <v>7.3</v>
      </c>
      <c r="Q1412" s="20">
        <f>ROUND(CachTinhDiem!$B$23*ROUND(1+(SUMPRODUCT(INDEX(CachTinhDiem!$B$8:$E$11,2,0),$K1412:$N1412)-1)*9/4,1)+CachTinhDiem!$B$24*ROUND(1+(INDEX(CachTinhDiem!$B$15:$E$20,MATCH($O1412,CachTinhDiem!$A$15:$A$20,0),2)-1)*9/4,1),1)</f>
        <v>8.3000000000000007</v>
      </c>
      <c r="R1412" s="20">
        <f>ROUND(CachTinhDiem!$B$23*ROUND(1+(SUMPRODUCT(INDEX(CachTinhDiem!$B$8:$E$11,3,0),$K1412:$N1412)-1)*9/4,1)+CachTinhDiem!$B$24*ROUND(1+(INDEX(CachTinhDiem!$B$15:$E$20,MATCH($O1412,CachTinhDiem!$A$15:$A$20,0),3)-1)*9/4,1),1)</f>
        <v>8.4</v>
      </c>
      <c r="S1412" s="20">
        <f>ROUND(CachTinhDiem!$B$23*ROUND(1+(SUMPRODUCT(INDEX(CachTinhDiem!$B$8:$E$11,4,0),$K1412:$N1412)-1)*9/4,1)+CachTinhDiem!$B$24*ROUND(1+(INDEX(CachTinhDiem!$B$15:$E$20,MATCH($O1412,CachTinhDiem!$A$15:$A$20,0),4)-1)*9/4,1),1)</f>
        <v>4.5</v>
      </c>
      <c r="T1412" s="18" t="str">
        <f>INDEX(CachTinhDiem!$A$8:$A$11,MATCH(MAX($P1412:$S1412),$P1412:$S1412,0))</f>
        <v>Vẽ ngoại cảnh</v>
      </c>
      <c r="U1412" s="21" t="s">
        <v>91</v>
      </c>
      <c r="V1412" s="21" t="s">
        <v>92</v>
      </c>
    </row>
    <row r="1413" spans="1:22" ht="15" customHeight="1" x14ac:dyDescent="0.35">
      <c r="A1413" s="18" t="s">
        <v>3038</v>
      </c>
      <c r="B1413" s="18" t="s">
        <v>2972</v>
      </c>
      <c r="C1413" s="18" t="s">
        <v>3039</v>
      </c>
      <c r="D1413" s="18" t="s">
        <v>136</v>
      </c>
      <c r="E1413" s="18" t="s">
        <v>170</v>
      </c>
      <c r="F1413" s="18" t="s">
        <v>87</v>
      </c>
      <c r="G1413" s="18" t="s">
        <v>2994</v>
      </c>
      <c r="H1413" s="19">
        <v>17</v>
      </c>
      <c r="I1413" s="19">
        <v>38</v>
      </c>
      <c r="J1413" s="18" t="s">
        <v>89</v>
      </c>
      <c r="K1413" s="19">
        <v>2</v>
      </c>
      <c r="L1413" s="19">
        <v>3</v>
      </c>
      <c r="M1413" s="19">
        <v>3</v>
      </c>
      <c r="N1413" s="19">
        <v>4</v>
      </c>
      <c r="O1413" s="18" t="s">
        <v>110</v>
      </c>
      <c r="P1413" s="20">
        <f>ROUND(CachTinhDiem!$B$23*ROUND(1+(SUMPRODUCT(INDEX(CachTinhDiem!$B$8:$E$11,1,0),$K1413:$N1413)-1)*9/4,1)+CachTinhDiem!$B$24*ROUND(1+(INDEX(CachTinhDiem!$B$15:$E$20,MATCH($O1413,CachTinhDiem!$A$15:$A$20,0),1)-1)*9/4,1),1)</f>
        <v>6.5</v>
      </c>
      <c r="Q1413" s="20">
        <f>ROUND(CachTinhDiem!$B$23*ROUND(1+(SUMPRODUCT(INDEX(CachTinhDiem!$B$8:$E$11,2,0),$K1413:$N1413)-1)*9/4,1)+CachTinhDiem!$B$24*ROUND(1+(INDEX(CachTinhDiem!$B$15:$E$20,MATCH($O1413,CachTinhDiem!$A$15:$A$20,0),2)-1)*9/4,1),1)</f>
        <v>5.4</v>
      </c>
      <c r="R1413" s="20">
        <f>ROUND(CachTinhDiem!$B$23*ROUND(1+(SUMPRODUCT(INDEX(CachTinhDiem!$B$8:$E$11,3,0),$K1413:$N1413)-1)*9/4,1)+CachTinhDiem!$B$24*ROUND(1+(INDEX(CachTinhDiem!$B$15:$E$20,MATCH($O1413,CachTinhDiem!$A$15:$A$20,0),3)-1)*9/4,1),1)</f>
        <v>5.9</v>
      </c>
      <c r="S1413" s="20">
        <f>ROUND(CachTinhDiem!$B$23*ROUND(1+(SUMPRODUCT(INDEX(CachTinhDiem!$B$8:$E$11,4,0),$K1413:$N1413)-1)*9/4,1)+CachTinhDiem!$B$24*ROUND(1+(INDEX(CachTinhDiem!$B$15:$E$20,MATCH($O1413,CachTinhDiem!$A$15:$A$20,0),4)-1)*9/4,1),1)</f>
        <v>7.2</v>
      </c>
      <c r="T1413" s="18" t="str">
        <f>INDEX(CachTinhDiem!$A$8:$A$11,MATCH(MAX($P1413:$S1413),$P1413:$S1413,0))</f>
        <v>Thuyết trình</v>
      </c>
      <c r="U1413" s="21" t="s">
        <v>91</v>
      </c>
      <c r="V1413" s="21" t="s">
        <v>92</v>
      </c>
    </row>
    <row r="1414" spans="1:22" ht="15" customHeight="1" x14ac:dyDescent="0.35">
      <c r="A1414" s="18" t="s">
        <v>3040</v>
      </c>
      <c r="B1414" s="18" t="s">
        <v>2972</v>
      </c>
      <c r="C1414" s="18" t="s">
        <v>3041</v>
      </c>
      <c r="D1414" s="18" t="s">
        <v>85</v>
      </c>
      <c r="E1414" s="18" t="s">
        <v>254</v>
      </c>
      <c r="F1414" s="18" t="s">
        <v>87</v>
      </c>
      <c r="G1414" s="18" t="s">
        <v>1258</v>
      </c>
      <c r="H1414" s="19">
        <v>15</v>
      </c>
      <c r="I1414" s="19">
        <v>36</v>
      </c>
      <c r="J1414" s="18" t="s">
        <v>89</v>
      </c>
      <c r="K1414" s="19">
        <v>2</v>
      </c>
      <c r="L1414" s="19">
        <v>2</v>
      </c>
      <c r="M1414" s="19">
        <v>4</v>
      </c>
      <c r="N1414" s="19">
        <v>4</v>
      </c>
      <c r="O1414" s="18" t="s">
        <v>110</v>
      </c>
      <c r="P1414" s="20">
        <f>ROUND(CachTinhDiem!$B$23*ROUND(1+(SUMPRODUCT(INDEX(CachTinhDiem!$B$8:$E$11,1,0),$K1414:$N1414)-1)*9/4,1)+CachTinhDiem!$B$24*ROUND(1+(INDEX(CachTinhDiem!$B$15:$E$20,MATCH($O1414,CachTinhDiem!$A$15:$A$20,0),1)-1)*9/4,1),1)</f>
        <v>6.5</v>
      </c>
      <c r="Q1414" s="20">
        <f>ROUND(CachTinhDiem!$B$23*ROUND(1+(SUMPRODUCT(INDEX(CachTinhDiem!$B$8:$E$11,2,0),$K1414:$N1414)-1)*9/4,1)+CachTinhDiem!$B$24*ROUND(1+(INDEX(CachTinhDiem!$B$15:$E$20,MATCH($O1414,CachTinhDiem!$A$15:$A$20,0),2)-1)*9/4,1),1)</f>
        <v>5.9</v>
      </c>
      <c r="R1414" s="20">
        <f>ROUND(CachTinhDiem!$B$23*ROUND(1+(SUMPRODUCT(INDEX(CachTinhDiem!$B$8:$E$11,3,0),$K1414:$N1414)-1)*9/4,1)+CachTinhDiem!$B$24*ROUND(1+(INDEX(CachTinhDiem!$B$15:$E$20,MATCH($O1414,CachTinhDiem!$A$15:$A$20,0),3)-1)*9/4,1),1)</f>
        <v>6.1</v>
      </c>
      <c r="S1414" s="20">
        <f>ROUND(CachTinhDiem!$B$23*ROUND(1+(SUMPRODUCT(INDEX(CachTinhDiem!$B$8:$E$11,4,0),$K1414:$N1414)-1)*9/4,1)+CachTinhDiem!$B$24*ROUND(1+(INDEX(CachTinhDiem!$B$15:$E$20,MATCH($O1414,CachTinhDiem!$A$15:$A$20,0),4)-1)*9/4,1),1)</f>
        <v>7.2</v>
      </c>
      <c r="T1414" s="18" t="str">
        <f>INDEX(CachTinhDiem!$A$8:$A$11,MATCH(MAX($P1414:$S1414),$P1414:$S1414,0))</f>
        <v>Thuyết trình</v>
      </c>
      <c r="U1414" s="21" t="s">
        <v>91</v>
      </c>
      <c r="V1414" s="21" t="s">
        <v>92</v>
      </c>
    </row>
    <row r="1415" spans="1:22" ht="15" customHeight="1" x14ac:dyDescent="0.35">
      <c r="A1415" s="18" t="s">
        <v>3042</v>
      </c>
      <c r="B1415" s="18" t="s">
        <v>2972</v>
      </c>
      <c r="C1415" s="18" t="s">
        <v>3043</v>
      </c>
      <c r="D1415" s="18" t="s">
        <v>136</v>
      </c>
      <c r="E1415" s="18" t="s">
        <v>1097</v>
      </c>
      <c r="F1415" s="18" t="s">
        <v>87</v>
      </c>
      <c r="G1415" s="18" t="s">
        <v>1123</v>
      </c>
      <c r="H1415" s="19">
        <v>17</v>
      </c>
      <c r="I1415" s="19">
        <v>39</v>
      </c>
      <c r="J1415" s="18" t="s">
        <v>89</v>
      </c>
      <c r="K1415" s="19">
        <v>2</v>
      </c>
      <c r="L1415" s="19">
        <v>2</v>
      </c>
      <c r="M1415" s="19">
        <v>4</v>
      </c>
      <c r="N1415" s="19">
        <v>3</v>
      </c>
      <c r="O1415" s="18" t="s">
        <v>115</v>
      </c>
      <c r="P1415" s="20">
        <f>ROUND(CachTinhDiem!$B$23*ROUND(1+(SUMPRODUCT(INDEX(CachTinhDiem!$B$8:$E$11,1,0),$K1415:$N1415)-1)*9/4,1)+CachTinhDiem!$B$24*ROUND(1+(INDEX(CachTinhDiem!$B$15:$E$20,MATCH($O1415,CachTinhDiem!$A$15:$A$20,0),1)-1)*9/4,1),1)</f>
        <v>6.7</v>
      </c>
      <c r="Q1415" s="20">
        <f>ROUND(CachTinhDiem!$B$23*ROUND(1+(SUMPRODUCT(INDEX(CachTinhDiem!$B$8:$E$11,2,0),$K1415:$N1415)-1)*9/4,1)+CachTinhDiem!$B$24*ROUND(1+(INDEX(CachTinhDiem!$B$15:$E$20,MATCH($O1415,CachTinhDiem!$A$15:$A$20,0),2)-1)*9/4,1),1)</f>
        <v>6.3</v>
      </c>
      <c r="R1415" s="20">
        <f>ROUND(CachTinhDiem!$B$23*ROUND(1+(SUMPRODUCT(INDEX(CachTinhDiem!$B$8:$E$11,3,0),$K1415:$N1415)-1)*9/4,1)+CachTinhDiem!$B$24*ROUND(1+(INDEX(CachTinhDiem!$B$15:$E$20,MATCH($O1415,CachTinhDiem!$A$15:$A$20,0),3)-1)*9/4,1),1)</f>
        <v>7.2</v>
      </c>
      <c r="S1415" s="20">
        <f>ROUND(CachTinhDiem!$B$23*ROUND(1+(SUMPRODUCT(INDEX(CachTinhDiem!$B$8:$E$11,4,0),$K1415:$N1415)-1)*9/4,1)+CachTinhDiem!$B$24*ROUND(1+(INDEX(CachTinhDiem!$B$15:$E$20,MATCH($O1415,CachTinhDiem!$A$15:$A$20,0),4)-1)*9/4,1),1)</f>
        <v>5.5</v>
      </c>
      <c r="T1415" s="18" t="str">
        <f>INDEX(CachTinhDiem!$A$8:$A$11,MATCH(MAX($P1415:$S1415),$P1415:$S1415,0))</f>
        <v>Vẽ ngoại cảnh</v>
      </c>
      <c r="U1415" s="21" t="s">
        <v>91</v>
      </c>
      <c r="V1415" s="21" t="s">
        <v>92</v>
      </c>
    </row>
    <row r="1416" spans="1:22" ht="15" customHeight="1" x14ac:dyDescent="0.35">
      <c r="A1416" s="18" t="s">
        <v>3044</v>
      </c>
      <c r="B1416" s="18" t="s">
        <v>2972</v>
      </c>
      <c r="C1416" s="18" t="s">
        <v>3045</v>
      </c>
      <c r="D1416" s="18" t="s">
        <v>85</v>
      </c>
      <c r="E1416" s="18" t="s">
        <v>144</v>
      </c>
      <c r="F1416" s="18" t="s">
        <v>87</v>
      </c>
      <c r="G1416" s="18" t="s">
        <v>210</v>
      </c>
      <c r="H1416" s="19">
        <v>21</v>
      </c>
      <c r="I1416" s="19">
        <v>40</v>
      </c>
      <c r="J1416" s="18" t="s">
        <v>89</v>
      </c>
      <c r="K1416" s="19">
        <v>1</v>
      </c>
      <c r="L1416" s="19">
        <v>5</v>
      </c>
      <c r="M1416" s="19">
        <v>5</v>
      </c>
      <c r="N1416" s="19">
        <v>2</v>
      </c>
      <c r="O1416" s="18" t="s">
        <v>138</v>
      </c>
      <c r="P1416" s="20">
        <f>ROUND(CachTinhDiem!$B$23*ROUND(1+(SUMPRODUCT(INDEX(CachTinhDiem!$B$8:$E$11,1,0),$K1416:$N1416)-1)*9/4,1)+CachTinhDiem!$B$24*ROUND(1+(INDEX(CachTinhDiem!$B$15:$E$20,MATCH($O1416,CachTinhDiem!$A$15:$A$20,0),1)-1)*9/4,1),1)</f>
        <v>7.3</v>
      </c>
      <c r="Q1416" s="20">
        <f>ROUND(CachTinhDiem!$B$23*ROUND(1+(SUMPRODUCT(INDEX(CachTinhDiem!$B$8:$E$11,2,0),$K1416:$N1416)-1)*9/4,1)+CachTinhDiem!$B$24*ROUND(1+(INDEX(CachTinhDiem!$B$15:$E$20,MATCH($O1416,CachTinhDiem!$A$15:$A$20,0),2)-1)*9/4,1),1)</f>
        <v>8.3000000000000007</v>
      </c>
      <c r="R1416" s="20">
        <f>ROUND(CachTinhDiem!$B$23*ROUND(1+(SUMPRODUCT(INDEX(CachTinhDiem!$B$8:$E$11,3,0),$K1416:$N1416)-1)*9/4,1)+CachTinhDiem!$B$24*ROUND(1+(INDEX(CachTinhDiem!$B$15:$E$20,MATCH($O1416,CachTinhDiem!$A$15:$A$20,0),3)-1)*9/4,1),1)</f>
        <v>8.4</v>
      </c>
      <c r="S1416" s="20">
        <f>ROUND(CachTinhDiem!$B$23*ROUND(1+(SUMPRODUCT(INDEX(CachTinhDiem!$B$8:$E$11,4,0),$K1416:$N1416)-1)*9/4,1)+CachTinhDiem!$B$24*ROUND(1+(INDEX(CachTinhDiem!$B$15:$E$20,MATCH($O1416,CachTinhDiem!$A$15:$A$20,0),4)-1)*9/4,1),1)</f>
        <v>4.5</v>
      </c>
      <c r="T1416" s="18" t="str">
        <f>INDEX(CachTinhDiem!$A$8:$A$11,MATCH(MAX($P1416:$S1416),$P1416:$S1416,0))</f>
        <v>Vẽ ngoại cảnh</v>
      </c>
      <c r="U1416" s="21" t="s">
        <v>91</v>
      </c>
      <c r="V1416" s="21" t="s">
        <v>92</v>
      </c>
    </row>
    <row r="1417" spans="1:22" ht="15" customHeight="1" x14ac:dyDescent="0.35">
      <c r="A1417" s="18" t="s">
        <v>3046</v>
      </c>
      <c r="B1417" s="18" t="s">
        <v>2972</v>
      </c>
      <c r="C1417" s="18" t="s">
        <v>3047</v>
      </c>
      <c r="D1417" s="18" t="s">
        <v>136</v>
      </c>
      <c r="E1417" s="18" t="s">
        <v>106</v>
      </c>
      <c r="F1417" s="18" t="s">
        <v>87</v>
      </c>
      <c r="G1417" s="18" t="s">
        <v>2559</v>
      </c>
      <c r="H1417" s="19">
        <v>26</v>
      </c>
      <c r="I1417" s="19">
        <v>40</v>
      </c>
      <c r="J1417" s="18" t="s">
        <v>726</v>
      </c>
      <c r="K1417" s="19">
        <v>2</v>
      </c>
      <c r="L1417" s="19">
        <v>4</v>
      </c>
      <c r="M1417" s="19">
        <v>3</v>
      </c>
      <c r="N1417" s="19">
        <v>2</v>
      </c>
      <c r="O1417" s="18" t="s">
        <v>150</v>
      </c>
      <c r="P1417" s="20">
        <f>ROUND(CachTinhDiem!$B$23*ROUND(1+(SUMPRODUCT(INDEX(CachTinhDiem!$B$8:$E$11,1,0),$K1417:$N1417)-1)*9/4,1)+CachTinhDiem!$B$24*ROUND(1+(INDEX(CachTinhDiem!$B$15:$E$20,MATCH($O1417,CachTinhDiem!$A$15:$A$20,0),1)-1)*9/4,1),1)</f>
        <v>6.1</v>
      </c>
      <c r="Q1417" s="20">
        <f>ROUND(CachTinhDiem!$B$23*ROUND(1+(SUMPRODUCT(INDEX(CachTinhDiem!$B$8:$E$11,2,0),$K1417:$N1417)-1)*9/4,1)+CachTinhDiem!$B$24*ROUND(1+(INDEX(CachTinhDiem!$B$15:$E$20,MATCH($O1417,CachTinhDiem!$A$15:$A$20,0),2)-1)*9/4,1),1)</f>
        <v>4.7</v>
      </c>
      <c r="R1417" s="20">
        <f>ROUND(CachTinhDiem!$B$23*ROUND(1+(SUMPRODUCT(INDEX(CachTinhDiem!$B$8:$E$11,3,0),$K1417:$N1417)-1)*9/4,1)+CachTinhDiem!$B$24*ROUND(1+(INDEX(CachTinhDiem!$B$15:$E$20,MATCH($O1417,CachTinhDiem!$A$15:$A$20,0),3)-1)*9/4,1),1)</f>
        <v>7</v>
      </c>
      <c r="S1417" s="20">
        <f>ROUND(CachTinhDiem!$B$23*ROUND(1+(SUMPRODUCT(INDEX(CachTinhDiem!$B$8:$E$11,4,0),$K1417:$N1417)-1)*9/4,1)+CachTinhDiem!$B$24*ROUND(1+(INDEX(CachTinhDiem!$B$15:$E$20,MATCH($O1417,CachTinhDiem!$A$15:$A$20,0),4)-1)*9/4,1),1)</f>
        <v>4.9000000000000004</v>
      </c>
      <c r="T1417" s="18" t="str">
        <f>INDEX(CachTinhDiem!$A$8:$A$11,MATCH(MAX($P1417:$S1417),$P1417:$S1417,0))</f>
        <v>Vẽ ngoại cảnh</v>
      </c>
      <c r="U1417" s="21" t="s">
        <v>91</v>
      </c>
      <c r="V1417" s="21" t="s">
        <v>92</v>
      </c>
    </row>
    <row r="1418" spans="1:22" ht="15" customHeight="1" x14ac:dyDescent="0.35">
      <c r="A1418" s="18" t="s">
        <v>3048</v>
      </c>
      <c r="B1418" s="18" t="s">
        <v>2972</v>
      </c>
      <c r="C1418" s="18" t="s">
        <v>3049</v>
      </c>
      <c r="D1418" s="18" t="s">
        <v>100</v>
      </c>
      <c r="E1418" s="18" t="s">
        <v>147</v>
      </c>
      <c r="F1418" s="18" t="s">
        <v>87</v>
      </c>
      <c r="G1418" s="18" t="s">
        <v>1123</v>
      </c>
      <c r="H1418" s="19">
        <v>22</v>
      </c>
      <c r="I1418" s="19">
        <v>40</v>
      </c>
      <c r="J1418" s="18" t="s">
        <v>133</v>
      </c>
      <c r="K1418" s="19">
        <v>2</v>
      </c>
      <c r="L1418" s="19">
        <v>2</v>
      </c>
      <c r="M1418" s="19">
        <v>3</v>
      </c>
      <c r="N1418" s="19">
        <v>4</v>
      </c>
      <c r="O1418" s="18" t="s">
        <v>150</v>
      </c>
      <c r="P1418" s="20">
        <f>ROUND(CachTinhDiem!$B$23*ROUND(1+(SUMPRODUCT(INDEX(CachTinhDiem!$B$8:$E$11,1,0),$K1418:$N1418)-1)*9/4,1)+CachTinhDiem!$B$24*ROUND(1+(INDEX(CachTinhDiem!$B$15:$E$20,MATCH($O1418,CachTinhDiem!$A$15:$A$20,0),1)-1)*9/4,1),1)</f>
        <v>6.1</v>
      </c>
      <c r="Q1418" s="20">
        <f>ROUND(CachTinhDiem!$B$23*ROUND(1+(SUMPRODUCT(INDEX(CachTinhDiem!$B$8:$E$11,2,0),$K1418:$N1418)-1)*9/4,1)+CachTinhDiem!$B$24*ROUND(1+(INDEX(CachTinhDiem!$B$15:$E$20,MATCH($O1418,CachTinhDiem!$A$15:$A$20,0),2)-1)*9/4,1),1)</f>
        <v>4.4000000000000004</v>
      </c>
      <c r="R1418" s="20">
        <f>ROUND(CachTinhDiem!$B$23*ROUND(1+(SUMPRODUCT(INDEX(CachTinhDiem!$B$8:$E$11,3,0),$K1418:$N1418)-1)*9/4,1)+CachTinhDiem!$B$24*ROUND(1+(INDEX(CachTinhDiem!$B$15:$E$20,MATCH($O1418,CachTinhDiem!$A$15:$A$20,0),3)-1)*9/4,1),1)</f>
        <v>6.7</v>
      </c>
      <c r="S1418" s="20">
        <f>ROUND(CachTinhDiem!$B$23*ROUND(1+(SUMPRODUCT(INDEX(CachTinhDiem!$B$8:$E$11,4,0),$K1418:$N1418)-1)*9/4,1)+CachTinhDiem!$B$24*ROUND(1+(INDEX(CachTinhDiem!$B$15:$E$20,MATCH($O1418,CachTinhDiem!$A$15:$A$20,0),4)-1)*9/4,1),1)</f>
        <v>6.1</v>
      </c>
      <c r="T1418" s="18" t="str">
        <f>INDEX(CachTinhDiem!$A$8:$A$11,MATCH(MAX($P1418:$S1418),$P1418:$S1418,0))</f>
        <v>Vẽ ngoại cảnh</v>
      </c>
      <c r="U1418" s="21" t="s">
        <v>91</v>
      </c>
      <c r="V1418" s="21" t="s">
        <v>92</v>
      </c>
    </row>
    <row r="1419" spans="1:22" ht="15" customHeight="1" x14ac:dyDescent="0.35">
      <c r="A1419" s="18" t="s">
        <v>3050</v>
      </c>
      <c r="B1419" s="18" t="s">
        <v>2972</v>
      </c>
      <c r="C1419" s="18" t="s">
        <v>3051</v>
      </c>
      <c r="D1419" s="18" t="s">
        <v>85</v>
      </c>
      <c r="E1419" s="18" t="s">
        <v>144</v>
      </c>
      <c r="F1419" s="18" t="s">
        <v>87</v>
      </c>
      <c r="G1419" s="18" t="s">
        <v>2979</v>
      </c>
      <c r="H1419" s="19">
        <v>20</v>
      </c>
      <c r="I1419" s="19">
        <v>40</v>
      </c>
      <c r="J1419" s="18" t="s">
        <v>89</v>
      </c>
      <c r="K1419" s="19">
        <v>2</v>
      </c>
      <c r="L1419" s="19">
        <v>3</v>
      </c>
      <c r="M1419" s="19">
        <v>5</v>
      </c>
      <c r="N1419" s="19">
        <v>2</v>
      </c>
      <c r="O1419" s="18" t="s">
        <v>138</v>
      </c>
      <c r="P1419" s="20">
        <f>ROUND(CachTinhDiem!$B$23*ROUND(1+(SUMPRODUCT(INDEX(CachTinhDiem!$B$8:$E$11,1,0),$K1419:$N1419)-1)*9/4,1)+CachTinhDiem!$B$24*ROUND(1+(INDEX(CachTinhDiem!$B$15:$E$20,MATCH($O1419,CachTinhDiem!$A$15:$A$20,0),1)-1)*9/4,1),1)</f>
        <v>6.5</v>
      </c>
      <c r="Q1419" s="20">
        <f>ROUND(CachTinhDiem!$B$23*ROUND(1+(SUMPRODUCT(INDEX(CachTinhDiem!$B$8:$E$11,2,0),$K1419:$N1419)-1)*9/4,1)+CachTinhDiem!$B$24*ROUND(1+(INDEX(CachTinhDiem!$B$15:$E$20,MATCH($O1419,CachTinhDiem!$A$15:$A$20,0),2)-1)*9/4,1),1)</f>
        <v>8</v>
      </c>
      <c r="R1419" s="20">
        <f>ROUND(CachTinhDiem!$B$23*ROUND(1+(SUMPRODUCT(INDEX(CachTinhDiem!$B$8:$E$11,3,0),$K1419:$N1419)-1)*9/4,1)+CachTinhDiem!$B$24*ROUND(1+(INDEX(CachTinhDiem!$B$15:$E$20,MATCH($O1419,CachTinhDiem!$A$15:$A$20,0),3)-1)*9/4,1),1)</f>
        <v>7.5</v>
      </c>
      <c r="S1419" s="20">
        <f>ROUND(CachTinhDiem!$B$23*ROUND(1+(SUMPRODUCT(INDEX(CachTinhDiem!$B$8:$E$11,4,0),$K1419:$N1419)-1)*9/4,1)+CachTinhDiem!$B$24*ROUND(1+(INDEX(CachTinhDiem!$B$15:$E$20,MATCH($O1419,CachTinhDiem!$A$15:$A$20,0),4)-1)*9/4,1),1)</f>
        <v>3.9</v>
      </c>
      <c r="T1419" s="18" t="str">
        <f>INDEX(CachTinhDiem!$A$8:$A$11,MATCH(MAX($P1419:$S1419),$P1419:$S1419,0))</f>
        <v>Xưởng/Công trình</v>
      </c>
      <c r="U1419" s="21" t="s">
        <v>91</v>
      </c>
      <c r="V1419" s="21" t="s">
        <v>92</v>
      </c>
    </row>
    <row r="1420" spans="1:22" ht="15" customHeight="1" x14ac:dyDescent="0.35">
      <c r="A1420" s="18" t="s">
        <v>3052</v>
      </c>
      <c r="B1420" s="18" t="s">
        <v>2972</v>
      </c>
      <c r="C1420" s="18" t="s">
        <v>3053</v>
      </c>
      <c r="D1420" s="18" t="s">
        <v>136</v>
      </c>
      <c r="E1420" s="18" t="s">
        <v>254</v>
      </c>
      <c r="F1420" s="18" t="s">
        <v>87</v>
      </c>
      <c r="G1420" s="18" t="s">
        <v>1123</v>
      </c>
      <c r="H1420" s="19">
        <v>21</v>
      </c>
      <c r="I1420" s="19">
        <v>39</v>
      </c>
      <c r="J1420" s="18" t="s">
        <v>89</v>
      </c>
      <c r="K1420" s="19">
        <v>2</v>
      </c>
      <c r="L1420" s="19">
        <v>2</v>
      </c>
      <c r="M1420" s="19">
        <v>4</v>
      </c>
      <c r="N1420" s="19">
        <v>4</v>
      </c>
      <c r="O1420" s="18" t="s">
        <v>115</v>
      </c>
      <c r="P1420" s="20">
        <f>ROUND(CachTinhDiem!$B$23*ROUND(1+(SUMPRODUCT(INDEX(CachTinhDiem!$B$8:$E$11,1,0),$K1420:$N1420)-1)*9/4,1)+CachTinhDiem!$B$24*ROUND(1+(INDEX(CachTinhDiem!$B$15:$E$20,MATCH($O1420,CachTinhDiem!$A$15:$A$20,0),1)-1)*9/4,1),1)</f>
        <v>7.2</v>
      </c>
      <c r="Q1420" s="20">
        <f>ROUND(CachTinhDiem!$B$23*ROUND(1+(SUMPRODUCT(INDEX(CachTinhDiem!$B$8:$E$11,2,0),$K1420:$N1420)-1)*9/4,1)+CachTinhDiem!$B$24*ROUND(1+(INDEX(CachTinhDiem!$B$15:$E$20,MATCH($O1420,CachTinhDiem!$A$15:$A$20,0),2)-1)*9/4,1),1)</f>
        <v>6.5</v>
      </c>
      <c r="R1420" s="20">
        <f>ROUND(CachTinhDiem!$B$23*ROUND(1+(SUMPRODUCT(INDEX(CachTinhDiem!$B$8:$E$11,3,0),$K1420:$N1420)-1)*9/4,1)+CachTinhDiem!$B$24*ROUND(1+(INDEX(CachTinhDiem!$B$15:$E$20,MATCH($O1420,CachTinhDiem!$A$15:$A$20,0),3)-1)*9/4,1),1)</f>
        <v>7.5</v>
      </c>
      <c r="S1420" s="20">
        <f>ROUND(CachTinhDiem!$B$23*ROUND(1+(SUMPRODUCT(INDEX(CachTinhDiem!$B$8:$E$11,4,0),$K1420:$N1420)-1)*9/4,1)+CachTinhDiem!$B$24*ROUND(1+(INDEX(CachTinhDiem!$B$15:$E$20,MATCH($O1420,CachTinhDiem!$A$15:$A$20,0),4)-1)*9/4,1),1)</f>
        <v>6.5</v>
      </c>
      <c r="T1420" s="18" t="str">
        <f>INDEX(CachTinhDiem!$A$8:$A$11,MATCH(MAX($P1420:$S1420),$P1420:$S1420,0))</f>
        <v>Vẽ ngoại cảnh</v>
      </c>
      <c r="U1420" s="21" t="s">
        <v>91</v>
      </c>
      <c r="V1420" s="21" t="s">
        <v>92</v>
      </c>
    </row>
    <row r="1421" spans="1:22" ht="15" customHeight="1" x14ac:dyDescent="0.35">
      <c r="A1421" s="18" t="s">
        <v>3054</v>
      </c>
      <c r="B1421" s="18" t="s">
        <v>2972</v>
      </c>
      <c r="C1421" s="18" t="s">
        <v>3055</v>
      </c>
      <c r="D1421" s="18" t="s">
        <v>136</v>
      </c>
      <c r="E1421" s="18" t="s">
        <v>170</v>
      </c>
      <c r="F1421" s="18" t="s">
        <v>87</v>
      </c>
      <c r="G1421" s="18" t="s">
        <v>2979</v>
      </c>
      <c r="H1421" s="19">
        <v>24</v>
      </c>
      <c r="I1421" s="19">
        <v>40</v>
      </c>
      <c r="J1421" s="18" t="s">
        <v>133</v>
      </c>
      <c r="K1421" s="19">
        <v>1</v>
      </c>
      <c r="L1421" s="19">
        <v>3</v>
      </c>
      <c r="M1421" s="19">
        <v>3</v>
      </c>
      <c r="N1421" s="19">
        <v>2</v>
      </c>
      <c r="O1421" s="18" t="s">
        <v>90</v>
      </c>
      <c r="P1421" s="20">
        <f>ROUND(CachTinhDiem!$B$23*ROUND(1+(SUMPRODUCT(INDEX(CachTinhDiem!$B$8:$E$11,1,0),$K1421:$N1421)-1)*9/4,1)+CachTinhDiem!$B$24*ROUND(1+(INDEX(CachTinhDiem!$B$15:$E$20,MATCH($O1421,CachTinhDiem!$A$15:$A$20,0),1)-1)*9/4,1),1)</f>
        <v>5.4</v>
      </c>
      <c r="Q1421" s="20">
        <f>ROUND(CachTinhDiem!$B$23*ROUND(1+(SUMPRODUCT(INDEX(CachTinhDiem!$B$8:$E$11,2,0),$K1421:$N1421)-1)*9/4,1)+CachTinhDiem!$B$24*ROUND(1+(INDEX(CachTinhDiem!$B$15:$E$20,MATCH($O1421,CachTinhDiem!$A$15:$A$20,0),2)-1)*9/4,1),1)</f>
        <v>4.7</v>
      </c>
      <c r="R1421" s="20">
        <f>ROUND(CachTinhDiem!$B$23*ROUND(1+(SUMPRODUCT(INDEX(CachTinhDiem!$B$8:$E$11,3,0),$K1421:$N1421)-1)*9/4,1)+CachTinhDiem!$B$24*ROUND(1+(INDEX(CachTinhDiem!$B$15:$E$20,MATCH($O1421,CachTinhDiem!$A$15:$A$20,0),3)-1)*9/4,1),1)</f>
        <v>5.9</v>
      </c>
      <c r="S1421" s="20">
        <f>ROUND(CachTinhDiem!$B$23*ROUND(1+(SUMPRODUCT(INDEX(CachTinhDiem!$B$8:$E$11,4,0),$K1421:$N1421)-1)*9/4,1)+CachTinhDiem!$B$24*ROUND(1+(INDEX(CachTinhDiem!$B$15:$E$20,MATCH($O1421,CachTinhDiem!$A$15:$A$20,0),4)-1)*9/4,1),1)</f>
        <v>3.9</v>
      </c>
      <c r="T1421" s="18" t="str">
        <f>INDEX(CachTinhDiem!$A$8:$A$11,MATCH(MAX($P1421:$S1421),$P1421:$S1421,0))</f>
        <v>Vẽ ngoại cảnh</v>
      </c>
      <c r="U1421" s="21" t="s">
        <v>91</v>
      </c>
      <c r="V1421" s="21" t="s">
        <v>92</v>
      </c>
    </row>
    <row r="1422" spans="1:22" ht="15" customHeight="1" x14ac:dyDescent="0.35">
      <c r="A1422" s="18" t="s">
        <v>3056</v>
      </c>
      <c r="B1422" s="18" t="s">
        <v>2972</v>
      </c>
      <c r="C1422" s="18" t="s">
        <v>3057</v>
      </c>
      <c r="D1422" s="18" t="s">
        <v>100</v>
      </c>
      <c r="E1422" s="18" t="s">
        <v>254</v>
      </c>
      <c r="F1422" s="18" t="s">
        <v>87</v>
      </c>
      <c r="G1422" s="18" t="s">
        <v>2559</v>
      </c>
      <c r="H1422" s="19">
        <v>24</v>
      </c>
      <c r="I1422" s="19">
        <v>40</v>
      </c>
      <c r="J1422" s="18" t="s">
        <v>133</v>
      </c>
      <c r="K1422" s="19">
        <v>2</v>
      </c>
      <c r="L1422" s="19">
        <v>4</v>
      </c>
      <c r="M1422" s="19">
        <v>4</v>
      </c>
      <c r="N1422" s="19">
        <v>4</v>
      </c>
      <c r="O1422" s="18" t="s">
        <v>115</v>
      </c>
      <c r="P1422" s="20">
        <f>ROUND(CachTinhDiem!$B$23*ROUND(1+(SUMPRODUCT(INDEX(CachTinhDiem!$B$8:$E$11,1,0),$K1422:$N1422)-1)*9/4,1)+CachTinhDiem!$B$24*ROUND(1+(INDEX(CachTinhDiem!$B$15:$E$20,MATCH($O1422,CachTinhDiem!$A$15:$A$20,0),1)-1)*9/4,1),1)</f>
        <v>8.1</v>
      </c>
      <c r="Q1422" s="20">
        <f>ROUND(CachTinhDiem!$B$23*ROUND(1+(SUMPRODUCT(INDEX(CachTinhDiem!$B$8:$E$11,2,0),$K1422:$N1422)-1)*9/4,1)+CachTinhDiem!$B$24*ROUND(1+(INDEX(CachTinhDiem!$B$15:$E$20,MATCH($O1422,CachTinhDiem!$A$15:$A$20,0),2)-1)*9/4,1),1)</f>
        <v>7.2</v>
      </c>
      <c r="R1422" s="20">
        <f>ROUND(CachTinhDiem!$B$23*ROUND(1+(SUMPRODUCT(INDEX(CachTinhDiem!$B$8:$E$11,3,0),$K1422:$N1422)-1)*9/4,1)+CachTinhDiem!$B$24*ROUND(1+(INDEX(CachTinhDiem!$B$15:$E$20,MATCH($O1422,CachTinhDiem!$A$15:$A$20,0),3)-1)*9/4,1),1)</f>
        <v>8.5</v>
      </c>
      <c r="S1422" s="20">
        <f>ROUND(CachTinhDiem!$B$23*ROUND(1+(SUMPRODUCT(INDEX(CachTinhDiem!$B$8:$E$11,4,0),$K1422:$N1422)-1)*9/4,1)+CachTinhDiem!$B$24*ROUND(1+(INDEX(CachTinhDiem!$B$15:$E$20,MATCH($O1422,CachTinhDiem!$A$15:$A$20,0),4)-1)*9/4,1),1)</f>
        <v>7.1</v>
      </c>
      <c r="T1422" s="18" t="str">
        <f>INDEX(CachTinhDiem!$A$8:$A$11,MATCH(MAX($P1422:$S1422),$P1422:$S1422,0))</f>
        <v>Vẽ ngoại cảnh</v>
      </c>
      <c r="U1422" s="21" t="s">
        <v>91</v>
      </c>
      <c r="V1422" s="21" t="s">
        <v>92</v>
      </c>
    </row>
    <row r="1423" spans="1:22" ht="15" customHeight="1" x14ac:dyDescent="0.35">
      <c r="A1423" s="18" t="s">
        <v>3058</v>
      </c>
      <c r="B1423" s="18" t="s">
        <v>2972</v>
      </c>
      <c r="C1423" s="18" t="s">
        <v>3059</v>
      </c>
      <c r="D1423" s="18" t="s">
        <v>100</v>
      </c>
      <c r="E1423" s="18" t="s">
        <v>106</v>
      </c>
      <c r="F1423" s="18" t="s">
        <v>87</v>
      </c>
      <c r="G1423" s="18" t="s">
        <v>1123</v>
      </c>
      <c r="H1423" s="19">
        <v>19</v>
      </c>
      <c r="I1423" s="19">
        <v>40</v>
      </c>
      <c r="J1423" s="18" t="s">
        <v>89</v>
      </c>
      <c r="K1423" s="19">
        <v>2</v>
      </c>
      <c r="L1423" s="19">
        <v>2</v>
      </c>
      <c r="M1423" s="19">
        <v>4</v>
      </c>
      <c r="N1423" s="19">
        <v>2</v>
      </c>
      <c r="O1423" s="18" t="s">
        <v>115</v>
      </c>
      <c r="P1423" s="20">
        <f>ROUND(CachTinhDiem!$B$23*ROUND(1+(SUMPRODUCT(INDEX(CachTinhDiem!$B$8:$E$11,1,0),$K1423:$N1423)-1)*9/4,1)+CachTinhDiem!$B$24*ROUND(1+(INDEX(CachTinhDiem!$B$15:$E$20,MATCH($O1423,CachTinhDiem!$A$15:$A$20,0),1)-1)*9/4,1),1)</f>
        <v>6.2</v>
      </c>
      <c r="Q1423" s="20">
        <f>ROUND(CachTinhDiem!$B$23*ROUND(1+(SUMPRODUCT(INDEX(CachTinhDiem!$B$8:$E$11,2,0),$K1423:$N1423)-1)*9/4,1)+CachTinhDiem!$B$24*ROUND(1+(INDEX(CachTinhDiem!$B$15:$E$20,MATCH($O1423,CachTinhDiem!$A$15:$A$20,0),2)-1)*9/4,1),1)</f>
        <v>6.2</v>
      </c>
      <c r="R1423" s="20">
        <f>ROUND(CachTinhDiem!$B$23*ROUND(1+(SUMPRODUCT(INDEX(CachTinhDiem!$B$8:$E$11,3,0),$K1423:$N1423)-1)*9/4,1)+CachTinhDiem!$B$24*ROUND(1+(INDEX(CachTinhDiem!$B$15:$E$20,MATCH($O1423,CachTinhDiem!$A$15:$A$20,0),3)-1)*9/4,1),1)</f>
        <v>6.9</v>
      </c>
      <c r="S1423" s="20">
        <f>ROUND(CachTinhDiem!$B$23*ROUND(1+(SUMPRODUCT(INDEX(CachTinhDiem!$B$8:$E$11,4,0),$K1423:$N1423)-1)*9/4,1)+CachTinhDiem!$B$24*ROUND(1+(INDEX(CachTinhDiem!$B$15:$E$20,MATCH($O1423,CachTinhDiem!$A$15:$A$20,0),4)-1)*9/4,1),1)</f>
        <v>4.5999999999999996</v>
      </c>
      <c r="T1423" s="18" t="str">
        <f>INDEX(CachTinhDiem!$A$8:$A$11,MATCH(MAX($P1423:$S1423),$P1423:$S1423,0))</f>
        <v>Vẽ ngoại cảnh</v>
      </c>
      <c r="U1423" s="21" t="s">
        <v>91</v>
      </c>
      <c r="V1423" s="21" t="s">
        <v>92</v>
      </c>
    </row>
    <row r="1424" spans="1:22" ht="15" customHeight="1" x14ac:dyDescent="0.35">
      <c r="A1424" s="18" t="s">
        <v>3060</v>
      </c>
      <c r="B1424" s="18" t="s">
        <v>2972</v>
      </c>
      <c r="C1424" s="18" t="s">
        <v>3061</v>
      </c>
      <c r="D1424" s="18" t="s">
        <v>100</v>
      </c>
      <c r="E1424" s="18" t="s">
        <v>284</v>
      </c>
      <c r="F1424" s="18" t="s">
        <v>87</v>
      </c>
      <c r="G1424" s="18" t="s">
        <v>2994</v>
      </c>
      <c r="H1424" s="19">
        <v>17</v>
      </c>
      <c r="I1424" s="19">
        <v>38</v>
      </c>
      <c r="J1424" s="18" t="s">
        <v>89</v>
      </c>
      <c r="K1424" s="19">
        <v>2</v>
      </c>
      <c r="L1424" s="19">
        <v>3</v>
      </c>
      <c r="M1424" s="19">
        <v>4</v>
      </c>
      <c r="N1424" s="19">
        <v>4</v>
      </c>
      <c r="O1424" s="18" t="s">
        <v>110</v>
      </c>
      <c r="P1424" s="20">
        <f>ROUND(CachTinhDiem!$B$23*ROUND(1+(SUMPRODUCT(INDEX(CachTinhDiem!$B$8:$E$11,1,0),$K1424:$N1424)-1)*9/4,1)+CachTinhDiem!$B$24*ROUND(1+(INDEX(CachTinhDiem!$B$15:$E$20,MATCH($O1424,CachTinhDiem!$A$15:$A$20,0),1)-1)*9/4,1),1)</f>
        <v>7</v>
      </c>
      <c r="Q1424" s="20">
        <f>ROUND(CachTinhDiem!$B$23*ROUND(1+(SUMPRODUCT(INDEX(CachTinhDiem!$B$8:$E$11,2,0),$K1424:$N1424)-1)*9/4,1)+CachTinhDiem!$B$24*ROUND(1+(INDEX(CachTinhDiem!$B$15:$E$20,MATCH($O1424,CachTinhDiem!$A$15:$A$20,0),2)-1)*9/4,1),1)</f>
        <v>6.1</v>
      </c>
      <c r="R1424" s="20">
        <f>ROUND(CachTinhDiem!$B$23*ROUND(1+(SUMPRODUCT(INDEX(CachTinhDiem!$B$8:$E$11,3,0),$K1424:$N1424)-1)*9/4,1)+CachTinhDiem!$B$24*ROUND(1+(INDEX(CachTinhDiem!$B$15:$E$20,MATCH($O1424,CachTinhDiem!$A$15:$A$20,0),3)-1)*9/4,1),1)</f>
        <v>6.6</v>
      </c>
      <c r="S1424" s="20">
        <f>ROUND(CachTinhDiem!$B$23*ROUND(1+(SUMPRODUCT(INDEX(CachTinhDiem!$B$8:$E$11,4,0),$K1424:$N1424)-1)*9/4,1)+CachTinhDiem!$B$24*ROUND(1+(INDEX(CachTinhDiem!$B$15:$E$20,MATCH($O1424,CachTinhDiem!$A$15:$A$20,0),4)-1)*9/4,1),1)</f>
        <v>7.5</v>
      </c>
      <c r="T1424" s="18" t="str">
        <f>INDEX(CachTinhDiem!$A$8:$A$11,MATCH(MAX($P1424:$S1424),$P1424:$S1424,0))</f>
        <v>Thuyết trình</v>
      </c>
      <c r="U1424" s="21" t="s">
        <v>91</v>
      </c>
      <c r="V1424" s="21" t="s">
        <v>92</v>
      </c>
    </row>
    <row r="1425" spans="1:22" ht="15" customHeight="1" x14ac:dyDescent="0.35">
      <c r="A1425" s="18" t="s">
        <v>3062</v>
      </c>
      <c r="B1425" s="18" t="s">
        <v>2972</v>
      </c>
      <c r="C1425" s="18" t="s">
        <v>3063</v>
      </c>
      <c r="D1425" s="18" t="s">
        <v>85</v>
      </c>
      <c r="E1425" s="18" t="s">
        <v>147</v>
      </c>
      <c r="F1425" s="18" t="s">
        <v>87</v>
      </c>
      <c r="G1425" s="18" t="s">
        <v>1123</v>
      </c>
      <c r="H1425" s="19">
        <v>19</v>
      </c>
      <c r="I1425" s="19">
        <v>40</v>
      </c>
      <c r="J1425" s="18" t="s">
        <v>89</v>
      </c>
      <c r="K1425" s="19">
        <v>2</v>
      </c>
      <c r="L1425" s="19">
        <v>2</v>
      </c>
      <c r="M1425" s="19">
        <v>3</v>
      </c>
      <c r="N1425" s="19">
        <v>3</v>
      </c>
      <c r="O1425" s="18" t="s">
        <v>110</v>
      </c>
      <c r="P1425" s="20">
        <f>ROUND(CachTinhDiem!$B$23*ROUND(1+(SUMPRODUCT(INDEX(CachTinhDiem!$B$8:$E$11,1,0),$K1425:$N1425)-1)*9/4,1)+CachTinhDiem!$B$24*ROUND(1+(INDEX(CachTinhDiem!$B$15:$E$20,MATCH($O1425,CachTinhDiem!$A$15:$A$20,0),1)-1)*9/4,1),1)</f>
        <v>5.6</v>
      </c>
      <c r="Q1425" s="20">
        <f>ROUND(CachTinhDiem!$B$23*ROUND(1+(SUMPRODUCT(INDEX(CachTinhDiem!$B$8:$E$11,2,0),$K1425:$N1425)-1)*9/4,1)+CachTinhDiem!$B$24*ROUND(1+(INDEX(CachTinhDiem!$B$15:$E$20,MATCH($O1425,CachTinhDiem!$A$15:$A$20,0),2)-1)*9/4,1),1)</f>
        <v>4.9000000000000004</v>
      </c>
      <c r="R1425" s="20">
        <f>ROUND(CachTinhDiem!$B$23*ROUND(1+(SUMPRODUCT(INDEX(CachTinhDiem!$B$8:$E$11,3,0),$K1425:$N1425)-1)*9/4,1)+CachTinhDiem!$B$24*ROUND(1+(INDEX(CachTinhDiem!$B$15:$E$20,MATCH($O1425,CachTinhDiem!$A$15:$A$20,0),3)-1)*9/4,1),1)</f>
        <v>5</v>
      </c>
      <c r="S1425" s="20">
        <f>ROUND(CachTinhDiem!$B$23*ROUND(1+(SUMPRODUCT(INDEX(CachTinhDiem!$B$8:$E$11,4,0),$K1425:$N1425)-1)*9/4,1)+CachTinhDiem!$B$24*ROUND(1+(INDEX(CachTinhDiem!$B$15:$E$20,MATCH($O1425,CachTinhDiem!$A$15:$A$20,0),4)-1)*9/4,1),1)</f>
        <v>5.9</v>
      </c>
      <c r="T1425" s="18" t="str">
        <f>INDEX(CachTinhDiem!$A$8:$A$11,MATCH(MAX($P1425:$S1425),$P1425:$S1425,0))</f>
        <v>Thuyết trình</v>
      </c>
      <c r="U1425" s="21" t="s">
        <v>91</v>
      </c>
      <c r="V1425" s="21" t="s">
        <v>92</v>
      </c>
    </row>
    <row r="1426" spans="1:22" ht="15" customHeight="1" x14ac:dyDescent="0.35">
      <c r="A1426" s="18" t="s">
        <v>3064</v>
      </c>
      <c r="B1426" s="18" t="s">
        <v>2972</v>
      </c>
      <c r="C1426" s="18" t="s">
        <v>3065</v>
      </c>
      <c r="D1426" s="18" t="s">
        <v>100</v>
      </c>
      <c r="E1426" s="18" t="s">
        <v>137</v>
      </c>
      <c r="F1426" s="18" t="s">
        <v>87</v>
      </c>
      <c r="G1426" s="18" t="s">
        <v>1058</v>
      </c>
      <c r="H1426" s="19">
        <v>20</v>
      </c>
      <c r="I1426" s="19">
        <v>40</v>
      </c>
      <c r="J1426" s="18" t="s">
        <v>89</v>
      </c>
      <c r="K1426" s="19">
        <v>2</v>
      </c>
      <c r="L1426" s="19">
        <v>4</v>
      </c>
      <c r="M1426" s="19">
        <v>5</v>
      </c>
      <c r="N1426" s="19">
        <v>2</v>
      </c>
      <c r="O1426" s="18" t="s">
        <v>138</v>
      </c>
      <c r="P1426" s="20">
        <f>ROUND(CachTinhDiem!$B$23*ROUND(1+(SUMPRODUCT(INDEX(CachTinhDiem!$B$8:$E$11,1,0),$K1426:$N1426)-1)*9/4,1)+CachTinhDiem!$B$24*ROUND(1+(INDEX(CachTinhDiem!$B$15:$E$20,MATCH($O1426,CachTinhDiem!$A$15:$A$20,0),1)-1)*9/4,1),1)</f>
        <v>7</v>
      </c>
      <c r="Q1426" s="20">
        <f>ROUND(CachTinhDiem!$B$23*ROUND(1+(SUMPRODUCT(INDEX(CachTinhDiem!$B$8:$E$11,2,0),$K1426:$N1426)-1)*9/4,1)+CachTinhDiem!$B$24*ROUND(1+(INDEX(CachTinhDiem!$B$15:$E$20,MATCH($O1426,CachTinhDiem!$A$15:$A$20,0),2)-1)*9/4,1),1)</f>
        <v>8.3000000000000007</v>
      </c>
      <c r="R1426" s="20">
        <f>ROUND(CachTinhDiem!$B$23*ROUND(1+(SUMPRODUCT(INDEX(CachTinhDiem!$B$8:$E$11,3,0),$K1426:$N1426)-1)*9/4,1)+CachTinhDiem!$B$24*ROUND(1+(INDEX(CachTinhDiem!$B$15:$E$20,MATCH($O1426,CachTinhDiem!$A$15:$A$20,0),3)-1)*9/4,1),1)</f>
        <v>7.9</v>
      </c>
      <c r="S1426" s="20">
        <f>ROUND(CachTinhDiem!$B$23*ROUND(1+(SUMPRODUCT(INDEX(CachTinhDiem!$B$8:$E$11,4,0),$K1426:$N1426)-1)*9/4,1)+CachTinhDiem!$B$24*ROUND(1+(INDEX(CachTinhDiem!$B$15:$E$20,MATCH($O1426,CachTinhDiem!$A$15:$A$20,0),4)-1)*9/4,1),1)</f>
        <v>4.2</v>
      </c>
      <c r="T1426" s="18" t="str">
        <f>INDEX(CachTinhDiem!$A$8:$A$11,MATCH(MAX($P1426:$S1426),$P1426:$S1426,0))</f>
        <v>Xưởng/Công trình</v>
      </c>
      <c r="U1426" s="21" t="s">
        <v>91</v>
      </c>
      <c r="V1426" s="21" t="s">
        <v>92</v>
      </c>
    </row>
    <row r="1427" spans="1:22" ht="15" customHeight="1" x14ac:dyDescent="0.35">
      <c r="A1427" s="18" t="s">
        <v>3066</v>
      </c>
      <c r="B1427" s="18" t="s">
        <v>2972</v>
      </c>
      <c r="C1427" s="18" t="s">
        <v>3067</v>
      </c>
      <c r="D1427" s="18" t="s">
        <v>100</v>
      </c>
      <c r="E1427" s="18" t="s">
        <v>277</v>
      </c>
      <c r="F1427" s="18" t="s">
        <v>87</v>
      </c>
      <c r="G1427" s="18" t="s">
        <v>2559</v>
      </c>
      <c r="H1427" s="19">
        <v>22</v>
      </c>
      <c r="I1427" s="19">
        <v>40</v>
      </c>
      <c r="J1427" s="18" t="s">
        <v>133</v>
      </c>
      <c r="K1427" s="19">
        <v>2</v>
      </c>
      <c r="L1427" s="19">
        <v>4</v>
      </c>
      <c r="M1427" s="19">
        <v>3</v>
      </c>
      <c r="N1427" s="19">
        <v>4</v>
      </c>
      <c r="O1427" s="18" t="s">
        <v>103</v>
      </c>
      <c r="P1427" s="20">
        <f>ROUND(CachTinhDiem!$B$23*ROUND(1+(SUMPRODUCT(INDEX(CachTinhDiem!$B$8:$E$11,1,0),$K1427:$N1427)-1)*9/4,1)+CachTinhDiem!$B$24*ROUND(1+(INDEX(CachTinhDiem!$B$15:$E$20,MATCH($O1427,CachTinhDiem!$A$15:$A$20,0),1)-1)*9/4,1),1)</f>
        <v>7</v>
      </c>
      <c r="Q1427" s="20">
        <f>ROUND(CachTinhDiem!$B$23*ROUND(1+(SUMPRODUCT(INDEX(CachTinhDiem!$B$8:$E$11,2,0),$K1427:$N1427)-1)*9/4,1)+CachTinhDiem!$B$24*ROUND(1+(INDEX(CachTinhDiem!$B$15:$E$20,MATCH($O1427,CachTinhDiem!$A$15:$A$20,0),2)-1)*9/4,1),1)</f>
        <v>5</v>
      </c>
      <c r="R1427" s="20">
        <f>ROUND(CachTinhDiem!$B$23*ROUND(1+(SUMPRODUCT(INDEX(CachTinhDiem!$B$8:$E$11,3,0),$K1427:$N1427)-1)*9/4,1)+CachTinhDiem!$B$24*ROUND(1+(INDEX(CachTinhDiem!$B$15:$E$20,MATCH($O1427,CachTinhDiem!$A$15:$A$20,0),3)-1)*9/4,1),1)</f>
        <v>5.6</v>
      </c>
      <c r="S1427" s="20">
        <f>ROUND(CachTinhDiem!$B$23*ROUND(1+(SUMPRODUCT(INDEX(CachTinhDiem!$B$8:$E$11,4,0),$K1427:$N1427)-1)*9/4,1)+CachTinhDiem!$B$24*ROUND(1+(INDEX(CachTinhDiem!$B$15:$E$20,MATCH($O1427,CachTinhDiem!$A$15:$A$20,0),4)-1)*9/4,1),1)</f>
        <v>8.1</v>
      </c>
      <c r="T1427" s="18" t="str">
        <f>INDEX(CachTinhDiem!$A$8:$A$11,MATCH(MAX($P1427:$S1427),$P1427:$S1427,0))</f>
        <v>Thuyết trình</v>
      </c>
      <c r="U1427" s="21" t="s">
        <v>91</v>
      </c>
      <c r="V1427" s="21" t="s">
        <v>92</v>
      </c>
    </row>
    <row r="1428" spans="1:22" ht="15" customHeight="1" x14ac:dyDescent="0.35">
      <c r="A1428" s="18" t="s">
        <v>3068</v>
      </c>
      <c r="B1428" s="18" t="s">
        <v>2972</v>
      </c>
      <c r="C1428" s="18" t="s">
        <v>3069</v>
      </c>
      <c r="D1428" s="18" t="s">
        <v>136</v>
      </c>
      <c r="E1428" s="18" t="s">
        <v>1097</v>
      </c>
      <c r="F1428" s="18" t="s">
        <v>87</v>
      </c>
      <c r="G1428" s="18" t="s">
        <v>1123</v>
      </c>
      <c r="H1428" s="19">
        <v>19</v>
      </c>
      <c r="I1428" s="19">
        <v>40</v>
      </c>
      <c r="J1428" s="18" t="s">
        <v>89</v>
      </c>
      <c r="K1428" s="19">
        <v>2</v>
      </c>
      <c r="L1428" s="19">
        <v>2</v>
      </c>
      <c r="M1428" s="19">
        <v>3</v>
      </c>
      <c r="N1428" s="19">
        <v>3</v>
      </c>
      <c r="O1428" s="18" t="s">
        <v>115</v>
      </c>
      <c r="P1428" s="20">
        <f>ROUND(CachTinhDiem!$B$23*ROUND(1+(SUMPRODUCT(INDEX(CachTinhDiem!$B$8:$E$11,1,0),$K1428:$N1428)-1)*9/4,1)+CachTinhDiem!$B$24*ROUND(1+(INDEX(CachTinhDiem!$B$15:$E$20,MATCH($O1428,CachTinhDiem!$A$15:$A$20,0),1)-1)*9/4,1),1)</f>
        <v>6.2</v>
      </c>
      <c r="Q1428" s="20">
        <f>ROUND(CachTinhDiem!$B$23*ROUND(1+(SUMPRODUCT(INDEX(CachTinhDiem!$B$8:$E$11,2,0),$K1428:$N1428)-1)*9/4,1)+CachTinhDiem!$B$24*ROUND(1+(INDEX(CachTinhDiem!$B$15:$E$20,MATCH($O1428,CachTinhDiem!$A$15:$A$20,0),2)-1)*9/4,1),1)</f>
        <v>5.6</v>
      </c>
      <c r="R1428" s="20">
        <f>ROUND(CachTinhDiem!$B$23*ROUND(1+(SUMPRODUCT(INDEX(CachTinhDiem!$B$8:$E$11,3,0),$K1428:$N1428)-1)*9/4,1)+CachTinhDiem!$B$24*ROUND(1+(INDEX(CachTinhDiem!$B$15:$E$20,MATCH($O1428,CachTinhDiem!$A$15:$A$20,0),3)-1)*9/4,1),1)</f>
        <v>6.4</v>
      </c>
      <c r="S1428" s="20">
        <f>ROUND(CachTinhDiem!$B$23*ROUND(1+(SUMPRODUCT(INDEX(CachTinhDiem!$B$8:$E$11,4,0),$K1428:$N1428)-1)*9/4,1)+CachTinhDiem!$B$24*ROUND(1+(INDEX(CachTinhDiem!$B$15:$E$20,MATCH($O1428,CachTinhDiem!$A$15:$A$20,0),4)-1)*9/4,1),1)</f>
        <v>5.2</v>
      </c>
      <c r="T1428" s="18" t="str">
        <f>INDEX(CachTinhDiem!$A$8:$A$11,MATCH(MAX($P1428:$S1428),$P1428:$S1428,0))</f>
        <v>Vẽ ngoại cảnh</v>
      </c>
      <c r="U1428" s="21" t="s">
        <v>91</v>
      </c>
      <c r="V1428" s="21" t="s">
        <v>92</v>
      </c>
    </row>
    <row r="1429" spans="1:22" ht="15" customHeight="1" x14ac:dyDescent="0.35">
      <c r="A1429" s="18" t="s">
        <v>3070</v>
      </c>
      <c r="B1429" s="18" t="s">
        <v>2972</v>
      </c>
      <c r="C1429" s="18" t="s">
        <v>3071</v>
      </c>
      <c r="D1429" s="18" t="s">
        <v>100</v>
      </c>
      <c r="E1429" s="18" t="s">
        <v>137</v>
      </c>
      <c r="F1429" s="18" t="s">
        <v>87</v>
      </c>
      <c r="G1429" s="18" t="s">
        <v>1258</v>
      </c>
      <c r="H1429" s="19">
        <v>17</v>
      </c>
      <c r="I1429" s="19">
        <v>39</v>
      </c>
      <c r="J1429" s="18" t="s">
        <v>89</v>
      </c>
      <c r="K1429" s="19">
        <v>2</v>
      </c>
      <c r="L1429" s="19">
        <v>2</v>
      </c>
      <c r="M1429" s="19">
        <v>5</v>
      </c>
      <c r="N1429" s="19">
        <v>3</v>
      </c>
      <c r="O1429" s="18" t="s">
        <v>115</v>
      </c>
      <c r="P1429" s="20">
        <f>ROUND(CachTinhDiem!$B$23*ROUND(1+(SUMPRODUCT(INDEX(CachTinhDiem!$B$8:$E$11,1,0),$K1429:$N1429)-1)*9/4,1)+CachTinhDiem!$B$24*ROUND(1+(INDEX(CachTinhDiem!$B$15:$E$20,MATCH($O1429,CachTinhDiem!$A$15:$A$20,0),1)-1)*9/4,1),1)</f>
        <v>7.2</v>
      </c>
      <c r="Q1429" s="20">
        <f>ROUND(CachTinhDiem!$B$23*ROUND(1+(SUMPRODUCT(INDEX(CachTinhDiem!$B$8:$E$11,2,0),$K1429:$N1429)-1)*9/4,1)+CachTinhDiem!$B$24*ROUND(1+(INDEX(CachTinhDiem!$B$15:$E$20,MATCH($O1429,CachTinhDiem!$A$15:$A$20,0),2)-1)*9/4,1),1)</f>
        <v>7.2</v>
      </c>
      <c r="R1429" s="20">
        <f>ROUND(CachTinhDiem!$B$23*ROUND(1+(SUMPRODUCT(INDEX(CachTinhDiem!$B$8:$E$11,3,0),$K1429:$N1429)-1)*9/4,1)+CachTinhDiem!$B$24*ROUND(1+(INDEX(CachTinhDiem!$B$15:$E$20,MATCH($O1429,CachTinhDiem!$A$15:$A$20,0),3)-1)*9/4,1),1)</f>
        <v>8</v>
      </c>
      <c r="S1429" s="20">
        <f>ROUND(CachTinhDiem!$B$23*ROUND(1+(SUMPRODUCT(INDEX(CachTinhDiem!$B$8:$E$11,4,0),$K1429:$N1429)-1)*9/4,1)+CachTinhDiem!$B$24*ROUND(1+(INDEX(CachTinhDiem!$B$15:$E$20,MATCH($O1429,CachTinhDiem!$A$15:$A$20,0),4)-1)*9/4,1),1)</f>
        <v>5.9</v>
      </c>
      <c r="T1429" s="18" t="str">
        <f>INDEX(CachTinhDiem!$A$8:$A$11,MATCH(MAX($P1429:$S1429),$P1429:$S1429,0))</f>
        <v>Vẽ ngoại cảnh</v>
      </c>
      <c r="U1429" s="21" t="s">
        <v>91</v>
      </c>
      <c r="V1429" s="21" t="s">
        <v>92</v>
      </c>
    </row>
    <row r="1430" spans="1:22" ht="15" customHeight="1" x14ac:dyDescent="0.35">
      <c r="A1430" s="18" t="s">
        <v>3072</v>
      </c>
      <c r="B1430" s="18" t="s">
        <v>2972</v>
      </c>
      <c r="C1430" s="18" t="s">
        <v>3073</v>
      </c>
      <c r="D1430" s="18" t="s">
        <v>85</v>
      </c>
      <c r="E1430" s="18" t="s">
        <v>106</v>
      </c>
      <c r="F1430" s="18" t="s">
        <v>87</v>
      </c>
      <c r="G1430" s="18" t="s">
        <v>2530</v>
      </c>
      <c r="H1430" s="19">
        <v>16</v>
      </c>
      <c r="I1430" s="19">
        <v>36</v>
      </c>
      <c r="J1430" s="18" t="s">
        <v>89</v>
      </c>
      <c r="K1430" s="19">
        <v>2</v>
      </c>
      <c r="L1430" s="19">
        <v>2</v>
      </c>
      <c r="M1430" s="19">
        <v>4</v>
      </c>
      <c r="N1430" s="19">
        <v>4</v>
      </c>
      <c r="O1430" s="18" t="s">
        <v>110</v>
      </c>
      <c r="P1430" s="20">
        <f>ROUND(CachTinhDiem!$B$23*ROUND(1+(SUMPRODUCT(INDEX(CachTinhDiem!$B$8:$E$11,1,0),$K1430:$N1430)-1)*9/4,1)+CachTinhDiem!$B$24*ROUND(1+(INDEX(CachTinhDiem!$B$15:$E$20,MATCH($O1430,CachTinhDiem!$A$15:$A$20,0),1)-1)*9/4,1),1)</f>
        <v>6.5</v>
      </c>
      <c r="Q1430" s="20">
        <f>ROUND(CachTinhDiem!$B$23*ROUND(1+(SUMPRODUCT(INDEX(CachTinhDiem!$B$8:$E$11,2,0),$K1430:$N1430)-1)*9/4,1)+CachTinhDiem!$B$24*ROUND(1+(INDEX(CachTinhDiem!$B$15:$E$20,MATCH($O1430,CachTinhDiem!$A$15:$A$20,0),2)-1)*9/4,1),1)</f>
        <v>5.9</v>
      </c>
      <c r="R1430" s="20">
        <f>ROUND(CachTinhDiem!$B$23*ROUND(1+(SUMPRODUCT(INDEX(CachTinhDiem!$B$8:$E$11,3,0),$K1430:$N1430)-1)*9/4,1)+CachTinhDiem!$B$24*ROUND(1+(INDEX(CachTinhDiem!$B$15:$E$20,MATCH($O1430,CachTinhDiem!$A$15:$A$20,0),3)-1)*9/4,1),1)</f>
        <v>6.1</v>
      </c>
      <c r="S1430" s="20">
        <f>ROUND(CachTinhDiem!$B$23*ROUND(1+(SUMPRODUCT(INDEX(CachTinhDiem!$B$8:$E$11,4,0),$K1430:$N1430)-1)*9/4,1)+CachTinhDiem!$B$24*ROUND(1+(INDEX(CachTinhDiem!$B$15:$E$20,MATCH($O1430,CachTinhDiem!$A$15:$A$20,0),4)-1)*9/4,1),1)</f>
        <v>7.2</v>
      </c>
      <c r="T1430" s="18" t="str">
        <f>INDEX(CachTinhDiem!$A$8:$A$11,MATCH(MAX($P1430:$S1430),$P1430:$S1430,0))</f>
        <v>Thuyết trình</v>
      </c>
      <c r="U1430" s="21" t="s">
        <v>91</v>
      </c>
      <c r="V1430" s="21" t="s">
        <v>92</v>
      </c>
    </row>
    <row r="1431" spans="1:22" ht="15" customHeight="1" x14ac:dyDescent="0.35">
      <c r="A1431" s="18" t="s">
        <v>3074</v>
      </c>
      <c r="B1431" s="18" t="s">
        <v>2972</v>
      </c>
      <c r="C1431" s="18" t="s">
        <v>3075</v>
      </c>
      <c r="D1431" s="18" t="s">
        <v>100</v>
      </c>
      <c r="E1431" s="18" t="s">
        <v>183</v>
      </c>
      <c r="F1431" s="18" t="s">
        <v>87</v>
      </c>
      <c r="G1431" s="18" t="s">
        <v>1258</v>
      </c>
      <c r="H1431" s="19">
        <v>15</v>
      </c>
      <c r="I1431" s="19">
        <v>36</v>
      </c>
      <c r="J1431" s="18" t="s">
        <v>89</v>
      </c>
      <c r="K1431" s="19">
        <v>2</v>
      </c>
      <c r="L1431" s="19">
        <v>2</v>
      </c>
      <c r="M1431" s="19">
        <v>4</v>
      </c>
      <c r="N1431" s="19">
        <v>4</v>
      </c>
      <c r="O1431" s="18" t="s">
        <v>110</v>
      </c>
      <c r="P1431" s="20">
        <f>ROUND(CachTinhDiem!$B$23*ROUND(1+(SUMPRODUCT(INDEX(CachTinhDiem!$B$8:$E$11,1,0),$K1431:$N1431)-1)*9/4,1)+CachTinhDiem!$B$24*ROUND(1+(INDEX(CachTinhDiem!$B$15:$E$20,MATCH($O1431,CachTinhDiem!$A$15:$A$20,0),1)-1)*9/4,1),1)</f>
        <v>6.5</v>
      </c>
      <c r="Q1431" s="20">
        <f>ROUND(CachTinhDiem!$B$23*ROUND(1+(SUMPRODUCT(INDEX(CachTinhDiem!$B$8:$E$11,2,0),$K1431:$N1431)-1)*9/4,1)+CachTinhDiem!$B$24*ROUND(1+(INDEX(CachTinhDiem!$B$15:$E$20,MATCH($O1431,CachTinhDiem!$A$15:$A$20,0),2)-1)*9/4,1),1)</f>
        <v>5.9</v>
      </c>
      <c r="R1431" s="20">
        <f>ROUND(CachTinhDiem!$B$23*ROUND(1+(SUMPRODUCT(INDEX(CachTinhDiem!$B$8:$E$11,3,0),$K1431:$N1431)-1)*9/4,1)+CachTinhDiem!$B$24*ROUND(1+(INDEX(CachTinhDiem!$B$15:$E$20,MATCH($O1431,CachTinhDiem!$A$15:$A$20,0),3)-1)*9/4,1),1)</f>
        <v>6.1</v>
      </c>
      <c r="S1431" s="20">
        <f>ROUND(CachTinhDiem!$B$23*ROUND(1+(SUMPRODUCT(INDEX(CachTinhDiem!$B$8:$E$11,4,0),$K1431:$N1431)-1)*9/4,1)+CachTinhDiem!$B$24*ROUND(1+(INDEX(CachTinhDiem!$B$15:$E$20,MATCH($O1431,CachTinhDiem!$A$15:$A$20,0),4)-1)*9/4,1),1)</f>
        <v>7.2</v>
      </c>
      <c r="T1431" s="18" t="str">
        <f>INDEX(CachTinhDiem!$A$8:$A$11,MATCH(MAX($P1431:$S1431),$P1431:$S1431,0))</f>
        <v>Thuyết trình</v>
      </c>
      <c r="U1431" s="21" t="s">
        <v>91</v>
      </c>
      <c r="V1431" s="21" t="s">
        <v>92</v>
      </c>
    </row>
    <row r="1432" spans="1:22" ht="15" customHeight="1" x14ac:dyDescent="0.35">
      <c r="A1432" s="18" t="s">
        <v>3076</v>
      </c>
      <c r="B1432" s="18" t="s">
        <v>2972</v>
      </c>
      <c r="C1432" s="18" t="s">
        <v>3077</v>
      </c>
      <c r="D1432" s="18" t="s">
        <v>85</v>
      </c>
      <c r="E1432" s="18" t="s">
        <v>147</v>
      </c>
      <c r="F1432" s="18" t="s">
        <v>87</v>
      </c>
      <c r="G1432" s="18" t="s">
        <v>3078</v>
      </c>
      <c r="H1432" s="19">
        <v>28</v>
      </c>
      <c r="I1432" s="19">
        <v>40</v>
      </c>
      <c r="J1432" s="18" t="s">
        <v>726</v>
      </c>
      <c r="K1432" s="19">
        <v>1</v>
      </c>
      <c r="L1432" s="19">
        <v>5</v>
      </c>
      <c r="M1432" s="19">
        <v>3</v>
      </c>
      <c r="N1432" s="19">
        <v>3</v>
      </c>
      <c r="O1432" s="18" t="s">
        <v>150</v>
      </c>
      <c r="P1432" s="20">
        <f>ROUND(CachTinhDiem!$B$23*ROUND(1+(SUMPRODUCT(INDEX(CachTinhDiem!$B$8:$E$11,1,0),$K1432:$N1432)-1)*9/4,1)+CachTinhDiem!$B$24*ROUND(1+(INDEX(CachTinhDiem!$B$15:$E$20,MATCH($O1432,CachTinhDiem!$A$15:$A$20,0),1)-1)*9/4,1),1)</f>
        <v>6.8</v>
      </c>
      <c r="Q1432" s="20">
        <f>ROUND(CachTinhDiem!$B$23*ROUND(1+(SUMPRODUCT(INDEX(CachTinhDiem!$B$8:$E$11,2,0),$K1432:$N1432)-1)*9/4,1)+CachTinhDiem!$B$24*ROUND(1+(INDEX(CachTinhDiem!$B$15:$E$20,MATCH($O1432,CachTinhDiem!$A$15:$A$20,0),2)-1)*9/4,1),1)</f>
        <v>4.8</v>
      </c>
      <c r="R1432" s="20">
        <f>ROUND(CachTinhDiem!$B$23*ROUND(1+(SUMPRODUCT(INDEX(CachTinhDiem!$B$8:$E$11,3,0),$K1432:$N1432)-1)*9/4,1)+CachTinhDiem!$B$24*ROUND(1+(INDEX(CachTinhDiem!$B$15:$E$20,MATCH($O1432,CachTinhDiem!$A$15:$A$20,0),3)-1)*9/4,1),1)</f>
        <v>7.8</v>
      </c>
      <c r="S1432" s="20">
        <f>ROUND(CachTinhDiem!$B$23*ROUND(1+(SUMPRODUCT(INDEX(CachTinhDiem!$B$8:$E$11,4,0),$K1432:$N1432)-1)*9/4,1)+CachTinhDiem!$B$24*ROUND(1+(INDEX(CachTinhDiem!$B$15:$E$20,MATCH($O1432,CachTinhDiem!$A$15:$A$20,0),4)-1)*9/4,1),1)</f>
        <v>6.1</v>
      </c>
      <c r="T1432" s="18" t="str">
        <f>INDEX(CachTinhDiem!$A$8:$A$11,MATCH(MAX($P1432:$S1432),$P1432:$S1432,0))</f>
        <v>Vẽ ngoại cảnh</v>
      </c>
      <c r="U1432" s="21" t="s">
        <v>91</v>
      </c>
      <c r="V1432" s="21" t="s">
        <v>92</v>
      </c>
    </row>
    <row r="1433" spans="1:22" ht="15" customHeight="1" x14ac:dyDescent="0.35">
      <c r="A1433" s="18" t="s">
        <v>3079</v>
      </c>
      <c r="B1433" s="18" t="s">
        <v>2972</v>
      </c>
      <c r="C1433" s="18" t="s">
        <v>3080</v>
      </c>
      <c r="D1433" s="18" t="s">
        <v>136</v>
      </c>
      <c r="E1433" s="18" t="s">
        <v>254</v>
      </c>
      <c r="F1433" s="18" t="s">
        <v>87</v>
      </c>
      <c r="G1433" s="18" t="s">
        <v>3078</v>
      </c>
      <c r="H1433" s="19">
        <v>27</v>
      </c>
      <c r="I1433" s="19">
        <v>40</v>
      </c>
      <c r="J1433" s="18" t="s">
        <v>726</v>
      </c>
      <c r="K1433" s="19">
        <v>1</v>
      </c>
      <c r="L1433" s="19">
        <v>5</v>
      </c>
      <c r="M1433" s="19">
        <v>3</v>
      </c>
      <c r="N1433" s="19">
        <v>3</v>
      </c>
      <c r="O1433" s="18" t="s">
        <v>150</v>
      </c>
      <c r="P1433" s="20">
        <f>ROUND(CachTinhDiem!$B$23*ROUND(1+(SUMPRODUCT(INDEX(CachTinhDiem!$B$8:$E$11,1,0),$K1433:$N1433)-1)*9/4,1)+CachTinhDiem!$B$24*ROUND(1+(INDEX(CachTinhDiem!$B$15:$E$20,MATCH($O1433,CachTinhDiem!$A$15:$A$20,0),1)-1)*9/4,1),1)</f>
        <v>6.8</v>
      </c>
      <c r="Q1433" s="20">
        <f>ROUND(CachTinhDiem!$B$23*ROUND(1+(SUMPRODUCT(INDEX(CachTinhDiem!$B$8:$E$11,2,0),$K1433:$N1433)-1)*9/4,1)+CachTinhDiem!$B$24*ROUND(1+(INDEX(CachTinhDiem!$B$15:$E$20,MATCH($O1433,CachTinhDiem!$A$15:$A$20,0),2)-1)*9/4,1),1)</f>
        <v>4.8</v>
      </c>
      <c r="R1433" s="20">
        <f>ROUND(CachTinhDiem!$B$23*ROUND(1+(SUMPRODUCT(INDEX(CachTinhDiem!$B$8:$E$11,3,0),$K1433:$N1433)-1)*9/4,1)+CachTinhDiem!$B$24*ROUND(1+(INDEX(CachTinhDiem!$B$15:$E$20,MATCH($O1433,CachTinhDiem!$A$15:$A$20,0),3)-1)*9/4,1),1)</f>
        <v>7.8</v>
      </c>
      <c r="S1433" s="20">
        <f>ROUND(CachTinhDiem!$B$23*ROUND(1+(SUMPRODUCT(INDEX(CachTinhDiem!$B$8:$E$11,4,0),$K1433:$N1433)-1)*9/4,1)+CachTinhDiem!$B$24*ROUND(1+(INDEX(CachTinhDiem!$B$15:$E$20,MATCH($O1433,CachTinhDiem!$A$15:$A$20,0),4)-1)*9/4,1),1)</f>
        <v>6.1</v>
      </c>
      <c r="T1433" s="18" t="str">
        <f>INDEX(CachTinhDiem!$A$8:$A$11,MATCH(MAX($P1433:$S1433),$P1433:$S1433,0))</f>
        <v>Vẽ ngoại cảnh</v>
      </c>
      <c r="U1433" s="21" t="s">
        <v>91</v>
      </c>
      <c r="V1433" s="21" t="s">
        <v>92</v>
      </c>
    </row>
    <row r="1434" spans="1:22" ht="15" customHeight="1" x14ac:dyDescent="0.35">
      <c r="A1434" s="18" t="s">
        <v>3081</v>
      </c>
      <c r="B1434" s="18" t="s">
        <v>2972</v>
      </c>
      <c r="C1434" s="18" t="s">
        <v>3082</v>
      </c>
      <c r="D1434" s="18" t="s">
        <v>136</v>
      </c>
      <c r="E1434" s="18" t="s">
        <v>131</v>
      </c>
      <c r="F1434" s="18" t="s">
        <v>87</v>
      </c>
      <c r="G1434" s="18" t="s">
        <v>2974</v>
      </c>
      <c r="H1434" s="19">
        <v>21</v>
      </c>
      <c r="I1434" s="19">
        <v>40</v>
      </c>
      <c r="J1434" s="18" t="s">
        <v>89</v>
      </c>
      <c r="K1434" s="19">
        <v>1</v>
      </c>
      <c r="L1434" s="19">
        <v>2</v>
      </c>
      <c r="M1434" s="19">
        <v>5</v>
      </c>
      <c r="N1434" s="19">
        <v>3</v>
      </c>
      <c r="O1434" s="18" t="s">
        <v>115</v>
      </c>
      <c r="P1434" s="20">
        <f>ROUND(CachTinhDiem!$B$23*ROUND(1+(SUMPRODUCT(INDEX(CachTinhDiem!$B$8:$E$11,1,0),$K1434:$N1434)-1)*9/4,1)+CachTinhDiem!$B$24*ROUND(1+(INDEX(CachTinhDiem!$B$15:$E$20,MATCH($O1434,CachTinhDiem!$A$15:$A$20,0),1)-1)*9/4,1),1)</f>
        <v>7</v>
      </c>
      <c r="Q1434" s="20">
        <f>ROUND(CachTinhDiem!$B$23*ROUND(1+(SUMPRODUCT(INDEX(CachTinhDiem!$B$8:$E$11,2,0),$K1434:$N1434)-1)*9/4,1)+CachTinhDiem!$B$24*ROUND(1+(INDEX(CachTinhDiem!$B$15:$E$20,MATCH($O1434,CachTinhDiem!$A$15:$A$20,0),2)-1)*9/4,1),1)</f>
        <v>6.8</v>
      </c>
      <c r="R1434" s="20">
        <f>ROUND(CachTinhDiem!$B$23*ROUND(1+(SUMPRODUCT(INDEX(CachTinhDiem!$B$8:$E$11,3,0),$K1434:$N1434)-1)*9/4,1)+CachTinhDiem!$B$24*ROUND(1+(INDEX(CachTinhDiem!$B$15:$E$20,MATCH($O1434,CachTinhDiem!$A$15:$A$20,0),3)-1)*9/4,1),1)</f>
        <v>8</v>
      </c>
      <c r="S1434" s="20">
        <f>ROUND(CachTinhDiem!$B$23*ROUND(1+(SUMPRODUCT(INDEX(CachTinhDiem!$B$8:$E$11,4,0),$K1434:$N1434)-1)*9/4,1)+CachTinhDiem!$B$24*ROUND(1+(INDEX(CachTinhDiem!$B$15:$E$20,MATCH($O1434,CachTinhDiem!$A$15:$A$20,0),4)-1)*9/4,1),1)</f>
        <v>5.9</v>
      </c>
      <c r="T1434" s="18" t="str">
        <f>INDEX(CachTinhDiem!$A$8:$A$11,MATCH(MAX($P1434:$S1434),$P1434:$S1434,0))</f>
        <v>Vẽ ngoại cảnh</v>
      </c>
      <c r="U1434" s="21" t="s">
        <v>91</v>
      </c>
      <c r="V1434" s="21" t="s">
        <v>92</v>
      </c>
    </row>
    <row r="1435" spans="1:22" ht="15" customHeight="1" x14ac:dyDescent="0.35">
      <c r="A1435" s="18" t="s">
        <v>3083</v>
      </c>
      <c r="B1435" s="18" t="s">
        <v>2972</v>
      </c>
      <c r="C1435" s="18" t="s">
        <v>3084</v>
      </c>
      <c r="D1435" s="18" t="s">
        <v>85</v>
      </c>
      <c r="E1435" s="18" t="s">
        <v>254</v>
      </c>
      <c r="F1435" s="18" t="s">
        <v>87</v>
      </c>
      <c r="G1435" s="18" t="s">
        <v>2979</v>
      </c>
      <c r="H1435" s="19">
        <v>22</v>
      </c>
      <c r="I1435" s="19">
        <v>40</v>
      </c>
      <c r="J1435" s="18" t="s">
        <v>133</v>
      </c>
      <c r="K1435" s="19">
        <v>1</v>
      </c>
      <c r="L1435" s="19">
        <v>3</v>
      </c>
      <c r="M1435" s="19">
        <v>3</v>
      </c>
      <c r="N1435" s="19">
        <v>3</v>
      </c>
      <c r="O1435" s="18" t="s">
        <v>110</v>
      </c>
      <c r="P1435" s="20">
        <f>ROUND(CachTinhDiem!$B$23*ROUND(1+(SUMPRODUCT(INDEX(CachTinhDiem!$B$8:$E$11,1,0),$K1435:$N1435)-1)*9/4,1)+CachTinhDiem!$B$24*ROUND(1+(INDEX(CachTinhDiem!$B$15:$E$20,MATCH($O1435,CachTinhDiem!$A$15:$A$20,0),1)-1)*9/4,1),1)</f>
        <v>5.9</v>
      </c>
      <c r="Q1435" s="20">
        <f>ROUND(CachTinhDiem!$B$23*ROUND(1+(SUMPRODUCT(INDEX(CachTinhDiem!$B$8:$E$11,2,0),$K1435:$N1435)-1)*9/4,1)+CachTinhDiem!$B$24*ROUND(1+(INDEX(CachTinhDiem!$B$15:$E$20,MATCH($O1435,CachTinhDiem!$A$15:$A$20,0),2)-1)*9/4,1),1)</f>
        <v>4.9000000000000004</v>
      </c>
      <c r="R1435" s="20">
        <f>ROUND(CachTinhDiem!$B$23*ROUND(1+(SUMPRODUCT(INDEX(CachTinhDiem!$B$8:$E$11,3,0),$K1435:$N1435)-1)*9/4,1)+CachTinhDiem!$B$24*ROUND(1+(INDEX(CachTinhDiem!$B$15:$E$20,MATCH($O1435,CachTinhDiem!$A$15:$A$20,0),3)-1)*9/4,1),1)</f>
        <v>5.5</v>
      </c>
      <c r="S1435" s="20">
        <f>ROUND(CachTinhDiem!$B$23*ROUND(1+(SUMPRODUCT(INDEX(CachTinhDiem!$B$8:$E$11,4,0),$K1435:$N1435)-1)*9/4,1)+CachTinhDiem!$B$24*ROUND(1+(INDEX(CachTinhDiem!$B$15:$E$20,MATCH($O1435,CachTinhDiem!$A$15:$A$20,0),4)-1)*9/4,1),1)</f>
        <v>6.2</v>
      </c>
      <c r="T1435" s="18" t="str">
        <f>INDEX(CachTinhDiem!$A$8:$A$11,MATCH(MAX($P1435:$S1435),$P1435:$S1435,0))</f>
        <v>Thuyết trình</v>
      </c>
      <c r="U1435" s="21" t="s">
        <v>91</v>
      </c>
      <c r="V1435" s="21" t="s">
        <v>92</v>
      </c>
    </row>
    <row r="1436" spans="1:22" ht="15" customHeight="1" x14ac:dyDescent="0.35">
      <c r="A1436" s="18" t="s">
        <v>3085</v>
      </c>
      <c r="B1436" s="18" t="s">
        <v>2972</v>
      </c>
      <c r="C1436" s="18" t="s">
        <v>3086</v>
      </c>
      <c r="D1436" s="18" t="s">
        <v>100</v>
      </c>
      <c r="E1436" s="18" t="s">
        <v>113</v>
      </c>
      <c r="F1436" s="18" t="s">
        <v>87</v>
      </c>
      <c r="G1436" s="18" t="s">
        <v>1123</v>
      </c>
      <c r="H1436" s="19">
        <v>19</v>
      </c>
      <c r="I1436" s="19">
        <v>39</v>
      </c>
      <c r="J1436" s="18" t="s">
        <v>89</v>
      </c>
      <c r="K1436" s="19">
        <v>2</v>
      </c>
      <c r="L1436" s="19">
        <v>2</v>
      </c>
      <c r="M1436" s="19">
        <v>3</v>
      </c>
      <c r="N1436" s="19">
        <v>3</v>
      </c>
      <c r="O1436" s="18" t="s">
        <v>110</v>
      </c>
      <c r="P1436" s="20">
        <f>ROUND(CachTinhDiem!$B$23*ROUND(1+(SUMPRODUCT(INDEX(CachTinhDiem!$B$8:$E$11,1,0),$K1436:$N1436)-1)*9/4,1)+CachTinhDiem!$B$24*ROUND(1+(INDEX(CachTinhDiem!$B$15:$E$20,MATCH($O1436,CachTinhDiem!$A$15:$A$20,0),1)-1)*9/4,1),1)</f>
        <v>5.6</v>
      </c>
      <c r="Q1436" s="20">
        <f>ROUND(CachTinhDiem!$B$23*ROUND(1+(SUMPRODUCT(INDEX(CachTinhDiem!$B$8:$E$11,2,0),$K1436:$N1436)-1)*9/4,1)+CachTinhDiem!$B$24*ROUND(1+(INDEX(CachTinhDiem!$B$15:$E$20,MATCH($O1436,CachTinhDiem!$A$15:$A$20,0),2)-1)*9/4,1),1)</f>
        <v>4.9000000000000004</v>
      </c>
      <c r="R1436" s="20">
        <f>ROUND(CachTinhDiem!$B$23*ROUND(1+(SUMPRODUCT(INDEX(CachTinhDiem!$B$8:$E$11,3,0),$K1436:$N1436)-1)*9/4,1)+CachTinhDiem!$B$24*ROUND(1+(INDEX(CachTinhDiem!$B$15:$E$20,MATCH($O1436,CachTinhDiem!$A$15:$A$20,0),3)-1)*9/4,1),1)</f>
        <v>5</v>
      </c>
      <c r="S1436" s="20">
        <f>ROUND(CachTinhDiem!$B$23*ROUND(1+(SUMPRODUCT(INDEX(CachTinhDiem!$B$8:$E$11,4,0),$K1436:$N1436)-1)*9/4,1)+CachTinhDiem!$B$24*ROUND(1+(INDEX(CachTinhDiem!$B$15:$E$20,MATCH($O1436,CachTinhDiem!$A$15:$A$20,0),4)-1)*9/4,1),1)</f>
        <v>5.9</v>
      </c>
      <c r="T1436" s="18" t="str">
        <f>INDEX(CachTinhDiem!$A$8:$A$11,MATCH(MAX($P1436:$S1436),$P1436:$S1436,0))</f>
        <v>Thuyết trình</v>
      </c>
      <c r="U1436" s="21" t="s">
        <v>91</v>
      </c>
      <c r="V1436" s="21" t="s">
        <v>92</v>
      </c>
    </row>
    <row r="1437" spans="1:22" ht="15" customHeight="1" x14ac:dyDescent="0.35">
      <c r="A1437" s="18" t="s">
        <v>3087</v>
      </c>
      <c r="B1437" s="18" t="s">
        <v>2972</v>
      </c>
      <c r="C1437" s="18" t="s">
        <v>3088</v>
      </c>
      <c r="D1437" s="18" t="s">
        <v>85</v>
      </c>
      <c r="E1437" s="18" t="s">
        <v>147</v>
      </c>
      <c r="F1437" s="18" t="s">
        <v>87</v>
      </c>
      <c r="G1437" s="18" t="s">
        <v>1123</v>
      </c>
      <c r="H1437" s="19">
        <v>20</v>
      </c>
      <c r="I1437" s="19">
        <v>39</v>
      </c>
      <c r="J1437" s="18" t="s">
        <v>89</v>
      </c>
      <c r="K1437" s="19">
        <v>2</v>
      </c>
      <c r="L1437" s="19">
        <v>2</v>
      </c>
      <c r="M1437" s="19">
        <v>3</v>
      </c>
      <c r="N1437" s="19">
        <v>5</v>
      </c>
      <c r="O1437" s="18" t="s">
        <v>110</v>
      </c>
      <c r="P1437" s="20">
        <f>ROUND(CachTinhDiem!$B$23*ROUND(1+(SUMPRODUCT(INDEX(CachTinhDiem!$B$8:$E$11,1,0),$K1437:$N1437)-1)*9/4,1)+CachTinhDiem!$B$24*ROUND(1+(INDEX(CachTinhDiem!$B$15:$E$20,MATCH($O1437,CachTinhDiem!$A$15:$A$20,0),1)-1)*9/4,1),1)</f>
        <v>6.5</v>
      </c>
      <c r="Q1437" s="20">
        <f>ROUND(CachTinhDiem!$B$23*ROUND(1+(SUMPRODUCT(INDEX(CachTinhDiem!$B$8:$E$11,2,0),$K1437:$N1437)-1)*9/4,1)+CachTinhDiem!$B$24*ROUND(1+(INDEX(CachTinhDiem!$B$15:$E$20,MATCH($O1437,CachTinhDiem!$A$15:$A$20,0),2)-1)*9/4,1),1)</f>
        <v>5.2</v>
      </c>
      <c r="R1437" s="20">
        <f>ROUND(CachTinhDiem!$B$23*ROUND(1+(SUMPRODUCT(INDEX(CachTinhDiem!$B$8:$E$11,3,0),$K1437:$N1437)-1)*9/4,1)+CachTinhDiem!$B$24*ROUND(1+(INDEX(CachTinhDiem!$B$15:$E$20,MATCH($O1437,CachTinhDiem!$A$15:$A$20,0),3)-1)*9/4,1),1)</f>
        <v>5.6</v>
      </c>
      <c r="S1437" s="20">
        <f>ROUND(CachTinhDiem!$B$23*ROUND(1+(SUMPRODUCT(INDEX(CachTinhDiem!$B$8:$E$11,4,0),$K1437:$N1437)-1)*9/4,1)+CachTinhDiem!$B$24*ROUND(1+(INDEX(CachTinhDiem!$B$15:$E$20,MATCH($O1437,CachTinhDiem!$A$15:$A$20,0),4)-1)*9/4,1),1)</f>
        <v>7.8</v>
      </c>
      <c r="T1437" s="18" t="str">
        <f>INDEX(CachTinhDiem!$A$8:$A$11,MATCH(MAX($P1437:$S1437),$P1437:$S1437,0))</f>
        <v>Thuyết trình</v>
      </c>
      <c r="U1437" s="21" t="s">
        <v>91</v>
      </c>
      <c r="V1437" s="21" t="s">
        <v>92</v>
      </c>
    </row>
    <row r="1438" spans="1:22" ht="15" customHeight="1" x14ac:dyDescent="0.35">
      <c r="A1438" s="18" t="s">
        <v>3089</v>
      </c>
      <c r="B1438" s="18" t="s">
        <v>2972</v>
      </c>
      <c r="C1438" s="18" t="s">
        <v>3090</v>
      </c>
      <c r="D1438" s="18" t="s">
        <v>85</v>
      </c>
      <c r="E1438" s="18" t="s">
        <v>147</v>
      </c>
      <c r="F1438" s="18" t="s">
        <v>87</v>
      </c>
      <c r="G1438" s="18" t="s">
        <v>2530</v>
      </c>
      <c r="H1438" s="19">
        <v>15</v>
      </c>
      <c r="I1438" s="19">
        <v>37</v>
      </c>
      <c r="J1438" s="18" t="s">
        <v>89</v>
      </c>
      <c r="K1438" s="19">
        <v>2</v>
      </c>
      <c r="L1438" s="19">
        <v>2</v>
      </c>
      <c r="M1438" s="19">
        <v>5</v>
      </c>
      <c r="N1438" s="19">
        <v>3</v>
      </c>
      <c r="O1438" s="18" t="s">
        <v>110</v>
      </c>
      <c r="P1438" s="20">
        <f>ROUND(CachTinhDiem!$B$23*ROUND(1+(SUMPRODUCT(INDEX(CachTinhDiem!$B$8:$E$11,1,0),$K1438:$N1438)-1)*9/4,1)+CachTinhDiem!$B$24*ROUND(1+(INDEX(CachTinhDiem!$B$15:$E$20,MATCH($O1438,CachTinhDiem!$A$15:$A$20,0),1)-1)*9/4,1),1)</f>
        <v>6.5</v>
      </c>
      <c r="Q1438" s="20">
        <f>ROUND(CachTinhDiem!$B$23*ROUND(1+(SUMPRODUCT(INDEX(CachTinhDiem!$B$8:$E$11,2,0),$K1438:$N1438)-1)*9/4,1)+CachTinhDiem!$B$24*ROUND(1+(INDEX(CachTinhDiem!$B$15:$E$20,MATCH($O1438,CachTinhDiem!$A$15:$A$20,0),2)-1)*9/4,1),1)</f>
        <v>6.5</v>
      </c>
      <c r="R1438" s="20">
        <f>ROUND(CachTinhDiem!$B$23*ROUND(1+(SUMPRODUCT(INDEX(CachTinhDiem!$B$8:$E$11,3,0),$K1438:$N1438)-1)*9/4,1)+CachTinhDiem!$B$24*ROUND(1+(INDEX(CachTinhDiem!$B$15:$E$20,MATCH($O1438,CachTinhDiem!$A$15:$A$20,0),3)-1)*9/4,1),1)</f>
        <v>6.6</v>
      </c>
      <c r="S1438" s="20">
        <f>ROUND(CachTinhDiem!$B$23*ROUND(1+(SUMPRODUCT(INDEX(CachTinhDiem!$B$8:$E$11,4,0),$K1438:$N1438)-1)*9/4,1)+CachTinhDiem!$B$24*ROUND(1+(INDEX(CachTinhDiem!$B$15:$E$20,MATCH($O1438,CachTinhDiem!$A$15:$A$20,0),4)-1)*9/4,1),1)</f>
        <v>6.5</v>
      </c>
      <c r="T1438" s="18" t="str">
        <f>INDEX(CachTinhDiem!$A$8:$A$11,MATCH(MAX($P1438:$S1438),$P1438:$S1438,0))</f>
        <v>Vẽ ngoại cảnh</v>
      </c>
      <c r="U1438" s="21" t="s">
        <v>91</v>
      </c>
      <c r="V1438" s="21" t="s">
        <v>92</v>
      </c>
    </row>
    <row r="1439" spans="1:22" ht="15" customHeight="1" x14ac:dyDescent="0.35">
      <c r="A1439" s="18" t="s">
        <v>3091</v>
      </c>
      <c r="B1439" s="18" t="s">
        <v>2972</v>
      </c>
      <c r="C1439" s="18" t="s">
        <v>3092</v>
      </c>
      <c r="D1439" s="18" t="s">
        <v>85</v>
      </c>
      <c r="E1439" s="18" t="s">
        <v>277</v>
      </c>
      <c r="F1439" s="18" t="s">
        <v>87</v>
      </c>
      <c r="G1439" s="18" t="s">
        <v>1058</v>
      </c>
      <c r="H1439" s="19">
        <v>20</v>
      </c>
      <c r="I1439" s="19">
        <v>40</v>
      </c>
      <c r="J1439" s="18" t="s">
        <v>89</v>
      </c>
      <c r="K1439" s="19">
        <v>2</v>
      </c>
      <c r="L1439" s="19">
        <v>4</v>
      </c>
      <c r="M1439" s="19">
        <v>5</v>
      </c>
      <c r="N1439" s="19">
        <v>2</v>
      </c>
      <c r="O1439" s="18" t="s">
        <v>138</v>
      </c>
      <c r="P1439" s="20">
        <f>ROUND(CachTinhDiem!$B$23*ROUND(1+(SUMPRODUCT(INDEX(CachTinhDiem!$B$8:$E$11,1,0),$K1439:$N1439)-1)*9/4,1)+CachTinhDiem!$B$24*ROUND(1+(INDEX(CachTinhDiem!$B$15:$E$20,MATCH($O1439,CachTinhDiem!$A$15:$A$20,0),1)-1)*9/4,1),1)</f>
        <v>7</v>
      </c>
      <c r="Q1439" s="20">
        <f>ROUND(CachTinhDiem!$B$23*ROUND(1+(SUMPRODUCT(INDEX(CachTinhDiem!$B$8:$E$11,2,0),$K1439:$N1439)-1)*9/4,1)+CachTinhDiem!$B$24*ROUND(1+(INDEX(CachTinhDiem!$B$15:$E$20,MATCH($O1439,CachTinhDiem!$A$15:$A$20,0),2)-1)*9/4,1),1)</f>
        <v>8.3000000000000007</v>
      </c>
      <c r="R1439" s="20">
        <f>ROUND(CachTinhDiem!$B$23*ROUND(1+(SUMPRODUCT(INDEX(CachTinhDiem!$B$8:$E$11,3,0),$K1439:$N1439)-1)*9/4,1)+CachTinhDiem!$B$24*ROUND(1+(INDEX(CachTinhDiem!$B$15:$E$20,MATCH($O1439,CachTinhDiem!$A$15:$A$20,0),3)-1)*9/4,1),1)</f>
        <v>7.9</v>
      </c>
      <c r="S1439" s="20">
        <f>ROUND(CachTinhDiem!$B$23*ROUND(1+(SUMPRODUCT(INDEX(CachTinhDiem!$B$8:$E$11,4,0),$K1439:$N1439)-1)*9/4,1)+CachTinhDiem!$B$24*ROUND(1+(INDEX(CachTinhDiem!$B$15:$E$20,MATCH($O1439,CachTinhDiem!$A$15:$A$20,0),4)-1)*9/4,1),1)</f>
        <v>4.2</v>
      </c>
      <c r="T1439" s="18" t="str">
        <f>INDEX(CachTinhDiem!$A$8:$A$11,MATCH(MAX($P1439:$S1439),$P1439:$S1439,0))</f>
        <v>Xưởng/Công trình</v>
      </c>
      <c r="U1439" s="21" t="s">
        <v>91</v>
      </c>
      <c r="V1439" s="21" t="s">
        <v>92</v>
      </c>
    </row>
    <row r="1440" spans="1:22" ht="15" customHeight="1" x14ac:dyDescent="0.35">
      <c r="A1440" s="18" t="s">
        <v>3093</v>
      </c>
      <c r="B1440" s="18" t="s">
        <v>2972</v>
      </c>
      <c r="C1440" s="18" t="s">
        <v>3094</v>
      </c>
      <c r="D1440" s="18" t="s">
        <v>85</v>
      </c>
      <c r="E1440" s="18" t="s">
        <v>183</v>
      </c>
      <c r="F1440" s="18" t="s">
        <v>87</v>
      </c>
      <c r="G1440" s="18" t="s">
        <v>3011</v>
      </c>
      <c r="H1440" s="19">
        <v>27</v>
      </c>
      <c r="I1440" s="19">
        <v>40</v>
      </c>
      <c r="J1440" s="18" t="s">
        <v>726</v>
      </c>
      <c r="K1440" s="19">
        <v>1</v>
      </c>
      <c r="L1440" s="19">
        <v>5</v>
      </c>
      <c r="M1440" s="19">
        <v>2</v>
      </c>
      <c r="N1440" s="19">
        <v>3</v>
      </c>
      <c r="O1440" s="18" t="s">
        <v>150</v>
      </c>
      <c r="P1440" s="20">
        <f>ROUND(CachTinhDiem!$B$23*ROUND(1+(SUMPRODUCT(INDEX(CachTinhDiem!$B$8:$E$11,1,0),$K1440:$N1440)-1)*9/4,1)+CachTinhDiem!$B$24*ROUND(1+(INDEX(CachTinhDiem!$B$15:$E$20,MATCH($O1440,CachTinhDiem!$A$15:$A$20,0),1)-1)*9/4,1),1)</f>
        <v>6.3</v>
      </c>
      <c r="Q1440" s="20">
        <f>ROUND(CachTinhDiem!$B$23*ROUND(1+(SUMPRODUCT(INDEX(CachTinhDiem!$B$8:$E$11,2,0),$K1440:$N1440)-1)*9/4,1)+CachTinhDiem!$B$24*ROUND(1+(INDEX(CachTinhDiem!$B$15:$E$20,MATCH($O1440,CachTinhDiem!$A$15:$A$20,0),2)-1)*9/4,1),1)</f>
        <v>4.0999999999999996</v>
      </c>
      <c r="R1440" s="20">
        <f>ROUND(CachTinhDiem!$B$23*ROUND(1+(SUMPRODUCT(INDEX(CachTinhDiem!$B$8:$E$11,3,0),$K1440:$N1440)-1)*9/4,1)+CachTinhDiem!$B$24*ROUND(1+(INDEX(CachTinhDiem!$B$15:$E$20,MATCH($O1440,CachTinhDiem!$A$15:$A$20,0),3)-1)*9/4,1),1)</f>
        <v>7</v>
      </c>
      <c r="S1440" s="20">
        <f>ROUND(CachTinhDiem!$B$23*ROUND(1+(SUMPRODUCT(INDEX(CachTinhDiem!$B$8:$E$11,4,0),$K1440:$N1440)-1)*9/4,1)+CachTinhDiem!$B$24*ROUND(1+(INDEX(CachTinhDiem!$B$15:$E$20,MATCH($O1440,CachTinhDiem!$A$15:$A$20,0),4)-1)*9/4,1),1)</f>
        <v>5.9</v>
      </c>
      <c r="T1440" s="18" t="str">
        <f>INDEX(CachTinhDiem!$A$8:$A$11,MATCH(MAX($P1440:$S1440),$P1440:$S1440,0))</f>
        <v>Vẽ ngoại cảnh</v>
      </c>
      <c r="U1440" s="21" t="s">
        <v>91</v>
      </c>
      <c r="V1440" s="21" t="s">
        <v>92</v>
      </c>
    </row>
    <row r="1441" spans="1:22" ht="15" customHeight="1" x14ac:dyDescent="0.35">
      <c r="A1441" s="18" t="s">
        <v>3095</v>
      </c>
      <c r="B1441" s="18" t="s">
        <v>2972</v>
      </c>
      <c r="C1441" s="18" t="s">
        <v>3096</v>
      </c>
      <c r="D1441" s="18" t="s">
        <v>100</v>
      </c>
      <c r="E1441" s="18" t="s">
        <v>318</v>
      </c>
      <c r="F1441" s="18" t="s">
        <v>87</v>
      </c>
      <c r="G1441" s="18" t="s">
        <v>210</v>
      </c>
      <c r="H1441" s="19">
        <v>22</v>
      </c>
      <c r="I1441" s="19">
        <v>40</v>
      </c>
      <c r="J1441" s="18" t="s">
        <v>133</v>
      </c>
      <c r="K1441" s="19">
        <v>1</v>
      </c>
      <c r="L1441" s="19">
        <v>5</v>
      </c>
      <c r="M1441" s="19">
        <v>5</v>
      </c>
      <c r="N1441" s="19">
        <v>2</v>
      </c>
      <c r="O1441" s="18" t="s">
        <v>138</v>
      </c>
      <c r="P1441" s="20">
        <f>ROUND(CachTinhDiem!$B$23*ROUND(1+(SUMPRODUCT(INDEX(CachTinhDiem!$B$8:$E$11,1,0),$K1441:$N1441)-1)*9/4,1)+CachTinhDiem!$B$24*ROUND(1+(INDEX(CachTinhDiem!$B$15:$E$20,MATCH($O1441,CachTinhDiem!$A$15:$A$20,0),1)-1)*9/4,1),1)</f>
        <v>7.3</v>
      </c>
      <c r="Q1441" s="20">
        <f>ROUND(CachTinhDiem!$B$23*ROUND(1+(SUMPRODUCT(INDEX(CachTinhDiem!$B$8:$E$11,2,0),$K1441:$N1441)-1)*9/4,1)+CachTinhDiem!$B$24*ROUND(1+(INDEX(CachTinhDiem!$B$15:$E$20,MATCH($O1441,CachTinhDiem!$A$15:$A$20,0),2)-1)*9/4,1),1)</f>
        <v>8.3000000000000007</v>
      </c>
      <c r="R1441" s="20">
        <f>ROUND(CachTinhDiem!$B$23*ROUND(1+(SUMPRODUCT(INDEX(CachTinhDiem!$B$8:$E$11,3,0),$K1441:$N1441)-1)*9/4,1)+CachTinhDiem!$B$24*ROUND(1+(INDEX(CachTinhDiem!$B$15:$E$20,MATCH($O1441,CachTinhDiem!$A$15:$A$20,0),3)-1)*9/4,1),1)</f>
        <v>8.4</v>
      </c>
      <c r="S1441" s="20">
        <f>ROUND(CachTinhDiem!$B$23*ROUND(1+(SUMPRODUCT(INDEX(CachTinhDiem!$B$8:$E$11,4,0),$K1441:$N1441)-1)*9/4,1)+CachTinhDiem!$B$24*ROUND(1+(INDEX(CachTinhDiem!$B$15:$E$20,MATCH($O1441,CachTinhDiem!$A$15:$A$20,0),4)-1)*9/4,1),1)</f>
        <v>4.5</v>
      </c>
      <c r="T1441" s="18" t="str">
        <f>INDEX(CachTinhDiem!$A$8:$A$11,MATCH(MAX($P1441:$S1441),$P1441:$S1441,0))</f>
        <v>Vẽ ngoại cảnh</v>
      </c>
      <c r="U1441" s="21" t="s">
        <v>91</v>
      </c>
      <c r="V1441" s="21" t="s">
        <v>92</v>
      </c>
    </row>
    <row r="1442" spans="1:22" ht="15" customHeight="1" x14ac:dyDescent="0.35">
      <c r="A1442" s="18" t="s">
        <v>3097</v>
      </c>
      <c r="B1442" s="18" t="s">
        <v>2972</v>
      </c>
      <c r="C1442" s="18" t="s">
        <v>3098</v>
      </c>
      <c r="D1442" s="18" t="s">
        <v>85</v>
      </c>
      <c r="E1442" s="18" t="s">
        <v>106</v>
      </c>
      <c r="F1442" s="18" t="s">
        <v>87</v>
      </c>
      <c r="G1442" s="18" t="s">
        <v>2979</v>
      </c>
      <c r="H1442" s="19">
        <v>21</v>
      </c>
      <c r="I1442" s="19">
        <v>40</v>
      </c>
      <c r="J1442" s="18" t="s">
        <v>89</v>
      </c>
      <c r="K1442" s="19">
        <v>1</v>
      </c>
      <c r="L1442" s="19">
        <v>3</v>
      </c>
      <c r="M1442" s="19">
        <v>4</v>
      </c>
      <c r="N1442" s="19">
        <v>2</v>
      </c>
      <c r="O1442" s="18" t="s">
        <v>138</v>
      </c>
      <c r="P1442" s="20">
        <f>ROUND(CachTinhDiem!$B$23*ROUND(1+(SUMPRODUCT(INDEX(CachTinhDiem!$B$8:$E$11,1,0),$K1442:$N1442)-1)*9/4,1)+CachTinhDiem!$B$24*ROUND(1+(INDEX(CachTinhDiem!$B$15:$E$20,MATCH($O1442,CachTinhDiem!$A$15:$A$20,0),1)-1)*9/4,1),1)</f>
        <v>5.9</v>
      </c>
      <c r="Q1442" s="20">
        <f>ROUND(CachTinhDiem!$B$23*ROUND(1+(SUMPRODUCT(INDEX(CachTinhDiem!$B$8:$E$11,2,0),$K1442:$N1442)-1)*9/4,1)+CachTinhDiem!$B$24*ROUND(1+(INDEX(CachTinhDiem!$B$15:$E$20,MATCH($O1442,CachTinhDiem!$A$15:$A$20,0),2)-1)*9/4,1),1)</f>
        <v>6.9</v>
      </c>
      <c r="R1442" s="20">
        <f>ROUND(CachTinhDiem!$B$23*ROUND(1+(SUMPRODUCT(INDEX(CachTinhDiem!$B$8:$E$11,3,0),$K1442:$N1442)-1)*9/4,1)+CachTinhDiem!$B$24*ROUND(1+(INDEX(CachTinhDiem!$B$15:$E$20,MATCH($O1442,CachTinhDiem!$A$15:$A$20,0),3)-1)*9/4,1),1)</f>
        <v>6.7</v>
      </c>
      <c r="S1442" s="20">
        <f>ROUND(CachTinhDiem!$B$23*ROUND(1+(SUMPRODUCT(INDEX(CachTinhDiem!$B$8:$E$11,4,0),$K1442:$N1442)-1)*9/4,1)+CachTinhDiem!$B$24*ROUND(1+(INDEX(CachTinhDiem!$B$15:$E$20,MATCH($O1442,CachTinhDiem!$A$15:$A$20,0),4)-1)*9/4,1),1)</f>
        <v>3.5</v>
      </c>
      <c r="T1442" s="18" t="str">
        <f>INDEX(CachTinhDiem!$A$8:$A$11,MATCH(MAX($P1442:$S1442),$P1442:$S1442,0))</f>
        <v>Xưởng/Công trình</v>
      </c>
      <c r="U1442" s="21" t="s">
        <v>91</v>
      </c>
      <c r="V1442" s="21" t="s">
        <v>92</v>
      </c>
    </row>
    <row r="1443" spans="1:22" ht="15" customHeight="1" x14ac:dyDescent="0.35">
      <c r="A1443" s="18" t="s">
        <v>3099</v>
      </c>
      <c r="B1443" s="18" t="s">
        <v>2972</v>
      </c>
      <c r="C1443" s="18" t="s">
        <v>3100</v>
      </c>
      <c r="D1443" s="18" t="s">
        <v>100</v>
      </c>
      <c r="E1443" s="18" t="s">
        <v>3101</v>
      </c>
      <c r="F1443" s="18" t="s">
        <v>87</v>
      </c>
      <c r="G1443" s="18" t="s">
        <v>2974</v>
      </c>
      <c r="H1443" s="19">
        <v>23</v>
      </c>
      <c r="I1443" s="19">
        <v>40</v>
      </c>
      <c r="J1443" s="18" t="s">
        <v>133</v>
      </c>
      <c r="K1443" s="19">
        <v>1</v>
      </c>
      <c r="L1443" s="19">
        <v>2</v>
      </c>
      <c r="M1443" s="19">
        <v>4</v>
      </c>
      <c r="N1443" s="19">
        <v>2</v>
      </c>
      <c r="O1443" s="18" t="s">
        <v>90</v>
      </c>
      <c r="P1443" s="20">
        <f>ROUND(CachTinhDiem!$B$23*ROUND(1+(SUMPRODUCT(INDEX(CachTinhDiem!$B$8:$E$11,1,0),$K1443:$N1443)-1)*9/4,1)+CachTinhDiem!$B$24*ROUND(1+(INDEX(CachTinhDiem!$B$15:$E$20,MATCH($O1443,CachTinhDiem!$A$15:$A$20,0),1)-1)*9/4,1),1)</f>
        <v>5.4</v>
      </c>
      <c r="Q1443" s="20">
        <f>ROUND(CachTinhDiem!$B$23*ROUND(1+(SUMPRODUCT(INDEX(CachTinhDiem!$B$8:$E$11,2,0),$K1443:$N1443)-1)*9/4,1)+CachTinhDiem!$B$24*ROUND(1+(INDEX(CachTinhDiem!$B$15:$E$20,MATCH($O1443,CachTinhDiem!$A$15:$A$20,0),2)-1)*9/4,1),1)</f>
        <v>5.2</v>
      </c>
      <c r="R1443" s="20">
        <f>ROUND(CachTinhDiem!$B$23*ROUND(1+(SUMPRODUCT(INDEX(CachTinhDiem!$B$8:$E$11,3,0),$K1443:$N1443)-1)*9/4,1)+CachTinhDiem!$B$24*ROUND(1+(INDEX(CachTinhDiem!$B$15:$E$20,MATCH($O1443,CachTinhDiem!$A$15:$A$20,0),3)-1)*9/4,1),1)</f>
        <v>6.2</v>
      </c>
      <c r="S1443" s="20">
        <f>ROUND(CachTinhDiem!$B$23*ROUND(1+(SUMPRODUCT(INDEX(CachTinhDiem!$B$8:$E$11,4,0),$K1443:$N1443)-1)*9/4,1)+CachTinhDiem!$B$24*ROUND(1+(INDEX(CachTinhDiem!$B$15:$E$20,MATCH($O1443,CachTinhDiem!$A$15:$A$20,0),4)-1)*9/4,1),1)</f>
        <v>3.9</v>
      </c>
      <c r="T1443" s="18" t="str">
        <f>INDEX(CachTinhDiem!$A$8:$A$11,MATCH(MAX($P1443:$S1443),$P1443:$S1443,0))</f>
        <v>Vẽ ngoại cảnh</v>
      </c>
      <c r="U1443" s="21" t="s">
        <v>91</v>
      </c>
      <c r="V1443" s="21" t="s">
        <v>92</v>
      </c>
    </row>
    <row r="1444" spans="1:22" ht="15" customHeight="1" x14ac:dyDescent="0.35">
      <c r="A1444" s="18" t="s">
        <v>3102</v>
      </c>
      <c r="B1444" s="18" t="s">
        <v>2972</v>
      </c>
      <c r="C1444" s="18" t="s">
        <v>3103</v>
      </c>
      <c r="D1444" s="18" t="s">
        <v>100</v>
      </c>
      <c r="E1444" s="18" t="s">
        <v>1097</v>
      </c>
      <c r="F1444" s="18" t="s">
        <v>87</v>
      </c>
      <c r="G1444" s="18" t="s">
        <v>1258</v>
      </c>
      <c r="H1444" s="19">
        <v>17</v>
      </c>
      <c r="I1444" s="19">
        <v>39</v>
      </c>
      <c r="J1444" s="18" t="s">
        <v>89</v>
      </c>
      <c r="K1444" s="19">
        <v>2</v>
      </c>
      <c r="L1444" s="19">
        <v>2</v>
      </c>
      <c r="M1444" s="19">
        <v>5</v>
      </c>
      <c r="N1444" s="19">
        <v>3</v>
      </c>
      <c r="O1444" s="18" t="s">
        <v>115</v>
      </c>
      <c r="P1444" s="20">
        <f>ROUND(CachTinhDiem!$B$23*ROUND(1+(SUMPRODUCT(INDEX(CachTinhDiem!$B$8:$E$11,1,0),$K1444:$N1444)-1)*9/4,1)+CachTinhDiem!$B$24*ROUND(1+(INDEX(CachTinhDiem!$B$15:$E$20,MATCH($O1444,CachTinhDiem!$A$15:$A$20,0),1)-1)*9/4,1),1)</f>
        <v>7.2</v>
      </c>
      <c r="Q1444" s="20">
        <f>ROUND(CachTinhDiem!$B$23*ROUND(1+(SUMPRODUCT(INDEX(CachTinhDiem!$B$8:$E$11,2,0),$K1444:$N1444)-1)*9/4,1)+CachTinhDiem!$B$24*ROUND(1+(INDEX(CachTinhDiem!$B$15:$E$20,MATCH($O1444,CachTinhDiem!$A$15:$A$20,0),2)-1)*9/4,1),1)</f>
        <v>7.2</v>
      </c>
      <c r="R1444" s="20">
        <f>ROUND(CachTinhDiem!$B$23*ROUND(1+(SUMPRODUCT(INDEX(CachTinhDiem!$B$8:$E$11,3,0),$K1444:$N1444)-1)*9/4,1)+CachTinhDiem!$B$24*ROUND(1+(INDEX(CachTinhDiem!$B$15:$E$20,MATCH($O1444,CachTinhDiem!$A$15:$A$20,0),3)-1)*9/4,1),1)</f>
        <v>8</v>
      </c>
      <c r="S1444" s="20">
        <f>ROUND(CachTinhDiem!$B$23*ROUND(1+(SUMPRODUCT(INDEX(CachTinhDiem!$B$8:$E$11,4,0),$K1444:$N1444)-1)*9/4,1)+CachTinhDiem!$B$24*ROUND(1+(INDEX(CachTinhDiem!$B$15:$E$20,MATCH($O1444,CachTinhDiem!$A$15:$A$20,0),4)-1)*9/4,1),1)</f>
        <v>5.9</v>
      </c>
      <c r="T1444" s="18" t="str">
        <f>INDEX(CachTinhDiem!$A$8:$A$11,MATCH(MAX($P1444:$S1444),$P1444:$S1444,0))</f>
        <v>Vẽ ngoại cảnh</v>
      </c>
      <c r="U1444" s="21" t="s">
        <v>91</v>
      </c>
      <c r="V1444" s="21" t="s">
        <v>92</v>
      </c>
    </row>
    <row r="1445" spans="1:22" ht="15" customHeight="1" x14ac:dyDescent="0.35">
      <c r="A1445" s="18" t="s">
        <v>3104</v>
      </c>
      <c r="B1445" s="18" t="s">
        <v>2972</v>
      </c>
      <c r="C1445" s="18" t="s">
        <v>3105</v>
      </c>
      <c r="D1445" s="18" t="s">
        <v>100</v>
      </c>
      <c r="E1445" s="18" t="s">
        <v>137</v>
      </c>
      <c r="F1445" s="18" t="s">
        <v>87</v>
      </c>
      <c r="G1445" s="18" t="s">
        <v>2994</v>
      </c>
      <c r="H1445" s="19">
        <v>17</v>
      </c>
      <c r="I1445" s="19">
        <v>38</v>
      </c>
      <c r="J1445" s="18" t="s">
        <v>89</v>
      </c>
      <c r="K1445" s="19">
        <v>2</v>
      </c>
      <c r="L1445" s="19">
        <v>3</v>
      </c>
      <c r="M1445" s="19">
        <v>4</v>
      </c>
      <c r="N1445" s="19">
        <v>4</v>
      </c>
      <c r="O1445" s="18" t="s">
        <v>110</v>
      </c>
      <c r="P1445" s="20">
        <f>ROUND(CachTinhDiem!$B$23*ROUND(1+(SUMPRODUCT(INDEX(CachTinhDiem!$B$8:$E$11,1,0),$K1445:$N1445)-1)*9/4,1)+CachTinhDiem!$B$24*ROUND(1+(INDEX(CachTinhDiem!$B$15:$E$20,MATCH($O1445,CachTinhDiem!$A$15:$A$20,0),1)-1)*9/4,1),1)</f>
        <v>7</v>
      </c>
      <c r="Q1445" s="20">
        <f>ROUND(CachTinhDiem!$B$23*ROUND(1+(SUMPRODUCT(INDEX(CachTinhDiem!$B$8:$E$11,2,0),$K1445:$N1445)-1)*9/4,1)+CachTinhDiem!$B$24*ROUND(1+(INDEX(CachTinhDiem!$B$15:$E$20,MATCH($O1445,CachTinhDiem!$A$15:$A$20,0),2)-1)*9/4,1),1)</f>
        <v>6.1</v>
      </c>
      <c r="R1445" s="20">
        <f>ROUND(CachTinhDiem!$B$23*ROUND(1+(SUMPRODUCT(INDEX(CachTinhDiem!$B$8:$E$11,3,0),$K1445:$N1445)-1)*9/4,1)+CachTinhDiem!$B$24*ROUND(1+(INDEX(CachTinhDiem!$B$15:$E$20,MATCH($O1445,CachTinhDiem!$A$15:$A$20,0),3)-1)*9/4,1),1)</f>
        <v>6.6</v>
      </c>
      <c r="S1445" s="20">
        <f>ROUND(CachTinhDiem!$B$23*ROUND(1+(SUMPRODUCT(INDEX(CachTinhDiem!$B$8:$E$11,4,0),$K1445:$N1445)-1)*9/4,1)+CachTinhDiem!$B$24*ROUND(1+(INDEX(CachTinhDiem!$B$15:$E$20,MATCH($O1445,CachTinhDiem!$A$15:$A$20,0),4)-1)*9/4,1),1)</f>
        <v>7.5</v>
      </c>
      <c r="T1445" s="18" t="str">
        <f>INDEX(CachTinhDiem!$A$8:$A$11,MATCH(MAX($P1445:$S1445),$P1445:$S1445,0))</f>
        <v>Thuyết trình</v>
      </c>
      <c r="U1445" s="21" t="s">
        <v>91</v>
      </c>
      <c r="V1445" s="21" t="s">
        <v>92</v>
      </c>
    </row>
    <row r="1446" spans="1:22" ht="15" customHeight="1" x14ac:dyDescent="0.35">
      <c r="A1446" s="18" t="s">
        <v>3106</v>
      </c>
      <c r="B1446" s="18" t="s">
        <v>2972</v>
      </c>
      <c r="C1446" s="18" t="s">
        <v>3107</v>
      </c>
      <c r="D1446" s="18" t="s">
        <v>100</v>
      </c>
      <c r="E1446" s="18" t="s">
        <v>106</v>
      </c>
      <c r="F1446" s="18" t="s">
        <v>87</v>
      </c>
      <c r="G1446" s="18" t="s">
        <v>2530</v>
      </c>
      <c r="H1446" s="19">
        <v>21</v>
      </c>
      <c r="I1446" s="19">
        <v>38</v>
      </c>
      <c r="J1446" s="18" t="s">
        <v>89</v>
      </c>
      <c r="K1446" s="19">
        <v>2</v>
      </c>
      <c r="L1446" s="19">
        <v>2</v>
      </c>
      <c r="M1446" s="19">
        <v>2</v>
      </c>
      <c r="N1446" s="19">
        <v>4</v>
      </c>
      <c r="O1446" s="18" t="s">
        <v>103</v>
      </c>
      <c r="P1446" s="20">
        <f>ROUND(CachTinhDiem!$B$23*ROUND(1+(SUMPRODUCT(INDEX(CachTinhDiem!$B$8:$E$11,1,0),$K1446:$N1446)-1)*9/4,1)+CachTinhDiem!$B$24*ROUND(1+(INDEX(CachTinhDiem!$B$15:$E$20,MATCH($O1446,CachTinhDiem!$A$15:$A$20,0),1)-1)*9/4,1),1)</f>
        <v>5.6</v>
      </c>
      <c r="Q1446" s="20">
        <f>ROUND(CachTinhDiem!$B$23*ROUND(1+(SUMPRODUCT(INDEX(CachTinhDiem!$B$8:$E$11,2,0),$K1446:$N1446)-1)*9/4,1)+CachTinhDiem!$B$24*ROUND(1+(INDEX(CachTinhDiem!$B$15:$E$20,MATCH($O1446,CachTinhDiem!$A$15:$A$20,0),2)-1)*9/4,1),1)</f>
        <v>3.6</v>
      </c>
      <c r="R1446" s="20">
        <f>ROUND(CachTinhDiem!$B$23*ROUND(1+(SUMPRODUCT(INDEX(CachTinhDiem!$B$8:$E$11,3,0),$K1446:$N1446)-1)*9/4,1)+CachTinhDiem!$B$24*ROUND(1+(INDEX(CachTinhDiem!$B$15:$E$20,MATCH($O1446,CachTinhDiem!$A$15:$A$20,0),3)-1)*9/4,1),1)</f>
        <v>3.9</v>
      </c>
      <c r="S1446" s="20">
        <f>ROUND(CachTinhDiem!$B$23*ROUND(1+(SUMPRODUCT(INDEX(CachTinhDiem!$B$8:$E$11,4,0),$K1446:$N1446)-1)*9/4,1)+CachTinhDiem!$B$24*ROUND(1+(INDEX(CachTinhDiem!$B$15:$E$20,MATCH($O1446,CachTinhDiem!$A$15:$A$20,0),4)-1)*9/4,1),1)</f>
        <v>7.2</v>
      </c>
      <c r="T1446" s="18" t="str">
        <f>INDEX(CachTinhDiem!$A$8:$A$11,MATCH(MAX($P1446:$S1446),$P1446:$S1446,0))</f>
        <v>Thuyết trình</v>
      </c>
      <c r="U1446" s="21" t="s">
        <v>91</v>
      </c>
      <c r="V1446" s="21" t="s">
        <v>92</v>
      </c>
    </row>
    <row r="1447" spans="1:22" ht="15" customHeight="1" x14ac:dyDescent="0.35">
      <c r="A1447" s="18" t="s">
        <v>3108</v>
      </c>
      <c r="B1447" s="18" t="s">
        <v>2972</v>
      </c>
      <c r="C1447" s="18" t="s">
        <v>3109</v>
      </c>
      <c r="D1447" s="18" t="s">
        <v>136</v>
      </c>
      <c r="E1447" s="18" t="s">
        <v>183</v>
      </c>
      <c r="F1447" s="18" t="s">
        <v>87</v>
      </c>
      <c r="G1447" s="18" t="s">
        <v>2994</v>
      </c>
      <c r="H1447" s="19">
        <v>17</v>
      </c>
      <c r="I1447" s="19">
        <v>37</v>
      </c>
      <c r="J1447" s="18" t="s">
        <v>89</v>
      </c>
      <c r="K1447" s="19">
        <v>2</v>
      </c>
      <c r="L1447" s="19">
        <v>3</v>
      </c>
      <c r="M1447" s="19">
        <v>4</v>
      </c>
      <c r="N1447" s="19">
        <v>5</v>
      </c>
      <c r="O1447" s="18" t="s">
        <v>110</v>
      </c>
      <c r="P1447" s="20">
        <f>ROUND(CachTinhDiem!$B$23*ROUND(1+(SUMPRODUCT(INDEX(CachTinhDiem!$B$8:$E$11,1,0),$K1447:$N1447)-1)*9/4,1)+CachTinhDiem!$B$24*ROUND(1+(INDEX(CachTinhDiem!$B$15:$E$20,MATCH($O1447,CachTinhDiem!$A$15:$A$20,0),1)-1)*9/4,1),1)</f>
        <v>7.5</v>
      </c>
      <c r="Q1447" s="20">
        <f>ROUND(CachTinhDiem!$B$23*ROUND(1+(SUMPRODUCT(INDEX(CachTinhDiem!$B$8:$E$11,2,0),$K1447:$N1447)-1)*9/4,1)+CachTinhDiem!$B$24*ROUND(1+(INDEX(CachTinhDiem!$B$15:$E$20,MATCH($O1447,CachTinhDiem!$A$15:$A$20,0),2)-1)*9/4,1),1)</f>
        <v>6.3</v>
      </c>
      <c r="R1447" s="20">
        <f>ROUND(CachTinhDiem!$B$23*ROUND(1+(SUMPRODUCT(INDEX(CachTinhDiem!$B$8:$E$11,3,0),$K1447:$N1447)-1)*9/4,1)+CachTinhDiem!$B$24*ROUND(1+(INDEX(CachTinhDiem!$B$15:$E$20,MATCH($O1447,CachTinhDiem!$A$15:$A$20,0),3)-1)*9/4,1),1)</f>
        <v>6.9</v>
      </c>
      <c r="S1447" s="20">
        <f>ROUND(CachTinhDiem!$B$23*ROUND(1+(SUMPRODUCT(INDEX(CachTinhDiem!$B$8:$E$11,4,0),$K1447:$N1447)-1)*9/4,1)+CachTinhDiem!$B$24*ROUND(1+(INDEX(CachTinhDiem!$B$15:$E$20,MATCH($O1447,CachTinhDiem!$A$15:$A$20,0),4)-1)*9/4,1),1)</f>
        <v>8.4</v>
      </c>
      <c r="T1447" s="18" t="str">
        <f>INDEX(CachTinhDiem!$A$8:$A$11,MATCH(MAX($P1447:$S1447),$P1447:$S1447,0))</f>
        <v>Thuyết trình</v>
      </c>
      <c r="U1447" s="21" t="s">
        <v>91</v>
      </c>
      <c r="V1447" s="21" t="s">
        <v>92</v>
      </c>
    </row>
    <row r="1448" spans="1:22" ht="15" customHeight="1" x14ac:dyDescent="0.35">
      <c r="A1448" s="18" t="s">
        <v>3110</v>
      </c>
      <c r="B1448" s="18" t="s">
        <v>2972</v>
      </c>
      <c r="C1448" s="18" t="s">
        <v>3111</v>
      </c>
      <c r="D1448" s="18" t="s">
        <v>100</v>
      </c>
      <c r="E1448" s="18" t="s">
        <v>254</v>
      </c>
      <c r="F1448" s="18" t="s">
        <v>87</v>
      </c>
      <c r="G1448" s="18" t="s">
        <v>2979</v>
      </c>
      <c r="H1448" s="19">
        <v>18</v>
      </c>
      <c r="I1448" s="19">
        <v>39</v>
      </c>
      <c r="J1448" s="18" t="s">
        <v>89</v>
      </c>
      <c r="K1448" s="19">
        <v>2</v>
      </c>
      <c r="L1448" s="19">
        <v>3</v>
      </c>
      <c r="M1448" s="19">
        <v>2</v>
      </c>
      <c r="N1448" s="19">
        <v>2</v>
      </c>
      <c r="O1448" s="18" t="s">
        <v>115</v>
      </c>
      <c r="P1448" s="20">
        <f>ROUND(CachTinhDiem!$B$23*ROUND(1+(SUMPRODUCT(INDEX(CachTinhDiem!$B$8:$E$11,1,0),$K1448:$N1448)-1)*9/4,1)+CachTinhDiem!$B$24*ROUND(1+(INDEX(CachTinhDiem!$B$15:$E$20,MATCH($O1448,CachTinhDiem!$A$15:$A$20,0),1)-1)*9/4,1),1)</f>
        <v>5.7</v>
      </c>
      <c r="Q1448" s="20">
        <f>ROUND(CachTinhDiem!$B$23*ROUND(1+(SUMPRODUCT(INDEX(CachTinhDiem!$B$8:$E$11,2,0),$K1448:$N1448)-1)*9/4,1)+CachTinhDiem!$B$24*ROUND(1+(INDEX(CachTinhDiem!$B$15:$E$20,MATCH($O1448,CachTinhDiem!$A$15:$A$20,0),2)-1)*9/4,1),1)</f>
        <v>4.9000000000000004</v>
      </c>
      <c r="R1448" s="20">
        <f>ROUND(CachTinhDiem!$B$23*ROUND(1+(SUMPRODUCT(INDEX(CachTinhDiem!$B$8:$E$11,3,0),$K1448:$N1448)-1)*9/4,1)+CachTinhDiem!$B$24*ROUND(1+(INDEX(CachTinhDiem!$B$15:$E$20,MATCH($O1448,CachTinhDiem!$A$15:$A$20,0),3)-1)*9/4,1),1)</f>
        <v>5.7</v>
      </c>
      <c r="S1448" s="20">
        <f>ROUND(CachTinhDiem!$B$23*ROUND(1+(SUMPRODUCT(INDEX(CachTinhDiem!$B$8:$E$11,4,0),$K1448:$N1448)-1)*9/4,1)+CachTinhDiem!$B$24*ROUND(1+(INDEX(CachTinhDiem!$B$15:$E$20,MATCH($O1448,CachTinhDiem!$A$15:$A$20,0),4)-1)*9/4,1),1)</f>
        <v>4.2</v>
      </c>
      <c r="T1448" s="18" t="str">
        <f>INDEX(CachTinhDiem!$A$8:$A$11,MATCH(MAX($P1448:$S1448),$P1448:$S1448,0))</f>
        <v>Đi học</v>
      </c>
      <c r="U1448" s="21" t="s">
        <v>91</v>
      </c>
      <c r="V1448" s="21" t="s">
        <v>92</v>
      </c>
    </row>
    <row r="1449" spans="1:22" ht="15" customHeight="1" x14ac:dyDescent="0.35">
      <c r="A1449" s="18" t="s">
        <v>3112</v>
      </c>
      <c r="B1449" s="18" t="s">
        <v>2972</v>
      </c>
      <c r="C1449" s="18" t="s">
        <v>3113</v>
      </c>
      <c r="D1449" s="18" t="s">
        <v>85</v>
      </c>
      <c r="E1449" s="18" t="s">
        <v>254</v>
      </c>
      <c r="F1449" s="18" t="s">
        <v>87</v>
      </c>
      <c r="G1449" s="18" t="s">
        <v>2979</v>
      </c>
      <c r="H1449" s="19">
        <v>23</v>
      </c>
      <c r="I1449" s="19">
        <v>40</v>
      </c>
      <c r="J1449" s="18" t="s">
        <v>133</v>
      </c>
      <c r="K1449" s="19">
        <v>1</v>
      </c>
      <c r="L1449" s="19">
        <v>3</v>
      </c>
      <c r="M1449" s="19">
        <v>3</v>
      </c>
      <c r="N1449" s="19">
        <v>1</v>
      </c>
      <c r="O1449" s="18" t="s">
        <v>90</v>
      </c>
      <c r="P1449" s="20">
        <f>ROUND(CachTinhDiem!$B$23*ROUND(1+(SUMPRODUCT(INDEX(CachTinhDiem!$B$8:$E$11,1,0),$K1449:$N1449)-1)*9/4,1)+CachTinhDiem!$B$24*ROUND(1+(INDEX(CachTinhDiem!$B$15:$E$20,MATCH($O1449,CachTinhDiem!$A$15:$A$20,0),1)-1)*9/4,1),1)</f>
        <v>4.9000000000000004</v>
      </c>
      <c r="Q1449" s="20">
        <f>ROUND(CachTinhDiem!$B$23*ROUND(1+(SUMPRODUCT(INDEX(CachTinhDiem!$B$8:$E$11,2,0),$K1449:$N1449)-1)*9/4,1)+CachTinhDiem!$B$24*ROUND(1+(INDEX(CachTinhDiem!$B$15:$E$20,MATCH($O1449,CachTinhDiem!$A$15:$A$20,0),2)-1)*9/4,1),1)</f>
        <v>4.5999999999999996</v>
      </c>
      <c r="R1449" s="20">
        <f>ROUND(CachTinhDiem!$B$23*ROUND(1+(SUMPRODUCT(INDEX(CachTinhDiem!$B$8:$E$11,3,0),$K1449:$N1449)-1)*9/4,1)+CachTinhDiem!$B$24*ROUND(1+(INDEX(CachTinhDiem!$B$15:$E$20,MATCH($O1449,CachTinhDiem!$A$15:$A$20,0),3)-1)*9/4,1),1)</f>
        <v>5.6</v>
      </c>
      <c r="S1449" s="20">
        <f>ROUND(CachTinhDiem!$B$23*ROUND(1+(SUMPRODUCT(INDEX(CachTinhDiem!$B$8:$E$11,4,0),$K1449:$N1449)-1)*9/4,1)+CachTinhDiem!$B$24*ROUND(1+(INDEX(CachTinhDiem!$B$15:$E$20,MATCH($O1449,CachTinhDiem!$A$15:$A$20,0),4)-1)*9/4,1),1)</f>
        <v>3</v>
      </c>
      <c r="T1449" s="18" t="str">
        <f>INDEX(CachTinhDiem!$A$8:$A$11,MATCH(MAX($P1449:$S1449),$P1449:$S1449,0))</f>
        <v>Vẽ ngoại cảnh</v>
      </c>
      <c r="U1449" s="21" t="s">
        <v>91</v>
      </c>
      <c r="V1449" s="21" t="s">
        <v>92</v>
      </c>
    </row>
    <row r="1450" spans="1:22" ht="15" customHeight="1" x14ac:dyDescent="0.35">
      <c r="A1450" s="18" t="s">
        <v>3114</v>
      </c>
      <c r="B1450" s="18" t="s">
        <v>2972</v>
      </c>
      <c r="C1450" s="18" t="s">
        <v>3115</v>
      </c>
      <c r="D1450" s="18" t="s">
        <v>85</v>
      </c>
      <c r="E1450" s="18" t="s">
        <v>18</v>
      </c>
      <c r="F1450" s="18" t="s">
        <v>87</v>
      </c>
      <c r="G1450" s="18" t="s">
        <v>2559</v>
      </c>
      <c r="H1450" s="19">
        <v>23</v>
      </c>
      <c r="I1450" s="19">
        <v>39</v>
      </c>
      <c r="J1450" s="18" t="s">
        <v>133</v>
      </c>
      <c r="K1450" s="19">
        <v>2</v>
      </c>
      <c r="L1450" s="19">
        <v>4</v>
      </c>
      <c r="M1450" s="19">
        <v>3</v>
      </c>
      <c r="N1450" s="19">
        <v>5</v>
      </c>
      <c r="O1450" s="18" t="s">
        <v>103</v>
      </c>
      <c r="P1450" s="20">
        <f>ROUND(CachTinhDiem!$B$23*ROUND(1+(SUMPRODUCT(INDEX(CachTinhDiem!$B$8:$E$11,1,0),$K1450:$N1450)-1)*9/4,1)+CachTinhDiem!$B$24*ROUND(1+(INDEX(CachTinhDiem!$B$15:$E$20,MATCH($O1450,CachTinhDiem!$A$15:$A$20,0),1)-1)*9/4,1),1)</f>
        <v>7.5</v>
      </c>
      <c r="Q1450" s="20">
        <f>ROUND(CachTinhDiem!$B$23*ROUND(1+(SUMPRODUCT(INDEX(CachTinhDiem!$B$8:$E$11,2,0),$K1450:$N1450)-1)*9/4,1)+CachTinhDiem!$B$24*ROUND(1+(INDEX(CachTinhDiem!$B$15:$E$20,MATCH($O1450,CachTinhDiem!$A$15:$A$20,0),2)-1)*9/4,1),1)</f>
        <v>5.2</v>
      </c>
      <c r="R1450" s="20">
        <f>ROUND(CachTinhDiem!$B$23*ROUND(1+(SUMPRODUCT(INDEX(CachTinhDiem!$B$8:$E$11,3,0),$K1450:$N1450)-1)*9/4,1)+CachTinhDiem!$B$24*ROUND(1+(INDEX(CachTinhDiem!$B$15:$E$20,MATCH($O1450,CachTinhDiem!$A$15:$A$20,0),3)-1)*9/4,1),1)</f>
        <v>6</v>
      </c>
      <c r="S1450" s="20">
        <f>ROUND(CachTinhDiem!$B$23*ROUND(1+(SUMPRODUCT(INDEX(CachTinhDiem!$B$8:$E$11,4,0),$K1450:$N1450)-1)*9/4,1)+CachTinhDiem!$B$24*ROUND(1+(INDEX(CachTinhDiem!$B$15:$E$20,MATCH($O1450,CachTinhDiem!$A$15:$A$20,0),4)-1)*9/4,1),1)</f>
        <v>9.1</v>
      </c>
      <c r="T1450" s="18" t="str">
        <f>INDEX(CachTinhDiem!$A$8:$A$11,MATCH(MAX($P1450:$S1450),$P1450:$S1450,0))</f>
        <v>Thuyết trình</v>
      </c>
      <c r="U1450" s="21" t="s">
        <v>91</v>
      </c>
      <c r="V1450" s="21" t="s">
        <v>92</v>
      </c>
    </row>
    <row r="1451" spans="1:22" ht="15" customHeight="1" x14ac:dyDescent="0.35">
      <c r="A1451" s="18" t="s">
        <v>3116</v>
      </c>
      <c r="B1451" s="18" t="s">
        <v>2972</v>
      </c>
      <c r="C1451" s="18" t="s">
        <v>3117</v>
      </c>
      <c r="D1451" s="18" t="s">
        <v>85</v>
      </c>
      <c r="E1451" s="18" t="s">
        <v>229</v>
      </c>
      <c r="F1451" s="18" t="s">
        <v>87</v>
      </c>
      <c r="G1451" s="18" t="s">
        <v>2979</v>
      </c>
      <c r="H1451" s="19">
        <v>24</v>
      </c>
      <c r="I1451" s="19">
        <v>40</v>
      </c>
      <c r="J1451" s="18" t="s">
        <v>133</v>
      </c>
      <c r="K1451" s="19">
        <v>1</v>
      </c>
      <c r="L1451" s="19">
        <v>3</v>
      </c>
      <c r="M1451" s="19">
        <v>4</v>
      </c>
      <c r="N1451" s="19">
        <v>3</v>
      </c>
      <c r="O1451" s="18" t="s">
        <v>110</v>
      </c>
      <c r="P1451" s="20">
        <f>ROUND(CachTinhDiem!$B$23*ROUND(1+(SUMPRODUCT(INDEX(CachTinhDiem!$B$8:$E$11,1,0),$K1451:$N1451)-1)*9/4,1)+CachTinhDiem!$B$24*ROUND(1+(INDEX(CachTinhDiem!$B$15:$E$20,MATCH($O1451,CachTinhDiem!$A$15:$A$20,0),1)-1)*9/4,1),1)</f>
        <v>6.3</v>
      </c>
      <c r="Q1451" s="20">
        <f>ROUND(CachTinhDiem!$B$23*ROUND(1+(SUMPRODUCT(INDEX(CachTinhDiem!$B$8:$E$11,2,0),$K1451:$N1451)-1)*9/4,1)+CachTinhDiem!$B$24*ROUND(1+(INDEX(CachTinhDiem!$B$15:$E$20,MATCH($O1451,CachTinhDiem!$A$15:$A$20,0),2)-1)*9/4,1),1)</f>
        <v>5.6</v>
      </c>
      <c r="R1451" s="20">
        <f>ROUND(CachTinhDiem!$B$23*ROUND(1+(SUMPRODUCT(INDEX(CachTinhDiem!$B$8:$E$11,3,0),$K1451:$N1451)-1)*9/4,1)+CachTinhDiem!$B$24*ROUND(1+(INDEX(CachTinhDiem!$B$15:$E$20,MATCH($O1451,CachTinhDiem!$A$15:$A$20,0),3)-1)*9/4,1),1)</f>
        <v>6.3</v>
      </c>
      <c r="S1451" s="20">
        <f>ROUND(CachTinhDiem!$B$23*ROUND(1+(SUMPRODUCT(INDEX(CachTinhDiem!$B$8:$E$11,4,0),$K1451:$N1451)-1)*9/4,1)+CachTinhDiem!$B$24*ROUND(1+(INDEX(CachTinhDiem!$B$15:$E$20,MATCH($O1451,CachTinhDiem!$A$15:$A$20,0),4)-1)*9/4,1),1)</f>
        <v>6.5</v>
      </c>
      <c r="T1451" s="18" t="str">
        <f>INDEX(CachTinhDiem!$A$8:$A$11,MATCH(MAX($P1451:$S1451),$P1451:$S1451,0))</f>
        <v>Thuyết trình</v>
      </c>
      <c r="U1451" s="21" t="s">
        <v>91</v>
      </c>
      <c r="V1451" s="21" t="s">
        <v>92</v>
      </c>
    </row>
    <row r="1452" spans="1:22" ht="15" customHeight="1" x14ac:dyDescent="0.35">
      <c r="A1452" s="18" t="s">
        <v>3118</v>
      </c>
      <c r="B1452" s="18" t="s">
        <v>2972</v>
      </c>
      <c r="C1452" s="18" t="s">
        <v>3119</v>
      </c>
      <c r="D1452" s="18" t="s">
        <v>85</v>
      </c>
      <c r="E1452" s="18" t="s">
        <v>318</v>
      </c>
      <c r="F1452" s="18" t="s">
        <v>87</v>
      </c>
      <c r="G1452" s="18" t="s">
        <v>2979</v>
      </c>
      <c r="H1452" s="19">
        <v>23</v>
      </c>
      <c r="I1452" s="19">
        <v>40</v>
      </c>
      <c r="J1452" s="18" t="s">
        <v>133</v>
      </c>
      <c r="K1452" s="19">
        <v>1</v>
      </c>
      <c r="L1452" s="19">
        <v>3</v>
      </c>
      <c r="M1452" s="19">
        <v>3</v>
      </c>
      <c r="N1452" s="19">
        <v>1</v>
      </c>
      <c r="O1452" s="18" t="s">
        <v>90</v>
      </c>
      <c r="P1452" s="20">
        <f>ROUND(CachTinhDiem!$B$23*ROUND(1+(SUMPRODUCT(INDEX(CachTinhDiem!$B$8:$E$11,1,0),$K1452:$N1452)-1)*9/4,1)+CachTinhDiem!$B$24*ROUND(1+(INDEX(CachTinhDiem!$B$15:$E$20,MATCH($O1452,CachTinhDiem!$A$15:$A$20,0),1)-1)*9/4,1),1)</f>
        <v>4.9000000000000004</v>
      </c>
      <c r="Q1452" s="20">
        <f>ROUND(CachTinhDiem!$B$23*ROUND(1+(SUMPRODUCT(INDEX(CachTinhDiem!$B$8:$E$11,2,0),$K1452:$N1452)-1)*9/4,1)+CachTinhDiem!$B$24*ROUND(1+(INDEX(CachTinhDiem!$B$15:$E$20,MATCH($O1452,CachTinhDiem!$A$15:$A$20,0),2)-1)*9/4,1),1)</f>
        <v>4.5999999999999996</v>
      </c>
      <c r="R1452" s="20">
        <f>ROUND(CachTinhDiem!$B$23*ROUND(1+(SUMPRODUCT(INDEX(CachTinhDiem!$B$8:$E$11,3,0),$K1452:$N1452)-1)*9/4,1)+CachTinhDiem!$B$24*ROUND(1+(INDEX(CachTinhDiem!$B$15:$E$20,MATCH($O1452,CachTinhDiem!$A$15:$A$20,0),3)-1)*9/4,1),1)</f>
        <v>5.6</v>
      </c>
      <c r="S1452" s="20">
        <f>ROUND(CachTinhDiem!$B$23*ROUND(1+(SUMPRODUCT(INDEX(CachTinhDiem!$B$8:$E$11,4,0),$K1452:$N1452)-1)*9/4,1)+CachTinhDiem!$B$24*ROUND(1+(INDEX(CachTinhDiem!$B$15:$E$20,MATCH($O1452,CachTinhDiem!$A$15:$A$20,0),4)-1)*9/4,1),1)</f>
        <v>3</v>
      </c>
      <c r="T1452" s="18" t="str">
        <f>INDEX(CachTinhDiem!$A$8:$A$11,MATCH(MAX($P1452:$S1452),$P1452:$S1452,0))</f>
        <v>Vẽ ngoại cảnh</v>
      </c>
      <c r="U1452" s="21" t="s">
        <v>91</v>
      </c>
      <c r="V1452" s="21" t="s">
        <v>92</v>
      </c>
    </row>
    <row r="1453" spans="1:22" ht="15" customHeight="1" x14ac:dyDescent="0.35">
      <c r="A1453" s="18" t="s">
        <v>3120</v>
      </c>
      <c r="B1453" s="18" t="s">
        <v>2972</v>
      </c>
      <c r="C1453" s="18" t="s">
        <v>3121</v>
      </c>
      <c r="D1453" s="18" t="s">
        <v>85</v>
      </c>
      <c r="E1453" s="18" t="s">
        <v>86</v>
      </c>
      <c r="F1453" s="18" t="s">
        <v>87</v>
      </c>
      <c r="G1453" s="18" t="s">
        <v>2979</v>
      </c>
      <c r="H1453" s="19">
        <v>23</v>
      </c>
      <c r="I1453" s="19">
        <v>40</v>
      </c>
      <c r="J1453" s="18" t="s">
        <v>133</v>
      </c>
      <c r="K1453" s="19">
        <v>1</v>
      </c>
      <c r="L1453" s="19">
        <v>3</v>
      </c>
      <c r="M1453" s="19">
        <v>3</v>
      </c>
      <c r="N1453" s="19">
        <v>3</v>
      </c>
      <c r="O1453" s="18" t="s">
        <v>115</v>
      </c>
      <c r="P1453" s="20">
        <f>ROUND(CachTinhDiem!$B$23*ROUND(1+(SUMPRODUCT(INDEX(CachTinhDiem!$B$8:$E$11,1,0),$K1453:$N1453)-1)*9/4,1)+CachTinhDiem!$B$24*ROUND(1+(INDEX(CachTinhDiem!$B$15:$E$20,MATCH($O1453,CachTinhDiem!$A$15:$A$20,0),1)-1)*9/4,1),1)</f>
        <v>6.6</v>
      </c>
      <c r="Q1453" s="20">
        <f>ROUND(CachTinhDiem!$B$23*ROUND(1+(SUMPRODUCT(INDEX(CachTinhDiem!$B$8:$E$11,2,0),$K1453:$N1453)-1)*9/4,1)+CachTinhDiem!$B$24*ROUND(1+(INDEX(CachTinhDiem!$B$15:$E$20,MATCH($O1453,CachTinhDiem!$A$15:$A$20,0),2)-1)*9/4,1),1)</f>
        <v>5.6</v>
      </c>
      <c r="R1453" s="20">
        <f>ROUND(CachTinhDiem!$B$23*ROUND(1+(SUMPRODUCT(INDEX(CachTinhDiem!$B$8:$E$11,3,0),$K1453:$N1453)-1)*9/4,1)+CachTinhDiem!$B$24*ROUND(1+(INDEX(CachTinhDiem!$B$15:$E$20,MATCH($O1453,CachTinhDiem!$A$15:$A$20,0),3)-1)*9/4,1),1)</f>
        <v>6.9</v>
      </c>
      <c r="S1453" s="20">
        <f>ROUND(CachTinhDiem!$B$23*ROUND(1+(SUMPRODUCT(INDEX(CachTinhDiem!$B$8:$E$11,4,0),$K1453:$N1453)-1)*9/4,1)+CachTinhDiem!$B$24*ROUND(1+(INDEX(CachTinhDiem!$B$15:$E$20,MATCH($O1453,CachTinhDiem!$A$15:$A$20,0),4)-1)*9/4,1),1)</f>
        <v>5.5</v>
      </c>
      <c r="T1453" s="18" t="str">
        <f>INDEX(CachTinhDiem!$A$8:$A$11,MATCH(MAX($P1453:$S1453),$P1453:$S1453,0))</f>
        <v>Vẽ ngoại cảnh</v>
      </c>
      <c r="U1453" s="21" t="s">
        <v>91</v>
      </c>
      <c r="V1453" s="21" t="s">
        <v>92</v>
      </c>
    </row>
    <row r="1454" spans="1:22" ht="15" customHeight="1" x14ac:dyDescent="0.35">
      <c r="A1454" s="18" t="s">
        <v>3122</v>
      </c>
      <c r="B1454" s="18" t="s">
        <v>2972</v>
      </c>
      <c r="C1454" s="18" t="s">
        <v>3123</v>
      </c>
      <c r="D1454" s="18" t="s">
        <v>85</v>
      </c>
      <c r="E1454" s="18" t="s">
        <v>180</v>
      </c>
      <c r="F1454" s="18" t="s">
        <v>87</v>
      </c>
      <c r="G1454" s="18" t="s">
        <v>2559</v>
      </c>
      <c r="H1454" s="19">
        <v>25</v>
      </c>
      <c r="I1454" s="19">
        <v>40</v>
      </c>
      <c r="J1454" s="18" t="s">
        <v>133</v>
      </c>
      <c r="K1454" s="19">
        <v>2</v>
      </c>
      <c r="L1454" s="19">
        <v>4</v>
      </c>
      <c r="M1454" s="19">
        <v>3</v>
      </c>
      <c r="N1454" s="19">
        <v>2</v>
      </c>
      <c r="O1454" s="18" t="s">
        <v>150</v>
      </c>
      <c r="P1454" s="20">
        <f>ROUND(CachTinhDiem!$B$23*ROUND(1+(SUMPRODUCT(INDEX(CachTinhDiem!$B$8:$E$11,1,0),$K1454:$N1454)-1)*9/4,1)+CachTinhDiem!$B$24*ROUND(1+(INDEX(CachTinhDiem!$B$15:$E$20,MATCH($O1454,CachTinhDiem!$A$15:$A$20,0),1)-1)*9/4,1),1)</f>
        <v>6.1</v>
      </c>
      <c r="Q1454" s="20">
        <f>ROUND(CachTinhDiem!$B$23*ROUND(1+(SUMPRODUCT(INDEX(CachTinhDiem!$B$8:$E$11,2,0),$K1454:$N1454)-1)*9/4,1)+CachTinhDiem!$B$24*ROUND(1+(INDEX(CachTinhDiem!$B$15:$E$20,MATCH($O1454,CachTinhDiem!$A$15:$A$20,0),2)-1)*9/4,1),1)</f>
        <v>4.7</v>
      </c>
      <c r="R1454" s="20">
        <f>ROUND(CachTinhDiem!$B$23*ROUND(1+(SUMPRODUCT(INDEX(CachTinhDiem!$B$8:$E$11,3,0),$K1454:$N1454)-1)*9/4,1)+CachTinhDiem!$B$24*ROUND(1+(INDEX(CachTinhDiem!$B$15:$E$20,MATCH($O1454,CachTinhDiem!$A$15:$A$20,0),3)-1)*9/4,1),1)</f>
        <v>7</v>
      </c>
      <c r="S1454" s="20">
        <f>ROUND(CachTinhDiem!$B$23*ROUND(1+(SUMPRODUCT(INDEX(CachTinhDiem!$B$8:$E$11,4,0),$K1454:$N1454)-1)*9/4,1)+CachTinhDiem!$B$24*ROUND(1+(INDEX(CachTinhDiem!$B$15:$E$20,MATCH($O1454,CachTinhDiem!$A$15:$A$20,0),4)-1)*9/4,1),1)</f>
        <v>4.9000000000000004</v>
      </c>
      <c r="T1454" s="18" t="str">
        <f>INDEX(CachTinhDiem!$A$8:$A$11,MATCH(MAX($P1454:$S1454),$P1454:$S1454,0))</f>
        <v>Vẽ ngoại cảnh</v>
      </c>
      <c r="U1454" s="21" t="s">
        <v>91</v>
      </c>
      <c r="V1454" s="21" t="s">
        <v>92</v>
      </c>
    </row>
    <row r="1455" spans="1:22" ht="15" customHeight="1" x14ac:dyDescent="0.35">
      <c r="A1455" s="18" t="s">
        <v>3124</v>
      </c>
      <c r="B1455" s="18" t="s">
        <v>2972</v>
      </c>
      <c r="C1455" s="18" t="s">
        <v>3125</v>
      </c>
      <c r="D1455" s="18" t="s">
        <v>85</v>
      </c>
      <c r="E1455" s="18" t="s">
        <v>183</v>
      </c>
      <c r="F1455" s="18" t="s">
        <v>87</v>
      </c>
      <c r="G1455" s="18" t="s">
        <v>1258</v>
      </c>
      <c r="H1455" s="19">
        <v>17</v>
      </c>
      <c r="I1455" s="19">
        <v>40</v>
      </c>
      <c r="J1455" s="18" t="s">
        <v>89</v>
      </c>
      <c r="K1455" s="19">
        <v>2</v>
      </c>
      <c r="L1455" s="19">
        <v>2</v>
      </c>
      <c r="M1455" s="19">
        <v>4</v>
      </c>
      <c r="N1455" s="19">
        <v>3</v>
      </c>
      <c r="O1455" s="18" t="s">
        <v>115</v>
      </c>
      <c r="P1455" s="20">
        <f>ROUND(CachTinhDiem!$B$23*ROUND(1+(SUMPRODUCT(INDEX(CachTinhDiem!$B$8:$E$11,1,0),$K1455:$N1455)-1)*9/4,1)+CachTinhDiem!$B$24*ROUND(1+(INDEX(CachTinhDiem!$B$15:$E$20,MATCH($O1455,CachTinhDiem!$A$15:$A$20,0),1)-1)*9/4,1),1)</f>
        <v>6.7</v>
      </c>
      <c r="Q1455" s="20">
        <f>ROUND(CachTinhDiem!$B$23*ROUND(1+(SUMPRODUCT(INDEX(CachTinhDiem!$B$8:$E$11,2,0),$K1455:$N1455)-1)*9/4,1)+CachTinhDiem!$B$24*ROUND(1+(INDEX(CachTinhDiem!$B$15:$E$20,MATCH($O1455,CachTinhDiem!$A$15:$A$20,0),2)-1)*9/4,1),1)</f>
        <v>6.3</v>
      </c>
      <c r="R1455" s="20">
        <f>ROUND(CachTinhDiem!$B$23*ROUND(1+(SUMPRODUCT(INDEX(CachTinhDiem!$B$8:$E$11,3,0),$K1455:$N1455)-1)*9/4,1)+CachTinhDiem!$B$24*ROUND(1+(INDEX(CachTinhDiem!$B$15:$E$20,MATCH($O1455,CachTinhDiem!$A$15:$A$20,0),3)-1)*9/4,1),1)</f>
        <v>7.2</v>
      </c>
      <c r="S1455" s="20">
        <f>ROUND(CachTinhDiem!$B$23*ROUND(1+(SUMPRODUCT(INDEX(CachTinhDiem!$B$8:$E$11,4,0),$K1455:$N1455)-1)*9/4,1)+CachTinhDiem!$B$24*ROUND(1+(INDEX(CachTinhDiem!$B$15:$E$20,MATCH($O1455,CachTinhDiem!$A$15:$A$20,0),4)-1)*9/4,1),1)</f>
        <v>5.5</v>
      </c>
      <c r="T1455" s="18" t="str">
        <f>INDEX(CachTinhDiem!$A$8:$A$11,MATCH(MAX($P1455:$S1455),$P1455:$S1455,0))</f>
        <v>Vẽ ngoại cảnh</v>
      </c>
      <c r="U1455" s="21" t="s">
        <v>91</v>
      </c>
      <c r="V1455" s="21" t="s">
        <v>92</v>
      </c>
    </row>
    <row r="1456" spans="1:22" ht="15" customHeight="1" x14ac:dyDescent="0.35">
      <c r="A1456" s="18" t="s">
        <v>3126</v>
      </c>
      <c r="B1456" s="18" t="s">
        <v>2972</v>
      </c>
      <c r="C1456" s="18" t="s">
        <v>3127</v>
      </c>
      <c r="D1456" s="18" t="s">
        <v>100</v>
      </c>
      <c r="E1456" s="18" t="s">
        <v>24</v>
      </c>
      <c r="F1456" s="18" t="s">
        <v>87</v>
      </c>
      <c r="G1456" s="18" t="s">
        <v>1058</v>
      </c>
      <c r="H1456" s="19">
        <v>20</v>
      </c>
      <c r="I1456" s="19">
        <v>40</v>
      </c>
      <c r="J1456" s="18" t="s">
        <v>89</v>
      </c>
      <c r="K1456" s="19">
        <v>2</v>
      </c>
      <c r="L1456" s="19">
        <v>4</v>
      </c>
      <c r="M1456" s="19">
        <v>5</v>
      </c>
      <c r="N1456" s="19">
        <v>2</v>
      </c>
      <c r="O1456" s="18" t="s">
        <v>138</v>
      </c>
      <c r="P1456" s="20">
        <f>ROUND(CachTinhDiem!$B$23*ROUND(1+(SUMPRODUCT(INDEX(CachTinhDiem!$B$8:$E$11,1,0),$K1456:$N1456)-1)*9/4,1)+CachTinhDiem!$B$24*ROUND(1+(INDEX(CachTinhDiem!$B$15:$E$20,MATCH($O1456,CachTinhDiem!$A$15:$A$20,0),1)-1)*9/4,1),1)</f>
        <v>7</v>
      </c>
      <c r="Q1456" s="20">
        <f>ROUND(CachTinhDiem!$B$23*ROUND(1+(SUMPRODUCT(INDEX(CachTinhDiem!$B$8:$E$11,2,0),$K1456:$N1456)-1)*9/4,1)+CachTinhDiem!$B$24*ROUND(1+(INDEX(CachTinhDiem!$B$15:$E$20,MATCH($O1456,CachTinhDiem!$A$15:$A$20,0),2)-1)*9/4,1),1)</f>
        <v>8.3000000000000007</v>
      </c>
      <c r="R1456" s="20">
        <f>ROUND(CachTinhDiem!$B$23*ROUND(1+(SUMPRODUCT(INDEX(CachTinhDiem!$B$8:$E$11,3,0),$K1456:$N1456)-1)*9/4,1)+CachTinhDiem!$B$24*ROUND(1+(INDEX(CachTinhDiem!$B$15:$E$20,MATCH($O1456,CachTinhDiem!$A$15:$A$20,0),3)-1)*9/4,1),1)</f>
        <v>7.9</v>
      </c>
      <c r="S1456" s="20">
        <f>ROUND(CachTinhDiem!$B$23*ROUND(1+(SUMPRODUCT(INDEX(CachTinhDiem!$B$8:$E$11,4,0),$K1456:$N1456)-1)*9/4,1)+CachTinhDiem!$B$24*ROUND(1+(INDEX(CachTinhDiem!$B$15:$E$20,MATCH($O1456,CachTinhDiem!$A$15:$A$20,0),4)-1)*9/4,1),1)</f>
        <v>4.2</v>
      </c>
      <c r="T1456" s="18" t="str">
        <f>INDEX(CachTinhDiem!$A$8:$A$11,MATCH(MAX($P1456:$S1456),$P1456:$S1456,0))</f>
        <v>Xưởng/Công trình</v>
      </c>
      <c r="U1456" s="21" t="s">
        <v>91</v>
      </c>
      <c r="V1456" s="21" t="s">
        <v>92</v>
      </c>
    </row>
    <row r="1457" spans="1:22" ht="15" customHeight="1" x14ac:dyDescent="0.35">
      <c r="A1457" s="18" t="s">
        <v>3128</v>
      </c>
      <c r="B1457" s="18" t="s">
        <v>2972</v>
      </c>
      <c r="C1457" s="18" t="s">
        <v>3129</v>
      </c>
      <c r="D1457" s="18" t="s">
        <v>85</v>
      </c>
      <c r="E1457" s="18" t="s">
        <v>1097</v>
      </c>
      <c r="F1457" s="18" t="s">
        <v>87</v>
      </c>
      <c r="G1457" s="18" t="s">
        <v>1258</v>
      </c>
      <c r="H1457" s="19">
        <v>21</v>
      </c>
      <c r="I1457" s="19">
        <v>40</v>
      </c>
      <c r="J1457" s="18" t="s">
        <v>89</v>
      </c>
      <c r="K1457" s="19">
        <v>2</v>
      </c>
      <c r="L1457" s="19">
        <v>2</v>
      </c>
      <c r="M1457" s="19">
        <v>3</v>
      </c>
      <c r="N1457" s="19">
        <v>3</v>
      </c>
      <c r="O1457" s="18" t="s">
        <v>110</v>
      </c>
      <c r="P1457" s="20">
        <f>ROUND(CachTinhDiem!$B$23*ROUND(1+(SUMPRODUCT(INDEX(CachTinhDiem!$B$8:$E$11,1,0),$K1457:$N1457)-1)*9/4,1)+CachTinhDiem!$B$24*ROUND(1+(INDEX(CachTinhDiem!$B$15:$E$20,MATCH($O1457,CachTinhDiem!$A$15:$A$20,0),1)-1)*9/4,1),1)</f>
        <v>5.6</v>
      </c>
      <c r="Q1457" s="20">
        <f>ROUND(CachTinhDiem!$B$23*ROUND(1+(SUMPRODUCT(INDEX(CachTinhDiem!$B$8:$E$11,2,0),$K1457:$N1457)-1)*9/4,1)+CachTinhDiem!$B$24*ROUND(1+(INDEX(CachTinhDiem!$B$15:$E$20,MATCH($O1457,CachTinhDiem!$A$15:$A$20,0),2)-1)*9/4,1),1)</f>
        <v>4.9000000000000004</v>
      </c>
      <c r="R1457" s="20">
        <f>ROUND(CachTinhDiem!$B$23*ROUND(1+(SUMPRODUCT(INDEX(CachTinhDiem!$B$8:$E$11,3,0),$K1457:$N1457)-1)*9/4,1)+CachTinhDiem!$B$24*ROUND(1+(INDEX(CachTinhDiem!$B$15:$E$20,MATCH($O1457,CachTinhDiem!$A$15:$A$20,0),3)-1)*9/4,1),1)</f>
        <v>5</v>
      </c>
      <c r="S1457" s="20">
        <f>ROUND(CachTinhDiem!$B$23*ROUND(1+(SUMPRODUCT(INDEX(CachTinhDiem!$B$8:$E$11,4,0),$K1457:$N1457)-1)*9/4,1)+CachTinhDiem!$B$24*ROUND(1+(INDEX(CachTinhDiem!$B$15:$E$20,MATCH($O1457,CachTinhDiem!$A$15:$A$20,0),4)-1)*9/4,1),1)</f>
        <v>5.9</v>
      </c>
      <c r="T1457" s="18" t="str">
        <f>INDEX(CachTinhDiem!$A$8:$A$11,MATCH(MAX($P1457:$S1457),$P1457:$S1457,0))</f>
        <v>Thuyết trình</v>
      </c>
      <c r="U1457" s="21" t="s">
        <v>91</v>
      </c>
      <c r="V1457" s="21" t="s">
        <v>92</v>
      </c>
    </row>
    <row r="1458" spans="1:22" ht="15" customHeight="1" x14ac:dyDescent="0.35">
      <c r="A1458" s="18" t="s">
        <v>3130</v>
      </c>
      <c r="B1458" s="18" t="s">
        <v>2972</v>
      </c>
      <c r="C1458" s="18" t="s">
        <v>3131</v>
      </c>
      <c r="D1458" s="18" t="s">
        <v>85</v>
      </c>
      <c r="E1458" s="18" t="s">
        <v>106</v>
      </c>
      <c r="F1458" s="18" t="s">
        <v>87</v>
      </c>
      <c r="G1458" s="18" t="s">
        <v>1123</v>
      </c>
      <c r="H1458" s="19">
        <v>20</v>
      </c>
      <c r="I1458" s="19">
        <v>37</v>
      </c>
      <c r="J1458" s="18" t="s">
        <v>89</v>
      </c>
      <c r="K1458" s="19">
        <v>2</v>
      </c>
      <c r="L1458" s="19">
        <v>2</v>
      </c>
      <c r="M1458" s="19">
        <v>3</v>
      </c>
      <c r="N1458" s="19">
        <v>4</v>
      </c>
      <c r="O1458" s="18" t="s">
        <v>110</v>
      </c>
      <c r="P1458" s="20">
        <f>ROUND(CachTinhDiem!$B$23*ROUND(1+(SUMPRODUCT(INDEX(CachTinhDiem!$B$8:$E$11,1,0),$K1458:$N1458)-1)*9/4,1)+CachTinhDiem!$B$24*ROUND(1+(INDEX(CachTinhDiem!$B$15:$E$20,MATCH($O1458,CachTinhDiem!$A$15:$A$20,0),1)-1)*9/4,1),1)</f>
        <v>6.1</v>
      </c>
      <c r="Q1458" s="20">
        <f>ROUND(CachTinhDiem!$B$23*ROUND(1+(SUMPRODUCT(INDEX(CachTinhDiem!$B$8:$E$11,2,0),$K1458:$N1458)-1)*9/4,1)+CachTinhDiem!$B$24*ROUND(1+(INDEX(CachTinhDiem!$B$15:$E$20,MATCH($O1458,CachTinhDiem!$A$15:$A$20,0),2)-1)*9/4,1),1)</f>
        <v>5</v>
      </c>
      <c r="R1458" s="20">
        <f>ROUND(CachTinhDiem!$B$23*ROUND(1+(SUMPRODUCT(INDEX(CachTinhDiem!$B$8:$E$11,3,0),$K1458:$N1458)-1)*9/4,1)+CachTinhDiem!$B$24*ROUND(1+(INDEX(CachTinhDiem!$B$15:$E$20,MATCH($O1458,CachTinhDiem!$A$15:$A$20,0),3)-1)*9/4,1),1)</f>
        <v>5.4</v>
      </c>
      <c r="S1458" s="20">
        <f>ROUND(CachTinhDiem!$B$23*ROUND(1+(SUMPRODUCT(INDEX(CachTinhDiem!$B$8:$E$11,4,0),$K1458:$N1458)-1)*9/4,1)+CachTinhDiem!$B$24*ROUND(1+(INDEX(CachTinhDiem!$B$15:$E$20,MATCH($O1458,CachTinhDiem!$A$15:$A$20,0),4)-1)*9/4,1),1)</f>
        <v>6.8</v>
      </c>
      <c r="T1458" s="18" t="str">
        <f>INDEX(CachTinhDiem!$A$8:$A$11,MATCH(MAX($P1458:$S1458),$P1458:$S1458,0))</f>
        <v>Thuyết trình</v>
      </c>
      <c r="U1458" s="21" t="s">
        <v>91</v>
      </c>
      <c r="V1458" s="21" t="s">
        <v>92</v>
      </c>
    </row>
    <row r="1459" spans="1:22" ht="15" customHeight="1" x14ac:dyDescent="0.35">
      <c r="A1459" s="18" t="s">
        <v>3132</v>
      </c>
      <c r="B1459" s="18" t="s">
        <v>2972</v>
      </c>
      <c r="C1459" s="18" t="s">
        <v>3133</v>
      </c>
      <c r="D1459" s="18" t="s">
        <v>85</v>
      </c>
      <c r="E1459" s="18" t="s">
        <v>318</v>
      </c>
      <c r="F1459" s="18" t="s">
        <v>87</v>
      </c>
      <c r="G1459" s="18" t="s">
        <v>1058</v>
      </c>
      <c r="H1459" s="19">
        <v>19</v>
      </c>
      <c r="I1459" s="19">
        <v>40</v>
      </c>
      <c r="J1459" s="18" t="s">
        <v>89</v>
      </c>
      <c r="K1459" s="19">
        <v>2</v>
      </c>
      <c r="L1459" s="19">
        <v>4</v>
      </c>
      <c r="M1459" s="19">
        <v>4</v>
      </c>
      <c r="N1459" s="19">
        <v>1</v>
      </c>
      <c r="O1459" s="18" t="s">
        <v>138</v>
      </c>
      <c r="P1459" s="20">
        <f>ROUND(CachTinhDiem!$B$23*ROUND(1+(SUMPRODUCT(INDEX(CachTinhDiem!$B$8:$E$11,1,0),$K1459:$N1459)-1)*9/4,1)+CachTinhDiem!$B$24*ROUND(1+(INDEX(CachTinhDiem!$B$15:$E$20,MATCH($O1459,CachTinhDiem!$A$15:$A$20,0),1)-1)*9/4,1),1)</f>
        <v>6.1</v>
      </c>
      <c r="Q1459" s="20">
        <f>ROUND(CachTinhDiem!$B$23*ROUND(1+(SUMPRODUCT(INDEX(CachTinhDiem!$B$8:$E$11,2,0),$K1459:$N1459)-1)*9/4,1)+CachTinhDiem!$B$24*ROUND(1+(INDEX(CachTinhDiem!$B$15:$E$20,MATCH($O1459,CachTinhDiem!$A$15:$A$20,0),2)-1)*9/4,1),1)</f>
        <v>7.3</v>
      </c>
      <c r="R1459" s="20">
        <f>ROUND(CachTinhDiem!$B$23*ROUND(1+(SUMPRODUCT(INDEX(CachTinhDiem!$B$8:$E$11,3,0),$K1459:$N1459)-1)*9/4,1)+CachTinhDiem!$B$24*ROUND(1+(INDEX(CachTinhDiem!$B$15:$E$20,MATCH($O1459,CachTinhDiem!$A$15:$A$20,0),3)-1)*9/4,1),1)</f>
        <v>6.8</v>
      </c>
      <c r="S1459" s="20">
        <f>ROUND(CachTinhDiem!$B$23*ROUND(1+(SUMPRODUCT(INDEX(CachTinhDiem!$B$8:$E$11,4,0),$K1459:$N1459)-1)*9/4,1)+CachTinhDiem!$B$24*ROUND(1+(INDEX(CachTinhDiem!$B$15:$E$20,MATCH($O1459,CachTinhDiem!$A$15:$A$20,0),4)-1)*9/4,1),1)</f>
        <v>2.9</v>
      </c>
      <c r="T1459" s="18" t="str">
        <f>INDEX(CachTinhDiem!$A$8:$A$11,MATCH(MAX($P1459:$S1459),$P1459:$S1459,0))</f>
        <v>Xưởng/Công trình</v>
      </c>
      <c r="U1459" s="21" t="s">
        <v>91</v>
      </c>
      <c r="V1459" s="21" t="s">
        <v>92</v>
      </c>
    </row>
    <row r="1460" spans="1:22" ht="15" customHeight="1" x14ac:dyDescent="0.35">
      <c r="A1460" s="18" t="s">
        <v>3134</v>
      </c>
      <c r="B1460" s="18" t="s">
        <v>2972</v>
      </c>
      <c r="C1460" s="18" t="s">
        <v>3135</v>
      </c>
      <c r="D1460" s="18" t="s">
        <v>85</v>
      </c>
      <c r="E1460" s="18" t="s">
        <v>86</v>
      </c>
      <c r="F1460" s="18" t="s">
        <v>87</v>
      </c>
      <c r="G1460" s="18" t="s">
        <v>210</v>
      </c>
      <c r="H1460" s="19">
        <v>21</v>
      </c>
      <c r="I1460" s="19">
        <v>40</v>
      </c>
      <c r="J1460" s="18" t="s">
        <v>89</v>
      </c>
      <c r="K1460" s="19">
        <v>1</v>
      </c>
      <c r="L1460" s="19">
        <v>5</v>
      </c>
      <c r="M1460" s="19">
        <v>5</v>
      </c>
      <c r="N1460" s="19">
        <v>2</v>
      </c>
      <c r="O1460" s="18" t="s">
        <v>138</v>
      </c>
      <c r="P1460" s="20">
        <f>ROUND(CachTinhDiem!$B$23*ROUND(1+(SUMPRODUCT(INDEX(CachTinhDiem!$B$8:$E$11,1,0),$K1460:$N1460)-1)*9/4,1)+CachTinhDiem!$B$24*ROUND(1+(INDEX(CachTinhDiem!$B$15:$E$20,MATCH($O1460,CachTinhDiem!$A$15:$A$20,0),1)-1)*9/4,1),1)</f>
        <v>7.3</v>
      </c>
      <c r="Q1460" s="20">
        <f>ROUND(CachTinhDiem!$B$23*ROUND(1+(SUMPRODUCT(INDEX(CachTinhDiem!$B$8:$E$11,2,0),$K1460:$N1460)-1)*9/4,1)+CachTinhDiem!$B$24*ROUND(1+(INDEX(CachTinhDiem!$B$15:$E$20,MATCH($O1460,CachTinhDiem!$A$15:$A$20,0),2)-1)*9/4,1),1)</f>
        <v>8.3000000000000007</v>
      </c>
      <c r="R1460" s="20">
        <f>ROUND(CachTinhDiem!$B$23*ROUND(1+(SUMPRODUCT(INDEX(CachTinhDiem!$B$8:$E$11,3,0),$K1460:$N1460)-1)*9/4,1)+CachTinhDiem!$B$24*ROUND(1+(INDEX(CachTinhDiem!$B$15:$E$20,MATCH($O1460,CachTinhDiem!$A$15:$A$20,0),3)-1)*9/4,1),1)</f>
        <v>8.4</v>
      </c>
      <c r="S1460" s="20">
        <f>ROUND(CachTinhDiem!$B$23*ROUND(1+(SUMPRODUCT(INDEX(CachTinhDiem!$B$8:$E$11,4,0),$K1460:$N1460)-1)*9/4,1)+CachTinhDiem!$B$24*ROUND(1+(INDEX(CachTinhDiem!$B$15:$E$20,MATCH($O1460,CachTinhDiem!$A$15:$A$20,0),4)-1)*9/4,1),1)</f>
        <v>4.5</v>
      </c>
      <c r="T1460" s="18" t="str">
        <f>INDEX(CachTinhDiem!$A$8:$A$11,MATCH(MAX($P1460:$S1460),$P1460:$S1460,0))</f>
        <v>Vẽ ngoại cảnh</v>
      </c>
      <c r="U1460" s="21" t="s">
        <v>91</v>
      </c>
      <c r="V1460" s="21" t="s">
        <v>92</v>
      </c>
    </row>
    <row r="1461" spans="1:22" ht="15" customHeight="1" x14ac:dyDescent="0.35">
      <c r="A1461" s="18" t="s">
        <v>3136</v>
      </c>
      <c r="B1461" s="18" t="s">
        <v>2972</v>
      </c>
      <c r="C1461" s="18" t="s">
        <v>3137</v>
      </c>
      <c r="D1461" s="18" t="s">
        <v>100</v>
      </c>
      <c r="E1461" s="18" t="s">
        <v>147</v>
      </c>
      <c r="F1461" s="18" t="s">
        <v>87</v>
      </c>
      <c r="G1461" s="18" t="s">
        <v>3011</v>
      </c>
      <c r="H1461" s="19">
        <v>28</v>
      </c>
      <c r="I1461" s="19">
        <v>40</v>
      </c>
      <c r="J1461" s="18" t="s">
        <v>726</v>
      </c>
      <c r="K1461" s="19">
        <v>1</v>
      </c>
      <c r="L1461" s="19">
        <v>5</v>
      </c>
      <c r="M1461" s="19">
        <v>3</v>
      </c>
      <c r="N1461" s="19">
        <v>3</v>
      </c>
      <c r="O1461" s="18" t="s">
        <v>150</v>
      </c>
      <c r="P1461" s="20">
        <f>ROUND(CachTinhDiem!$B$23*ROUND(1+(SUMPRODUCT(INDEX(CachTinhDiem!$B$8:$E$11,1,0),$K1461:$N1461)-1)*9/4,1)+CachTinhDiem!$B$24*ROUND(1+(INDEX(CachTinhDiem!$B$15:$E$20,MATCH($O1461,CachTinhDiem!$A$15:$A$20,0),1)-1)*9/4,1),1)</f>
        <v>6.8</v>
      </c>
      <c r="Q1461" s="20">
        <f>ROUND(CachTinhDiem!$B$23*ROUND(1+(SUMPRODUCT(INDEX(CachTinhDiem!$B$8:$E$11,2,0),$K1461:$N1461)-1)*9/4,1)+CachTinhDiem!$B$24*ROUND(1+(INDEX(CachTinhDiem!$B$15:$E$20,MATCH($O1461,CachTinhDiem!$A$15:$A$20,0),2)-1)*9/4,1),1)</f>
        <v>4.8</v>
      </c>
      <c r="R1461" s="20">
        <f>ROUND(CachTinhDiem!$B$23*ROUND(1+(SUMPRODUCT(INDEX(CachTinhDiem!$B$8:$E$11,3,0),$K1461:$N1461)-1)*9/4,1)+CachTinhDiem!$B$24*ROUND(1+(INDEX(CachTinhDiem!$B$15:$E$20,MATCH($O1461,CachTinhDiem!$A$15:$A$20,0),3)-1)*9/4,1),1)</f>
        <v>7.8</v>
      </c>
      <c r="S1461" s="20">
        <f>ROUND(CachTinhDiem!$B$23*ROUND(1+(SUMPRODUCT(INDEX(CachTinhDiem!$B$8:$E$11,4,0),$K1461:$N1461)-1)*9/4,1)+CachTinhDiem!$B$24*ROUND(1+(INDEX(CachTinhDiem!$B$15:$E$20,MATCH($O1461,CachTinhDiem!$A$15:$A$20,0),4)-1)*9/4,1),1)</f>
        <v>6.1</v>
      </c>
      <c r="T1461" s="18" t="str">
        <f>INDEX(CachTinhDiem!$A$8:$A$11,MATCH(MAX($P1461:$S1461),$P1461:$S1461,0))</f>
        <v>Vẽ ngoại cảnh</v>
      </c>
      <c r="U1461" s="21" t="s">
        <v>91</v>
      </c>
      <c r="V1461" s="21" t="s">
        <v>92</v>
      </c>
    </row>
    <row r="1462" spans="1:22" ht="15" customHeight="1" x14ac:dyDescent="0.35">
      <c r="A1462" s="18" t="s">
        <v>3138</v>
      </c>
      <c r="B1462" s="18" t="s">
        <v>2972</v>
      </c>
      <c r="C1462" s="18" t="s">
        <v>3139</v>
      </c>
      <c r="D1462" s="18" t="s">
        <v>85</v>
      </c>
      <c r="E1462" s="18" t="s">
        <v>18</v>
      </c>
      <c r="F1462" s="18" t="s">
        <v>87</v>
      </c>
      <c r="G1462" s="18" t="s">
        <v>2530</v>
      </c>
      <c r="H1462" s="19">
        <v>16</v>
      </c>
      <c r="I1462" s="19">
        <v>36</v>
      </c>
      <c r="J1462" s="18" t="s">
        <v>89</v>
      </c>
      <c r="K1462" s="19">
        <v>2</v>
      </c>
      <c r="L1462" s="19">
        <v>2</v>
      </c>
      <c r="M1462" s="19">
        <v>4</v>
      </c>
      <c r="N1462" s="19">
        <v>4</v>
      </c>
      <c r="O1462" s="18" t="s">
        <v>110</v>
      </c>
      <c r="P1462" s="20">
        <f>ROUND(CachTinhDiem!$B$23*ROUND(1+(SUMPRODUCT(INDEX(CachTinhDiem!$B$8:$E$11,1,0),$K1462:$N1462)-1)*9/4,1)+CachTinhDiem!$B$24*ROUND(1+(INDEX(CachTinhDiem!$B$15:$E$20,MATCH($O1462,CachTinhDiem!$A$15:$A$20,0),1)-1)*9/4,1),1)</f>
        <v>6.5</v>
      </c>
      <c r="Q1462" s="20">
        <f>ROUND(CachTinhDiem!$B$23*ROUND(1+(SUMPRODUCT(INDEX(CachTinhDiem!$B$8:$E$11,2,0),$K1462:$N1462)-1)*9/4,1)+CachTinhDiem!$B$24*ROUND(1+(INDEX(CachTinhDiem!$B$15:$E$20,MATCH($O1462,CachTinhDiem!$A$15:$A$20,0),2)-1)*9/4,1),1)</f>
        <v>5.9</v>
      </c>
      <c r="R1462" s="20">
        <f>ROUND(CachTinhDiem!$B$23*ROUND(1+(SUMPRODUCT(INDEX(CachTinhDiem!$B$8:$E$11,3,0),$K1462:$N1462)-1)*9/4,1)+CachTinhDiem!$B$24*ROUND(1+(INDEX(CachTinhDiem!$B$15:$E$20,MATCH($O1462,CachTinhDiem!$A$15:$A$20,0),3)-1)*9/4,1),1)</f>
        <v>6.1</v>
      </c>
      <c r="S1462" s="20">
        <f>ROUND(CachTinhDiem!$B$23*ROUND(1+(SUMPRODUCT(INDEX(CachTinhDiem!$B$8:$E$11,4,0),$K1462:$N1462)-1)*9/4,1)+CachTinhDiem!$B$24*ROUND(1+(INDEX(CachTinhDiem!$B$15:$E$20,MATCH($O1462,CachTinhDiem!$A$15:$A$20,0),4)-1)*9/4,1),1)</f>
        <v>7.2</v>
      </c>
      <c r="T1462" s="18" t="str">
        <f>INDEX(CachTinhDiem!$A$8:$A$11,MATCH(MAX($P1462:$S1462),$P1462:$S1462,0))</f>
        <v>Thuyết trình</v>
      </c>
      <c r="U1462" s="21" t="s">
        <v>91</v>
      </c>
      <c r="V1462" s="21" t="s">
        <v>92</v>
      </c>
    </row>
    <row r="1463" spans="1:22" ht="15" customHeight="1" x14ac:dyDescent="0.35">
      <c r="A1463" s="18" t="s">
        <v>3140</v>
      </c>
      <c r="B1463" s="18" t="s">
        <v>2972</v>
      </c>
      <c r="C1463" s="18" t="s">
        <v>3141</v>
      </c>
      <c r="D1463" s="18" t="s">
        <v>136</v>
      </c>
      <c r="E1463" s="18" t="s">
        <v>225</v>
      </c>
      <c r="F1463" s="18" t="s">
        <v>87</v>
      </c>
      <c r="G1463" s="18" t="s">
        <v>2559</v>
      </c>
      <c r="H1463" s="19">
        <v>25</v>
      </c>
      <c r="I1463" s="19">
        <v>40</v>
      </c>
      <c r="J1463" s="18" t="s">
        <v>133</v>
      </c>
      <c r="K1463" s="19">
        <v>2</v>
      </c>
      <c r="L1463" s="19">
        <v>4</v>
      </c>
      <c r="M1463" s="19">
        <v>3</v>
      </c>
      <c r="N1463" s="19">
        <v>3</v>
      </c>
      <c r="O1463" s="18" t="s">
        <v>150</v>
      </c>
      <c r="P1463" s="20">
        <f>ROUND(CachTinhDiem!$B$23*ROUND(1+(SUMPRODUCT(INDEX(CachTinhDiem!$B$8:$E$11,1,0),$K1463:$N1463)-1)*9/4,1)+CachTinhDiem!$B$24*ROUND(1+(INDEX(CachTinhDiem!$B$15:$E$20,MATCH($O1463,CachTinhDiem!$A$15:$A$20,0),1)-1)*9/4,1),1)</f>
        <v>6.5</v>
      </c>
      <c r="Q1463" s="20">
        <f>ROUND(CachTinhDiem!$B$23*ROUND(1+(SUMPRODUCT(INDEX(CachTinhDiem!$B$8:$E$11,2,0),$K1463:$N1463)-1)*9/4,1)+CachTinhDiem!$B$24*ROUND(1+(INDEX(CachTinhDiem!$B$15:$E$20,MATCH($O1463,CachTinhDiem!$A$15:$A$20,0),2)-1)*9/4,1),1)</f>
        <v>4.8</v>
      </c>
      <c r="R1463" s="20">
        <f>ROUND(CachTinhDiem!$B$23*ROUND(1+(SUMPRODUCT(INDEX(CachTinhDiem!$B$8:$E$11,3,0),$K1463:$N1463)-1)*9/4,1)+CachTinhDiem!$B$24*ROUND(1+(INDEX(CachTinhDiem!$B$15:$E$20,MATCH($O1463,CachTinhDiem!$A$15:$A$20,0),3)-1)*9/4,1),1)</f>
        <v>7.3</v>
      </c>
      <c r="S1463" s="20">
        <f>ROUND(CachTinhDiem!$B$23*ROUND(1+(SUMPRODUCT(INDEX(CachTinhDiem!$B$8:$E$11,4,0),$K1463:$N1463)-1)*9/4,1)+CachTinhDiem!$B$24*ROUND(1+(INDEX(CachTinhDiem!$B$15:$E$20,MATCH($O1463,CachTinhDiem!$A$15:$A$20,0),4)-1)*9/4,1),1)</f>
        <v>5.9</v>
      </c>
      <c r="T1463" s="18" t="str">
        <f>INDEX(CachTinhDiem!$A$8:$A$11,MATCH(MAX($P1463:$S1463),$P1463:$S1463,0))</f>
        <v>Vẽ ngoại cảnh</v>
      </c>
      <c r="U1463" s="21" t="s">
        <v>91</v>
      </c>
      <c r="V1463" s="21" t="s">
        <v>92</v>
      </c>
    </row>
    <row r="1464" spans="1:22" ht="15" customHeight="1" x14ac:dyDescent="0.35">
      <c r="A1464" s="18" t="s">
        <v>3142</v>
      </c>
      <c r="B1464" s="18" t="s">
        <v>2972</v>
      </c>
      <c r="C1464" s="18" t="s">
        <v>3143</v>
      </c>
      <c r="D1464" s="18" t="s">
        <v>85</v>
      </c>
      <c r="E1464" s="18" t="s">
        <v>183</v>
      </c>
      <c r="F1464" s="18" t="s">
        <v>87</v>
      </c>
      <c r="G1464" s="18" t="s">
        <v>3078</v>
      </c>
      <c r="H1464" s="19">
        <v>27</v>
      </c>
      <c r="I1464" s="19">
        <v>40</v>
      </c>
      <c r="J1464" s="18" t="s">
        <v>726</v>
      </c>
      <c r="K1464" s="19">
        <v>1</v>
      </c>
      <c r="L1464" s="19">
        <v>5</v>
      </c>
      <c r="M1464" s="19">
        <v>3</v>
      </c>
      <c r="N1464" s="19">
        <v>2</v>
      </c>
      <c r="O1464" s="18" t="s">
        <v>150</v>
      </c>
      <c r="P1464" s="20">
        <f>ROUND(CachTinhDiem!$B$23*ROUND(1+(SUMPRODUCT(INDEX(CachTinhDiem!$B$8:$E$11,1,0),$K1464:$N1464)-1)*9/4,1)+CachTinhDiem!$B$24*ROUND(1+(INDEX(CachTinhDiem!$B$15:$E$20,MATCH($O1464,CachTinhDiem!$A$15:$A$20,0),1)-1)*9/4,1),1)</f>
        <v>6.3</v>
      </c>
      <c r="Q1464" s="20">
        <f>ROUND(CachTinhDiem!$B$23*ROUND(1+(SUMPRODUCT(INDEX(CachTinhDiem!$B$8:$E$11,2,0),$K1464:$N1464)-1)*9/4,1)+CachTinhDiem!$B$24*ROUND(1+(INDEX(CachTinhDiem!$B$15:$E$20,MATCH($O1464,CachTinhDiem!$A$15:$A$20,0),2)-1)*9/4,1),1)</f>
        <v>4.7</v>
      </c>
      <c r="R1464" s="20">
        <f>ROUND(CachTinhDiem!$B$23*ROUND(1+(SUMPRODUCT(INDEX(CachTinhDiem!$B$8:$E$11,3,0),$K1464:$N1464)-1)*9/4,1)+CachTinhDiem!$B$24*ROUND(1+(INDEX(CachTinhDiem!$B$15:$E$20,MATCH($O1464,CachTinhDiem!$A$15:$A$20,0),3)-1)*9/4,1),1)</f>
        <v>7.5</v>
      </c>
      <c r="S1464" s="20">
        <f>ROUND(CachTinhDiem!$B$23*ROUND(1+(SUMPRODUCT(INDEX(CachTinhDiem!$B$8:$E$11,4,0),$K1464:$N1464)-1)*9/4,1)+CachTinhDiem!$B$24*ROUND(1+(INDEX(CachTinhDiem!$B$15:$E$20,MATCH($O1464,CachTinhDiem!$A$15:$A$20,0),4)-1)*9/4,1),1)</f>
        <v>5.2</v>
      </c>
      <c r="T1464" s="18" t="str">
        <f>INDEX(CachTinhDiem!$A$8:$A$11,MATCH(MAX($P1464:$S1464),$P1464:$S1464,0))</f>
        <v>Vẽ ngoại cảnh</v>
      </c>
      <c r="U1464" s="21" t="s">
        <v>91</v>
      </c>
      <c r="V1464" s="21" t="s">
        <v>92</v>
      </c>
    </row>
    <row r="1465" spans="1:22" ht="15" customHeight="1" x14ac:dyDescent="0.35">
      <c r="A1465" s="18" t="s">
        <v>3144</v>
      </c>
      <c r="B1465" s="18" t="s">
        <v>2972</v>
      </c>
      <c r="C1465" s="18" t="s">
        <v>3145</v>
      </c>
      <c r="D1465" s="18" t="s">
        <v>85</v>
      </c>
      <c r="E1465" s="18" t="s">
        <v>86</v>
      </c>
      <c r="F1465" s="18" t="s">
        <v>87</v>
      </c>
      <c r="G1465" s="18" t="s">
        <v>1058</v>
      </c>
      <c r="H1465" s="19">
        <v>21</v>
      </c>
      <c r="I1465" s="19">
        <v>40</v>
      </c>
      <c r="J1465" s="18" t="s">
        <v>89</v>
      </c>
      <c r="K1465" s="19">
        <v>2</v>
      </c>
      <c r="L1465" s="19">
        <v>4</v>
      </c>
      <c r="M1465" s="19">
        <v>5</v>
      </c>
      <c r="N1465" s="19">
        <v>1</v>
      </c>
      <c r="O1465" s="18" t="s">
        <v>138</v>
      </c>
      <c r="P1465" s="20">
        <f>ROUND(CachTinhDiem!$B$23*ROUND(1+(SUMPRODUCT(INDEX(CachTinhDiem!$B$8:$E$11,1,0),$K1465:$N1465)-1)*9/4,1)+CachTinhDiem!$B$24*ROUND(1+(INDEX(CachTinhDiem!$B$15:$E$20,MATCH($O1465,CachTinhDiem!$A$15:$A$20,0),1)-1)*9/4,1),1)</f>
        <v>6.5</v>
      </c>
      <c r="Q1465" s="20">
        <f>ROUND(CachTinhDiem!$B$23*ROUND(1+(SUMPRODUCT(INDEX(CachTinhDiem!$B$8:$E$11,2,0),$K1465:$N1465)-1)*9/4,1)+CachTinhDiem!$B$24*ROUND(1+(INDEX(CachTinhDiem!$B$15:$E$20,MATCH($O1465,CachTinhDiem!$A$15:$A$20,0),2)-1)*9/4,1),1)</f>
        <v>8.1</v>
      </c>
      <c r="R1465" s="20">
        <f>ROUND(CachTinhDiem!$B$23*ROUND(1+(SUMPRODUCT(INDEX(CachTinhDiem!$B$8:$E$11,3,0),$K1465:$N1465)-1)*9/4,1)+CachTinhDiem!$B$24*ROUND(1+(INDEX(CachTinhDiem!$B$15:$E$20,MATCH($O1465,CachTinhDiem!$A$15:$A$20,0),3)-1)*9/4,1),1)</f>
        <v>7.6</v>
      </c>
      <c r="S1465" s="20">
        <f>ROUND(CachTinhDiem!$B$23*ROUND(1+(SUMPRODUCT(INDEX(CachTinhDiem!$B$8:$E$11,4,0),$K1465:$N1465)-1)*9/4,1)+CachTinhDiem!$B$24*ROUND(1+(INDEX(CachTinhDiem!$B$15:$E$20,MATCH($O1465,CachTinhDiem!$A$15:$A$20,0),4)-1)*9/4,1),1)</f>
        <v>3.2</v>
      </c>
      <c r="T1465" s="18" t="str">
        <f>INDEX(CachTinhDiem!$A$8:$A$11,MATCH(MAX($P1465:$S1465),$P1465:$S1465,0))</f>
        <v>Xưởng/Công trình</v>
      </c>
      <c r="U1465" s="21" t="s">
        <v>91</v>
      </c>
      <c r="V1465" s="21" t="s">
        <v>92</v>
      </c>
    </row>
    <row r="1466" spans="1:22" ht="15" customHeight="1" x14ac:dyDescent="0.35">
      <c r="A1466" s="18" t="s">
        <v>3146</v>
      </c>
      <c r="B1466" s="18" t="s">
        <v>2972</v>
      </c>
      <c r="C1466" s="18" t="s">
        <v>3147</v>
      </c>
      <c r="D1466" s="18" t="s">
        <v>85</v>
      </c>
      <c r="E1466" s="18" t="s">
        <v>170</v>
      </c>
      <c r="F1466" s="18" t="s">
        <v>87</v>
      </c>
      <c r="G1466" s="18" t="s">
        <v>1058</v>
      </c>
      <c r="H1466" s="19">
        <v>20</v>
      </c>
      <c r="I1466" s="19">
        <v>40</v>
      </c>
      <c r="J1466" s="18" t="s">
        <v>89</v>
      </c>
      <c r="K1466" s="19">
        <v>2</v>
      </c>
      <c r="L1466" s="19">
        <v>4</v>
      </c>
      <c r="M1466" s="19">
        <v>5</v>
      </c>
      <c r="N1466" s="19">
        <v>2</v>
      </c>
      <c r="O1466" s="18" t="s">
        <v>138</v>
      </c>
      <c r="P1466" s="20">
        <f>ROUND(CachTinhDiem!$B$23*ROUND(1+(SUMPRODUCT(INDEX(CachTinhDiem!$B$8:$E$11,1,0),$K1466:$N1466)-1)*9/4,1)+CachTinhDiem!$B$24*ROUND(1+(INDEX(CachTinhDiem!$B$15:$E$20,MATCH($O1466,CachTinhDiem!$A$15:$A$20,0),1)-1)*9/4,1),1)</f>
        <v>7</v>
      </c>
      <c r="Q1466" s="20">
        <f>ROUND(CachTinhDiem!$B$23*ROUND(1+(SUMPRODUCT(INDEX(CachTinhDiem!$B$8:$E$11,2,0),$K1466:$N1466)-1)*9/4,1)+CachTinhDiem!$B$24*ROUND(1+(INDEX(CachTinhDiem!$B$15:$E$20,MATCH($O1466,CachTinhDiem!$A$15:$A$20,0),2)-1)*9/4,1),1)</f>
        <v>8.3000000000000007</v>
      </c>
      <c r="R1466" s="20">
        <f>ROUND(CachTinhDiem!$B$23*ROUND(1+(SUMPRODUCT(INDEX(CachTinhDiem!$B$8:$E$11,3,0),$K1466:$N1466)-1)*9/4,1)+CachTinhDiem!$B$24*ROUND(1+(INDEX(CachTinhDiem!$B$15:$E$20,MATCH($O1466,CachTinhDiem!$A$15:$A$20,0),3)-1)*9/4,1),1)</f>
        <v>7.9</v>
      </c>
      <c r="S1466" s="20">
        <f>ROUND(CachTinhDiem!$B$23*ROUND(1+(SUMPRODUCT(INDEX(CachTinhDiem!$B$8:$E$11,4,0),$K1466:$N1466)-1)*9/4,1)+CachTinhDiem!$B$24*ROUND(1+(INDEX(CachTinhDiem!$B$15:$E$20,MATCH($O1466,CachTinhDiem!$A$15:$A$20,0),4)-1)*9/4,1),1)</f>
        <v>4.2</v>
      </c>
      <c r="T1466" s="18" t="str">
        <f>INDEX(CachTinhDiem!$A$8:$A$11,MATCH(MAX($P1466:$S1466),$P1466:$S1466,0))</f>
        <v>Xưởng/Công trình</v>
      </c>
      <c r="U1466" s="21" t="s">
        <v>91</v>
      </c>
      <c r="V1466" s="21" t="s">
        <v>92</v>
      </c>
    </row>
    <row r="1467" spans="1:22" ht="15" customHeight="1" x14ac:dyDescent="0.35">
      <c r="A1467" s="18" t="s">
        <v>3148</v>
      </c>
      <c r="B1467" s="18" t="s">
        <v>2972</v>
      </c>
      <c r="C1467" s="18" t="s">
        <v>3149</v>
      </c>
      <c r="D1467" s="18" t="s">
        <v>136</v>
      </c>
      <c r="E1467" s="18" t="s">
        <v>254</v>
      </c>
      <c r="F1467" s="18" t="s">
        <v>87</v>
      </c>
      <c r="G1467" s="18" t="s">
        <v>2559</v>
      </c>
      <c r="H1467" s="19">
        <v>26</v>
      </c>
      <c r="I1467" s="19">
        <v>40</v>
      </c>
      <c r="J1467" s="18" t="s">
        <v>726</v>
      </c>
      <c r="K1467" s="19">
        <v>2</v>
      </c>
      <c r="L1467" s="19">
        <v>4</v>
      </c>
      <c r="M1467" s="19">
        <v>3</v>
      </c>
      <c r="N1467" s="19">
        <v>3</v>
      </c>
      <c r="O1467" s="18" t="s">
        <v>150</v>
      </c>
      <c r="P1467" s="20">
        <f>ROUND(CachTinhDiem!$B$23*ROUND(1+(SUMPRODUCT(INDEX(CachTinhDiem!$B$8:$E$11,1,0),$K1467:$N1467)-1)*9/4,1)+CachTinhDiem!$B$24*ROUND(1+(INDEX(CachTinhDiem!$B$15:$E$20,MATCH($O1467,CachTinhDiem!$A$15:$A$20,0),1)-1)*9/4,1),1)</f>
        <v>6.5</v>
      </c>
      <c r="Q1467" s="20">
        <f>ROUND(CachTinhDiem!$B$23*ROUND(1+(SUMPRODUCT(INDEX(CachTinhDiem!$B$8:$E$11,2,0),$K1467:$N1467)-1)*9/4,1)+CachTinhDiem!$B$24*ROUND(1+(INDEX(CachTinhDiem!$B$15:$E$20,MATCH($O1467,CachTinhDiem!$A$15:$A$20,0),2)-1)*9/4,1),1)</f>
        <v>4.8</v>
      </c>
      <c r="R1467" s="20">
        <f>ROUND(CachTinhDiem!$B$23*ROUND(1+(SUMPRODUCT(INDEX(CachTinhDiem!$B$8:$E$11,3,0),$K1467:$N1467)-1)*9/4,1)+CachTinhDiem!$B$24*ROUND(1+(INDEX(CachTinhDiem!$B$15:$E$20,MATCH($O1467,CachTinhDiem!$A$15:$A$20,0),3)-1)*9/4,1),1)</f>
        <v>7.3</v>
      </c>
      <c r="S1467" s="20">
        <f>ROUND(CachTinhDiem!$B$23*ROUND(1+(SUMPRODUCT(INDEX(CachTinhDiem!$B$8:$E$11,4,0),$K1467:$N1467)-1)*9/4,1)+CachTinhDiem!$B$24*ROUND(1+(INDEX(CachTinhDiem!$B$15:$E$20,MATCH($O1467,CachTinhDiem!$A$15:$A$20,0),4)-1)*9/4,1),1)</f>
        <v>5.9</v>
      </c>
      <c r="T1467" s="18" t="str">
        <f>INDEX(CachTinhDiem!$A$8:$A$11,MATCH(MAX($P1467:$S1467),$P1467:$S1467,0))</f>
        <v>Vẽ ngoại cảnh</v>
      </c>
      <c r="U1467" s="21" t="s">
        <v>91</v>
      </c>
      <c r="V1467" s="21" t="s">
        <v>92</v>
      </c>
    </row>
    <row r="1468" spans="1:22" ht="15" customHeight="1" x14ac:dyDescent="0.35">
      <c r="A1468" s="18" t="s">
        <v>3150</v>
      </c>
      <c r="B1468" s="18" t="s">
        <v>2972</v>
      </c>
      <c r="C1468" s="18" t="s">
        <v>3151</v>
      </c>
      <c r="D1468" s="18" t="s">
        <v>85</v>
      </c>
      <c r="E1468" s="18" t="s">
        <v>141</v>
      </c>
      <c r="F1468" s="18" t="s">
        <v>87</v>
      </c>
      <c r="G1468" s="18" t="s">
        <v>1058</v>
      </c>
      <c r="H1468" s="19">
        <v>20</v>
      </c>
      <c r="I1468" s="19">
        <v>40</v>
      </c>
      <c r="J1468" s="18" t="s">
        <v>89</v>
      </c>
      <c r="K1468" s="19">
        <v>2</v>
      </c>
      <c r="L1468" s="19">
        <v>4</v>
      </c>
      <c r="M1468" s="19">
        <v>5</v>
      </c>
      <c r="N1468" s="19">
        <v>2</v>
      </c>
      <c r="O1468" s="18" t="s">
        <v>138</v>
      </c>
      <c r="P1468" s="20">
        <f>ROUND(CachTinhDiem!$B$23*ROUND(1+(SUMPRODUCT(INDEX(CachTinhDiem!$B$8:$E$11,1,0),$K1468:$N1468)-1)*9/4,1)+CachTinhDiem!$B$24*ROUND(1+(INDEX(CachTinhDiem!$B$15:$E$20,MATCH($O1468,CachTinhDiem!$A$15:$A$20,0),1)-1)*9/4,1),1)</f>
        <v>7</v>
      </c>
      <c r="Q1468" s="20">
        <f>ROUND(CachTinhDiem!$B$23*ROUND(1+(SUMPRODUCT(INDEX(CachTinhDiem!$B$8:$E$11,2,0),$K1468:$N1468)-1)*9/4,1)+CachTinhDiem!$B$24*ROUND(1+(INDEX(CachTinhDiem!$B$15:$E$20,MATCH($O1468,CachTinhDiem!$A$15:$A$20,0),2)-1)*9/4,1),1)</f>
        <v>8.3000000000000007</v>
      </c>
      <c r="R1468" s="20">
        <f>ROUND(CachTinhDiem!$B$23*ROUND(1+(SUMPRODUCT(INDEX(CachTinhDiem!$B$8:$E$11,3,0),$K1468:$N1468)-1)*9/4,1)+CachTinhDiem!$B$24*ROUND(1+(INDEX(CachTinhDiem!$B$15:$E$20,MATCH($O1468,CachTinhDiem!$A$15:$A$20,0),3)-1)*9/4,1),1)</f>
        <v>7.9</v>
      </c>
      <c r="S1468" s="20">
        <f>ROUND(CachTinhDiem!$B$23*ROUND(1+(SUMPRODUCT(INDEX(CachTinhDiem!$B$8:$E$11,4,0),$K1468:$N1468)-1)*9/4,1)+CachTinhDiem!$B$24*ROUND(1+(INDEX(CachTinhDiem!$B$15:$E$20,MATCH($O1468,CachTinhDiem!$A$15:$A$20,0),4)-1)*9/4,1),1)</f>
        <v>4.2</v>
      </c>
      <c r="T1468" s="18" t="str">
        <f>INDEX(CachTinhDiem!$A$8:$A$11,MATCH(MAX($P1468:$S1468),$P1468:$S1468,0))</f>
        <v>Xưởng/Công trình</v>
      </c>
      <c r="U1468" s="21" t="s">
        <v>91</v>
      </c>
      <c r="V1468" s="21" t="s">
        <v>92</v>
      </c>
    </row>
    <row r="1469" spans="1:22" ht="15" customHeight="1" x14ac:dyDescent="0.35">
      <c r="A1469" s="18" t="s">
        <v>3152</v>
      </c>
      <c r="B1469" s="18" t="s">
        <v>2972</v>
      </c>
      <c r="C1469" s="18" t="s">
        <v>3153</v>
      </c>
      <c r="D1469" s="18" t="s">
        <v>136</v>
      </c>
      <c r="E1469" s="18" t="s">
        <v>225</v>
      </c>
      <c r="F1469" s="18" t="s">
        <v>87</v>
      </c>
      <c r="G1469" s="18" t="s">
        <v>2979</v>
      </c>
      <c r="H1469" s="19">
        <v>19</v>
      </c>
      <c r="I1469" s="19">
        <v>38</v>
      </c>
      <c r="J1469" s="18" t="s">
        <v>89</v>
      </c>
      <c r="K1469" s="19">
        <v>2</v>
      </c>
      <c r="L1469" s="19">
        <v>3</v>
      </c>
      <c r="M1469" s="19">
        <v>3</v>
      </c>
      <c r="N1469" s="19">
        <v>2</v>
      </c>
      <c r="O1469" s="18" t="s">
        <v>115</v>
      </c>
      <c r="P1469" s="20">
        <f>ROUND(CachTinhDiem!$B$23*ROUND(1+(SUMPRODUCT(INDEX(CachTinhDiem!$B$8:$E$11,1,0),$K1469:$N1469)-1)*9/4,1)+CachTinhDiem!$B$24*ROUND(1+(INDEX(CachTinhDiem!$B$15:$E$20,MATCH($O1469,CachTinhDiem!$A$15:$A$20,0),1)-1)*9/4,1),1)</f>
        <v>6.2</v>
      </c>
      <c r="Q1469" s="20">
        <f>ROUND(CachTinhDiem!$B$23*ROUND(1+(SUMPRODUCT(INDEX(CachTinhDiem!$B$8:$E$11,2,0),$K1469:$N1469)-1)*9/4,1)+CachTinhDiem!$B$24*ROUND(1+(INDEX(CachTinhDiem!$B$15:$E$20,MATCH($O1469,CachTinhDiem!$A$15:$A$20,0),2)-1)*9/4,1),1)</f>
        <v>5.7</v>
      </c>
      <c r="R1469" s="20">
        <f>ROUND(CachTinhDiem!$B$23*ROUND(1+(SUMPRODUCT(INDEX(CachTinhDiem!$B$8:$E$11,3,0),$K1469:$N1469)-1)*9/4,1)+CachTinhDiem!$B$24*ROUND(1+(INDEX(CachTinhDiem!$B$15:$E$20,MATCH($O1469,CachTinhDiem!$A$15:$A$20,0),3)-1)*9/4,1),1)</f>
        <v>6.6</v>
      </c>
      <c r="S1469" s="20">
        <f>ROUND(CachTinhDiem!$B$23*ROUND(1+(SUMPRODUCT(INDEX(CachTinhDiem!$B$8:$E$11,4,0),$K1469:$N1469)-1)*9/4,1)+CachTinhDiem!$B$24*ROUND(1+(INDEX(CachTinhDiem!$B$15:$E$20,MATCH($O1469,CachTinhDiem!$A$15:$A$20,0),4)-1)*9/4,1),1)</f>
        <v>4.5999999999999996</v>
      </c>
      <c r="T1469" s="18" t="str">
        <f>INDEX(CachTinhDiem!$A$8:$A$11,MATCH(MAX($P1469:$S1469),$P1469:$S1469,0))</f>
        <v>Vẽ ngoại cảnh</v>
      </c>
      <c r="U1469" s="21" t="s">
        <v>91</v>
      </c>
      <c r="V1469" s="21" t="s">
        <v>92</v>
      </c>
    </row>
    <row r="1470" spans="1:22" ht="15" customHeight="1" x14ac:dyDescent="0.35">
      <c r="A1470" s="18" t="s">
        <v>3154</v>
      </c>
      <c r="B1470" s="18" t="s">
        <v>2972</v>
      </c>
      <c r="C1470" s="18" t="s">
        <v>3155</v>
      </c>
      <c r="D1470" s="18" t="s">
        <v>100</v>
      </c>
      <c r="E1470" s="18" t="s">
        <v>131</v>
      </c>
      <c r="F1470" s="18" t="s">
        <v>87</v>
      </c>
      <c r="G1470" s="18" t="s">
        <v>1258</v>
      </c>
      <c r="H1470" s="19">
        <v>15</v>
      </c>
      <c r="I1470" s="19">
        <v>36</v>
      </c>
      <c r="J1470" s="18" t="s">
        <v>89</v>
      </c>
      <c r="K1470" s="19">
        <v>2</v>
      </c>
      <c r="L1470" s="19">
        <v>2</v>
      </c>
      <c r="M1470" s="19">
        <v>4</v>
      </c>
      <c r="N1470" s="19">
        <v>4</v>
      </c>
      <c r="O1470" s="18" t="s">
        <v>110</v>
      </c>
      <c r="P1470" s="20">
        <f>ROUND(CachTinhDiem!$B$23*ROUND(1+(SUMPRODUCT(INDEX(CachTinhDiem!$B$8:$E$11,1,0),$K1470:$N1470)-1)*9/4,1)+CachTinhDiem!$B$24*ROUND(1+(INDEX(CachTinhDiem!$B$15:$E$20,MATCH($O1470,CachTinhDiem!$A$15:$A$20,0),1)-1)*9/4,1),1)</f>
        <v>6.5</v>
      </c>
      <c r="Q1470" s="20">
        <f>ROUND(CachTinhDiem!$B$23*ROUND(1+(SUMPRODUCT(INDEX(CachTinhDiem!$B$8:$E$11,2,0),$K1470:$N1470)-1)*9/4,1)+CachTinhDiem!$B$24*ROUND(1+(INDEX(CachTinhDiem!$B$15:$E$20,MATCH($O1470,CachTinhDiem!$A$15:$A$20,0),2)-1)*9/4,1),1)</f>
        <v>5.9</v>
      </c>
      <c r="R1470" s="20">
        <f>ROUND(CachTinhDiem!$B$23*ROUND(1+(SUMPRODUCT(INDEX(CachTinhDiem!$B$8:$E$11,3,0),$K1470:$N1470)-1)*9/4,1)+CachTinhDiem!$B$24*ROUND(1+(INDEX(CachTinhDiem!$B$15:$E$20,MATCH($O1470,CachTinhDiem!$A$15:$A$20,0),3)-1)*9/4,1),1)</f>
        <v>6.1</v>
      </c>
      <c r="S1470" s="20">
        <f>ROUND(CachTinhDiem!$B$23*ROUND(1+(SUMPRODUCT(INDEX(CachTinhDiem!$B$8:$E$11,4,0),$K1470:$N1470)-1)*9/4,1)+CachTinhDiem!$B$24*ROUND(1+(INDEX(CachTinhDiem!$B$15:$E$20,MATCH($O1470,CachTinhDiem!$A$15:$A$20,0),4)-1)*9/4,1),1)</f>
        <v>7.2</v>
      </c>
      <c r="T1470" s="18" t="str">
        <f>INDEX(CachTinhDiem!$A$8:$A$11,MATCH(MAX($P1470:$S1470),$P1470:$S1470,0))</f>
        <v>Thuyết trình</v>
      </c>
      <c r="U1470" s="21" t="s">
        <v>91</v>
      </c>
      <c r="V1470" s="21" t="s">
        <v>92</v>
      </c>
    </row>
    <row r="1471" spans="1:22" ht="15" customHeight="1" x14ac:dyDescent="0.35">
      <c r="A1471" s="18" t="s">
        <v>3156</v>
      </c>
      <c r="B1471" s="18" t="s">
        <v>2972</v>
      </c>
      <c r="C1471" s="18" t="s">
        <v>3157</v>
      </c>
      <c r="D1471" s="18" t="s">
        <v>85</v>
      </c>
      <c r="E1471" s="18" t="s">
        <v>106</v>
      </c>
      <c r="F1471" s="18" t="s">
        <v>87</v>
      </c>
      <c r="G1471" s="18" t="s">
        <v>2974</v>
      </c>
      <c r="H1471" s="19">
        <v>21</v>
      </c>
      <c r="I1471" s="19">
        <v>40</v>
      </c>
      <c r="J1471" s="18" t="s">
        <v>89</v>
      </c>
      <c r="K1471" s="19">
        <v>1</v>
      </c>
      <c r="L1471" s="19">
        <v>2</v>
      </c>
      <c r="M1471" s="19">
        <v>3</v>
      </c>
      <c r="N1471" s="19">
        <v>3</v>
      </c>
      <c r="O1471" s="18" t="s">
        <v>115</v>
      </c>
      <c r="P1471" s="20">
        <f>ROUND(CachTinhDiem!$B$23*ROUND(1+(SUMPRODUCT(INDEX(CachTinhDiem!$B$8:$E$11,1,0),$K1471:$N1471)-1)*9/4,1)+CachTinhDiem!$B$24*ROUND(1+(INDEX(CachTinhDiem!$B$15:$E$20,MATCH($O1471,CachTinhDiem!$A$15:$A$20,0),1)-1)*9/4,1),1)</f>
        <v>6.1</v>
      </c>
      <c r="Q1471" s="20">
        <f>ROUND(CachTinhDiem!$B$23*ROUND(1+(SUMPRODUCT(INDEX(CachTinhDiem!$B$8:$E$11,2,0),$K1471:$N1471)-1)*9/4,1)+CachTinhDiem!$B$24*ROUND(1+(INDEX(CachTinhDiem!$B$15:$E$20,MATCH($O1471,CachTinhDiem!$A$15:$A$20,0),2)-1)*9/4,1),1)</f>
        <v>5.3</v>
      </c>
      <c r="R1471" s="20">
        <f>ROUND(CachTinhDiem!$B$23*ROUND(1+(SUMPRODUCT(INDEX(CachTinhDiem!$B$8:$E$11,3,0),$K1471:$N1471)-1)*9/4,1)+CachTinhDiem!$B$24*ROUND(1+(INDEX(CachTinhDiem!$B$15:$E$20,MATCH($O1471,CachTinhDiem!$A$15:$A$20,0),3)-1)*9/4,1),1)</f>
        <v>6.4</v>
      </c>
      <c r="S1471" s="20">
        <f>ROUND(CachTinhDiem!$B$23*ROUND(1+(SUMPRODUCT(INDEX(CachTinhDiem!$B$8:$E$11,4,0),$K1471:$N1471)-1)*9/4,1)+CachTinhDiem!$B$24*ROUND(1+(INDEX(CachTinhDiem!$B$15:$E$20,MATCH($O1471,CachTinhDiem!$A$15:$A$20,0),4)-1)*9/4,1),1)</f>
        <v>5.2</v>
      </c>
      <c r="T1471" s="18" t="str">
        <f>INDEX(CachTinhDiem!$A$8:$A$11,MATCH(MAX($P1471:$S1471),$P1471:$S1471,0))</f>
        <v>Vẽ ngoại cảnh</v>
      </c>
      <c r="U1471" s="21" t="s">
        <v>91</v>
      </c>
      <c r="V1471" s="21" t="s">
        <v>92</v>
      </c>
    </row>
    <row r="1472" spans="1:22" ht="15" customHeight="1" x14ac:dyDescent="0.35">
      <c r="A1472" s="18" t="s">
        <v>3158</v>
      </c>
      <c r="B1472" s="18" t="s">
        <v>2972</v>
      </c>
      <c r="C1472" s="18" t="s">
        <v>3159</v>
      </c>
      <c r="D1472" s="18" t="s">
        <v>85</v>
      </c>
      <c r="E1472" s="18" t="s">
        <v>106</v>
      </c>
      <c r="F1472" s="18" t="s">
        <v>87</v>
      </c>
      <c r="G1472" s="18" t="s">
        <v>2974</v>
      </c>
      <c r="H1472" s="19">
        <v>23</v>
      </c>
      <c r="I1472" s="19">
        <v>40</v>
      </c>
      <c r="J1472" s="18" t="s">
        <v>133</v>
      </c>
      <c r="K1472" s="19">
        <v>1</v>
      </c>
      <c r="L1472" s="19">
        <v>2</v>
      </c>
      <c r="M1472" s="19">
        <v>3</v>
      </c>
      <c r="N1472" s="19">
        <v>2</v>
      </c>
      <c r="O1472" s="18" t="s">
        <v>115</v>
      </c>
      <c r="P1472" s="20">
        <f>ROUND(CachTinhDiem!$B$23*ROUND(1+(SUMPRODUCT(INDEX(CachTinhDiem!$B$8:$E$11,1,0),$K1472:$N1472)-1)*9/4,1)+CachTinhDiem!$B$24*ROUND(1+(INDEX(CachTinhDiem!$B$15:$E$20,MATCH($O1472,CachTinhDiem!$A$15:$A$20,0),1)-1)*9/4,1),1)</f>
        <v>5.6</v>
      </c>
      <c r="Q1472" s="20">
        <f>ROUND(CachTinhDiem!$B$23*ROUND(1+(SUMPRODUCT(INDEX(CachTinhDiem!$B$8:$E$11,2,0),$K1472:$N1472)-1)*9/4,1)+CachTinhDiem!$B$24*ROUND(1+(INDEX(CachTinhDiem!$B$15:$E$20,MATCH($O1472,CachTinhDiem!$A$15:$A$20,0),2)-1)*9/4,1),1)</f>
        <v>5.0999999999999996</v>
      </c>
      <c r="R1472" s="20">
        <f>ROUND(CachTinhDiem!$B$23*ROUND(1+(SUMPRODUCT(INDEX(CachTinhDiem!$B$8:$E$11,3,0),$K1472:$N1472)-1)*9/4,1)+CachTinhDiem!$B$24*ROUND(1+(INDEX(CachTinhDiem!$B$15:$E$20,MATCH($O1472,CachTinhDiem!$A$15:$A$20,0),3)-1)*9/4,1),1)</f>
        <v>6.1</v>
      </c>
      <c r="S1472" s="20">
        <f>ROUND(CachTinhDiem!$B$23*ROUND(1+(SUMPRODUCT(INDEX(CachTinhDiem!$B$8:$E$11,4,0),$K1472:$N1472)-1)*9/4,1)+CachTinhDiem!$B$24*ROUND(1+(INDEX(CachTinhDiem!$B$15:$E$20,MATCH($O1472,CachTinhDiem!$A$15:$A$20,0),4)-1)*9/4,1),1)</f>
        <v>4.2</v>
      </c>
      <c r="T1472" s="18" t="str">
        <f>INDEX(CachTinhDiem!$A$8:$A$11,MATCH(MAX($P1472:$S1472),$P1472:$S1472,0))</f>
        <v>Vẽ ngoại cảnh</v>
      </c>
      <c r="U1472" s="21" t="s">
        <v>91</v>
      </c>
      <c r="V1472" s="21" t="s">
        <v>92</v>
      </c>
    </row>
    <row r="1473" spans="1:22" ht="15" customHeight="1" x14ac:dyDescent="0.35">
      <c r="A1473" s="18" t="s">
        <v>3160</v>
      </c>
      <c r="B1473" s="18" t="s">
        <v>2972</v>
      </c>
      <c r="C1473" s="18" t="s">
        <v>3161</v>
      </c>
      <c r="D1473" s="18" t="s">
        <v>100</v>
      </c>
      <c r="E1473" s="18" t="s">
        <v>141</v>
      </c>
      <c r="F1473" s="18" t="s">
        <v>87</v>
      </c>
      <c r="G1473" s="18" t="s">
        <v>2994</v>
      </c>
      <c r="H1473" s="19">
        <v>17</v>
      </c>
      <c r="I1473" s="19">
        <v>38</v>
      </c>
      <c r="J1473" s="18" t="s">
        <v>89</v>
      </c>
      <c r="K1473" s="19">
        <v>2</v>
      </c>
      <c r="L1473" s="19">
        <v>3</v>
      </c>
      <c r="M1473" s="19">
        <v>4</v>
      </c>
      <c r="N1473" s="19">
        <v>4</v>
      </c>
      <c r="O1473" s="18" t="s">
        <v>110</v>
      </c>
      <c r="P1473" s="20">
        <f>ROUND(CachTinhDiem!$B$23*ROUND(1+(SUMPRODUCT(INDEX(CachTinhDiem!$B$8:$E$11,1,0),$K1473:$N1473)-1)*9/4,1)+CachTinhDiem!$B$24*ROUND(1+(INDEX(CachTinhDiem!$B$15:$E$20,MATCH($O1473,CachTinhDiem!$A$15:$A$20,0),1)-1)*9/4,1),1)</f>
        <v>7</v>
      </c>
      <c r="Q1473" s="20">
        <f>ROUND(CachTinhDiem!$B$23*ROUND(1+(SUMPRODUCT(INDEX(CachTinhDiem!$B$8:$E$11,2,0),$K1473:$N1473)-1)*9/4,1)+CachTinhDiem!$B$24*ROUND(1+(INDEX(CachTinhDiem!$B$15:$E$20,MATCH($O1473,CachTinhDiem!$A$15:$A$20,0),2)-1)*9/4,1),1)</f>
        <v>6.1</v>
      </c>
      <c r="R1473" s="20">
        <f>ROUND(CachTinhDiem!$B$23*ROUND(1+(SUMPRODUCT(INDEX(CachTinhDiem!$B$8:$E$11,3,0),$K1473:$N1473)-1)*9/4,1)+CachTinhDiem!$B$24*ROUND(1+(INDEX(CachTinhDiem!$B$15:$E$20,MATCH($O1473,CachTinhDiem!$A$15:$A$20,0),3)-1)*9/4,1),1)</f>
        <v>6.6</v>
      </c>
      <c r="S1473" s="20">
        <f>ROUND(CachTinhDiem!$B$23*ROUND(1+(SUMPRODUCT(INDEX(CachTinhDiem!$B$8:$E$11,4,0),$K1473:$N1473)-1)*9/4,1)+CachTinhDiem!$B$24*ROUND(1+(INDEX(CachTinhDiem!$B$15:$E$20,MATCH($O1473,CachTinhDiem!$A$15:$A$20,0),4)-1)*9/4,1),1)</f>
        <v>7.5</v>
      </c>
      <c r="T1473" s="18" t="str">
        <f>INDEX(CachTinhDiem!$A$8:$A$11,MATCH(MAX($P1473:$S1473),$P1473:$S1473,0))</f>
        <v>Thuyết trình</v>
      </c>
      <c r="U1473" s="21" t="s">
        <v>91</v>
      </c>
      <c r="V1473" s="21" t="s">
        <v>92</v>
      </c>
    </row>
    <row r="1474" spans="1:22" ht="15" customHeight="1" x14ac:dyDescent="0.35">
      <c r="A1474" s="18" t="s">
        <v>3162</v>
      </c>
      <c r="B1474" s="18" t="s">
        <v>2972</v>
      </c>
      <c r="C1474" s="18" t="s">
        <v>3163</v>
      </c>
      <c r="D1474" s="18" t="s">
        <v>85</v>
      </c>
      <c r="E1474" s="18" t="s">
        <v>163</v>
      </c>
      <c r="F1474" s="18" t="s">
        <v>87</v>
      </c>
      <c r="G1474" s="18" t="s">
        <v>2530</v>
      </c>
      <c r="H1474" s="19">
        <v>16</v>
      </c>
      <c r="I1474" s="19">
        <v>36</v>
      </c>
      <c r="J1474" s="18" t="s">
        <v>89</v>
      </c>
      <c r="K1474" s="19">
        <v>2</v>
      </c>
      <c r="L1474" s="19">
        <v>2</v>
      </c>
      <c r="M1474" s="19">
        <v>4</v>
      </c>
      <c r="N1474" s="19">
        <v>4</v>
      </c>
      <c r="O1474" s="18" t="s">
        <v>110</v>
      </c>
      <c r="P1474" s="20">
        <f>ROUND(CachTinhDiem!$B$23*ROUND(1+(SUMPRODUCT(INDEX(CachTinhDiem!$B$8:$E$11,1,0),$K1474:$N1474)-1)*9/4,1)+CachTinhDiem!$B$24*ROUND(1+(INDEX(CachTinhDiem!$B$15:$E$20,MATCH($O1474,CachTinhDiem!$A$15:$A$20,0),1)-1)*9/4,1),1)</f>
        <v>6.5</v>
      </c>
      <c r="Q1474" s="20">
        <f>ROUND(CachTinhDiem!$B$23*ROUND(1+(SUMPRODUCT(INDEX(CachTinhDiem!$B$8:$E$11,2,0),$K1474:$N1474)-1)*9/4,1)+CachTinhDiem!$B$24*ROUND(1+(INDEX(CachTinhDiem!$B$15:$E$20,MATCH($O1474,CachTinhDiem!$A$15:$A$20,0),2)-1)*9/4,1),1)</f>
        <v>5.9</v>
      </c>
      <c r="R1474" s="20">
        <f>ROUND(CachTinhDiem!$B$23*ROUND(1+(SUMPRODUCT(INDEX(CachTinhDiem!$B$8:$E$11,3,0),$K1474:$N1474)-1)*9/4,1)+CachTinhDiem!$B$24*ROUND(1+(INDEX(CachTinhDiem!$B$15:$E$20,MATCH($O1474,CachTinhDiem!$A$15:$A$20,0),3)-1)*9/4,1),1)</f>
        <v>6.1</v>
      </c>
      <c r="S1474" s="20">
        <f>ROUND(CachTinhDiem!$B$23*ROUND(1+(SUMPRODUCT(INDEX(CachTinhDiem!$B$8:$E$11,4,0),$K1474:$N1474)-1)*9/4,1)+CachTinhDiem!$B$24*ROUND(1+(INDEX(CachTinhDiem!$B$15:$E$20,MATCH($O1474,CachTinhDiem!$A$15:$A$20,0),4)-1)*9/4,1),1)</f>
        <v>7.2</v>
      </c>
      <c r="T1474" s="18" t="str">
        <f>INDEX(CachTinhDiem!$A$8:$A$11,MATCH(MAX($P1474:$S1474),$P1474:$S1474,0))</f>
        <v>Thuyết trình</v>
      </c>
      <c r="U1474" s="21" t="s">
        <v>91</v>
      </c>
      <c r="V1474" s="21" t="s">
        <v>92</v>
      </c>
    </row>
    <row r="1475" spans="1:22" ht="15" customHeight="1" x14ac:dyDescent="0.35">
      <c r="A1475" s="18" t="s">
        <v>3164</v>
      </c>
      <c r="B1475" s="18" t="s">
        <v>2972</v>
      </c>
      <c r="C1475" s="18" t="s">
        <v>3165</v>
      </c>
      <c r="D1475" s="18" t="s">
        <v>85</v>
      </c>
      <c r="E1475" s="18" t="s">
        <v>147</v>
      </c>
      <c r="F1475" s="18" t="s">
        <v>87</v>
      </c>
      <c r="G1475" s="18" t="s">
        <v>1258</v>
      </c>
      <c r="H1475" s="19">
        <v>18</v>
      </c>
      <c r="I1475" s="19">
        <v>40</v>
      </c>
      <c r="J1475" s="18" t="s">
        <v>89</v>
      </c>
      <c r="K1475" s="19">
        <v>2</v>
      </c>
      <c r="L1475" s="19">
        <v>2</v>
      </c>
      <c r="M1475" s="19">
        <v>4</v>
      </c>
      <c r="N1475" s="19">
        <v>3</v>
      </c>
      <c r="O1475" s="18" t="s">
        <v>115</v>
      </c>
      <c r="P1475" s="20">
        <f>ROUND(CachTinhDiem!$B$23*ROUND(1+(SUMPRODUCT(INDEX(CachTinhDiem!$B$8:$E$11,1,0),$K1475:$N1475)-1)*9/4,1)+CachTinhDiem!$B$24*ROUND(1+(INDEX(CachTinhDiem!$B$15:$E$20,MATCH($O1475,CachTinhDiem!$A$15:$A$20,0),1)-1)*9/4,1),1)</f>
        <v>6.7</v>
      </c>
      <c r="Q1475" s="20">
        <f>ROUND(CachTinhDiem!$B$23*ROUND(1+(SUMPRODUCT(INDEX(CachTinhDiem!$B$8:$E$11,2,0),$K1475:$N1475)-1)*9/4,1)+CachTinhDiem!$B$24*ROUND(1+(INDEX(CachTinhDiem!$B$15:$E$20,MATCH($O1475,CachTinhDiem!$A$15:$A$20,0),2)-1)*9/4,1),1)</f>
        <v>6.3</v>
      </c>
      <c r="R1475" s="20">
        <f>ROUND(CachTinhDiem!$B$23*ROUND(1+(SUMPRODUCT(INDEX(CachTinhDiem!$B$8:$E$11,3,0),$K1475:$N1475)-1)*9/4,1)+CachTinhDiem!$B$24*ROUND(1+(INDEX(CachTinhDiem!$B$15:$E$20,MATCH($O1475,CachTinhDiem!$A$15:$A$20,0),3)-1)*9/4,1),1)</f>
        <v>7.2</v>
      </c>
      <c r="S1475" s="20">
        <f>ROUND(CachTinhDiem!$B$23*ROUND(1+(SUMPRODUCT(INDEX(CachTinhDiem!$B$8:$E$11,4,0),$K1475:$N1475)-1)*9/4,1)+CachTinhDiem!$B$24*ROUND(1+(INDEX(CachTinhDiem!$B$15:$E$20,MATCH($O1475,CachTinhDiem!$A$15:$A$20,0),4)-1)*9/4,1),1)</f>
        <v>5.5</v>
      </c>
      <c r="T1475" s="18" t="str">
        <f>INDEX(CachTinhDiem!$A$8:$A$11,MATCH(MAX($P1475:$S1475),$P1475:$S1475,0))</f>
        <v>Vẽ ngoại cảnh</v>
      </c>
      <c r="U1475" s="21" t="s">
        <v>91</v>
      </c>
      <c r="V1475" s="21" t="s">
        <v>92</v>
      </c>
    </row>
    <row r="1476" spans="1:22" ht="15" customHeight="1" x14ac:dyDescent="0.35">
      <c r="A1476" s="18" t="s">
        <v>3166</v>
      </c>
      <c r="B1476" s="18" t="s">
        <v>2972</v>
      </c>
      <c r="C1476" s="18" t="s">
        <v>3167</v>
      </c>
      <c r="D1476" s="18" t="s">
        <v>136</v>
      </c>
      <c r="E1476" s="18" t="s">
        <v>180</v>
      </c>
      <c r="F1476" s="18" t="s">
        <v>87</v>
      </c>
      <c r="G1476" s="18" t="s">
        <v>2974</v>
      </c>
      <c r="H1476" s="19">
        <v>22</v>
      </c>
      <c r="I1476" s="19">
        <v>40</v>
      </c>
      <c r="J1476" s="18" t="s">
        <v>133</v>
      </c>
      <c r="K1476" s="19">
        <v>1</v>
      </c>
      <c r="L1476" s="19">
        <v>2</v>
      </c>
      <c r="M1476" s="19">
        <v>4</v>
      </c>
      <c r="N1476" s="19">
        <v>2</v>
      </c>
      <c r="O1476" s="18" t="s">
        <v>115</v>
      </c>
      <c r="P1476" s="20">
        <f>ROUND(CachTinhDiem!$B$23*ROUND(1+(SUMPRODUCT(INDEX(CachTinhDiem!$B$8:$E$11,1,0),$K1476:$N1476)-1)*9/4,1)+CachTinhDiem!$B$24*ROUND(1+(INDEX(CachTinhDiem!$B$15:$E$20,MATCH($O1476,CachTinhDiem!$A$15:$A$20,0),1)-1)*9/4,1),1)</f>
        <v>6.1</v>
      </c>
      <c r="Q1476" s="20">
        <f>ROUND(CachTinhDiem!$B$23*ROUND(1+(SUMPRODUCT(INDEX(CachTinhDiem!$B$8:$E$11,2,0),$K1476:$N1476)-1)*9/4,1)+CachTinhDiem!$B$24*ROUND(1+(INDEX(CachTinhDiem!$B$15:$E$20,MATCH($O1476,CachTinhDiem!$A$15:$A$20,0),2)-1)*9/4,1),1)</f>
        <v>5.9</v>
      </c>
      <c r="R1476" s="20">
        <f>ROUND(CachTinhDiem!$B$23*ROUND(1+(SUMPRODUCT(INDEX(CachTinhDiem!$B$8:$E$11,3,0),$K1476:$N1476)-1)*9/4,1)+CachTinhDiem!$B$24*ROUND(1+(INDEX(CachTinhDiem!$B$15:$E$20,MATCH($O1476,CachTinhDiem!$A$15:$A$20,0),3)-1)*9/4,1),1)</f>
        <v>6.9</v>
      </c>
      <c r="S1476" s="20">
        <f>ROUND(CachTinhDiem!$B$23*ROUND(1+(SUMPRODUCT(INDEX(CachTinhDiem!$B$8:$E$11,4,0),$K1476:$N1476)-1)*9/4,1)+CachTinhDiem!$B$24*ROUND(1+(INDEX(CachTinhDiem!$B$15:$E$20,MATCH($O1476,CachTinhDiem!$A$15:$A$20,0),4)-1)*9/4,1),1)</f>
        <v>4.5999999999999996</v>
      </c>
      <c r="T1476" s="18" t="str">
        <f>INDEX(CachTinhDiem!$A$8:$A$11,MATCH(MAX($P1476:$S1476),$P1476:$S1476,0))</f>
        <v>Vẽ ngoại cảnh</v>
      </c>
      <c r="U1476" s="21" t="s">
        <v>91</v>
      </c>
      <c r="V1476" s="21" t="s">
        <v>92</v>
      </c>
    </row>
    <row r="1477" spans="1:22" ht="15" customHeight="1" x14ac:dyDescent="0.35">
      <c r="A1477" s="18" t="s">
        <v>3168</v>
      </c>
      <c r="B1477" s="18" t="s">
        <v>2972</v>
      </c>
      <c r="C1477" s="18" t="s">
        <v>3169</v>
      </c>
      <c r="D1477" s="18" t="s">
        <v>85</v>
      </c>
      <c r="E1477" s="18" t="s">
        <v>3101</v>
      </c>
      <c r="F1477" s="18" t="s">
        <v>87</v>
      </c>
      <c r="G1477" s="18" t="s">
        <v>2974</v>
      </c>
      <c r="H1477" s="19">
        <v>22</v>
      </c>
      <c r="I1477" s="19">
        <v>40</v>
      </c>
      <c r="J1477" s="18" t="s">
        <v>133</v>
      </c>
      <c r="K1477" s="19">
        <v>1</v>
      </c>
      <c r="L1477" s="19">
        <v>2</v>
      </c>
      <c r="M1477" s="19">
        <v>4</v>
      </c>
      <c r="N1477" s="19">
        <v>3</v>
      </c>
      <c r="O1477" s="18" t="s">
        <v>115</v>
      </c>
      <c r="P1477" s="20">
        <f>ROUND(CachTinhDiem!$B$23*ROUND(1+(SUMPRODUCT(INDEX(CachTinhDiem!$B$8:$E$11,1,0),$K1477:$N1477)-1)*9/4,1)+CachTinhDiem!$B$24*ROUND(1+(INDEX(CachTinhDiem!$B$15:$E$20,MATCH($O1477,CachTinhDiem!$A$15:$A$20,0),1)-1)*9/4,1),1)</f>
        <v>6.6</v>
      </c>
      <c r="Q1477" s="20">
        <f>ROUND(CachTinhDiem!$B$23*ROUND(1+(SUMPRODUCT(INDEX(CachTinhDiem!$B$8:$E$11,2,0),$K1477:$N1477)-1)*9/4,1)+CachTinhDiem!$B$24*ROUND(1+(INDEX(CachTinhDiem!$B$15:$E$20,MATCH($O1477,CachTinhDiem!$A$15:$A$20,0),2)-1)*9/4,1),1)</f>
        <v>6.1</v>
      </c>
      <c r="R1477" s="20">
        <f>ROUND(CachTinhDiem!$B$23*ROUND(1+(SUMPRODUCT(INDEX(CachTinhDiem!$B$8:$E$11,3,0),$K1477:$N1477)-1)*9/4,1)+CachTinhDiem!$B$24*ROUND(1+(INDEX(CachTinhDiem!$B$15:$E$20,MATCH($O1477,CachTinhDiem!$A$15:$A$20,0),3)-1)*9/4,1),1)</f>
        <v>7.2</v>
      </c>
      <c r="S1477" s="20">
        <f>ROUND(CachTinhDiem!$B$23*ROUND(1+(SUMPRODUCT(INDEX(CachTinhDiem!$B$8:$E$11,4,0),$K1477:$N1477)-1)*9/4,1)+CachTinhDiem!$B$24*ROUND(1+(INDEX(CachTinhDiem!$B$15:$E$20,MATCH($O1477,CachTinhDiem!$A$15:$A$20,0),4)-1)*9/4,1),1)</f>
        <v>5.5</v>
      </c>
      <c r="T1477" s="18" t="str">
        <f>INDEX(CachTinhDiem!$A$8:$A$11,MATCH(MAX($P1477:$S1477),$P1477:$S1477,0))</f>
        <v>Vẽ ngoại cảnh</v>
      </c>
      <c r="U1477" s="21" t="s">
        <v>91</v>
      </c>
      <c r="V1477" s="21" t="s">
        <v>92</v>
      </c>
    </row>
    <row r="1478" spans="1:22" ht="15" customHeight="1" x14ac:dyDescent="0.35">
      <c r="A1478" s="18" t="s">
        <v>3170</v>
      </c>
      <c r="B1478" s="18" t="s">
        <v>2972</v>
      </c>
      <c r="C1478" s="18" t="s">
        <v>3171</v>
      </c>
      <c r="D1478" s="18" t="s">
        <v>85</v>
      </c>
      <c r="E1478" s="18" t="s">
        <v>106</v>
      </c>
      <c r="F1478" s="18" t="s">
        <v>87</v>
      </c>
      <c r="G1478" s="18" t="s">
        <v>2559</v>
      </c>
      <c r="H1478" s="19">
        <v>21</v>
      </c>
      <c r="I1478" s="19">
        <v>40</v>
      </c>
      <c r="J1478" s="18" t="s">
        <v>89</v>
      </c>
      <c r="K1478" s="19">
        <v>2</v>
      </c>
      <c r="L1478" s="19">
        <v>4</v>
      </c>
      <c r="M1478" s="19">
        <v>4</v>
      </c>
      <c r="N1478" s="19">
        <v>3</v>
      </c>
      <c r="O1478" s="18" t="s">
        <v>115</v>
      </c>
      <c r="P1478" s="20">
        <f>ROUND(CachTinhDiem!$B$23*ROUND(1+(SUMPRODUCT(INDEX(CachTinhDiem!$B$8:$E$11,1,0),$K1478:$N1478)-1)*9/4,1)+CachTinhDiem!$B$24*ROUND(1+(INDEX(CachTinhDiem!$B$15:$E$20,MATCH($O1478,CachTinhDiem!$A$15:$A$20,0),1)-1)*9/4,1),1)</f>
        <v>7.6</v>
      </c>
      <c r="Q1478" s="20">
        <f>ROUND(CachTinhDiem!$B$23*ROUND(1+(SUMPRODUCT(INDEX(CachTinhDiem!$B$8:$E$11,2,0),$K1478:$N1478)-1)*9/4,1)+CachTinhDiem!$B$24*ROUND(1+(INDEX(CachTinhDiem!$B$15:$E$20,MATCH($O1478,CachTinhDiem!$A$15:$A$20,0),2)-1)*9/4,1),1)</f>
        <v>7</v>
      </c>
      <c r="R1478" s="20">
        <f>ROUND(CachTinhDiem!$B$23*ROUND(1+(SUMPRODUCT(INDEX(CachTinhDiem!$B$8:$E$11,3,0),$K1478:$N1478)-1)*9/4,1)+CachTinhDiem!$B$24*ROUND(1+(INDEX(CachTinhDiem!$B$15:$E$20,MATCH($O1478,CachTinhDiem!$A$15:$A$20,0),3)-1)*9/4,1),1)</f>
        <v>8.1</v>
      </c>
      <c r="S1478" s="20">
        <f>ROUND(CachTinhDiem!$B$23*ROUND(1+(SUMPRODUCT(INDEX(CachTinhDiem!$B$8:$E$11,4,0),$K1478:$N1478)-1)*9/4,1)+CachTinhDiem!$B$24*ROUND(1+(INDEX(CachTinhDiem!$B$15:$E$20,MATCH($O1478,CachTinhDiem!$A$15:$A$20,0),4)-1)*9/4,1),1)</f>
        <v>6.1</v>
      </c>
      <c r="T1478" s="18" t="str">
        <f>INDEX(CachTinhDiem!$A$8:$A$11,MATCH(MAX($P1478:$S1478),$P1478:$S1478,0))</f>
        <v>Vẽ ngoại cảnh</v>
      </c>
      <c r="U1478" s="21" t="s">
        <v>91</v>
      </c>
      <c r="V1478" s="21" t="s">
        <v>92</v>
      </c>
    </row>
    <row r="1479" spans="1:22" ht="15" customHeight="1" x14ac:dyDescent="0.35">
      <c r="A1479" s="18" t="s">
        <v>3172</v>
      </c>
      <c r="B1479" s="18" t="s">
        <v>2972</v>
      </c>
      <c r="C1479" s="18" t="s">
        <v>3173</v>
      </c>
      <c r="D1479" s="18" t="s">
        <v>85</v>
      </c>
      <c r="E1479" s="18" t="s">
        <v>229</v>
      </c>
      <c r="F1479" s="18" t="s">
        <v>87</v>
      </c>
      <c r="G1479" s="18" t="s">
        <v>210</v>
      </c>
      <c r="H1479" s="19">
        <v>21</v>
      </c>
      <c r="I1479" s="19">
        <v>40</v>
      </c>
      <c r="J1479" s="18" t="s">
        <v>89</v>
      </c>
      <c r="K1479" s="19">
        <v>1</v>
      </c>
      <c r="L1479" s="19">
        <v>5</v>
      </c>
      <c r="M1479" s="19">
        <v>5</v>
      </c>
      <c r="N1479" s="19">
        <v>2</v>
      </c>
      <c r="O1479" s="18" t="s">
        <v>138</v>
      </c>
      <c r="P1479" s="20">
        <f>ROUND(CachTinhDiem!$B$23*ROUND(1+(SUMPRODUCT(INDEX(CachTinhDiem!$B$8:$E$11,1,0),$K1479:$N1479)-1)*9/4,1)+CachTinhDiem!$B$24*ROUND(1+(INDEX(CachTinhDiem!$B$15:$E$20,MATCH($O1479,CachTinhDiem!$A$15:$A$20,0),1)-1)*9/4,1),1)</f>
        <v>7.3</v>
      </c>
      <c r="Q1479" s="20">
        <f>ROUND(CachTinhDiem!$B$23*ROUND(1+(SUMPRODUCT(INDEX(CachTinhDiem!$B$8:$E$11,2,0),$K1479:$N1479)-1)*9/4,1)+CachTinhDiem!$B$24*ROUND(1+(INDEX(CachTinhDiem!$B$15:$E$20,MATCH($O1479,CachTinhDiem!$A$15:$A$20,0),2)-1)*9/4,1),1)</f>
        <v>8.3000000000000007</v>
      </c>
      <c r="R1479" s="20">
        <f>ROUND(CachTinhDiem!$B$23*ROUND(1+(SUMPRODUCT(INDEX(CachTinhDiem!$B$8:$E$11,3,0),$K1479:$N1479)-1)*9/4,1)+CachTinhDiem!$B$24*ROUND(1+(INDEX(CachTinhDiem!$B$15:$E$20,MATCH($O1479,CachTinhDiem!$A$15:$A$20,0),3)-1)*9/4,1),1)</f>
        <v>8.4</v>
      </c>
      <c r="S1479" s="20">
        <f>ROUND(CachTinhDiem!$B$23*ROUND(1+(SUMPRODUCT(INDEX(CachTinhDiem!$B$8:$E$11,4,0),$K1479:$N1479)-1)*9/4,1)+CachTinhDiem!$B$24*ROUND(1+(INDEX(CachTinhDiem!$B$15:$E$20,MATCH($O1479,CachTinhDiem!$A$15:$A$20,0),4)-1)*9/4,1),1)</f>
        <v>4.5</v>
      </c>
      <c r="T1479" s="18" t="str">
        <f>INDEX(CachTinhDiem!$A$8:$A$11,MATCH(MAX($P1479:$S1479),$P1479:$S1479,0))</f>
        <v>Vẽ ngoại cảnh</v>
      </c>
      <c r="U1479" s="21" t="s">
        <v>91</v>
      </c>
      <c r="V1479" s="21" t="s">
        <v>92</v>
      </c>
    </row>
    <row r="1480" spans="1:22" ht="15" customHeight="1" x14ac:dyDescent="0.35">
      <c r="A1480" s="18" t="s">
        <v>3174</v>
      </c>
      <c r="B1480" s="18" t="s">
        <v>2972</v>
      </c>
      <c r="C1480" s="18" t="s">
        <v>3175</v>
      </c>
      <c r="D1480" s="18" t="s">
        <v>136</v>
      </c>
      <c r="E1480" s="18" t="s">
        <v>229</v>
      </c>
      <c r="F1480" s="18" t="s">
        <v>87</v>
      </c>
      <c r="G1480" s="18" t="s">
        <v>2979</v>
      </c>
      <c r="H1480" s="19">
        <v>18</v>
      </c>
      <c r="I1480" s="19">
        <v>40</v>
      </c>
      <c r="J1480" s="18" t="s">
        <v>89</v>
      </c>
      <c r="K1480" s="19">
        <v>2</v>
      </c>
      <c r="L1480" s="19">
        <v>3</v>
      </c>
      <c r="M1480" s="19">
        <v>4</v>
      </c>
      <c r="N1480" s="19">
        <v>2</v>
      </c>
      <c r="O1480" s="18" t="s">
        <v>115</v>
      </c>
      <c r="P1480" s="20">
        <f>ROUND(CachTinhDiem!$B$23*ROUND(1+(SUMPRODUCT(INDEX(CachTinhDiem!$B$8:$E$11,1,0),$K1480:$N1480)-1)*9/4,1)+CachTinhDiem!$B$24*ROUND(1+(INDEX(CachTinhDiem!$B$15:$E$20,MATCH($O1480,CachTinhDiem!$A$15:$A$20,0),1)-1)*9/4,1),1)</f>
        <v>6.7</v>
      </c>
      <c r="Q1480" s="20">
        <f>ROUND(CachTinhDiem!$B$23*ROUND(1+(SUMPRODUCT(INDEX(CachTinhDiem!$B$8:$E$11,2,0),$K1480:$N1480)-1)*9/4,1)+CachTinhDiem!$B$24*ROUND(1+(INDEX(CachTinhDiem!$B$15:$E$20,MATCH($O1480,CachTinhDiem!$A$15:$A$20,0),2)-1)*9/4,1),1)</f>
        <v>6.5</v>
      </c>
      <c r="R1480" s="20">
        <f>ROUND(CachTinhDiem!$B$23*ROUND(1+(SUMPRODUCT(INDEX(CachTinhDiem!$B$8:$E$11,3,0),$K1480:$N1480)-1)*9/4,1)+CachTinhDiem!$B$24*ROUND(1+(INDEX(CachTinhDiem!$B$15:$E$20,MATCH($O1480,CachTinhDiem!$A$15:$A$20,0),3)-1)*9/4,1),1)</f>
        <v>7.3</v>
      </c>
      <c r="S1480" s="20">
        <f>ROUND(CachTinhDiem!$B$23*ROUND(1+(SUMPRODUCT(INDEX(CachTinhDiem!$B$8:$E$11,4,0),$K1480:$N1480)-1)*9/4,1)+CachTinhDiem!$B$24*ROUND(1+(INDEX(CachTinhDiem!$B$15:$E$20,MATCH($O1480,CachTinhDiem!$A$15:$A$20,0),4)-1)*9/4,1),1)</f>
        <v>4.9000000000000004</v>
      </c>
      <c r="T1480" s="18" t="str">
        <f>INDEX(CachTinhDiem!$A$8:$A$11,MATCH(MAX($P1480:$S1480),$P1480:$S1480,0))</f>
        <v>Vẽ ngoại cảnh</v>
      </c>
      <c r="U1480" s="21" t="s">
        <v>91</v>
      </c>
      <c r="V1480" s="21" t="s">
        <v>92</v>
      </c>
    </row>
    <row r="1481" spans="1:22" ht="15" customHeight="1" x14ac:dyDescent="0.35">
      <c r="A1481" s="18" t="s">
        <v>3176</v>
      </c>
      <c r="B1481" s="18" t="s">
        <v>2972</v>
      </c>
      <c r="C1481" s="18" t="s">
        <v>3177</v>
      </c>
      <c r="D1481" s="18" t="s">
        <v>100</v>
      </c>
      <c r="E1481" s="18" t="s">
        <v>318</v>
      </c>
      <c r="F1481" s="18" t="s">
        <v>87</v>
      </c>
      <c r="G1481" s="18" t="s">
        <v>2979</v>
      </c>
      <c r="H1481" s="19">
        <v>21</v>
      </c>
      <c r="I1481" s="19">
        <v>40</v>
      </c>
      <c r="J1481" s="18" t="s">
        <v>89</v>
      </c>
      <c r="K1481" s="19">
        <v>1</v>
      </c>
      <c r="L1481" s="19">
        <v>3</v>
      </c>
      <c r="M1481" s="19">
        <v>5</v>
      </c>
      <c r="N1481" s="19">
        <v>1</v>
      </c>
      <c r="O1481" s="18" t="s">
        <v>138</v>
      </c>
      <c r="P1481" s="20">
        <f>ROUND(CachTinhDiem!$B$23*ROUND(1+(SUMPRODUCT(INDEX(CachTinhDiem!$B$8:$E$11,1,0),$K1481:$N1481)-1)*9/4,1)+CachTinhDiem!$B$24*ROUND(1+(INDEX(CachTinhDiem!$B$15:$E$20,MATCH($O1481,CachTinhDiem!$A$15:$A$20,0),1)-1)*9/4,1),1)</f>
        <v>5.9</v>
      </c>
      <c r="Q1481" s="20">
        <f>ROUND(CachTinhDiem!$B$23*ROUND(1+(SUMPRODUCT(INDEX(CachTinhDiem!$B$8:$E$11,2,0),$K1481:$N1481)-1)*9/4,1)+CachTinhDiem!$B$24*ROUND(1+(INDEX(CachTinhDiem!$B$15:$E$20,MATCH($O1481,CachTinhDiem!$A$15:$A$20,0),2)-1)*9/4,1),1)</f>
        <v>7.5</v>
      </c>
      <c r="R1481" s="20">
        <f>ROUND(CachTinhDiem!$B$23*ROUND(1+(SUMPRODUCT(INDEX(CachTinhDiem!$B$8:$E$11,3,0),$K1481:$N1481)-1)*9/4,1)+CachTinhDiem!$B$24*ROUND(1+(INDEX(CachTinhDiem!$B$15:$E$20,MATCH($O1481,CachTinhDiem!$A$15:$A$20,0),3)-1)*9/4,1),1)</f>
        <v>7.2</v>
      </c>
      <c r="S1481" s="20">
        <f>ROUND(CachTinhDiem!$B$23*ROUND(1+(SUMPRODUCT(INDEX(CachTinhDiem!$B$8:$E$11,4,0),$K1481:$N1481)-1)*9/4,1)+CachTinhDiem!$B$24*ROUND(1+(INDEX(CachTinhDiem!$B$15:$E$20,MATCH($O1481,CachTinhDiem!$A$15:$A$20,0),4)-1)*9/4,1),1)</f>
        <v>2.9</v>
      </c>
      <c r="T1481" s="18" t="str">
        <f>INDEX(CachTinhDiem!$A$8:$A$11,MATCH(MAX($P1481:$S1481),$P1481:$S1481,0))</f>
        <v>Xưởng/Công trình</v>
      </c>
      <c r="U1481" s="21" t="s">
        <v>91</v>
      </c>
      <c r="V1481" s="21" t="s">
        <v>92</v>
      </c>
    </row>
    <row r="1482" spans="1:22" ht="15" customHeight="1" x14ac:dyDescent="0.35">
      <c r="A1482" s="18" t="s">
        <v>3178</v>
      </c>
      <c r="B1482" s="18" t="s">
        <v>2972</v>
      </c>
      <c r="C1482" s="18" t="s">
        <v>3179</v>
      </c>
      <c r="D1482" s="18" t="s">
        <v>136</v>
      </c>
      <c r="E1482" s="18" t="s">
        <v>254</v>
      </c>
      <c r="F1482" s="18" t="s">
        <v>87</v>
      </c>
      <c r="G1482" s="18" t="s">
        <v>210</v>
      </c>
      <c r="H1482" s="19">
        <v>20</v>
      </c>
      <c r="I1482" s="19">
        <v>40</v>
      </c>
      <c r="J1482" s="18" t="s">
        <v>89</v>
      </c>
      <c r="K1482" s="19">
        <v>2</v>
      </c>
      <c r="L1482" s="19">
        <v>5</v>
      </c>
      <c r="M1482" s="19">
        <v>5</v>
      </c>
      <c r="N1482" s="19">
        <v>2</v>
      </c>
      <c r="O1482" s="18" t="s">
        <v>138</v>
      </c>
      <c r="P1482" s="20">
        <f>ROUND(CachTinhDiem!$B$23*ROUND(1+(SUMPRODUCT(INDEX(CachTinhDiem!$B$8:$E$11,1,0),$K1482:$N1482)-1)*9/4,1)+CachTinhDiem!$B$24*ROUND(1+(INDEX(CachTinhDiem!$B$15:$E$20,MATCH($O1482,CachTinhDiem!$A$15:$A$20,0),1)-1)*9/4,1),1)</f>
        <v>7.5</v>
      </c>
      <c r="Q1482" s="20">
        <f>ROUND(CachTinhDiem!$B$23*ROUND(1+(SUMPRODUCT(INDEX(CachTinhDiem!$B$8:$E$11,2,0),$K1482:$N1482)-1)*9/4,1)+CachTinhDiem!$B$24*ROUND(1+(INDEX(CachTinhDiem!$B$15:$E$20,MATCH($O1482,CachTinhDiem!$A$15:$A$20,0),2)-1)*9/4,1),1)</f>
        <v>8.6</v>
      </c>
      <c r="R1482" s="20">
        <f>ROUND(CachTinhDiem!$B$23*ROUND(1+(SUMPRODUCT(INDEX(CachTinhDiem!$B$8:$E$11,3,0),$K1482:$N1482)-1)*9/4,1)+CachTinhDiem!$B$24*ROUND(1+(INDEX(CachTinhDiem!$B$15:$E$20,MATCH($O1482,CachTinhDiem!$A$15:$A$20,0),3)-1)*9/4,1),1)</f>
        <v>8.4</v>
      </c>
      <c r="S1482" s="20">
        <f>ROUND(CachTinhDiem!$B$23*ROUND(1+(SUMPRODUCT(INDEX(CachTinhDiem!$B$8:$E$11,4,0),$K1482:$N1482)-1)*9/4,1)+CachTinhDiem!$B$24*ROUND(1+(INDEX(CachTinhDiem!$B$15:$E$20,MATCH($O1482,CachTinhDiem!$A$15:$A$20,0),4)-1)*9/4,1),1)</f>
        <v>4.5</v>
      </c>
      <c r="T1482" s="18" t="str">
        <f>INDEX(CachTinhDiem!$A$8:$A$11,MATCH(MAX($P1482:$S1482),$P1482:$S1482,0))</f>
        <v>Xưởng/Công trình</v>
      </c>
      <c r="U1482" s="21" t="s">
        <v>91</v>
      </c>
      <c r="V1482" s="21" t="s">
        <v>92</v>
      </c>
    </row>
    <row r="1483" spans="1:22" ht="15" customHeight="1" x14ac:dyDescent="0.35">
      <c r="A1483" s="18" t="s">
        <v>3180</v>
      </c>
      <c r="B1483" s="18" t="s">
        <v>2972</v>
      </c>
      <c r="C1483" s="18" t="s">
        <v>3181</v>
      </c>
      <c r="D1483" s="18" t="s">
        <v>136</v>
      </c>
      <c r="E1483" s="18" t="s">
        <v>18</v>
      </c>
      <c r="F1483" s="18" t="s">
        <v>87</v>
      </c>
      <c r="G1483" s="18" t="s">
        <v>2974</v>
      </c>
      <c r="H1483" s="19">
        <v>20</v>
      </c>
      <c r="I1483" s="19">
        <v>40</v>
      </c>
      <c r="J1483" s="18" t="s">
        <v>89</v>
      </c>
      <c r="K1483" s="19">
        <v>2</v>
      </c>
      <c r="L1483" s="19">
        <v>2</v>
      </c>
      <c r="M1483" s="19">
        <v>4</v>
      </c>
      <c r="N1483" s="19">
        <v>3</v>
      </c>
      <c r="O1483" s="18" t="s">
        <v>115</v>
      </c>
      <c r="P1483" s="20">
        <f>ROUND(CachTinhDiem!$B$23*ROUND(1+(SUMPRODUCT(INDEX(CachTinhDiem!$B$8:$E$11,1,0),$K1483:$N1483)-1)*9/4,1)+CachTinhDiem!$B$24*ROUND(1+(INDEX(CachTinhDiem!$B$15:$E$20,MATCH($O1483,CachTinhDiem!$A$15:$A$20,0),1)-1)*9/4,1),1)</f>
        <v>6.7</v>
      </c>
      <c r="Q1483" s="20">
        <f>ROUND(CachTinhDiem!$B$23*ROUND(1+(SUMPRODUCT(INDEX(CachTinhDiem!$B$8:$E$11,2,0),$K1483:$N1483)-1)*9/4,1)+CachTinhDiem!$B$24*ROUND(1+(INDEX(CachTinhDiem!$B$15:$E$20,MATCH($O1483,CachTinhDiem!$A$15:$A$20,0),2)-1)*9/4,1),1)</f>
        <v>6.3</v>
      </c>
      <c r="R1483" s="20">
        <f>ROUND(CachTinhDiem!$B$23*ROUND(1+(SUMPRODUCT(INDEX(CachTinhDiem!$B$8:$E$11,3,0),$K1483:$N1483)-1)*9/4,1)+CachTinhDiem!$B$24*ROUND(1+(INDEX(CachTinhDiem!$B$15:$E$20,MATCH($O1483,CachTinhDiem!$A$15:$A$20,0),3)-1)*9/4,1),1)</f>
        <v>7.2</v>
      </c>
      <c r="S1483" s="20">
        <f>ROUND(CachTinhDiem!$B$23*ROUND(1+(SUMPRODUCT(INDEX(CachTinhDiem!$B$8:$E$11,4,0),$K1483:$N1483)-1)*9/4,1)+CachTinhDiem!$B$24*ROUND(1+(INDEX(CachTinhDiem!$B$15:$E$20,MATCH($O1483,CachTinhDiem!$A$15:$A$20,0),4)-1)*9/4,1),1)</f>
        <v>5.5</v>
      </c>
      <c r="T1483" s="18" t="str">
        <f>INDEX(CachTinhDiem!$A$8:$A$11,MATCH(MAX($P1483:$S1483),$P1483:$S1483,0))</f>
        <v>Vẽ ngoại cảnh</v>
      </c>
      <c r="U1483" s="21" t="s">
        <v>91</v>
      </c>
      <c r="V1483" s="21" t="s">
        <v>92</v>
      </c>
    </row>
    <row r="1484" spans="1:22" ht="15" customHeight="1" x14ac:dyDescent="0.35">
      <c r="A1484" s="18" t="s">
        <v>3182</v>
      </c>
      <c r="B1484" s="18" t="s">
        <v>2972</v>
      </c>
      <c r="C1484" s="18" t="s">
        <v>3183</v>
      </c>
      <c r="D1484" s="18" t="s">
        <v>100</v>
      </c>
      <c r="E1484" s="18" t="s">
        <v>1097</v>
      </c>
      <c r="F1484" s="18" t="s">
        <v>87</v>
      </c>
      <c r="G1484" s="18" t="s">
        <v>1123</v>
      </c>
      <c r="H1484" s="19">
        <v>21</v>
      </c>
      <c r="I1484" s="19">
        <v>38</v>
      </c>
      <c r="J1484" s="18" t="s">
        <v>89</v>
      </c>
      <c r="K1484" s="19">
        <v>2</v>
      </c>
      <c r="L1484" s="19">
        <v>2</v>
      </c>
      <c r="M1484" s="19">
        <v>3</v>
      </c>
      <c r="N1484" s="19">
        <v>4</v>
      </c>
      <c r="O1484" s="18" t="s">
        <v>110</v>
      </c>
      <c r="P1484" s="20">
        <f>ROUND(CachTinhDiem!$B$23*ROUND(1+(SUMPRODUCT(INDEX(CachTinhDiem!$B$8:$E$11,1,0),$K1484:$N1484)-1)*9/4,1)+CachTinhDiem!$B$24*ROUND(1+(INDEX(CachTinhDiem!$B$15:$E$20,MATCH($O1484,CachTinhDiem!$A$15:$A$20,0),1)-1)*9/4,1),1)</f>
        <v>6.1</v>
      </c>
      <c r="Q1484" s="20">
        <f>ROUND(CachTinhDiem!$B$23*ROUND(1+(SUMPRODUCT(INDEX(CachTinhDiem!$B$8:$E$11,2,0),$K1484:$N1484)-1)*9/4,1)+CachTinhDiem!$B$24*ROUND(1+(INDEX(CachTinhDiem!$B$15:$E$20,MATCH($O1484,CachTinhDiem!$A$15:$A$20,0),2)-1)*9/4,1),1)</f>
        <v>5</v>
      </c>
      <c r="R1484" s="20">
        <f>ROUND(CachTinhDiem!$B$23*ROUND(1+(SUMPRODUCT(INDEX(CachTinhDiem!$B$8:$E$11,3,0),$K1484:$N1484)-1)*9/4,1)+CachTinhDiem!$B$24*ROUND(1+(INDEX(CachTinhDiem!$B$15:$E$20,MATCH($O1484,CachTinhDiem!$A$15:$A$20,0),3)-1)*9/4,1),1)</f>
        <v>5.4</v>
      </c>
      <c r="S1484" s="20">
        <f>ROUND(CachTinhDiem!$B$23*ROUND(1+(SUMPRODUCT(INDEX(CachTinhDiem!$B$8:$E$11,4,0),$K1484:$N1484)-1)*9/4,1)+CachTinhDiem!$B$24*ROUND(1+(INDEX(CachTinhDiem!$B$15:$E$20,MATCH($O1484,CachTinhDiem!$A$15:$A$20,0),4)-1)*9/4,1),1)</f>
        <v>6.8</v>
      </c>
      <c r="T1484" s="18" t="str">
        <f>INDEX(CachTinhDiem!$A$8:$A$11,MATCH(MAX($P1484:$S1484),$P1484:$S1484,0))</f>
        <v>Thuyết trình</v>
      </c>
      <c r="U1484" s="21" t="s">
        <v>91</v>
      </c>
      <c r="V1484" s="21" t="s">
        <v>92</v>
      </c>
    </row>
    <row r="1485" spans="1:22" ht="15" customHeight="1" x14ac:dyDescent="0.35">
      <c r="A1485" s="18" t="s">
        <v>3184</v>
      </c>
      <c r="B1485" s="18" t="s">
        <v>2972</v>
      </c>
      <c r="C1485" s="18" t="s">
        <v>3185</v>
      </c>
      <c r="D1485" s="18" t="s">
        <v>85</v>
      </c>
      <c r="E1485" s="18" t="s">
        <v>101</v>
      </c>
      <c r="F1485" s="18" t="s">
        <v>87</v>
      </c>
      <c r="G1485" s="18" t="s">
        <v>210</v>
      </c>
      <c r="H1485" s="19">
        <v>22</v>
      </c>
      <c r="I1485" s="19">
        <v>40</v>
      </c>
      <c r="J1485" s="18" t="s">
        <v>133</v>
      </c>
      <c r="K1485" s="19">
        <v>1</v>
      </c>
      <c r="L1485" s="19">
        <v>5</v>
      </c>
      <c r="M1485" s="19">
        <v>5</v>
      </c>
      <c r="N1485" s="19">
        <v>2</v>
      </c>
      <c r="O1485" s="18" t="s">
        <v>138</v>
      </c>
      <c r="P1485" s="20">
        <f>ROUND(CachTinhDiem!$B$23*ROUND(1+(SUMPRODUCT(INDEX(CachTinhDiem!$B$8:$E$11,1,0),$K1485:$N1485)-1)*9/4,1)+CachTinhDiem!$B$24*ROUND(1+(INDEX(CachTinhDiem!$B$15:$E$20,MATCH($O1485,CachTinhDiem!$A$15:$A$20,0),1)-1)*9/4,1),1)</f>
        <v>7.3</v>
      </c>
      <c r="Q1485" s="20">
        <f>ROUND(CachTinhDiem!$B$23*ROUND(1+(SUMPRODUCT(INDEX(CachTinhDiem!$B$8:$E$11,2,0),$K1485:$N1485)-1)*9/4,1)+CachTinhDiem!$B$24*ROUND(1+(INDEX(CachTinhDiem!$B$15:$E$20,MATCH($O1485,CachTinhDiem!$A$15:$A$20,0),2)-1)*9/4,1),1)</f>
        <v>8.3000000000000007</v>
      </c>
      <c r="R1485" s="20">
        <f>ROUND(CachTinhDiem!$B$23*ROUND(1+(SUMPRODUCT(INDEX(CachTinhDiem!$B$8:$E$11,3,0),$K1485:$N1485)-1)*9/4,1)+CachTinhDiem!$B$24*ROUND(1+(INDEX(CachTinhDiem!$B$15:$E$20,MATCH($O1485,CachTinhDiem!$A$15:$A$20,0),3)-1)*9/4,1),1)</f>
        <v>8.4</v>
      </c>
      <c r="S1485" s="20">
        <f>ROUND(CachTinhDiem!$B$23*ROUND(1+(SUMPRODUCT(INDEX(CachTinhDiem!$B$8:$E$11,4,0),$K1485:$N1485)-1)*9/4,1)+CachTinhDiem!$B$24*ROUND(1+(INDEX(CachTinhDiem!$B$15:$E$20,MATCH($O1485,CachTinhDiem!$A$15:$A$20,0),4)-1)*9/4,1),1)</f>
        <v>4.5</v>
      </c>
      <c r="T1485" s="18" t="str">
        <f>INDEX(CachTinhDiem!$A$8:$A$11,MATCH(MAX($P1485:$S1485),$P1485:$S1485,0))</f>
        <v>Vẽ ngoại cảnh</v>
      </c>
      <c r="U1485" s="21" t="s">
        <v>91</v>
      </c>
      <c r="V1485" s="21" t="s">
        <v>92</v>
      </c>
    </row>
    <row r="1486" spans="1:22" ht="15" customHeight="1" x14ac:dyDescent="0.35">
      <c r="A1486" s="18" t="s">
        <v>3186</v>
      </c>
      <c r="B1486" s="18" t="s">
        <v>2972</v>
      </c>
      <c r="C1486" s="18" t="s">
        <v>3187</v>
      </c>
      <c r="D1486" s="18" t="s">
        <v>85</v>
      </c>
      <c r="E1486" s="18" t="s">
        <v>160</v>
      </c>
      <c r="F1486" s="18" t="s">
        <v>87</v>
      </c>
      <c r="G1486" s="18" t="s">
        <v>2994</v>
      </c>
      <c r="H1486" s="19">
        <v>16</v>
      </c>
      <c r="I1486" s="19">
        <v>37</v>
      </c>
      <c r="J1486" s="18" t="s">
        <v>89</v>
      </c>
      <c r="K1486" s="19">
        <v>2</v>
      </c>
      <c r="L1486" s="19">
        <v>3</v>
      </c>
      <c r="M1486" s="19">
        <v>4</v>
      </c>
      <c r="N1486" s="19">
        <v>3</v>
      </c>
      <c r="O1486" s="18" t="s">
        <v>110</v>
      </c>
      <c r="P1486" s="20">
        <f>ROUND(CachTinhDiem!$B$23*ROUND(1+(SUMPRODUCT(INDEX(CachTinhDiem!$B$8:$E$11,1,0),$K1486:$N1486)-1)*9/4,1)+CachTinhDiem!$B$24*ROUND(1+(INDEX(CachTinhDiem!$B$15:$E$20,MATCH($O1486,CachTinhDiem!$A$15:$A$20,0),1)-1)*9/4,1),1)</f>
        <v>6.5</v>
      </c>
      <c r="Q1486" s="20">
        <f>ROUND(CachTinhDiem!$B$23*ROUND(1+(SUMPRODUCT(INDEX(CachTinhDiem!$B$8:$E$11,2,0),$K1486:$N1486)-1)*9/4,1)+CachTinhDiem!$B$24*ROUND(1+(INDEX(CachTinhDiem!$B$15:$E$20,MATCH($O1486,CachTinhDiem!$A$15:$A$20,0),2)-1)*9/4,1),1)</f>
        <v>6</v>
      </c>
      <c r="R1486" s="20">
        <f>ROUND(CachTinhDiem!$B$23*ROUND(1+(SUMPRODUCT(INDEX(CachTinhDiem!$B$8:$E$11,3,0),$K1486:$N1486)-1)*9/4,1)+CachTinhDiem!$B$24*ROUND(1+(INDEX(CachTinhDiem!$B$15:$E$20,MATCH($O1486,CachTinhDiem!$A$15:$A$20,0),3)-1)*9/4,1),1)</f>
        <v>6.3</v>
      </c>
      <c r="S1486" s="20">
        <f>ROUND(CachTinhDiem!$B$23*ROUND(1+(SUMPRODUCT(INDEX(CachTinhDiem!$B$8:$E$11,4,0),$K1486:$N1486)-1)*9/4,1)+CachTinhDiem!$B$24*ROUND(1+(INDEX(CachTinhDiem!$B$15:$E$20,MATCH($O1486,CachTinhDiem!$A$15:$A$20,0),4)-1)*9/4,1),1)</f>
        <v>6.5</v>
      </c>
      <c r="T1486" s="18" t="str">
        <f>INDEX(CachTinhDiem!$A$8:$A$11,MATCH(MAX($P1486:$S1486),$P1486:$S1486,0))</f>
        <v>Đi học</v>
      </c>
      <c r="U1486" s="21" t="s">
        <v>91</v>
      </c>
      <c r="V1486" s="21" t="s">
        <v>92</v>
      </c>
    </row>
    <row r="1487" spans="1:22" ht="15" customHeight="1" x14ac:dyDescent="0.35">
      <c r="A1487" s="18" t="s">
        <v>3188</v>
      </c>
      <c r="B1487" s="18" t="s">
        <v>2972</v>
      </c>
      <c r="C1487" s="18" t="s">
        <v>3189</v>
      </c>
      <c r="D1487" s="18" t="s">
        <v>85</v>
      </c>
      <c r="E1487" s="18" t="s">
        <v>24</v>
      </c>
      <c r="F1487" s="18" t="s">
        <v>87</v>
      </c>
      <c r="G1487" s="18" t="s">
        <v>2979</v>
      </c>
      <c r="H1487" s="19">
        <v>23</v>
      </c>
      <c r="I1487" s="19">
        <v>40</v>
      </c>
      <c r="J1487" s="18" t="s">
        <v>133</v>
      </c>
      <c r="K1487" s="19">
        <v>1</v>
      </c>
      <c r="L1487" s="19">
        <v>3</v>
      </c>
      <c r="M1487" s="19">
        <v>2</v>
      </c>
      <c r="N1487" s="19">
        <v>2</v>
      </c>
      <c r="O1487" s="18" t="s">
        <v>90</v>
      </c>
      <c r="P1487" s="20">
        <f>ROUND(CachTinhDiem!$B$23*ROUND(1+(SUMPRODUCT(INDEX(CachTinhDiem!$B$8:$E$11,1,0),$K1487:$N1487)-1)*9/4,1)+CachTinhDiem!$B$24*ROUND(1+(INDEX(CachTinhDiem!$B$15:$E$20,MATCH($O1487,CachTinhDiem!$A$15:$A$20,0),1)-1)*9/4,1),1)</f>
        <v>4.9000000000000004</v>
      </c>
      <c r="Q1487" s="20">
        <f>ROUND(CachTinhDiem!$B$23*ROUND(1+(SUMPRODUCT(INDEX(CachTinhDiem!$B$8:$E$11,2,0),$K1487:$N1487)-1)*9/4,1)+CachTinhDiem!$B$24*ROUND(1+(INDEX(CachTinhDiem!$B$15:$E$20,MATCH($O1487,CachTinhDiem!$A$15:$A$20,0),2)-1)*9/4,1),1)</f>
        <v>4</v>
      </c>
      <c r="R1487" s="20">
        <f>ROUND(CachTinhDiem!$B$23*ROUND(1+(SUMPRODUCT(INDEX(CachTinhDiem!$B$8:$E$11,3,0),$K1487:$N1487)-1)*9/4,1)+CachTinhDiem!$B$24*ROUND(1+(INDEX(CachTinhDiem!$B$15:$E$20,MATCH($O1487,CachTinhDiem!$A$15:$A$20,0),3)-1)*9/4,1),1)</f>
        <v>5.0999999999999996</v>
      </c>
      <c r="S1487" s="20">
        <f>ROUND(CachTinhDiem!$B$23*ROUND(1+(SUMPRODUCT(INDEX(CachTinhDiem!$B$8:$E$11,4,0),$K1487:$N1487)-1)*9/4,1)+CachTinhDiem!$B$24*ROUND(1+(INDEX(CachTinhDiem!$B$15:$E$20,MATCH($O1487,CachTinhDiem!$A$15:$A$20,0),4)-1)*9/4,1),1)</f>
        <v>3.6</v>
      </c>
      <c r="T1487" s="18" t="str">
        <f>INDEX(CachTinhDiem!$A$8:$A$11,MATCH(MAX($P1487:$S1487),$P1487:$S1487,0))</f>
        <v>Vẽ ngoại cảnh</v>
      </c>
      <c r="U1487" s="21" t="s">
        <v>91</v>
      </c>
      <c r="V1487" s="21" t="s">
        <v>92</v>
      </c>
    </row>
    <row r="1488" spans="1:22" ht="15" customHeight="1" x14ac:dyDescent="0.35">
      <c r="A1488" s="18" t="s">
        <v>3190</v>
      </c>
      <c r="B1488" s="18" t="s">
        <v>2972</v>
      </c>
      <c r="C1488" s="18" t="s">
        <v>3191</v>
      </c>
      <c r="D1488" s="18" t="s">
        <v>85</v>
      </c>
      <c r="E1488" s="18" t="s">
        <v>24</v>
      </c>
      <c r="F1488" s="18" t="s">
        <v>87</v>
      </c>
      <c r="G1488" s="18" t="s">
        <v>1258</v>
      </c>
      <c r="H1488" s="19">
        <v>18</v>
      </c>
      <c r="I1488" s="19">
        <v>39</v>
      </c>
      <c r="J1488" s="18" t="s">
        <v>89</v>
      </c>
      <c r="K1488" s="19">
        <v>2</v>
      </c>
      <c r="L1488" s="19">
        <v>2</v>
      </c>
      <c r="M1488" s="19">
        <v>3</v>
      </c>
      <c r="N1488" s="19">
        <v>4</v>
      </c>
      <c r="O1488" s="18" t="s">
        <v>115</v>
      </c>
      <c r="P1488" s="20">
        <f>ROUND(CachTinhDiem!$B$23*ROUND(1+(SUMPRODUCT(INDEX(CachTinhDiem!$B$8:$E$11,1,0),$K1488:$N1488)-1)*9/4,1)+CachTinhDiem!$B$24*ROUND(1+(INDEX(CachTinhDiem!$B$15:$E$20,MATCH($O1488,CachTinhDiem!$A$15:$A$20,0),1)-1)*9/4,1),1)</f>
        <v>6.7</v>
      </c>
      <c r="Q1488" s="20">
        <f>ROUND(CachTinhDiem!$B$23*ROUND(1+(SUMPRODUCT(INDEX(CachTinhDiem!$B$8:$E$11,2,0),$K1488:$N1488)-1)*9/4,1)+CachTinhDiem!$B$24*ROUND(1+(INDEX(CachTinhDiem!$B$15:$E$20,MATCH($O1488,CachTinhDiem!$A$15:$A$20,0),2)-1)*9/4,1),1)</f>
        <v>5.7</v>
      </c>
      <c r="R1488" s="20">
        <f>ROUND(CachTinhDiem!$B$23*ROUND(1+(SUMPRODUCT(INDEX(CachTinhDiem!$B$8:$E$11,3,0),$K1488:$N1488)-1)*9/4,1)+CachTinhDiem!$B$24*ROUND(1+(INDEX(CachTinhDiem!$B$15:$E$20,MATCH($O1488,CachTinhDiem!$A$15:$A$20,0),3)-1)*9/4,1),1)</f>
        <v>6.7</v>
      </c>
      <c r="S1488" s="20">
        <f>ROUND(CachTinhDiem!$B$23*ROUND(1+(SUMPRODUCT(INDEX(CachTinhDiem!$B$8:$E$11,4,0),$K1488:$N1488)-1)*9/4,1)+CachTinhDiem!$B$24*ROUND(1+(INDEX(CachTinhDiem!$B$15:$E$20,MATCH($O1488,CachTinhDiem!$A$15:$A$20,0),4)-1)*9/4,1),1)</f>
        <v>6.1</v>
      </c>
      <c r="T1488" s="18" t="str">
        <f>INDEX(CachTinhDiem!$A$8:$A$11,MATCH(MAX($P1488:$S1488),$P1488:$S1488,0))</f>
        <v>Đi học</v>
      </c>
      <c r="U1488" s="21" t="s">
        <v>91</v>
      </c>
      <c r="V1488" s="21" t="s">
        <v>92</v>
      </c>
    </row>
    <row r="1489" spans="1:22" ht="15" customHeight="1" x14ac:dyDescent="0.35">
      <c r="A1489" s="18" t="s">
        <v>3192</v>
      </c>
      <c r="B1489" s="18" t="s">
        <v>2972</v>
      </c>
      <c r="C1489" s="18" t="s">
        <v>3193</v>
      </c>
      <c r="D1489" s="18" t="s">
        <v>85</v>
      </c>
      <c r="E1489" s="18" t="s">
        <v>144</v>
      </c>
      <c r="F1489" s="18" t="s">
        <v>87</v>
      </c>
      <c r="G1489" s="18" t="s">
        <v>2559</v>
      </c>
      <c r="H1489" s="19">
        <v>22</v>
      </c>
      <c r="I1489" s="19">
        <v>40</v>
      </c>
      <c r="J1489" s="18" t="s">
        <v>133</v>
      </c>
      <c r="K1489" s="19">
        <v>2</v>
      </c>
      <c r="L1489" s="19">
        <v>4</v>
      </c>
      <c r="M1489" s="19">
        <v>3</v>
      </c>
      <c r="N1489" s="19">
        <v>4</v>
      </c>
      <c r="O1489" s="18" t="s">
        <v>110</v>
      </c>
      <c r="P1489" s="20">
        <f>ROUND(CachTinhDiem!$B$23*ROUND(1+(SUMPRODUCT(INDEX(CachTinhDiem!$B$8:$E$11,1,0),$K1489:$N1489)-1)*9/4,1)+CachTinhDiem!$B$24*ROUND(1+(INDEX(CachTinhDiem!$B$15:$E$20,MATCH($O1489,CachTinhDiem!$A$15:$A$20,0),1)-1)*9/4,1),1)</f>
        <v>7</v>
      </c>
      <c r="Q1489" s="20">
        <f>ROUND(CachTinhDiem!$B$23*ROUND(1+(SUMPRODUCT(INDEX(CachTinhDiem!$B$8:$E$11,2,0),$K1489:$N1489)-1)*9/4,1)+CachTinhDiem!$B$24*ROUND(1+(INDEX(CachTinhDiem!$B$15:$E$20,MATCH($O1489,CachTinhDiem!$A$15:$A$20,0),2)-1)*9/4,1),1)</f>
        <v>5.6</v>
      </c>
      <c r="R1489" s="20">
        <f>ROUND(CachTinhDiem!$B$23*ROUND(1+(SUMPRODUCT(INDEX(CachTinhDiem!$B$8:$E$11,3,0),$K1489:$N1489)-1)*9/4,1)+CachTinhDiem!$B$24*ROUND(1+(INDEX(CachTinhDiem!$B$15:$E$20,MATCH($O1489,CachTinhDiem!$A$15:$A$20,0),3)-1)*9/4,1),1)</f>
        <v>6.3</v>
      </c>
      <c r="S1489" s="20">
        <f>ROUND(CachTinhDiem!$B$23*ROUND(1+(SUMPRODUCT(INDEX(CachTinhDiem!$B$8:$E$11,4,0),$K1489:$N1489)-1)*9/4,1)+CachTinhDiem!$B$24*ROUND(1+(INDEX(CachTinhDiem!$B$15:$E$20,MATCH($O1489,CachTinhDiem!$A$15:$A$20,0),4)-1)*9/4,1),1)</f>
        <v>7.5</v>
      </c>
      <c r="T1489" s="18" t="str">
        <f>INDEX(CachTinhDiem!$A$8:$A$11,MATCH(MAX($P1489:$S1489),$P1489:$S1489,0))</f>
        <v>Thuyết trình</v>
      </c>
      <c r="U1489" s="21" t="s">
        <v>91</v>
      </c>
      <c r="V1489" s="21" t="s">
        <v>92</v>
      </c>
    </row>
    <row r="1490" spans="1:22" ht="15" customHeight="1" x14ac:dyDescent="0.35">
      <c r="A1490" s="18" t="s">
        <v>3194</v>
      </c>
      <c r="B1490" s="18" t="s">
        <v>2972</v>
      </c>
      <c r="C1490" s="18" t="s">
        <v>3195</v>
      </c>
      <c r="D1490" s="18" t="s">
        <v>85</v>
      </c>
      <c r="E1490" s="18" t="s">
        <v>113</v>
      </c>
      <c r="F1490" s="18" t="s">
        <v>87</v>
      </c>
      <c r="G1490" s="18" t="s">
        <v>2559</v>
      </c>
      <c r="H1490" s="19">
        <v>23</v>
      </c>
      <c r="I1490" s="19">
        <v>39</v>
      </c>
      <c r="J1490" s="18" t="s">
        <v>133</v>
      </c>
      <c r="K1490" s="19">
        <v>2</v>
      </c>
      <c r="L1490" s="19">
        <v>4</v>
      </c>
      <c r="M1490" s="19">
        <v>3</v>
      </c>
      <c r="N1490" s="19">
        <v>5</v>
      </c>
      <c r="O1490" s="18" t="s">
        <v>103</v>
      </c>
      <c r="P1490" s="20">
        <f>ROUND(CachTinhDiem!$B$23*ROUND(1+(SUMPRODUCT(INDEX(CachTinhDiem!$B$8:$E$11,1,0),$K1490:$N1490)-1)*9/4,1)+CachTinhDiem!$B$24*ROUND(1+(INDEX(CachTinhDiem!$B$15:$E$20,MATCH($O1490,CachTinhDiem!$A$15:$A$20,0),1)-1)*9/4,1),1)</f>
        <v>7.5</v>
      </c>
      <c r="Q1490" s="20">
        <f>ROUND(CachTinhDiem!$B$23*ROUND(1+(SUMPRODUCT(INDEX(CachTinhDiem!$B$8:$E$11,2,0),$K1490:$N1490)-1)*9/4,1)+CachTinhDiem!$B$24*ROUND(1+(INDEX(CachTinhDiem!$B$15:$E$20,MATCH($O1490,CachTinhDiem!$A$15:$A$20,0),2)-1)*9/4,1),1)</f>
        <v>5.2</v>
      </c>
      <c r="R1490" s="20">
        <f>ROUND(CachTinhDiem!$B$23*ROUND(1+(SUMPRODUCT(INDEX(CachTinhDiem!$B$8:$E$11,3,0),$K1490:$N1490)-1)*9/4,1)+CachTinhDiem!$B$24*ROUND(1+(INDEX(CachTinhDiem!$B$15:$E$20,MATCH($O1490,CachTinhDiem!$A$15:$A$20,0),3)-1)*9/4,1),1)</f>
        <v>6</v>
      </c>
      <c r="S1490" s="20">
        <f>ROUND(CachTinhDiem!$B$23*ROUND(1+(SUMPRODUCT(INDEX(CachTinhDiem!$B$8:$E$11,4,0),$K1490:$N1490)-1)*9/4,1)+CachTinhDiem!$B$24*ROUND(1+(INDEX(CachTinhDiem!$B$15:$E$20,MATCH($O1490,CachTinhDiem!$A$15:$A$20,0),4)-1)*9/4,1),1)</f>
        <v>9.1</v>
      </c>
      <c r="T1490" s="18" t="str">
        <f>INDEX(CachTinhDiem!$A$8:$A$11,MATCH(MAX($P1490:$S1490),$P1490:$S1490,0))</f>
        <v>Thuyết trình</v>
      </c>
      <c r="U1490" s="21" t="s">
        <v>91</v>
      </c>
      <c r="V1490" s="21" t="s">
        <v>92</v>
      </c>
    </row>
    <row r="1491" spans="1:22" ht="15" customHeight="1" x14ac:dyDescent="0.35">
      <c r="A1491" s="18" t="s">
        <v>3196</v>
      </c>
      <c r="B1491" s="18" t="s">
        <v>2972</v>
      </c>
      <c r="C1491" s="18" t="s">
        <v>3197</v>
      </c>
      <c r="D1491" s="18" t="s">
        <v>85</v>
      </c>
      <c r="E1491" s="18" t="s">
        <v>225</v>
      </c>
      <c r="F1491" s="18" t="s">
        <v>87</v>
      </c>
      <c r="G1491" s="18" t="s">
        <v>1123</v>
      </c>
      <c r="H1491" s="19">
        <v>18</v>
      </c>
      <c r="I1491" s="19">
        <v>40</v>
      </c>
      <c r="J1491" s="18" t="s">
        <v>89</v>
      </c>
      <c r="K1491" s="19">
        <v>2</v>
      </c>
      <c r="L1491" s="19">
        <v>2</v>
      </c>
      <c r="M1491" s="19">
        <v>4</v>
      </c>
      <c r="N1491" s="19">
        <v>4</v>
      </c>
      <c r="O1491" s="18" t="s">
        <v>115</v>
      </c>
      <c r="P1491" s="20">
        <f>ROUND(CachTinhDiem!$B$23*ROUND(1+(SUMPRODUCT(INDEX(CachTinhDiem!$B$8:$E$11,1,0),$K1491:$N1491)-1)*9/4,1)+CachTinhDiem!$B$24*ROUND(1+(INDEX(CachTinhDiem!$B$15:$E$20,MATCH($O1491,CachTinhDiem!$A$15:$A$20,0),1)-1)*9/4,1),1)</f>
        <v>7.2</v>
      </c>
      <c r="Q1491" s="20">
        <f>ROUND(CachTinhDiem!$B$23*ROUND(1+(SUMPRODUCT(INDEX(CachTinhDiem!$B$8:$E$11,2,0),$K1491:$N1491)-1)*9/4,1)+CachTinhDiem!$B$24*ROUND(1+(INDEX(CachTinhDiem!$B$15:$E$20,MATCH($O1491,CachTinhDiem!$A$15:$A$20,0),2)-1)*9/4,1),1)</f>
        <v>6.5</v>
      </c>
      <c r="R1491" s="20">
        <f>ROUND(CachTinhDiem!$B$23*ROUND(1+(SUMPRODUCT(INDEX(CachTinhDiem!$B$8:$E$11,3,0),$K1491:$N1491)-1)*9/4,1)+CachTinhDiem!$B$24*ROUND(1+(INDEX(CachTinhDiem!$B$15:$E$20,MATCH($O1491,CachTinhDiem!$A$15:$A$20,0),3)-1)*9/4,1),1)</f>
        <v>7.5</v>
      </c>
      <c r="S1491" s="20">
        <f>ROUND(CachTinhDiem!$B$23*ROUND(1+(SUMPRODUCT(INDEX(CachTinhDiem!$B$8:$E$11,4,0),$K1491:$N1491)-1)*9/4,1)+CachTinhDiem!$B$24*ROUND(1+(INDEX(CachTinhDiem!$B$15:$E$20,MATCH($O1491,CachTinhDiem!$A$15:$A$20,0),4)-1)*9/4,1),1)</f>
        <v>6.5</v>
      </c>
      <c r="T1491" s="18" t="str">
        <f>INDEX(CachTinhDiem!$A$8:$A$11,MATCH(MAX($P1491:$S1491),$P1491:$S1491,0))</f>
        <v>Vẽ ngoại cảnh</v>
      </c>
      <c r="U1491" s="21" t="s">
        <v>91</v>
      </c>
      <c r="V1491" s="21" t="s">
        <v>92</v>
      </c>
    </row>
    <row r="1492" spans="1:22" ht="15" customHeight="1" x14ac:dyDescent="0.35">
      <c r="A1492" s="18" t="s">
        <v>3198</v>
      </c>
      <c r="B1492" s="18" t="s">
        <v>2972</v>
      </c>
      <c r="C1492" s="18" t="s">
        <v>3199</v>
      </c>
      <c r="D1492" s="18" t="s">
        <v>85</v>
      </c>
      <c r="E1492" s="18" t="s">
        <v>254</v>
      </c>
      <c r="F1492" s="18" t="s">
        <v>87</v>
      </c>
      <c r="G1492" s="18" t="s">
        <v>2559</v>
      </c>
      <c r="H1492" s="19">
        <v>22</v>
      </c>
      <c r="I1492" s="19">
        <v>40</v>
      </c>
      <c r="J1492" s="18" t="s">
        <v>133</v>
      </c>
      <c r="K1492" s="19">
        <v>2</v>
      </c>
      <c r="L1492" s="19">
        <v>4</v>
      </c>
      <c r="M1492" s="19">
        <v>3</v>
      </c>
      <c r="N1492" s="19">
        <v>3</v>
      </c>
      <c r="O1492" s="18" t="s">
        <v>103</v>
      </c>
      <c r="P1492" s="20">
        <f>ROUND(CachTinhDiem!$B$23*ROUND(1+(SUMPRODUCT(INDEX(CachTinhDiem!$B$8:$E$11,1,0),$K1492:$N1492)-1)*9/4,1)+CachTinhDiem!$B$24*ROUND(1+(INDEX(CachTinhDiem!$B$15:$E$20,MATCH($O1492,CachTinhDiem!$A$15:$A$20,0),1)-1)*9/4,1),1)</f>
        <v>6.5</v>
      </c>
      <c r="Q1492" s="20">
        <f>ROUND(CachTinhDiem!$B$23*ROUND(1+(SUMPRODUCT(INDEX(CachTinhDiem!$B$8:$E$11,2,0),$K1492:$N1492)-1)*9/4,1)+CachTinhDiem!$B$24*ROUND(1+(INDEX(CachTinhDiem!$B$15:$E$20,MATCH($O1492,CachTinhDiem!$A$15:$A$20,0),2)-1)*9/4,1),1)</f>
        <v>4.8</v>
      </c>
      <c r="R1492" s="20">
        <f>ROUND(CachTinhDiem!$B$23*ROUND(1+(SUMPRODUCT(INDEX(CachTinhDiem!$B$8:$E$11,3,0),$K1492:$N1492)-1)*9/4,1)+CachTinhDiem!$B$24*ROUND(1+(INDEX(CachTinhDiem!$B$15:$E$20,MATCH($O1492,CachTinhDiem!$A$15:$A$20,0),3)-1)*9/4,1),1)</f>
        <v>5.3</v>
      </c>
      <c r="S1492" s="20">
        <f>ROUND(CachTinhDiem!$B$23*ROUND(1+(SUMPRODUCT(INDEX(CachTinhDiem!$B$8:$E$11,4,0),$K1492:$N1492)-1)*9/4,1)+CachTinhDiem!$B$24*ROUND(1+(INDEX(CachTinhDiem!$B$15:$E$20,MATCH($O1492,CachTinhDiem!$A$15:$A$20,0),4)-1)*9/4,1),1)</f>
        <v>7.2</v>
      </c>
      <c r="T1492" s="18" t="str">
        <f>INDEX(CachTinhDiem!$A$8:$A$11,MATCH(MAX($P1492:$S1492),$P1492:$S1492,0))</f>
        <v>Thuyết trình</v>
      </c>
      <c r="U1492" s="21" t="s">
        <v>91</v>
      </c>
      <c r="V1492" s="21" t="s">
        <v>92</v>
      </c>
    </row>
    <row r="1493" spans="1:22" ht="15" customHeight="1" x14ac:dyDescent="0.35">
      <c r="A1493" s="18" t="s">
        <v>3200</v>
      </c>
      <c r="B1493" s="18" t="s">
        <v>2972</v>
      </c>
      <c r="C1493" s="18" t="s">
        <v>3201</v>
      </c>
      <c r="D1493" s="18" t="s">
        <v>85</v>
      </c>
      <c r="E1493" s="18" t="s">
        <v>186</v>
      </c>
      <c r="F1493" s="18" t="s">
        <v>87</v>
      </c>
      <c r="G1493" s="18" t="s">
        <v>1058</v>
      </c>
      <c r="H1493" s="19">
        <v>20</v>
      </c>
      <c r="I1493" s="19">
        <v>40</v>
      </c>
      <c r="J1493" s="18" t="s">
        <v>89</v>
      </c>
      <c r="K1493" s="19">
        <v>2</v>
      </c>
      <c r="L1493" s="19">
        <v>4</v>
      </c>
      <c r="M1493" s="19">
        <v>5</v>
      </c>
      <c r="N1493" s="19">
        <v>2</v>
      </c>
      <c r="O1493" s="18" t="s">
        <v>138</v>
      </c>
      <c r="P1493" s="20">
        <f>ROUND(CachTinhDiem!$B$23*ROUND(1+(SUMPRODUCT(INDEX(CachTinhDiem!$B$8:$E$11,1,0),$K1493:$N1493)-1)*9/4,1)+CachTinhDiem!$B$24*ROUND(1+(INDEX(CachTinhDiem!$B$15:$E$20,MATCH($O1493,CachTinhDiem!$A$15:$A$20,0),1)-1)*9/4,1),1)</f>
        <v>7</v>
      </c>
      <c r="Q1493" s="20">
        <f>ROUND(CachTinhDiem!$B$23*ROUND(1+(SUMPRODUCT(INDEX(CachTinhDiem!$B$8:$E$11,2,0),$K1493:$N1493)-1)*9/4,1)+CachTinhDiem!$B$24*ROUND(1+(INDEX(CachTinhDiem!$B$15:$E$20,MATCH($O1493,CachTinhDiem!$A$15:$A$20,0),2)-1)*9/4,1),1)</f>
        <v>8.3000000000000007</v>
      </c>
      <c r="R1493" s="20">
        <f>ROUND(CachTinhDiem!$B$23*ROUND(1+(SUMPRODUCT(INDEX(CachTinhDiem!$B$8:$E$11,3,0),$K1493:$N1493)-1)*9/4,1)+CachTinhDiem!$B$24*ROUND(1+(INDEX(CachTinhDiem!$B$15:$E$20,MATCH($O1493,CachTinhDiem!$A$15:$A$20,0),3)-1)*9/4,1),1)</f>
        <v>7.9</v>
      </c>
      <c r="S1493" s="20">
        <f>ROUND(CachTinhDiem!$B$23*ROUND(1+(SUMPRODUCT(INDEX(CachTinhDiem!$B$8:$E$11,4,0),$K1493:$N1493)-1)*9/4,1)+CachTinhDiem!$B$24*ROUND(1+(INDEX(CachTinhDiem!$B$15:$E$20,MATCH($O1493,CachTinhDiem!$A$15:$A$20,0),4)-1)*9/4,1),1)</f>
        <v>4.2</v>
      </c>
      <c r="T1493" s="18" t="str">
        <f>INDEX(CachTinhDiem!$A$8:$A$11,MATCH(MAX($P1493:$S1493),$P1493:$S1493,0))</f>
        <v>Xưởng/Công trình</v>
      </c>
      <c r="U1493" s="21" t="s">
        <v>91</v>
      </c>
      <c r="V1493" s="21" t="s">
        <v>92</v>
      </c>
    </row>
    <row r="1494" spans="1:22" ht="15" customHeight="1" x14ac:dyDescent="0.35">
      <c r="A1494" s="18" t="s">
        <v>3202</v>
      </c>
      <c r="B1494" s="18" t="s">
        <v>2972</v>
      </c>
      <c r="C1494" s="18" t="s">
        <v>3203</v>
      </c>
      <c r="D1494" s="18" t="s">
        <v>100</v>
      </c>
      <c r="E1494" s="18" t="s">
        <v>131</v>
      </c>
      <c r="F1494" s="18" t="s">
        <v>87</v>
      </c>
      <c r="G1494" s="18" t="s">
        <v>210</v>
      </c>
      <c r="H1494" s="19">
        <v>22</v>
      </c>
      <c r="I1494" s="19">
        <v>40</v>
      </c>
      <c r="J1494" s="18" t="s">
        <v>133</v>
      </c>
      <c r="K1494" s="19">
        <v>1</v>
      </c>
      <c r="L1494" s="19">
        <v>5</v>
      </c>
      <c r="M1494" s="19">
        <v>5</v>
      </c>
      <c r="N1494" s="19">
        <v>3</v>
      </c>
      <c r="O1494" s="18" t="s">
        <v>138</v>
      </c>
      <c r="P1494" s="20">
        <f>ROUND(CachTinhDiem!$B$23*ROUND(1+(SUMPRODUCT(INDEX(CachTinhDiem!$B$8:$E$11,1,0),$K1494:$N1494)-1)*9/4,1)+CachTinhDiem!$B$24*ROUND(1+(INDEX(CachTinhDiem!$B$15:$E$20,MATCH($O1494,CachTinhDiem!$A$15:$A$20,0),1)-1)*9/4,1),1)</f>
        <v>7.8</v>
      </c>
      <c r="Q1494" s="20">
        <f>ROUND(CachTinhDiem!$B$23*ROUND(1+(SUMPRODUCT(INDEX(CachTinhDiem!$B$8:$E$11,2,0),$K1494:$N1494)-1)*9/4,1)+CachTinhDiem!$B$24*ROUND(1+(INDEX(CachTinhDiem!$B$15:$E$20,MATCH($O1494,CachTinhDiem!$A$15:$A$20,0),2)-1)*9/4,1),1)</f>
        <v>8.5</v>
      </c>
      <c r="R1494" s="20">
        <f>ROUND(CachTinhDiem!$B$23*ROUND(1+(SUMPRODUCT(INDEX(CachTinhDiem!$B$8:$E$11,3,0),$K1494:$N1494)-1)*9/4,1)+CachTinhDiem!$B$24*ROUND(1+(INDEX(CachTinhDiem!$B$15:$E$20,MATCH($O1494,CachTinhDiem!$A$15:$A$20,0),3)-1)*9/4,1),1)</f>
        <v>8.6999999999999993</v>
      </c>
      <c r="S1494" s="20">
        <f>ROUND(CachTinhDiem!$B$23*ROUND(1+(SUMPRODUCT(INDEX(CachTinhDiem!$B$8:$E$11,4,0),$K1494:$N1494)-1)*9/4,1)+CachTinhDiem!$B$24*ROUND(1+(INDEX(CachTinhDiem!$B$15:$E$20,MATCH($O1494,CachTinhDiem!$A$15:$A$20,0),4)-1)*9/4,1),1)</f>
        <v>5.4</v>
      </c>
      <c r="T1494" s="18" t="str">
        <f>INDEX(CachTinhDiem!$A$8:$A$11,MATCH(MAX($P1494:$S1494),$P1494:$S1494,0))</f>
        <v>Vẽ ngoại cảnh</v>
      </c>
      <c r="U1494" s="21" t="s">
        <v>91</v>
      </c>
      <c r="V1494" s="21" t="s">
        <v>92</v>
      </c>
    </row>
    <row r="1495" spans="1:22" ht="15" customHeight="1" x14ac:dyDescent="0.35">
      <c r="A1495" s="18" t="s">
        <v>3204</v>
      </c>
      <c r="B1495" s="18" t="s">
        <v>2972</v>
      </c>
      <c r="C1495" s="18" t="s">
        <v>3205</v>
      </c>
      <c r="D1495" s="18" t="s">
        <v>85</v>
      </c>
      <c r="E1495" s="18" t="s">
        <v>95</v>
      </c>
      <c r="F1495" s="18" t="s">
        <v>87</v>
      </c>
      <c r="G1495" s="18" t="s">
        <v>2979</v>
      </c>
      <c r="H1495" s="19">
        <v>24</v>
      </c>
      <c r="I1495" s="19">
        <v>40</v>
      </c>
      <c r="J1495" s="18" t="s">
        <v>133</v>
      </c>
      <c r="K1495" s="19">
        <v>1</v>
      </c>
      <c r="L1495" s="19">
        <v>3</v>
      </c>
      <c r="M1495" s="19">
        <v>4</v>
      </c>
      <c r="N1495" s="19">
        <v>3</v>
      </c>
      <c r="O1495" s="18" t="s">
        <v>90</v>
      </c>
      <c r="P1495" s="20">
        <f>ROUND(CachTinhDiem!$B$23*ROUND(1+(SUMPRODUCT(INDEX(CachTinhDiem!$B$8:$E$11,1,0),$K1495:$N1495)-1)*9/4,1)+CachTinhDiem!$B$24*ROUND(1+(INDEX(CachTinhDiem!$B$15:$E$20,MATCH($O1495,CachTinhDiem!$A$15:$A$20,0),1)-1)*9/4,1),1)</f>
        <v>6.3</v>
      </c>
      <c r="Q1495" s="20">
        <f>ROUND(CachTinhDiem!$B$23*ROUND(1+(SUMPRODUCT(INDEX(CachTinhDiem!$B$8:$E$11,2,0),$K1495:$N1495)-1)*9/4,1)+CachTinhDiem!$B$24*ROUND(1+(INDEX(CachTinhDiem!$B$15:$E$20,MATCH($O1495,CachTinhDiem!$A$15:$A$20,0),2)-1)*9/4,1),1)</f>
        <v>5.6</v>
      </c>
      <c r="R1495" s="20">
        <f>ROUND(CachTinhDiem!$B$23*ROUND(1+(SUMPRODUCT(INDEX(CachTinhDiem!$B$8:$E$11,3,0),$K1495:$N1495)-1)*9/4,1)+CachTinhDiem!$B$24*ROUND(1+(INDEX(CachTinhDiem!$B$15:$E$20,MATCH($O1495,CachTinhDiem!$A$15:$A$20,0),3)-1)*9/4,1),1)</f>
        <v>7</v>
      </c>
      <c r="S1495" s="20">
        <f>ROUND(CachTinhDiem!$B$23*ROUND(1+(SUMPRODUCT(INDEX(CachTinhDiem!$B$8:$E$11,4,0),$K1495:$N1495)-1)*9/4,1)+CachTinhDiem!$B$24*ROUND(1+(INDEX(CachTinhDiem!$B$15:$E$20,MATCH($O1495,CachTinhDiem!$A$15:$A$20,0),4)-1)*9/4,1),1)</f>
        <v>5.2</v>
      </c>
      <c r="T1495" s="18" t="str">
        <f>INDEX(CachTinhDiem!$A$8:$A$11,MATCH(MAX($P1495:$S1495),$P1495:$S1495,0))</f>
        <v>Vẽ ngoại cảnh</v>
      </c>
      <c r="U1495" s="21" t="s">
        <v>91</v>
      </c>
      <c r="V1495" s="21" t="s">
        <v>92</v>
      </c>
    </row>
    <row r="1496" spans="1:22" ht="15" customHeight="1" x14ac:dyDescent="0.35">
      <c r="A1496" s="18" t="s">
        <v>3206</v>
      </c>
      <c r="B1496" s="18" t="s">
        <v>2972</v>
      </c>
      <c r="C1496" s="18" t="s">
        <v>3207</v>
      </c>
      <c r="D1496" s="18" t="s">
        <v>136</v>
      </c>
      <c r="E1496" s="18" t="s">
        <v>113</v>
      </c>
      <c r="F1496" s="18" t="s">
        <v>87</v>
      </c>
      <c r="G1496" s="18" t="s">
        <v>1258</v>
      </c>
      <c r="H1496" s="19">
        <v>18</v>
      </c>
      <c r="I1496" s="19">
        <v>40</v>
      </c>
      <c r="J1496" s="18" t="s">
        <v>89</v>
      </c>
      <c r="K1496" s="19">
        <v>2</v>
      </c>
      <c r="L1496" s="19">
        <v>2</v>
      </c>
      <c r="M1496" s="19">
        <v>4</v>
      </c>
      <c r="N1496" s="19">
        <v>3</v>
      </c>
      <c r="O1496" s="18" t="s">
        <v>115</v>
      </c>
      <c r="P1496" s="20">
        <f>ROUND(CachTinhDiem!$B$23*ROUND(1+(SUMPRODUCT(INDEX(CachTinhDiem!$B$8:$E$11,1,0),$K1496:$N1496)-1)*9/4,1)+CachTinhDiem!$B$24*ROUND(1+(INDEX(CachTinhDiem!$B$15:$E$20,MATCH($O1496,CachTinhDiem!$A$15:$A$20,0),1)-1)*9/4,1),1)</f>
        <v>6.7</v>
      </c>
      <c r="Q1496" s="20">
        <f>ROUND(CachTinhDiem!$B$23*ROUND(1+(SUMPRODUCT(INDEX(CachTinhDiem!$B$8:$E$11,2,0),$K1496:$N1496)-1)*9/4,1)+CachTinhDiem!$B$24*ROUND(1+(INDEX(CachTinhDiem!$B$15:$E$20,MATCH($O1496,CachTinhDiem!$A$15:$A$20,0),2)-1)*9/4,1),1)</f>
        <v>6.3</v>
      </c>
      <c r="R1496" s="20">
        <f>ROUND(CachTinhDiem!$B$23*ROUND(1+(SUMPRODUCT(INDEX(CachTinhDiem!$B$8:$E$11,3,0),$K1496:$N1496)-1)*9/4,1)+CachTinhDiem!$B$24*ROUND(1+(INDEX(CachTinhDiem!$B$15:$E$20,MATCH($O1496,CachTinhDiem!$A$15:$A$20,0),3)-1)*9/4,1),1)</f>
        <v>7.2</v>
      </c>
      <c r="S1496" s="20">
        <f>ROUND(CachTinhDiem!$B$23*ROUND(1+(SUMPRODUCT(INDEX(CachTinhDiem!$B$8:$E$11,4,0),$K1496:$N1496)-1)*9/4,1)+CachTinhDiem!$B$24*ROUND(1+(INDEX(CachTinhDiem!$B$15:$E$20,MATCH($O1496,CachTinhDiem!$A$15:$A$20,0),4)-1)*9/4,1),1)</f>
        <v>5.5</v>
      </c>
      <c r="T1496" s="18" t="str">
        <f>INDEX(CachTinhDiem!$A$8:$A$11,MATCH(MAX($P1496:$S1496),$P1496:$S1496,0))</f>
        <v>Vẽ ngoại cảnh</v>
      </c>
      <c r="U1496" s="21" t="s">
        <v>91</v>
      </c>
      <c r="V1496" s="21" t="s">
        <v>92</v>
      </c>
    </row>
    <row r="1497" spans="1:22" ht="15" customHeight="1" x14ac:dyDescent="0.35">
      <c r="A1497" s="18" t="s">
        <v>3208</v>
      </c>
      <c r="B1497" s="18" t="s">
        <v>2972</v>
      </c>
      <c r="C1497" s="18" t="s">
        <v>3209</v>
      </c>
      <c r="D1497" s="18" t="s">
        <v>136</v>
      </c>
      <c r="E1497" s="18" t="s">
        <v>95</v>
      </c>
      <c r="F1497" s="18" t="s">
        <v>87</v>
      </c>
      <c r="G1497" s="18" t="s">
        <v>1058</v>
      </c>
      <c r="H1497" s="19">
        <v>20</v>
      </c>
      <c r="I1497" s="19">
        <v>40</v>
      </c>
      <c r="J1497" s="18" t="s">
        <v>89</v>
      </c>
      <c r="K1497" s="19">
        <v>2</v>
      </c>
      <c r="L1497" s="19">
        <v>4</v>
      </c>
      <c r="M1497" s="19">
        <v>5</v>
      </c>
      <c r="N1497" s="19">
        <v>3</v>
      </c>
      <c r="O1497" s="18" t="s">
        <v>138</v>
      </c>
      <c r="P1497" s="20">
        <f>ROUND(CachTinhDiem!$B$23*ROUND(1+(SUMPRODUCT(INDEX(CachTinhDiem!$B$8:$E$11,1,0),$K1497:$N1497)-1)*9/4,1)+CachTinhDiem!$B$24*ROUND(1+(INDEX(CachTinhDiem!$B$15:$E$20,MATCH($O1497,CachTinhDiem!$A$15:$A$20,0),1)-1)*9/4,1),1)</f>
        <v>7.5</v>
      </c>
      <c r="Q1497" s="20">
        <f>ROUND(CachTinhDiem!$B$23*ROUND(1+(SUMPRODUCT(INDEX(CachTinhDiem!$B$8:$E$11,2,0),$K1497:$N1497)-1)*9/4,1)+CachTinhDiem!$B$24*ROUND(1+(INDEX(CachTinhDiem!$B$15:$E$20,MATCH($O1497,CachTinhDiem!$A$15:$A$20,0),2)-1)*9/4,1),1)</f>
        <v>8.5</v>
      </c>
      <c r="R1497" s="20">
        <f>ROUND(CachTinhDiem!$B$23*ROUND(1+(SUMPRODUCT(INDEX(CachTinhDiem!$B$8:$E$11,3,0),$K1497:$N1497)-1)*9/4,1)+CachTinhDiem!$B$24*ROUND(1+(INDEX(CachTinhDiem!$B$15:$E$20,MATCH($O1497,CachTinhDiem!$A$15:$A$20,0),3)-1)*9/4,1),1)</f>
        <v>8.1999999999999993</v>
      </c>
      <c r="S1497" s="20">
        <f>ROUND(CachTinhDiem!$B$23*ROUND(1+(SUMPRODUCT(INDEX(CachTinhDiem!$B$8:$E$11,4,0),$K1497:$N1497)-1)*9/4,1)+CachTinhDiem!$B$24*ROUND(1+(INDEX(CachTinhDiem!$B$15:$E$20,MATCH($O1497,CachTinhDiem!$A$15:$A$20,0),4)-1)*9/4,1),1)</f>
        <v>5.0999999999999996</v>
      </c>
      <c r="T1497" s="18" t="str">
        <f>INDEX(CachTinhDiem!$A$8:$A$11,MATCH(MAX($P1497:$S1497),$P1497:$S1497,0))</f>
        <v>Xưởng/Công trình</v>
      </c>
      <c r="U1497" s="21" t="s">
        <v>91</v>
      </c>
      <c r="V1497" s="21" t="s">
        <v>92</v>
      </c>
    </row>
    <row r="1498" spans="1:22" ht="15" customHeight="1" x14ac:dyDescent="0.35">
      <c r="A1498" s="18" t="s">
        <v>3210</v>
      </c>
      <c r="B1498" s="18" t="s">
        <v>2972</v>
      </c>
      <c r="C1498" s="18" t="s">
        <v>3211</v>
      </c>
      <c r="D1498" s="18" t="s">
        <v>100</v>
      </c>
      <c r="E1498" s="18" t="s">
        <v>160</v>
      </c>
      <c r="F1498" s="18" t="s">
        <v>87</v>
      </c>
      <c r="G1498" s="18" t="s">
        <v>2979</v>
      </c>
      <c r="H1498" s="19">
        <v>23</v>
      </c>
      <c r="I1498" s="19">
        <v>40</v>
      </c>
      <c r="J1498" s="18" t="s">
        <v>133</v>
      </c>
      <c r="K1498" s="19">
        <v>1</v>
      </c>
      <c r="L1498" s="19">
        <v>3</v>
      </c>
      <c r="M1498" s="19">
        <v>3</v>
      </c>
      <c r="N1498" s="19">
        <v>3</v>
      </c>
      <c r="O1498" s="18" t="s">
        <v>90</v>
      </c>
      <c r="P1498" s="20">
        <f>ROUND(CachTinhDiem!$B$23*ROUND(1+(SUMPRODUCT(INDEX(CachTinhDiem!$B$8:$E$11,1,0),$K1498:$N1498)-1)*9/4,1)+CachTinhDiem!$B$24*ROUND(1+(INDEX(CachTinhDiem!$B$15:$E$20,MATCH($O1498,CachTinhDiem!$A$15:$A$20,0),1)-1)*9/4,1),1)</f>
        <v>5.9</v>
      </c>
      <c r="Q1498" s="20">
        <f>ROUND(CachTinhDiem!$B$23*ROUND(1+(SUMPRODUCT(INDEX(CachTinhDiem!$B$8:$E$11,2,0),$K1498:$N1498)-1)*9/4,1)+CachTinhDiem!$B$24*ROUND(1+(INDEX(CachTinhDiem!$B$15:$E$20,MATCH($O1498,CachTinhDiem!$A$15:$A$20,0),2)-1)*9/4,1),1)</f>
        <v>4.9000000000000004</v>
      </c>
      <c r="R1498" s="20">
        <f>ROUND(CachTinhDiem!$B$23*ROUND(1+(SUMPRODUCT(INDEX(CachTinhDiem!$B$8:$E$11,3,0),$K1498:$N1498)-1)*9/4,1)+CachTinhDiem!$B$24*ROUND(1+(INDEX(CachTinhDiem!$B$15:$E$20,MATCH($O1498,CachTinhDiem!$A$15:$A$20,0),3)-1)*9/4,1),1)</f>
        <v>6.2</v>
      </c>
      <c r="S1498" s="20">
        <f>ROUND(CachTinhDiem!$B$23*ROUND(1+(SUMPRODUCT(INDEX(CachTinhDiem!$B$8:$E$11,4,0),$K1498:$N1498)-1)*9/4,1)+CachTinhDiem!$B$24*ROUND(1+(INDEX(CachTinhDiem!$B$15:$E$20,MATCH($O1498,CachTinhDiem!$A$15:$A$20,0),4)-1)*9/4,1),1)</f>
        <v>4.8</v>
      </c>
      <c r="T1498" s="18" t="str">
        <f>INDEX(CachTinhDiem!$A$8:$A$11,MATCH(MAX($P1498:$S1498),$P1498:$S1498,0))</f>
        <v>Vẽ ngoại cảnh</v>
      </c>
      <c r="U1498" s="21" t="s">
        <v>91</v>
      </c>
      <c r="V1498" s="21" t="s">
        <v>92</v>
      </c>
    </row>
    <row r="1499" spans="1:22" ht="15" customHeight="1" x14ac:dyDescent="0.35">
      <c r="A1499" s="18" t="s">
        <v>3212</v>
      </c>
      <c r="B1499" s="18" t="s">
        <v>2972</v>
      </c>
      <c r="C1499" s="18" t="s">
        <v>3213</v>
      </c>
      <c r="D1499" s="18" t="s">
        <v>85</v>
      </c>
      <c r="E1499" s="18" t="s">
        <v>183</v>
      </c>
      <c r="F1499" s="18" t="s">
        <v>87</v>
      </c>
      <c r="G1499" s="18" t="s">
        <v>2979</v>
      </c>
      <c r="H1499" s="19">
        <v>20</v>
      </c>
      <c r="I1499" s="19">
        <v>40</v>
      </c>
      <c r="J1499" s="18" t="s">
        <v>89</v>
      </c>
      <c r="K1499" s="19">
        <v>2</v>
      </c>
      <c r="L1499" s="19">
        <v>3</v>
      </c>
      <c r="M1499" s="19">
        <v>5</v>
      </c>
      <c r="N1499" s="19">
        <v>2</v>
      </c>
      <c r="O1499" s="18" t="s">
        <v>138</v>
      </c>
      <c r="P1499" s="20">
        <f>ROUND(CachTinhDiem!$B$23*ROUND(1+(SUMPRODUCT(INDEX(CachTinhDiem!$B$8:$E$11,1,0),$K1499:$N1499)-1)*9/4,1)+CachTinhDiem!$B$24*ROUND(1+(INDEX(CachTinhDiem!$B$15:$E$20,MATCH($O1499,CachTinhDiem!$A$15:$A$20,0),1)-1)*9/4,1),1)</f>
        <v>6.5</v>
      </c>
      <c r="Q1499" s="20">
        <f>ROUND(CachTinhDiem!$B$23*ROUND(1+(SUMPRODUCT(INDEX(CachTinhDiem!$B$8:$E$11,2,0),$K1499:$N1499)-1)*9/4,1)+CachTinhDiem!$B$24*ROUND(1+(INDEX(CachTinhDiem!$B$15:$E$20,MATCH($O1499,CachTinhDiem!$A$15:$A$20,0),2)-1)*9/4,1),1)</f>
        <v>8</v>
      </c>
      <c r="R1499" s="20">
        <f>ROUND(CachTinhDiem!$B$23*ROUND(1+(SUMPRODUCT(INDEX(CachTinhDiem!$B$8:$E$11,3,0),$K1499:$N1499)-1)*9/4,1)+CachTinhDiem!$B$24*ROUND(1+(INDEX(CachTinhDiem!$B$15:$E$20,MATCH($O1499,CachTinhDiem!$A$15:$A$20,0),3)-1)*9/4,1),1)</f>
        <v>7.5</v>
      </c>
      <c r="S1499" s="20">
        <f>ROUND(CachTinhDiem!$B$23*ROUND(1+(SUMPRODUCT(INDEX(CachTinhDiem!$B$8:$E$11,4,0),$K1499:$N1499)-1)*9/4,1)+CachTinhDiem!$B$24*ROUND(1+(INDEX(CachTinhDiem!$B$15:$E$20,MATCH($O1499,CachTinhDiem!$A$15:$A$20,0),4)-1)*9/4,1),1)</f>
        <v>3.9</v>
      </c>
      <c r="T1499" s="18" t="str">
        <f>INDEX(CachTinhDiem!$A$8:$A$11,MATCH(MAX($P1499:$S1499),$P1499:$S1499,0))</f>
        <v>Xưởng/Công trình</v>
      </c>
      <c r="U1499" s="21" t="s">
        <v>91</v>
      </c>
      <c r="V1499" s="21" t="s">
        <v>92</v>
      </c>
    </row>
    <row r="1500" spans="1:22" ht="15" customHeight="1" x14ac:dyDescent="0.35">
      <c r="A1500" s="18" t="s">
        <v>3214</v>
      </c>
      <c r="B1500" s="18" t="s">
        <v>2972</v>
      </c>
      <c r="C1500" s="18" t="s">
        <v>3215</v>
      </c>
      <c r="D1500" s="18" t="s">
        <v>85</v>
      </c>
      <c r="E1500" s="18" t="s">
        <v>141</v>
      </c>
      <c r="F1500" s="18" t="s">
        <v>87</v>
      </c>
      <c r="G1500" s="18" t="s">
        <v>2979</v>
      </c>
      <c r="H1500" s="19">
        <v>22</v>
      </c>
      <c r="I1500" s="19">
        <v>40</v>
      </c>
      <c r="J1500" s="18" t="s">
        <v>133</v>
      </c>
      <c r="K1500" s="19">
        <v>1</v>
      </c>
      <c r="L1500" s="19">
        <v>3</v>
      </c>
      <c r="M1500" s="19">
        <v>5</v>
      </c>
      <c r="N1500" s="19">
        <v>2</v>
      </c>
      <c r="O1500" s="18" t="s">
        <v>138</v>
      </c>
      <c r="P1500" s="20">
        <f>ROUND(CachTinhDiem!$B$23*ROUND(1+(SUMPRODUCT(INDEX(CachTinhDiem!$B$8:$E$11,1,0),$K1500:$N1500)-1)*9/4,1)+CachTinhDiem!$B$24*ROUND(1+(INDEX(CachTinhDiem!$B$15:$E$20,MATCH($O1500,CachTinhDiem!$A$15:$A$20,0),1)-1)*9/4,1),1)</f>
        <v>6.3</v>
      </c>
      <c r="Q1500" s="20">
        <f>ROUND(CachTinhDiem!$B$23*ROUND(1+(SUMPRODUCT(INDEX(CachTinhDiem!$B$8:$E$11,2,0),$K1500:$N1500)-1)*9/4,1)+CachTinhDiem!$B$24*ROUND(1+(INDEX(CachTinhDiem!$B$15:$E$20,MATCH($O1500,CachTinhDiem!$A$15:$A$20,0),2)-1)*9/4,1),1)</f>
        <v>7.6</v>
      </c>
      <c r="R1500" s="20">
        <f>ROUND(CachTinhDiem!$B$23*ROUND(1+(SUMPRODUCT(INDEX(CachTinhDiem!$B$8:$E$11,3,0),$K1500:$N1500)-1)*9/4,1)+CachTinhDiem!$B$24*ROUND(1+(INDEX(CachTinhDiem!$B$15:$E$20,MATCH($O1500,CachTinhDiem!$A$15:$A$20,0),3)-1)*9/4,1),1)</f>
        <v>7.5</v>
      </c>
      <c r="S1500" s="20">
        <f>ROUND(CachTinhDiem!$B$23*ROUND(1+(SUMPRODUCT(INDEX(CachTinhDiem!$B$8:$E$11,4,0),$K1500:$N1500)-1)*9/4,1)+CachTinhDiem!$B$24*ROUND(1+(INDEX(CachTinhDiem!$B$15:$E$20,MATCH($O1500,CachTinhDiem!$A$15:$A$20,0),4)-1)*9/4,1),1)</f>
        <v>3.9</v>
      </c>
      <c r="T1500" s="18" t="str">
        <f>INDEX(CachTinhDiem!$A$8:$A$11,MATCH(MAX($P1500:$S1500),$P1500:$S1500,0))</f>
        <v>Xưởng/Công trình</v>
      </c>
      <c r="U1500" s="21" t="s">
        <v>91</v>
      </c>
      <c r="V1500" s="21" t="s">
        <v>92</v>
      </c>
    </row>
    <row r="1501" spans="1:22" ht="15" customHeight="1" x14ac:dyDescent="0.35">
      <c r="A1501" s="18" t="s">
        <v>3216</v>
      </c>
      <c r="B1501" s="18" t="s">
        <v>2972</v>
      </c>
      <c r="C1501" s="18" t="s">
        <v>3217</v>
      </c>
      <c r="D1501" s="18" t="s">
        <v>136</v>
      </c>
      <c r="E1501" s="18" t="s">
        <v>106</v>
      </c>
      <c r="F1501" s="18" t="s">
        <v>87</v>
      </c>
      <c r="G1501" s="18" t="s">
        <v>2979</v>
      </c>
      <c r="H1501" s="19">
        <v>23</v>
      </c>
      <c r="I1501" s="19">
        <v>40</v>
      </c>
      <c r="J1501" s="18" t="s">
        <v>133</v>
      </c>
      <c r="K1501" s="19">
        <v>1</v>
      </c>
      <c r="L1501" s="19">
        <v>3</v>
      </c>
      <c r="M1501" s="19">
        <v>3</v>
      </c>
      <c r="N1501" s="19">
        <v>2</v>
      </c>
      <c r="O1501" s="18" t="s">
        <v>90</v>
      </c>
      <c r="P1501" s="20">
        <f>ROUND(CachTinhDiem!$B$23*ROUND(1+(SUMPRODUCT(INDEX(CachTinhDiem!$B$8:$E$11,1,0),$K1501:$N1501)-1)*9/4,1)+CachTinhDiem!$B$24*ROUND(1+(INDEX(CachTinhDiem!$B$15:$E$20,MATCH($O1501,CachTinhDiem!$A$15:$A$20,0),1)-1)*9/4,1),1)</f>
        <v>5.4</v>
      </c>
      <c r="Q1501" s="20">
        <f>ROUND(CachTinhDiem!$B$23*ROUND(1+(SUMPRODUCT(INDEX(CachTinhDiem!$B$8:$E$11,2,0),$K1501:$N1501)-1)*9/4,1)+CachTinhDiem!$B$24*ROUND(1+(INDEX(CachTinhDiem!$B$15:$E$20,MATCH($O1501,CachTinhDiem!$A$15:$A$20,0),2)-1)*9/4,1),1)</f>
        <v>4.7</v>
      </c>
      <c r="R1501" s="20">
        <f>ROUND(CachTinhDiem!$B$23*ROUND(1+(SUMPRODUCT(INDEX(CachTinhDiem!$B$8:$E$11,3,0),$K1501:$N1501)-1)*9/4,1)+CachTinhDiem!$B$24*ROUND(1+(INDEX(CachTinhDiem!$B$15:$E$20,MATCH($O1501,CachTinhDiem!$A$15:$A$20,0),3)-1)*9/4,1),1)</f>
        <v>5.9</v>
      </c>
      <c r="S1501" s="20">
        <f>ROUND(CachTinhDiem!$B$23*ROUND(1+(SUMPRODUCT(INDEX(CachTinhDiem!$B$8:$E$11,4,0),$K1501:$N1501)-1)*9/4,1)+CachTinhDiem!$B$24*ROUND(1+(INDEX(CachTinhDiem!$B$15:$E$20,MATCH($O1501,CachTinhDiem!$A$15:$A$20,0),4)-1)*9/4,1),1)</f>
        <v>3.9</v>
      </c>
      <c r="T1501" s="18" t="str">
        <f>INDEX(CachTinhDiem!$A$8:$A$11,MATCH(MAX($P1501:$S1501),$P1501:$S1501,0))</f>
        <v>Vẽ ngoại cảnh</v>
      </c>
      <c r="U1501" s="21" t="s">
        <v>91</v>
      </c>
      <c r="V1501" s="21" t="s">
        <v>92</v>
      </c>
    </row>
  </sheetData>
  <autoFilter ref="A1:V1501"/>
  <hyperlinks>
    <hyperlink ref="U2" r:id="rId1"/>
    <hyperlink ref="V2" r:id="rId2"/>
    <hyperlink ref="U3" r:id="rId3"/>
    <hyperlink ref="V3" r:id="rId4"/>
    <hyperlink ref="U4" r:id="rId5"/>
    <hyperlink ref="V4" r:id="rId6"/>
    <hyperlink ref="U5" r:id="rId7"/>
    <hyperlink ref="V5" r:id="rId8"/>
    <hyperlink ref="U6" r:id="rId9"/>
    <hyperlink ref="V6" r:id="rId10"/>
    <hyperlink ref="U7" r:id="rId11"/>
    <hyperlink ref="V7" r:id="rId12"/>
    <hyperlink ref="U8" r:id="rId13"/>
    <hyperlink ref="V8" r:id="rId14"/>
    <hyperlink ref="U9" r:id="rId15"/>
    <hyperlink ref="V9" r:id="rId16"/>
    <hyperlink ref="U10" r:id="rId17"/>
    <hyperlink ref="V10" r:id="rId18"/>
    <hyperlink ref="U11" r:id="rId19"/>
    <hyperlink ref="V11" r:id="rId20"/>
    <hyperlink ref="U12" r:id="rId21"/>
    <hyperlink ref="V12" r:id="rId22"/>
    <hyperlink ref="U13" r:id="rId23"/>
    <hyperlink ref="V13" r:id="rId24"/>
    <hyperlink ref="U14" r:id="rId25"/>
    <hyperlink ref="V14" r:id="rId26"/>
    <hyperlink ref="U15" r:id="rId27"/>
    <hyperlink ref="V15" r:id="rId28"/>
    <hyperlink ref="U16" r:id="rId29"/>
    <hyperlink ref="V16" r:id="rId30"/>
    <hyperlink ref="U17" r:id="rId31"/>
    <hyperlink ref="V17" r:id="rId32"/>
    <hyperlink ref="U18" r:id="rId33"/>
    <hyperlink ref="V18" r:id="rId34"/>
    <hyperlink ref="U19" r:id="rId35"/>
    <hyperlink ref="V19" r:id="rId36"/>
    <hyperlink ref="U20" r:id="rId37"/>
    <hyperlink ref="V20" r:id="rId38"/>
    <hyperlink ref="U21" r:id="rId39"/>
    <hyperlink ref="V21" r:id="rId40"/>
    <hyperlink ref="U22" r:id="rId41"/>
    <hyperlink ref="V22" r:id="rId42"/>
    <hyperlink ref="U23" r:id="rId43"/>
    <hyperlink ref="V23" r:id="rId44"/>
    <hyperlink ref="U24" r:id="rId45"/>
    <hyperlink ref="V24" r:id="rId46"/>
    <hyperlink ref="U25" r:id="rId47"/>
    <hyperlink ref="V25" r:id="rId48"/>
    <hyperlink ref="U26" r:id="rId49"/>
    <hyperlink ref="V26" r:id="rId50"/>
    <hyperlink ref="U27" r:id="rId51"/>
    <hyperlink ref="V27" r:id="rId52"/>
    <hyperlink ref="U28" r:id="rId53"/>
    <hyperlink ref="V28" r:id="rId54"/>
    <hyperlink ref="U29" r:id="rId55"/>
    <hyperlink ref="V29" r:id="rId56"/>
    <hyperlink ref="U30" r:id="rId57"/>
    <hyperlink ref="V30" r:id="rId58"/>
    <hyperlink ref="U31" r:id="rId59"/>
    <hyperlink ref="V31" r:id="rId60"/>
    <hyperlink ref="U32" r:id="rId61"/>
    <hyperlink ref="V32" r:id="rId62"/>
    <hyperlink ref="U33" r:id="rId63"/>
    <hyperlink ref="V33" r:id="rId64"/>
    <hyperlink ref="U34" r:id="rId65"/>
    <hyperlink ref="V34" r:id="rId66"/>
    <hyperlink ref="U35" r:id="rId67"/>
    <hyperlink ref="V35" r:id="rId68"/>
    <hyperlink ref="U36" r:id="rId69"/>
    <hyperlink ref="V36" r:id="rId70"/>
    <hyperlink ref="U37" r:id="rId71"/>
    <hyperlink ref="V37" r:id="rId72"/>
    <hyperlink ref="U38" r:id="rId73"/>
    <hyperlink ref="V38" r:id="rId74"/>
    <hyperlink ref="U39" r:id="rId75"/>
    <hyperlink ref="V39" r:id="rId76"/>
    <hyperlink ref="U40" r:id="rId77"/>
    <hyperlink ref="V40" r:id="rId78"/>
    <hyperlink ref="U41" r:id="rId79"/>
    <hyperlink ref="V41" r:id="rId80"/>
    <hyperlink ref="U42" r:id="rId81"/>
    <hyperlink ref="V42" r:id="rId82"/>
    <hyperlink ref="U43" r:id="rId83"/>
    <hyperlink ref="V43" r:id="rId84"/>
    <hyperlink ref="U44" r:id="rId85"/>
    <hyperlink ref="V44" r:id="rId86"/>
    <hyperlink ref="U45" r:id="rId87"/>
    <hyperlink ref="V45" r:id="rId88"/>
    <hyperlink ref="U46" r:id="rId89"/>
    <hyperlink ref="V46" r:id="rId90"/>
    <hyperlink ref="U47" r:id="rId91"/>
    <hyperlink ref="V47" r:id="rId92"/>
    <hyperlink ref="U48" r:id="rId93"/>
    <hyperlink ref="V48" r:id="rId94"/>
    <hyperlink ref="U49" r:id="rId95"/>
    <hyperlink ref="V49" r:id="rId96"/>
    <hyperlink ref="U50" r:id="rId97"/>
    <hyperlink ref="V50" r:id="rId98"/>
    <hyperlink ref="U51" r:id="rId99"/>
    <hyperlink ref="V51" r:id="rId100"/>
    <hyperlink ref="U52" r:id="rId101"/>
    <hyperlink ref="V52" r:id="rId102"/>
    <hyperlink ref="U53" r:id="rId103"/>
    <hyperlink ref="V53" r:id="rId104"/>
    <hyperlink ref="U54" r:id="rId105"/>
    <hyperlink ref="V54" r:id="rId106"/>
    <hyperlink ref="U55" r:id="rId107"/>
    <hyperlink ref="V55" r:id="rId108"/>
    <hyperlink ref="U56" r:id="rId109"/>
    <hyperlink ref="V56" r:id="rId110"/>
    <hyperlink ref="U57" r:id="rId111"/>
    <hyperlink ref="V57" r:id="rId112"/>
    <hyperlink ref="U58" r:id="rId113"/>
    <hyperlink ref="V58" r:id="rId114"/>
    <hyperlink ref="U59" r:id="rId115"/>
    <hyperlink ref="V59" r:id="rId116"/>
    <hyperlink ref="U60" r:id="rId117"/>
    <hyperlink ref="V60" r:id="rId118"/>
    <hyperlink ref="U61" r:id="rId119"/>
    <hyperlink ref="V61" r:id="rId120"/>
    <hyperlink ref="U62" r:id="rId121"/>
    <hyperlink ref="V62" r:id="rId122"/>
    <hyperlink ref="U63" r:id="rId123"/>
    <hyperlink ref="V63" r:id="rId124"/>
    <hyperlink ref="U64" r:id="rId125"/>
    <hyperlink ref="V64" r:id="rId126"/>
    <hyperlink ref="U65" r:id="rId127"/>
    <hyperlink ref="V65" r:id="rId128"/>
    <hyperlink ref="U66" r:id="rId129"/>
    <hyperlink ref="V66" r:id="rId130"/>
    <hyperlink ref="U67" r:id="rId131"/>
    <hyperlink ref="V67" r:id="rId132"/>
    <hyperlink ref="U68" r:id="rId133"/>
    <hyperlink ref="V68" r:id="rId134"/>
    <hyperlink ref="U69" r:id="rId135"/>
    <hyperlink ref="V69" r:id="rId136"/>
    <hyperlink ref="U70" r:id="rId137"/>
    <hyperlink ref="V70" r:id="rId138"/>
    <hyperlink ref="U71" r:id="rId139"/>
    <hyperlink ref="V71" r:id="rId140"/>
    <hyperlink ref="U72" r:id="rId141"/>
    <hyperlink ref="V72" r:id="rId142"/>
    <hyperlink ref="U73" r:id="rId143"/>
    <hyperlink ref="V73" r:id="rId144"/>
    <hyperlink ref="U74" r:id="rId145"/>
    <hyperlink ref="V74" r:id="rId146"/>
    <hyperlink ref="U75" r:id="rId147"/>
    <hyperlink ref="V75" r:id="rId148"/>
    <hyperlink ref="U76" r:id="rId149"/>
    <hyperlink ref="V76" r:id="rId150"/>
    <hyperlink ref="U77" r:id="rId151"/>
    <hyperlink ref="V77" r:id="rId152"/>
    <hyperlink ref="U78" r:id="rId153"/>
    <hyperlink ref="V78" r:id="rId154"/>
    <hyperlink ref="U79" r:id="rId155"/>
    <hyperlink ref="V79" r:id="rId156"/>
    <hyperlink ref="U80" r:id="rId157"/>
    <hyperlink ref="V80" r:id="rId158"/>
    <hyperlink ref="U81" r:id="rId159"/>
    <hyperlink ref="V81" r:id="rId160"/>
    <hyperlink ref="U82" r:id="rId161"/>
    <hyperlink ref="V82" r:id="rId162"/>
    <hyperlink ref="U83" r:id="rId163"/>
    <hyperlink ref="V83" r:id="rId164"/>
    <hyperlink ref="U84" r:id="rId165"/>
    <hyperlink ref="V84" r:id="rId166"/>
    <hyperlink ref="U85" r:id="rId167"/>
    <hyperlink ref="V85" r:id="rId168"/>
    <hyperlink ref="U86" r:id="rId169"/>
    <hyperlink ref="V86" r:id="rId170"/>
    <hyperlink ref="U87" r:id="rId171"/>
    <hyperlink ref="V87" r:id="rId172"/>
    <hyperlink ref="U88" r:id="rId173"/>
    <hyperlink ref="V88" r:id="rId174"/>
    <hyperlink ref="U89" r:id="rId175"/>
    <hyperlink ref="V89" r:id="rId176"/>
    <hyperlink ref="U90" r:id="rId177"/>
    <hyperlink ref="V90" r:id="rId178"/>
    <hyperlink ref="U91" r:id="rId179"/>
    <hyperlink ref="V91" r:id="rId180"/>
    <hyperlink ref="U92" r:id="rId181"/>
    <hyperlink ref="V92" r:id="rId182"/>
    <hyperlink ref="U93" r:id="rId183"/>
    <hyperlink ref="V93" r:id="rId184"/>
    <hyperlink ref="U94" r:id="rId185"/>
    <hyperlink ref="V94" r:id="rId186"/>
    <hyperlink ref="U95" r:id="rId187"/>
    <hyperlink ref="V95" r:id="rId188"/>
    <hyperlink ref="U96" r:id="rId189"/>
    <hyperlink ref="V96" r:id="rId190"/>
    <hyperlink ref="U97" r:id="rId191"/>
    <hyperlink ref="V97" r:id="rId192"/>
    <hyperlink ref="U98" r:id="rId193"/>
    <hyperlink ref="V98" r:id="rId194"/>
    <hyperlink ref="U99" r:id="rId195"/>
    <hyperlink ref="V99" r:id="rId196"/>
    <hyperlink ref="U100" r:id="rId197"/>
    <hyperlink ref="V100" r:id="rId198"/>
    <hyperlink ref="U101" r:id="rId199"/>
    <hyperlink ref="V101" r:id="rId200"/>
    <hyperlink ref="U102" r:id="rId201"/>
    <hyperlink ref="V102" r:id="rId202"/>
    <hyperlink ref="U103" r:id="rId203"/>
    <hyperlink ref="V103" r:id="rId204"/>
    <hyperlink ref="U104" r:id="rId205"/>
    <hyperlink ref="V104" r:id="rId206"/>
    <hyperlink ref="U105" r:id="rId207"/>
    <hyperlink ref="V105" r:id="rId208"/>
    <hyperlink ref="U106" r:id="rId209"/>
    <hyperlink ref="V106" r:id="rId210"/>
    <hyperlink ref="U107" r:id="rId211"/>
    <hyperlink ref="V107" r:id="rId212"/>
    <hyperlink ref="U108" r:id="rId213"/>
    <hyperlink ref="V108" r:id="rId214"/>
    <hyperlink ref="U109" r:id="rId215"/>
    <hyperlink ref="V109" r:id="rId216"/>
    <hyperlink ref="U110" r:id="rId217"/>
    <hyperlink ref="V110" r:id="rId218"/>
    <hyperlink ref="U111" r:id="rId219"/>
    <hyperlink ref="V111" r:id="rId220"/>
    <hyperlink ref="U112" r:id="rId221"/>
    <hyperlink ref="V112" r:id="rId222"/>
    <hyperlink ref="U113" r:id="rId223"/>
    <hyperlink ref="V113" r:id="rId224"/>
    <hyperlink ref="U114" r:id="rId225"/>
    <hyperlink ref="V114" r:id="rId226"/>
    <hyperlink ref="U115" r:id="rId227"/>
    <hyperlink ref="V115" r:id="rId228"/>
    <hyperlink ref="U116" r:id="rId229"/>
    <hyperlink ref="V116" r:id="rId230"/>
    <hyperlink ref="U117" r:id="rId231"/>
    <hyperlink ref="V117" r:id="rId232"/>
    <hyperlink ref="U118" r:id="rId233"/>
    <hyperlink ref="V118" r:id="rId234"/>
    <hyperlink ref="U119" r:id="rId235"/>
    <hyperlink ref="V119" r:id="rId236"/>
    <hyperlink ref="U120" r:id="rId237"/>
    <hyperlink ref="V120" r:id="rId238"/>
    <hyperlink ref="U121" r:id="rId239"/>
    <hyperlink ref="V121" r:id="rId240"/>
    <hyperlink ref="U122" r:id="rId241"/>
    <hyperlink ref="V122" r:id="rId242"/>
    <hyperlink ref="U123" r:id="rId243"/>
    <hyperlink ref="V123" r:id="rId244"/>
    <hyperlink ref="U124" r:id="rId245"/>
    <hyperlink ref="V124" r:id="rId246"/>
    <hyperlink ref="U125" r:id="rId247"/>
    <hyperlink ref="V125" r:id="rId248"/>
    <hyperlink ref="U126" r:id="rId249"/>
    <hyperlink ref="V126" r:id="rId250"/>
    <hyperlink ref="U127" r:id="rId251"/>
    <hyperlink ref="V127" r:id="rId252"/>
    <hyperlink ref="U128" r:id="rId253"/>
    <hyperlink ref="V128" r:id="rId254"/>
    <hyperlink ref="U129" r:id="rId255"/>
    <hyperlink ref="V129" r:id="rId256"/>
    <hyperlink ref="U130" r:id="rId257"/>
    <hyperlink ref="V130" r:id="rId258"/>
    <hyperlink ref="U131" r:id="rId259"/>
    <hyperlink ref="V131" r:id="rId260"/>
    <hyperlink ref="U132" r:id="rId261"/>
    <hyperlink ref="V132" r:id="rId262"/>
    <hyperlink ref="U133" r:id="rId263"/>
    <hyperlink ref="V133" r:id="rId264"/>
    <hyperlink ref="U134" r:id="rId265"/>
    <hyperlink ref="V134" r:id="rId266"/>
    <hyperlink ref="U135" r:id="rId267"/>
    <hyperlink ref="V135" r:id="rId268"/>
    <hyperlink ref="U136" r:id="rId269"/>
    <hyperlink ref="V136" r:id="rId270"/>
    <hyperlink ref="U137" r:id="rId271"/>
    <hyperlink ref="V137" r:id="rId272"/>
    <hyperlink ref="U138" r:id="rId273"/>
    <hyperlink ref="V138" r:id="rId274"/>
    <hyperlink ref="U139" r:id="rId275"/>
    <hyperlink ref="V139" r:id="rId276"/>
    <hyperlink ref="U140" r:id="rId277"/>
    <hyperlink ref="V140" r:id="rId278"/>
    <hyperlink ref="U141" r:id="rId279"/>
    <hyperlink ref="V141" r:id="rId280"/>
    <hyperlink ref="U142" r:id="rId281"/>
    <hyperlink ref="V142" r:id="rId282"/>
    <hyperlink ref="U143" r:id="rId283"/>
    <hyperlink ref="V143" r:id="rId284"/>
    <hyperlink ref="U144" r:id="rId285"/>
    <hyperlink ref="V144" r:id="rId286"/>
    <hyperlink ref="U145" r:id="rId287"/>
    <hyperlink ref="V145" r:id="rId288"/>
    <hyperlink ref="U146" r:id="rId289"/>
    <hyperlink ref="V146" r:id="rId290"/>
    <hyperlink ref="U147" r:id="rId291"/>
    <hyperlink ref="V147" r:id="rId292"/>
    <hyperlink ref="U148" r:id="rId293"/>
    <hyperlink ref="V148" r:id="rId294"/>
    <hyperlink ref="U149" r:id="rId295"/>
    <hyperlink ref="V149" r:id="rId296"/>
    <hyperlink ref="U150" r:id="rId297"/>
    <hyperlink ref="V150" r:id="rId298"/>
    <hyperlink ref="U151" r:id="rId299"/>
    <hyperlink ref="V151" r:id="rId300"/>
    <hyperlink ref="U152" r:id="rId301"/>
    <hyperlink ref="V152" r:id="rId302"/>
    <hyperlink ref="U153" r:id="rId303"/>
    <hyperlink ref="V153" r:id="rId304"/>
    <hyperlink ref="U154" r:id="rId305"/>
    <hyperlink ref="V154" r:id="rId306"/>
    <hyperlink ref="U155" r:id="rId307"/>
    <hyperlink ref="V155" r:id="rId308"/>
    <hyperlink ref="U156" r:id="rId309"/>
    <hyperlink ref="V156" r:id="rId310"/>
    <hyperlink ref="U157" r:id="rId311"/>
    <hyperlink ref="V157" r:id="rId312"/>
    <hyperlink ref="U158" r:id="rId313"/>
    <hyperlink ref="V158" r:id="rId314"/>
    <hyperlink ref="U159" r:id="rId315"/>
    <hyperlink ref="V159" r:id="rId316"/>
    <hyperlink ref="U160" r:id="rId317"/>
    <hyperlink ref="V160" r:id="rId318"/>
    <hyperlink ref="U161" r:id="rId319"/>
    <hyperlink ref="V161" r:id="rId320"/>
    <hyperlink ref="U162" r:id="rId321"/>
    <hyperlink ref="V162" r:id="rId322"/>
    <hyperlink ref="U163" r:id="rId323"/>
    <hyperlink ref="V163" r:id="rId324"/>
    <hyperlink ref="U164" r:id="rId325"/>
    <hyperlink ref="V164" r:id="rId326"/>
    <hyperlink ref="U165" r:id="rId327"/>
    <hyperlink ref="V165" r:id="rId328"/>
    <hyperlink ref="U166" r:id="rId329"/>
    <hyperlink ref="V166" r:id="rId330"/>
    <hyperlink ref="U167" r:id="rId331"/>
    <hyperlink ref="V167" r:id="rId332"/>
    <hyperlink ref="U168" r:id="rId333"/>
    <hyperlink ref="V168" r:id="rId334"/>
    <hyperlink ref="U169" r:id="rId335"/>
    <hyperlink ref="V169" r:id="rId336"/>
    <hyperlink ref="U170" r:id="rId337"/>
    <hyperlink ref="V170" r:id="rId338"/>
    <hyperlink ref="U171" r:id="rId339"/>
    <hyperlink ref="V171" r:id="rId340"/>
    <hyperlink ref="U172" r:id="rId341"/>
    <hyperlink ref="V172" r:id="rId342"/>
    <hyperlink ref="U173" r:id="rId343"/>
    <hyperlink ref="V173" r:id="rId344"/>
    <hyperlink ref="U174" r:id="rId345"/>
    <hyperlink ref="V174" r:id="rId346"/>
    <hyperlink ref="U175" r:id="rId347"/>
    <hyperlink ref="V175" r:id="rId348"/>
    <hyperlink ref="U176" r:id="rId349"/>
    <hyperlink ref="V176" r:id="rId350"/>
    <hyperlink ref="U177" r:id="rId351"/>
    <hyperlink ref="V177" r:id="rId352"/>
    <hyperlink ref="U178" r:id="rId353"/>
    <hyperlink ref="V178" r:id="rId354"/>
    <hyperlink ref="U179" r:id="rId355"/>
    <hyperlink ref="V179" r:id="rId356"/>
    <hyperlink ref="U180" r:id="rId357"/>
    <hyperlink ref="V180" r:id="rId358"/>
    <hyperlink ref="U181" r:id="rId359"/>
    <hyperlink ref="V181" r:id="rId360"/>
    <hyperlink ref="U182" r:id="rId361"/>
    <hyperlink ref="V182" r:id="rId362"/>
    <hyperlink ref="U183" r:id="rId363"/>
    <hyperlink ref="V183" r:id="rId364"/>
    <hyperlink ref="U184" r:id="rId365"/>
    <hyperlink ref="V184" r:id="rId366"/>
    <hyperlink ref="U185" r:id="rId367"/>
    <hyperlink ref="V185" r:id="rId368"/>
    <hyperlink ref="U186" r:id="rId369"/>
    <hyperlink ref="V186" r:id="rId370"/>
    <hyperlink ref="U187" r:id="rId371"/>
    <hyperlink ref="V187" r:id="rId372"/>
    <hyperlink ref="U188" r:id="rId373"/>
    <hyperlink ref="V188" r:id="rId374"/>
    <hyperlink ref="U189" r:id="rId375"/>
    <hyperlink ref="V189" r:id="rId376"/>
    <hyperlink ref="U190" r:id="rId377"/>
    <hyperlink ref="V190" r:id="rId378"/>
    <hyperlink ref="U191" r:id="rId379"/>
    <hyperlink ref="V191" r:id="rId380"/>
    <hyperlink ref="U192" r:id="rId381"/>
    <hyperlink ref="V192" r:id="rId382"/>
    <hyperlink ref="U193" r:id="rId383"/>
    <hyperlink ref="V193" r:id="rId384"/>
    <hyperlink ref="U194" r:id="rId385"/>
    <hyperlink ref="V194" r:id="rId386"/>
    <hyperlink ref="U195" r:id="rId387"/>
    <hyperlink ref="V195" r:id="rId388"/>
    <hyperlink ref="U196" r:id="rId389"/>
    <hyperlink ref="V196" r:id="rId390"/>
    <hyperlink ref="U197" r:id="rId391"/>
    <hyperlink ref="V197" r:id="rId392"/>
    <hyperlink ref="U198" r:id="rId393"/>
    <hyperlink ref="V198" r:id="rId394"/>
    <hyperlink ref="U199" r:id="rId395"/>
    <hyperlink ref="V199" r:id="rId396"/>
    <hyperlink ref="U200" r:id="rId397"/>
    <hyperlink ref="V200" r:id="rId398"/>
    <hyperlink ref="U201" r:id="rId399"/>
    <hyperlink ref="V201" r:id="rId400"/>
    <hyperlink ref="U202" r:id="rId401"/>
    <hyperlink ref="V202" r:id="rId402"/>
    <hyperlink ref="U203" r:id="rId403"/>
    <hyperlink ref="V203" r:id="rId404"/>
    <hyperlink ref="U204" r:id="rId405"/>
    <hyperlink ref="V204" r:id="rId406"/>
    <hyperlink ref="U205" r:id="rId407"/>
    <hyperlink ref="V205" r:id="rId408"/>
    <hyperlink ref="U206" r:id="rId409"/>
    <hyperlink ref="V206" r:id="rId410"/>
    <hyperlink ref="U207" r:id="rId411"/>
    <hyperlink ref="V207" r:id="rId412"/>
    <hyperlink ref="U208" r:id="rId413"/>
    <hyperlink ref="V208" r:id="rId414"/>
    <hyperlink ref="U209" r:id="rId415"/>
    <hyperlink ref="V209" r:id="rId416"/>
    <hyperlink ref="U210" r:id="rId417"/>
    <hyperlink ref="V210" r:id="rId418"/>
    <hyperlink ref="U211" r:id="rId419"/>
    <hyperlink ref="V211" r:id="rId420"/>
    <hyperlink ref="U212" r:id="rId421"/>
    <hyperlink ref="V212" r:id="rId422"/>
    <hyperlink ref="U213" r:id="rId423"/>
    <hyperlink ref="V213" r:id="rId424"/>
    <hyperlink ref="U214" r:id="rId425"/>
    <hyperlink ref="V214" r:id="rId426"/>
    <hyperlink ref="U215" r:id="rId427"/>
    <hyperlink ref="V215" r:id="rId428"/>
    <hyperlink ref="U216" r:id="rId429"/>
    <hyperlink ref="V216" r:id="rId430"/>
    <hyperlink ref="U217" r:id="rId431"/>
    <hyperlink ref="V217" r:id="rId432"/>
    <hyperlink ref="U218" r:id="rId433"/>
    <hyperlink ref="V218" r:id="rId434"/>
    <hyperlink ref="U219" r:id="rId435"/>
    <hyperlink ref="V219" r:id="rId436"/>
    <hyperlink ref="U220" r:id="rId437"/>
    <hyperlink ref="V220" r:id="rId438"/>
    <hyperlink ref="U221" r:id="rId439"/>
    <hyperlink ref="V221" r:id="rId440"/>
    <hyperlink ref="U222" r:id="rId441"/>
    <hyperlink ref="V222" r:id="rId442"/>
    <hyperlink ref="U223" r:id="rId443"/>
    <hyperlink ref="V223" r:id="rId444"/>
    <hyperlink ref="U224" r:id="rId445"/>
    <hyperlink ref="V224" r:id="rId446"/>
    <hyperlink ref="U225" r:id="rId447"/>
    <hyperlink ref="V225" r:id="rId448"/>
    <hyperlink ref="U226" r:id="rId449"/>
    <hyperlink ref="V226" r:id="rId450"/>
    <hyperlink ref="U227" r:id="rId451"/>
    <hyperlink ref="V227" r:id="rId452"/>
    <hyperlink ref="U228" r:id="rId453"/>
    <hyperlink ref="V228" r:id="rId454"/>
    <hyperlink ref="U229" r:id="rId455"/>
    <hyperlink ref="V229" r:id="rId456"/>
    <hyperlink ref="U230" r:id="rId457"/>
    <hyperlink ref="V230" r:id="rId458"/>
    <hyperlink ref="U231" r:id="rId459"/>
    <hyperlink ref="V231" r:id="rId460"/>
    <hyperlink ref="U232" r:id="rId461"/>
    <hyperlink ref="V232" r:id="rId462"/>
    <hyperlink ref="U233" r:id="rId463"/>
    <hyperlink ref="V233" r:id="rId464"/>
    <hyperlink ref="U234" r:id="rId465"/>
    <hyperlink ref="V234" r:id="rId466"/>
    <hyperlink ref="U235" r:id="rId467"/>
    <hyperlink ref="V235" r:id="rId468"/>
    <hyperlink ref="U236" r:id="rId469"/>
    <hyperlink ref="V236" r:id="rId470"/>
    <hyperlink ref="U237" r:id="rId471"/>
    <hyperlink ref="V237" r:id="rId472"/>
    <hyperlink ref="U238" r:id="rId473"/>
    <hyperlink ref="V238" r:id="rId474"/>
    <hyperlink ref="U239" r:id="rId475"/>
    <hyperlink ref="V239" r:id="rId476"/>
    <hyperlink ref="U240" r:id="rId477"/>
    <hyperlink ref="V240" r:id="rId478"/>
    <hyperlink ref="U241" r:id="rId479"/>
    <hyperlink ref="V241" r:id="rId480"/>
    <hyperlink ref="U242" r:id="rId481"/>
    <hyperlink ref="V242" r:id="rId482"/>
    <hyperlink ref="U243" r:id="rId483"/>
    <hyperlink ref="V243" r:id="rId484"/>
    <hyperlink ref="U244" r:id="rId485"/>
    <hyperlink ref="V244" r:id="rId486"/>
    <hyperlink ref="U245" r:id="rId487"/>
    <hyperlink ref="V245" r:id="rId488"/>
    <hyperlink ref="U246" r:id="rId489"/>
    <hyperlink ref="V246" r:id="rId490"/>
    <hyperlink ref="U247" r:id="rId491"/>
    <hyperlink ref="V247" r:id="rId492"/>
    <hyperlink ref="U248" r:id="rId493"/>
    <hyperlink ref="V248" r:id="rId494"/>
    <hyperlink ref="U249" r:id="rId495"/>
    <hyperlink ref="V249" r:id="rId496"/>
    <hyperlink ref="U250" r:id="rId497"/>
    <hyperlink ref="V250" r:id="rId498"/>
    <hyperlink ref="U251" r:id="rId499"/>
    <hyperlink ref="V251" r:id="rId500"/>
    <hyperlink ref="U252" r:id="rId501"/>
    <hyperlink ref="V252" r:id="rId502"/>
    <hyperlink ref="U253" r:id="rId503"/>
    <hyperlink ref="V253" r:id="rId504"/>
    <hyperlink ref="U254" r:id="rId505"/>
    <hyperlink ref="V254" r:id="rId506"/>
    <hyperlink ref="U255" r:id="rId507"/>
    <hyperlink ref="V255" r:id="rId508"/>
    <hyperlink ref="U256" r:id="rId509"/>
    <hyperlink ref="V256" r:id="rId510"/>
    <hyperlink ref="U257" r:id="rId511"/>
    <hyperlink ref="V257" r:id="rId512"/>
    <hyperlink ref="U258" r:id="rId513"/>
    <hyperlink ref="V258" r:id="rId514"/>
    <hyperlink ref="U259" r:id="rId515"/>
    <hyperlink ref="V259" r:id="rId516"/>
    <hyperlink ref="U260" r:id="rId517"/>
    <hyperlink ref="V260" r:id="rId518"/>
    <hyperlink ref="U261" r:id="rId519"/>
    <hyperlink ref="V261" r:id="rId520"/>
    <hyperlink ref="U262" r:id="rId521"/>
    <hyperlink ref="V262" r:id="rId522"/>
    <hyperlink ref="U263" r:id="rId523"/>
    <hyperlink ref="V263" r:id="rId524"/>
    <hyperlink ref="U264" r:id="rId525"/>
    <hyperlink ref="V264" r:id="rId526"/>
    <hyperlink ref="U265" r:id="rId527"/>
    <hyperlink ref="V265" r:id="rId528"/>
    <hyperlink ref="U266" r:id="rId529"/>
    <hyperlink ref="V266" r:id="rId530"/>
    <hyperlink ref="U267" r:id="rId531"/>
    <hyperlink ref="V267" r:id="rId532"/>
    <hyperlink ref="U268" r:id="rId533"/>
    <hyperlink ref="V268" r:id="rId534"/>
    <hyperlink ref="U269" r:id="rId535"/>
    <hyperlink ref="V269" r:id="rId536"/>
    <hyperlink ref="U270" r:id="rId537"/>
    <hyperlink ref="V270" r:id="rId538"/>
    <hyperlink ref="U271" r:id="rId539"/>
    <hyperlink ref="V271" r:id="rId540"/>
    <hyperlink ref="U272" r:id="rId541"/>
    <hyperlink ref="V272" r:id="rId542"/>
    <hyperlink ref="U273" r:id="rId543"/>
    <hyperlink ref="V273" r:id="rId544"/>
    <hyperlink ref="U274" r:id="rId545"/>
    <hyperlink ref="V274" r:id="rId546"/>
    <hyperlink ref="U275" r:id="rId547"/>
    <hyperlink ref="V275" r:id="rId548"/>
    <hyperlink ref="U276" r:id="rId549"/>
    <hyperlink ref="V276" r:id="rId550"/>
    <hyperlink ref="U277" r:id="rId551"/>
    <hyperlink ref="V277" r:id="rId552"/>
    <hyperlink ref="U278" r:id="rId553"/>
    <hyperlink ref="V278" r:id="rId554"/>
    <hyperlink ref="U279" r:id="rId555"/>
    <hyperlink ref="V279" r:id="rId556"/>
    <hyperlink ref="U280" r:id="rId557"/>
    <hyperlink ref="V280" r:id="rId558"/>
    <hyperlink ref="U281" r:id="rId559"/>
    <hyperlink ref="V281" r:id="rId560"/>
    <hyperlink ref="U282" r:id="rId561"/>
    <hyperlink ref="V282" r:id="rId562"/>
    <hyperlink ref="U283" r:id="rId563"/>
    <hyperlink ref="V283" r:id="rId564"/>
    <hyperlink ref="U284" r:id="rId565"/>
    <hyperlink ref="V284" r:id="rId566"/>
    <hyperlink ref="U285" r:id="rId567"/>
    <hyperlink ref="V285" r:id="rId568"/>
    <hyperlink ref="U286" r:id="rId569"/>
    <hyperlink ref="V286" r:id="rId570"/>
    <hyperlink ref="U287" r:id="rId571"/>
    <hyperlink ref="V287" r:id="rId572"/>
    <hyperlink ref="U288" r:id="rId573"/>
    <hyperlink ref="V288" r:id="rId574"/>
    <hyperlink ref="U289" r:id="rId575"/>
    <hyperlink ref="V289" r:id="rId576"/>
    <hyperlink ref="U290" r:id="rId577"/>
    <hyperlink ref="V290" r:id="rId578"/>
    <hyperlink ref="U291" r:id="rId579"/>
    <hyperlink ref="V291" r:id="rId580"/>
    <hyperlink ref="U292" r:id="rId581"/>
    <hyperlink ref="V292" r:id="rId582"/>
    <hyperlink ref="U293" r:id="rId583"/>
    <hyperlink ref="V293" r:id="rId584"/>
    <hyperlink ref="U294" r:id="rId585"/>
    <hyperlink ref="V294" r:id="rId586"/>
    <hyperlink ref="U295" r:id="rId587"/>
    <hyperlink ref="V295" r:id="rId588"/>
    <hyperlink ref="U296" r:id="rId589"/>
    <hyperlink ref="V296" r:id="rId590"/>
    <hyperlink ref="U297" r:id="rId591"/>
    <hyperlink ref="V297" r:id="rId592"/>
    <hyperlink ref="U298" r:id="rId593"/>
    <hyperlink ref="V298" r:id="rId594"/>
    <hyperlink ref="U299" r:id="rId595"/>
    <hyperlink ref="V299" r:id="rId596"/>
    <hyperlink ref="U300" r:id="rId597"/>
    <hyperlink ref="V300" r:id="rId598"/>
    <hyperlink ref="U301" r:id="rId599"/>
    <hyperlink ref="V301" r:id="rId600"/>
    <hyperlink ref="U302" r:id="rId601"/>
    <hyperlink ref="V302" r:id="rId602"/>
    <hyperlink ref="U303" r:id="rId603"/>
    <hyperlink ref="V303" r:id="rId604"/>
    <hyperlink ref="U304" r:id="rId605"/>
    <hyperlink ref="V304" r:id="rId606"/>
    <hyperlink ref="U305" r:id="rId607"/>
    <hyperlink ref="V305" r:id="rId608"/>
    <hyperlink ref="U306" r:id="rId609"/>
    <hyperlink ref="V306" r:id="rId610"/>
    <hyperlink ref="U307" r:id="rId611"/>
    <hyperlink ref="V307" r:id="rId612"/>
    <hyperlink ref="U308" r:id="rId613"/>
    <hyperlink ref="V308" r:id="rId614"/>
    <hyperlink ref="U309" r:id="rId615"/>
    <hyperlink ref="V309" r:id="rId616"/>
    <hyperlink ref="U310" r:id="rId617"/>
    <hyperlink ref="V310" r:id="rId618"/>
    <hyperlink ref="U311" r:id="rId619"/>
    <hyperlink ref="V311" r:id="rId620"/>
    <hyperlink ref="U312" r:id="rId621"/>
    <hyperlink ref="V312" r:id="rId622"/>
    <hyperlink ref="U313" r:id="rId623"/>
    <hyperlink ref="V313" r:id="rId624"/>
    <hyperlink ref="U314" r:id="rId625"/>
    <hyperlink ref="V314" r:id="rId626"/>
    <hyperlink ref="U315" r:id="rId627"/>
    <hyperlink ref="V315" r:id="rId628"/>
    <hyperlink ref="U316" r:id="rId629"/>
    <hyperlink ref="V316" r:id="rId630"/>
    <hyperlink ref="U317" r:id="rId631"/>
    <hyperlink ref="V317" r:id="rId632"/>
    <hyperlink ref="U318" r:id="rId633"/>
    <hyperlink ref="V318" r:id="rId634"/>
    <hyperlink ref="U319" r:id="rId635"/>
    <hyperlink ref="V319" r:id="rId636"/>
    <hyperlink ref="U320" r:id="rId637"/>
    <hyperlink ref="V320" r:id="rId638"/>
    <hyperlink ref="U321" r:id="rId639"/>
    <hyperlink ref="V321" r:id="rId640"/>
    <hyperlink ref="U322" r:id="rId641"/>
    <hyperlink ref="V322" r:id="rId642"/>
    <hyperlink ref="U323" r:id="rId643"/>
    <hyperlink ref="V323" r:id="rId644"/>
    <hyperlink ref="U324" r:id="rId645"/>
    <hyperlink ref="V324" r:id="rId646"/>
    <hyperlink ref="U325" r:id="rId647"/>
    <hyperlink ref="V325" r:id="rId648"/>
    <hyperlink ref="U326" r:id="rId649"/>
    <hyperlink ref="V326" r:id="rId650"/>
    <hyperlink ref="U327" r:id="rId651"/>
    <hyperlink ref="V327" r:id="rId652"/>
    <hyperlink ref="U328" r:id="rId653"/>
    <hyperlink ref="V328" r:id="rId654"/>
    <hyperlink ref="U329" r:id="rId655"/>
    <hyperlink ref="V329" r:id="rId656"/>
    <hyperlink ref="U330" r:id="rId657"/>
    <hyperlink ref="V330" r:id="rId658"/>
    <hyperlink ref="U331" r:id="rId659"/>
    <hyperlink ref="V331" r:id="rId660"/>
    <hyperlink ref="U332" r:id="rId661"/>
    <hyperlink ref="V332" r:id="rId662"/>
    <hyperlink ref="U333" r:id="rId663"/>
    <hyperlink ref="V333" r:id="rId664"/>
    <hyperlink ref="U334" r:id="rId665"/>
    <hyperlink ref="V334" r:id="rId666"/>
    <hyperlink ref="U335" r:id="rId667"/>
    <hyperlink ref="V335" r:id="rId668"/>
    <hyperlink ref="U336" r:id="rId669"/>
    <hyperlink ref="V336" r:id="rId670"/>
    <hyperlink ref="U337" r:id="rId671"/>
    <hyperlink ref="V337" r:id="rId672"/>
    <hyperlink ref="U338" r:id="rId673"/>
    <hyperlink ref="V338" r:id="rId674"/>
    <hyperlink ref="U339" r:id="rId675"/>
    <hyperlink ref="V339" r:id="rId676"/>
    <hyperlink ref="U340" r:id="rId677"/>
    <hyperlink ref="V340" r:id="rId678"/>
    <hyperlink ref="U341" r:id="rId679"/>
    <hyperlink ref="V341" r:id="rId680"/>
    <hyperlink ref="U342" r:id="rId681"/>
    <hyperlink ref="V342" r:id="rId682"/>
    <hyperlink ref="U343" r:id="rId683"/>
    <hyperlink ref="V343" r:id="rId684"/>
    <hyperlink ref="U344" r:id="rId685"/>
    <hyperlink ref="V344" r:id="rId686"/>
    <hyperlink ref="U345" r:id="rId687"/>
    <hyperlink ref="V345" r:id="rId688"/>
    <hyperlink ref="U346" r:id="rId689"/>
    <hyperlink ref="V346" r:id="rId690"/>
    <hyperlink ref="U347" r:id="rId691"/>
    <hyperlink ref="V347" r:id="rId692"/>
    <hyperlink ref="U348" r:id="rId693"/>
    <hyperlink ref="V348" r:id="rId694"/>
    <hyperlink ref="U349" r:id="rId695"/>
    <hyperlink ref="V349" r:id="rId696"/>
    <hyperlink ref="U350" r:id="rId697"/>
    <hyperlink ref="V350" r:id="rId698"/>
    <hyperlink ref="U351" r:id="rId699"/>
    <hyperlink ref="V351" r:id="rId700"/>
    <hyperlink ref="U352" r:id="rId701"/>
    <hyperlink ref="V352" r:id="rId702"/>
    <hyperlink ref="U353" r:id="rId703"/>
    <hyperlink ref="V353" r:id="rId704"/>
    <hyperlink ref="U354" r:id="rId705"/>
    <hyperlink ref="V354" r:id="rId706"/>
    <hyperlink ref="U355" r:id="rId707"/>
    <hyperlink ref="V355" r:id="rId708"/>
    <hyperlink ref="U356" r:id="rId709"/>
    <hyperlink ref="V356" r:id="rId710"/>
    <hyperlink ref="U357" r:id="rId711"/>
    <hyperlink ref="V357" r:id="rId712"/>
    <hyperlink ref="U358" r:id="rId713"/>
    <hyperlink ref="V358" r:id="rId714"/>
    <hyperlink ref="U359" r:id="rId715"/>
    <hyperlink ref="V359" r:id="rId716"/>
    <hyperlink ref="U360" r:id="rId717"/>
    <hyperlink ref="V360" r:id="rId718"/>
    <hyperlink ref="U361" r:id="rId719"/>
    <hyperlink ref="V361" r:id="rId720"/>
    <hyperlink ref="U362" r:id="rId721"/>
    <hyperlink ref="V362" r:id="rId722"/>
    <hyperlink ref="U363" r:id="rId723"/>
    <hyperlink ref="V363" r:id="rId724"/>
    <hyperlink ref="U364" r:id="rId725"/>
    <hyperlink ref="V364" r:id="rId726"/>
    <hyperlink ref="U365" r:id="rId727"/>
    <hyperlink ref="V365" r:id="rId728"/>
    <hyperlink ref="U366" r:id="rId729"/>
    <hyperlink ref="V366" r:id="rId730"/>
    <hyperlink ref="U367" r:id="rId731"/>
    <hyperlink ref="V367" r:id="rId732"/>
    <hyperlink ref="U368" r:id="rId733"/>
    <hyperlink ref="V368" r:id="rId734"/>
    <hyperlink ref="U369" r:id="rId735"/>
    <hyperlink ref="V369" r:id="rId736"/>
    <hyperlink ref="U370" r:id="rId737"/>
    <hyperlink ref="V370" r:id="rId738"/>
    <hyperlink ref="U371" r:id="rId739"/>
    <hyperlink ref="V371" r:id="rId740"/>
    <hyperlink ref="U372" r:id="rId741"/>
    <hyperlink ref="V372" r:id="rId742"/>
    <hyperlink ref="U373" r:id="rId743"/>
    <hyperlink ref="V373" r:id="rId744"/>
    <hyperlink ref="U374" r:id="rId745"/>
    <hyperlink ref="V374" r:id="rId746"/>
    <hyperlink ref="U375" r:id="rId747"/>
    <hyperlink ref="V375" r:id="rId748"/>
    <hyperlink ref="U376" r:id="rId749"/>
    <hyperlink ref="V376" r:id="rId750"/>
    <hyperlink ref="U377" r:id="rId751"/>
    <hyperlink ref="V377" r:id="rId752"/>
    <hyperlink ref="U378" r:id="rId753"/>
    <hyperlink ref="V378" r:id="rId754"/>
    <hyperlink ref="U379" r:id="rId755"/>
    <hyperlink ref="V379" r:id="rId756"/>
    <hyperlink ref="U380" r:id="rId757"/>
    <hyperlink ref="V380" r:id="rId758"/>
    <hyperlink ref="U381" r:id="rId759"/>
    <hyperlink ref="V381" r:id="rId760"/>
    <hyperlink ref="U382" r:id="rId761"/>
    <hyperlink ref="V382" r:id="rId762"/>
    <hyperlink ref="U383" r:id="rId763"/>
    <hyperlink ref="V383" r:id="rId764"/>
    <hyperlink ref="U384" r:id="rId765"/>
    <hyperlink ref="V384" r:id="rId766"/>
    <hyperlink ref="U385" r:id="rId767"/>
    <hyperlink ref="V385" r:id="rId768"/>
    <hyperlink ref="U386" r:id="rId769"/>
    <hyperlink ref="V386" r:id="rId770"/>
    <hyperlink ref="U387" r:id="rId771"/>
    <hyperlink ref="V387" r:id="rId772"/>
    <hyperlink ref="U388" r:id="rId773"/>
    <hyperlink ref="V388" r:id="rId774"/>
    <hyperlink ref="U389" r:id="rId775"/>
    <hyperlink ref="V389" r:id="rId776"/>
    <hyperlink ref="U390" r:id="rId777"/>
    <hyperlink ref="V390" r:id="rId778"/>
    <hyperlink ref="U391" r:id="rId779"/>
    <hyperlink ref="V391" r:id="rId780"/>
    <hyperlink ref="U392" r:id="rId781"/>
    <hyperlink ref="V392" r:id="rId782"/>
    <hyperlink ref="U393" r:id="rId783"/>
    <hyperlink ref="V393" r:id="rId784"/>
    <hyperlink ref="U394" r:id="rId785"/>
    <hyperlink ref="V394" r:id="rId786"/>
    <hyperlink ref="U395" r:id="rId787"/>
    <hyperlink ref="V395" r:id="rId788"/>
    <hyperlink ref="U396" r:id="rId789"/>
    <hyperlink ref="V396" r:id="rId790"/>
    <hyperlink ref="U397" r:id="rId791"/>
    <hyperlink ref="V397" r:id="rId792"/>
    <hyperlink ref="U398" r:id="rId793"/>
    <hyperlink ref="V398" r:id="rId794"/>
    <hyperlink ref="U399" r:id="rId795"/>
    <hyperlink ref="V399" r:id="rId796"/>
    <hyperlink ref="U400" r:id="rId797"/>
    <hyperlink ref="V400" r:id="rId798"/>
    <hyperlink ref="U401" r:id="rId799"/>
    <hyperlink ref="V401" r:id="rId800"/>
    <hyperlink ref="U402" r:id="rId801"/>
    <hyperlink ref="V402" r:id="rId802"/>
    <hyperlink ref="U403" r:id="rId803"/>
    <hyperlink ref="V403" r:id="rId804"/>
    <hyperlink ref="U404" r:id="rId805"/>
    <hyperlink ref="V404" r:id="rId806"/>
    <hyperlink ref="U405" r:id="rId807"/>
    <hyperlink ref="V405" r:id="rId808"/>
    <hyperlink ref="U406" r:id="rId809"/>
    <hyperlink ref="V406" r:id="rId810"/>
    <hyperlink ref="U407" r:id="rId811"/>
    <hyperlink ref="V407" r:id="rId812"/>
    <hyperlink ref="U408" r:id="rId813"/>
    <hyperlink ref="V408" r:id="rId814"/>
    <hyperlink ref="U409" r:id="rId815"/>
    <hyperlink ref="V409" r:id="rId816"/>
    <hyperlink ref="U410" r:id="rId817"/>
    <hyperlink ref="V410" r:id="rId818"/>
    <hyperlink ref="U411" r:id="rId819"/>
    <hyperlink ref="V411" r:id="rId820"/>
    <hyperlink ref="U412" r:id="rId821"/>
    <hyperlink ref="V412" r:id="rId822"/>
    <hyperlink ref="U413" r:id="rId823"/>
    <hyperlink ref="V413" r:id="rId824"/>
    <hyperlink ref="U414" r:id="rId825"/>
    <hyperlink ref="V414" r:id="rId826"/>
    <hyperlink ref="U415" r:id="rId827"/>
    <hyperlink ref="V415" r:id="rId828"/>
    <hyperlink ref="U416" r:id="rId829"/>
    <hyperlink ref="V416" r:id="rId830"/>
    <hyperlink ref="U417" r:id="rId831"/>
    <hyperlink ref="V417" r:id="rId832"/>
    <hyperlink ref="U418" r:id="rId833"/>
    <hyperlink ref="V418" r:id="rId834"/>
    <hyperlink ref="U419" r:id="rId835"/>
    <hyperlink ref="V419" r:id="rId836"/>
    <hyperlink ref="U420" r:id="rId837"/>
    <hyperlink ref="V420" r:id="rId838"/>
    <hyperlink ref="U421" r:id="rId839"/>
    <hyperlink ref="V421" r:id="rId840"/>
    <hyperlink ref="U422" r:id="rId841"/>
    <hyperlink ref="V422" r:id="rId842"/>
    <hyperlink ref="U423" r:id="rId843"/>
    <hyperlink ref="V423" r:id="rId844"/>
    <hyperlink ref="U424" r:id="rId845"/>
    <hyperlink ref="V424" r:id="rId846"/>
    <hyperlink ref="U425" r:id="rId847"/>
    <hyperlink ref="V425" r:id="rId848"/>
    <hyperlink ref="U426" r:id="rId849"/>
    <hyperlink ref="V426" r:id="rId850"/>
    <hyperlink ref="U427" r:id="rId851"/>
    <hyperlink ref="V427" r:id="rId852"/>
    <hyperlink ref="U428" r:id="rId853"/>
    <hyperlink ref="V428" r:id="rId854"/>
    <hyperlink ref="U429" r:id="rId855"/>
    <hyperlink ref="V429" r:id="rId856"/>
    <hyperlink ref="U430" r:id="rId857"/>
    <hyperlink ref="V430" r:id="rId858"/>
    <hyperlink ref="U431" r:id="rId859"/>
    <hyperlink ref="V431" r:id="rId860"/>
    <hyperlink ref="U432" r:id="rId861"/>
    <hyperlink ref="V432" r:id="rId862"/>
    <hyperlink ref="U433" r:id="rId863"/>
    <hyperlink ref="V433" r:id="rId864"/>
    <hyperlink ref="U434" r:id="rId865"/>
    <hyperlink ref="V434" r:id="rId866"/>
    <hyperlink ref="U435" r:id="rId867"/>
    <hyperlink ref="V435" r:id="rId868"/>
    <hyperlink ref="U436" r:id="rId869"/>
    <hyperlink ref="V436" r:id="rId870"/>
    <hyperlink ref="U437" r:id="rId871"/>
    <hyperlink ref="V437" r:id="rId872"/>
    <hyperlink ref="U438" r:id="rId873"/>
    <hyperlink ref="V438" r:id="rId874"/>
    <hyperlink ref="U439" r:id="rId875"/>
    <hyperlink ref="V439" r:id="rId876"/>
    <hyperlink ref="U440" r:id="rId877"/>
    <hyperlink ref="V440" r:id="rId878"/>
    <hyperlink ref="U441" r:id="rId879"/>
    <hyperlink ref="V441" r:id="rId880"/>
    <hyperlink ref="U442" r:id="rId881"/>
    <hyperlink ref="V442" r:id="rId882"/>
    <hyperlink ref="U443" r:id="rId883"/>
    <hyperlink ref="V443" r:id="rId884"/>
    <hyperlink ref="U444" r:id="rId885"/>
    <hyperlink ref="V444" r:id="rId886"/>
    <hyperlink ref="U445" r:id="rId887"/>
    <hyperlink ref="V445" r:id="rId888"/>
    <hyperlink ref="U446" r:id="rId889"/>
    <hyperlink ref="V446" r:id="rId890"/>
    <hyperlink ref="U447" r:id="rId891"/>
    <hyperlink ref="V447" r:id="rId892"/>
    <hyperlink ref="U448" r:id="rId893"/>
    <hyperlink ref="V448" r:id="rId894"/>
    <hyperlink ref="U449" r:id="rId895"/>
    <hyperlink ref="V449" r:id="rId896"/>
    <hyperlink ref="U450" r:id="rId897"/>
    <hyperlink ref="V450" r:id="rId898"/>
    <hyperlink ref="U451" r:id="rId899"/>
    <hyperlink ref="V451" r:id="rId900"/>
    <hyperlink ref="U452" r:id="rId901"/>
    <hyperlink ref="V452" r:id="rId902"/>
    <hyperlink ref="U453" r:id="rId903"/>
    <hyperlink ref="V453" r:id="rId904"/>
    <hyperlink ref="U454" r:id="rId905"/>
    <hyperlink ref="V454" r:id="rId906"/>
    <hyperlink ref="U455" r:id="rId907"/>
    <hyperlink ref="V455" r:id="rId908"/>
    <hyperlink ref="U456" r:id="rId909"/>
    <hyperlink ref="V456" r:id="rId910"/>
    <hyperlink ref="U457" r:id="rId911"/>
    <hyperlink ref="V457" r:id="rId912"/>
    <hyperlink ref="U458" r:id="rId913"/>
    <hyperlink ref="V458" r:id="rId914"/>
    <hyperlink ref="U459" r:id="rId915"/>
    <hyperlink ref="V459" r:id="rId916"/>
    <hyperlink ref="U460" r:id="rId917"/>
    <hyperlink ref="V460" r:id="rId918"/>
    <hyperlink ref="U461" r:id="rId919"/>
    <hyperlink ref="V461" r:id="rId920"/>
    <hyperlink ref="U462" r:id="rId921"/>
    <hyperlink ref="V462" r:id="rId922"/>
    <hyperlink ref="U463" r:id="rId923"/>
    <hyperlink ref="V463" r:id="rId924"/>
    <hyperlink ref="U464" r:id="rId925"/>
    <hyperlink ref="V464" r:id="rId926"/>
    <hyperlink ref="U465" r:id="rId927"/>
    <hyperlink ref="V465" r:id="rId928"/>
    <hyperlink ref="U466" r:id="rId929"/>
    <hyperlink ref="V466" r:id="rId930"/>
    <hyperlink ref="U467" r:id="rId931"/>
    <hyperlink ref="V467" r:id="rId932"/>
    <hyperlink ref="U468" r:id="rId933"/>
    <hyperlink ref="V468" r:id="rId934"/>
    <hyperlink ref="U469" r:id="rId935"/>
    <hyperlink ref="V469" r:id="rId936"/>
    <hyperlink ref="U470" r:id="rId937"/>
    <hyperlink ref="V470" r:id="rId938"/>
    <hyperlink ref="U471" r:id="rId939"/>
    <hyperlink ref="V471" r:id="rId940"/>
    <hyperlink ref="U472" r:id="rId941"/>
    <hyperlink ref="V472" r:id="rId942"/>
    <hyperlink ref="U473" r:id="rId943"/>
    <hyperlink ref="V473" r:id="rId944"/>
    <hyperlink ref="U474" r:id="rId945"/>
    <hyperlink ref="V474" r:id="rId946"/>
    <hyperlink ref="U475" r:id="rId947"/>
    <hyperlink ref="V475" r:id="rId948"/>
    <hyperlink ref="U476" r:id="rId949"/>
    <hyperlink ref="V476" r:id="rId950"/>
    <hyperlink ref="U477" r:id="rId951"/>
    <hyperlink ref="V477" r:id="rId952"/>
    <hyperlink ref="U478" r:id="rId953"/>
    <hyperlink ref="V478" r:id="rId954"/>
    <hyperlink ref="U479" r:id="rId955"/>
    <hyperlink ref="V479" r:id="rId956"/>
    <hyperlink ref="U480" r:id="rId957"/>
    <hyperlink ref="V480" r:id="rId958"/>
    <hyperlink ref="U481" r:id="rId959"/>
    <hyperlink ref="V481" r:id="rId960"/>
    <hyperlink ref="U482" r:id="rId961"/>
    <hyperlink ref="V482" r:id="rId962"/>
    <hyperlink ref="U483" r:id="rId963"/>
    <hyperlink ref="V483" r:id="rId964"/>
    <hyperlink ref="U484" r:id="rId965"/>
    <hyperlink ref="V484" r:id="rId966"/>
    <hyperlink ref="U485" r:id="rId967"/>
    <hyperlink ref="V485" r:id="rId968"/>
    <hyperlink ref="U486" r:id="rId969"/>
    <hyperlink ref="V486" r:id="rId970"/>
    <hyperlink ref="U487" r:id="rId971"/>
    <hyperlink ref="V487" r:id="rId972"/>
    <hyperlink ref="U488" r:id="rId973"/>
    <hyperlink ref="V488" r:id="rId974"/>
    <hyperlink ref="U489" r:id="rId975"/>
    <hyperlink ref="V489" r:id="rId976"/>
    <hyperlink ref="U490" r:id="rId977"/>
    <hyperlink ref="V490" r:id="rId978"/>
    <hyperlink ref="U491" r:id="rId979"/>
    <hyperlink ref="V491" r:id="rId980"/>
    <hyperlink ref="U492" r:id="rId981"/>
    <hyperlink ref="V492" r:id="rId982"/>
    <hyperlink ref="U493" r:id="rId983"/>
    <hyperlink ref="V493" r:id="rId984"/>
    <hyperlink ref="U494" r:id="rId985"/>
    <hyperlink ref="V494" r:id="rId986"/>
    <hyperlink ref="U495" r:id="rId987"/>
    <hyperlink ref="V495" r:id="rId988"/>
    <hyperlink ref="U496" r:id="rId989"/>
    <hyperlink ref="V496" r:id="rId990"/>
    <hyperlink ref="U497" r:id="rId991"/>
    <hyperlink ref="V497" r:id="rId992"/>
    <hyperlink ref="U498" r:id="rId993"/>
    <hyperlink ref="V498" r:id="rId994"/>
    <hyperlink ref="U499" r:id="rId995"/>
    <hyperlink ref="V499" r:id="rId996"/>
    <hyperlink ref="U500" r:id="rId997"/>
    <hyperlink ref="V500" r:id="rId998"/>
    <hyperlink ref="U501" r:id="rId999"/>
    <hyperlink ref="V501" r:id="rId1000"/>
    <hyperlink ref="U502" r:id="rId1001"/>
    <hyperlink ref="V502" r:id="rId1002"/>
    <hyperlink ref="U503" r:id="rId1003"/>
    <hyperlink ref="V503" r:id="rId1004"/>
    <hyperlink ref="U504" r:id="rId1005"/>
    <hyperlink ref="V504" r:id="rId1006"/>
    <hyperlink ref="U505" r:id="rId1007"/>
    <hyperlink ref="V505" r:id="rId1008"/>
    <hyperlink ref="U506" r:id="rId1009"/>
    <hyperlink ref="V506" r:id="rId1010"/>
    <hyperlink ref="U507" r:id="rId1011"/>
    <hyperlink ref="V507" r:id="rId1012"/>
    <hyperlink ref="U508" r:id="rId1013"/>
    <hyperlink ref="V508" r:id="rId1014"/>
    <hyperlink ref="U509" r:id="rId1015"/>
    <hyperlink ref="V509" r:id="rId1016"/>
    <hyperlink ref="U510" r:id="rId1017"/>
    <hyperlink ref="V510" r:id="rId1018"/>
    <hyperlink ref="U511" r:id="rId1019"/>
    <hyperlink ref="V511" r:id="rId1020"/>
    <hyperlink ref="U512" r:id="rId1021"/>
    <hyperlink ref="V512" r:id="rId1022"/>
    <hyperlink ref="U513" r:id="rId1023"/>
    <hyperlink ref="V513" r:id="rId1024"/>
    <hyperlink ref="U514" r:id="rId1025"/>
    <hyperlink ref="V514" r:id="rId1026"/>
    <hyperlink ref="U515" r:id="rId1027"/>
    <hyperlink ref="V515" r:id="rId1028"/>
    <hyperlink ref="U516" r:id="rId1029"/>
    <hyperlink ref="V516" r:id="rId1030"/>
    <hyperlink ref="U517" r:id="rId1031"/>
    <hyperlink ref="V517" r:id="rId1032"/>
    <hyperlink ref="U518" r:id="rId1033"/>
    <hyperlink ref="V518" r:id="rId1034"/>
    <hyperlink ref="U519" r:id="rId1035"/>
    <hyperlink ref="V519" r:id="rId1036"/>
    <hyperlink ref="U520" r:id="rId1037"/>
    <hyperlink ref="V520" r:id="rId1038"/>
    <hyperlink ref="U521" r:id="rId1039"/>
    <hyperlink ref="V521" r:id="rId1040"/>
    <hyperlink ref="U522" r:id="rId1041"/>
    <hyperlink ref="V522" r:id="rId1042"/>
    <hyperlink ref="U523" r:id="rId1043"/>
    <hyperlink ref="V523" r:id="rId1044"/>
    <hyperlink ref="U524" r:id="rId1045"/>
    <hyperlink ref="V524" r:id="rId1046"/>
    <hyperlink ref="U525" r:id="rId1047"/>
    <hyperlink ref="V525" r:id="rId1048"/>
    <hyperlink ref="U526" r:id="rId1049"/>
    <hyperlink ref="V526" r:id="rId1050"/>
    <hyperlink ref="U527" r:id="rId1051"/>
    <hyperlink ref="V527" r:id="rId1052"/>
    <hyperlink ref="U528" r:id="rId1053"/>
    <hyperlink ref="V528" r:id="rId1054"/>
    <hyperlink ref="U529" r:id="rId1055"/>
    <hyperlink ref="V529" r:id="rId1056"/>
    <hyperlink ref="U530" r:id="rId1057"/>
    <hyperlink ref="V530" r:id="rId1058"/>
    <hyperlink ref="U531" r:id="rId1059"/>
    <hyperlink ref="V531" r:id="rId1060"/>
    <hyperlink ref="U532" r:id="rId1061"/>
    <hyperlink ref="V532" r:id="rId1062"/>
    <hyperlink ref="U533" r:id="rId1063"/>
    <hyperlink ref="V533" r:id="rId1064"/>
    <hyperlink ref="U534" r:id="rId1065"/>
    <hyperlink ref="V534" r:id="rId1066"/>
    <hyperlink ref="U535" r:id="rId1067"/>
    <hyperlink ref="V535" r:id="rId1068"/>
    <hyperlink ref="U536" r:id="rId1069"/>
    <hyperlink ref="V536" r:id="rId1070"/>
    <hyperlink ref="U537" r:id="rId1071"/>
    <hyperlink ref="V537" r:id="rId1072"/>
    <hyperlink ref="U538" r:id="rId1073"/>
    <hyperlink ref="V538" r:id="rId1074"/>
    <hyperlink ref="U539" r:id="rId1075"/>
    <hyperlink ref="V539" r:id="rId1076"/>
    <hyperlink ref="U540" r:id="rId1077"/>
    <hyperlink ref="V540" r:id="rId1078"/>
    <hyperlink ref="U541" r:id="rId1079"/>
    <hyperlink ref="V541" r:id="rId1080"/>
    <hyperlink ref="U542" r:id="rId1081"/>
    <hyperlink ref="V542" r:id="rId1082"/>
    <hyperlink ref="U543" r:id="rId1083"/>
    <hyperlink ref="V543" r:id="rId1084"/>
    <hyperlink ref="U544" r:id="rId1085"/>
    <hyperlink ref="V544" r:id="rId1086"/>
    <hyperlink ref="U545" r:id="rId1087"/>
    <hyperlink ref="V545" r:id="rId1088"/>
    <hyperlink ref="U546" r:id="rId1089"/>
    <hyperlink ref="V546" r:id="rId1090"/>
    <hyperlink ref="U547" r:id="rId1091"/>
    <hyperlink ref="V547" r:id="rId1092"/>
    <hyperlink ref="U548" r:id="rId1093"/>
    <hyperlink ref="V548" r:id="rId1094"/>
    <hyperlink ref="U549" r:id="rId1095"/>
    <hyperlink ref="V549" r:id="rId1096"/>
    <hyperlink ref="U550" r:id="rId1097"/>
    <hyperlink ref="V550" r:id="rId1098"/>
    <hyperlink ref="U551" r:id="rId1099"/>
    <hyperlink ref="V551" r:id="rId1100"/>
    <hyperlink ref="U552" r:id="rId1101"/>
    <hyperlink ref="V552" r:id="rId1102"/>
    <hyperlink ref="U553" r:id="rId1103"/>
    <hyperlink ref="V553" r:id="rId1104"/>
    <hyperlink ref="U554" r:id="rId1105"/>
    <hyperlink ref="V554" r:id="rId1106"/>
    <hyperlink ref="U555" r:id="rId1107"/>
    <hyperlink ref="V555" r:id="rId1108"/>
    <hyperlink ref="U556" r:id="rId1109"/>
    <hyperlink ref="V556" r:id="rId1110"/>
    <hyperlink ref="U557" r:id="rId1111"/>
    <hyperlink ref="V557" r:id="rId1112"/>
    <hyperlink ref="U558" r:id="rId1113"/>
    <hyperlink ref="V558" r:id="rId1114"/>
    <hyperlink ref="U559" r:id="rId1115"/>
    <hyperlink ref="V559" r:id="rId1116"/>
    <hyperlink ref="U560" r:id="rId1117"/>
    <hyperlink ref="V560" r:id="rId1118"/>
    <hyperlink ref="U561" r:id="rId1119"/>
    <hyperlink ref="V561" r:id="rId1120"/>
    <hyperlink ref="U562" r:id="rId1121"/>
    <hyperlink ref="V562" r:id="rId1122"/>
    <hyperlink ref="U563" r:id="rId1123"/>
    <hyperlink ref="V563" r:id="rId1124"/>
    <hyperlink ref="U564" r:id="rId1125"/>
    <hyperlink ref="V564" r:id="rId1126"/>
    <hyperlink ref="U565" r:id="rId1127"/>
    <hyperlink ref="V565" r:id="rId1128"/>
    <hyperlink ref="U566" r:id="rId1129"/>
    <hyperlink ref="V566" r:id="rId1130"/>
    <hyperlink ref="U567" r:id="rId1131"/>
    <hyperlink ref="V567" r:id="rId1132"/>
    <hyperlink ref="U568" r:id="rId1133"/>
    <hyperlink ref="V568" r:id="rId1134"/>
    <hyperlink ref="U569" r:id="rId1135"/>
    <hyperlink ref="V569" r:id="rId1136"/>
    <hyperlink ref="U570" r:id="rId1137"/>
    <hyperlink ref="V570" r:id="rId1138"/>
    <hyperlink ref="U571" r:id="rId1139"/>
    <hyperlink ref="V571" r:id="rId1140"/>
    <hyperlink ref="U572" r:id="rId1141"/>
    <hyperlink ref="V572" r:id="rId1142"/>
    <hyperlink ref="U573" r:id="rId1143"/>
    <hyperlink ref="V573" r:id="rId1144"/>
    <hyperlink ref="U574" r:id="rId1145"/>
    <hyperlink ref="V574" r:id="rId1146"/>
    <hyperlink ref="U575" r:id="rId1147"/>
    <hyperlink ref="V575" r:id="rId1148"/>
    <hyperlink ref="U576" r:id="rId1149"/>
    <hyperlink ref="V576" r:id="rId1150"/>
    <hyperlink ref="U577" r:id="rId1151"/>
    <hyperlink ref="V577" r:id="rId1152"/>
    <hyperlink ref="U578" r:id="rId1153"/>
    <hyperlink ref="V578" r:id="rId1154"/>
    <hyperlink ref="U579" r:id="rId1155"/>
    <hyperlink ref="V579" r:id="rId1156"/>
    <hyperlink ref="U580" r:id="rId1157"/>
    <hyperlink ref="V580" r:id="rId1158"/>
    <hyperlink ref="U581" r:id="rId1159"/>
    <hyperlink ref="V581" r:id="rId1160"/>
    <hyperlink ref="U582" r:id="rId1161"/>
    <hyperlink ref="V582" r:id="rId1162"/>
    <hyperlink ref="U583" r:id="rId1163"/>
    <hyperlink ref="V583" r:id="rId1164"/>
    <hyperlink ref="U584" r:id="rId1165"/>
    <hyperlink ref="V584" r:id="rId1166"/>
    <hyperlink ref="U585" r:id="rId1167"/>
    <hyperlink ref="V585" r:id="rId1168"/>
    <hyperlink ref="U586" r:id="rId1169"/>
    <hyperlink ref="V586" r:id="rId1170"/>
    <hyperlink ref="U587" r:id="rId1171"/>
    <hyperlink ref="V587" r:id="rId1172"/>
    <hyperlink ref="U588" r:id="rId1173"/>
    <hyperlink ref="V588" r:id="rId1174"/>
    <hyperlink ref="U589" r:id="rId1175"/>
    <hyperlink ref="V589" r:id="rId1176"/>
    <hyperlink ref="U590" r:id="rId1177"/>
    <hyperlink ref="V590" r:id="rId1178"/>
    <hyperlink ref="U591" r:id="rId1179"/>
    <hyperlink ref="V591" r:id="rId1180"/>
    <hyperlink ref="U592" r:id="rId1181"/>
    <hyperlink ref="V592" r:id="rId1182"/>
    <hyperlink ref="U593" r:id="rId1183"/>
    <hyperlink ref="V593" r:id="rId1184"/>
    <hyperlink ref="U594" r:id="rId1185"/>
    <hyperlink ref="V594" r:id="rId1186"/>
    <hyperlink ref="U595" r:id="rId1187"/>
    <hyperlink ref="V595" r:id="rId1188"/>
    <hyperlink ref="U596" r:id="rId1189"/>
    <hyperlink ref="V596" r:id="rId1190"/>
    <hyperlink ref="U597" r:id="rId1191"/>
    <hyperlink ref="V597" r:id="rId1192"/>
    <hyperlink ref="U598" r:id="rId1193"/>
    <hyperlink ref="V598" r:id="rId1194"/>
    <hyperlink ref="U599" r:id="rId1195"/>
    <hyperlink ref="V599" r:id="rId1196"/>
    <hyperlink ref="U600" r:id="rId1197"/>
    <hyperlink ref="V600" r:id="rId1198"/>
    <hyperlink ref="U601" r:id="rId1199"/>
    <hyperlink ref="V601" r:id="rId1200"/>
    <hyperlink ref="U602" r:id="rId1201"/>
    <hyperlink ref="V602" r:id="rId1202"/>
    <hyperlink ref="U603" r:id="rId1203"/>
    <hyperlink ref="V603" r:id="rId1204"/>
    <hyperlink ref="U604" r:id="rId1205"/>
    <hyperlink ref="V604" r:id="rId1206"/>
    <hyperlink ref="U605" r:id="rId1207"/>
    <hyperlink ref="V605" r:id="rId1208"/>
    <hyperlink ref="U606" r:id="rId1209"/>
    <hyperlink ref="V606" r:id="rId1210"/>
    <hyperlink ref="U607" r:id="rId1211"/>
    <hyperlink ref="V607" r:id="rId1212"/>
    <hyperlink ref="U608" r:id="rId1213"/>
    <hyperlink ref="V608" r:id="rId1214"/>
    <hyperlink ref="U609" r:id="rId1215"/>
    <hyperlink ref="V609" r:id="rId1216"/>
    <hyperlink ref="U610" r:id="rId1217"/>
    <hyperlink ref="V610" r:id="rId1218"/>
    <hyperlink ref="U611" r:id="rId1219"/>
    <hyperlink ref="V611" r:id="rId1220"/>
    <hyperlink ref="U612" r:id="rId1221"/>
    <hyperlink ref="V612" r:id="rId1222"/>
    <hyperlink ref="U613" r:id="rId1223"/>
    <hyperlink ref="V613" r:id="rId1224"/>
    <hyperlink ref="U614" r:id="rId1225"/>
    <hyperlink ref="V614" r:id="rId1226"/>
    <hyperlink ref="U615" r:id="rId1227"/>
    <hyperlink ref="V615" r:id="rId1228"/>
    <hyperlink ref="U616" r:id="rId1229"/>
    <hyperlink ref="V616" r:id="rId1230"/>
    <hyperlink ref="U617" r:id="rId1231"/>
    <hyperlink ref="V617" r:id="rId1232"/>
    <hyperlink ref="U618" r:id="rId1233"/>
    <hyperlink ref="V618" r:id="rId1234"/>
    <hyperlink ref="U619" r:id="rId1235"/>
    <hyperlink ref="V619" r:id="rId1236"/>
    <hyperlink ref="U620" r:id="rId1237"/>
    <hyperlink ref="V620" r:id="rId1238"/>
    <hyperlink ref="U621" r:id="rId1239"/>
    <hyperlink ref="V621" r:id="rId1240"/>
    <hyperlink ref="U622" r:id="rId1241"/>
    <hyperlink ref="V622" r:id="rId1242"/>
    <hyperlink ref="U623" r:id="rId1243"/>
    <hyperlink ref="V623" r:id="rId1244"/>
    <hyperlink ref="U624" r:id="rId1245"/>
    <hyperlink ref="V624" r:id="rId1246"/>
    <hyperlink ref="U625" r:id="rId1247"/>
    <hyperlink ref="V625" r:id="rId1248"/>
    <hyperlink ref="U626" r:id="rId1249"/>
    <hyperlink ref="V626" r:id="rId1250"/>
    <hyperlink ref="U627" r:id="rId1251"/>
    <hyperlink ref="V627" r:id="rId1252"/>
    <hyperlink ref="U628" r:id="rId1253"/>
    <hyperlink ref="V628" r:id="rId1254"/>
    <hyperlink ref="U629" r:id="rId1255"/>
    <hyperlink ref="V629" r:id="rId1256"/>
    <hyperlink ref="U630" r:id="rId1257"/>
    <hyperlink ref="V630" r:id="rId1258"/>
    <hyperlink ref="U631" r:id="rId1259"/>
    <hyperlink ref="V631" r:id="rId1260"/>
    <hyperlink ref="U632" r:id="rId1261"/>
    <hyperlink ref="V632" r:id="rId1262"/>
    <hyperlink ref="U633" r:id="rId1263"/>
    <hyperlink ref="V633" r:id="rId1264"/>
    <hyperlink ref="U634" r:id="rId1265"/>
    <hyperlink ref="V634" r:id="rId1266"/>
    <hyperlink ref="U635" r:id="rId1267"/>
    <hyperlink ref="V635" r:id="rId1268"/>
    <hyperlink ref="U636" r:id="rId1269"/>
    <hyperlink ref="V636" r:id="rId1270"/>
    <hyperlink ref="U637" r:id="rId1271"/>
    <hyperlink ref="V637" r:id="rId1272"/>
    <hyperlink ref="U638" r:id="rId1273"/>
    <hyperlink ref="V638" r:id="rId1274"/>
    <hyperlink ref="U639" r:id="rId1275"/>
    <hyperlink ref="V639" r:id="rId1276"/>
    <hyperlink ref="U640" r:id="rId1277"/>
    <hyperlink ref="V640" r:id="rId1278"/>
    <hyperlink ref="U641" r:id="rId1279"/>
    <hyperlink ref="V641" r:id="rId1280"/>
    <hyperlink ref="U642" r:id="rId1281"/>
    <hyperlink ref="V642" r:id="rId1282"/>
    <hyperlink ref="U643" r:id="rId1283"/>
    <hyperlink ref="V643" r:id="rId1284"/>
    <hyperlink ref="U644" r:id="rId1285"/>
    <hyperlink ref="V644" r:id="rId1286"/>
    <hyperlink ref="U645" r:id="rId1287"/>
    <hyperlink ref="V645" r:id="rId1288"/>
    <hyperlink ref="U646" r:id="rId1289"/>
    <hyperlink ref="V646" r:id="rId1290"/>
    <hyperlink ref="U647" r:id="rId1291"/>
    <hyperlink ref="V647" r:id="rId1292"/>
    <hyperlink ref="U648" r:id="rId1293"/>
    <hyperlink ref="V648" r:id="rId1294"/>
    <hyperlink ref="U649" r:id="rId1295"/>
    <hyperlink ref="V649" r:id="rId1296"/>
    <hyperlink ref="U650" r:id="rId1297"/>
    <hyperlink ref="V650" r:id="rId1298"/>
    <hyperlink ref="U651" r:id="rId1299"/>
    <hyperlink ref="V651" r:id="rId1300"/>
    <hyperlink ref="U652" r:id="rId1301"/>
    <hyperlink ref="V652" r:id="rId1302"/>
    <hyperlink ref="U653" r:id="rId1303"/>
    <hyperlink ref="V653" r:id="rId1304"/>
    <hyperlink ref="U654" r:id="rId1305"/>
    <hyperlink ref="V654" r:id="rId1306"/>
    <hyperlink ref="U655" r:id="rId1307"/>
    <hyperlink ref="V655" r:id="rId1308"/>
    <hyperlink ref="U656" r:id="rId1309"/>
    <hyperlink ref="V656" r:id="rId1310"/>
    <hyperlink ref="U657" r:id="rId1311"/>
    <hyperlink ref="V657" r:id="rId1312"/>
    <hyperlink ref="U658" r:id="rId1313"/>
    <hyperlink ref="V658" r:id="rId1314"/>
    <hyperlink ref="U659" r:id="rId1315"/>
    <hyperlink ref="V659" r:id="rId1316"/>
    <hyperlink ref="U660" r:id="rId1317"/>
    <hyperlink ref="V660" r:id="rId1318"/>
    <hyperlink ref="U661" r:id="rId1319"/>
    <hyperlink ref="V661" r:id="rId1320"/>
    <hyperlink ref="U662" r:id="rId1321"/>
    <hyperlink ref="V662" r:id="rId1322"/>
    <hyperlink ref="U663" r:id="rId1323"/>
    <hyperlink ref="V663" r:id="rId1324"/>
    <hyperlink ref="U664" r:id="rId1325"/>
    <hyperlink ref="V664" r:id="rId1326"/>
    <hyperlink ref="U665" r:id="rId1327"/>
    <hyperlink ref="V665" r:id="rId1328"/>
    <hyperlink ref="U666" r:id="rId1329"/>
    <hyperlink ref="V666" r:id="rId1330"/>
    <hyperlink ref="U667" r:id="rId1331"/>
    <hyperlink ref="V667" r:id="rId1332"/>
    <hyperlink ref="U668" r:id="rId1333"/>
    <hyperlink ref="V668" r:id="rId1334"/>
    <hyperlink ref="U669" r:id="rId1335"/>
    <hyperlink ref="V669" r:id="rId1336"/>
    <hyperlink ref="U670" r:id="rId1337"/>
    <hyperlink ref="V670" r:id="rId1338"/>
    <hyperlink ref="U671" r:id="rId1339"/>
    <hyperlink ref="V671" r:id="rId1340"/>
    <hyperlink ref="U672" r:id="rId1341"/>
    <hyperlink ref="V672" r:id="rId1342"/>
    <hyperlink ref="U673" r:id="rId1343"/>
    <hyperlink ref="V673" r:id="rId1344"/>
    <hyperlink ref="U674" r:id="rId1345"/>
    <hyperlink ref="V674" r:id="rId1346"/>
    <hyperlink ref="U675" r:id="rId1347"/>
    <hyperlink ref="V675" r:id="rId1348"/>
    <hyperlink ref="U676" r:id="rId1349"/>
    <hyperlink ref="V676" r:id="rId1350"/>
    <hyperlink ref="U677" r:id="rId1351"/>
    <hyperlink ref="V677" r:id="rId1352"/>
    <hyperlink ref="U678" r:id="rId1353"/>
    <hyperlink ref="V678" r:id="rId1354"/>
    <hyperlink ref="U679" r:id="rId1355"/>
    <hyperlink ref="V679" r:id="rId1356"/>
    <hyperlink ref="U680" r:id="rId1357"/>
    <hyperlink ref="V680" r:id="rId1358"/>
    <hyperlink ref="U681" r:id="rId1359"/>
    <hyperlink ref="V681" r:id="rId1360"/>
    <hyperlink ref="U682" r:id="rId1361"/>
    <hyperlink ref="V682" r:id="rId1362"/>
    <hyperlink ref="U683" r:id="rId1363"/>
    <hyperlink ref="V683" r:id="rId1364"/>
    <hyperlink ref="U684" r:id="rId1365"/>
    <hyperlink ref="V684" r:id="rId1366"/>
    <hyperlink ref="U685" r:id="rId1367"/>
    <hyperlink ref="V685" r:id="rId1368"/>
    <hyperlink ref="U686" r:id="rId1369"/>
    <hyperlink ref="V686" r:id="rId1370"/>
    <hyperlink ref="U687" r:id="rId1371"/>
    <hyperlink ref="V687" r:id="rId1372"/>
    <hyperlink ref="U688" r:id="rId1373"/>
    <hyperlink ref="V688" r:id="rId1374"/>
    <hyperlink ref="U689" r:id="rId1375"/>
    <hyperlink ref="V689" r:id="rId1376"/>
    <hyperlink ref="U690" r:id="rId1377"/>
    <hyperlink ref="V690" r:id="rId1378"/>
    <hyperlink ref="U691" r:id="rId1379"/>
    <hyperlink ref="V691" r:id="rId1380"/>
    <hyperlink ref="U692" r:id="rId1381"/>
    <hyperlink ref="V692" r:id="rId1382"/>
    <hyperlink ref="U693" r:id="rId1383"/>
    <hyperlink ref="V693" r:id="rId1384"/>
    <hyperlink ref="U694" r:id="rId1385"/>
    <hyperlink ref="V694" r:id="rId1386"/>
    <hyperlink ref="U695" r:id="rId1387"/>
    <hyperlink ref="V695" r:id="rId1388"/>
    <hyperlink ref="U696" r:id="rId1389"/>
    <hyperlink ref="V696" r:id="rId1390"/>
    <hyperlink ref="U697" r:id="rId1391"/>
    <hyperlink ref="V697" r:id="rId1392"/>
    <hyperlink ref="U698" r:id="rId1393"/>
    <hyperlink ref="V698" r:id="rId1394"/>
    <hyperlink ref="U699" r:id="rId1395"/>
    <hyperlink ref="V699" r:id="rId1396"/>
    <hyperlink ref="U700" r:id="rId1397"/>
    <hyperlink ref="V700" r:id="rId1398"/>
    <hyperlink ref="U701" r:id="rId1399"/>
    <hyperlink ref="V701" r:id="rId1400"/>
    <hyperlink ref="U702" r:id="rId1401"/>
    <hyperlink ref="V702" r:id="rId1402"/>
    <hyperlink ref="U703" r:id="rId1403"/>
    <hyperlink ref="V703" r:id="rId1404"/>
    <hyperlink ref="U704" r:id="rId1405"/>
    <hyperlink ref="V704" r:id="rId1406"/>
    <hyperlink ref="U705" r:id="rId1407"/>
    <hyperlink ref="V705" r:id="rId1408"/>
    <hyperlink ref="U706" r:id="rId1409"/>
    <hyperlink ref="V706" r:id="rId1410"/>
    <hyperlink ref="U707" r:id="rId1411"/>
    <hyperlink ref="V707" r:id="rId1412"/>
    <hyperlink ref="U708" r:id="rId1413"/>
    <hyperlink ref="V708" r:id="rId1414"/>
    <hyperlink ref="U709" r:id="rId1415"/>
    <hyperlink ref="V709" r:id="rId1416"/>
    <hyperlink ref="U710" r:id="rId1417"/>
    <hyperlink ref="V710" r:id="rId1418"/>
    <hyperlink ref="U711" r:id="rId1419"/>
    <hyperlink ref="V711" r:id="rId1420"/>
    <hyperlink ref="U712" r:id="rId1421"/>
    <hyperlink ref="V712" r:id="rId1422"/>
    <hyperlink ref="U713" r:id="rId1423"/>
    <hyperlink ref="V713" r:id="rId1424"/>
    <hyperlink ref="U714" r:id="rId1425"/>
    <hyperlink ref="V714" r:id="rId1426"/>
    <hyperlink ref="U715" r:id="rId1427"/>
    <hyperlink ref="V715" r:id="rId1428"/>
    <hyperlink ref="U716" r:id="rId1429"/>
    <hyperlink ref="V716" r:id="rId1430"/>
    <hyperlink ref="U717" r:id="rId1431"/>
    <hyperlink ref="V717" r:id="rId1432"/>
    <hyperlink ref="U718" r:id="rId1433"/>
    <hyperlink ref="V718" r:id="rId1434"/>
    <hyperlink ref="U719" r:id="rId1435"/>
    <hyperlink ref="V719" r:id="rId1436"/>
    <hyperlink ref="U720" r:id="rId1437"/>
    <hyperlink ref="V720" r:id="rId1438"/>
    <hyperlink ref="U721" r:id="rId1439"/>
    <hyperlink ref="V721" r:id="rId1440"/>
    <hyperlink ref="U722" r:id="rId1441"/>
    <hyperlink ref="V722" r:id="rId1442"/>
    <hyperlink ref="U723" r:id="rId1443"/>
    <hyperlink ref="V723" r:id="rId1444"/>
    <hyperlink ref="U724" r:id="rId1445"/>
    <hyperlink ref="V724" r:id="rId1446"/>
    <hyperlink ref="U725" r:id="rId1447"/>
    <hyperlink ref="V725" r:id="rId1448"/>
    <hyperlink ref="U726" r:id="rId1449"/>
    <hyperlink ref="V726" r:id="rId1450"/>
    <hyperlink ref="U727" r:id="rId1451"/>
    <hyperlink ref="V727" r:id="rId1452"/>
    <hyperlink ref="U728" r:id="rId1453"/>
    <hyperlink ref="V728" r:id="rId1454"/>
    <hyperlink ref="U729" r:id="rId1455"/>
    <hyperlink ref="V729" r:id="rId1456"/>
    <hyperlink ref="U730" r:id="rId1457"/>
    <hyperlink ref="V730" r:id="rId1458"/>
    <hyperlink ref="U731" r:id="rId1459"/>
    <hyperlink ref="V731" r:id="rId1460"/>
    <hyperlink ref="U732" r:id="rId1461"/>
    <hyperlink ref="V732" r:id="rId1462"/>
    <hyperlink ref="U733" r:id="rId1463"/>
    <hyperlink ref="V733" r:id="rId1464"/>
    <hyperlink ref="U734" r:id="rId1465"/>
    <hyperlink ref="V734" r:id="rId1466"/>
    <hyperlink ref="U735" r:id="rId1467"/>
    <hyperlink ref="V735" r:id="rId1468"/>
    <hyperlink ref="U736" r:id="rId1469"/>
    <hyperlink ref="V736" r:id="rId1470"/>
    <hyperlink ref="U737" r:id="rId1471"/>
    <hyperlink ref="V737" r:id="rId1472"/>
    <hyperlink ref="U738" r:id="rId1473"/>
    <hyperlink ref="V738" r:id="rId1474"/>
    <hyperlink ref="U739" r:id="rId1475"/>
    <hyperlink ref="V739" r:id="rId1476"/>
    <hyperlink ref="U740" r:id="rId1477"/>
    <hyperlink ref="V740" r:id="rId1478"/>
    <hyperlink ref="U741" r:id="rId1479"/>
    <hyperlink ref="V741" r:id="rId1480"/>
    <hyperlink ref="U742" r:id="rId1481"/>
    <hyperlink ref="V742" r:id="rId1482"/>
    <hyperlink ref="U743" r:id="rId1483"/>
    <hyperlink ref="V743" r:id="rId1484"/>
    <hyperlink ref="U744" r:id="rId1485"/>
    <hyperlink ref="V744" r:id="rId1486"/>
    <hyperlink ref="U745" r:id="rId1487"/>
    <hyperlink ref="V745" r:id="rId1488"/>
    <hyperlink ref="U746" r:id="rId1489"/>
    <hyperlink ref="V746" r:id="rId1490"/>
    <hyperlink ref="U747" r:id="rId1491"/>
    <hyperlink ref="V747" r:id="rId1492"/>
    <hyperlink ref="U748" r:id="rId1493"/>
    <hyperlink ref="V748" r:id="rId1494"/>
    <hyperlink ref="U749" r:id="rId1495"/>
    <hyperlink ref="V749" r:id="rId1496"/>
    <hyperlink ref="U750" r:id="rId1497"/>
    <hyperlink ref="V750" r:id="rId1498"/>
    <hyperlink ref="U751" r:id="rId1499"/>
    <hyperlink ref="V751" r:id="rId1500"/>
    <hyperlink ref="U752" r:id="rId1501"/>
    <hyperlink ref="V752" r:id="rId1502"/>
    <hyperlink ref="U753" r:id="rId1503"/>
    <hyperlink ref="V753" r:id="rId1504"/>
    <hyperlink ref="U754" r:id="rId1505"/>
    <hyperlink ref="V754" r:id="rId1506"/>
    <hyperlink ref="U755" r:id="rId1507"/>
    <hyperlink ref="V755" r:id="rId1508"/>
    <hyperlink ref="U756" r:id="rId1509"/>
    <hyperlink ref="V756" r:id="rId1510"/>
    <hyperlink ref="U757" r:id="rId1511"/>
    <hyperlink ref="V757" r:id="rId1512"/>
    <hyperlink ref="U758" r:id="rId1513"/>
    <hyperlink ref="V758" r:id="rId1514"/>
    <hyperlink ref="U759" r:id="rId1515"/>
    <hyperlink ref="V759" r:id="rId1516"/>
    <hyperlink ref="U760" r:id="rId1517"/>
    <hyperlink ref="V760" r:id="rId1518"/>
    <hyperlink ref="U761" r:id="rId1519"/>
    <hyperlink ref="V761" r:id="rId1520"/>
    <hyperlink ref="U762" r:id="rId1521"/>
    <hyperlink ref="V762" r:id="rId1522"/>
    <hyperlink ref="U763" r:id="rId1523"/>
    <hyperlink ref="V763" r:id="rId1524"/>
    <hyperlink ref="U764" r:id="rId1525"/>
    <hyperlink ref="V764" r:id="rId1526"/>
    <hyperlink ref="U765" r:id="rId1527"/>
    <hyperlink ref="V765" r:id="rId1528"/>
    <hyperlink ref="U766" r:id="rId1529"/>
    <hyperlink ref="V766" r:id="rId1530"/>
    <hyperlink ref="U767" r:id="rId1531"/>
    <hyperlink ref="V767" r:id="rId1532"/>
    <hyperlink ref="U768" r:id="rId1533"/>
    <hyperlink ref="V768" r:id="rId1534"/>
    <hyperlink ref="U769" r:id="rId1535"/>
    <hyperlink ref="V769" r:id="rId1536"/>
    <hyperlink ref="U770" r:id="rId1537"/>
    <hyperlink ref="V770" r:id="rId1538"/>
    <hyperlink ref="U771" r:id="rId1539"/>
    <hyperlink ref="V771" r:id="rId1540"/>
    <hyperlink ref="U772" r:id="rId1541"/>
    <hyperlink ref="V772" r:id="rId1542"/>
    <hyperlink ref="U773" r:id="rId1543"/>
    <hyperlink ref="V773" r:id="rId1544"/>
    <hyperlink ref="U774" r:id="rId1545"/>
    <hyperlink ref="V774" r:id="rId1546"/>
    <hyperlink ref="U775" r:id="rId1547"/>
    <hyperlink ref="V775" r:id="rId1548"/>
    <hyperlink ref="U776" r:id="rId1549"/>
    <hyperlink ref="V776" r:id="rId1550"/>
    <hyperlink ref="U777" r:id="rId1551"/>
    <hyperlink ref="V777" r:id="rId1552"/>
    <hyperlink ref="U778" r:id="rId1553"/>
    <hyperlink ref="V778" r:id="rId1554"/>
    <hyperlink ref="U779" r:id="rId1555"/>
    <hyperlink ref="V779" r:id="rId1556"/>
    <hyperlink ref="U780" r:id="rId1557"/>
    <hyperlink ref="V780" r:id="rId1558"/>
    <hyperlink ref="U781" r:id="rId1559"/>
    <hyperlink ref="V781" r:id="rId1560"/>
    <hyperlink ref="U782" r:id="rId1561"/>
    <hyperlink ref="V782" r:id="rId1562"/>
    <hyperlink ref="U783" r:id="rId1563"/>
    <hyperlink ref="V783" r:id="rId1564"/>
    <hyperlink ref="U784" r:id="rId1565"/>
    <hyperlink ref="V784" r:id="rId1566"/>
    <hyperlink ref="U785" r:id="rId1567"/>
    <hyperlink ref="V785" r:id="rId1568"/>
    <hyperlink ref="U786" r:id="rId1569"/>
    <hyperlink ref="V786" r:id="rId1570"/>
    <hyperlink ref="U787" r:id="rId1571"/>
    <hyperlink ref="V787" r:id="rId1572"/>
    <hyperlink ref="U788" r:id="rId1573"/>
    <hyperlink ref="V788" r:id="rId1574"/>
    <hyperlink ref="U789" r:id="rId1575"/>
    <hyperlink ref="V789" r:id="rId1576"/>
    <hyperlink ref="U790" r:id="rId1577"/>
    <hyperlink ref="V790" r:id="rId1578"/>
    <hyperlink ref="U791" r:id="rId1579"/>
    <hyperlink ref="V791" r:id="rId1580"/>
    <hyperlink ref="U792" r:id="rId1581"/>
    <hyperlink ref="V792" r:id="rId1582"/>
    <hyperlink ref="U793" r:id="rId1583"/>
    <hyperlink ref="V793" r:id="rId1584"/>
    <hyperlink ref="U794" r:id="rId1585"/>
    <hyperlink ref="V794" r:id="rId1586"/>
    <hyperlink ref="U795" r:id="rId1587"/>
    <hyperlink ref="V795" r:id="rId1588"/>
    <hyperlink ref="U796" r:id="rId1589"/>
    <hyperlink ref="V796" r:id="rId1590"/>
    <hyperlink ref="U797" r:id="rId1591"/>
    <hyperlink ref="V797" r:id="rId1592"/>
    <hyperlink ref="U798" r:id="rId1593"/>
    <hyperlink ref="V798" r:id="rId1594"/>
    <hyperlink ref="U799" r:id="rId1595"/>
    <hyperlink ref="V799" r:id="rId1596"/>
    <hyperlink ref="U800" r:id="rId1597"/>
    <hyperlink ref="V800" r:id="rId1598"/>
    <hyperlink ref="U801" r:id="rId1599"/>
    <hyperlink ref="V801" r:id="rId1600"/>
    <hyperlink ref="U802" r:id="rId1601"/>
    <hyperlink ref="V802" r:id="rId1602"/>
    <hyperlink ref="U803" r:id="rId1603"/>
    <hyperlink ref="V803" r:id="rId1604"/>
    <hyperlink ref="U804" r:id="rId1605"/>
    <hyperlink ref="V804" r:id="rId1606"/>
    <hyperlink ref="U805" r:id="rId1607"/>
    <hyperlink ref="V805" r:id="rId1608"/>
    <hyperlink ref="U806" r:id="rId1609"/>
    <hyperlink ref="V806" r:id="rId1610"/>
    <hyperlink ref="U807" r:id="rId1611"/>
    <hyperlink ref="V807" r:id="rId1612"/>
    <hyperlink ref="U808" r:id="rId1613"/>
    <hyperlink ref="V808" r:id="rId1614"/>
    <hyperlink ref="U809" r:id="rId1615"/>
    <hyperlink ref="V809" r:id="rId1616"/>
    <hyperlink ref="U810" r:id="rId1617"/>
    <hyperlink ref="V810" r:id="rId1618"/>
    <hyperlink ref="U811" r:id="rId1619"/>
    <hyperlink ref="V811" r:id="rId1620"/>
    <hyperlink ref="U812" r:id="rId1621"/>
    <hyperlink ref="V812" r:id="rId1622"/>
    <hyperlink ref="U813" r:id="rId1623"/>
    <hyperlink ref="V813" r:id="rId1624"/>
    <hyperlink ref="U814" r:id="rId1625"/>
    <hyperlink ref="V814" r:id="rId1626"/>
    <hyperlink ref="U815" r:id="rId1627"/>
    <hyperlink ref="V815" r:id="rId1628"/>
    <hyperlink ref="U816" r:id="rId1629"/>
    <hyperlink ref="V816" r:id="rId1630"/>
    <hyperlink ref="U817" r:id="rId1631"/>
    <hyperlink ref="V817" r:id="rId1632"/>
    <hyperlink ref="U818" r:id="rId1633"/>
    <hyperlink ref="V818" r:id="rId1634"/>
    <hyperlink ref="U819" r:id="rId1635"/>
    <hyperlink ref="V819" r:id="rId1636"/>
    <hyperlink ref="U820" r:id="rId1637"/>
    <hyperlink ref="V820" r:id="rId1638"/>
    <hyperlink ref="U821" r:id="rId1639"/>
    <hyperlink ref="V821" r:id="rId1640"/>
    <hyperlink ref="U822" r:id="rId1641"/>
    <hyperlink ref="V822" r:id="rId1642"/>
    <hyperlink ref="U823" r:id="rId1643"/>
    <hyperlink ref="V823" r:id="rId1644"/>
    <hyperlink ref="U824" r:id="rId1645"/>
    <hyperlink ref="V824" r:id="rId1646"/>
    <hyperlink ref="U825" r:id="rId1647"/>
    <hyperlink ref="V825" r:id="rId1648"/>
    <hyperlink ref="U826" r:id="rId1649"/>
    <hyperlink ref="V826" r:id="rId1650"/>
    <hyperlink ref="U827" r:id="rId1651"/>
    <hyperlink ref="V827" r:id="rId1652"/>
    <hyperlink ref="U828" r:id="rId1653"/>
    <hyperlink ref="V828" r:id="rId1654"/>
    <hyperlink ref="U829" r:id="rId1655"/>
    <hyperlink ref="V829" r:id="rId1656"/>
    <hyperlink ref="U830" r:id="rId1657"/>
    <hyperlink ref="V830" r:id="rId1658"/>
    <hyperlink ref="U831" r:id="rId1659"/>
    <hyperlink ref="V831" r:id="rId1660"/>
    <hyperlink ref="U832" r:id="rId1661"/>
    <hyperlink ref="V832" r:id="rId1662"/>
    <hyperlink ref="U833" r:id="rId1663"/>
    <hyperlink ref="V833" r:id="rId1664"/>
    <hyperlink ref="U834" r:id="rId1665"/>
    <hyperlink ref="V834" r:id="rId1666"/>
    <hyperlink ref="U835" r:id="rId1667"/>
    <hyperlink ref="V835" r:id="rId1668"/>
    <hyperlink ref="U836" r:id="rId1669"/>
    <hyperlink ref="V836" r:id="rId1670"/>
    <hyperlink ref="U837" r:id="rId1671"/>
    <hyperlink ref="V837" r:id="rId1672"/>
    <hyperlink ref="U838" r:id="rId1673"/>
    <hyperlink ref="V838" r:id="rId1674"/>
    <hyperlink ref="U839" r:id="rId1675"/>
    <hyperlink ref="V839" r:id="rId1676"/>
    <hyperlink ref="U840" r:id="rId1677"/>
    <hyperlink ref="V840" r:id="rId1678"/>
    <hyperlink ref="U841" r:id="rId1679"/>
    <hyperlink ref="V841" r:id="rId1680"/>
    <hyperlink ref="U842" r:id="rId1681"/>
    <hyperlink ref="V842" r:id="rId1682"/>
    <hyperlink ref="U843" r:id="rId1683"/>
    <hyperlink ref="V843" r:id="rId1684"/>
    <hyperlink ref="U844" r:id="rId1685"/>
    <hyperlink ref="V844" r:id="rId1686"/>
    <hyperlink ref="U845" r:id="rId1687"/>
    <hyperlink ref="V845" r:id="rId1688"/>
    <hyperlink ref="U846" r:id="rId1689"/>
    <hyperlink ref="V846" r:id="rId1690"/>
    <hyperlink ref="U847" r:id="rId1691"/>
    <hyperlink ref="V847" r:id="rId1692"/>
    <hyperlink ref="U848" r:id="rId1693"/>
    <hyperlink ref="V848" r:id="rId1694"/>
    <hyperlink ref="U849" r:id="rId1695"/>
    <hyperlink ref="V849" r:id="rId1696"/>
    <hyperlink ref="U850" r:id="rId1697"/>
    <hyperlink ref="V850" r:id="rId1698"/>
    <hyperlink ref="U851" r:id="rId1699"/>
    <hyperlink ref="V851" r:id="rId1700"/>
    <hyperlink ref="U852" r:id="rId1701"/>
    <hyperlink ref="V852" r:id="rId1702"/>
    <hyperlink ref="U853" r:id="rId1703"/>
    <hyperlink ref="V853" r:id="rId1704"/>
    <hyperlink ref="U854" r:id="rId1705"/>
    <hyperlink ref="V854" r:id="rId1706"/>
    <hyperlink ref="U855" r:id="rId1707"/>
    <hyperlink ref="V855" r:id="rId1708"/>
    <hyperlink ref="U856" r:id="rId1709"/>
    <hyperlink ref="V856" r:id="rId1710"/>
    <hyperlink ref="U857" r:id="rId1711"/>
    <hyperlink ref="V857" r:id="rId1712"/>
    <hyperlink ref="U858" r:id="rId1713"/>
    <hyperlink ref="V858" r:id="rId1714"/>
    <hyperlink ref="U859" r:id="rId1715"/>
    <hyperlink ref="V859" r:id="rId1716"/>
    <hyperlink ref="U860" r:id="rId1717"/>
    <hyperlink ref="V860" r:id="rId1718"/>
    <hyperlink ref="U861" r:id="rId1719"/>
    <hyperlink ref="V861" r:id="rId1720"/>
    <hyperlink ref="U862" r:id="rId1721"/>
    <hyperlink ref="V862" r:id="rId1722"/>
    <hyperlink ref="U863" r:id="rId1723"/>
    <hyperlink ref="V863" r:id="rId1724"/>
    <hyperlink ref="U864" r:id="rId1725"/>
    <hyperlink ref="V864" r:id="rId1726"/>
    <hyperlink ref="U865" r:id="rId1727"/>
    <hyperlink ref="V865" r:id="rId1728"/>
    <hyperlink ref="U866" r:id="rId1729"/>
    <hyperlink ref="V866" r:id="rId1730"/>
    <hyperlink ref="U867" r:id="rId1731"/>
    <hyperlink ref="V867" r:id="rId1732"/>
    <hyperlink ref="U868" r:id="rId1733"/>
    <hyperlink ref="V868" r:id="rId1734"/>
    <hyperlink ref="U869" r:id="rId1735"/>
    <hyperlink ref="V869" r:id="rId1736"/>
    <hyperlink ref="U870" r:id="rId1737"/>
    <hyperlink ref="V870" r:id="rId1738"/>
    <hyperlink ref="U871" r:id="rId1739"/>
    <hyperlink ref="V871" r:id="rId1740"/>
    <hyperlink ref="U872" r:id="rId1741"/>
    <hyperlink ref="V872" r:id="rId1742"/>
    <hyperlink ref="U873" r:id="rId1743"/>
    <hyperlink ref="V873" r:id="rId1744"/>
    <hyperlink ref="U874" r:id="rId1745"/>
    <hyperlink ref="V874" r:id="rId1746"/>
    <hyperlink ref="U875" r:id="rId1747"/>
    <hyperlink ref="V875" r:id="rId1748"/>
    <hyperlink ref="U876" r:id="rId1749"/>
    <hyperlink ref="V876" r:id="rId1750"/>
    <hyperlink ref="U877" r:id="rId1751"/>
    <hyperlink ref="V877" r:id="rId1752"/>
    <hyperlink ref="U878" r:id="rId1753"/>
    <hyperlink ref="V878" r:id="rId1754"/>
    <hyperlink ref="U879" r:id="rId1755"/>
    <hyperlink ref="V879" r:id="rId1756"/>
    <hyperlink ref="U880" r:id="rId1757"/>
    <hyperlink ref="V880" r:id="rId1758"/>
    <hyperlink ref="U881" r:id="rId1759"/>
    <hyperlink ref="V881" r:id="rId1760"/>
    <hyperlink ref="U882" r:id="rId1761"/>
    <hyperlink ref="V882" r:id="rId1762"/>
    <hyperlink ref="U883" r:id="rId1763"/>
    <hyperlink ref="V883" r:id="rId1764"/>
    <hyperlink ref="U884" r:id="rId1765"/>
    <hyperlink ref="V884" r:id="rId1766"/>
    <hyperlink ref="U885" r:id="rId1767"/>
    <hyperlink ref="V885" r:id="rId1768"/>
    <hyperlink ref="U886" r:id="rId1769"/>
    <hyperlink ref="V886" r:id="rId1770"/>
    <hyperlink ref="U887" r:id="rId1771"/>
    <hyperlink ref="V887" r:id="rId1772"/>
    <hyperlink ref="U888" r:id="rId1773"/>
    <hyperlink ref="V888" r:id="rId1774"/>
    <hyperlink ref="U889" r:id="rId1775"/>
    <hyperlink ref="V889" r:id="rId1776"/>
    <hyperlink ref="U890" r:id="rId1777"/>
    <hyperlink ref="V890" r:id="rId1778"/>
    <hyperlink ref="U891" r:id="rId1779"/>
    <hyperlink ref="V891" r:id="rId1780"/>
    <hyperlink ref="U892" r:id="rId1781"/>
    <hyperlink ref="V892" r:id="rId1782"/>
    <hyperlink ref="U893" r:id="rId1783"/>
    <hyperlink ref="V893" r:id="rId1784"/>
    <hyperlink ref="U894" r:id="rId1785"/>
    <hyperlink ref="V894" r:id="rId1786"/>
    <hyperlink ref="U895" r:id="rId1787"/>
    <hyperlink ref="V895" r:id="rId1788"/>
    <hyperlink ref="U896" r:id="rId1789"/>
    <hyperlink ref="V896" r:id="rId1790"/>
    <hyperlink ref="U897" r:id="rId1791"/>
    <hyperlink ref="V897" r:id="rId1792"/>
    <hyperlink ref="U898" r:id="rId1793"/>
    <hyperlink ref="V898" r:id="rId1794"/>
    <hyperlink ref="U899" r:id="rId1795"/>
    <hyperlink ref="V899" r:id="rId1796"/>
    <hyperlink ref="U900" r:id="rId1797"/>
    <hyperlink ref="V900" r:id="rId1798"/>
    <hyperlink ref="U901" r:id="rId1799"/>
    <hyperlink ref="V901" r:id="rId1800"/>
    <hyperlink ref="U902" r:id="rId1801"/>
    <hyperlink ref="V902" r:id="rId1802"/>
    <hyperlink ref="U903" r:id="rId1803"/>
    <hyperlink ref="V903" r:id="rId1804"/>
    <hyperlink ref="U904" r:id="rId1805"/>
    <hyperlink ref="V904" r:id="rId1806"/>
    <hyperlink ref="U905" r:id="rId1807"/>
    <hyperlink ref="V905" r:id="rId1808"/>
    <hyperlink ref="U906" r:id="rId1809"/>
    <hyperlink ref="V906" r:id="rId1810"/>
    <hyperlink ref="U907" r:id="rId1811"/>
    <hyperlink ref="V907" r:id="rId1812"/>
    <hyperlink ref="U908" r:id="rId1813"/>
    <hyperlink ref="V908" r:id="rId1814"/>
    <hyperlink ref="U909" r:id="rId1815"/>
    <hyperlink ref="V909" r:id="rId1816"/>
    <hyperlink ref="U910" r:id="rId1817"/>
    <hyperlink ref="V910" r:id="rId1818"/>
    <hyperlink ref="U911" r:id="rId1819"/>
    <hyperlink ref="V911" r:id="rId1820"/>
    <hyperlink ref="U912" r:id="rId1821"/>
    <hyperlink ref="V912" r:id="rId1822"/>
    <hyperlink ref="U913" r:id="rId1823"/>
    <hyperlink ref="V913" r:id="rId1824"/>
    <hyperlink ref="U914" r:id="rId1825"/>
    <hyperlink ref="V914" r:id="rId1826"/>
    <hyperlink ref="U915" r:id="rId1827"/>
    <hyperlink ref="V915" r:id="rId1828"/>
    <hyperlink ref="U916" r:id="rId1829"/>
    <hyperlink ref="V916" r:id="rId1830"/>
    <hyperlink ref="U917" r:id="rId1831"/>
    <hyperlink ref="V917" r:id="rId1832"/>
    <hyperlink ref="U918" r:id="rId1833"/>
    <hyperlink ref="V918" r:id="rId1834"/>
    <hyperlink ref="U919" r:id="rId1835"/>
    <hyperlink ref="V919" r:id="rId1836"/>
    <hyperlink ref="U920" r:id="rId1837"/>
    <hyperlink ref="V920" r:id="rId1838"/>
    <hyperlink ref="U921" r:id="rId1839"/>
    <hyperlink ref="V921" r:id="rId1840"/>
    <hyperlink ref="U922" r:id="rId1841"/>
    <hyperlink ref="V922" r:id="rId1842"/>
    <hyperlink ref="U923" r:id="rId1843"/>
    <hyperlink ref="V923" r:id="rId1844"/>
    <hyperlink ref="U924" r:id="rId1845"/>
    <hyperlink ref="V924" r:id="rId1846"/>
    <hyperlink ref="U925" r:id="rId1847"/>
    <hyperlink ref="V925" r:id="rId1848"/>
    <hyperlink ref="U926" r:id="rId1849"/>
    <hyperlink ref="V926" r:id="rId1850"/>
    <hyperlink ref="U927" r:id="rId1851"/>
    <hyperlink ref="V927" r:id="rId1852"/>
    <hyperlink ref="U928" r:id="rId1853"/>
    <hyperlink ref="V928" r:id="rId1854"/>
    <hyperlink ref="U929" r:id="rId1855"/>
    <hyperlink ref="V929" r:id="rId1856"/>
    <hyperlink ref="U930" r:id="rId1857"/>
    <hyperlink ref="V930" r:id="rId1858"/>
    <hyperlink ref="U931" r:id="rId1859"/>
    <hyperlink ref="V931" r:id="rId1860"/>
    <hyperlink ref="U932" r:id="rId1861"/>
    <hyperlink ref="V932" r:id="rId1862"/>
    <hyperlink ref="U933" r:id="rId1863"/>
    <hyperlink ref="V933" r:id="rId1864"/>
    <hyperlink ref="U934" r:id="rId1865"/>
    <hyperlink ref="V934" r:id="rId1866"/>
    <hyperlink ref="U935" r:id="rId1867"/>
    <hyperlink ref="V935" r:id="rId1868"/>
    <hyperlink ref="U936" r:id="rId1869"/>
    <hyperlink ref="V936" r:id="rId1870"/>
    <hyperlink ref="U937" r:id="rId1871"/>
    <hyperlink ref="V937" r:id="rId1872"/>
    <hyperlink ref="U938" r:id="rId1873"/>
    <hyperlink ref="V938" r:id="rId1874"/>
    <hyperlink ref="U939" r:id="rId1875"/>
    <hyperlink ref="V939" r:id="rId1876"/>
    <hyperlink ref="U940" r:id="rId1877"/>
    <hyperlink ref="V940" r:id="rId1878"/>
    <hyperlink ref="U941" r:id="rId1879"/>
    <hyperlink ref="V941" r:id="rId1880"/>
    <hyperlink ref="U942" r:id="rId1881"/>
    <hyperlink ref="V942" r:id="rId1882"/>
    <hyperlink ref="U943" r:id="rId1883"/>
    <hyperlink ref="V943" r:id="rId1884"/>
    <hyperlink ref="U944" r:id="rId1885"/>
    <hyperlink ref="V944" r:id="rId1886"/>
    <hyperlink ref="U945" r:id="rId1887"/>
    <hyperlink ref="V945" r:id="rId1888"/>
    <hyperlink ref="U946" r:id="rId1889"/>
    <hyperlink ref="V946" r:id="rId1890"/>
    <hyperlink ref="U947" r:id="rId1891"/>
    <hyperlink ref="V947" r:id="rId1892"/>
    <hyperlink ref="U948" r:id="rId1893"/>
    <hyperlink ref="V948" r:id="rId1894"/>
    <hyperlink ref="U949" r:id="rId1895"/>
    <hyperlink ref="V949" r:id="rId1896"/>
    <hyperlink ref="U950" r:id="rId1897"/>
    <hyperlink ref="V950" r:id="rId1898"/>
    <hyperlink ref="U951" r:id="rId1899"/>
    <hyperlink ref="V951" r:id="rId1900"/>
    <hyperlink ref="U952" r:id="rId1901"/>
    <hyperlink ref="V952" r:id="rId1902"/>
    <hyperlink ref="U953" r:id="rId1903"/>
    <hyperlink ref="V953" r:id="rId1904"/>
    <hyperlink ref="U954" r:id="rId1905"/>
    <hyperlink ref="V954" r:id="rId1906"/>
    <hyperlink ref="U955" r:id="rId1907"/>
    <hyperlink ref="V955" r:id="rId1908"/>
    <hyperlink ref="U956" r:id="rId1909"/>
    <hyperlink ref="V956" r:id="rId1910"/>
    <hyperlink ref="U957" r:id="rId1911"/>
    <hyperlink ref="V957" r:id="rId1912"/>
    <hyperlink ref="U958" r:id="rId1913"/>
    <hyperlink ref="V958" r:id="rId1914"/>
    <hyperlink ref="U959" r:id="rId1915"/>
    <hyperlink ref="V959" r:id="rId1916"/>
    <hyperlink ref="U960" r:id="rId1917"/>
    <hyperlink ref="V960" r:id="rId1918"/>
    <hyperlink ref="U961" r:id="rId1919"/>
    <hyperlink ref="V961" r:id="rId1920"/>
    <hyperlink ref="U962" r:id="rId1921"/>
    <hyperlink ref="V962" r:id="rId1922"/>
    <hyperlink ref="U963" r:id="rId1923"/>
    <hyperlink ref="V963" r:id="rId1924"/>
    <hyperlink ref="U964" r:id="rId1925"/>
    <hyperlink ref="V964" r:id="rId1926"/>
    <hyperlink ref="U965" r:id="rId1927"/>
    <hyperlink ref="V965" r:id="rId1928"/>
    <hyperlink ref="U966" r:id="rId1929"/>
    <hyperlink ref="V966" r:id="rId1930"/>
    <hyperlink ref="U967" r:id="rId1931"/>
    <hyperlink ref="V967" r:id="rId1932"/>
    <hyperlink ref="U968" r:id="rId1933"/>
    <hyperlink ref="V968" r:id="rId1934"/>
    <hyperlink ref="U969" r:id="rId1935"/>
    <hyperlink ref="V969" r:id="rId1936"/>
    <hyperlink ref="U970" r:id="rId1937"/>
    <hyperlink ref="V970" r:id="rId1938"/>
    <hyperlink ref="U971" r:id="rId1939"/>
    <hyperlink ref="V971" r:id="rId1940"/>
    <hyperlink ref="U972" r:id="rId1941"/>
    <hyperlink ref="V972" r:id="rId1942"/>
    <hyperlink ref="U973" r:id="rId1943"/>
    <hyperlink ref="V973" r:id="rId1944"/>
    <hyperlink ref="U974" r:id="rId1945"/>
    <hyperlink ref="V974" r:id="rId1946"/>
    <hyperlink ref="U975" r:id="rId1947"/>
    <hyperlink ref="V975" r:id="rId1948"/>
    <hyperlink ref="U976" r:id="rId1949"/>
    <hyperlink ref="V976" r:id="rId1950"/>
    <hyperlink ref="U977" r:id="rId1951"/>
    <hyperlink ref="V977" r:id="rId1952"/>
    <hyperlink ref="U978" r:id="rId1953"/>
    <hyperlink ref="V978" r:id="rId1954"/>
    <hyperlink ref="U979" r:id="rId1955"/>
    <hyperlink ref="V979" r:id="rId1956"/>
    <hyperlink ref="U980" r:id="rId1957"/>
    <hyperlink ref="V980" r:id="rId1958"/>
    <hyperlink ref="U981" r:id="rId1959"/>
    <hyperlink ref="V981" r:id="rId1960"/>
    <hyperlink ref="U982" r:id="rId1961"/>
    <hyperlink ref="V982" r:id="rId1962"/>
    <hyperlink ref="U983" r:id="rId1963"/>
    <hyperlink ref="V983" r:id="rId1964"/>
    <hyperlink ref="U984" r:id="rId1965"/>
    <hyperlink ref="V984" r:id="rId1966"/>
    <hyperlink ref="U985" r:id="rId1967"/>
    <hyperlink ref="V985" r:id="rId1968"/>
    <hyperlink ref="U986" r:id="rId1969"/>
    <hyperlink ref="V986" r:id="rId1970"/>
    <hyperlink ref="U987" r:id="rId1971"/>
    <hyperlink ref="V987" r:id="rId1972"/>
    <hyperlink ref="U988" r:id="rId1973"/>
    <hyperlink ref="V988" r:id="rId1974"/>
    <hyperlink ref="U989" r:id="rId1975"/>
    <hyperlink ref="V989" r:id="rId1976"/>
    <hyperlink ref="U990" r:id="rId1977"/>
    <hyperlink ref="V990" r:id="rId1978"/>
    <hyperlink ref="U991" r:id="rId1979"/>
    <hyperlink ref="V991" r:id="rId1980"/>
    <hyperlink ref="U992" r:id="rId1981"/>
    <hyperlink ref="V992" r:id="rId1982"/>
    <hyperlink ref="U993" r:id="rId1983"/>
    <hyperlink ref="V993" r:id="rId1984"/>
    <hyperlink ref="U994" r:id="rId1985"/>
    <hyperlink ref="V994" r:id="rId1986"/>
    <hyperlink ref="U995" r:id="rId1987"/>
    <hyperlink ref="V995" r:id="rId1988"/>
    <hyperlink ref="U996" r:id="rId1989"/>
    <hyperlink ref="V996" r:id="rId1990"/>
    <hyperlink ref="U997" r:id="rId1991"/>
    <hyperlink ref="V997" r:id="rId1992"/>
    <hyperlink ref="U998" r:id="rId1993"/>
    <hyperlink ref="V998" r:id="rId1994"/>
    <hyperlink ref="U999" r:id="rId1995"/>
    <hyperlink ref="V999" r:id="rId1996"/>
    <hyperlink ref="U1000" r:id="rId1997"/>
    <hyperlink ref="V1000" r:id="rId1998"/>
    <hyperlink ref="U1001" r:id="rId1999"/>
    <hyperlink ref="V1001" r:id="rId2000"/>
    <hyperlink ref="U1002" r:id="rId2001"/>
    <hyperlink ref="V1002" r:id="rId2002"/>
    <hyperlink ref="U1003" r:id="rId2003"/>
    <hyperlink ref="V1003" r:id="rId2004"/>
    <hyperlink ref="U1004" r:id="rId2005"/>
    <hyperlink ref="V1004" r:id="rId2006"/>
    <hyperlink ref="U1005" r:id="rId2007"/>
    <hyperlink ref="V1005" r:id="rId2008"/>
    <hyperlink ref="U1006" r:id="rId2009"/>
    <hyperlink ref="V1006" r:id="rId2010"/>
    <hyperlink ref="U1007" r:id="rId2011"/>
    <hyperlink ref="V1007" r:id="rId2012"/>
    <hyperlink ref="U1008" r:id="rId2013"/>
    <hyperlink ref="V1008" r:id="rId2014"/>
    <hyperlink ref="U1009" r:id="rId2015"/>
    <hyperlink ref="V1009" r:id="rId2016"/>
    <hyperlink ref="U1010" r:id="rId2017"/>
    <hyperlink ref="V1010" r:id="rId2018"/>
    <hyperlink ref="U1011" r:id="rId2019"/>
    <hyperlink ref="V1011" r:id="rId2020"/>
    <hyperlink ref="U1012" r:id="rId2021"/>
    <hyperlink ref="V1012" r:id="rId2022"/>
    <hyperlink ref="U1013" r:id="rId2023"/>
    <hyperlink ref="V1013" r:id="rId2024"/>
    <hyperlink ref="U1014" r:id="rId2025"/>
    <hyperlink ref="V1014" r:id="rId2026"/>
    <hyperlink ref="U1015" r:id="rId2027"/>
    <hyperlink ref="V1015" r:id="rId2028"/>
    <hyperlink ref="U1016" r:id="rId2029"/>
    <hyperlink ref="V1016" r:id="rId2030"/>
    <hyperlink ref="U1017" r:id="rId2031"/>
    <hyperlink ref="V1017" r:id="rId2032"/>
    <hyperlink ref="U1018" r:id="rId2033"/>
    <hyperlink ref="V1018" r:id="rId2034"/>
    <hyperlink ref="U1019" r:id="rId2035"/>
    <hyperlink ref="V1019" r:id="rId2036"/>
    <hyperlink ref="U1020" r:id="rId2037"/>
    <hyperlink ref="V1020" r:id="rId2038"/>
    <hyperlink ref="U1021" r:id="rId2039"/>
    <hyperlink ref="V1021" r:id="rId2040"/>
    <hyperlink ref="U1022" r:id="rId2041"/>
    <hyperlink ref="V1022" r:id="rId2042"/>
    <hyperlink ref="U1023" r:id="rId2043"/>
    <hyperlink ref="V1023" r:id="rId2044"/>
    <hyperlink ref="U1024" r:id="rId2045"/>
    <hyperlink ref="V1024" r:id="rId2046"/>
    <hyperlink ref="U1025" r:id="rId2047"/>
    <hyperlink ref="V1025" r:id="rId2048"/>
    <hyperlink ref="U1026" r:id="rId2049"/>
    <hyperlink ref="V1026" r:id="rId2050"/>
    <hyperlink ref="U1027" r:id="rId2051"/>
    <hyperlink ref="V1027" r:id="rId2052"/>
    <hyperlink ref="U1028" r:id="rId2053"/>
    <hyperlink ref="V1028" r:id="rId2054"/>
    <hyperlink ref="U1029" r:id="rId2055"/>
    <hyperlink ref="V1029" r:id="rId2056"/>
    <hyperlink ref="U1030" r:id="rId2057"/>
    <hyperlink ref="V1030" r:id="rId2058"/>
    <hyperlink ref="U1031" r:id="rId2059"/>
    <hyperlink ref="V1031" r:id="rId2060"/>
    <hyperlink ref="U1032" r:id="rId2061"/>
    <hyperlink ref="V1032" r:id="rId2062"/>
    <hyperlink ref="U1033" r:id="rId2063"/>
    <hyperlink ref="V1033" r:id="rId2064"/>
    <hyperlink ref="U1034" r:id="rId2065"/>
    <hyperlink ref="V1034" r:id="rId2066"/>
    <hyperlink ref="U1035" r:id="rId2067"/>
    <hyperlink ref="V1035" r:id="rId2068"/>
    <hyperlink ref="U1036" r:id="rId2069"/>
    <hyperlink ref="V1036" r:id="rId2070"/>
    <hyperlink ref="U1037" r:id="rId2071"/>
    <hyperlink ref="V1037" r:id="rId2072"/>
    <hyperlink ref="U1038" r:id="rId2073"/>
    <hyperlink ref="V1038" r:id="rId2074"/>
    <hyperlink ref="U1039" r:id="rId2075"/>
    <hyperlink ref="V1039" r:id="rId2076"/>
    <hyperlink ref="U1040" r:id="rId2077"/>
    <hyperlink ref="V1040" r:id="rId2078"/>
    <hyperlink ref="U1041" r:id="rId2079"/>
    <hyperlink ref="V1041" r:id="rId2080"/>
    <hyperlink ref="U1042" r:id="rId2081"/>
    <hyperlink ref="V1042" r:id="rId2082"/>
    <hyperlink ref="U1043" r:id="rId2083"/>
    <hyperlink ref="V1043" r:id="rId2084"/>
    <hyperlink ref="U1044" r:id="rId2085"/>
    <hyperlink ref="V1044" r:id="rId2086"/>
    <hyperlink ref="U1045" r:id="rId2087"/>
    <hyperlink ref="V1045" r:id="rId2088"/>
    <hyperlink ref="U1046" r:id="rId2089"/>
    <hyperlink ref="V1046" r:id="rId2090"/>
    <hyperlink ref="U1047" r:id="rId2091"/>
    <hyperlink ref="V1047" r:id="rId2092"/>
    <hyperlink ref="U1048" r:id="rId2093"/>
    <hyperlink ref="V1048" r:id="rId2094"/>
    <hyperlink ref="U1049" r:id="rId2095"/>
    <hyperlink ref="V1049" r:id="rId2096"/>
    <hyperlink ref="U1050" r:id="rId2097"/>
    <hyperlink ref="V1050" r:id="rId2098"/>
    <hyperlink ref="U1051" r:id="rId2099"/>
    <hyperlink ref="V1051" r:id="rId2100"/>
    <hyperlink ref="U1052" r:id="rId2101"/>
    <hyperlink ref="V1052" r:id="rId2102"/>
    <hyperlink ref="U1053" r:id="rId2103"/>
    <hyperlink ref="V1053" r:id="rId2104"/>
    <hyperlink ref="U1054" r:id="rId2105"/>
    <hyperlink ref="V1054" r:id="rId2106"/>
    <hyperlink ref="U1055" r:id="rId2107"/>
    <hyperlink ref="V1055" r:id="rId2108"/>
    <hyperlink ref="U1056" r:id="rId2109"/>
    <hyperlink ref="V1056" r:id="rId2110"/>
    <hyperlink ref="U1057" r:id="rId2111"/>
    <hyperlink ref="V1057" r:id="rId2112"/>
    <hyperlink ref="U1058" r:id="rId2113"/>
    <hyperlink ref="V1058" r:id="rId2114"/>
    <hyperlink ref="U1059" r:id="rId2115"/>
    <hyperlink ref="V1059" r:id="rId2116"/>
    <hyperlink ref="U1060" r:id="rId2117"/>
    <hyperlink ref="V1060" r:id="rId2118"/>
    <hyperlink ref="U1061" r:id="rId2119"/>
    <hyperlink ref="V1061" r:id="rId2120"/>
    <hyperlink ref="U1062" r:id="rId2121"/>
    <hyperlink ref="V1062" r:id="rId2122"/>
    <hyperlink ref="U1063" r:id="rId2123"/>
    <hyperlink ref="V1063" r:id="rId2124"/>
    <hyperlink ref="U1064" r:id="rId2125"/>
    <hyperlink ref="V1064" r:id="rId2126"/>
    <hyperlink ref="U1065" r:id="rId2127"/>
    <hyperlink ref="V1065" r:id="rId2128"/>
    <hyperlink ref="U1066" r:id="rId2129"/>
    <hyperlink ref="V1066" r:id="rId2130"/>
    <hyperlink ref="U1067" r:id="rId2131"/>
    <hyperlink ref="V1067" r:id="rId2132"/>
    <hyperlink ref="U1068" r:id="rId2133"/>
    <hyperlink ref="V1068" r:id="rId2134"/>
    <hyperlink ref="U1069" r:id="rId2135"/>
    <hyperlink ref="V1069" r:id="rId2136"/>
    <hyperlink ref="U1070" r:id="rId2137"/>
    <hyperlink ref="V1070" r:id="rId2138"/>
    <hyperlink ref="U1071" r:id="rId2139"/>
    <hyperlink ref="V1071" r:id="rId2140"/>
    <hyperlink ref="U1072" r:id="rId2141"/>
    <hyperlink ref="V1072" r:id="rId2142"/>
    <hyperlink ref="U1073" r:id="rId2143"/>
    <hyperlink ref="V1073" r:id="rId2144"/>
    <hyperlink ref="U1074" r:id="rId2145"/>
    <hyperlink ref="V1074" r:id="rId2146"/>
    <hyperlink ref="U1075" r:id="rId2147"/>
    <hyperlink ref="V1075" r:id="rId2148"/>
    <hyperlink ref="U1076" r:id="rId2149"/>
    <hyperlink ref="V1076" r:id="rId2150"/>
    <hyperlink ref="U1077" r:id="rId2151"/>
    <hyperlink ref="V1077" r:id="rId2152"/>
    <hyperlink ref="U1078" r:id="rId2153"/>
    <hyperlink ref="V1078" r:id="rId2154"/>
    <hyperlink ref="U1079" r:id="rId2155"/>
    <hyperlink ref="V1079" r:id="rId2156"/>
    <hyperlink ref="U1080" r:id="rId2157"/>
    <hyperlink ref="V1080" r:id="rId2158"/>
    <hyperlink ref="U1081" r:id="rId2159"/>
    <hyperlink ref="V1081" r:id="rId2160"/>
    <hyperlink ref="U1082" r:id="rId2161"/>
    <hyperlink ref="V1082" r:id="rId2162"/>
    <hyperlink ref="U1083" r:id="rId2163"/>
    <hyperlink ref="V1083" r:id="rId2164"/>
    <hyperlink ref="U1084" r:id="rId2165"/>
    <hyperlink ref="V1084" r:id="rId2166"/>
    <hyperlink ref="U1085" r:id="rId2167"/>
    <hyperlink ref="V1085" r:id="rId2168"/>
    <hyperlink ref="U1086" r:id="rId2169"/>
    <hyperlink ref="V1086" r:id="rId2170"/>
    <hyperlink ref="U1087" r:id="rId2171"/>
    <hyperlink ref="V1087" r:id="rId2172"/>
    <hyperlink ref="U1088" r:id="rId2173"/>
    <hyperlink ref="V1088" r:id="rId2174"/>
    <hyperlink ref="U1089" r:id="rId2175"/>
    <hyperlink ref="V1089" r:id="rId2176"/>
    <hyperlink ref="U1090" r:id="rId2177"/>
    <hyperlink ref="V1090" r:id="rId2178"/>
    <hyperlink ref="U1091" r:id="rId2179"/>
    <hyperlink ref="V1091" r:id="rId2180"/>
    <hyperlink ref="U1092" r:id="rId2181"/>
    <hyperlink ref="V1092" r:id="rId2182"/>
    <hyperlink ref="U1093" r:id="rId2183"/>
    <hyperlink ref="V1093" r:id="rId2184"/>
    <hyperlink ref="U1094" r:id="rId2185"/>
    <hyperlink ref="V1094" r:id="rId2186"/>
    <hyperlink ref="U1095" r:id="rId2187"/>
    <hyperlink ref="V1095" r:id="rId2188"/>
    <hyperlink ref="U1096" r:id="rId2189"/>
    <hyperlink ref="V1096" r:id="rId2190"/>
    <hyperlink ref="U1097" r:id="rId2191"/>
    <hyperlink ref="V1097" r:id="rId2192"/>
    <hyperlink ref="U1098" r:id="rId2193"/>
    <hyperlink ref="V1098" r:id="rId2194"/>
    <hyperlink ref="U1099" r:id="rId2195"/>
    <hyperlink ref="V1099" r:id="rId2196"/>
    <hyperlink ref="U1100" r:id="rId2197"/>
    <hyperlink ref="V1100" r:id="rId2198"/>
    <hyperlink ref="U1101" r:id="rId2199"/>
    <hyperlink ref="V1101" r:id="rId2200"/>
    <hyperlink ref="U1102" r:id="rId2201"/>
    <hyperlink ref="V1102" r:id="rId2202"/>
    <hyperlink ref="U1103" r:id="rId2203"/>
    <hyperlink ref="V1103" r:id="rId2204"/>
    <hyperlink ref="U1104" r:id="rId2205"/>
    <hyperlink ref="V1104" r:id="rId2206"/>
    <hyperlink ref="U1105" r:id="rId2207"/>
    <hyperlink ref="V1105" r:id="rId2208"/>
    <hyperlink ref="U1106" r:id="rId2209"/>
    <hyperlink ref="V1106" r:id="rId2210"/>
    <hyperlink ref="U1107" r:id="rId2211"/>
    <hyperlink ref="V1107" r:id="rId2212"/>
    <hyperlink ref="U1108" r:id="rId2213"/>
    <hyperlink ref="V1108" r:id="rId2214"/>
    <hyperlink ref="U1109" r:id="rId2215"/>
    <hyperlink ref="V1109" r:id="rId2216"/>
    <hyperlink ref="U1110" r:id="rId2217"/>
    <hyperlink ref="V1110" r:id="rId2218"/>
    <hyperlink ref="U1111" r:id="rId2219"/>
    <hyperlink ref="V1111" r:id="rId2220"/>
    <hyperlink ref="U1112" r:id="rId2221"/>
    <hyperlink ref="V1112" r:id="rId2222"/>
    <hyperlink ref="U1113" r:id="rId2223"/>
    <hyperlink ref="V1113" r:id="rId2224"/>
    <hyperlink ref="U1114" r:id="rId2225"/>
    <hyperlink ref="V1114" r:id="rId2226"/>
    <hyperlink ref="U1115" r:id="rId2227"/>
    <hyperlink ref="V1115" r:id="rId2228"/>
    <hyperlink ref="U1116" r:id="rId2229"/>
    <hyperlink ref="V1116" r:id="rId2230"/>
    <hyperlink ref="U1117" r:id="rId2231"/>
    <hyperlink ref="V1117" r:id="rId2232"/>
    <hyperlink ref="U1118" r:id="rId2233"/>
    <hyperlink ref="V1118" r:id="rId2234"/>
    <hyperlink ref="U1119" r:id="rId2235"/>
    <hyperlink ref="V1119" r:id="rId2236"/>
    <hyperlink ref="U1120" r:id="rId2237"/>
    <hyperlink ref="V1120" r:id="rId2238"/>
    <hyperlink ref="U1121" r:id="rId2239"/>
    <hyperlink ref="V1121" r:id="rId2240"/>
    <hyperlink ref="U1122" r:id="rId2241"/>
    <hyperlink ref="V1122" r:id="rId2242"/>
    <hyperlink ref="U1123" r:id="rId2243"/>
    <hyperlink ref="V1123" r:id="rId2244"/>
    <hyperlink ref="U1124" r:id="rId2245"/>
    <hyperlink ref="V1124" r:id="rId2246"/>
    <hyperlink ref="U1125" r:id="rId2247"/>
    <hyperlink ref="V1125" r:id="rId2248"/>
    <hyperlink ref="U1126" r:id="rId2249"/>
    <hyperlink ref="V1126" r:id="rId2250"/>
    <hyperlink ref="U1127" r:id="rId2251"/>
    <hyperlink ref="V1127" r:id="rId2252"/>
    <hyperlink ref="U1128" r:id="rId2253"/>
    <hyperlink ref="V1128" r:id="rId2254"/>
    <hyperlink ref="U1129" r:id="rId2255"/>
    <hyperlink ref="V1129" r:id="rId2256"/>
    <hyperlink ref="U1130" r:id="rId2257"/>
    <hyperlink ref="V1130" r:id="rId2258"/>
    <hyperlink ref="U1131" r:id="rId2259"/>
    <hyperlink ref="V1131" r:id="rId2260"/>
    <hyperlink ref="U1132" r:id="rId2261"/>
    <hyperlink ref="V1132" r:id="rId2262"/>
    <hyperlink ref="U1133" r:id="rId2263"/>
    <hyperlink ref="V1133" r:id="rId2264"/>
    <hyperlink ref="U1134" r:id="rId2265"/>
    <hyperlink ref="V1134" r:id="rId2266"/>
    <hyperlink ref="U1135" r:id="rId2267"/>
    <hyperlink ref="V1135" r:id="rId2268"/>
    <hyperlink ref="U1136" r:id="rId2269"/>
    <hyperlink ref="V1136" r:id="rId2270"/>
    <hyperlink ref="U1137" r:id="rId2271"/>
    <hyperlink ref="V1137" r:id="rId2272"/>
    <hyperlink ref="U1138" r:id="rId2273"/>
    <hyperlink ref="V1138" r:id="rId2274"/>
    <hyperlink ref="U1139" r:id="rId2275"/>
    <hyperlink ref="V1139" r:id="rId2276"/>
    <hyperlink ref="U1140" r:id="rId2277"/>
    <hyperlink ref="V1140" r:id="rId2278"/>
    <hyperlink ref="U1141" r:id="rId2279"/>
    <hyperlink ref="V1141" r:id="rId2280"/>
    <hyperlink ref="U1142" r:id="rId2281"/>
    <hyperlink ref="V1142" r:id="rId2282"/>
    <hyperlink ref="U1143" r:id="rId2283"/>
    <hyperlink ref="V1143" r:id="rId2284"/>
    <hyperlink ref="U1144" r:id="rId2285"/>
    <hyperlink ref="V1144" r:id="rId2286"/>
    <hyperlink ref="U1145" r:id="rId2287"/>
    <hyperlink ref="V1145" r:id="rId2288"/>
    <hyperlink ref="U1146" r:id="rId2289"/>
    <hyperlink ref="V1146" r:id="rId2290"/>
    <hyperlink ref="U1147" r:id="rId2291"/>
    <hyperlink ref="V1147" r:id="rId2292"/>
    <hyperlink ref="U1148" r:id="rId2293"/>
    <hyperlink ref="V1148" r:id="rId2294"/>
    <hyperlink ref="U1149" r:id="rId2295"/>
    <hyperlink ref="V1149" r:id="rId2296"/>
    <hyperlink ref="U1150" r:id="rId2297"/>
    <hyperlink ref="V1150" r:id="rId2298"/>
    <hyperlink ref="U1151" r:id="rId2299"/>
    <hyperlink ref="V1151" r:id="rId2300"/>
    <hyperlink ref="U1152" r:id="rId2301"/>
    <hyperlink ref="V1152" r:id="rId2302"/>
    <hyperlink ref="U1153" r:id="rId2303"/>
    <hyperlink ref="V1153" r:id="rId2304"/>
    <hyperlink ref="U1154" r:id="rId2305"/>
    <hyperlink ref="V1154" r:id="rId2306"/>
    <hyperlink ref="U1155" r:id="rId2307"/>
    <hyperlink ref="V1155" r:id="rId2308"/>
    <hyperlink ref="U1156" r:id="rId2309"/>
    <hyperlink ref="V1156" r:id="rId2310"/>
    <hyperlink ref="U1157" r:id="rId2311"/>
    <hyperlink ref="V1157" r:id="rId2312"/>
    <hyperlink ref="U1158" r:id="rId2313"/>
    <hyperlink ref="V1158" r:id="rId2314"/>
    <hyperlink ref="U1159" r:id="rId2315"/>
    <hyperlink ref="V1159" r:id="rId2316"/>
    <hyperlink ref="U1160" r:id="rId2317"/>
    <hyperlink ref="V1160" r:id="rId2318"/>
    <hyperlink ref="U1161" r:id="rId2319"/>
    <hyperlink ref="V1161" r:id="rId2320"/>
    <hyperlink ref="U1162" r:id="rId2321"/>
    <hyperlink ref="V1162" r:id="rId2322"/>
    <hyperlink ref="U1163" r:id="rId2323"/>
    <hyperlink ref="V1163" r:id="rId2324"/>
    <hyperlink ref="U1164" r:id="rId2325"/>
    <hyperlink ref="V1164" r:id="rId2326"/>
    <hyperlink ref="U1165" r:id="rId2327"/>
    <hyperlink ref="V1165" r:id="rId2328"/>
    <hyperlink ref="U1166" r:id="rId2329"/>
    <hyperlink ref="V1166" r:id="rId2330"/>
    <hyperlink ref="U1167" r:id="rId2331"/>
    <hyperlink ref="V1167" r:id="rId2332"/>
    <hyperlink ref="U1168" r:id="rId2333"/>
    <hyperlink ref="V1168" r:id="rId2334"/>
    <hyperlink ref="U1169" r:id="rId2335"/>
    <hyperlink ref="V1169" r:id="rId2336"/>
    <hyperlink ref="U1170" r:id="rId2337"/>
    <hyperlink ref="V1170" r:id="rId2338"/>
    <hyperlink ref="U1171" r:id="rId2339"/>
    <hyperlink ref="V1171" r:id="rId2340"/>
    <hyperlink ref="U1172" r:id="rId2341"/>
    <hyperlink ref="V1172" r:id="rId2342"/>
    <hyperlink ref="U1173" r:id="rId2343"/>
    <hyperlink ref="V1173" r:id="rId2344"/>
    <hyperlink ref="U1174" r:id="rId2345"/>
    <hyperlink ref="V1174" r:id="rId2346"/>
    <hyperlink ref="U1175" r:id="rId2347"/>
    <hyperlink ref="V1175" r:id="rId2348"/>
    <hyperlink ref="U1176" r:id="rId2349"/>
    <hyperlink ref="V1176" r:id="rId2350"/>
    <hyperlink ref="U1177" r:id="rId2351"/>
    <hyperlink ref="V1177" r:id="rId2352"/>
    <hyperlink ref="U1178" r:id="rId2353"/>
    <hyperlink ref="V1178" r:id="rId2354"/>
    <hyperlink ref="U1179" r:id="rId2355"/>
    <hyperlink ref="V1179" r:id="rId2356"/>
    <hyperlink ref="U1180" r:id="rId2357"/>
    <hyperlink ref="V1180" r:id="rId2358"/>
    <hyperlink ref="U1181" r:id="rId2359"/>
    <hyperlink ref="V1181" r:id="rId2360"/>
    <hyperlink ref="U1182" r:id="rId2361"/>
    <hyperlink ref="V1182" r:id="rId2362"/>
    <hyperlink ref="U1183" r:id="rId2363"/>
    <hyperlink ref="V1183" r:id="rId2364"/>
    <hyperlink ref="U1184" r:id="rId2365"/>
    <hyperlink ref="V1184" r:id="rId2366"/>
    <hyperlink ref="U1185" r:id="rId2367"/>
    <hyperlink ref="V1185" r:id="rId2368"/>
    <hyperlink ref="U1186" r:id="rId2369"/>
    <hyperlink ref="V1186" r:id="rId2370"/>
    <hyperlink ref="U1187" r:id="rId2371"/>
    <hyperlink ref="V1187" r:id="rId2372"/>
    <hyperlink ref="U1188" r:id="rId2373"/>
    <hyperlink ref="V1188" r:id="rId2374"/>
    <hyperlink ref="U1189" r:id="rId2375"/>
    <hyperlink ref="V1189" r:id="rId2376"/>
    <hyperlink ref="U1190" r:id="rId2377"/>
    <hyperlink ref="V1190" r:id="rId2378"/>
    <hyperlink ref="U1191" r:id="rId2379"/>
    <hyperlink ref="V1191" r:id="rId2380"/>
    <hyperlink ref="U1192" r:id="rId2381"/>
    <hyperlink ref="V1192" r:id="rId2382"/>
    <hyperlink ref="U1193" r:id="rId2383"/>
    <hyperlink ref="V1193" r:id="rId2384"/>
    <hyperlink ref="U1194" r:id="rId2385"/>
    <hyperlink ref="V1194" r:id="rId2386"/>
    <hyperlink ref="U1195" r:id="rId2387"/>
    <hyperlink ref="V1195" r:id="rId2388"/>
    <hyperlink ref="U1196" r:id="rId2389"/>
    <hyperlink ref="V1196" r:id="rId2390"/>
    <hyperlink ref="U1197" r:id="rId2391"/>
    <hyperlink ref="V1197" r:id="rId2392"/>
    <hyperlink ref="U1198" r:id="rId2393"/>
    <hyperlink ref="V1198" r:id="rId2394"/>
    <hyperlink ref="U1199" r:id="rId2395"/>
    <hyperlink ref="V1199" r:id="rId2396"/>
    <hyperlink ref="U1200" r:id="rId2397"/>
    <hyperlink ref="V1200" r:id="rId2398"/>
    <hyperlink ref="U1201" r:id="rId2399"/>
    <hyperlink ref="V1201" r:id="rId2400"/>
    <hyperlink ref="U1202" r:id="rId2401"/>
    <hyperlink ref="V1202" r:id="rId2402"/>
    <hyperlink ref="U1203" r:id="rId2403"/>
    <hyperlink ref="V1203" r:id="rId2404"/>
    <hyperlink ref="U1204" r:id="rId2405"/>
    <hyperlink ref="V1204" r:id="rId2406"/>
    <hyperlink ref="U1205" r:id="rId2407"/>
    <hyperlink ref="V1205" r:id="rId2408"/>
    <hyperlink ref="U1206" r:id="rId2409"/>
    <hyperlink ref="V1206" r:id="rId2410"/>
    <hyperlink ref="U1207" r:id="rId2411"/>
    <hyperlink ref="V1207" r:id="rId2412"/>
    <hyperlink ref="U1208" r:id="rId2413"/>
    <hyperlink ref="V1208" r:id="rId2414"/>
    <hyperlink ref="U1209" r:id="rId2415"/>
    <hyperlink ref="V1209" r:id="rId2416"/>
    <hyperlink ref="U1210" r:id="rId2417"/>
    <hyperlink ref="V1210" r:id="rId2418"/>
    <hyperlink ref="U1211" r:id="rId2419"/>
    <hyperlink ref="V1211" r:id="rId2420"/>
    <hyperlink ref="U1212" r:id="rId2421"/>
    <hyperlink ref="V1212" r:id="rId2422"/>
    <hyperlink ref="U1213" r:id="rId2423"/>
    <hyperlink ref="V1213" r:id="rId2424"/>
    <hyperlink ref="U1214" r:id="rId2425"/>
    <hyperlink ref="V1214" r:id="rId2426"/>
    <hyperlink ref="U1215" r:id="rId2427"/>
    <hyperlink ref="V1215" r:id="rId2428"/>
    <hyperlink ref="U1216" r:id="rId2429"/>
    <hyperlink ref="V1216" r:id="rId2430"/>
    <hyperlink ref="U1217" r:id="rId2431"/>
    <hyperlink ref="V1217" r:id="rId2432"/>
    <hyperlink ref="U1218" r:id="rId2433"/>
    <hyperlink ref="V1218" r:id="rId2434"/>
    <hyperlink ref="U1219" r:id="rId2435"/>
    <hyperlink ref="V1219" r:id="rId2436"/>
    <hyperlink ref="U1220" r:id="rId2437"/>
    <hyperlink ref="V1220" r:id="rId2438"/>
    <hyperlink ref="U1221" r:id="rId2439"/>
    <hyperlink ref="V1221" r:id="rId2440"/>
    <hyperlink ref="U1222" r:id="rId2441"/>
    <hyperlink ref="V1222" r:id="rId2442"/>
    <hyperlink ref="U1223" r:id="rId2443"/>
    <hyperlink ref="V1223" r:id="rId2444"/>
    <hyperlink ref="U1224" r:id="rId2445"/>
    <hyperlink ref="V1224" r:id="rId2446"/>
    <hyperlink ref="U1225" r:id="rId2447"/>
    <hyperlink ref="V1225" r:id="rId2448"/>
    <hyperlink ref="U1226" r:id="rId2449"/>
    <hyperlink ref="V1226" r:id="rId2450"/>
    <hyperlink ref="U1227" r:id="rId2451"/>
    <hyperlink ref="V1227" r:id="rId2452"/>
    <hyperlink ref="U1228" r:id="rId2453"/>
    <hyperlink ref="V1228" r:id="rId2454"/>
    <hyperlink ref="U1229" r:id="rId2455"/>
    <hyperlink ref="V1229" r:id="rId2456"/>
    <hyperlink ref="U1230" r:id="rId2457"/>
    <hyperlink ref="V1230" r:id="rId2458"/>
    <hyperlink ref="U1231" r:id="rId2459"/>
    <hyperlink ref="V1231" r:id="rId2460"/>
    <hyperlink ref="U1232" r:id="rId2461"/>
    <hyperlink ref="V1232" r:id="rId2462"/>
    <hyperlink ref="U1233" r:id="rId2463"/>
    <hyperlink ref="V1233" r:id="rId2464"/>
    <hyperlink ref="U1234" r:id="rId2465"/>
    <hyperlink ref="V1234" r:id="rId2466"/>
    <hyperlink ref="U1235" r:id="rId2467"/>
    <hyperlink ref="V1235" r:id="rId2468"/>
    <hyperlink ref="U1236" r:id="rId2469"/>
    <hyperlink ref="V1236" r:id="rId2470"/>
    <hyperlink ref="U1237" r:id="rId2471"/>
    <hyperlink ref="V1237" r:id="rId2472"/>
    <hyperlink ref="U1238" r:id="rId2473"/>
    <hyperlink ref="V1238" r:id="rId2474"/>
    <hyperlink ref="U1239" r:id="rId2475"/>
    <hyperlink ref="V1239" r:id="rId2476"/>
    <hyperlink ref="U1240" r:id="rId2477"/>
    <hyperlink ref="V1240" r:id="rId2478"/>
    <hyperlink ref="U1241" r:id="rId2479"/>
    <hyperlink ref="V1241" r:id="rId2480"/>
    <hyperlink ref="U1242" r:id="rId2481"/>
    <hyperlink ref="V1242" r:id="rId2482"/>
    <hyperlink ref="U1243" r:id="rId2483"/>
    <hyperlink ref="V1243" r:id="rId2484"/>
    <hyperlink ref="U1244" r:id="rId2485"/>
    <hyperlink ref="V1244" r:id="rId2486"/>
    <hyperlink ref="U1245" r:id="rId2487"/>
    <hyperlink ref="V1245" r:id="rId2488"/>
    <hyperlink ref="U1246" r:id="rId2489"/>
    <hyperlink ref="V1246" r:id="rId2490"/>
    <hyperlink ref="U1247" r:id="rId2491"/>
    <hyperlink ref="V1247" r:id="rId2492"/>
    <hyperlink ref="U1248" r:id="rId2493"/>
    <hyperlink ref="V1248" r:id="rId2494"/>
    <hyperlink ref="U1249" r:id="rId2495"/>
    <hyperlink ref="V1249" r:id="rId2496"/>
    <hyperlink ref="U1250" r:id="rId2497"/>
    <hyperlink ref="V1250" r:id="rId2498"/>
    <hyperlink ref="U1251" r:id="rId2499"/>
    <hyperlink ref="V1251" r:id="rId2500"/>
    <hyperlink ref="U1252" r:id="rId2501"/>
    <hyperlink ref="V1252" r:id="rId2502"/>
    <hyperlink ref="U1253" r:id="rId2503"/>
    <hyperlink ref="V1253" r:id="rId2504"/>
    <hyperlink ref="U1254" r:id="rId2505"/>
    <hyperlink ref="V1254" r:id="rId2506"/>
    <hyperlink ref="U1255" r:id="rId2507"/>
    <hyperlink ref="V1255" r:id="rId2508"/>
    <hyperlink ref="U1256" r:id="rId2509"/>
    <hyperlink ref="V1256" r:id="rId2510"/>
    <hyperlink ref="U1257" r:id="rId2511"/>
    <hyperlink ref="V1257" r:id="rId2512"/>
    <hyperlink ref="U1258" r:id="rId2513"/>
    <hyperlink ref="V1258" r:id="rId2514"/>
    <hyperlink ref="U1259" r:id="rId2515"/>
    <hyperlink ref="V1259" r:id="rId2516"/>
    <hyperlink ref="U1260" r:id="rId2517"/>
    <hyperlink ref="V1260" r:id="rId2518"/>
    <hyperlink ref="U1261" r:id="rId2519"/>
    <hyperlink ref="V1261" r:id="rId2520"/>
    <hyperlink ref="U1262" r:id="rId2521"/>
    <hyperlink ref="V1262" r:id="rId2522"/>
    <hyperlink ref="U1263" r:id="rId2523"/>
    <hyperlink ref="V1263" r:id="rId2524"/>
    <hyperlink ref="U1264" r:id="rId2525"/>
    <hyperlink ref="V1264" r:id="rId2526"/>
    <hyperlink ref="U1265" r:id="rId2527"/>
    <hyperlink ref="V1265" r:id="rId2528"/>
    <hyperlink ref="U1266" r:id="rId2529"/>
    <hyperlink ref="V1266" r:id="rId2530"/>
    <hyperlink ref="U1267" r:id="rId2531"/>
    <hyperlink ref="V1267" r:id="rId2532"/>
    <hyperlink ref="U1268" r:id="rId2533"/>
    <hyperlink ref="V1268" r:id="rId2534"/>
    <hyperlink ref="U1269" r:id="rId2535"/>
    <hyperlink ref="V1269" r:id="rId2536"/>
    <hyperlink ref="U1270" r:id="rId2537"/>
    <hyperlink ref="V1270" r:id="rId2538"/>
    <hyperlink ref="U1271" r:id="rId2539"/>
    <hyperlink ref="V1271" r:id="rId2540"/>
    <hyperlink ref="U1272" r:id="rId2541"/>
    <hyperlink ref="V1272" r:id="rId2542"/>
    <hyperlink ref="U1273" r:id="rId2543"/>
    <hyperlink ref="V1273" r:id="rId2544"/>
    <hyperlink ref="U1274" r:id="rId2545"/>
    <hyperlink ref="V1274" r:id="rId2546"/>
    <hyperlink ref="U1275" r:id="rId2547"/>
    <hyperlink ref="V1275" r:id="rId2548"/>
    <hyperlink ref="U1276" r:id="rId2549"/>
    <hyperlink ref="V1276" r:id="rId2550"/>
    <hyperlink ref="U1277" r:id="rId2551"/>
    <hyperlink ref="V1277" r:id="rId2552"/>
    <hyperlink ref="U1278" r:id="rId2553"/>
    <hyperlink ref="V1278" r:id="rId2554"/>
    <hyperlink ref="U1279" r:id="rId2555"/>
    <hyperlink ref="V1279" r:id="rId2556"/>
    <hyperlink ref="U1280" r:id="rId2557"/>
    <hyperlink ref="V1280" r:id="rId2558"/>
    <hyperlink ref="U1281" r:id="rId2559"/>
    <hyperlink ref="V1281" r:id="rId2560"/>
    <hyperlink ref="U1282" r:id="rId2561"/>
    <hyperlink ref="V1282" r:id="rId2562"/>
    <hyperlink ref="U1283" r:id="rId2563"/>
    <hyperlink ref="V1283" r:id="rId2564"/>
    <hyperlink ref="U1284" r:id="rId2565"/>
    <hyperlink ref="V1284" r:id="rId2566"/>
    <hyperlink ref="U1285" r:id="rId2567"/>
    <hyperlink ref="V1285" r:id="rId2568"/>
    <hyperlink ref="U1286" r:id="rId2569"/>
    <hyperlink ref="V1286" r:id="rId2570"/>
    <hyperlink ref="U1287" r:id="rId2571"/>
    <hyperlink ref="V1287" r:id="rId2572"/>
    <hyperlink ref="U1288" r:id="rId2573"/>
    <hyperlink ref="V1288" r:id="rId2574"/>
    <hyperlink ref="U1289" r:id="rId2575"/>
    <hyperlink ref="V1289" r:id="rId2576"/>
    <hyperlink ref="U1290" r:id="rId2577"/>
    <hyperlink ref="V1290" r:id="rId2578"/>
    <hyperlink ref="U1291" r:id="rId2579"/>
    <hyperlink ref="V1291" r:id="rId2580"/>
    <hyperlink ref="U1292" r:id="rId2581"/>
    <hyperlink ref="V1292" r:id="rId2582"/>
    <hyperlink ref="U1293" r:id="rId2583"/>
    <hyperlink ref="V1293" r:id="rId2584"/>
    <hyperlink ref="U1294" r:id="rId2585"/>
    <hyperlink ref="V1294" r:id="rId2586"/>
    <hyperlink ref="U1295" r:id="rId2587"/>
    <hyperlink ref="V1295" r:id="rId2588"/>
    <hyperlink ref="U1296" r:id="rId2589"/>
    <hyperlink ref="V1296" r:id="rId2590"/>
    <hyperlink ref="U1297" r:id="rId2591"/>
    <hyperlink ref="V1297" r:id="rId2592"/>
    <hyperlink ref="U1298" r:id="rId2593"/>
    <hyperlink ref="V1298" r:id="rId2594"/>
    <hyperlink ref="U1299" r:id="rId2595"/>
    <hyperlink ref="V1299" r:id="rId2596"/>
    <hyperlink ref="U1300" r:id="rId2597"/>
    <hyperlink ref="V1300" r:id="rId2598"/>
    <hyperlink ref="U1301" r:id="rId2599"/>
    <hyperlink ref="V1301" r:id="rId2600"/>
    <hyperlink ref="U1302" r:id="rId2601"/>
    <hyperlink ref="V1302" r:id="rId2602"/>
    <hyperlink ref="U1303" r:id="rId2603"/>
    <hyperlink ref="V1303" r:id="rId2604"/>
    <hyperlink ref="U1304" r:id="rId2605"/>
    <hyperlink ref="V1304" r:id="rId2606"/>
    <hyperlink ref="U1305" r:id="rId2607"/>
    <hyperlink ref="V1305" r:id="rId2608"/>
    <hyperlink ref="U1306" r:id="rId2609"/>
    <hyperlink ref="V1306" r:id="rId2610"/>
    <hyperlink ref="U1307" r:id="rId2611"/>
    <hyperlink ref="V1307" r:id="rId2612"/>
    <hyperlink ref="U1308" r:id="rId2613"/>
    <hyperlink ref="V1308" r:id="rId2614"/>
    <hyperlink ref="U1309" r:id="rId2615"/>
    <hyperlink ref="V1309" r:id="rId2616"/>
    <hyperlink ref="U1310" r:id="rId2617"/>
    <hyperlink ref="V1310" r:id="rId2618"/>
    <hyperlink ref="U1311" r:id="rId2619"/>
    <hyperlink ref="V1311" r:id="rId2620"/>
    <hyperlink ref="U1312" r:id="rId2621"/>
    <hyperlink ref="V1312" r:id="rId2622"/>
    <hyperlink ref="U1313" r:id="rId2623"/>
    <hyperlink ref="V1313" r:id="rId2624"/>
    <hyperlink ref="U1314" r:id="rId2625"/>
    <hyperlink ref="V1314" r:id="rId2626"/>
    <hyperlink ref="U1315" r:id="rId2627"/>
    <hyperlink ref="V1315" r:id="rId2628"/>
    <hyperlink ref="U1316" r:id="rId2629"/>
    <hyperlink ref="V1316" r:id="rId2630"/>
    <hyperlink ref="U1317" r:id="rId2631"/>
    <hyperlink ref="V1317" r:id="rId2632"/>
    <hyperlink ref="U1318" r:id="rId2633"/>
    <hyperlink ref="V1318" r:id="rId2634"/>
    <hyperlink ref="U1319" r:id="rId2635"/>
    <hyperlink ref="V1319" r:id="rId2636"/>
    <hyperlink ref="U1320" r:id="rId2637"/>
    <hyperlink ref="V1320" r:id="rId2638"/>
    <hyperlink ref="U1321" r:id="rId2639"/>
    <hyperlink ref="V1321" r:id="rId2640"/>
    <hyperlink ref="U1322" r:id="rId2641"/>
    <hyperlink ref="V1322" r:id="rId2642"/>
    <hyperlink ref="U1323" r:id="rId2643"/>
    <hyperlink ref="V1323" r:id="rId2644"/>
    <hyperlink ref="U1324" r:id="rId2645"/>
    <hyperlink ref="V1324" r:id="rId2646"/>
    <hyperlink ref="U1325" r:id="rId2647"/>
    <hyperlink ref="V1325" r:id="rId2648"/>
    <hyperlink ref="U1326" r:id="rId2649"/>
    <hyperlink ref="V1326" r:id="rId2650"/>
    <hyperlink ref="U1327" r:id="rId2651"/>
    <hyperlink ref="V1327" r:id="rId2652"/>
    <hyperlink ref="U1328" r:id="rId2653"/>
    <hyperlink ref="V1328" r:id="rId2654"/>
    <hyperlink ref="U1329" r:id="rId2655"/>
    <hyperlink ref="V1329" r:id="rId2656"/>
    <hyperlink ref="U1330" r:id="rId2657"/>
    <hyperlink ref="V1330" r:id="rId2658"/>
    <hyperlink ref="U1331" r:id="rId2659"/>
    <hyperlink ref="V1331" r:id="rId2660"/>
    <hyperlink ref="U1332" r:id="rId2661"/>
    <hyperlink ref="V1332" r:id="rId2662"/>
    <hyperlink ref="U1333" r:id="rId2663"/>
    <hyperlink ref="V1333" r:id="rId2664"/>
    <hyperlink ref="U1334" r:id="rId2665"/>
    <hyperlink ref="V1334" r:id="rId2666"/>
    <hyperlink ref="U1335" r:id="rId2667"/>
    <hyperlink ref="V1335" r:id="rId2668"/>
    <hyperlink ref="U1336" r:id="rId2669"/>
    <hyperlink ref="V1336" r:id="rId2670"/>
    <hyperlink ref="U1337" r:id="rId2671"/>
    <hyperlink ref="V1337" r:id="rId2672"/>
    <hyperlink ref="U1338" r:id="rId2673"/>
    <hyperlink ref="V1338" r:id="rId2674"/>
    <hyperlink ref="U1339" r:id="rId2675"/>
    <hyperlink ref="V1339" r:id="rId2676"/>
    <hyperlink ref="U1340" r:id="rId2677"/>
    <hyperlink ref="V1340" r:id="rId2678"/>
    <hyperlink ref="U1341" r:id="rId2679"/>
    <hyperlink ref="V1341" r:id="rId2680"/>
    <hyperlink ref="U1342" r:id="rId2681"/>
    <hyperlink ref="V1342" r:id="rId2682"/>
    <hyperlink ref="U1343" r:id="rId2683"/>
    <hyperlink ref="V1343" r:id="rId2684"/>
    <hyperlink ref="U1344" r:id="rId2685"/>
    <hyperlink ref="V1344" r:id="rId2686"/>
    <hyperlink ref="U1345" r:id="rId2687"/>
    <hyperlink ref="V1345" r:id="rId2688"/>
    <hyperlink ref="U1346" r:id="rId2689"/>
    <hyperlink ref="V1346" r:id="rId2690"/>
    <hyperlink ref="U1347" r:id="rId2691"/>
    <hyperlink ref="V1347" r:id="rId2692"/>
    <hyperlink ref="U1348" r:id="rId2693"/>
    <hyperlink ref="V1348" r:id="rId2694"/>
    <hyperlink ref="U1349" r:id="rId2695"/>
    <hyperlink ref="V1349" r:id="rId2696"/>
    <hyperlink ref="U1350" r:id="rId2697"/>
    <hyperlink ref="V1350" r:id="rId2698"/>
    <hyperlink ref="U1351" r:id="rId2699"/>
    <hyperlink ref="V1351" r:id="rId2700"/>
    <hyperlink ref="U1352" r:id="rId2701"/>
    <hyperlink ref="V1352" r:id="rId2702"/>
    <hyperlink ref="U1353" r:id="rId2703"/>
    <hyperlink ref="V1353" r:id="rId2704"/>
    <hyperlink ref="U1354" r:id="rId2705"/>
    <hyperlink ref="V1354" r:id="rId2706"/>
    <hyperlink ref="U1355" r:id="rId2707"/>
    <hyperlink ref="V1355" r:id="rId2708"/>
    <hyperlink ref="U1356" r:id="rId2709"/>
    <hyperlink ref="V1356" r:id="rId2710"/>
    <hyperlink ref="U1357" r:id="rId2711"/>
    <hyperlink ref="V1357" r:id="rId2712"/>
    <hyperlink ref="U1358" r:id="rId2713"/>
    <hyperlink ref="V1358" r:id="rId2714"/>
    <hyperlink ref="U1359" r:id="rId2715"/>
    <hyperlink ref="V1359" r:id="rId2716"/>
    <hyperlink ref="U1360" r:id="rId2717"/>
    <hyperlink ref="V1360" r:id="rId2718"/>
    <hyperlink ref="U1361" r:id="rId2719"/>
    <hyperlink ref="V1361" r:id="rId2720"/>
    <hyperlink ref="U1362" r:id="rId2721"/>
    <hyperlink ref="V1362" r:id="rId2722"/>
    <hyperlink ref="U1363" r:id="rId2723"/>
    <hyperlink ref="V1363" r:id="rId2724"/>
    <hyperlink ref="U1364" r:id="rId2725"/>
    <hyperlink ref="V1364" r:id="rId2726"/>
    <hyperlink ref="U1365" r:id="rId2727"/>
    <hyperlink ref="V1365" r:id="rId2728"/>
    <hyperlink ref="U1366" r:id="rId2729"/>
    <hyperlink ref="V1366" r:id="rId2730"/>
    <hyperlink ref="U1367" r:id="rId2731"/>
    <hyperlink ref="V1367" r:id="rId2732"/>
    <hyperlink ref="U1368" r:id="rId2733"/>
    <hyperlink ref="V1368" r:id="rId2734"/>
    <hyperlink ref="U1369" r:id="rId2735"/>
    <hyperlink ref="V1369" r:id="rId2736"/>
    <hyperlink ref="U1370" r:id="rId2737"/>
    <hyperlink ref="V1370" r:id="rId2738"/>
    <hyperlink ref="U1371" r:id="rId2739"/>
    <hyperlink ref="V1371" r:id="rId2740"/>
    <hyperlink ref="U1372" r:id="rId2741"/>
    <hyperlink ref="V1372" r:id="rId2742"/>
    <hyperlink ref="U1373" r:id="rId2743"/>
    <hyperlink ref="V1373" r:id="rId2744"/>
    <hyperlink ref="U1374" r:id="rId2745"/>
    <hyperlink ref="V1374" r:id="rId2746"/>
    <hyperlink ref="U1375" r:id="rId2747"/>
    <hyperlink ref="V1375" r:id="rId2748"/>
    <hyperlink ref="U1376" r:id="rId2749"/>
    <hyperlink ref="V1376" r:id="rId2750"/>
    <hyperlink ref="U1377" r:id="rId2751"/>
    <hyperlink ref="V1377" r:id="rId2752"/>
    <hyperlink ref="U1378" r:id="rId2753"/>
    <hyperlink ref="V1378" r:id="rId2754"/>
    <hyperlink ref="U1379" r:id="rId2755"/>
    <hyperlink ref="V1379" r:id="rId2756"/>
    <hyperlink ref="U1380" r:id="rId2757"/>
    <hyperlink ref="V1380" r:id="rId2758"/>
    <hyperlink ref="U1381" r:id="rId2759"/>
    <hyperlink ref="V1381" r:id="rId2760"/>
    <hyperlink ref="U1382" r:id="rId2761"/>
    <hyperlink ref="V1382" r:id="rId2762"/>
    <hyperlink ref="U1383" r:id="rId2763"/>
    <hyperlink ref="V1383" r:id="rId2764"/>
    <hyperlink ref="U1384" r:id="rId2765"/>
    <hyperlink ref="V1384" r:id="rId2766"/>
    <hyperlink ref="U1385" r:id="rId2767"/>
    <hyperlink ref="V1385" r:id="rId2768"/>
    <hyperlink ref="U1386" r:id="rId2769"/>
    <hyperlink ref="V1386" r:id="rId2770"/>
    <hyperlink ref="U1387" r:id="rId2771"/>
    <hyperlink ref="V1387" r:id="rId2772"/>
    <hyperlink ref="U1388" r:id="rId2773"/>
    <hyperlink ref="V1388" r:id="rId2774"/>
    <hyperlink ref="U1389" r:id="rId2775"/>
    <hyperlink ref="V1389" r:id="rId2776"/>
    <hyperlink ref="U1390" r:id="rId2777"/>
    <hyperlink ref="V1390" r:id="rId2778"/>
    <hyperlink ref="U1391" r:id="rId2779"/>
    <hyperlink ref="V1391" r:id="rId2780"/>
    <hyperlink ref="U1392" r:id="rId2781"/>
    <hyperlink ref="V1392" r:id="rId2782"/>
    <hyperlink ref="U1393" r:id="rId2783"/>
    <hyperlink ref="V1393" r:id="rId2784"/>
    <hyperlink ref="U1394" r:id="rId2785"/>
    <hyperlink ref="V1394" r:id="rId2786"/>
    <hyperlink ref="U1395" r:id="rId2787"/>
    <hyperlink ref="V1395" r:id="rId2788"/>
    <hyperlink ref="U1396" r:id="rId2789"/>
    <hyperlink ref="V1396" r:id="rId2790"/>
    <hyperlink ref="U1397" r:id="rId2791"/>
    <hyperlink ref="V1397" r:id="rId2792"/>
    <hyperlink ref="U1398" r:id="rId2793"/>
    <hyperlink ref="V1398" r:id="rId2794"/>
    <hyperlink ref="U1399" r:id="rId2795"/>
    <hyperlink ref="V1399" r:id="rId2796"/>
    <hyperlink ref="U1400" r:id="rId2797"/>
    <hyperlink ref="V1400" r:id="rId2798"/>
    <hyperlink ref="U1401" r:id="rId2799"/>
    <hyperlink ref="V1401" r:id="rId2800"/>
    <hyperlink ref="U1402" r:id="rId2801"/>
    <hyperlink ref="V1402" r:id="rId2802"/>
    <hyperlink ref="U1403" r:id="rId2803"/>
    <hyperlink ref="V1403" r:id="rId2804"/>
    <hyperlink ref="U1404" r:id="rId2805"/>
    <hyperlink ref="V1404" r:id="rId2806"/>
    <hyperlink ref="U1405" r:id="rId2807"/>
    <hyperlink ref="V1405" r:id="rId2808"/>
    <hyperlink ref="U1406" r:id="rId2809"/>
    <hyperlink ref="V1406" r:id="rId2810"/>
    <hyperlink ref="U1407" r:id="rId2811"/>
    <hyperlink ref="V1407" r:id="rId2812"/>
    <hyperlink ref="U1408" r:id="rId2813"/>
    <hyperlink ref="V1408" r:id="rId2814"/>
    <hyperlink ref="U1409" r:id="rId2815"/>
    <hyperlink ref="V1409" r:id="rId2816"/>
    <hyperlink ref="U1410" r:id="rId2817"/>
    <hyperlink ref="V1410" r:id="rId2818"/>
    <hyperlink ref="U1411" r:id="rId2819"/>
    <hyperlink ref="V1411" r:id="rId2820"/>
    <hyperlink ref="U1412" r:id="rId2821"/>
    <hyperlink ref="V1412" r:id="rId2822"/>
    <hyperlink ref="U1413" r:id="rId2823"/>
    <hyperlink ref="V1413" r:id="rId2824"/>
    <hyperlink ref="U1414" r:id="rId2825"/>
    <hyperlink ref="V1414" r:id="rId2826"/>
    <hyperlink ref="U1415" r:id="rId2827"/>
    <hyperlink ref="V1415" r:id="rId2828"/>
    <hyperlink ref="U1416" r:id="rId2829"/>
    <hyperlink ref="V1416" r:id="rId2830"/>
    <hyperlink ref="U1417" r:id="rId2831"/>
    <hyperlink ref="V1417" r:id="rId2832"/>
    <hyperlink ref="U1418" r:id="rId2833"/>
    <hyperlink ref="V1418" r:id="rId2834"/>
    <hyperlink ref="U1419" r:id="rId2835"/>
    <hyperlink ref="V1419" r:id="rId2836"/>
    <hyperlink ref="U1420" r:id="rId2837"/>
    <hyperlink ref="V1420" r:id="rId2838"/>
    <hyperlink ref="U1421" r:id="rId2839"/>
    <hyperlink ref="V1421" r:id="rId2840"/>
    <hyperlink ref="U1422" r:id="rId2841"/>
    <hyperlink ref="V1422" r:id="rId2842"/>
    <hyperlink ref="U1423" r:id="rId2843"/>
    <hyperlink ref="V1423" r:id="rId2844"/>
    <hyperlink ref="U1424" r:id="rId2845"/>
    <hyperlink ref="V1424" r:id="rId2846"/>
    <hyperlink ref="U1425" r:id="rId2847"/>
    <hyperlink ref="V1425" r:id="rId2848"/>
    <hyperlink ref="U1426" r:id="rId2849"/>
    <hyperlink ref="V1426" r:id="rId2850"/>
    <hyperlink ref="U1427" r:id="rId2851"/>
    <hyperlink ref="V1427" r:id="rId2852"/>
    <hyperlink ref="U1428" r:id="rId2853"/>
    <hyperlink ref="V1428" r:id="rId2854"/>
    <hyperlink ref="U1429" r:id="rId2855"/>
    <hyperlink ref="V1429" r:id="rId2856"/>
    <hyperlink ref="U1430" r:id="rId2857"/>
    <hyperlink ref="V1430" r:id="rId2858"/>
    <hyperlink ref="U1431" r:id="rId2859"/>
    <hyperlink ref="V1431" r:id="rId2860"/>
    <hyperlink ref="U1432" r:id="rId2861"/>
    <hyperlink ref="V1432" r:id="rId2862"/>
    <hyperlink ref="U1433" r:id="rId2863"/>
    <hyperlink ref="V1433" r:id="rId2864"/>
    <hyperlink ref="U1434" r:id="rId2865"/>
    <hyperlink ref="V1434" r:id="rId2866"/>
    <hyperlink ref="U1435" r:id="rId2867"/>
    <hyperlink ref="V1435" r:id="rId2868"/>
    <hyperlink ref="U1436" r:id="rId2869"/>
    <hyperlink ref="V1436" r:id="rId2870"/>
    <hyperlink ref="U1437" r:id="rId2871"/>
    <hyperlink ref="V1437" r:id="rId2872"/>
    <hyperlink ref="U1438" r:id="rId2873"/>
    <hyperlink ref="V1438" r:id="rId2874"/>
    <hyperlink ref="U1439" r:id="rId2875"/>
    <hyperlink ref="V1439" r:id="rId2876"/>
    <hyperlink ref="U1440" r:id="rId2877"/>
    <hyperlink ref="V1440" r:id="rId2878"/>
    <hyperlink ref="U1441" r:id="rId2879"/>
    <hyperlink ref="V1441" r:id="rId2880"/>
    <hyperlink ref="U1442" r:id="rId2881"/>
    <hyperlink ref="V1442" r:id="rId2882"/>
    <hyperlink ref="U1443" r:id="rId2883"/>
    <hyperlink ref="V1443" r:id="rId2884"/>
    <hyperlink ref="U1444" r:id="rId2885"/>
    <hyperlink ref="V1444" r:id="rId2886"/>
    <hyperlink ref="U1445" r:id="rId2887"/>
    <hyperlink ref="V1445" r:id="rId2888"/>
    <hyperlink ref="U1446" r:id="rId2889"/>
    <hyperlink ref="V1446" r:id="rId2890"/>
    <hyperlink ref="U1447" r:id="rId2891"/>
    <hyperlink ref="V1447" r:id="rId2892"/>
    <hyperlink ref="U1448" r:id="rId2893"/>
    <hyperlink ref="V1448" r:id="rId2894"/>
    <hyperlink ref="U1449" r:id="rId2895"/>
    <hyperlink ref="V1449" r:id="rId2896"/>
    <hyperlink ref="U1450" r:id="rId2897"/>
    <hyperlink ref="V1450" r:id="rId2898"/>
    <hyperlink ref="U1451" r:id="rId2899"/>
    <hyperlink ref="V1451" r:id="rId2900"/>
    <hyperlink ref="U1452" r:id="rId2901"/>
    <hyperlink ref="V1452" r:id="rId2902"/>
    <hyperlink ref="U1453" r:id="rId2903"/>
    <hyperlink ref="V1453" r:id="rId2904"/>
    <hyperlink ref="U1454" r:id="rId2905"/>
    <hyperlink ref="V1454" r:id="rId2906"/>
    <hyperlink ref="U1455" r:id="rId2907"/>
    <hyperlink ref="V1455" r:id="rId2908"/>
    <hyperlink ref="U1456" r:id="rId2909"/>
    <hyperlink ref="V1456" r:id="rId2910"/>
    <hyperlink ref="U1457" r:id="rId2911"/>
    <hyperlink ref="V1457" r:id="rId2912"/>
    <hyperlink ref="U1458" r:id="rId2913"/>
    <hyperlink ref="V1458" r:id="rId2914"/>
    <hyperlink ref="U1459" r:id="rId2915"/>
    <hyperlink ref="V1459" r:id="rId2916"/>
    <hyperlink ref="U1460" r:id="rId2917"/>
    <hyperlink ref="V1460" r:id="rId2918"/>
    <hyperlink ref="U1461" r:id="rId2919"/>
    <hyperlink ref="V1461" r:id="rId2920"/>
    <hyperlink ref="U1462" r:id="rId2921"/>
    <hyperlink ref="V1462" r:id="rId2922"/>
    <hyperlink ref="U1463" r:id="rId2923"/>
    <hyperlink ref="V1463" r:id="rId2924"/>
    <hyperlink ref="U1464" r:id="rId2925"/>
    <hyperlink ref="V1464" r:id="rId2926"/>
    <hyperlink ref="U1465" r:id="rId2927"/>
    <hyperlink ref="V1465" r:id="rId2928"/>
    <hyperlink ref="U1466" r:id="rId2929"/>
    <hyperlink ref="V1466" r:id="rId2930"/>
    <hyperlink ref="U1467" r:id="rId2931"/>
    <hyperlink ref="V1467" r:id="rId2932"/>
    <hyperlink ref="U1468" r:id="rId2933"/>
    <hyperlink ref="V1468" r:id="rId2934"/>
    <hyperlink ref="U1469" r:id="rId2935"/>
    <hyperlink ref="V1469" r:id="rId2936"/>
    <hyperlink ref="U1470" r:id="rId2937"/>
    <hyperlink ref="V1470" r:id="rId2938"/>
    <hyperlink ref="U1471" r:id="rId2939"/>
    <hyperlink ref="V1471" r:id="rId2940"/>
    <hyperlink ref="U1472" r:id="rId2941"/>
    <hyperlink ref="V1472" r:id="rId2942"/>
    <hyperlink ref="U1473" r:id="rId2943"/>
    <hyperlink ref="V1473" r:id="rId2944"/>
    <hyperlink ref="U1474" r:id="rId2945"/>
    <hyperlink ref="V1474" r:id="rId2946"/>
    <hyperlink ref="U1475" r:id="rId2947"/>
    <hyperlink ref="V1475" r:id="rId2948"/>
    <hyperlink ref="U1476" r:id="rId2949"/>
    <hyperlink ref="V1476" r:id="rId2950"/>
    <hyperlink ref="U1477" r:id="rId2951"/>
    <hyperlink ref="V1477" r:id="rId2952"/>
    <hyperlink ref="U1478" r:id="rId2953"/>
    <hyperlink ref="V1478" r:id="rId2954"/>
    <hyperlink ref="U1479" r:id="rId2955"/>
    <hyperlink ref="V1479" r:id="rId2956"/>
    <hyperlink ref="U1480" r:id="rId2957"/>
    <hyperlink ref="V1480" r:id="rId2958"/>
    <hyperlink ref="U1481" r:id="rId2959"/>
    <hyperlink ref="V1481" r:id="rId2960"/>
    <hyperlink ref="U1482" r:id="rId2961"/>
    <hyperlink ref="V1482" r:id="rId2962"/>
    <hyperlink ref="U1483" r:id="rId2963"/>
    <hyperlink ref="V1483" r:id="rId2964"/>
    <hyperlink ref="U1484" r:id="rId2965"/>
    <hyperlink ref="V1484" r:id="rId2966"/>
    <hyperlink ref="U1485" r:id="rId2967"/>
    <hyperlink ref="V1485" r:id="rId2968"/>
    <hyperlink ref="U1486" r:id="rId2969"/>
    <hyperlink ref="V1486" r:id="rId2970"/>
    <hyperlink ref="U1487" r:id="rId2971"/>
    <hyperlink ref="V1487" r:id="rId2972"/>
    <hyperlink ref="U1488" r:id="rId2973"/>
    <hyperlink ref="V1488" r:id="rId2974"/>
    <hyperlink ref="U1489" r:id="rId2975"/>
    <hyperlink ref="V1489" r:id="rId2976"/>
    <hyperlink ref="U1490" r:id="rId2977"/>
    <hyperlink ref="V1490" r:id="rId2978"/>
    <hyperlink ref="U1491" r:id="rId2979"/>
    <hyperlink ref="V1491" r:id="rId2980"/>
    <hyperlink ref="U1492" r:id="rId2981"/>
    <hyperlink ref="V1492" r:id="rId2982"/>
    <hyperlink ref="U1493" r:id="rId2983"/>
    <hyperlink ref="V1493" r:id="rId2984"/>
    <hyperlink ref="U1494" r:id="rId2985"/>
    <hyperlink ref="V1494" r:id="rId2986"/>
    <hyperlink ref="U1495" r:id="rId2987"/>
    <hyperlink ref="V1495" r:id="rId2988"/>
    <hyperlink ref="U1496" r:id="rId2989"/>
    <hyperlink ref="V1496" r:id="rId2990"/>
    <hyperlink ref="U1497" r:id="rId2991"/>
    <hyperlink ref="V1497" r:id="rId2992"/>
    <hyperlink ref="U1498" r:id="rId2993"/>
    <hyperlink ref="V1498" r:id="rId2994"/>
    <hyperlink ref="U1499" r:id="rId2995"/>
    <hyperlink ref="V1499" r:id="rId2996"/>
    <hyperlink ref="U1500" r:id="rId2997"/>
    <hyperlink ref="V1500" r:id="rId2998"/>
    <hyperlink ref="U1501" r:id="rId2999"/>
    <hyperlink ref="V1501" r:id="rId3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x14ac:dyDescent="0.35"/>
  <cols>
    <col min="1" max="1" width="9" style="2" customWidth="1"/>
    <col min="2" max="2" width="17" style="2" customWidth="1"/>
    <col min="3" max="3" width="14" style="2" customWidth="1"/>
    <col min="4" max="5" width="9" style="2" customWidth="1"/>
    <col min="6" max="6" width="12" style="2" customWidth="1"/>
    <col min="7" max="7" width="9" style="2" customWidth="1"/>
    <col min="8" max="8" width="11" style="2" customWidth="1"/>
    <col min="9" max="10" width="10" style="2" customWidth="1"/>
    <col min="11" max="15" width="13" style="2" customWidth="1"/>
    <col min="16" max="16" width="8" style="2" customWidth="1"/>
  </cols>
  <sheetData>
    <row r="1" spans="1:16" ht="48" customHeight="1" x14ac:dyDescent="0.35">
      <c r="A1" s="14" t="s">
        <v>60</v>
      </c>
      <c r="B1" s="16" t="s">
        <v>3218</v>
      </c>
      <c r="C1" s="16" t="s">
        <v>74</v>
      </c>
      <c r="D1" s="16" t="s">
        <v>67</v>
      </c>
      <c r="E1" s="16" t="s">
        <v>68</v>
      </c>
      <c r="F1" s="16" t="s">
        <v>3219</v>
      </c>
      <c r="G1" s="16" t="s">
        <v>70</v>
      </c>
      <c r="H1" s="16" t="s">
        <v>71</v>
      </c>
      <c r="I1" s="16" t="s">
        <v>72</v>
      </c>
      <c r="J1" s="16" t="s">
        <v>73</v>
      </c>
      <c r="K1" s="22" t="s">
        <v>27</v>
      </c>
      <c r="L1" s="22" t="s">
        <v>29</v>
      </c>
      <c r="M1" s="22" t="s">
        <v>3220</v>
      </c>
      <c r="N1" s="22" t="s">
        <v>3221</v>
      </c>
      <c r="O1" s="17" t="s">
        <v>3222</v>
      </c>
      <c r="P1" s="22" t="s">
        <v>3223</v>
      </c>
    </row>
    <row r="2" spans="1:16" ht="15" customHeight="1" x14ac:dyDescent="0.35">
      <c r="A2" s="18" t="s">
        <v>2219</v>
      </c>
      <c r="B2" s="18" t="s">
        <v>3224</v>
      </c>
      <c r="C2" s="18" t="s">
        <v>110</v>
      </c>
      <c r="D2" s="19">
        <v>12</v>
      </c>
      <c r="E2" s="19">
        <v>27</v>
      </c>
      <c r="F2" s="19">
        <v>39</v>
      </c>
      <c r="G2" s="19">
        <v>2</v>
      </c>
      <c r="H2" s="19">
        <v>3</v>
      </c>
      <c r="I2" s="19">
        <v>3</v>
      </c>
      <c r="J2" s="19">
        <v>3</v>
      </c>
      <c r="K2" s="20">
        <f>ROUND(1+(SUMPRODUCT(INDEX(CachTinhDiem!$B$8:$E$11,MATCH($B2,CachTinhDiem!$A$8:$A$11,0),0),$G2:$J2)-1)*9/4,1)</f>
        <v>5.0999999999999996</v>
      </c>
      <c r="L2" s="20">
        <f>ROUND(1+(INDEX(CachTinhDiem!$B$15:$E$20,MATCH($C2,CachTinhDiem!$A$15:$A$20,0),MATCH($B2,CachTinhDiem!$B$14:$E$14,0))-1)*9/4,1)</f>
        <v>5.5</v>
      </c>
      <c r="M2" s="19">
        <f t="shared" ref="M2:M65" si="0">MAX(0,$D2-$F2,$F2-$E2)</f>
        <v>12</v>
      </c>
      <c r="N2" s="23">
        <f>MAX(0,1-M2*CachTinhDiem!$B$25)</f>
        <v>0</v>
      </c>
      <c r="O2" s="20">
        <f>ROUND((CachTinhDiem!$B$23*K2+CachTinhDiem!$B$24*L2)*N2,1)</f>
        <v>0</v>
      </c>
      <c r="P2" s="19" t="s">
        <v>3225</v>
      </c>
    </row>
    <row r="3" spans="1:16" ht="15" customHeight="1" x14ac:dyDescent="0.35">
      <c r="A3" s="18" t="s">
        <v>974</v>
      </c>
      <c r="B3" s="18" t="s">
        <v>3226</v>
      </c>
      <c r="C3" s="18" t="s">
        <v>115</v>
      </c>
      <c r="D3" s="19">
        <v>19</v>
      </c>
      <c r="E3" s="19">
        <v>35</v>
      </c>
      <c r="F3" s="19">
        <v>30</v>
      </c>
      <c r="G3" s="19">
        <v>2</v>
      </c>
      <c r="H3" s="19">
        <v>4</v>
      </c>
      <c r="I3" s="19">
        <v>3</v>
      </c>
      <c r="J3" s="19">
        <v>3</v>
      </c>
      <c r="K3" s="20">
        <f>ROUND(1+(SUMPRODUCT(INDEX(CachTinhDiem!$B$8:$E$11,MATCH($B3,CachTinhDiem!$A$8:$A$11,0),0),$G3:$J3)-1)*9/4,1)</f>
        <v>6.2</v>
      </c>
      <c r="L3" s="20">
        <f>ROUND(1+(INDEX(CachTinhDiem!$B$15:$E$20,MATCH($C3,CachTinhDiem!$A$15:$A$20,0),MATCH($B3,CachTinhDiem!$B$14:$E$14,0))-1)*9/4,1)</f>
        <v>10</v>
      </c>
      <c r="M3" s="19">
        <f t="shared" si="0"/>
        <v>0</v>
      </c>
      <c r="N3" s="23">
        <f>MAX(0,1-M3*CachTinhDiem!$B$25)</f>
        <v>1</v>
      </c>
      <c r="O3" s="20">
        <f>ROUND((CachTinhDiem!$B$23*K3+CachTinhDiem!$B$24*L3)*N3,1)</f>
        <v>7.3</v>
      </c>
      <c r="P3" s="19" t="s">
        <v>3227</v>
      </c>
    </row>
    <row r="4" spans="1:16" ht="15" customHeight="1" x14ac:dyDescent="0.35">
      <c r="A4" s="18" t="s">
        <v>2664</v>
      </c>
      <c r="B4" s="18" t="s">
        <v>3228</v>
      </c>
      <c r="C4" s="18" t="s">
        <v>138</v>
      </c>
      <c r="D4" s="19">
        <v>18</v>
      </c>
      <c r="E4" s="19">
        <v>38</v>
      </c>
      <c r="F4" s="19">
        <v>29</v>
      </c>
      <c r="G4" s="19">
        <v>2</v>
      </c>
      <c r="H4" s="19">
        <v>5</v>
      </c>
      <c r="I4" s="19">
        <v>5</v>
      </c>
      <c r="J4" s="19">
        <v>3</v>
      </c>
      <c r="K4" s="20">
        <f>ROUND(1+(SUMPRODUCT(INDEX(CachTinhDiem!$B$8:$E$11,MATCH($B4,CachTinhDiem!$A$8:$A$11,0),0),$G4:$J4)-1)*9/4,1)</f>
        <v>7.3</v>
      </c>
      <c r="L4" s="20">
        <f>ROUND(1+(INDEX(CachTinhDiem!$B$15:$E$20,MATCH($C4,CachTinhDiem!$A$15:$A$20,0),MATCH($B4,CachTinhDiem!$B$14:$E$14,0))-1)*9/4,1)</f>
        <v>1</v>
      </c>
      <c r="M4" s="19">
        <f t="shared" si="0"/>
        <v>0</v>
      </c>
      <c r="N4" s="23">
        <f>MAX(0,1-M4*CachTinhDiem!$B$25)</f>
        <v>1</v>
      </c>
      <c r="O4" s="20">
        <f>ROUND((CachTinhDiem!$B$23*K4+CachTinhDiem!$B$24*L4)*N4,1)</f>
        <v>5.4</v>
      </c>
      <c r="P4" s="19" t="s">
        <v>3227</v>
      </c>
    </row>
    <row r="5" spans="1:16" ht="15" customHeight="1" x14ac:dyDescent="0.35">
      <c r="A5" s="18" t="s">
        <v>3104</v>
      </c>
      <c r="B5" s="18" t="s">
        <v>3228</v>
      </c>
      <c r="C5" s="18" t="s">
        <v>110</v>
      </c>
      <c r="D5" s="19">
        <v>17</v>
      </c>
      <c r="E5" s="19">
        <v>38</v>
      </c>
      <c r="F5" s="19">
        <v>30</v>
      </c>
      <c r="G5" s="19">
        <v>2</v>
      </c>
      <c r="H5" s="19">
        <v>3</v>
      </c>
      <c r="I5" s="19">
        <v>4</v>
      </c>
      <c r="J5" s="19">
        <v>4</v>
      </c>
      <c r="K5" s="20">
        <f>ROUND(1+(SUMPRODUCT(INDEX(CachTinhDiem!$B$8:$E$11,MATCH($B5,CachTinhDiem!$A$8:$A$11,0),0),$G5:$J5)-1)*9/4,1)</f>
        <v>7.3</v>
      </c>
      <c r="L5" s="20">
        <f>ROUND(1+(INDEX(CachTinhDiem!$B$15:$E$20,MATCH($C5,CachTinhDiem!$A$15:$A$20,0),MATCH($B5,CachTinhDiem!$B$14:$E$14,0))-1)*9/4,1)</f>
        <v>7.8</v>
      </c>
      <c r="M5" s="19">
        <f t="shared" si="0"/>
        <v>0</v>
      </c>
      <c r="N5" s="23">
        <f>MAX(0,1-M5*CachTinhDiem!$B$25)</f>
        <v>1</v>
      </c>
      <c r="O5" s="20">
        <f>ROUND((CachTinhDiem!$B$23*K5+CachTinhDiem!$B$24*L5)*N5,1)</f>
        <v>7.5</v>
      </c>
      <c r="P5" s="19" t="s">
        <v>3227</v>
      </c>
    </row>
    <row r="6" spans="1:16" ht="15" customHeight="1" x14ac:dyDescent="0.35">
      <c r="A6" s="18" t="s">
        <v>2168</v>
      </c>
      <c r="B6" s="18" t="s">
        <v>3224</v>
      </c>
      <c r="C6" s="18" t="s">
        <v>150</v>
      </c>
      <c r="D6" s="19">
        <v>5</v>
      </c>
      <c r="E6" s="19">
        <v>13</v>
      </c>
      <c r="F6" s="19">
        <v>24</v>
      </c>
      <c r="G6" s="19">
        <v>5</v>
      </c>
      <c r="H6" s="19">
        <v>1</v>
      </c>
      <c r="I6" s="19">
        <v>3</v>
      </c>
      <c r="J6" s="19">
        <v>3</v>
      </c>
      <c r="K6" s="20">
        <f>ROUND(1+(SUMPRODUCT(INDEX(CachTinhDiem!$B$8:$E$11,MATCH($B6,CachTinhDiem!$A$8:$A$11,0),0),$G6:$J6)-1)*9/4,1)</f>
        <v>5.5</v>
      </c>
      <c r="L6" s="20">
        <f>ROUND(1+(INDEX(CachTinhDiem!$B$15:$E$20,MATCH($C6,CachTinhDiem!$A$15:$A$20,0),MATCH($B6,CachTinhDiem!$B$14:$E$14,0))-1)*9/4,1)</f>
        <v>3.3</v>
      </c>
      <c r="M6" s="19">
        <f t="shared" si="0"/>
        <v>11</v>
      </c>
      <c r="N6" s="23">
        <f>MAX(0,1-M6*CachTinhDiem!$B$25)</f>
        <v>0</v>
      </c>
      <c r="O6" s="20">
        <f>ROUND((CachTinhDiem!$B$23*K6+CachTinhDiem!$B$24*L6)*N6,1)</f>
        <v>0</v>
      </c>
      <c r="P6" s="19" t="s">
        <v>3227</v>
      </c>
    </row>
    <row r="7" spans="1:16" ht="15" customHeight="1" x14ac:dyDescent="0.35">
      <c r="A7" s="18" t="s">
        <v>786</v>
      </c>
      <c r="B7" s="18" t="s">
        <v>3224</v>
      </c>
      <c r="C7" s="18" t="s">
        <v>110</v>
      </c>
      <c r="D7" s="19">
        <v>5</v>
      </c>
      <c r="E7" s="19">
        <v>14</v>
      </c>
      <c r="F7" s="19">
        <v>33</v>
      </c>
      <c r="G7" s="19">
        <v>4</v>
      </c>
      <c r="H7" s="19">
        <v>1</v>
      </c>
      <c r="I7" s="19">
        <v>2</v>
      </c>
      <c r="J7" s="19">
        <v>3</v>
      </c>
      <c r="K7" s="20">
        <f>ROUND(1+(SUMPRODUCT(INDEX(CachTinhDiem!$B$8:$E$11,MATCH($B7,CachTinhDiem!$A$8:$A$11,0),0),$G7:$J7)-1)*9/4,1)</f>
        <v>3.9</v>
      </c>
      <c r="L7" s="20">
        <f>ROUND(1+(INDEX(CachTinhDiem!$B$15:$E$20,MATCH($C7,CachTinhDiem!$A$15:$A$20,0),MATCH($B7,CachTinhDiem!$B$14:$E$14,0))-1)*9/4,1)</f>
        <v>5.5</v>
      </c>
      <c r="M7" s="19">
        <f t="shared" si="0"/>
        <v>19</v>
      </c>
      <c r="N7" s="23">
        <f>MAX(0,1-M7*CachTinhDiem!$B$25)</f>
        <v>0</v>
      </c>
      <c r="O7" s="20">
        <f>ROUND((CachTinhDiem!$B$23*K7+CachTinhDiem!$B$24*L7)*N7,1)</f>
        <v>0</v>
      </c>
      <c r="P7" s="19" t="s">
        <v>3227</v>
      </c>
    </row>
    <row r="8" spans="1:16" ht="15" customHeight="1" x14ac:dyDescent="0.35">
      <c r="A8" s="18" t="s">
        <v>2040</v>
      </c>
      <c r="B8" s="18" t="s">
        <v>3226</v>
      </c>
      <c r="C8" s="18" t="s">
        <v>115</v>
      </c>
      <c r="D8" s="19">
        <v>5</v>
      </c>
      <c r="E8" s="19">
        <v>20</v>
      </c>
      <c r="F8" s="19">
        <v>16</v>
      </c>
      <c r="G8" s="19">
        <v>4</v>
      </c>
      <c r="H8" s="19">
        <v>1</v>
      </c>
      <c r="I8" s="19">
        <v>3</v>
      </c>
      <c r="J8" s="19">
        <v>3</v>
      </c>
      <c r="K8" s="20">
        <f>ROUND(1+(SUMPRODUCT(INDEX(CachTinhDiem!$B$8:$E$11,MATCH($B8,CachTinhDiem!$A$8:$A$11,0),0),$G8:$J8)-1)*9/4,1)</f>
        <v>4.2</v>
      </c>
      <c r="L8" s="20">
        <f>ROUND(1+(INDEX(CachTinhDiem!$B$15:$E$20,MATCH($C8,CachTinhDiem!$A$15:$A$20,0),MATCH($B8,CachTinhDiem!$B$14:$E$14,0))-1)*9/4,1)</f>
        <v>10</v>
      </c>
      <c r="M8" s="19">
        <f t="shared" si="0"/>
        <v>0</v>
      </c>
      <c r="N8" s="23">
        <f>MAX(0,1-M8*CachTinhDiem!$B$25)</f>
        <v>1</v>
      </c>
      <c r="O8" s="20">
        <f>ROUND((CachTinhDiem!$B$23*K8+CachTinhDiem!$B$24*L8)*N8,1)</f>
        <v>5.9</v>
      </c>
      <c r="P8" s="19" t="s">
        <v>3225</v>
      </c>
    </row>
    <row r="9" spans="1:16" ht="15" customHeight="1" x14ac:dyDescent="0.35">
      <c r="A9" s="18" t="s">
        <v>1784</v>
      </c>
      <c r="B9" s="18" t="s">
        <v>3224</v>
      </c>
      <c r="C9" s="18" t="s">
        <v>115</v>
      </c>
      <c r="D9" s="19">
        <v>7</v>
      </c>
      <c r="E9" s="19">
        <v>28</v>
      </c>
      <c r="F9" s="19">
        <v>32</v>
      </c>
      <c r="G9" s="19">
        <v>4</v>
      </c>
      <c r="H9" s="19">
        <v>2</v>
      </c>
      <c r="I9" s="19">
        <v>5</v>
      </c>
      <c r="J9" s="19">
        <v>2</v>
      </c>
      <c r="K9" s="20">
        <f>ROUND(1+(SUMPRODUCT(INDEX(CachTinhDiem!$B$8:$E$11,MATCH($B9,CachTinhDiem!$A$8:$A$11,0),0),$G9:$J9)-1)*9/4,1)</f>
        <v>7.5</v>
      </c>
      <c r="L9" s="20">
        <f>ROUND(1+(INDEX(CachTinhDiem!$B$15:$E$20,MATCH($C9,CachTinhDiem!$A$15:$A$20,0),MATCH($B9,CachTinhDiem!$B$14:$E$14,0))-1)*9/4,1)</f>
        <v>7.8</v>
      </c>
      <c r="M9" s="19">
        <f t="shared" si="0"/>
        <v>4</v>
      </c>
      <c r="N9" s="23">
        <f>MAX(0,1-M9*CachTinhDiem!$B$25)</f>
        <v>0.6</v>
      </c>
      <c r="O9" s="20">
        <f>ROUND((CachTinhDiem!$B$23*K9+CachTinhDiem!$B$24*L9)*N9,1)</f>
        <v>4.5999999999999996</v>
      </c>
      <c r="P9" s="19" t="s">
        <v>3227</v>
      </c>
    </row>
    <row r="10" spans="1:16" ht="15" customHeight="1" x14ac:dyDescent="0.35">
      <c r="A10" s="18" t="s">
        <v>391</v>
      </c>
      <c r="B10" s="18" t="s">
        <v>3228</v>
      </c>
      <c r="C10" s="18" t="s">
        <v>115</v>
      </c>
      <c r="D10" s="19">
        <v>21</v>
      </c>
      <c r="E10" s="19">
        <v>38</v>
      </c>
      <c r="F10" s="19">
        <v>35</v>
      </c>
      <c r="G10" s="19">
        <v>1</v>
      </c>
      <c r="H10" s="19">
        <v>5</v>
      </c>
      <c r="I10" s="19">
        <v>4</v>
      </c>
      <c r="J10" s="19">
        <v>1</v>
      </c>
      <c r="K10" s="20">
        <f>ROUND(1+(SUMPRODUCT(INDEX(CachTinhDiem!$B$8:$E$11,MATCH($B10,CachTinhDiem!$A$8:$A$11,0),0),$G10:$J10)-1)*9/4,1)</f>
        <v>4.2</v>
      </c>
      <c r="L10" s="20">
        <f>ROUND(1+(INDEX(CachTinhDiem!$B$15:$E$20,MATCH($C10,CachTinhDiem!$A$15:$A$20,0),MATCH($B10,CachTinhDiem!$B$14:$E$14,0))-1)*9/4,1)</f>
        <v>5.5</v>
      </c>
      <c r="M10" s="19">
        <f t="shared" si="0"/>
        <v>0</v>
      </c>
      <c r="N10" s="23">
        <f>MAX(0,1-M10*CachTinhDiem!$B$25)</f>
        <v>1</v>
      </c>
      <c r="O10" s="20">
        <f>ROUND((CachTinhDiem!$B$23*K10+CachTinhDiem!$B$24*L10)*N10,1)</f>
        <v>4.5999999999999996</v>
      </c>
      <c r="P10" s="19" t="s">
        <v>3225</v>
      </c>
    </row>
    <row r="11" spans="1:16" ht="15" customHeight="1" x14ac:dyDescent="0.35">
      <c r="A11" s="18" t="s">
        <v>820</v>
      </c>
      <c r="B11" s="18" t="s">
        <v>3228</v>
      </c>
      <c r="C11" s="18" t="s">
        <v>115</v>
      </c>
      <c r="D11" s="19">
        <v>5</v>
      </c>
      <c r="E11" s="19">
        <v>15</v>
      </c>
      <c r="F11" s="19">
        <v>36</v>
      </c>
      <c r="G11" s="19">
        <v>4</v>
      </c>
      <c r="H11" s="19">
        <v>1</v>
      </c>
      <c r="I11" s="19">
        <v>2</v>
      </c>
      <c r="J11" s="19">
        <v>4</v>
      </c>
      <c r="K11" s="20">
        <f>ROUND(1+(SUMPRODUCT(INDEX(CachTinhDiem!$B$8:$E$11,MATCH($B11,CachTinhDiem!$A$8:$A$11,0),0),$G11:$J11)-1)*9/4,1)</f>
        <v>5.5</v>
      </c>
      <c r="L11" s="20">
        <f>ROUND(1+(INDEX(CachTinhDiem!$B$15:$E$20,MATCH($C11,CachTinhDiem!$A$15:$A$20,0),MATCH($B11,CachTinhDiem!$B$14:$E$14,0))-1)*9/4,1)</f>
        <v>5.5</v>
      </c>
      <c r="M11" s="19">
        <f t="shared" si="0"/>
        <v>21</v>
      </c>
      <c r="N11" s="23">
        <f>MAX(0,1-M11*CachTinhDiem!$B$25)</f>
        <v>0</v>
      </c>
      <c r="O11" s="20">
        <f>ROUND((CachTinhDiem!$B$23*K11+CachTinhDiem!$B$24*L11)*N11,1)</f>
        <v>0</v>
      </c>
      <c r="P11" s="19" t="s">
        <v>3227</v>
      </c>
    </row>
    <row r="12" spans="1:16" ht="15" customHeight="1" x14ac:dyDescent="0.35">
      <c r="A12" s="18" t="s">
        <v>181</v>
      </c>
      <c r="B12" s="18" t="s">
        <v>3228</v>
      </c>
      <c r="C12" s="18" t="s">
        <v>103</v>
      </c>
      <c r="D12" s="19">
        <v>6</v>
      </c>
      <c r="E12" s="19">
        <v>17</v>
      </c>
      <c r="F12" s="19">
        <v>30</v>
      </c>
      <c r="G12" s="19">
        <v>4</v>
      </c>
      <c r="H12" s="19">
        <v>2</v>
      </c>
      <c r="I12" s="19">
        <v>2</v>
      </c>
      <c r="J12" s="19">
        <v>3</v>
      </c>
      <c r="K12" s="20">
        <f>ROUND(1+(SUMPRODUCT(INDEX(CachTinhDiem!$B$8:$E$11,MATCH($B12,CachTinhDiem!$A$8:$A$11,0),0),$G12:$J12)-1)*9/4,1)</f>
        <v>4.5999999999999996</v>
      </c>
      <c r="L12" s="20">
        <f>ROUND(1+(INDEX(CachTinhDiem!$B$15:$E$20,MATCH($C12,CachTinhDiem!$A$15:$A$20,0),MATCH($B12,CachTinhDiem!$B$14:$E$14,0))-1)*9/4,1)</f>
        <v>10</v>
      </c>
      <c r="M12" s="19">
        <f t="shared" si="0"/>
        <v>13</v>
      </c>
      <c r="N12" s="23">
        <f>MAX(0,1-M12*CachTinhDiem!$B$25)</f>
        <v>0</v>
      </c>
      <c r="O12" s="20">
        <f>ROUND((CachTinhDiem!$B$23*K12+CachTinhDiem!$B$24*L12)*N12,1)</f>
        <v>0</v>
      </c>
      <c r="P12" s="19" t="s">
        <v>3227</v>
      </c>
    </row>
    <row r="13" spans="1:16" ht="15" customHeight="1" x14ac:dyDescent="0.35">
      <c r="A13" s="18" t="s">
        <v>1619</v>
      </c>
      <c r="B13" s="18" t="s">
        <v>3229</v>
      </c>
      <c r="C13" s="18" t="s">
        <v>110</v>
      </c>
      <c r="D13" s="19">
        <v>19</v>
      </c>
      <c r="E13" s="19">
        <v>37</v>
      </c>
      <c r="F13" s="19">
        <v>27</v>
      </c>
      <c r="G13" s="19">
        <v>2</v>
      </c>
      <c r="H13" s="19">
        <v>5</v>
      </c>
      <c r="I13" s="19">
        <v>4</v>
      </c>
      <c r="J13" s="19">
        <v>3</v>
      </c>
      <c r="K13" s="20">
        <f>ROUND(1+(SUMPRODUCT(INDEX(CachTinhDiem!$B$8:$E$11,MATCH($B13,CachTinhDiem!$A$8:$A$11,0),0),$G13:$J13)-1)*9/4,1)</f>
        <v>7.3</v>
      </c>
      <c r="L13" s="20">
        <f>ROUND(1+(INDEX(CachTinhDiem!$B$15:$E$20,MATCH($C13,CachTinhDiem!$A$15:$A$20,0),MATCH($B13,CachTinhDiem!$B$14:$E$14,0))-1)*9/4,1)</f>
        <v>7.8</v>
      </c>
      <c r="M13" s="19">
        <f t="shared" si="0"/>
        <v>0</v>
      </c>
      <c r="N13" s="23">
        <f>MAX(0,1-M13*CachTinhDiem!$B$25)</f>
        <v>1</v>
      </c>
      <c r="O13" s="20">
        <f>ROUND((CachTinhDiem!$B$23*K13+CachTinhDiem!$B$24*L13)*N13,1)</f>
        <v>7.5</v>
      </c>
      <c r="P13" s="19" t="s">
        <v>3227</v>
      </c>
    </row>
    <row r="14" spans="1:16" ht="15" customHeight="1" x14ac:dyDescent="0.35">
      <c r="A14" s="18" t="s">
        <v>2969</v>
      </c>
      <c r="B14" s="18" t="s">
        <v>3229</v>
      </c>
      <c r="C14" s="18" t="s">
        <v>90</v>
      </c>
      <c r="D14" s="19">
        <v>6</v>
      </c>
      <c r="E14" s="19">
        <v>37</v>
      </c>
      <c r="F14" s="19">
        <v>30</v>
      </c>
      <c r="G14" s="19">
        <v>4</v>
      </c>
      <c r="H14" s="19">
        <v>2</v>
      </c>
      <c r="I14" s="19">
        <v>4</v>
      </c>
      <c r="J14" s="19">
        <v>3</v>
      </c>
      <c r="K14" s="20">
        <f>ROUND(1+(SUMPRODUCT(INDEX(CachTinhDiem!$B$8:$E$11,MATCH($B14,CachTinhDiem!$A$8:$A$11,0),0),$G14:$J14)-1)*9/4,1)</f>
        <v>5.7</v>
      </c>
      <c r="L14" s="20">
        <f>ROUND(1+(INDEX(CachTinhDiem!$B$15:$E$20,MATCH($C14,CachTinhDiem!$A$15:$A$20,0),MATCH($B14,CachTinhDiem!$B$14:$E$14,0))-1)*9/4,1)</f>
        <v>7.8</v>
      </c>
      <c r="M14" s="19">
        <f t="shared" si="0"/>
        <v>0</v>
      </c>
      <c r="N14" s="23">
        <f>MAX(0,1-M14*CachTinhDiem!$B$25)</f>
        <v>1</v>
      </c>
      <c r="O14" s="20">
        <f>ROUND((CachTinhDiem!$B$23*K14+CachTinhDiem!$B$24*L14)*N14,1)</f>
        <v>6.3</v>
      </c>
      <c r="P14" s="19" t="s">
        <v>3227</v>
      </c>
    </row>
    <row r="15" spans="1:16" ht="15" customHeight="1" x14ac:dyDescent="0.35">
      <c r="A15" s="18" t="s">
        <v>992</v>
      </c>
      <c r="B15" s="18" t="s">
        <v>3226</v>
      </c>
      <c r="C15" s="18" t="s">
        <v>110</v>
      </c>
      <c r="D15" s="19">
        <v>5</v>
      </c>
      <c r="E15" s="19">
        <v>14</v>
      </c>
      <c r="F15" s="19">
        <v>15</v>
      </c>
      <c r="G15" s="19">
        <v>4</v>
      </c>
      <c r="H15" s="19">
        <v>1</v>
      </c>
      <c r="I15" s="19">
        <v>2</v>
      </c>
      <c r="J15" s="19">
        <v>4</v>
      </c>
      <c r="K15" s="20">
        <f>ROUND(1+(SUMPRODUCT(INDEX(CachTinhDiem!$B$8:$E$11,MATCH($B15,CachTinhDiem!$A$8:$A$11,0),0),$G15:$J15)-1)*9/4,1)</f>
        <v>3.5</v>
      </c>
      <c r="L15" s="20">
        <f>ROUND(1+(INDEX(CachTinhDiem!$B$15:$E$20,MATCH($C15,CachTinhDiem!$A$15:$A$20,0),MATCH($B15,CachTinhDiem!$B$14:$E$14,0))-1)*9/4,1)</f>
        <v>5.5</v>
      </c>
      <c r="M15" s="19">
        <f t="shared" si="0"/>
        <v>1</v>
      </c>
      <c r="N15" s="23">
        <f>MAX(0,1-M15*CachTinhDiem!$B$25)</f>
        <v>0.9</v>
      </c>
      <c r="O15" s="20">
        <f>ROUND((CachTinhDiem!$B$23*K15+CachTinhDiem!$B$24*L15)*N15,1)</f>
        <v>3.7</v>
      </c>
      <c r="P15" s="19" t="s">
        <v>3225</v>
      </c>
    </row>
    <row r="16" spans="1:16" ht="15" customHeight="1" x14ac:dyDescent="0.35">
      <c r="A16" s="18" t="s">
        <v>664</v>
      </c>
      <c r="B16" s="18" t="s">
        <v>3228</v>
      </c>
      <c r="C16" s="18" t="s">
        <v>138</v>
      </c>
      <c r="D16" s="19">
        <v>23</v>
      </c>
      <c r="E16" s="19">
        <v>40</v>
      </c>
      <c r="F16" s="19">
        <v>27</v>
      </c>
      <c r="G16" s="19">
        <v>1</v>
      </c>
      <c r="H16" s="19">
        <v>5</v>
      </c>
      <c r="I16" s="19">
        <v>5</v>
      </c>
      <c r="J16" s="19">
        <v>2</v>
      </c>
      <c r="K16" s="20">
        <f>ROUND(1+(SUMPRODUCT(INDEX(CachTinhDiem!$B$8:$E$11,MATCH($B16,CachTinhDiem!$A$8:$A$11,0),0),$G16:$J16)-1)*9/4,1)</f>
        <v>6</v>
      </c>
      <c r="L16" s="20">
        <f>ROUND(1+(INDEX(CachTinhDiem!$B$15:$E$20,MATCH($C16,CachTinhDiem!$A$15:$A$20,0),MATCH($B16,CachTinhDiem!$B$14:$E$14,0))-1)*9/4,1)</f>
        <v>1</v>
      </c>
      <c r="M16" s="19">
        <f t="shared" si="0"/>
        <v>0</v>
      </c>
      <c r="N16" s="23">
        <f>MAX(0,1-M16*CachTinhDiem!$B$25)</f>
        <v>1</v>
      </c>
      <c r="O16" s="20">
        <f>ROUND((CachTinhDiem!$B$23*K16+CachTinhDiem!$B$24*L16)*N16,1)</f>
        <v>4.5</v>
      </c>
      <c r="P16" s="19" t="s">
        <v>3227</v>
      </c>
    </row>
    <row r="17" spans="1:16" ht="15" customHeight="1" x14ac:dyDescent="0.35">
      <c r="A17" s="18" t="s">
        <v>1224</v>
      </c>
      <c r="B17" s="18" t="s">
        <v>3229</v>
      </c>
      <c r="C17" s="18" t="s">
        <v>103</v>
      </c>
      <c r="D17" s="19">
        <v>5</v>
      </c>
      <c r="E17" s="19">
        <v>13</v>
      </c>
      <c r="F17" s="19">
        <v>36</v>
      </c>
      <c r="G17" s="19">
        <v>4</v>
      </c>
      <c r="H17" s="19">
        <v>1</v>
      </c>
      <c r="I17" s="19">
        <v>1</v>
      </c>
      <c r="J17" s="19">
        <v>5</v>
      </c>
      <c r="K17" s="20">
        <f>ROUND(1+(SUMPRODUCT(INDEX(CachTinhDiem!$B$8:$E$11,MATCH($B17,CachTinhDiem!$A$8:$A$11,0),0),$G17:$J17)-1)*9/4,1)</f>
        <v>4.4000000000000004</v>
      </c>
      <c r="L17" s="20">
        <f>ROUND(1+(INDEX(CachTinhDiem!$B$15:$E$20,MATCH($C17,CachTinhDiem!$A$15:$A$20,0),MATCH($B17,CachTinhDiem!$B$14:$E$14,0))-1)*9/4,1)</f>
        <v>7.8</v>
      </c>
      <c r="M17" s="19">
        <f t="shared" si="0"/>
        <v>23</v>
      </c>
      <c r="N17" s="23">
        <f>MAX(0,1-M17*CachTinhDiem!$B$25)</f>
        <v>0</v>
      </c>
      <c r="O17" s="20">
        <f>ROUND((CachTinhDiem!$B$23*K17+CachTinhDiem!$B$24*L17)*N17,1)</f>
        <v>0</v>
      </c>
      <c r="P17" s="19" t="s">
        <v>3225</v>
      </c>
    </row>
    <row r="18" spans="1:16" ht="15" customHeight="1" x14ac:dyDescent="0.35">
      <c r="A18" s="18" t="s">
        <v>549</v>
      </c>
      <c r="B18" s="18" t="s">
        <v>3224</v>
      </c>
      <c r="C18" s="18" t="s">
        <v>115</v>
      </c>
      <c r="D18" s="19">
        <v>25</v>
      </c>
      <c r="E18" s="19">
        <v>40</v>
      </c>
      <c r="F18" s="19">
        <v>15</v>
      </c>
      <c r="G18" s="19">
        <v>1</v>
      </c>
      <c r="H18" s="19">
        <v>5</v>
      </c>
      <c r="I18" s="19">
        <v>2</v>
      </c>
      <c r="J18" s="19">
        <v>3</v>
      </c>
      <c r="K18" s="20">
        <f>ROUND(1+(SUMPRODUCT(INDEX(CachTinhDiem!$B$8:$E$11,MATCH($B18,CachTinhDiem!$A$8:$A$11,0),0),$G18:$J18)-1)*9/4,1)</f>
        <v>4.4000000000000004</v>
      </c>
      <c r="L18" s="20">
        <f>ROUND(1+(INDEX(CachTinhDiem!$B$15:$E$20,MATCH($C18,CachTinhDiem!$A$15:$A$20,0),MATCH($B18,CachTinhDiem!$B$14:$E$14,0))-1)*9/4,1)</f>
        <v>7.8</v>
      </c>
      <c r="M18" s="19">
        <f t="shared" si="0"/>
        <v>10</v>
      </c>
      <c r="N18" s="23">
        <f>MAX(0,1-M18*CachTinhDiem!$B$25)</f>
        <v>0</v>
      </c>
      <c r="O18" s="20">
        <f>ROUND((CachTinhDiem!$B$23*K18+CachTinhDiem!$B$24*L18)*N18,1)</f>
        <v>0</v>
      </c>
      <c r="P18" s="19" t="s">
        <v>3227</v>
      </c>
    </row>
    <row r="19" spans="1:16" ht="15" customHeight="1" x14ac:dyDescent="0.35">
      <c r="A19" s="18" t="s">
        <v>1312</v>
      </c>
      <c r="B19" s="18" t="s">
        <v>3224</v>
      </c>
      <c r="C19" s="18" t="s">
        <v>138</v>
      </c>
      <c r="D19" s="19">
        <v>28</v>
      </c>
      <c r="E19" s="19">
        <v>40</v>
      </c>
      <c r="F19" s="19">
        <v>10</v>
      </c>
      <c r="G19" s="19">
        <v>1</v>
      </c>
      <c r="H19" s="19">
        <v>5</v>
      </c>
      <c r="I19" s="19">
        <v>4</v>
      </c>
      <c r="J19" s="19">
        <v>4</v>
      </c>
      <c r="K19" s="20">
        <f>ROUND(1+(SUMPRODUCT(INDEX(CachTinhDiem!$B$8:$E$11,MATCH($B19,CachTinhDiem!$A$8:$A$11,0),0),$G19:$J19)-1)*9/4,1)</f>
        <v>6.9</v>
      </c>
      <c r="L19" s="20">
        <f>ROUND(1+(INDEX(CachTinhDiem!$B$15:$E$20,MATCH($C19,CachTinhDiem!$A$15:$A$20,0),MATCH($B19,CachTinhDiem!$B$14:$E$14,0))-1)*9/4,1)</f>
        <v>10</v>
      </c>
      <c r="M19" s="19">
        <f t="shared" si="0"/>
        <v>18</v>
      </c>
      <c r="N19" s="23">
        <f>MAX(0,1-M19*CachTinhDiem!$B$25)</f>
        <v>0</v>
      </c>
      <c r="O19" s="20">
        <f>ROUND((CachTinhDiem!$B$23*K19+CachTinhDiem!$B$24*L19)*N19,1)</f>
        <v>0</v>
      </c>
      <c r="P19" s="19" t="s">
        <v>3227</v>
      </c>
    </row>
    <row r="20" spans="1:16" ht="15" customHeight="1" x14ac:dyDescent="0.35">
      <c r="A20" s="18" t="s">
        <v>1282</v>
      </c>
      <c r="B20" s="18" t="s">
        <v>3226</v>
      </c>
      <c r="C20" s="18" t="s">
        <v>90</v>
      </c>
      <c r="D20" s="19">
        <v>10</v>
      </c>
      <c r="E20" s="19">
        <v>25</v>
      </c>
      <c r="F20" s="19">
        <v>8</v>
      </c>
      <c r="G20" s="19">
        <v>2</v>
      </c>
      <c r="H20" s="19">
        <v>4</v>
      </c>
      <c r="I20" s="19">
        <v>3</v>
      </c>
      <c r="J20" s="19">
        <v>2</v>
      </c>
      <c r="K20" s="20">
        <f>ROUND(1+(SUMPRODUCT(INDEX(CachTinhDiem!$B$8:$E$11,MATCH($B20,CachTinhDiem!$A$8:$A$11,0),0),$G20:$J20)-1)*9/4,1)</f>
        <v>5.7</v>
      </c>
      <c r="L20" s="20">
        <f>ROUND(1+(INDEX(CachTinhDiem!$B$15:$E$20,MATCH($C20,CachTinhDiem!$A$15:$A$20,0),MATCH($B20,CachTinhDiem!$B$14:$E$14,0))-1)*9/4,1)</f>
        <v>7.8</v>
      </c>
      <c r="M20" s="19">
        <f t="shared" si="0"/>
        <v>2</v>
      </c>
      <c r="N20" s="23">
        <f>MAX(0,1-M20*CachTinhDiem!$B$25)</f>
        <v>0.8</v>
      </c>
      <c r="O20" s="20">
        <f>ROUND((CachTinhDiem!$B$23*K20+CachTinhDiem!$B$24*L20)*N20,1)</f>
        <v>5.0999999999999996</v>
      </c>
      <c r="P20" s="19" t="s">
        <v>3227</v>
      </c>
    </row>
    <row r="21" spans="1:16" ht="15" customHeight="1" x14ac:dyDescent="0.35">
      <c r="A21" s="18" t="s">
        <v>2050</v>
      </c>
      <c r="B21" s="18" t="s">
        <v>3226</v>
      </c>
      <c r="C21" s="18" t="s">
        <v>150</v>
      </c>
      <c r="D21" s="19">
        <v>5</v>
      </c>
      <c r="E21" s="19">
        <v>17</v>
      </c>
      <c r="F21" s="19">
        <v>34</v>
      </c>
      <c r="G21" s="19">
        <v>4</v>
      </c>
      <c r="H21" s="19">
        <v>1</v>
      </c>
      <c r="I21" s="19">
        <v>4</v>
      </c>
      <c r="J21" s="19">
        <v>3</v>
      </c>
      <c r="K21" s="20">
        <f>ROUND(1+(SUMPRODUCT(INDEX(CachTinhDiem!$B$8:$E$11,MATCH($B21,CachTinhDiem!$A$8:$A$11,0),0),$G21:$J21)-1)*9/4,1)</f>
        <v>5.3</v>
      </c>
      <c r="L21" s="20">
        <f>ROUND(1+(INDEX(CachTinhDiem!$B$15:$E$20,MATCH($C21,CachTinhDiem!$A$15:$A$20,0),MATCH($B21,CachTinhDiem!$B$14:$E$14,0))-1)*9/4,1)</f>
        <v>10</v>
      </c>
      <c r="M21" s="19">
        <f t="shared" si="0"/>
        <v>17</v>
      </c>
      <c r="N21" s="23">
        <f>MAX(0,1-M21*CachTinhDiem!$B$25)</f>
        <v>0</v>
      </c>
      <c r="O21" s="20">
        <f>ROUND((CachTinhDiem!$B$23*K21+CachTinhDiem!$B$24*L21)*N21,1)</f>
        <v>0</v>
      </c>
      <c r="P21" s="19" t="s">
        <v>3227</v>
      </c>
    </row>
    <row r="22" spans="1:16" ht="15" customHeight="1" x14ac:dyDescent="0.35">
      <c r="A22" s="18" t="s">
        <v>2476</v>
      </c>
      <c r="B22" s="18" t="s">
        <v>3226</v>
      </c>
      <c r="C22" s="18" t="s">
        <v>103</v>
      </c>
      <c r="D22" s="19">
        <v>5</v>
      </c>
      <c r="E22" s="19">
        <v>13</v>
      </c>
      <c r="F22" s="19">
        <v>14</v>
      </c>
      <c r="G22" s="19">
        <v>4</v>
      </c>
      <c r="H22" s="19">
        <v>1</v>
      </c>
      <c r="I22" s="19">
        <v>2</v>
      </c>
      <c r="J22" s="19">
        <v>4</v>
      </c>
      <c r="K22" s="20">
        <f>ROUND(1+(SUMPRODUCT(INDEX(CachTinhDiem!$B$8:$E$11,MATCH($B22,CachTinhDiem!$A$8:$A$11,0),0),$G22:$J22)-1)*9/4,1)</f>
        <v>3.5</v>
      </c>
      <c r="L22" s="20">
        <f>ROUND(1+(INDEX(CachTinhDiem!$B$15:$E$20,MATCH($C22,CachTinhDiem!$A$15:$A$20,0),MATCH($B22,CachTinhDiem!$B$14:$E$14,0))-1)*9/4,1)</f>
        <v>3.3</v>
      </c>
      <c r="M22" s="19">
        <f t="shared" si="0"/>
        <v>1</v>
      </c>
      <c r="N22" s="23">
        <f>MAX(0,1-M22*CachTinhDiem!$B$25)</f>
        <v>0.9</v>
      </c>
      <c r="O22" s="20">
        <f>ROUND((CachTinhDiem!$B$23*K22+CachTinhDiem!$B$24*L22)*N22,1)</f>
        <v>3.1</v>
      </c>
      <c r="P22" s="19" t="s">
        <v>3225</v>
      </c>
    </row>
    <row r="23" spans="1:16" ht="15" customHeight="1" x14ac:dyDescent="0.35">
      <c r="A23" s="18" t="s">
        <v>234</v>
      </c>
      <c r="B23" s="18" t="s">
        <v>3226</v>
      </c>
      <c r="C23" s="18" t="s">
        <v>138</v>
      </c>
      <c r="D23" s="19">
        <v>23</v>
      </c>
      <c r="E23" s="19">
        <v>40</v>
      </c>
      <c r="F23" s="19">
        <v>20</v>
      </c>
      <c r="G23" s="19">
        <v>1</v>
      </c>
      <c r="H23" s="19">
        <v>5</v>
      </c>
      <c r="I23" s="19">
        <v>4</v>
      </c>
      <c r="J23" s="19">
        <v>2</v>
      </c>
      <c r="K23" s="20">
        <f>ROUND(1+(SUMPRODUCT(INDEX(CachTinhDiem!$B$8:$E$11,MATCH($B23,CachTinhDiem!$A$8:$A$11,0),0),$G23:$J23)-1)*9/4,1)</f>
        <v>7.5</v>
      </c>
      <c r="L23" s="20">
        <f>ROUND(1+(INDEX(CachTinhDiem!$B$15:$E$20,MATCH($C23,CachTinhDiem!$A$15:$A$20,0),MATCH($B23,CachTinhDiem!$B$14:$E$14,0))-1)*9/4,1)</f>
        <v>7.8</v>
      </c>
      <c r="M23" s="19">
        <f t="shared" si="0"/>
        <v>3</v>
      </c>
      <c r="N23" s="23">
        <f>MAX(0,1-M23*CachTinhDiem!$B$25)</f>
        <v>0.7</v>
      </c>
      <c r="O23" s="20">
        <f>ROUND((CachTinhDiem!$B$23*K23+CachTinhDiem!$B$24*L23)*N23,1)</f>
        <v>5.3</v>
      </c>
      <c r="P23" s="19" t="s">
        <v>3227</v>
      </c>
    </row>
    <row r="24" spans="1:16" ht="15" customHeight="1" x14ac:dyDescent="0.35">
      <c r="A24" s="18" t="s">
        <v>878</v>
      </c>
      <c r="B24" s="18" t="s">
        <v>3228</v>
      </c>
      <c r="C24" s="18" t="s">
        <v>90</v>
      </c>
      <c r="D24" s="19">
        <v>21</v>
      </c>
      <c r="E24" s="19">
        <v>37</v>
      </c>
      <c r="F24" s="19">
        <v>37</v>
      </c>
      <c r="G24" s="19">
        <v>2</v>
      </c>
      <c r="H24" s="19">
        <v>5</v>
      </c>
      <c r="I24" s="19">
        <v>2</v>
      </c>
      <c r="J24" s="19">
        <v>2</v>
      </c>
      <c r="K24" s="20">
        <f>ROUND(1+(SUMPRODUCT(INDEX(CachTinhDiem!$B$8:$E$11,MATCH($B24,CachTinhDiem!$A$8:$A$11,0),0),$G24:$J24)-1)*9/4,1)</f>
        <v>4.5999999999999996</v>
      </c>
      <c r="L24" s="20">
        <f>ROUND(1+(INDEX(CachTinhDiem!$B$15:$E$20,MATCH($C24,CachTinhDiem!$A$15:$A$20,0),MATCH($B24,CachTinhDiem!$B$14:$E$14,0))-1)*9/4,1)</f>
        <v>3.3</v>
      </c>
      <c r="M24" s="19">
        <f t="shared" si="0"/>
        <v>0</v>
      </c>
      <c r="N24" s="23">
        <f>MAX(0,1-M24*CachTinhDiem!$B$25)</f>
        <v>1</v>
      </c>
      <c r="O24" s="20">
        <f>ROUND((CachTinhDiem!$B$23*K24+CachTinhDiem!$B$24*L24)*N24,1)</f>
        <v>4.2</v>
      </c>
      <c r="P24" s="19" t="s">
        <v>3227</v>
      </c>
    </row>
    <row r="25" spans="1:16" ht="15" customHeight="1" x14ac:dyDescent="0.35">
      <c r="A25" s="18" t="s">
        <v>2203</v>
      </c>
      <c r="B25" s="18" t="s">
        <v>3229</v>
      </c>
      <c r="C25" s="18" t="s">
        <v>138</v>
      </c>
      <c r="D25" s="19">
        <v>24</v>
      </c>
      <c r="E25" s="19">
        <v>40</v>
      </c>
      <c r="F25" s="19">
        <v>39</v>
      </c>
      <c r="G25" s="19">
        <v>2</v>
      </c>
      <c r="H25" s="19">
        <v>4</v>
      </c>
      <c r="I25" s="19">
        <v>4</v>
      </c>
      <c r="J25" s="19">
        <v>3</v>
      </c>
      <c r="K25" s="20">
        <f>ROUND(1+(SUMPRODUCT(INDEX(CachTinhDiem!$B$8:$E$11,MATCH($B25,CachTinhDiem!$A$8:$A$11,0),0),$G25:$J25)-1)*9/4,1)</f>
        <v>6.6</v>
      </c>
      <c r="L25" s="20">
        <f>ROUND(1+(INDEX(CachTinhDiem!$B$15:$E$20,MATCH($C25,CachTinhDiem!$A$15:$A$20,0),MATCH($B25,CachTinhDiem!$B$14:$E$14,0))-1)*9/4,1)</f>
        <v>7.8</v>
      </c>
      <c r="M25" s="19">
        <f t="shared" si="0"/>
        <v>0</v>
      </c>
      <c r="N25" s="23">
        <f>MAX(0,1-M25*CachTinhDiem!$B$25)</f>
        <v>1</v>
      </c>
      <c r="O25" s="20">
        <f>ROUND((CachTinhDiem!$B$23*K25+CachTinhDiem!$B$24*L25)*N25,1)</f>
        <v>7</v>
      </c>
      <c r="P25" s="19" t="s">
        <v>3227</v>
      </c>
    </row>
    <row r="26" spans="1:16" ht="15" customHeight="1" x14ac:dyDescent="0.35">
      <c r="A26" s="18" t="s">
        <v>692</v>
      </c>
      <c r="B26" s="18" t="s">
        <v>3229</v>
      </c>
      <c r="C26" s="18" t="s">
        <v>103</v>
      </c>
      <c r="D26" s="19">
        <v>6</v>
      </c>
      <c r="E26" s="19">
        <v>17</v>
      </c>
      <c r="F26" s="19">
        <v>29</v>
      </c>
      <c r="G26" s="19">
        <v>4</v>
      </c>
      <c r="H26" s="19">
        <v>2</v>
      </c>
      <c r="I26" s="19">
        <v>2</v>
      </c>
      <c r="J26" s="19">
        <v>2</v>
      </c>
      <c r="K26" s="20">
        <f>ROUND(1+(SUMPRODUCT(INDEX(CachTinhDiem!$B$8:$E$11,MATCH($B26,CachTinhDiem!$A$8:$A$11,0),0),$G26:$J26)-1)*9/4,1)</f>
        <v>3.7</v>
      </c>
      <c r="L26" s="20">
        <f>ROUND(1+(INDEX(CachTinhDiem!$B$15:$E$20,MATCH($C26,CachTinhDiem!$A$15:$A$20,0),MATCH($B26,CachTinhDiem!$B$14:$E$14,0))-1)*9/4,1)</f>
        <v>7.8</v>
      </c>
      <c r="M26" s="19">
        <f t="shared" si="0"/>
        <v>12</v>
      </c>
      <c r="N26" s="23">
        <f>MAX(0,1-M26*CachTinhDiem!$B$25)</f>
        <v>0</v>
      </c>
      <c r="O26" s="20">
        <f>ROUND((CachTinhDiem!$B$23*K26+CachTinhDiem!$B$24*L26)*N26,1)</f>
        <v>0</v>
      </c>
      <c r="P26" s="19" t="s">
        <v>3227</v>
      </c>
    </row>
    <row r="27" spans="1:16" ht="15" customHeight="1" x14ac:dyDescent="0.35">
      <c r="A27" s="18" t="s">
        <v>645</v>
      </c>
      <c r="B27" s="18" t="s">
        <v>3226</v>
      </c>
      <c r="C27" s="18" t="s">
        <v>115</v>
      </c>
      <c r="D27" s="19">
        <v>19</v>
      </c>
      <c r="E27" s="19">
        <v>34</v>
      </c>
      <c r="F27" s="19">
        <v>36</v>
      </c>
      <c r="G27" s="19">
        <v>2</v>
      </c>
      <c r="H27" s="19">
        <v>4</v>
      </c>
      <c r="I27" s="19">
        <v>3</v>
      </c>
      <c r="J27" s="19">
        <v>4</v>
      </c>
      <c r="K27" s="20">
        <f>ROUND(1+(SUMPRODUCT(INDEX(CachTinhDiem!$B$8:$E$11,MATCH($B27,CachTinhDiem!$A$8:$A$11,0),0),$G27:$J27)-1)*9/4,1)</f>
        <v>6.6</v>
      </c>
      <c r="L27" s="20">
        <f>ROUND(1+(INDEX(CachTinhDiem!$B$15:$E$20,MATCH($C27,CachTinhDiem!$A$15:$A$20,0),MATCH($B27,CachTinhDiem!$B$14:$E$14,0))-1)*9/4,1)</f>
        <v>10</v>
      </c>
      <c r="M27" s="19">
        <f t="shared" si="0"/>
        <v>2</v>
      </c>
      <c r="N27" s="23">
        <f>MAX(0,1-M27*CachTinhDiem!$B$25)</f>
        <v>0.8</v>
      </c>
      <c r="O27" s="20">
        <f>ROUND((CachTinhDiem!$B$23*K27+CachTinhDiem!$B$24*L27)*N27,1)</f>
        <v>6.1</v>
      </c>
      <c r="P27" s="19" t="s">
        <v>3227</v>
      </c>
    </row>
    <row r="28" spans="1:16" ht="15" customHeight="1" x14ac:dyDescent="0.35">
      <c r="A28" s="18" t="s">
        <v>2815</v>
      </c>
      <c r="B28" s="18" t="s">
        <v>3228</v>
      </c>
      <c r="C28" s="18" t="s">
        <v>103</v>
      </c>
      <c r="D28" s="19">
        <v>18</v>
      </c>
      <c r="E28" s="19">
        <v>38</v>
      </c>
      <c r="F28" s="19">
        <v>19</v>
      </c>
      <c r="G28" s="19">
        <v>2</v>
      </c>
      <c r="H28" s="19">
        <v>4</v>
      </c>
      <c r="I28" s="19">
        <v>1</v>
      </c>
      <c r="J28" s="19">
        <v>5</v>
      </c>
      <c r="K28" s="20">
        <f>ROUND(1+(SUMPRODUCT(INDEX(CachTinhDiem!$B$8:$E$11,MATCH($B28,CachTinhDiem!$A$8:$A$11,0),0),$G28:$J28)-1)*9/4,1)</f>
        <v>7.8</v>
      </c>
      <c r="L28" s="20">
        <f>ROUND(1+(INDEX(CachTinhDiem!$B$15:$E$20,MATCH($C28,CachTinhDiem!$A$15:$A$20,0),MATCH($B28,CachTinhDiem!$B$14:$E$14,0))-1)*9/4,1)</f>
        <v>10</v>
      </c>
      <c r="M28" s="19">
        <f t="shared" si="0"/>
        <v>0</v>
      </c>
      <c r="N28" s="23">
        <f>MAX(0,1-M28*CachTinhDiem!$B$25)</f>
        <v>1</v>
      </c>
      <c r="O28" s="20">
        <f>ROUND((CachTinhDiem!$B$23*K28+CachTinhDiem!$B$24*L28)*N28,1)</f>
        <v>8.5</v>
      </c>
      <c r="P28" s="19" t="s">
        <v>3227</v>
      </c>
    </row>
    <row r="29" spans="1:16" ht="15" customHeight="1" x14ac:dyDescent="0.35">
      <c r="A29" s="18" t="s">
        <v>385</v>
      </c>
      <c r="B29" s="18" t="s">
        <v>3224</v>
      </c>
      <c r="C29" s="18" t="s">
        <v>90</v>
      </c>
      <c r="D29" s="19">
        <v>19</v>
      </c>
      <c r="E29" s="19">
        <v>37</v>
      </c>
      <c r="F29" s="19">
        <v>32</v>
      </c>
      <c r="G29" s="19">
        <v>2</v>
      </c>
      <c r="H29" s="19">
        <v>5</v>
      </c>
      <c r="I29" s="19">
        <v>3</v>
      </c>
      <c r="J29" s="19">
        <v>1</v>
      </c>
      <c r="K29" s="20">
        <f>ROUND(1+(SUMPRODUCT(INDEX(CachTinhDiem!$B$8:$E$11,MATCH($B29,CachTinhDiem!$A$8:$A$11,0),0),$G29:$J29)-1)*9/4,1)</f>
        <v>5.5</v>
      </c>
      <c r="L29" s="20">
        <f>ROUND(1+(INDEX(CachTinhDiem!$B$15:$E$20,MATCH($C29,CachTinhDiem!$A$15:$A$20,0),MATCH($B29,CachTinhDiem!$B$14:$E$14,0))-1)*9/4,1)</f>
        <v>5.5</v>
      </c>
      <c r="M29" s="19">
        <f t="shared" si="0"/>
        <v>0</v>
      </c>
      <c r="N29" s="23">
        <f>MAX(0,1-M29*CachTinhDiem!$B$25)</f>
        <v>1</v>
      </c>
      <c r="O29" s="20">
        <f>ROUND((CachTinhDiem!$B$23*K29+CachTinhDiem!$B$24*L29)*N29,1)</f>
        <v>5.5</v>
      </c>
      <c r="P29" s="19" t="s">
        <v>3227</v>
      </c>
    </row>
    <row r="30" spans="1:16" ht="15" customHeight="1" x14ac:dyDescent="0.35">
      <c r="A30" s="18" t="s">
        <v>2959</v>
      </c>
      <c r="B30" s="18" t="s">
        <v>3224</v>
      </c>
      <c r="C30" s="18" t="s">
        <v>115</v>
      </c>
      <c r="D30" s="19">
        <v>5</v>
      </c>
      <c r="E30" s="19">
        <v>10</v>
      </c>
      <c r="F30" s="19">
        <v>19</v>
      </c>
      <c r="G30" s="19">
        <v>4</v>
      </c>
      <c r="H30" s="19">
        <v>2</v>
      </c>
      <c r="I30" s="19">
        <v>2</v>
      </c>
      <c r="J30" s="19">
        <v>1</v>
      </c>
      <c r="K30" s="20">
        <f>ROUND(1+(SUMPRODUCT(INDEX(CachTinhDiem!$B$8:$E$11,MATCH($B30,CachTinhDiem!$A$8:$A$11,0),0),$G30:$J30)-1)*9/4,1)</f>
        <v>3.9</v>
      </c>
      <c r="L30" s="20">
        <f>ROUND(1+(INDEX(CachTinhDiem!$B$15:$E$20,MATCH($C30,CachTinhDiem!$A$15:$A$20,0),MATCH($B30,CachTinhDiem!$B$14:$E$14,0))-1)*9/4,1)</f>
        <v>7.8</v>
      </c>
      <c r="M30" s="19">
        <f t="shared" si="0"/>
        <v>9</v>
      </c>
      <c r="N30" s="23">
        <f>MAX(0,1-M30*CachTinhDiem!$B$25)</f>
        <v>9.9999999999999978E-2</v>
      </c>
      <c r="O30" s="20">
        <f>ROUND((CachTinhDiem!$B$23*K30+CachTinhDiem!$B$24*L30)*N30,1)</f>
        <v>0.5</v>
      </c>
      <c r="P30" s="19" t="s">
        <v>3225</v>
      </c>
    </row>
    <row r="31" spans="1:16" ht="15" customHeight="1" x14ac:dyDescent="0.35">
      <c r="A31" s="18" t="s">
        <v>3132</v>
      </c>
      <c r="B31" s="18" t="s">
        <v>3229</v>
      </c>
      <c r="C31" s="18" t="s">
        <v>138</v>
      </c>
      <c r="D31" s="19">
        <v>19</v>
      </c>
      <c r="E31" s="19">
        <v>40</v>
      </c>
      <c r="F31" s="19">
        <v>39</v>
      </c>
      <c r="G31" s="19">
        <v>2</v>
      </c>
      <c r="H31" s="19">
        <v>4</v>
      </c>
      <c r="I31" s="19">
        <v>4</v>
      </c>
      <c r="J31" s="19">
        <v>1</v>
      </c>
      <c r="K31" s="20">
        <f>ROUND(1+(SUMPRODUCT(INDEX(CachTinhDiem!$B$8:$E$11,MATCH($B31,CachTinhDiem!$A$8:$A$11,0),0),$G31:$J31)-1)*9/4,1)</f>
        <v>5.3</v>
      </c>
      <c r="L31" s="20">
        <f>ROUND(1+(INDEX(CachTinhDiem!$B$15:$E$20,MATCH($C31,CachTinhDiem!$A$15:$A$20,0),MATCH($B31,CachTinhDiem!$B$14:$E$14,0))-1)*9/4,1)</f>
        <v>7.8</v>
      </c>
      <c r="M31" s="19">
        <f t="shared" si="0"/>
        <v>0</v>
      </c>
      <c r="N31" s="23">
        <f>MAX(0,1-M31*CachTinhDiem!$B$25)</f>
        <v>1</v>
      </c>
      <c r="O31" s="20">
        <f>ROUND((CachTinhDiem!$B$23*K31+CachTinhDiem!$B$24*L31)*N31,1)</f>
        <v>6.1</v>
      </c>
      <c r="P31" s="19" t="s">
        <v>3227</v>
      </c>
    </row>
    <row r="32" spans="1:16" ht="15" customHeight="1" x14ac:dyDescent="0.35">
      <c r="A32" s="18" t="s">
        <v>2578</v>
      </c>
      <c r="B32" s="18" t="s">
        <v>3226</v>
      </c>
      <c r="C32" s="18" t="s">
        <v>115</v>
      </c>
      <c r="D32" s="19">
        <v>5</v>
      </c>
      <c r="E32" s="19">
        <v>10</v>
      </c>
      <c r="F32" s="19">
        <v>15</v>
      </c>
      <c r="G32" s="19">
        <v>5</v>
      </c>
      <c r="H32" s="19">
        <v>1</v>
      </c>
      <c r="I32" s="19">
        <v>2</v>
      </c>
      <c r="J32" s="19">
        <v>2</v>
      </c>
      <c r="K32" s="20">
        <f>ROUND(1+(SUMPRODUCT(INDEX(CachTinhDiem!$B$8:$E$11,MATCH($B32,CachTinhDiem!$A$8:$A$11,0),0),$G32:$J32)-1)*9/4,1)</f>
        <v>2.6</v>
      </c>
      <c r="L32" s="20">
        <f>ROUND(1+(INDEX(CachTinhDiem!$B$15:$E$20,MATCH($C32,CachTinhDiem!$A$15:$A$20,0),MATCH($B32,CachTinhDiem!$B$14:$E$14,0))-1)*9/4,1)</f>
        <v>10</v>
      </c>
      <c r="M32" s="19">
        <f t="shared" si="0"/>
        <v>5</v>
      </c>
      <c r="N32" s="23">
        <f>MAX(0,1-M32*CachTinhDiem!$B$25)</f>
        <v>0.5</v>
      </c>
      <c r="O32" s="20">
        <f>ROUND((CachTinhDiem!$B$23*K32+CachTinhDiem!$B$24*L32)*N32,1)</f>
        <v>2.4</v>
      </c>
      <c r="P32" s="19" t="s">
        <v>3225</v>
      </c>
    </row>
    <row r="33" spans="1:16" ht="15" customHeight="1" x14ac:dyDescent="0.35">
      <c r="A33" s="18" t="s">
        <v>2988</v>
      </c>
      <c r="B33" s="18" t="s">
        <v>3226</v>
      </c>
      <c r="C33" s="18" t="s">
        <v>110</v>
      </c>
      <c r="D33" s="19">
        <v>15</v>
      </c>
      <c r="E33" s="19">
        <v>35</v>
      </c>
      <c r="F33" s="19">
        <v>18</v>
      </c>
      <c r="G33" s="19">
        <v>2</v>
      </c>
      <c r="H33" s="19">
        <v>1</v>
      </c>
      <c r="I33" s="19">
        <v>4</v>
      </c>
      <c r="J33" s="19">
        <v>4</v>
      </c>
      <c r="K33" s="20">
        <f>ROUND(1+(SUMPRODUCT(INDEX(CachTinhDiem!$B$8:$E$11,MATCH($B33,CachTinhDiem!$A$8:$A$11,0),0),$G33:$J33)-1)*9/4,1)</f>
        <v>5.7</v>
      </c>
      <c r="L33" s="20">
        <f>ROUND(1+(INDEX(CachTinhDiem!$B$15:$E$20,MATCH($C33,CachTinhDiem!$A$15:$A$20,0),MATCH($B33,CachTinhDiem!$B$14:$E$14,0))-1)*9/4,1)</f>
        <v>5.5</v>
      </c>
      <c r="M33" s="19">
        <f t="shared" si="0"/>
        <v>0</v>
      </c>
      <c r="N33" s="23">
        <f>MAX(0,1-M33*CachTinhDiem!$B$25)</f>
        <v>1</v>
      </c>
      <c r="O33" s="20">
        <f>ROUND((CachTinhDiem!$B$23*K33+CachTinhDiem!$B$24*L33)*N33,1)</f>
        <v>5.6</v>
      </c>
      <c r="P33" s="19" t="s">
        <v>3227</v>
      </c>
    </row>
    <row r="34" spans="1:16" ht="15" customHeight="1" x14ac:dyDescent="0.35">
      <c r="A34" s="18" t="s">
        <v>1106</v>
      </c>
      <c r="B34" s="18" t="s">
        <v>3224</v>
      </c>
      <c r="C34" s="18" t="s">
        <v>150</v>
      </c>
      <c r="D34" s="19">
        <v>5</v>
      </c>
      <c r="E34" s="19">
        <v>19</v>
      </c>
      <c r="F34" s="19">
        <v>37</v>
      </c>
      <c r="G34" s="19">
        <v>4</v>
      </c>
      <c r="H34" s="19">
        <v>1</v>
      </c>
      <c r="I34" s="19">
        <v>2</v>
      </c>
      <c r="J34" s="19">
        <v>3</v>
      </c>
      <c r="K34" s="20">
        <f>ROUND(1+(SUMPRODUCT(INDEX(CachTinhDiem!$B$8:$E$11,MATCH($B34,CachTinhDiem!$A$8:$A$11,0),0),$G34:$J34)-1)*9/4,1)</f>
        <v>3.9</v>
      </c>
      <c r="L34" s="20">
        <f>ROUND(1+(INDEX(CachTinhDiem!$B$15:$E$20,MATCH($C34,CachTinhDiem!$A$15:$A$20,0),MATCH($B34,CachTinhDiem!$B$14:$E$14,0))-1)*9/4,1)</f>
        <v>3.3</v>
      </c>
      <c r="M34" s="19">
        <f t="shared" si="0"/>
        <v>18</v>
      </c>
      <c r="N34" s="23">
        <f>MAX(0,1-M34*CachTinhDiem!$B$25)</f>
        <v>0</v>
      </c>
      <c r="O34" s="20">
        <f>ROUND((CachTinhDiem!$B$23*K34+CachTinhDiem!$B$24*L34)*N34,1)</f>
        <v>0</v>
      </c>
      <c r="P34" s="19" t="s">
        <v>3225</v>
      </c>
    </row>
    <row r="35" spans="1:16" ht="15" customHeight="1" x14ac:dyDescent="0.35">
      <c r="A35" s="18" t="s">
        <v>1551</v>
      </c>
      <c r="B35" s="18" t="s">
        <v>3229</v>
      </c>
      <c r="C35" s="18" t="s">
        <v>103</v>
      </c>
      <c r="D35" s="19">
        <v>5</v>
      </c>
      <c r="E35" s="19">
        <v>15</v>
      </c>
      <c r="F35" s="19">
        <v>30</v>
      </c>
      <c r="G35" s="19">
        <v>4</v>
      </c>
      <c r="H35" s="19">
        <v>1</v>
      </c>
      <c r="I35" s="19">
        <v>2</v>
      </c>
      <c r="J35" s="19">
        <v>3</v>
      </c>
      <c r="K35" s="20">
        <f>ROUND(1+(SUMPRODUCT(INDEX(CachTinhDiem!$B$8:$E$11,MATCH($B35,CachTinhDiem!$A$8:$A$11,0),0),$G35:$J35)-1)*9/4,1)</f>
        <v>3.7</v>
      </c>
      <c r="L35" s="20">
        <f>ROUND(1+(INDEX(CachTinhDiem!$B$15:$E$20,MATCH($C35,CachTinhDiem!$A$15:$A$20,0),MATCH($B35,CachTinhDiem!$B$14:$E$14,0))-1)*9/4,1)</f>
        <v>7.8</v>
      </c>
      <c r="M35" s="19">
        <f t="shared" si="0"/>
        <v>15</v>
      </c>
      <c r="N35" s="23">
        <f>MAX(0,1-M35*CachTinhDiem!$B$25)</f>
        <v>0</v>
      </c>
      <c r="O35" s="20">
        <f>ROUND((CachTinhDiem!$B$23*K35+CachTinhDiem!$B$24*L35)*N35,1)</f>
        <v>0</v>
      </c>
      <c r="P35" s="19" t="s">
        <v>3225</v>
      </c>
    </row>
    <row r="36" spans="1:16" ht="15" customHeight="1" x14ac:dyDescent="0.35">
      <c r="A36" s="18" t="s">
        <v>1776</v>
      </c>
      <c r="B36" s="18" t="s">
        <v>3224</v>
      </c>
      <c r="C36" s="18" t="s">
        <v>115</v>
      </c>
      <c r="D36" s="19">
        <v>8</v>
      </c>
      <c r="E36" s="19">
        <v>23</v>
      </c>
      <c r="F36" s="19">
        <v>12</v>
      </c>
      <c r="G36" s="19">
        <v>4</v>
      </c>
      <c r="H36" s="19">
        <v>3</v>
      </c>
      <c r="I36" s="19">
        <v>3</v>
      </c>
      <c r="J36" s="19">
        <v>2</v>
      </c>
      <c r="K36" s="20">
        <f>ROUND(1+(SUMPRODUCT(INDEX(CachTinhDiem!$B$8:$E$11,MATCH($B36,CachTinhDiem!$A$8:$A$11,0),0),$G36:$J36)-1)*9/4,1)</f>
        <v>5.7</v>
      </c>
      <c r="L36" s="20">
        <f>ROUND(1+(INDEX(CachTinhDiem!$B$15:$E$20,MATCH($C36,CachTinhDiem!$A$15:$A$20,0),MATCH($B36,CachTinhDiem!$B$14:$E$14,0))-1)*9/4,1)</f>
        <v>7.8</v>
      </c>
      <c r="M36" s="19">
        <f t="shared" si="0"/>
        <v>0</v>
      </c>
      <c r="N36" s="23">
        <f>MAX(0,1-M36*CachTinhDiem!$B$25)</f>
        <v>1</v>
      </c>
      <c r="O36" s="20">
        <f>ROUND((CachTinhDiem!$B$23*K36+CachTinhDiem!$B$24*L36)*N36,1)</f>
        <v>6.3</v>
      </c>
      <c r="P36" s="19" t="s">
        <v>3227</v>
      </c>
    </row>
    <row r="37" spans="1:16" ht="15" customHeight="1" x14ac:dyDescent="0.35">
      <c r="A37" s="18" t="s">
        <v>537</v>
      </c>
      <c r="B37" s="18" t="s">
        <v>3228</v>
      </c>
      <c r="C37" s="18" t="s">
        <v>103</v>
      </c>
      <c r="D37" s="19">
        <v>23</v>
      </c>
      <c r="E37" s="19">
        <v>37</v>
      </c>
      <c r="F37" s="19">
        <v>34</v>
      </c>
      <c r="G37" s="19">
        <v>1</v>
      </c>
      <c r="H37" s="19">
        <v>5</v>
      </c>
      <c r="I37" s="19">
        <v>2</v>
      </c>
      <c r="J37" s="19">
        <v>5</v>
      </c>
      <c r="K37" s="20">
        <f>ROUND(1+(SUMPRODUCT(INDEX(CachTinhDiem!$B$8:$E$11,MATCH($B37,CachTinhDiem!$A$8:$A$11,0),0),$G37:$J37)-1)*9/4,1)</f>
        <v>8.6999999999999993</v>
      </c>
      <c r="L37" s="20">
        <f>ROUND(1+(INDEX(CachTinhDiem!$B$15:$E$20,MATCH($C37,CachTinhDiem!$A$15:$A$20,0),MATCH($B37,CachTinhDiem!$B$14:$E$14,0))-1)*9/4,1)</f>
        <v>10</v>
      </c>
      <c r="M37" s="19">
        <f t="shared" si="0"/>
        <v>0</v>
      </c>
      <c r="N37" s="23">
        <f>MAX(0,1-M37*CachTinhDiem!$B$25)</f>
        <v>1</v>
      </c>
      <c r="O37" s="20">
        <f>ROUND((CachTinhDiem!$B$23*K37+CachTinhDiem!$B$24*L37)*N37,1)</f>
        <v>9.1</v>
      </c>
      <c r="P37" s="19" t="s">
        <v>3227</v>
      </c>
    </row>
    <row r="38" spans="1:16" ht="15" customHeight="1" x14ac:dyDescent="0.35">
      <c r="A38" s="18" t="s">
        <v>2722</v>
      </c>
      <c r="B38" s="18" t="s">
        <v>3224</v>
      </c>
      <c r="C38" s="18" t="s">
        <v>103</v>
      </c>
      <c r="D38" s="19">
        <v>5</v>
      </c>
      <c r="E38" s="19">
        <v>34</v>
      </c>
      <c r="F38" s="19">
        <v>6</v>
      </c>
      <c r="G38" s="19">
        <v>4</v>
      </c>
      <c r="H38" s="19">
        <v>1</v>
      </c>
      <c r="I38" s="19">
        <v>3</v>
      </c>
      <c r="J38" s="19">
        <v>5</v>
      </c>
      <c r="K38" s="20">
        <f>ROUND(1+(SUMPRODUCT(INDEX(CachTinhDiem!$B$8:$E$11,MATCH($B38,CachTinhDiem!$A$8:$A$11,0),0),$G38:$J38)-1)*9/4,1)</f>
        <v>5.5</v>
      </c>
      <c r="L38" s="20">
        <f>ROUND(1+(INDEX(CachTinhDiem!$B$15:$E$20,MATCH($C38,CachTinhDiem!$A$15:$A$20,0),MATCH($B38,CachTinhDiem!$B$14:$E$14,0))-1)*9/4,1)</f>
        <v>3.3</v>
      </c>
      <c r="M38" s="19">
        <f t="shared" si="0"/>
        <v>0</v>
      </c>
      <c r="N38" s="23">
        <f>MAX(0,1-M38*CachTinhDiem!$B$25)</f>
        <v>1</v>
      </c>
      <c r="O38" s="20">
        <f>ROUND((CachTinhDiem!$B$23*K38+CachTinhDiem!$B$24*L38)*N38,1)</f>
        <v>4.8</v>
      </c>
      <c r="P38" s="19" t="s">
        <v>3225</v>
      </c>
    </row>
    <row r="39" spans="1:16" ht="15" customHeight="1" x14ac:dyDescent="0.35">
      <c r="A39" s="18" t="s">
        <v>2211</v>
      </c>
      <c r="B39" s="18" t="s">
        <v>3224</v>
      </c>
      <c r="C39" s="18" t="s">
        <v>150</v>
      </c>
      <c r="D39" s="19">
        <v>26</v>
      </c>
      <c r="E39" s="19">
        <v>40</v>
      </c>
      <c r="F39" s="19">
        <v>17</v>
      </c>
      <c r="G39" s="19">
        <v>1</v>
      </c>
      <c r="H39" s="19">
        <v>5</v>
      </c>
      <c r="I39" s="19">
        <v>3</v>
      </c>
      <c r="J39" s="19">
        <v>3</v>
      </c>
      <c r="K39" s="20">
        <f>ROUND(1+(SUMPRODUCT(INDEX(CachTinhDiem!$B$8:$E$11,MATCH($B39,CachTinhDiem!$A$8:$A$11,0),0),$G39:$J39)-1)*9/4,1)</f>
        <v>5.5</v>
      </c>
      <c r="L39" s="20">
        <f>ROUND(1+(INDEX(CachTinhDiem!$B$15:$E$20,MATCH($C39,CachTinhDiem!$A$15:$A$20,0),MATCH($B39,CachTinhDiem!$B$14:$E$14,0))-1)*9/4,1)</f>
        <v>3.3</v>
      </c>
      <c r="M39" s="19">
        <f t="shared" si="0"/>
        <v>9</v>
      </c>
      <c r="N39" s="23">
        <f>MAX(0,1-M39*CachTinhDiem!$B$25)</f>
        <v>9.9999999999999978E-2</v>
      </c>
      <c r="O39" s="20">
        <f>ROUND((CachTinhDiem!$B$23*K39+CachTinhDiem!$B$24*L39)*N39,1)</f>
        <v>0.5</v>
      </c>
      <c r="P39" s="19" t="s">
        <v>3227</v>
      </c>
    </row>
    <row r="40" spans="1:16" ht="15" customHeight="1" x14ac:dyDescent="0.35">
      <c r="A40" s="18" t="s">
        <v>2658</v>
      </c>
      <c r="B40" s="18" t="s">
        <v>3226</v>
      </c>
      <c r="C40" s="18" t="s">
        <v>103</v>
      </c>
      <c r="D40" s="19">
        <v>9</v>
      </c>
      <c r="E40" s="19">
        <v>33</v>
      </c>
      <c r="F40" s="19">
        <v>17</v>
      </c>
      <c r="G40" s="19">
        <v>3</v>
      </c>
      <c r="H40" s="19">
        <v>1</v>
      </c>
      <c r="I40" s="19">
        <v>3</v>
      </c>
      <c r="J40" s="19">
        <v>5</v>
      </c>
      <c r="K40" s="20">
        <f>ROUND(1+(SUMPRODUCT(INDEX(CachTinhDiem!$B$8:$E$11,MATCH($B40,CachTinhDiem!$A$8:$A$11,0),0),$G40:$J40)-1)*9/4,1)</f>
        <v>5.0999999999999996</v>
      </c>
      <c r="L40" s="20">
        <f>ROUND(1+(INDEX(CachTinhDiem!$B$15:$E$20,MATCH($C40,CachTinhDiem!$A$15:$A$20,0),MATCH($B40,CachTinhDiem!$B$14:$E$14,0))-1)*9/4,1)</f>
        <v>3.3</v>
      </c>
      <c r="M40" s="19">
        <f t="shared" si="0"/>
        <v>0</v>
      </c>
      <c r="N40" s="23">
        <f>MAX(0,1-M40*CachTinhDiem!$B$25)</f>
        <v>1</v>
      </c>
      <c r="O40" s="20">
        <f>ROUND((CachTinhDiem!$B$23*K40+CachTinhDiem!$B$24*L40)*N40,1)</f>
        <v>4.5999999999999996</v>
      </c>
      <c r="P40" s="19" t="s">
        <v>3227</v>
      </c>
    </row>
    <row r="41" spans="1:16" ht="15" customHeight="1" x14ac:dyDescent="0.35">
      <c r="A41" s="18" t="s">
        <v>2600</v>
      </c>
      <c r="B41" s="18" t="s">
        <v>3228</v>
      </c>
      <c r="C41" s="18" t="s">
        <v>115</v>
      </c>
      <c r="D41" s="19">
        <v>5</v>
      </c>
      <c r="E41" s="19">
        <v>30</v>
      </c>
      <c r="F41" s="19">
        <v>39</v>
      </c>
      <c r="G41" s="19">
        <v>4</v>
      </c>
      <c r="H41" s="19">
        <v>1</v>
      </c>
      <c r="I41" s="19">
        <v>5</v>
      </c>
      <c r="J41" s="19">
        <v>2</v>
      </c>
      <c r="K41" s="20">
        <f>ROUND(1+(SUMPRODUCT(INDEX(CachTinhDiem!$B$8:$E$11,MATCH($B41,CachTinhDiem!$A$8:$A$11,0),0),$G41:$J41)-1)*9/4,1)</f>
        <v>4.2</v>
      </c>
      <c r="L41" s="20">
        <f>ROUND(1+(INDEX(CachTinhDiem!$B$15:$E$20,MATCH($C41,CachTinhDiem!$A$15:$A$20,0),MATCH($B41,CachTinhDiem!$B$14:$E$14,0))-1)*9/4,1)</f>
        <v>5.5</v>
      </c>
      <c r="M41" s="19">
        <f t="shared" si="0"/>
        <v>9</v>
      </c>
      <c r="N41" s="23">
        <f>MAX(0,1-M41*CachTinhDiem!$B$25)</f>
        <v>9.9999999999999978E-2</v>
      </c>
      <c r="O41" s="20">
        <f>ROUND((CachTinhDiem!$B$23*K41+CachTinhDiem!$B$24*L41)*N41,1)</f>
        <v>0.5</v>
      </c>
      <c r="P41" s="19" t="s">
        <v>3227</v>
      </c>
    </row>
    <row r="42" spans="1:16" ht="15" customHeight="1" x14ac:dyDescent="0.35">
      <c r="A42" s="18" t="s">
        <v>342</v>
      </c>
      <c r="B42" s="18" t="s">
        <v>3224</v>
      </c>
      <c r="C42" s="18" t="s">
        <v>115</v>
      </c>
      <c r="D42" s="19">
        <v>12</v>
      </c>
      <c r="E42" s="19">
        <v>27</v>
      </c>
      <c r="F42" s="19">
        <v>37</v>
      </c>
      <c r="G42" s="19">
        <v>3</v>
      </c>
      <c r="H42" s="19">
        <v>2</v>
      </c>
      <c r="I42" s="19">
        <v>3</v>
      </c>
      <c r="J42" s="19">
        <v>4</v>
      </c>
      <c r="K42" s="20">
        <f>ROUND(1+(SUMPRODUCT(INDEX(CachTinhDiem!$B$8:$E$11,MATCH($B42,CachTinhDiem!$A$8:$A$11,0),0),$G42:$J42)-1)*9/4,1)</f>
        <v>5.3</v>
      </c>
      <c r="L42" s="20">
        <f>ROUND(1+(INDEX(CachTinhDiem!$B$15:$E$20,MATCH($C42,CachTinhDiem!$A$15:$A$20,0),MATCH($B42,CachTinhDiem!$B$14:$E$14,0))-1)*9/4,1)</f>
        <v>7.8</v>
      </c>
      <c r="M42" s="19">
        <f t="shared" si="0"/>
        <v>10</v>
      </c>
      <c r="N42" s="23">
        <f>MAX(0,1-M42*CachTinhDiem!$B$25)</f>
        <v>0</v>
      </c>
      <c r="O42" s="20">
        <f>ROUND((CachTinhDiem!$B$23*K42+CachTinhDiem!$B$24*L42)*N42,1)</f>
        <v>0</v>
      </c>
      <c r="P42" s="19" t="s">
        <v>3227</v>
      </c>
    </row>
    <row r="43" spans="1:16" ht="15" customHeight="1" x14ac:dyDescent="0.35">
      <c r="A43" s="18" t="s">
        <v>1265</v>
      </c>
      <c r="B43" s="18" t="s">
        <v>3229</v>
      </c>
      <c r="C43" s="18" t="s">
        <v>115</v>
      </c>
      <c r="D43" s="19">
        <v>5</v>
      </c>
      <c r="E43" s="19">
        <v>12</v>
      </c>
      <c r="F43" s="19">
        <v>40</v>
      </c>
      <c r="G43" s="19">
        <v>4</v>
      </c>
      <c r="H43" s="19">
        <v>2</v>
      </c>
      <c r="I43" s="19">
        <v>2</v>
      </c>
      <c r="J43" s="19">
        <v>2</v>
      </c>
      <c r="K43" s="20">
        <f>ROUND(1+(SUMPRODUCT(INDEX(CachTinhDiem!$B$8:$E$11,MATCH($B43,CachTinhDiem!$A$8:$A$11,0),0),$G43:$J43)-1)*9/4,1)</f>
        <v>3.7</v>
      </c>
      <c r="L43" s="20">
        <f>ROUND(1+(INDEX(CachTinhDiem!$B$15:$E$20,MATCH($C43,CachTinhDiem!$A$15:$A$20,0),MATCH($B43,CachTinhDiem!$B$14:$E$14,0))-1)*9/4,1)</f>
        <v>10</v>
      </c>
      <c r="M43" s="19">
        <f t="shared" si="0"/>
        <v>28</v>
      </c>
      <c r="N43" s="23">
        <f>MAX(0,1-M43*CachTinhDiem!$B$25)</f>
        <v>0</v>
      </c>
      <c r="O43" s="20">
        <f>ROUND((CachTinhDiem!$B$23*K43+CachTinhDiem!$B$24*L43)*N43,1)</f>
        <v>0</v>
      </c>
      <c r="P43" s="19" t="s">
        <v>3227</v>
      </c>
    </row>
    <row r="44" spans="1:16" ht="15" customHeight="1" x14ac:dyDescent="0.35">
      <c r="A44" s="18" t="s">
        <v>2827</v>
      </c>
      <c r="B44" s="18" t="s">
        <v>3226</v>
      </c>
      <c r="C44" s="18" t="s">
        <v>90</v>
      </c>
      <c r="D44" s="19">
        <v>12</v>
      </c>
      <c r="E44" s="19">
        <v>34</v>
      </c>
      <c r="F44" s="19">
        <v>33</v>
      </c>
      <c r="G44" s="19">
        <v>3</v>
      </c>
      <c r="H44" s="19">
        <v>2</v>
      </c>
      <c r="I44" s="19">
        <v>4</v>
      </c>
      <c r="J44" s="19">
        <v>3</v>
      </c>
      <c r="K44" s="20">
        <f>ROUND(1+(SUMPRODUCT(INDEX(CachTinhDiem!$B$8:$E$11,MATCH($B44,CachTinhDiem!$A$8:$A$11,0),0),$G44:$J44)-1)*9/4,1)</f>
        <v>6</v>
      </c>
      <c r="L44" s="20">
        <f>ROUND(1+(INDEX(CachTinhDiem!$B$15:$E$20,MATCH($C44,CachTinhDiem!$A$15:$A$20,0),MATCH($B44,CachTinhDiem!$B$14:$E$14,0))-1)*9/4,1)</f>
        <v>7.8</v>
      </c>
      <c r="M44" s="19">
        <f t="shared" si="0"/>
        <v>0</v>
      </c>
      <c r="N44" s="23">
        <f>MAX(0,1-M44*CachTinhDiem!$B$25)</f>
        <v>1</v>
      </c>
      <c r="O44" s="20">
        <f>ROUND((CachTinhDiem!$B$23*K44+CachTinhDiem!$B$24*L44)*N44,1)</f>
        <v>6.5</v>
      </c>
      <c r="P44" s="19" t="s">
        <v>3227</v>
      </c>
    </row>
    <row r="45" spans="1:16" ht="15" customHeight="1" x14ac:dyDescent="0.35">
      <c r="A45" s="18" t="s">
        <v>970</v>
      </c>
      <c r="B45" s="18" t="s">
        <v>3229</v>
      </c>
      <c r="C45" s="18" t="s">
        <v>90</v>
      </c>
      <c r="D45" s="19">
        <v>20</v>
      </c>
      <c r="E45" s="19">
        <v>38</v>
      </c>
      <c r="F45" s="19">
        <v>36</v>
      </c>
      <c r="G45" s="19">
        <v>2</v>
      </c>
      <c r="H45" s="19">
        <v>4</v>
      </c>
      <c r="I45" s="19">
        <v>3</v>
      </c>
      <c r="J45" s="19">
        <v>3</v>
      </c>
      <c r="K45" s="20">
        <f>ROUND(1+(SUMPRODUCT(INDEX(CachTinhDiem!$B$8:$E$11,MATCH($B45,CachTinhDiem!$A$8:$A$11,0),0),$G45:$J45)-1)*9/4,1)</f>
        <v>6</v>
      </c>
      <c r="L45" s="20">
        <f>ROUND(1+(INDEX(CachTinhDiem!$B$15:$E$20,MATCH($C45,CachTinhDiem!$A$15:$A$20,0),MATCH($B45,CachTinhDiem!$B$14:$E$14,0))-1)*9/4,1)</f>
        <v>7.8</v>
      </c>
      <c r="M45" s="19">
        <f t="shared" si="0"/>
        <v>0</v>
      </c>
      <c r="N45" s="23">
        <f>MAX(0,1-M45*CachTinhDiem!$B$25)</f>
        <v>1</v>
      </c>
      <c r="O45" s="20">
        <f>ROUND((CachTinhDiem!$B$23*K45+CachTinhDiem!$B$24*L45)*N45,1)</f>
        <v>6.5</v>
      </c>
      <c r="P45" s="19" t="s">
        <v>3227</v>
      </c>
    </row>
    <row r="46" spans="1:16" ht="15" customHeight="1" x14ac:dyDescent="0.35">
      <c r="A46" s="18" t="s">
        <v>1254</v>
      </c>
      <c r="B46" s="18" t="s">
        <v>3226</v>
      </c>
      <c r="C46" s="18" t="s">
        <v>103</v>
      </c>
      <c r="D46" s="19">
        <v>9</v>
      </c>
      <c r="E46" s="19">
        <v>25</v>
      </c>
      <c r="F46" s="19">
        <v>20</v>
      </c>
      <c r="G46" s="19">
        <v>4</v>
      </c>
      <c r="H46" s="19">
        <v>2</v>
      </c>
      <c r="I46" s="19">
        <v>2</v>
      </c>
      <c r="J46" s="19">
        <v>5</v>
      </c>
      <c r="K46" s="20">
        <f>ROUND(1+(SUMPRODUCT(INDEX(CachTinhDiem!$B$8:$E$11,MATCH($B46,CachTinhDiem!$A$8:$A$11,0),0),$G46:$J46)-1)*9/4,1)</f>
        <v>4.5999999999999996</v>
      </c>
      <c r="L46" s="20">
        <f>ROUND(1+(INDEX(CachTinhDiem!$B$15:$E$20,MATCH($C46,CachTinhDiem!$A$15:$A$20,0),MATCH($B46,CachTinhDiem!$B$14:$E$14,0))-1)*9/4,1)</f>
        <v>3.3</v>
      </c>
      <c r="M46" s="19">
        <f t="shared" si="0"/>
        <v>0</v>
      </c>
      <c r="N46" s="23">
        <f>MAX(0,1-M46*CachTinhDiem!$B$25)</f>
        <v>1</v>
      </c>
      <c r="O46" s="20">
        <f>ROUND((CachTinhDiem!$B$23*K46+CachTinhDiem!$B$24*L46)*N46,1)</f>
        <v>4.2</v>
      </c>
      <c r="P46" s="19" t="s">
        <v>3227</v>
      </c>
    </row>
    <row r="47" spans="1:16" ht="15" customHeight="1" x14ac:dyDescent="0.35">
      <c r="A47" s="18" t="s">
        <v>1910</v>
      </c>
      <c r="B47" s="18" t="s">
        <v>3229</v>
      </c>
      <c r="C47" s="18" t="s">
        <v>103</v>
      </c>
      <c r="D47" s="19">
        <v>14</v>
      </c>
      <c r="E47" s="19">
        <v>35</v>
      </c>
      <c r="F47" s="19">
        <v>31</v>
      </c>
      <c r="G47" s="19">
        <v>2</v>
      </c>
      <c r="H47" s="19">
        <v>3</v>
      </c>
      <c r="I47" s="19">
        <v>3</v>
      </c>
      <c r="J47" s="19">
        <v>4</v>
      </c>
      <c r="K47" s="20">
        <f>ROUND(1+(SUMPRODUCT(INDEX(CachTinhDiem!$B$8:$E$11,MATCH($B47,CachTinhDiem!$A$8:$A$11,0),0),$G47:$J47)-1)*9/4,1)</f>
        <v>6</v>
      </c>
      <c r="L47" s="20">
        <f>ROUND(1+(INDEX(CachTinhDiem!$B$15:$E$20,MATCH($C47,CachTinhDiem!$A$15:$A$20,0),MATCH($B47,CachTinhDiem!$B$14:$E$14,0))-1)*9/4,1)</f>
        <v>7.8</v>
      </c>
      <c r="M47" s="19">
        <f t="shared" si="0"/>
        <v>0</v>
      </c>
      <c r="N47" s="23">
        <f>MAX(0,1-M47*CachTinhDiem!$B$25)</f>
        <v>1</v>
      </c>
      <c r="O47" s="20">
        <f>ROUND((CachTinhDiem!$B$23*K47+CachTinhDiem!$B$24*L47)*N47,1)</f>
        <v>6.5</v>
      </c>
      <c r="P47" s="19" t="s">
        <v>3227</v>
      </c>
    </row>
    <row r="48" spans="1:16" ht="15" customHeight="1" x14ac:dyDescent="0.35">
      <c r="A48" s="18" t="s">
        <v>2980</v>
      </c>
      <c r="B48" s="18" t="s">
        <v>3226</v>
      </c>
      <c r="C48" s="18" t="s">
        <v>110</v>
      </c>
      <c r="D48" s="19">
        <v>20</v>
      </c>
      <c r="E48" s="19">
        <v>37</v>
      </c>
      <c r="F48" s="19">
        <v>24</v>
      </c>
      <c r="G48" s="19">
        <v>2</v>
      </c>
      <c r="H48" s="19">
        <v>2</v>
      </c>
      <c r="I48" s="19">
        <v>2</v>
      </c>
      <c r="J48" s="19">
        <v>4</v>
      </c>
      <c r="K48" s="20">
        <f>ROUND(1+(SUMPRODUCT(INDEX(CachTinhDiem!$B$8:$E$11,MATCH($B48,CachTinhDiem!$A$8:$A$11,0),0),$G48:$J48)-1)*9/4,1)</f>
        <v>4.2</v>
      </c>
      <c r="L48" s="20">
        <f>ROUND(1+(INDEX(CachTinhDiem!$B$15:$E$20,MATCH($C48,CachTinhDiem!$A$15:$A$20,0),MATCH($B48,CachTinhDiem!$B$14:$E$14,0))-1)*9/4,1)</f>
        <v>5.5</v>
      </c>
      <c r="M48" s="19">
        <f t="shared" si="0"/>
        <v>0</v>
      </c>
      <c r="N48" s="23">
        <f>MAX(0,1-M48*CachTinhDiem!$B$25)</f>
        <v>1</v>
      </c>
      <c r="O48" s="20">
        <f>ROUND((CachTinhDiem!$B$23*K48+CachTinhDiem!$B$24*L48)*N48,1)</f>
        <v>4.5999999999999996</v>
      </c>
      <c r="P48" s="19" t="s">
        <v>3227</v>
      </c>
    </row>
    <row r="49" spans="1:16" ht="15" customHeight="1" x14ac:dyDescent="0.35">
      <c r="A49" s="18" t="s">
        <v>438</v>
      </c>
      <c r="B49" s="18" t="s">
        <v>3224</v>
      </c>
      <c r="C49" s="18" t="s">
        <v>138</v>
      </c>
      <c r="D49" s="19">
        <v>22</v>
      </c>
      <c r="E49" s="19">
        <v>40</v>
      </c>
      <c r="F49" s="19">
        <v>39</v>
      </c>
      <c r="G49" s="19">
        <v>1</v>
      </c>
      <c r="H49" s="19">
        <v>5</v>
      </c>
      <c r="I49" s="19">
        <v>4</v>
      </c>
      <c r="J49" s="19">
        <v>2</v>
      </c>
      <c r="K49" s="20">
        <f>ROUND(1+(SUMPRODUCT(INDEX(CachTinhDiem!$B$8:$E$11,MATCH($B49,CachTinhDiem!$A$8:$A$11,0),0),$G49:$J49)-1)*9/4,1)</f>
        <v>6.4</v>
      </c>
      <c r="L49" s="20">
        <f>ROUND(1+(INDEX(CachTinhDiem!$B$15:$E$20,MATCH($C49,CachTinhDiem!$A$15:$A$20,0),MATCH($B49,CachTinhDiem!$B$14:$E$14,0))-1)*9/4,1)</f>
        <v>10</v>
      </c>
      <c r="M49" s="19">
        <f t="shared" si="0"/>
        <v>0</v>
      </c>
      <c r="N49" s="23">
        <f>MAX(0,1-M49*CachTinhDiem!$B$25)</f>
        <v>1</v>
      </c>
      <c r="O49" s="20">
        <f>ROUND((CachTinhDiem!$B$23*K49+CachTinhDiem!$B$24*L49)*N49,1)</f>
        <v>7.5</v>
      </c>
      <c r="P49" s="19" t="s">
        <v>3225</v>
      </c>
    </row>
    <row r="50" spans="1:16" ht="15" customHeight="1" x14ac:dyDescent="0.35">
      <c r="A50" s="18" t="s">
        <v>754</v>
      </c>
      <c r="B50" s="18" t="s">
        <v>3224</v>
      </c>
      <c r="C50" s="18" t="s">
        <v>110</v>
      </c>
      <c r="D50" s="19">
        <v>20</v>
      </c>
      <c r="E50" s="19">
        <v>39</v>
      </c>
      <c r="F50" s="19">
        <v>36</v>
      </c>
      <c r="G50" s="19">
        <v>2</v>
      </c>
      <c r="H50" s="19">
        <v>4</v>
      </c>
      <c r="I50" s="19">
        <v>3</v>
      </c>
      <c r="J50" s="19">
        <v>2</v>
      </c>
      <c r="K50" s="20">
        <f>ROUND(1+(SUMPRODUCT(INDEX(CachTinhDiem!$B$8:$E$11,MATCH($B50,CachTinhDiem!$A$8:$A$11,0),0),$G50:$J50)-1)*9/4,1)</f>
        <v>5.3</v>
      </c>
      <c r="L50" s="20">
        <f>ROUND(1+(INDEX(CachTinhDiem!$B$15:$E$20,MATCH($C50,CachTinhDiem!$A$15:$A$20,0),MATCH($B50,CachTinhDiem!$B$14:$E$14,0))-1)*9/4,1)</f>
        <v>5.5</v>
      </c>
      <c r="M50" s="19">
        <f t="shared" si="0"/>
        <v>0</v>
      </c>
      <c r="N50" s="23">
        <f>MAX(0,1-M50*CachTinhDiem!$B$25)</f>
        <v>1</v>
      </c>
      <c r="O50" s="20">
        <f>ROUND((CachTinhDiem!$B$23*K50+CachTinhDiem!$B$24*L50)*N50,1)</f>
        <v>5.4</v>
      </c>
      <c r="P50" s="19" t="s">
        <v>3227</v>
      </c>
    </row>
    <row r="51" spans="1:16" ht="15" customHeight="1" x14ac:dyDescent="0.35">
      <c r="A51" s="18" t="s">
        <v>2698</v>
      </c>
      <c r="B51" s="18" t="s">
        <v>3229</v>
      </c>
      <c r="C51" s="18" t="s">
        <v>103</v>
      </c>
      <c r="D51" s="19">
        <v>5</v>
      </c>
      <c r="E51" s="19">
        <v>20</v>
      </c>
      <c r="F51" s="19">
        <v>26</v>
      </c>
      <c r="G51" s="19">
        <v>4</v>
      </c>
      <c r="H51" s="19">
        <v>1</v>
      </c>
      <c r="I51" s="19">
        <v>3</v>
      </c>
      <c r="J51" s="19">
        <v>4</v>
      </c>
      <c r="K51" s="20">
        <f>ROUND(1+(SUMPRODUCT(INDEX(CachTinhDiem!$B$8:$E$11,MATCH($B51,CachTinhDiem!$A$8:$A$11,0),0),$G51:$J51)-1)*9/4,1)</f>
        <v>5.0999999999999996</v>
      </c>
      <c r="L51" s="20">
        <f>ROUND(1+(INDEX(CachTinhDiem!$B$15:$E$20,MATCH($C51,CachTinhDiem!$A$15:$A$20,0),MATCH($B51,CachTinhDiem!$B$14:$E$14,0))-1)*9/4,1)</f>
        <v>7.8</v>
      </c>
      <c r="M51" s="19">
        <f t="shared" si="0"/>
        <v>6</v>
      </c>
      <c r="N51" s="23">
        <f>MAX(0,1-M51*CachTinhDiem!$B$25)</f>
        <v>0.39999999999999991</v>
      </c>
      <c r="O51" s="20">
        <f>ROUND((CachTinhDiem!$B$23*K51+CachTinhDiem!$B$24*L51)*N51,1)</f>
        <v>2.4</v>
      </c>
      <c r="P51" s="19" t="s">
        <v>3225</v>
      </c>
    </row>
    <row r="52" spans="1:16" ht="15" customHeight="1" x14ac:dyDescent="0.35">
      <c r="A52" s="18" t="s">
        <v>347</v>
      </c>
      <c r="B52" s="18" t="s">
        <v>3229</v>
      </c>
      <c r="C52" s="18" t="s">
        <v>150</v>
      </c>
      <c r="D52" s="19">
        <v>5</v>
      </c>
      <c r="E52" s="19">
        <v>17</v>
      </c>
      <c r="F52" s="19">
        <v>35</v>
      </c>
      <c r="G52" s="19">
        <v>4</v>
      </c>
      <c r="H52" s="19">
        <v>1</v>
      </c>
      <c r="I52" s="19">
        <v>2</v>
      </c>
      <c r="J52" s="19">
        <v>3</v>
      </c>
      <c r="K52" s="20">
        <f>ROUND(1+(SUMPRODUCT(INDEX(CachTinhDiem!$B$8:$E$11,MATCH($B52,CachTinhDiem!$A$8:$A$11,0),0),$G52:$J52)-1)*9/4,1)</f>
        <v>3.7</v>
      </c>
      <c r="L52" s="20">
        <f>ROUND(1+(INDEX(CachTinhDiem!$B$15:$E$20,MATCH($C52,CachTinhDiem!$A$15:$A$20,0),MATCH($B52,CachTinhDiem!$B$14:$E$14,0))-1)*9/4,1)</f>
        <v>7.8</v>
      </c>
      <c r="M52" s="19">
        <f t="shared" si="0"/>
        <v>18</v>
      </c>
      <c r="N52" s="23">
        <f>MAX(0,1-M52*CachTinhDiem!$B$25)</f>
        <v>0</v>
      </c>
      <c r="O52" s="20">
        <f>ROUND((CachTinhDiem!$B$23*K52+CachTinhDiem!$B$24*L52)*N52,1)</f>
        <v>0</v>
      </c>
      <c r="P52" s="19" t="s">
        <v>3227</v>
      </c>
    </row>
    <row r="53" spans="1:16" ht="15" customHeight="1" x14ac:dyDescent="0.35">
      <c r="A53" s="18" t="s">
        <v>645</v>
      </c>
      <c r="B53" s="18" t="s">
        <v>3229</v>
      </c>
      <c r="C53" s="18" t="s">
        <v>115</v>
      </c>
      <c r="D53" s="19">
        <v>19</v>
      </c>
      <c r="E53" s="19">
        <v>34</v>
      </c>
      <c r="F53" s="19">
        <v>33</v>
      </c>
      <c r="G53" s="19">
        <v>2</v>
      </c>
      <c r="H53" s="19">
        <v>4</v>
      </c>
      <c r="I53" s="19">
        <v>3</v>
      </c>
      <c r="J53" s="19">
        <v>4</v>
      </c>
      <c r="K53" s="20">
        <f>ROUND(1+(SUMPRODUCT(INDEX(CachTinhDiem!$B$8:$E$11,MATCH($B53,CachTinhDiem!$A$8:$A$11,0),0),$G53:$J53)-1)*9/4,1)</f>
        <v>6.6</v>
      </c>
      <c r="L53" s="20">
        <f>ROUND(1+(INDEX(CachTinhDiem!$B$15:$E$20,MATCH($C53,CachTinhDiem!$A$15:$A$20,0),MATCH($B53,CachTinhDiem!$B$14:$E$14,0))-1)*9/4,1)</f>
        <v>10</v>
      </c>
      <c r="M53" s="19">
        <f t="shared" si="0"/>
        <v>0</v>
      </c>
      <c r="N53" s="23">
        <f>MAX(0,1-M53*CachTinhDiem!$B$25)</f>
        <v>1</v>
      </c>
      <c r="O53" s="20">
        <f>ROUND((CachTinhDiem!$B$23*K53+CachTinhDiem!$B$24*L53)*N53,1)</f>
        <v>7.6</v>
      </c>
      <c r="P53" s="19" t="s">
        <v>3227</v>
      </c>
    </row>
    <row r="54" spans="1:16" ht="15" customHeight="1" x14ac:dyDescent="0.35">
      <c r="A54" s="18" t="s">
        <v>499</v>
      </c>
      <c r="B54" s="18" t="s">
        <v>3226</v>
      </c>
      <c r="C54" s="18" t="s">
        <v>110</v>
      </c>
      <c r="D54" s="19">
        <v>5</v>
      </c>
      <c r="E54" s="19">
        <v>12</v>
      </c>
      <c r="F54" s="19">
        <v>31</v>
      </c>
      <c r="G54" s="19">
        <v>4</v>
      </c>
      <c r="H54" s="19">
        <v>1</v>
      </c>
      <c r="I54" s="19">
        <v>3</v>
      </c>
      <c r="J54" s="19">
        <v>3</v>
      </c>
      <c r="K54" s="20">
        <f>ROUND(1+(SUMPRODUCT(INDEX(CachTinhDiem!$B$8:$E$11,MATCH($B54,CachTinhDiem!$A$8:$A$11,0),0),$G54:$J54)-1)*9/4,1)</f>
        <v>4.2</v>
      </c>
      <c r="L54" s="20">
        <f>ROUND(1+(INDEX(CachTinhDiem!$B$15:$E$20,MATCH($C54,CachTinhDiem!$A$15:$A$20,0),MATCH($B54,CachTinhDiem!$B$14:$E$14,0))-1)*9/4,1)</f>
        <v>5.5</v>
      </c>
      <c r="M54" s="19">
        <f t="shared" si="0"/>
        <v>19</v>
      </c>
      <c r="N54" s="23">
        <f>MAX(0,1-M54*CachTinhDiem!$B$25)</f>
        <v>0</v>
      </c>
      <c r="O54" s="20">
        <f>ROUND((CachTinhDiem!$B$23*K54+CachTinhDiem!$B$24*L54)*N54,1)</f>
        <v>0</v>
      </c>
      <c r="P54" s="19" t="s">
        <v>3227</v>
      </c>
    </row>
    <row r="55" spans="1:16" ht="15" customHeight="1" x14ac:dyDescent="0.35">
      <c r="A55" s="18" t="s">
        <v>2793</v>
      </c>
      <c r="B55" s="18" t="s">
        <v>3224</v>
      </c>
      <c r="C55" s="18" t="s">
        <v>110</v>
      </c>
      <c r="D55" s="19">
        <v>14</v>
      </c>
      <c r="E55" s="19">
        <v>33</v>
      </c>
      <c r="F55" s="19">
        <v>30</v>
      </c>
      <c r="G55" s="19">
        <v>3</v>
      </c>
      <c r="H55" s="19">
        <v>1</v>
      </c>
      <c r="I55" s="19">
        <v>3</v>
      </c>
      <c r="J55" s="19">
        <v>5</v>
      </c>
      <c r="K55" s="20">
        <f>ROUND(1+(SUMPRODUCT(INDEX(CachTinhDiem!$B$8:$E$11,MATCH($B55,CachTinhDiem!$A$8:$A$11,0),0),$G55:$J55)-1)*9/4,1)</f>
        <v>5.0999999999999996</v>
      </c>
      <c r="L55" s="20">
        <f>ROUND(1+(INDEX(CachTinhDiem!$B$15:$E$20,MATCH($C55,CachTinhDiem!$A$15:$A$20,0),MATCH($B55,CachTinhDiem!$B$14:$E$14,0))-1)*9/4,1)</f>
        <v>5.5</v>
      </c>
      <c r="M55" s="19">
        <f t="shared" si="0"/>
        <v>0</v>
      </c>
      <c r="N55" s="23">
        <f>MAX(0,1-M55*CachTinhDiem!$B$25)</f>
        <v>1</v>
      </c>
      <c r="O55" s="20">
        <f>ROUND((CachTinhDiem!$B$23*K55+CachTinhDiem!$B$24*L55)*N55,1)</f>
        <v>5.2</v>
      </c>
      <c r="P55" s="19" t="s">
        <v>3225</v>
      </c>
    </row>
    <row r="56" spans="1:16" ht="15" customHeight="1" x14ac:dyDescent="0.35">
      <c r="A56" s="18" t="s">
        <v>2125</v>
      </c>
      <c r="B56" s="18" t="s">
        <v>3229</v>
      </c>
      <c r="C56" s="18" t="s">
        <v>103</v>
      </c>
      <c r="D56" s="19">
        <v>22</v>
      </c>
      <c r="E56" s="19">
        <v>35</v>
      </c>
      <c r="F56" s="19">
        <v>9</v>
      </c>
      <c r="G56" s="19">
        <v>1</v>
      </c>
      <c r="H56" s="19">
        <v>4</v>
      </c>
      <c r="I56" s="19">
        <v>2</v>
      </c>
      <c r="J56" s="19">
        <v>3</v>
      </c>
      <c r="K56" s="20">
        <f>ROUND(1+(SUMPRODUCT(INDEX(CachTinhDiem!$B$8:$E$11,MATCH($B56,CachTinhDiem!$A$8:$A$11,0),0),$G56:$J56)-1)*9/4,1)</f>
        <v>5.0999999999999996</v>
      </c>
      <c r="L56" s="20">
        <f>ROUND(1+(INDEX(CachTinhDiem!$B$15:$E$20,MATCH($C56,CachTinhDiem!$A$15:$A$20,0),MATCH($B56,CachTinhDiem!$B$14:$E$14,0))-1)*9/4,1)</f>
        <v>7.8</v>
      </c>
      <c r="M56" s="19">
        <f t="shared" si="0"/>
        <v>13</v>
      </c>
      <c r="N56" s="23">
        <f>MAX(0,1-M56*CachTinhDiem!$B$25)</f>
        <v>0</v>
      </c>
      <c r="O56" s="20">
        <f>ROUND((CachTinhDiem!$B$23*K56+CachTinhDiem!$B$24*L56)*N56,1)</f>
        <v>0</v>
      </c>
      <c r="P56" s="19" t="s">
        <v>3227</v>
      </c>
    </row>
    <row r="57" spans="1:16" ht="15" customHeight="1" x14ac:dyDescent="0.35">
      <c r="A57" s="18" t="s">
        <v>1828</v>
      </c>
      <c r="B57" s="18" t="s">
        <v>3224</v>
      </c>
      <c r="C57" s="18" t="s">
        <v>115</v>
      </c>
      <c r="D57" s="19">
        <v>8</v>
      </c>
      <c r="E57" s="19">
        <v>21</v>
      </c>
      <c r="F57" s="19">
        <v>27</v>
      </c>
      <c r="G57" s="19">
        <v>4</v>
      </c>
      <c r="H57" s="19">
        <v>3</v>
      </c>
      <c r="I57" s="19">
        <v>3</v>
      </c>
      <c r="J57" s="19">
        <v>2</v>
      </c>
      <c r="K57" s="20">
        <f>ROUND(1+(SUMPRODUCT(INDEX(CachTinhDiem!$B$8:$E$11,MATCH($B57,CachTinhDiem!$A$8:$A$11,0),0),$G57:$J57)-1)*9/4,1)</f>
        <v>5.7</v>
      </c>
      <c r="L57" s="20">
        <f>ROUND(1+(INDEX(CachTinhDiem!$B$15:$E$20,MATCH($C57,CachTinhDiem!$A$15:$A$20,0),MATCH($B57,CachTinhDiem!$B$14:$E$14,0))-1)*9/4,1)</f>
        <v>7.8</v>
      </c>
      <c r="M57" s="19">
        <f t="shared" si="0"/>
        <v>6</v>
      </c>
      <c r="N57" s="23">
        <f>MAX(0,1-M57*CachTinhDiem!$B$25)</f>
        <v>0.39999999999999991</v>
      </c>
      <c r="O57" s="20">
        <f>ROUND((CachTinhDiem!$B$23*K57+CachTinhDiem!$B$24*L57)*N57,1)</f>
        <v>2.5</v>
      </c>
      <c r="P57" s="19" t="s">
        <v>3227</v>
      </c>
    </row>
    <row r="58" spans="1:16" ht="15" customHeight="1" x14ac:dyDescent="0.35">
      <c r="A58" s="18" t="s">
        <v>468</v>
      </c>
      <c r="B58" s="18" t="s">
        <v>3224</v>
      </c>
      <c r="C58" s="18" t="s">
        <v>103</v>
      </c>
      <c r="D58" s="19">
        <v>14</v>
      </c>
      <c r="E58" s="19">
        <v>29</v>
      </c>
      <c r="F58" s="19">
        <v>25</v>
      </c>
      <c r="G58" s="19">
        <v>2</v>
      </c>
      <c r="H58" s="19">
        <v>5</v>
      </c>
      <c r="I58" s="19">
        <v>1</v>
      </c>
      <c r="J58" s="19">
        <v>4</v>
      </c>
      <c r="K58" s="20">
        <f>ROUND(1+(SUMPRODUCT(INDEX(CachTinhDiem!$B$8:$E$11,MATCH($B58,CachTinhDiem!$A$8:$A$11,0),0),$G58:$J58)-1)*9/4,1)</f>
        <v>3.9</v>
      </c>
      <c r="L58" s="20">
        <f>ROUND(1+(INDEX(CachTinhDiem!$B$15:$E$20,MATCH($C58,CachTinhDiem!$A$15:$A$20,0),MATCH($B58,CachTinhDiem!$B$14:$E$14,0))-1)*9/4,1)</f>
        <v>3.3</v>
      </c>
      <c r="M58" s="19">
        <f t="shared" si="0"/>
        <v>0</v>
      </c>
      <c r="N58" s="23">
        <f>MAX(0,1-M58*CachTinhDiem!$B$25)</f>
        <v>1</v>
      </c>
      <c r="O58" s="20">
        <f>ROUND((CachTinhDiem!$B$23*K58+CachTinhDiem!$B$24*L58)*N58,1)</f>
        <v>3.7</v>
      </c>
      <c r="P58" s="19" t="s">
        <v>3225</v>
      </c>
    </row>
    <row r="59" spans="1:16" ht="15" customHeight="1" x14ac:dyDescent="0.35">
      <c r="A59" s="18" t="s">
        <v>279</v>
      </c>
      <c r="B59" s="18" t="s">
        <v>3229</v>
      </c>
      <c r="C59" s="18" t="s">
        <v>115</v>
      </c>
      <c r="D59" s="19">
        <v>6</v>
      </c>
      <c r="E59" s="19">
        <v>19</v>
      </c>
      <c r="F59" s="19">
        <v>31</v>
      </c>
      <c r="G59" s="19">
        <v>4</v>
      </c>
      <c r="H59" s="19">
        <v>2</v>
      </c>
      <c r="I59" s="19">
        <v>2</v>
      </c>
      <c r="J59" s="19">
        <v>4</v>
      </c>
      <c r="K59" s="20">
        <f>ROUND(1+(SUMPRODUCT(INDEX(CachTinhDiem!$B$8:$E$11,MATCH($B59,CachTinhDiem!$A$8:$A$11,0),0),$G59:$J59)-1)*9/4,1)</f>
        <v>5.0999999999999996</v>
      </c>
      <c r="L59" s="20">
        <f>ROUND(1+(INDEX(CachTinhDiem!$B$15:$E$20,MATCH($C59,CachTinhDiem!$A$15:$A$20,0),MATCH($B59,CachTinhDiem!$B$14:$E$14,0))-1)*9/4,1)</f>
        <v>10</v>
      </c>
      <c r="M59" s="19">
        <f t="shared" si="0"/>
        <v>12</v>
      </c>
      <c r="N59" s="23">
        <f>MAX(0,1-M59*CachTinhDiem!$B$25)</f>
        <v>0</v>
      </c>
      <c r="O59" s="20">
        <f>ROUND((CachTinhDiem!$B$23*K59+CachTinhDiem!$B$24*L59)*N59,1)</f>
        <v>0</v>
      </c>
      <c r="P59" s="19" t="s">
        <v>3227</v>
      </c>
    </row>
    <row r="60" spans="1:16" ht="15" customHeight="1" x14ac:dyDescent="0.35">
      <c r="A60" s="18" t="s">
        <v>2123</v>
      </c>
      <c r="B60" s="18" t="s">
        <v>3224</v>
      </c>
      <c r="C60" s="18" t="s">
        <v>138</v>
      </c>
      <c r="D60" s="19">
        <v>24</v>
      </c>
      <c r="E60" s="19">
        <v>40</v>
      </c>
      <c r="F60" s="19">
        <v>15</v>
      </c>
      <c r="G60" s="19">
        <v>2</v>
      </c>
      <c r="H60" s="19">
        <v>5</v>
      </c>
      <c r="I60" s="19">
        <v>5</v>
      </c>
      <c r="J60" s="19">
        <v>3</v>
      </c>
      <c r="K60" s="20">
        <f>ROUND(1+(SUMPRODUCT(INDEX(CachTinhDiem!$B$8:$E$11,MATCH($B60,CachTinhDiem!$A$8:$A$11,0),0),$G60:$J60)-1)*9/4,1)</f>
        <v>8.1999999999999993</v>
      </c>
      <c r="L60" s="20">
        <f>ROUND(1+(INDEX(CachTinhDiem!$B$15:$E$20,MATCH($C60,CachTinhDiem!$A$15:$A$20,0),MATCH($B60,CachTinhDiem!$B$14:$E$14,0))-1)*9/4,1)</f>
        <v>10</v>
      </c>
      <c r="M60" s="19">
        <f t="shared" si="0"/>
        <v>9</v>
      </c>
      <c r="N60" s="23">
        <f>MAX(0,1-M60*CachTinhDiem!$B$25)</f>
        <v>9.9999999999999978E-2</v>
      </c>
      <c r="O60" s="20">
        <f>ROUND((CachTinhDiem!$B$23*K60+CachTinhDiem!$B$24*L60)*N60,1)</f>
        <v>0.9</v>
      </c>
      <c r="P60" s="19" t="s">
        <v>3225</v>
      </c>
    </row>
    <row r="61" spans="1:16" ht="15" customHeight="1" x14ac:dyDescent="0.35">
      <c r="A61" s="18" t="s">
        <v>729</v>
      </c>
      <c r="B61" s="18" t="s">
        <v>3228</v>
      </c>
      <c r="C61" s="18" t="s">
        <v>110</v>
      </c>
      <c r="D61" s="19">
        <v>5</v>
      </c>
      <c r="E61" s="19">
        <v>14</v>
      </c>
      <c r="F61" s="19">
        <v>14</v>
      </c>
      <c r="G61" s="19">
        <v>4</v>
      </c>
      <c r="H61" s="19">
        <v>1</v>
      </c>
      <c r="I61" s="19">
        <v>2</v>
      </c>
      <c r="J61" s="19">
        <v>4</v>
      </c>
      <c r="K61" s="20">
        <f>ROUND(1+(SUMPRODUCT(INDEX(CachTinhDiem!$B$8:$E$11,MATCH($B61,CachTinhDiem!$A$8:$A$11,0),0),$G61:$J61)-1)*9/4,1)</f>
        <v>5.5</v>
      </c>
      <c r="L61" s="20">
        <f>ROUND(1+(INDEX(CachTinhDiem!$B$15:$E$20,MATCH($C61,CachTinhDiem!$A$15:$A$20,0),MATCH($B61,CachTinhDiem!$B$14:$E$14,0))-1)*9/4,1)</f>
        <v>7.8</v>
      </c>
      <c r="M61" s="19">
        <f t="shared" si="0"/>
        <v>0</v>
      </c>
      <c r="N61" s="23">
        <f>MAX(0,1-M61*CachTinhDiem!$B$25)</f>
        <v>1</v>
      </c>
      <c r="O61" s="20">
        <f>ROUND((CachTinhDiem!$B$23*K61+CachTinhDiem!$B$24*L61)*N61,1)</f>
        <v>6.2</v>
      </c>
      <c r="P61" s="19" t="s">
        <v>3225</v>
      </c>
    </row>
    <row r="62" spans="1:16" ht="15" customHeight="1" x14ac:dyDescent="0.35">
      <c r="A62" s="18" t="s">
        <v>1547</v>
      </c>
      <c r="B62" s="18" t="s">
        <v>3229</v>
      </c>
      <c r="C62" s="18" t="s">
        <v>115</v>
      </c>
      <c r="D62" s="19">
        <v>11</v>
      </c>
      <c r="E62" s="19">
        <v>33</v>
      </c>
      <c r="F62" s="19">
        <v>35</v>
      </c>
      <c r="G62" s="19">
        <v>2</v>
      </c>
      <c r="H62" s="19">
        <v>3</v>
      </c>
      <c r="I62" s="19">
        <v>4</v>
      </c>
      <c r="J62" s="19">
        <v>2</v>
      </c>
      <c r="K62" s="20">
        <f>ROUND(1+(SUMPRODUCT(INDEX(CachTinhDiem!$B$8:$E$11,MATCH($B62,CachTinhDiem!$A$8:$A$11,0),0),$G62:$J62)-1)*9/4,1)</f>
        <v>5.3</v>
      </c>
      <c r="L62" s="20">
        <f>ROUND(1+(INDEX(CachTinhDiem!$B$15:$E$20,MATCH($C62,CachTinhDiem!$A$15:$A$20,0),MATCH($B62,CachTinhDiem!$B$14:$E$14,0))-1)*9/4,1)</f>
        <v>10</v>
      </c>
      <c r="M62" s="19">
        <f t="shared" si="0"/>
        <v>2</v>
      </c>
      <c r="N62" s="23">
        <f>MAX(0,1-M62*CachTinhDiem!$B$25)</f>
        <v>0.8</v>
      </c>
      <c r="O62" s="20">
        <f>ROUND((CachTinhDiem!$B$23*K62+CachTinhDiem!$B$24*L62)*N62,1)</f>
        <v>5.4</v>
      </c>
      <c r="P62" s="19" t="s">
        <v>3227</v>
      </c>
    </row>
    <row r="63" spans="1:16" ht="15" customHeight="1" x14ac:dyDescent="0.35">
      <c r="A63" s="18" t="s">
        <v>1918</v>
      </c>
      <c r="B63" s="18" t="s">
        <v>3224</v>
      </c>
      <c r="C63" s="18" t="s">
        <v>115</v>
      </c>
      <c r="D63" s="19">
        <v>7</v>
      </c>
      <c r="E63" s="19">
        <v>26</v>
      </c>
      <c r="F63" s="19">
        <v>31</v>
      </c>
      <c r="G63" s="19">
        <v>4</v>
      </c>
      <c r="H63" s="19">
        <v>2</v>
      </c>
      <c r="I63" s="19">
        <v>3</v>
      </c>
      <c r="J63" s="19">
        <v>2</v>
      </c>
      <c r="K63" s="20">
        <f>ROUND(1+(SUMPRODUCT(INDEX(CachTinhDiem!$B$8:$E$11,MATCH($B63,CachTinhDiem!$A$8:$A$11,0),0),$G63:$J63)-1)*9/4,1)</f>
        <v>5.3</v>
      </c>
      <c r="L63" s="20">
        <f>ROUND(1+(INDEX(CachTinhDiem!$B$15:$E$20,MATCH($C63,CachTinhDiem!$A$15:$A$20,0),MATCH($B63,CachTinhDiem!$B$14:$E$14,0))-1)*9/4,1)</f>
        <v>7.8</v>
      </c>
      <c r="M63" s="19">
        <f t="shared" si="0"/>
        <v>5</v>
      </c>
      <c r="N63" s="23">
        <f>MAX(0,1-M63*CachTinhDiem!$B$25)</f>
        <v>0.5</v>
      </c>
      <c r="O63" s="20">
        <f>ROUND((CachTinhDiem!$B$23*K63+CachTinhDiem!$B$24*L63)*N63,1)</f>
        <v>3</v>
      </c>
      <c r="P63" s="19" t="s">
        <v>3227</v>
      </c>
    </row>
    <row r="64" spans="1:16" ht="15" customHeight="1" x14ac:dyDescent="0.35">
      <c r="A64" s="18" t="s">
        <v>1836</v>
      </c>
      <c r="B64" s="18" t="s">
        <v>3228</v>
      </c>
      <c r="C64" s="18" t="s">
        <v>115</v>
      </c>
      <c r="D64" s="19">
        <v>13</v>
      </c>
      <c r="E64" s="19">
        <v>33</v>
      </c>
      <c r="F64" s="19">
        <v>34</v>
      </c>
      <c r="G64" s="19">
        <v>2</v>
      </c>
      <c r="H64" s="19">
        <v>3</v>
      </c>
      <c r="I64" s="19">
        <v>4</v>
      </c>
      <c r="J64" s="19">
        <v>1</v>
      </c>
      <c r="K64" s="20">
        <f>ROUND(1+(SUMPRODUCT(INDEX(CachTinhDiem!$B$8:$E$11,MATCH($B64,CachTinhDiem!$A$8:$A$11,0),0),$G64:$J64)-1)*9/4,1)</f>
        <v>3.3</v>
      </c>
      <c r="L64" s="20">
        <f>ROUND(1+(INDEX(CachTinhDiem!$B$15:$E$20,MATCH($C64,CachTinhDiem!$A$15:$A$20,0),MATCH($B64,CachTinhDiem!$B$14:$E$14,0))-1)*9/4,1)</f>
        <v>5.5</v>
      </c>
      <c r="M64" s="19">
        <f t="shared" si="0"/>
        <v>1</v>
      </c>
      <c r="N64" s="23">
        <f>MAX(0,1-M64*CachTinhDiem!$B$25)</f>
        <v>0.9</v>
      </c>
      <c r="O64" s="20">
        <f>ROUND((CachTinhDiem!$B$23*K64+CachTinhDiem!$B$24*L64)*N64,1)</f>
        <v>3.6</v>
      </c>
      <c r="P64" s="19" t="s">
        <v>3227</v>
      </c>
    </row>
    <row r="65" spans="1:16" ht="15" customHeight="1" x14ac:dyDescent="0.35">
      <c r="A65" s="18" t="s">
        <v>1333</v>
      </c>
      <c r="B65" s="18" t="s">
        <v>3224</v>
      </c>
      <c r="C65" s="18" t="s">
        <v>90</v>
      </c>
      <c r="D65" s="19">
        <v>6</v>
      </c>
      <c r="E65" s="19">
        <v>20</v>
      </c>
      <c r="F65" s="19">
        <v>11</v>
      </c>
      <c r="G65" s="19">
        <v>4</v>
      </c>
      <c r="H65" s="19">
        <v>2</v>
      </c>
      <c r="I65" s="19">
        <v>3</v>
      </c>
      <c r="J65" s="19">
        <v>1</v>
      </c>
      <c r="K65" s="20">
        <f>ROUND(1+(SUMPRODUCT(INDEX(CachTinhDiem!$B$8:$E$11,MATCH($B65,CachTinhDiem!$A$8:$A$11,0),0),$G65:$J65)-1)*9/4,1)</f>
        <v>5.0999999999999996</v>
      </c>
      <c r="L65" s="20">
        <f>ROUND(1+(INDEX(CachTinhDiem!$B$15:$E$20,MATCH($C65,CachTinhDiem!$A$15:$A$20,0),MATCH($B65,CachTinhDiem!$B$14:$E$14,0))-1)*9/4,1)</f>
        <v>5.5</v>
      </c>
      <c r="M65" s="19">
        <f t="shared" si="0"/>
        <v>0</v>
      </c>
      <c r="N65" s="23">
        <f>MAX(0,1-M65*CachTinhDiem!$B$25)</f>
        <v>1</v>
      </c>
      <c r="O65" s="20">
        <f>ROUND((CachTinhDiem!$B$23*K65+CachTinhDiem!$B$24*L65)*N65,1)</f>
        <v>5.2</v>
      </c>
      <c r="P65" s="19" t="s">
        <v>3227</v>
      </c>
    </row>
    <row r="66" spans="1:16" ht="15" customHeight="1" x14ac:dyDescent="0.35">
      <c r="A66" s="18" t="s">
        <v>2398</v>
      </c>
      <c r="B66" s="18" t="s">
        <v>3226</v>
      </c>
      <c r="C66" s="18" t="s">
        <v>138</v>
      </c>
      <c r="D66" s="19">
        <v>22</v>
      </c>
      <c r="E66" s="19">
        <v>38</v>
      </c>
      <c r="F66" s="19">
        <v>38</v>
      </c>
      <c r="G66" s="19">
        <v>2</v>
      </c>
      <c r="H66" s="19">
        <v>5</v>
      </c>
      <c r="I66" s="19">
        <v>5</v>
      </c>
      <c r="J66" s="19">
        <v>2</v>
      </c>
      <c r="K66" s="20">
        <f>ROUND(1+(SUMPRODUCT(INDEX(CachTinhDiem!$B$8:$E$11,MATCH($B66,CachTinhDiem!$A$8:$A$11,0),0),$G66:$J66)-1)*9/4,1)</f>
        <v>8.6999999999999993</v>
      </c>
      <c r="L66" s="20">
        <f>ROUND(1+(INDEX(CachTinhDiem!$B$15:$E$20,MATCH($C66,CachTinhDiem!$A$15:$A$20,0),MATCH($B66,CachTinhDiem!$B$14:$E$14,0))-1)*9/4,1)</f>
        <v>7.8</v>
      </c>
      <c r="M66" s="19">
        <f t="shared" ref="M66:M129" si="1">MAX(0,$D66-$F66,$F66-$E66)</f>
        <v>0</v>
      </c>
      <c r="N66" s="23">
        <f>MAX(0,1-M66*CachTinhDiem!$B$25)</f>
        <v>1</v>
      </c>
      <c r="O66" s="20">
        <f>ROUND((CachTinhDiem!$B$23*K66+CachTinhDiem!$B$24*L66)*N66,1)</f>
        <v>8.4</v>
      </c>
      <c r="P66" s="19" t="s">
        <v>3227</v>
      </c>
    </row>
    <row r="67" spans="1:16" ht="15" customHeight="1" x14ac:dyDescent="0.35">
      <c r="A67" s="18" t="s">
        <v>2765</v>
      </c>
      <c r="B67" s="18" t="s">
        <v>3228</v>
      </c>
      <c r="C67" s="18" t="s">
        <v>115</v>
      </c>
      <c r="D67" s="19">
        <v>13</v>
      </c>
      <c r="E67" s="19">
        <v>35</v>
      </c>
      <c r="F67" s="19">
        <v>35</v>
      </c>
      <c r="G67" s="19">
        <v>3</v>
      </c>
      <c r="H67" s="19">
        <v>2</v>
      </c>
      <c r="I67" s="19">
        <v>4</v>
      </c>
      <c r="J67" s="19">
        <v>3</v>
      </c>
      <c r="K67" s="20">
        <f>ROUND(1+(SUMPRODUCT(INDEX(CachTinhDiem!$B$8:$E$11,MATCH($B67,CachTinhDiem!$A$8:$A$11,0),0),$G67:$J67)-1)*9/4,1)</f>
        <v>5.5</v>
      </c>
      <c r="L67" s="20">
        <f>ROUND(1+(INDEX(CachTinhDiem!$B$15:$E$20,MATCH($C67,CachTinhDiem!$A$15:$A$20,0),MATCH($B67,CachTinhDiem!$B$14:$E$14,0))-1)*9/4,1)</f>
        <v>5.5</v>
      </c>
      <c r="M67" s="19">
        <f t="shared" si="1"/>
        <v>0</v>
      </c>
      <c r="N67" s="23">
        <f>MAX(0,1-M67*CachTinhDiem!$B$25)</f>
        <v>1</v>
      </c>
      <c r="O67" s="20">
        <f>ROUND((CachTinhDiem!$B$23*K67+CachTinhDiem!$B$24*L67)*N67,1)</f>
        <v>5.5</v>
      </c>
      <c r="P67" s="19" t="s">
        <v>3225</v>
      </c>
    </row>
    <row r="68" spans="1:16" ht="15" customHeight="1" x14ac:dyDescent="0.35">
      <c r="A68" s="18" t="s">
        <v>752</v>
      </c>
      <c r="B68" s="18" t="s">
        <v>3229</v>
      </c>
      <c r="C68" s="18" t="s">
        <v>110</v>
      </c>
      <c r="D68" s="19">
        <v>16</v>
      </c>
      <c r="E68" s="19">
        <v>31</v>
      </c>
      <c r="F68" s="19">
        <v>38</v>
      </c>
      <c r="G68" s="19">
        <v>2</v>
      </c>
      <c r="H68" s="19">
        <v>5</v>
      </c>
      <c r="I68" s="19">
        <v>4</v>
      </c>
      <c r="J68" s="19">
        <v>3</v>
      </c>
      <c r="K68" s="20">
        <f>ROUND(1+(SUMPRODUCT(INDEX(CachTinhDiem!$B$8:$E$11,MATCH($B68,CachTinhDiem!$A$8:$A$11,0),0),$G68:$J68)-1)*9/4,1)</f>
        <v>7.3</v>
      </c>
      <c r="L68" s="20">
        <f>ROUND(1+(INDEX(CachTinhDiem!$B$15:$E$20,MATCH($C68,CachTinhDiem!$A$15:$A$20,0),MATCH($B68,CachTinhDiem!$B$14:$E$14,0))-1)*9/4,1)</f>
        <v>7.8</v>
      </c>
      <c r="M68" s="19">
        <f t="shared" si="1"/>
        <v>7</v>
      </c>
      <c r="N68" s="23">
        <f>MAX(0,1-M68*CachTinhDiem!$B$25)</f>
        <v>0.29999999999999993</v>
      </c>
      <c r="O68" s="20">
        <f>ROUND((CachTinhDiem!$B$23*K68+CachTinhDiem!$B$24*L68)*N68,1)</f>
        <v>2.2000000000000002</v>
      </c>
      <c r="P68" s="19" t="s">
        <v>3227</v>
      </c>
    </row>
    <row r="69" spans="1:16" ht="15" customHeight="1" x14ac:dyDescent="0.35">
      <c r="A69" s="18" t="s">
        <v>2180</v>
      </c>
      <c r="B69" s="18" t="s">
        <v>3224</v>
      </c>
      <c r="C69" s="18" t="s">
        <v>103</v>
      </c>
      <c r="D69" s="19">
        <v>20</v>
      </c>
      <c r="E69" s="19">
        <v>35</v>
      </c>
      <c r="F69" s="19">
        <v>28</v>
      </c>
      <c r="G69" s="19">
        <v>2</v>
      </c>
      <c r="H69" s="19">
        <v>3</v>
      </c>
      <c r="I69" s="19">
        <v>2</v>
      </c>
      <c r="J69" s="19">
        <v>4</v>
      </c>
      <c r="K69" s="20">
        <f>ROUND(1+(SUMPRODUCT(INDEX(CachTinhDiem!$B$8:$E$11,MATCH($B69,CachTinhDiem!$A$8:$A$11,0),0),$G69:$J69)-1)*9/4,1)</f>
        <v>4.2</v>
      </c>
      <c r="L69" s="20">
        <f>ROUND(1+(INDEX(CachTinhDiem!$B$15:$E$20,MATCH($C69,CachTinhDiem!$A$15:$A$20,0),MATCH($B69,CachTinhDiem!$B$14:$E$14,0))-1)*9/4,1)</f>
        <v>3.3</v>
      </c>
      <c r="M69" s="19">
        <f t="shared" si="1"/>
        <v>0</v>
      </c>
      <c r="N69" s="23">
        <f>MAX(0,1-M69*CachTinhDiem!$B$25)</f>
        <v>1</v>
      </c>
      <c r="O69" s="20">
        <f>ROUND((CachTinhDiem!$B$23*K69+CachTinhDiem!$B$24*L69)*N69,1)</f>
        <v>3.9</v>
      </c>
      <c r="P69" s="19" t="s">
        <v>3225</v>
      </c>
    </row>
    <row r="70" spans="1:16" ht="15" customHeight="1" x14ac:dyDescent="0.35">
      <c r="A70" s="18" t="s">
        <v>1962</v>
      </c>
      <c r="B70" s="18" t="s">
        <v>3229</v>
      </c>
      <c r="C70" s="18" t="s">
        <v>115</v>
      </c>
      <c r="D70" s="19">
        <v>5</v>
      </c>
      <c r="E70" s="19">
        <v>20</v>
      </c>
      <c r="F70" s="19">
        <v>12</v>
      </c>
      <c r="G70" s="19">
        <v>4</v>
      </c>
      <c r="H70" s="19">
        <v>1</v>
      </c>
      <c r="I70" s="19">
        <v>3</v>
      </c>
      <c r="J70" s="19">
        <v>1</v>
      </c>
      <c r="K70" s="20">
        <f>ROUND(1+(SUMPRODUCT(INDEX(CachTinhDiem!$B$8:$E$11,MATCH($B70,CachTinhDiem!$A$8:$A$11,0),0),$G70:$J70)-1)*9/4,1)</f>
        <v>3</v>
      </c>
      <c r="L70" s="20">
        <f>ROUND(1+(INDEX(CachTinhDiem!$B$15:$E$20,MATCH($C70,CachTinhDiem!$A$15:$A$20,0),MATCH($B70,CachTinhDiem!$B$14:$E$14,0))-1)*9/4,1)</f>
        <v>10</v>
      </c>
      <c r="M70" s="19">
        <f t="shared" si="1"/>
        <v>0</v>
      </c>
      <c r="N70" s="23">
        <f>MAX(0,1-M70*CachTinhDiem!$B$25)</f>
        <v>1</v>
      </c>
      <c r="O70" s="20">
        <f>ROUND((CachTinhDiem!$B$23*K70+CachTinhDiem!$B$24*L70)*N70,1)</f>
        <v>5.0999999999999996</v>
      </c>
      <c r="P70" s="19" t="s">
        <v>3227</v>
      </c>
    </row>
    <row r="71" spans="1:16" ht="15" customHeight="1" x14ac:dyDescent="0.35">
      <c r="A71" s="18" t="s">
        <v>1765</v>
      </c>
      <c r="B71" s="18" t="s">
        <v>3229</v>
      </c>
      <c r="C71" s="18" t="s">
        <v>90</v>
      </c>
      <c r="D71" s="19">
        <v>9</v>
      </c>
      <c r="E71" s="19">
        <v>33</v>
      </c>
      <c r="F71" s="19">
        <v>8</v>
      </c>
      <c r="G71" s="19">
        <v>3</v>
      </c>
      <c r="H71" s="19">
        <v>2</v>
      </c>
      <c r="I71" s="19">
        <v>3</v>
      </c>
      <c r="J71" s="19">
        <v>3</v>
      </c>
      <c r="K71" s="20">
        <f>ROUND(1+(SUMPRODUCT(INDEX(CachTinhDiem!$B$8:$E$11,MATCH($B71,CachTinhDiem!$A$8:$A$11,0),0),$G71:$J71)-1)*9/4,1)</f>
        <v>4.8</v>
      </c>
      <c r="L71" s="20">
        <f>ROUND(1+(INDEX(CachTinhDiem!$B$15:$E$20,MATCH($C71,CachTinhDiem!$A$15:$A$20,0),MATCH($B71,CachTinhDiem!$B$14:$E$14,0))-1)*9/4,1)</f>
        <v>7.8</v>
      </c>
      <c r="M71" s="19">
        <f t="shared" si="1"/>
        <v>1</v>
      </c>
      <c r="N71" s="23">
        <f>MAX(0,1-M71*CachTinhDiem!$B$25)</f>
        <v>0.9</v>
      </c>
      <c r="O71" s="20">
        <f>ROUND((CachTinhDiem!$B$23*K71+CachTinhDiem!$B$24*L71)*N71,1)</f>
        <v>5.0999999999999996</v>
      </c>
      <c r="P71" s="19" t="s">
        <v>3227</v>
      </c>
    </row>
    <row r="72" spans="1:16" ht="15" customHeight="1" x14ac:dyDescent="0.35">
      <c r="A72" s="18" t="s">
        <v>2833</v>
      </c>
      <c r="B72" s="18" t="s">
        <v>3228</v>
      </c>
      <c r="C72" s="18" t="s">
        <v>115</v>
      </c>
      <c r="D72" s="19">
        <v>18</v>
      </c>
      <c r="E72" s="19">
        <v>38</v>
      </c>
      <c r="F72" s="19">
        <v>25</v>
      </c>
      <c r="G72" s="19">
        <v>2</v>
      </c>
      <c r="H72" s="19">
        <v>4</v>
      </c>
      <c r="I72" s="19">
        <v>4</v>
      </c>
      <c r="J72" s="19">
        <v>3</v>
      </c>
      <c r="K72" s="20">
        <f>ROUND(1+(SUMPRODUCT(INDEX(CachTinhDiem!$B$8:$E$11,MATCH($B72,CachTinhDiem!$A$8:$A$11,0),0),$G72:$J72)-1)*9/4,1)</f>
        <v>6.4</v>
      </c>
      <c r="L72" s="20">
        <f>ROUND(1+(INDEX(CachTinhDiem!$B$15:$E$20,MATCH($C72,CachTinhDiem!$A$15:$A$20,0),MATCH($B72,CachTinhDiem!$B$14:$E$14,0))-1)*9/4,1)</f>
        <v>5.5</v>
      </c>
      <c r="M72" s="19">
        <f t="shared" si="1"/>
        <v>0</v>
      </c>
      <c r="N72" s="23">
        <f>MAX(0,1-M72*CachTinhDiem!$B$25)</f>
        <v>1</v>
      </c>
      <c r="O72" s="20">
        <f>ROUND((CachTinhDiem!$B$23*K72+CachTinhDiem!$B$24*L72)*N72,1)</f>
        <v>6.1</v>
      </c>
      <c r="P72" s="19" t="s">
        <v>3225</v>
      </c>
    </row>
    <row r="73" spans="1:16" ht="15" customHeight="1" x14ac:dyDescent="0.35">
      <c r="A73" s="18" t="s">
        <v>2172</v>
      </c>
      <c r="B73" s="18" t="s">
        <v>3228</v>
      </c>
      <c r="C73" s="18" t="s">
        <v>138</v>
      </c>
      <c r="D73" s="19">
        <v>24</v>
      </c>
      <c r="E73" s="19">
        <v>40</v>
      </c>
      <c r="F73" s="19">
        <v>12</v>
      </c>
      <c r="G73" s="19">
        <v>2</v>
      </c>
      <c r="H73" s="19">
        <v>5</v>
      </c>
      <c r="I73" s="19">
        <v>5</v>
      </c>
      <c r="J73" s="19">
        <v>3</v>
      </c>
      <c r="K73" s="20">
        <f>ROUND(1+(SUMPRODUCT(INDEX(CachTinhDiem!$B$8:$E$11,MATCH($B73,CachTinhDiem!$A$8:$A$11,0),0),$G73:$J73)-1)*9/4,1)</f>
        <v>7.3</v>
      </c>
      <c r="L73" s="20">
        <f>ROUND(1+(INDEX(CachTinhDiem!$B$15:$E$20,MATCH($C73,CachTinhDiem!$A$15:$A$20,0),MATCH($B73,CachTinhDiem!$B$14:$E$14,0))-1)*9/4,1)</f>
        <v>1</v>
      </c>
      <c r="M73" s="19">
        <f t="shared" si="1"/>
        <v>12</v>
      </c>
      <c r="N73" s="23">
        <f>MAX(0,1-M73*CachTinhDiem!$B$25)</f>
        <v>0</v>
      </c>
      <c r="O73" s="20">
        <f>ROUND((CachTinhDiem!$B$23*K73+CachTinhDiem!$B$24*L73)*N73,1)</f>
        <v>0</v>
      </c>
      <c r="P73" s="19" t="s">
        <v>3225</v>
      </c>
    </row>
    <row r="74" spans="1:16" ht="15" customHeight="1" x14ac:dyDescent="0.35">
      <c r="A74" s="18" t="s">
        <v>1026</v>
      </c>
      <c r="B74" s="18" t="s">
        <v>3226</v>
      </c>
      <c r="C74" s="18" t="s">
        <v>138</v>
      </c>
      <c r="D74" s="19">
        <v>23</v>
      </c>
      <c r="E74" s="19">
        <v>40</v>
      </c>
      <c r="F74" s="19">
        <v>22</v>
      </c>
      <c r="G74" s="19">
        <v>1</v>
      </c>
      <c r="H74" s="19">
        <v>5</v>
      </c>
      <c r="I74" s="19">
        <v>5</v>
      </c>
      <c r="J74" s="19">
        <v>2</v>
      </c>
      <c r="K74" s="20">
        <f>ROUND(1+(SUMPRODUCT(INDEX(CachTinhDiem!$B$8:$E$11,MATCH($B74,CachTinhDiem!$A$8:$A$11,0),0),$G74:$J74)-1)*9/4,1)</f>
        <v>8.6999999999999993</v>
      </c>
      <c r="L74" s="20">
        <f>ROUND(1+(INDEX(CachTinhDiem!$B$15:$E$20,MATCH($C74,CachTinhDiem!$A$15:$A$20,0),MATCH($B74,CachTinhDiem!$B$14:$E$14,0))-1)*9/4,1)</f>
        <v>7.8</v>
      </c>
      <c r="M74" s="19">
        <f t="shared" si="1"/>
        <v>1</v>
      </c>
      <c r="N74" s="23">
        <f>MAX(0,1-M74*CachTinhDiem!$B$25)</f>
        <v>0.9</v>
      </c>
      <c r="O74" s="20">
        <f>ROUND((CachTinhDiem!$B$23*K74+CachTinhDiem!$B$24*L74)*N74,1)</f>
        <v>7.6</v>
      </c>
      <c r="P74" s="19" t="s">
        <v>3227</v>
      </c>
    </row>
    <row r="75" spans="1:16" ht="15" customHeight="1" x14ac:dyDescent="0.35">
      <c r="A75" s="18" t="s">
        <v>332</v>
      </c>
      <c r="B75" s="18" t="s">
        <v>3226</v>
      </c>
      <c r="C75" s="18" t="s">
        <v>90</v>
      </c>
      <c r="D75" s="19">
        <v>7</v>
      </c>
      <c r="E75" s="19">
        <v>21</v>
      </c>
      <c r="F75" s="19">
        <v>26</v>
      </c>
      <c r="G75" s="19">
        <v>4</v>
      </c>
      <c r="H75" s="19">
        <v>3</v>
      </c>
      <c r="I75" s="19">
        <v>3</v>
      </c>
      <c r="J75" s="19">
        <v>3</v>
      </c>
      <c r="K75" s="20">
        <f>ROUND(1+(SUMPRODUCT(INDEX(CachTinhDiem!$B$8:$E$11,MATCH($B75,CachTinhDiem!$A$8:$A$11,0),0),$G75:$J75)-1)*9/4,1)</f>
        <v>5.5</v>
      </c>
      <c r="L75" s="20">
        <f>ROUND(1+(INDEX(CachTinhDiem!$B$15:$E$20,MATCH($C75,CachTinhDiem!$A$15:$A$20,0),MATCH($B75,CachTinhDiem!$B$14:$E$14,0))-1)*9/4,1)</f>
        <v>7.8</v>
      </c>
      <c r="M75" s="19">
        <f t="shared" si="1"/>
        <v>5</v>
      </c>
      <c r="N75" s="23">
        <f>MAX(0,1-M75*CachTinhDiem!$B$25)</f>
        <v>0.5</v>
      </c>
      <c r="O75" s="20">
        <f>ROUND((CachTinhDiem!$B$23*K75+CachTinhDiem!$B$24*L75)*N75,1)</f>
        <v>3.1</v>
      </c>
      <c r="P75" s="19" t="s">
        <v>3227</v>
      </c>
    </row>
    <row r="76" spans="1:16" ht="15" customHeight="1" x14ac:dyDescent="0.35">
      <c r="A76" s="18" t="s">
        <v>389</v>
      </c>
      <c r="B76" s="18" t="s">
        <v>3226</v>
      </c>
      <c r="C76" s="18" t="s">
        <v>115</v>
      </c>
      <c r="D76" s="19">
        <v>5</v>
      </c>
      <c r="E76" s="19">
        <v>11</v>
      </c>
      <c r="F76" s="19">
        <v>25</v>
      </c>
      <c r="G76" s="19">
        <v>4</v>
      </c>
      <c r="H76" s="19">
        <v>1</v>
      </c>
      <c r="I76" s="19">
        <v>3</v>
      </c>
      <c r="J76" s="19">
        <v>2</v>
      </c>
      <c r="K76" s="20">
        <f>ROUND(1+(SUMPRODUCT(INDEX(CachTinhDiem!$B$8:$E$11,MATCH($B76,CachTinhDiem!$A$8:$A$11,0),0),$G76:$J76)-1)*9/4,1)</f>
        <v>3.7</v>
      </c>
      <c r="L76" s="20">
        <f>ROUND(1+(INDEX(CachTinhDiem!$B$15:$E$20,MATCH($C76,CachTinhDiem!$A$15:$A$20,0),MATCH($B76,CachTinhDiem!$B$14:$E$14,0))-1)*9/4,1)</f>
        <v>10</v>
      </c>
      <c r="M76" s="19">
        <f t="shared" si="1"/>
        <v>14</v>
      </c>
      <c r="N76" s="23">
        <f>MAX(0,1-M76*CachTinhDiem!$B$25)</f>
        <v>0</v>
      </c>
      <c r="O76" s="20">
        <f>ROUND((CachTinhDiem!$B$23*K76+CachTinhDiem!$B$24*L76)*N76,1)</f>
        <v>0</v>
      </c>
      <c r="P76" s="19" t="s">
        <v>3225</v>
      </c>
    </row>
    <row r="77" spans="1:16" ht="15" customHeight="1" x14ac:dyDescent="0.35">
      <c r="A77" s="18" t="s">
        <v>1397</v>
      </c>
      <c r="B77" s="18" t="s">
        <v>3228</v>
      </c>
      <c r="C77" s="18" t="s">
        <v>115</v>
      </c>
      <c r="D77" s="19">
        <v>11</v>
      </c>
      <c r="E77" s="19">
        <v>26</v>
      </c>
      <c r="F77" s="19">
        <v>10</v>
      </c>
      <c r="G77" s="19">
        <v>3</v>
      </c>
      <c r="H77" s="19">
        <v>2</v>
      </c>
      <c r="I77" s="19">
        <v>2</v>
      </c>
      <c r="J77" s="19">
        <v>2</v>
      </c>
      <c r="K77" s="20">
        <f>ROUND(1+(SUMPRODUCT(INDEX(CachTinhDiem!$B$8:$E$11,MATCH($B77,CachTinhDiem!$A$8:$A$11,0),0),$G77:$J77)-1)*9/4,1)</f>
        <v>3.3</v>
      </c>
      <c r="L77" s="20">
        <f>ROUND(1+(INDEX(CachTinhDiem!$B$15:$E$20,MATCH($C77,CachTinhDiem!$A$15:$A$20,0),MATCH($B77,CachTinhDiem!$B$14:$E$14,0))-1)*9/4,1)</f>
        <v>5.5</v>
      </c>
      <c r="M77" s="19">
        <f t="shared" si="1"/>
        <v>1</v>
      </c>
      <c r="N77" s="23">
        <f>MAX(0,1-M77*CachTinhDiem!$B$25)</f>
        <v>0.9</v>
      </c>
      <c r="O77" s="20">
        <f>ROUND((CachTinhDiem!$B$23*K77+CachTinhDiem!$B$24*L77)*N77,1)</f>
        <v>3.6</v>
      </c>
      <c r="P77" s="19" t="s">
        <v>3227</v>
      </c>
    </row>
    <row r="78" spans="1:16" ht="15" customHeight="1" x14ac:dyDescent="0.35">
      <c r="A78" s="18" t="s">
        <v>752</v>
      </c>
      <c r="B78" s="18" t="s">
        <v>3228</v>
      </c>
      <c r="C78" s="18" t="s">
        <v>110</v>
      </c>
      <c r="D78" s="19">
        <v>16</v>
      </c>
      <c r="E78" s="19">
        <v>31</v>
      </c>
      <c r="F78" s="19">
        <v>17</v>
      </c>
      <c r="G78" s="19">
        <v>2</v>
      </c>
      <c r="H78" s="19">
        <v>5</v>
      </c>
      <c r="I78" s="19">
        <v>4</v>
      </c>
      <c r="J78" s="19">
        <v>3</v>
      </c>
      <c r="K78" s="20">
        <f>ROUND(1+(SUMPRODUCT(INDEX(CachTinhDiem!$B$8:$E$11,MATCH($B78,CachTinhDiem!$A$8:$A$11,0),0),$G78:$J78)-1)*9/4,1)</f>
        <v>6.9</v>
      </c>
      <c r="L78" s="20">
        <f>ROUND(1+(INDEX(CachTinhDiem!$B$15:$E$20,MATCH($C78,CachTinhDiem!$A$15:$A$20,0),MATCH($B78,CachTinhDiem!$B$14:$E$14,0))-1)*9/4,1)</f>
        <v>7.8</v>
      </c>
      <c r="M78" s="19">
        <f t="shared" si="1"/>
        <v>0</v>
      </c>
      <c r="N78" s="23">
        <f>MAX(0,1-M78*CachTinhDiem!$B$25)</f>
        <v>1</v>
      </c>
      <c r="O78" s="20">
        <f>ROUND((CachTinhDiem!$B$23*K78+CachTinhDiem!$B$24*L78)*N78,1)</f>
        <v>7.2</v>
      </c>
      <c r="P78" s="19" t="s">
        <v>3227</v>
      </c>
    </row>
    <row r="79" spans="1:16" ht="15" customHeight="1" x14ac:dyDescent="0.35">
      <c r="A79" s="18" t="s">
        <v>2350</v>
      </c>
      <c r="B79" s="18" t="s">
        <v>3228</v>
      </c>
      <c r="C79" s="18" t="s">
        <v>115</v>
      </c>
      <c r="D79" s="19">
        <v>17</v>
      </c>
      <c r="E79" s="19">
        <v>34</v>
      </c>
      <c r="F79" s="19">
        <v>11</v>
      </c>
      <c r="G79" s="19">
        <v>2</v>
      </c>
      <c r="H79" s="19">
        <v>2</v>
      </c>
      <c r="I79" s="19">
        <v>2</v>
      </c>
      <c r="J79" s="19">
        <v>3</v>
      </c>
      <c r="K79" s="20">
        <f>ROUND(1+(SUMPRODUCT(INDEX(CachTinhDiem!$B$8:$E$11,MATCH($B79,CachTinhDiem!$A$8:$A$11,0),0),$G79:$J79)-1)*9/4,1)</f>
        <v>4.5999999999999996</v>
      </c>
      <c r="L79" s="20">
        <f>ROUND(1+(INDEX(CachTinhDiem!$B$15:$E$20,MATCH($C79,CachTinhDiem!$A$15:$A$20,0),MATCH($B79,CachTinhDiem!$B$14:$E$14,0))-1)*9/4,1)</f>
        <v>5.5</v>
      </c>
      <c r="M79" s="19">
        <f t="shared" si="1"/>
        <v>6</v>
      </c>
      <c r="N79" s="23">
        <f>MAX(0,1-M79*CachTinhDiem!$B$25)</f>
        <v>0.39999999999999991</v>
      </c>
      <c r="O79" s="20">
        <f>ROUND((CachTinhDiem!$B$23*K79+CachTinhDiem!$B$24*L79)*N79,1)</f>
        <v>1.9</v>
      </c>
      <c r="P79" s="19" t="s">
        <v>3227</v>
      </c>
    </row>
    <row r="80" spans="1:16" ht="15" customHeight="1" x14ac:dyDescent="0.35">
      <c r="A80" s="18" t="s">
        <v>1427</v>
      </c>
      <c r="B80" s="18" t="s">
        <v>3229</v>
      </c>
      <c r="C80" s="18" t="s">
        <v>150</v>
      </c>
      <c r="D80" s="19">
        <v>5</v>
      </c>
      <c r="E80" s="19">
        <v>10</v>
      </c>
      <c r="F80" s="19">
        <v>17</v>
      </c>
      <c r="G80" s="19">
        <v>4</v>
      </c>
      <c r="H80" s="19">
        <v>1</v>
      </c>
      <c r="I80" s="19">
        <v>2</v>
      </c>
      <c r="J80" s="19">
        <v>2</v>
      </c>
      <c r="K80" s="20">
        <f>ROUND(1+(SUMPRODUCT(INDEX(CachTinhDiem!$B$8:$E$11,MATCH($B80,CachTinhDiem!$A$8:$A$11,0),0),$G80:$J80)-1)*9/4,1)</f>
        <v>3</v>
      </c>
      <c r="L80" s="20">
        <f>ROUND(1+(INDEX(CachTinhDiem!$B$15:$E$20,MATCH($C80,CachTinhDiem!$A$15:$A$20,0),MATCH($B80,CachTinhDiem!$B$14:$E$14,0))-1)*9/4,1)</f>
        <v>7.8</v>
      </c>
      <c r="M80" s="19">
        <f t="shared" si="1"/>
        <v>7</v>
      </c>
      <c r="N80" s="23">
        <f>MAX(0,1-M80*CachTinhDiem!$B$25)</f>
        <v>0.29999999999999993</v>
      </c>
      <c r="O80" s="20">
        <f>ROUND((CachTinhDiem!$B$23*K80+CachTinhDiem!$B$24*L80)*N80,1)</f>
        <v>1.3</v>
      </c>
      <c r="P80" s="19" t="s">
        <v>3227</v>
      </c>
    </row>
    <row r="81" spans="1:16" ht="15" customHeight="1" x14ac:dyDescent="0.35">
      <c r="A81" s="18" t="s">
        <v>2841</v>
      </c>
      <c r="B81" s="18" t="s">
        <v>3228</v>
      </c>
      <c r="C81" s="18" t="s">
        <v>103</v>
      </c>
      <c r="D81" s="19">
        <v>16</v>
      </c>
      <c r="E81" s="19">
        <v>35</v>
      </c>
      <c r="F81" s="19">
        <v>24</v>
      </c>
      <c r="G81" s="19">
        <v>2</v>
      </c>
      <c r="H81" s="19">
        <v>3</v>
      </c>
      <c r="I81" s="19">
        <v>3</v>
      </c>
      <c r="J81" s="19">
        <v>4</v>
      </c>
      <c r="K81" s="20">
        <f>ROUND(1+(SUMPRODUCT(INDEX(CachTinhDiem!$B$8:$E$11,MATCH($B81,CachTinhDiem!$A$8:$A$11,0),0),$G81:$J81)-1)*9/4,1)</f>
        <v>6.9</v>
      </c>
      <c r="L81" s="20">
        <f>ROUND(1+(INDEX(CachTinhDiem!$B$15:$E$20,MATCH($C81,CachTinhDiem!$A$15:$A$20,0),MATCH($B81,CachTinhDiem!$B$14:$E$14,0))-1)*9/4,1)</f>
        <v>10</v>
      </c>
      <c r="M81" s="19">
        <f t="shared" si="1"/>
        <v>0</v>
      </c>
      <c r="N81" s="23">
        <f>MAX(0,1-M81*CachTinhDiem!$B$25)</f>
        <v>1</v>
      </c>
      <c r="O81" s="20">
        <f>ROUND((CachTinhDiem!$B$23*K81+CachTinhDiem!$B$24*L81)*N81,1)</f>
        <v>7.8</v>
      </c>
      <c r="P81" s="19" t="s">
        <v>3227</v>
      </c>
    </row>
    <row r="82" spans="1:16" ht="15" customHeight="1" x14ac:dyDescent="0.35">
      <c r="A82" s="18" t="s">
        <v>2544</v>
      </c>
      <c r="B82" s="18" t="s">
        <v>3226</v>
      </c>
      <c r="C82" s="18" t="s">
        <v>90</v>
      </c>
      <c r="D82" s="19">
        <v>8</v>
      </c>
      <c r="E82" s="19">
        <v>40</v>
      </c>
      <c r="F82" s="19">
        <v>12</v>
      </c>
      <c r="G82" s="19">
        <v>2</v>
      </c>
      <c r="H82" s="19">
        <v>5</v>
      </c>
      <c r="I82" s="19">
        <v>4</v>
      </c>
      <c r="J82" s="19">
        <v>3</v>
      </c>
      <c r="K82" s="20">
        <f>ROUND(1+(SUMPRODUCT(INDEX(CachTinhDiem!$B$8:$E$11,MATCH($B82,CachTinhDiem!$A$8:$A$11,0),0),$G82:$J82)-1)*9/4,1)</f>
        <v>8</v>
      </c>
      <c r="L82" s="20">
        <f>ROUND(1+(INDEX(CachTinhDiem!$B$15:$E$20,MATCH($C82,CachTinhDiem!$A$15:$A$20,0),MATCH($B82,CachTinhDiem!$B$14:$E$14,0))-1)*9/4,1)</f>
        <v>7.8</v>
      </c>
      <c r="M82" s="19">
        <f t="shared" si="1"/>
        <v>0</v>
      </c>
      <c r="N82" s="23">
        <f>MAX(0,1-M82*CachTinhDiem!$B$25)</f>
        <v>1</v>
      </c>
      <c r="O82" s="20">
        <f>ROUND((CachTinhDiem!$B$23*K82+CachTinhDiem!$B$24*L82)*N82,1)</f>
        <v>7.9</v>
      </c>
      <c r="P82" s="19" t="s">
        <v>3227</v>
      </c>
    </row>
    <row r="83" spans="1:16" ht="15" customHeight="1" x14ac:dyDescent="0.35">
      <c r="A83" s="18" t="s">
        <v>918</v>
      </c>
      <c r="B83" s="18" t="s">
        <v>3229</v>
      </c>
      <c r="C83" s="18" t="s">
        <v>110</v>
      </c>
      <c r="D83" s="19">
        <v>5</v>
      </c>
      <c r="E83" s="19">
        <v>14</v>
      </c>
      <c r="F83" s="19">
        <v>37</v>
      </c>
      <c r="G83" s="19">
        <v>5</v>
      </c>
      <c r="H83" s="19">
        <v>1</v>
      </c>
      <c r="I83" s="19">
        <v>2</v>
      </c>
      <c r="J83" s="19">
        <v>4</v>
      </c>
      <c r="K83" s="20">
        <f>ROUND(1+(SUMPRODUCT(INDEX(CachTinhDiem!$B$8:$E$11,MATCH($B83,CachTinhDiem!$A$8:$A$11,0),0),$G83:$J83)-1)*9/4,1)</f>
        <v>4.5999999999999996</v>
      </c>
      <c r="L83" s="20">
        <f>ROUND(1+(INDEX(CachTinhDiem!$B$15:$E$20,MATCH($C83,CachTinhDiem!$A$15:$A$20,0),MATCH($B83,CachTinhDiem!$B$14:$E$14,0))-1)*9/4,1)</f>
        <v>7.8</v>
      </c>
      <c r="M83" s="19">
        <f t="shared" si="1"/>
        <v>23</v>
      </c>
      <c r="N83" s="23">
        <f>MAX(0,1-M83*CachTinhDiem!$B$25)</f>
        <v>0</v>
      </c>
      <c r="O83" s="20">
        <f>ROUND((CachTinhDiem!$B$23*K83+CachTinhDiem!$B$24*L83)*N83,1)</f>
        <v>0</v>
      </c>
      <c r="P83" s="19" t="s">
        <v>3227</v>
      </c>
    </row>
    <row r="84" spans="1:16" ht="15" customHeight="1" x14ac:dyDescent="0.35">
      <c r="A84" s="18" t="s">
        <v>3016</v>
      </c>
      <c r="B84" s="18" t="s">
        <v>3228</v>
      </c>
      <c r="C84" s="18" t="s">
        <v>115</v>
      </c>
      <c r="D84" s="19">
        <v>20</v>
      </c>
      <c r="E84" s="19">
        <v>40</v>
      </c>
      <c r="F84" s="19">
        <v>7</v>
      </c>
      <c r="G84" s="19">
        <v>2</v>
      </c>
      <c r="H84" s="19">
        <v>4</v>
      </c>
      <c r="I84" s="19">
        <v>4</v>
      </c>
      <c r="J84" s="19">
        <v>2</v>
      </c>
      <c r="K84" s="20">
        <f>ROUND(1+(SUMPRODUCT(INDEX(CachTinhDiem!$B$8:$E$11,MATCH($B84,CachTinhDiem!$A$8:$A$11,0),0),$G84:$J84)-1)*9/4,1)</f>
        <v>5.0999999999999996</v>
      </c>
      <c r="L84" s="20">
        <f>ROUND(1+(INDEX(CachTinhDiem!$B$15:$E$20,MATCH($C84,CachTinhDiem!$A$15:$A$20,0),MATCH($B84,CachTinhDiem!$B$14:$E$14,0))-1)*9/4,1)</f>
        <v>5.5</v>
      </c>
      <c r="M84" s="19">
        <f t="shared" si="1"/>
        <v>13</v>
      </c>
      <c r="N84" s="23">
        <f>MAX(0,1-M84*CachTinhDiem!$B$25)</f>
        <v>0</v>
      </c>
      <c r="O84" s="20">
        <f>ROUND((CachTinhDiem!$B$23*K84+CachTinhDiem!$B$24*L84)*N84,1)</f>
        <v>0</v>
      </c>
      <c r="P84" s="19" t="s">
        <v>3227</v>
      </c>
    </row>
    <row r="85" spans="1:16" ht="15" customHeight="1" x14ac:dyDescent="0.35">
      <c r="A85" s="18" t="s">
        <v>714</v>
      </c>
      <c r="B85" s="18" t="s">
        <v>3229</v>
      </c>
      <c r="C85" s="18" t="s">
        <v>110</v>
      </c>
      <c r="D85" s="19">
        <v>16</v>
      </c>
      <c r="E85" s="19">
        <v>31</v>
      </c>
      <c r="F85" s="19">
        <v>5</v>
      </c>
      <c r="G85" s="19">
        <v>2</v>
      </c>
      <c r="H85" s="19">
        <v>4</v>
      </c>
      <c r="I85" s="19">
        <v>3</v>
      </c>
      <c r="J85" s="19">
        <v>3</v>
      </c>
      <c r="K85" s="20">
        <f>ROUND(1+(SUMPRODUCT(INDEX(CachTinhDiem!$B$8:$E$11,MATCH($B85,CachTinhDiem!$A$8:$A$11,0),0),$G85:$J85)-1)*9/4,1)</f>
        <v>6</v>
      </c>
      <c r="L85" s="20">
        <f>ROUND(1+(INDEX(CachTinhDiem!$B$15:$E$20,MATCH($C85,CachTinhDiem!$A$15:$A$20,0),MATCH($B85,CachTinhDiem!$B$14:$E$14,0))-1)*9/4,1)</f>
        <v>7.8</v>
      </c>
      <c r="M85" s="19">
        <f t="shared" si="1"/>
        <v>11</v>
      </c>
      <c r="N85" s="23">
        <f>MAX(0,1-M85*CachTinhDiem!$B$25)</f>
        <v>0</v>
      </c>
      <c r="O85" s="20">
        <f>ROUND((CachTinhDiem!$B$23*K85+CachTinhDiem!$B$24*L85)*N85,1)</f>
        <v>0</v>
      </c>
      <c r="P85" s="19" t="s">
        <v>3227</v>
      </c>
    </row>
    <row r="86" spans="1:16" ht="15" customHeight="1" x14ac:dyDescent="0.35">
      <c r="A86" s="18" t="s">
        <v>972</v>
      </c>
      <c r="B86" s="18" t="s">
        <v>3224</v>
      </c>
      <c r="C86" s="18" t="s">
        <v>150</v>
      </c>
      <c r="D86" s="19">
        <v>5</v>
      </c>
      <c r="E86" s="19">
        <v>18</v>
      </c>
      <c r="F86" s="19">
        <v>30</v>
      </c>
      <c r="G86" s="19">
        <v>4</v>
      </c>
      <c r="H86" s="19">
        <v>1</v>
      </c>
      <c r="I86" s="19">
        <v>3</v>
      </c>
      <c r="J86" s="19">
        <v>3</v>
      </c>
      <c r="K86" s="20">
        <f>ROUND(1+(SUMPRODUCT(INDEX(CachTinhDiem!$B$8:$E$11,MATCH($B86,CachTinhDiem!$A$8:$A$11,0),0),$G86:$J86)-1)*9/4,1)</f>
        <v>5.0999999999999996</v>
      </c>
      <c r="L86" s="20">
        <f>ROUND(1+(INDEX(CachTinhDiem!$B$15:$E$20,MATCH($C86,CachTinhDiem!$A$15:$A$20,0),MATCH($B86,CachTinhDiem!$B$14:$E$14,0))-1)*9/4,1)</f>
        <v>3.3</v>
      </c>
      <c r="M86" s="19">
        <f t="shared" si="1"/>
        <v>12</v>
      </c>
      <c r="N86" s="23">
        <f>MAX(0,1-M86*CachTinhDiem!$B$25)</f>
        <v>0</v>
      </c>
      <c r="O86" s="20">
        <f>ROUND((CachTinhDiem!$B$23*K86+CachTinhDiem!$B$24*L86)*N86,1)</f>
        <v>0</v>
      </c>
      <c r="P86" s="19" t="s">
        <v>3227</v>
      </c>
    </row>
    <row r="87" spans="1:16" ht="15" customHeight="1" x14ac:dyDescent="0.35">
      <c r="A87" s="18" t="s">
        <v>2528</v>
      </c>
      <c r="B87" s="18" t="s">
        <v>3226</v>
      </c>
      <c r="C87" s="18" t="s">
        <v>103</v>
      </c>
      <c r="D87" s="19">
        <v>7</v>
      </c>
      <c r="E87" s="19">
        <v>35</v>
      </c>
      <c r="F87" s="19">
        <v>29</v>
      </c>
      <c r="G87" s="19">
        <v>4</v>
      </c>
      <c r="H87" s="19">
        <v>1</v>
      </c>
      <c r="I87" s="19">
        <v>3</v>
      </c>
      <c r="J87" s="19">
        <v>5</v>
      </c>
      <c r="K87" s="20">
        <f>ROUND(1+(SUMPRODUCT(INDEX(CachTinhDiem!$B$8:$E$11,MATCH($B87,CachTinhDiem!$A$8:$A$11,0),0),$G87:$J87)-1)*9/4,1)</f>
        <v>5.0999999999999996</v>
      </c>
      <c r="L87" s="20">
        <f>ROUND(1+(INDEX(CachTinhDiem!$B$15:$E$20,MATCH($C87,CachTinhDiem!$A$15:$A$20,0),MATCH($B87,CachTinhDiem!$B$14:$E$14,0))-1)*9/4,1)</f>
        <v>3.3</v>
      </c>
      <c r="M87" s="19">
        <f t="shared" si="1"/>
        <v>0</v>
      </c>
      <c r="N87" s="23">
        <f>MAX(0,1-M87*CachTinhDiem!$B$25)</f>
        <v>1</v>
      </c>
      <c r="O87" s="20">
        <f>ROUND((CachTinhDiem!$B$23*K87+CachTinhDiem!$B$24*L87)*N87,1)</f>
        <v>4.5999999999999996</v>
      </c>
      <c r="P87" s="19" t="s">
        <v>3227</v>
      </c>
    </row>
    <row r="88" spans="1:16" ht="15" customHeight="1" x14ac:dyDescent="0.35">
      <c r="A88" s="18" t="s">
        <v>3005</v>
      </c>
      <c r="B88" s="18" t="s">
        <v>3224</v>
      </c>
      <c r="C88" s="18" t="s">
        <v>115</v>
      </c>
      <c r="D88" s="19">
        <v>18</v>
      </c>
      <c r="E88" s="19">
        <v>39</v>
      </c>
      <c r="F88" s="19">
        <v>10</v>
      </c>
      <c r="G88" s="19">
        <v>2</v>
      </c>
      <c r="H88" s="19">
        <v>3</v>
      </c>
      <c r="I88" s="19">
        <v>3</v>
      </c>
      <c r="J88" s="19">
        <v>2</v>
      </c>
      <c r="K88" s="20">
        <f>ROUND(1+(SUMPRODUCT(INDEX(CachTinhDiem!$B$8:$E$11,MATCH($B88,CachTinhDiem!$A$8:$A$11,0),0),$G88:$J88)-1)*9/4,1)</f>
        <v>4.8</v>
      </c>
      <c r="L88" s="20">
        <f>ROUND(1+(INDEX(CachTinhDiem!$B$15:$E$20,MATCH($C88,CachTinhDiem!$A$15:$A$20,0),MATCH($B88,CachTinhDiem!$B$14:$E$14,0))-1)*9/4,1)</f>
        <v>7.8</v>
      </c>
      <c r="M88" s="19">
        <f t="shared" si="1"/>
        <v>8</v>
      </c>
      <c r="N88" s="23">
        <f>MAX(0,1-M88*CachTinhDiem!$B$25)</f>
        <v>0.19999999999999996</v>
      </c>
      <c r="O88" s="20">
        <f>ROUND((CachTinhDiem!$B$23*K88+CachTinhDiem!$B$24*L88)*N88,1)</f>
        <v>1.1000000000000001</v>
      </c>
      <c r="P88" s="19" t="s">
        <v>3227</v>
      </c>
    </row>
    <row r="89" spans="1:16" ht="15" customHeight="1" x14ac:dyDescent="0.35">
      <c r="A89" s="18" t="s">
        <v>1822</v>
      </c>
      <c r="B89" s="18" t="s">
        <v>3229</v>
      </c>
      <c r="C89" s="18" t="s">
        <v>110</v>
      </c>
      <c r="D89" s="19">
        <v>18</v>
      </c>
      <c r="E89" s="19">
        <v>35</v>
      </c>
      <c r="F89" s="19">
        <v>39</v>
      </c>
      <c r="G89" s="19">
        <v>2</v>
      </c>
      <c r="H89" s="19">
        <v>3</v>
      </c>
      <c r="I89" s="19">
        <v>3</v>
      </c>
      <c r="J89" s="19">
        <v>4</v>
      </c>
      <c r="K89" s="20">
        <f>ROUND(1+(SUMPRODUCT(INDEX(CachTinhDiem!$B$8:$E$11,MATCH($B89,CachTinhDiem!$A$8:$A$11,0),0),$G89:$J89)-1)*9/4,1)</f>
        <v>6</v>
      </c>
      <c r="L89" s="20">
        <f>ROUND(1+(INDEX(CachTinhDiem!$B$15:$E$20,MATCH($C89,CachTinhDiem!$A$15:$A$20,0),MATCH($B89,CachTinhDiem!$B$14:$E$14,0))-1)*9/4,1)</f>
        <v>7.8</v>
      </c>
      <c r="M89" s="19">
        <f t="shared" si="1"/>
        <v>4</v>
      </c>
      <c r="N89" s="23">
        <f>MAX(0,1-M89*CachTinhDiem!$B$25)</f>
        <v>0.6</v>
      </c>
      <c r="O89" s="20">
        <f>ROUND((CachTinhDiem!$B$23*K89+CachTinhDiem!$B$24*L89)*N89,1)</f>
        <v>3.9</v>
      </c>
      <c r="P89" s="19" t="s">
        <v>3225</v>
      </c>
    </row>
    <row r="90" spans="1:16" ht="15" customHeight="1" x14ac:dyDescent="0.35">
      <c r="A90" s="18" t="s">
        <v>2271</v>
      </c>
      <c r="B90" s="18" t="s">
        <v>3226</v>
      </c>
      <c r="C90" s="18" t="s">
        <v>115</v>
      </c>
      <c r="D90" s="19">
        <v>13</v>
      </c>
      <c r="E90" s="19">
        <v>32</v>
      </c>
      <c r="F90" s="19">
        <v>23</v>
      </c>
      <c r="G90" s="19">
        <v>3</v>
      </c>
      <c r="H90" s="19">
        <v>2</v>
      </c>
      <c r="I90" s="19">
        <v>4</v>
      </c>
      <c r="J90" s="19">
        <v>3</v>
      </c>
      <c r="K90" s="20">
        <f>ROUND(1+(SUMPRODUCT(INDEX(CachTinhDiem!$B$8:$E$11,MATCH($B90,CachTinhDiem!$A$8:$A$11,0),0),$G90:$J90)-1)*9/4,1)</f>
        <v>6</v>
      </c>
      <c r="L90" s="20">
        <f>ROUND(1+(INDEX(CachTinhDiem!$B$15:$E$20,MATCH($C90,CachTinhDiem!$A$15:$A$20,0),MATCH($B90,CachTinhDiem!$B$14:$E$14,0))-1)*9/4,1)</f>
        <v>10</v>
      </c>
      <c r="M90" s="19">
        <f t="shared" si="1"/>
        <v>0</v>
      </c>
      <c r="N90" s="23">
        <f>MAX(0,1-M90*CachTinhDiem!$B$25)</f>
        <v>1</v>
      </c>
      <c r="O90" s="20">
        <f>ROUND((CachTinhDiem!$B$23*K90+CachTinhDiem!$B$24*L90)*N90,1)</f>
        <v>7.2</v>
      </c>
      <c r="P90" s="19" t="s">
        <v>3227</v>
      </c>
    </row>
    <row r="91" spans="1:16" ht="15" customHeight="1" x14ac:dyDescent="0.35">
      <c r="A91" s="18" t="s">
        <v>1275</v>
      </c>
      <c r="B91" s="18" t="s">
        <v>3224</v>
      </c>
      <c r="C91" s="18" t="s">
        <v>138</v>
      </c>
      <c r="D91" s="19">
        <v>13</v>
      </c>
      <c r="E91" s="19">
        <v>29</v>
      </c>
      <c r="F91" s="19">
        <v>25</v>
      </c>
      <c r="G91" s="19">
        <v>2</v>
      </c>
      <c r="H91" s="19">
        <v>3</v>
      </c>
      <c r="I91" s="19">
        <v>3</v>
      </c>
      <c r="J91" s="19">
        <v>3</v>
      </c>
      <c r="K91" s="20">
        <f>ROUND(1+(SUMPRODUCT(INDEX(CachTinhDiem!$B$8:$E$11,MATCH($B91,CachTinhDiem!$A$8:$A$11,0),0),$G91:$J91)-1)*9/4,1)</f>
        <v>5.0999999999999996</v>
      </c>
      <c r="L91" s="20">
        <f>ROUND(1+(INDEX(CachTinhDiem!$B$15:$E$20,MATCH($C91,CachTinhDiem!$A$15:$A$20,0),MATCH($B91,CachTinhDiem!$B$14:$E$14,0))-1)*9/4,1)</f>
        <v>10</v>
      </c>
      <c r="M91" s="19">
        <f t="shared" si="1"/>
        <v>0</v>
      </c>
      <c r="N91" s="23">
        <f>MAX(0,1-M91*CachTinhDiem!$B$25)</f>
        <v>1</v>
      </c>
      <c r="O91" s="20">
        <f>ROUND((CachTinhDiem!$B$23*K91+CachTinhDiem!$B$24*L91)*N91,1)</f>
        <v>6.6</v>
      </c>
      <c r="P91" s="19" t="s">
        <v>3227</v>
      </c>
    </row>
    <row r="92" spans="1:16" ht="15" customHeight="1" x14ac:dyDescent="0.35">
      <c r="A92" s="18" t="s">
        <v>888</v>
      </c>
      <c r="B92" s="18" t="s">
        <v>3226</v>
      </c>
      <c r="C92" s="18" t="s">
        <v>150</v>
      </c>
      <c r="D92" s="19">
        <v>7</v>
      </c>
      <c r="E92" s="19">
        <v>18</v>
      </c>
      <c r="F92" s="19">
        <v>37</v>
      </c>
      <c r="G92" s="19">
        <v>4</v>
      </c>
      <c r="H92" s="19">
        <v>2</v>
      </c>
      <c r="I92" s="19">
        <v>2</v>
      </c>
      <c r="J92" s="19">
        <v>3</v>
      </c>
      <c r="K92" s="20">
        <f>ROUND(1+(SUMPRODUCT(INDEX(CachTinhDiem!$B$8:$E$11,MATCH($B92,CachTinhDiem!$A$8:$A$11,0),0),$G92:$J92)-1)*9/4,1)</f>
        <v>3.7</v>
      </c>
      <c r="L92" s="20">
        <f>ROUND(1+(INDEX(CachTinhDiem!$B$15:$E$20,MATCH($C92,CachTinhDiem!$A$15:$A$20,0),MATCH($B92,CachTinhDiem!$B$14:$E$14,0))-1)*9/4,1)</f>
        <v>10</v>
      </c>
      <c r="M92" s="19">
        <f t="shared" si="1"/>
        <v>19</v>
      </c>
      <c r="N92" s="23">
        <f>MAX(0,1-M92*CachTinhDiem!$B$25)</f>
        <v>0</v>
      </c>
      <c r="O92" s="20">
        <f>ROUND((CachTinhDiem!$B$23*K92+CachTinhDiem!$B$24*L92)*N92,1)</f>
        <v>0</v>
      </c>
      <c r="P92" s="19" t="s">
        <v>3227</v>
      </c>
    </row>
    <row r="93" spans="1:16" ht="15" customHeight="1" x14ac:dyDescent="0.35">
      <c r="A93" s="18" t="s">
        <v>704</v>
      </c>
      <c r="B93" s="18" t="s">
        <v>3226</v>
      </c>
      <c r="C93" s="18" t="s">
        <v>103</v>
      </c>
      <c r="D93" s="19">
        <v>18</v>
      </c>
      <c r="E93" s="19">
        <v>36</v>
      </c>
      <c r="F93" s="19">
        <v>39</v>
      </c>
      <c r="G93" s="19">
        <v>2</v>
      </c>
      <c r="H93" s="19">
        <v>5</v>
      </c>
      <c r="I93" s="19">
        <v>2</v>
      </c>
      <c r="J93" s="19">
        <v>4</v>
      </c>
      <c r="K93" s="20">
        <f>ROUND(1+(SUMPRODUCT(INDEX(CachTinhDiem!$B$8:$E$11,MATCH($B93,CachTinhDiem!$A$8:$A$11,0),0),$G93:$J93)-1)*9/4,1)</f>
        <v>6.2</v>
      </c>
      <c r="L93" s="20">
        <f>ROUND(1+(INDEX(CachTinhDiem!$B$15:$E$20,MATCH($C93,CachTinhDiem!$A$15:$A$20,0),MATCH($B93,CachTinhDiem!$B$14:$E$14,0))-1)*9/4,1)</f>
        <v>3.3</v>
      </c>
      <c r="M93" s="19">
        <f t="shared" si="1"/>
        <v>3</v>
      </c>
      <c r="N93" s="23">
        <f>MAX(0,1-M93*CachTinhDiem!$B$25)</f>
        <v>0.7</v>
      </c>
      <c r="O93" s="20">
        <f>ROUND((CachTinhDiem!$B$23*K93+CachTinhDiem!$B$24*L93)*N93,1)</f>
        <v>3.7</v>
      </c>
      <c r="P93" s="19" t="s">
        <v>3227</v>
      </c>
    </row>
    <row r="94" spans="1:16" ht="15" customHeight="1" x14ac:dyDescent="0.35">
      <c r="A94" s="18" t="s">
        <v>2068</v>
      </c>
      <c r="B94" s="18" t="s">
        <v>3226</v>
      </c>
      <c r="C94" s="18" t="s">
        <v>103</v>
      </c>
      <c r="D94" s="19">
        <v>12</v>
      </c>
      <c r="E94" s="19">
        <v>33</v>
      </c>
      <c r="F94" s="19">
        <v>6</v>
      </c>
      <c r="G94" s="19">
        <v>3</v>
      </c>
      <c r="H94" s="19">
        <v>3</v>
      </c>
      <c r="I94" s="19">
        <v>3</v>
      </c>
      <c r="J94" s="19">
        <v>4</v>
      </c>
      <c r="K94" s="20">
        <f>ROUND(1+(SUMPRODUCT(INDEX(CachTinhDiem!$B$8:$E$11,MATCH($B94,CachTinhDiem!$A$8:$A$11,0),0),$G94:$J94)-1)*9/4,1)</f>
        <v>6</v>
      </c>
      <c r="L94" s="20">
        <f>ROUND(1+(INDEX(CachTinhDiem!$B$15:$E$20,MATCH($C94,CachTinhDiem!$A$15:$A$20,0),MATCH($B94,CachTinhDiem!$B$14:$E$14,0))-1)*9/4,1)</f>
        <v>3.3</v>
      </c>
      <c r="M94" s="19">
        <f t="shared" si="1"/>
        <v>6</v>
      </c>
      <c r="N94" s="23">
        <f>MAX(0,1-M94*CachTinhDiem!$B$25)</f>
        <v>0.39999999999999991</v>
      </c>
      <c r="O94" s="20">
        <f>ROUND((CachTinhDiem!$B$23*K94+CachTinhDiem!$B$24*L94)*N94,1)</f>
        <v>2.1</v>
      </c>
      <c r="P94" s="19" t="s">
        <v>3225</v>
      </c>
    </row>
    <row r="95" spans="1:16" ht="15" customHeight="1" x14ac:dyDescent="0.35">
      <c r="A95" s="18" t="s">
        <v>1938</v>
      </c>
      <c r="B95" s="18" t="s">
        <v>3228</v>
      </c>
      <c r="C95" s="18" t="s">
        <v>110</v>
      </c>
      <c r="D95" s="19">
        <v>18</v>
      </c>
      <c r="E95" s="19">
        <v>37</v>
      </c>
      <c r="F95" s="19">
        <v>5</v>
      </c>
      <c r="G95" s="19">
        <v>2</v>
      </c>
      <c r="H95" s="19">
        <v>4</v>
      </c>
      <c r="I95" s="19">
        <v>3</v>
      </c>
      <c r="J95" s="19">
        <v>4</v>
      </c>
      <c r="K95" s="20">
        <f>ROUND(1+(SUMPRODUCT(INDEX(CachTinhDiem!$B$8:$E$11,MATCH($B95,CachTinhDiem!$A$8:$A$11,0),0),$G95:$J95)-1)*9/4,1)</f>
        <v>7.3</v>
      </c>
      <c r="L95" s="20">
        <f>ROUND(1+(INDEX(CachTinhDiem!$B$15:$E$20,MATCH($C95,CachTinhDiem!$A$15:$A$20,0),MATCH($B95,CachTinhDiem!$B$14:$E$14,0))-1)*9/4,1)</f>
        <v>7.8</v>
      </c>
      <c r="M95" s="19">
        <f t="shared" si="1"/>
        <v>13</v>
      </c>
      <c r="N95" s="23">
        <f>MAX(0,1-M95*CachTinhDiem!$B$25)</f>
        <v>0</v>
      </c>
      <c r="O95" s="20">
        <f>ROUND((CachTinhDiem!$B$23*K95+CachTinhDiem!$B$24*L95)*N95,1)</f>
        <v>0</v>
      </c>
      <c r="P95" s="19" t="s">
        <v>3227</v>
      </c>
    </row>
    <row r="96" spans="1:16" ht="15" customHeight="1" x14ac:dyDescent="0.35">
      <c r="A96" s="18" t="s">
        <v>846</v>
      </c>
      <c r="B96" s="18" t="s">
        <v>3229</v>
      </c>
      <c r="C96" s="18" t="s">
        <v>103</v>
      </c>
      <c r="D96" s="19">
        <v>12</v>
      </c>
      <c r="E96" s="19">
        <v>29</v>
      </c>
      <c r="F96" s="19">
        <v>36</v>
      </c>
      <c r="G96" s="19">
        <v>2</v>
      </c>
      <c r="H96" s="19">
        <v>3</v>
      </c>
      <c r="I96" s="19">
        <v>2</v>
      </c>
      <c r="J96" s="19">
        <v>5</v>
      </c>
      <c r="K96" s="20">
        <f>ROUND(1+(SUMPRODUCT(INDEX(CachTinhDiem!$B$8:$E$11,MATCH($B96,CachTinhDiem!$A$8:$A$11,0),0),$G96:$J96)-1)*9/4,1)</f>
        <v>6</v>
      </c>
      <c r="L96" s="20">
        <f>ROUND(1+(INDEX(CachTinhDiem!$B$15:$E$20,MATCH($C96,CachTinhDiem!$A$15:$A$20,0),MATCH($B96,CachTinhDiem!$B$14:$E$14,0))-1)*9/4,1)</f>
        <v>7.8</v>
      </c>
      <c r="M96" s="19">
        <f t="shared" si="1"/>
        <v>7</v>
      </c>
      <c r="N96" s="23">
        <f>MAX(0,1-M96*CachTinhDiem!$B$25)</f>
        <v>0.29999999999999993</v>
      </c>
      <c r="O96" s="20">
        <f>ROUND((CachTinhDiem!$B$23*K96+CachTinhDiem!$B$24*L96)*N96,1)</f>
        <v>2</v>
      </c>
      <c r="P96" s="19" t="s">
        <v>3227</v>
      </c>
    </row>
    <row r="97" spans="1:16" ht="15" customHeight="1" x14ac:dyDescent="0.35">
      <c r="A97" s="18" t="s">
        <v>1437</v>
      </c>
      <c r="B97" s="18" t="s">
        <v>3229</v>
      </c>
      <c r="C97" s="18" t="s">
        <v>115</v>
      </c>
      <c r="D97" s="19">
        <v>11</v>
      </c>
      <c r="E97" s="19">
        <v>30</v>
      </c>
      <c r="F97" s="19">
        <v>30</v>
      </c>
      <c r="G97" s="19">
        <v>2</v>
      </c>
      <c r="H97" s="19">
        <v>3</v>
      </c>
      <c r="I97" s="19">
        <v>3</v>
      </c>
      <c r="J97" s="19">
        <v>2</v>
      </c>
      <c r="K97" s="20">
        <f>ROUND(1+(SUMPRODUCT(INDEX(CachTinhDiem!$B$8:$E$11,MATCH($B97,CachTinhDiem!$A$8:$A$11,0),0),$G97:$J97)-1)*9/4,1)</f>
        <v>4.5999999999999996</v>
      </c>
      <c r="L97" s="20">
        <f>ROUND(1+(INDEX(CachTinhDiem!$B$15:$E$20,MATCH($C97,CachTinhDiem!$A$15:$A$20,0),MATCH($B97,CachTinhDiem!$B$14:$E$14,0))-1)*9/4,1)</f>
        <v>10</v>
      </c>
      <c r="M97" s="19">
        <f t="shared" si="1"/>
        <v>0</v>
      </c>
      <c r="N97" s="23">
        <f>MAX(0,1-M97*CachTinhDiem!$B$25)</f>
        <v>1</v>
      </c>
      <c r="O97" s="20">
        <f>ROUND((CachTinhDiem!$B$23*K97+CachTinhDiem!$B$24*L97)*N97,1)</f>
        <v>6.2</v>
      </c>
      <c r="P97" s="19" t="s">
        <v>3227</v>
      </c>
    </row>
    <row r="98" spans="1:16" ht="15" customHeight="1" x14ac:dyDescent="0.35">
      <c r="A98" s="18" t="s">
        <v>2386</v>
      </c>
      <c r="B98" s="18" t="s">
        <v>3224</v>
      </c>
      <c r="C98" s="18" t="s">
        <v>103</v>
      </c>
      <c r="D98" s="19">
        <v>21</v>
      </c>
      <c r="E98" s="19">
        <v>36</v>
      </c>
      <c r="F98" s="19">
        <v>17</v>
      </c>
      <c r="G98" s="19">
        <v>1</v>
      </c>
      <c r="H98" s="19">
        <v>5</v>
      </c>
      <c r="I98" s="19">
        <v>3</v>
      </c>
      <c r="J98" s="19">
        <v>4</v>
      </c>
      <c r="K98" s="20">
        <f>ROUND(1+(SUMPRODUCT(INDEX(CachTinhDiem!$B$8:$E$11,MATCH($B98,CachTinhDiem!$A$8:$A$11,0),0),$G98:$J98)-1)*9/4,1)</f>
        <v>5.7</v>
      </c>
      <c r="L98" s="20">
        <f>ROUND(1+(INDEX(CachTinhDiem!$B$15:$E$20,MATCH($C98,CachTinhDiem!$A$15:$A$20,0),MATCH($B98,CachTinhDiem!$B$14:$E$14,0))-1)*9/4,1)</f>
        <v>3.3</v>
      </c>
      <c r="M98" s="19">
        <f t="shared" si="1"/>
        <v>4</v>
      </c>
      <c r="N98" s="23">
        <f>MAX(0,1-M98*CachTinhDiem!$B$25)</f>
        <v>0.6</v>
      </c>
      <c r="O98" s="20">
        <f>ROUND((CachTinhDiem!$B$23*K98+CachTinhDiem!$B$24*L98)*N98,1)</f>
        <v>3</v>
      </c>
      <c r="P98" s="19" t="s">
        <v>3225</v>
      </c>
    </row>
    <row r="99" spans="1:16" ht="15" customHeight="1" x14ac:dyDescent="0.35">
      <c r="A99" s="18" t="s">
        <v>2253</v>
      </c>
      <c r="B99" s="18" t="s">
        <v>3228</v>
      </c>
      <c r="C99" s="18" t="s">
        <v>150</v>
      </c>
      <c r="D99" s="19">
        <v>5</v>
      </c>
      <c r="E99" s="19">
        <v>14</v>
      </c>
      <c r="F99" s="19">
        <v>31</v>
      </c>
      <c r="G99" s="19">
        <v>4</v>
      </c>
      <c r="H99" s="19">
        <v>1</v>
      </c>
      <c r="I99" s="19">
        <v>2</v>
      </c>
      <c r="J99" s="19">
        <v>3</v>
      </c>
      <c r="K99" s="20">
        <f>ROUND(1+(SUMPRODUCT(INDEX(CachTinhDiem!$B$8:$E$11,MATCH($B99,CachTinhDiem!$A$8:$A$11,0),0),$G99:$J99)-1)*9/4,1)</f>
        <v>4.2</v>
      </c>
      <c r="L99" s="20">
        <f>ROUND(1+(INDEX(CachTinhDiem!$B$15:$E$20,MATCH($C99,CachTinhDiem!$A$15:$A$20,0),MATCH($B99,CachTinhDiem!$B$14:$E$14,0))-1)*9/4,1)</f>
        <v>5.5</v>
      </c>
      <c r="M99" s="19">
        <f t="shared" si="1"/>
        <v>17</v>
      </c>
      <c r="N99" s="23">
        <f>MAX(0,1-M99*CachTinhDiem!$B$25)</f>
        <v>0</v>
      </c>
      <c r="O99" s="20">
        <f>ROUND((CachTinhDiem!$B$23*K99+CachTinhDiem!$B$24*L99)*N99,1)</f>
        <v>0</v>
      </c>
      <c r="P99" s="19" t="s">
        <v>3227</v>
      </c>
    </row>
    <row r="100" spans="1:16" ht="15" customHeight="1" x14ac:dyDescent="0.35">
      <c r="A100" s="18" t="s">
        <v>2022</v>
      </c>
      <c r="B100" s="18" t="s">
        <v>3226</v>
      </c>
      <c r="C100" s="18" t="s">
        <v>110</v>
      </c>
      <c r="D100" s="19">
        <v>18</v>
      </c>
      <c r="E100" s="19">
        <v>37</v>
      </c>
      <c r="F100" s="19">
        <v>9</v>
      </c>
      <c r="G100" s="19">
        <v>2</v>
      </c>
      <c r="H100" s="19">
        <v>4</v>
      </c>
      <c r="I100" s="19">
        <v>3</v>
      </c>
      <c r="J100" s="19">
        <v>3</v>
      </c>
      <c r="K100" s="20">
        <f>ROUND(1+(SUMPRODUCT(INDEX(CachTinhDiem!$B$8:$E$11,MATCH($B100,CachTinhDiem!$A$8:$A$11,0),0),$G100:$J100)-1)*9/4,1)</f>
        <v>6.2</v>
      </c>
      <c r="L100" s="20">
        <f>ROUND(1+(INDEX(CachTinhDiem!$B$15:$E$20,MATCH($C100,CachTinhDiem!$A$15:$A$20,0),MATCH($B100,CachTinhDiem!$B$14:$E$14,0))-1)*9/4,1)</f>
        <v>5.5</v>
      </c>
      <c r="M100" s="19">
        <f t="shared" si="1"/>
        <v>9</v>
      </c>
      <c r="N100" s="23">
        <f>MAX(0,1-M100*CachTinhDiem!$B$25)</f>
        <v>9.9999999999999978E-2</v>
      </c>
      <c r="O100" s="20">
        <f>ROUND((CachTinhDiem!$B$23*K100+CachTinhDiem!$B$24*L100)*N100,1)</f>
        <v>0.6</v>
      </c>
      <c r="P100" s="19" t="s">
        <v>3225</v>
      </c>
    </row>
    <row r="101" spans="1:16" ht="15" customHeight="1" x14ac:dyDescent="0.35">
      <c r="A101" s="18" t="s">
        <v>2414</v>
      </c>
      <c r="B101" s="18" t="s">
        <v>3228</v>
      </c>
      <c r="C101" s="18" t="s">
        <v>115</v>
      </c>
      <c r="D101" s="19">
        <v>17</v>
      </c>
      <c r="E101" s="19">
        <v>35</v>
      </c>
      <c r="F101" s="19">
        <v>21</v>
      </c>
      <c r="G101" s="19">
        <v>2</v>
      </c>
      <c r="H101" s="19">
        <v>2</v>
      </c>
      <c r="I101" s="19">
        <v>3</v>
      </c>
      <c r="J101" s="19">
        <v>3</v>
      </c>
      <c r="K101" s="20">
        <f>ROUND(1+(SUMPRODUCT(INDEX(CachTinhDiem!$B$8:$E$11,MATCH($B101,CachTinhDiem!$A$8:$A$11,0),0),$G101:$J101)-1)*9/4,1)</f>
        <v>5.0999999999999996</v>
      </c>
      <c r="L101" s="20">
        <f>ROUND(1+(INDEX(CachTinhDiem!$B$15:$E$20,MATCH($C101,CachTinhDiem!$A$15:$A$20,0),MATCH($B101,CachTinhDiem!$B$14:$E$14,0))-1)*9/4,1)</f>
        <v>5.5</v>
      </c>
      <c r="M101" s="19">
        <f t="shared" si="1"/>
        <v>0</v>
      </c>
      <c r="N101" s="23">
        <f>MAX(0,1-M101*CachTinhDiem!$B$25)</f>
        <v>1</v>
      </c>
      <c r="O101" s="20">
        <f>ROUND((CachTinhDiem!$B$23*K101+CachTinhDiem!$B$24*L101)*N101,1)</f>
        <v>5.2</v>
      </c>
      <c r="P101" s="19" t="s">
        <v>3225</v>
      </c>
    </row>
    <row r="102" spans="1:16" ht="15" customHeight="1" x14ac:dyDescent="0.35">
      <c r="A102" s="18" t="s">
        <v>700</v>
      </c>
      <c r="B102" s="18" t="s">
        <v>3224</v>
      </c>
      <c r="C102" s="18" t="s">
        <v>103</v>
      </c>
      <c r="D102" s="19">
        <v>8</v>
      </c>
      <c r="E102" s="19">
        <v>22</v>
      </c>
      <c r="F102" s="19">
        <v>6</v>
      </c>
      <c r="G102" s="19">
        <v>4</v>
      </c>
      <c r="H102" s="19">
        <v>2</v>
      </c>
      <c r="I102" s="19">
        <v>3</v>
      </c>
      <c r="J102" s="19">
        <v>5</v>
      </c>
      <c r="K102" s="20">
        <f>ROUND(1+(SUMPRODUCT(INDEX(CachTinhDiem!$B$8:$E$11,MATCH($B102,CachTinhDiem!$A$8:$A$11,0),0),$G102:$J102)-1)*9/4,1)</f>
        <v>6</v>
      </c>
      <c r="L102" s="20">
        <f>ROUND(1+(INDEX(CachTinhDiem!$B$15:$E$20,MATCH($C102,CachTinhDiem!$A$15:$A$20,0),MATCH($B102,CachTinhDiem!$B$14:$E$14,0))-1)*9/4,1)</f>
        <v>3.3</v>
      </c>
      <c r="M102" s="19">
        <f t="shared" si="1"/>
        <v>2</v>
      </c>
      <c r="N102" s="23">
        <f>MAX(0,1-M102*CachTinhDiem!$B$25)</f>
        <v>0.8</v>
      </c>
      <c r="O102" s="20">
        <f>ROUND((CachTinhDiem!$B$23*K102+CachTinhDiem!$B$24*L102)*N102,1)</f>
        <v>4.2</v>
      </c>
      <c r="P102" s="19" t="s">
        <v>3227</v>
      </c>
    </row>
    <row r="103" spans="1:16" ht="15" customHeight="1" x14ac:dyDescent="0.35">
      <c r="A103" s="18" t="s">
        <v>1755</v>
      </c>
      <c r="B103" s="18" t="s">
        <v>3226</v>
      </c>
      <c r="C103" s="18" t="s">
        <v>103</v>
      </c>
      <c r="D103" s="19">
        <v>11</v>
      </c>
      <c r="E103" s="19">
        <v>32</v>
      </c>
      <c r="F103" s="19">
        <v>14</v>
      </c>
      <c r="G103" s="19">
        <v>3</v>
      </c>
      <c r="H103" s="19">
        <v>3</v>
      </c>
      <c r="I103" s="19">
        <v>3</v>
      </c>
      <c r="J103" s="19">
        <v>3</v>
      </c>
      <c r="K103" s="20">
        <f>ROUND(1+(SUMPRODUCT(INDEX(CachTinhDiem!$B$8:$E$11,MATCH($B103,CachTinhDiem!$A$8:$A$11,0),0),$G103:$J103)-1)*9/4,1)</f>
        <v>5.5</v>
      </c>
      <c r="L103" s="20">
        <f>ROUND(1+(INDEX(CachTinhDiem!$B$15:$E$20,MATCH($C103,CachTinhDiem!$A$15:$A$20,0),MATCH($B103,CachTinhDiem!$B$14:$E$14,0))-1)*9/4,1)</f>
        <v>3.3</v>
      </c>
      <c r="M103" s="19">
        <f t="shared" si="1"/>
        <v>0</v>
      </c>
      <c r="N103" s="23">
        <f>MAX(0,1-M103*CachTinhDiem!$B$25)</f>
        <v>1</v>
      </c>
      <c r="O103" s="20">
        <f>ROUND((CachTinhDiem!$B$23*K103+CachTinhDiem!$B$24*L103)*N103,1)</f>
        <v>4.8</v>
      </c>
      <c r="P103" s="19" t="s">
        <v>3227</v>
      </c>
    </row>
    <row r="104" spans="1:16" ht="15" customHeight="1" x14ac:dyDescent="0.35">
      <c r="A104" s="18" t="s">
        <v>1453</v>
      </c>
      <c r="B104" s="18" t="s">
        <v>3228</v>
      </c>
      <c r="C104" s="18" t="s">
        <v>150</v>
      </c>
      <c r="D104" s="19">
        <v>5</v>
      </c>
      <c r="E104" s="19">
        <v>19</v>
      </c>
      <c r="F104" s="19">
        <v>39</v>
      </c>
      <c r="G104" s="19">
        <v>4</v>
      </c>
      <c r="H104" s="19">
        <v>1</v>
      </c>
      <c r="I104" s="19">
        <v>3</v>
      </c>
      <c r="J104" s="19">
        <v>3</v>
      </c>
      <c r="K104" s="20">
        <f>ROUND(1+(SUMPRODUCT(INDEX(CachTinhDiem!$B$8:$E$11,MATCH($B104,CachTinhDiem!$A$8:$A$11,0),0),$G104:$J104)-1)*9/4,1)</f>
        <v>4.5999999999999996</v>
      </c>
      <c r="L104" s="20">
        <f>ROUND(1+(INDEX(CachTinhDiem!$B$15:$E$20,MATCH($C104,CachTinhDiem!$A$15:$A$20,0),MATCH($B104,CachTinhDiem!$B$14:$E$14,0))-1)*9/4,1)</f>
        <v>5.5</v>
      </c>
      <c r="M104" s="19">
        <f t="shared" si="1"/>
        <v>20</v>
      </c>
      <c r="N104" s="23">
        <f>MAX(0,1-M104*CachTinhDiem!$B$25)</f>
        <v>0</v>
      </c>
      <c r="O104" s="20">
        <f>ROUND((CachTinhDiem!$B$23*K104+CachTinhDiem!$B$24*L104)*N104,1)</f>
        <v>0</v>
      </c>
      <c r="P104" s="19" t="s">
        <v>3225</v>
      </c>
    </row>
    <row r="105" spans="1:16" ht="15" customHeight="1" x14ac:dyDescent="0.35">
      <c r="A105" s="18" t="s">
        <v>754</v>
      </c>
      <c r="B105" s="18" t="s">
        <v>3229</v>
      </c>
      <c r="C105" s="18" t="s">
        <v>110</v>
      </c>
      <c r="D105" s="19">
        <v>20</v>
      </c>
      <c r="E105" s="19">
        <v>39</v>
      </c>
      <c r="F105" s="19">
        <v>22</v>
      </c>
      <c r="G105" s="19">
        <v>2</v>
      </c>
      <c r="H105" s="19">
        <v>4</v>
      </c>
      <c r="I105" s="19">
        <v>3</v>
      </c>
      <c r="J105" s="19">
        <v>2</v>
      </c>
      <c r="K105" s="20">
        <f>ROUND(1+(SUMPRODUCT(INDEX(CachTinhDiem!$B$8:$E$11,MATCH($B105,CachTinhDiem!$A$8:$A$11,0),0),$G105:$J105)-1)*9/4,1)</f>
        <v>5.3</v>
      </c>
      <c r="L105" s="20">
        <f>ROUND(1+(INDEX(CachTinhDiem!$B$15:$E$20,MATCH($C105,CachTinhDiem!$A$15:$A$20,0),MATCH($B105,CachTinhDiem!$B$14:$E$14,0))-1)*9/4,1)</f>
        <v>7.8</v>
      </c>
      <c r="M105" s="19">
        <f t="shared" si="1"/>
        <v>0</v>
      </c>
      <c r="N105" s="23">
        <f>MAX(0,1-M105*CachTinhDiem!$B$25)</f>
        <v>1</v>
      </c>
      <c r="O105" s="20">
        <f>ROUND((CachTinhDiem!$B$23*K105+CachTinhDiem!$B$24*L105)*N105,1)</f>
        <v>6.1</v>
      </c>
      <c r="P105" s="19" t="s">
        <v>3227</v>
      </c>
    </row>
    <row r="106" spans="1:16" ht="15" customHeight="1" x14ac:dyDescent="0.35">
      <c r="A106" s="18" t="s">
        <v>535</v>
      </c>
      <c r="B106" s="18" t="s">
        <v>3228</v>
      </c>
      <c r="C106" s="18" t="s">
        <v>110</v>
      </c>
      <c r="D106" s="19">
        <v>15</v>
      </c>
      <c r="E106" s="19">
        <v>31</v>
      </c>
      <c r="F106" s="19">
        <v>15</v>
      </c>
      <c r="G106" s="19">
        <v>2</v>
      </c>
      <c r="H106" s="19">
        <v>4</v>
      </c>
      <c r="I106" s="19">
        <v>3</v>
      </c>
      <c r="J106" s="19">
        <v>3</v>
      </c>
      <c r="K106" s="20">
        <f>ROUND(1+(SUMPRODUCT(INDEX(CachTinhDiem!$B$8:$E$11,MATCH($B106,CachTinhDiem!$A$8:$A$11,0),0),$G106:$J106)-1)*9/4,1)</f>
        <v>6</v>
      </c>
      <c r="L106" s="20">
        <f>ROUND(1+(INDEX(CachTinhDiem!$B$15:$E$20,MATCH($C106,CachTinhDiem!$A$15:$A$20,0),MATCH($B106,CachTinhDiem!$B$14:$E$14,0))-1)*9/4,1)</f>
        <v>7.8</v>
      </c>
      <c r="M106" s="19">
        <f t="shared" si="1"/>
        <v>0</v>
      </c>
      <c r="N106" s="23">
        <f>MAX(0,1-M106*CachTinhDiem!$B$25)</f>
        <v>1</v>
      </c>
      <c r="O106" s="20">
        <f>ROUND((CachTinhDiem!$B$23*K106+CachTinhDiem!$B$24*L106)*N106,1)</f>
        <v>6.5</v>
      </c>
      <c r="P106" s="19" t="s">
        <v>3225</v>
      </c>
    </row>
    <row r="107" spans="1:16" ht="15" customHeight="1" x14ac:dyDescent="0.35">
      <c r="A107" s="18" t="s">
        <v>1572</v>
      </c>
      <c r="B107" s="18" t="s">
        <v>3228</v>
      </c>
      <c r="C107" s="18" t="s">
        <v>115</v>
      </c>
      <c r="D107" s="19">
        <v>26</v>
      </c>
      <c r="E107" s="19">
        <v>39</v>
      </c>
      <c r="F107" s="19">
        <v>23</v>
      </c>
      <c r="G107" s="19">
        <v>1</v>
      </c>
      <c r="H107" s="19">
        <v>5</v>
      </c>
      <c r="I107" s="19">
        <v>3</v>
      </c>
      <c r="J107" s="19">
        <v>1</v>
      </c>
      <c r="K107" s="20">
        <f>ROUND(1+(SUMPRODUCT(INDEX(CachTinhDiem!$B$8:$E$11,MATCH($B107,CachTinhDiem!$A$8:$A$11,0),0),$G107:$J107)-1)*9/4,1)</f>
        <v>3.7</v>
      </c>
      <c r="L107" s="20">
        <f>ROUND(1+(INDEX(CachTinhDiem!$B$15:$E$20,MATCH($C107,CachTinhDiem!$A$15:$A$20,0),MATCH($B107,CachTinhDiem!$B$14:$E$14,0))-1)*9/4,1)</f>
        <v>5.5</v>
      </c>
      <c r="M107" s="19">
        <f t="shared" si="1"/>
        <v>3</v>
      </c>
      <c r="N107" s="23">
        <f>MAX(0,1-M107*CachTinhDiem!$B$25)</f>
        <v>0.7</v>
      </c>
      <c r="O107" s="20">
        <f>ROUND((CachTinhDiem!$B$23*K107+CachTinhDiem!$B$24*L107)*N107,1)</f>
        <v>3</v>
      </c>
      <c r="P107" s="19" t="s">
        <v>3227</v>
      </c>
    </row>
    <row r="108" spans="1:16" ht="15" customHeight="1" x14ac:dyDescent="0.35">
      <c r="A108" s="18" t="s">
        <v>321</v>
      </c>
      <c r="B108" s="18" t="s">
        <v>3226</v>
      </c>
      <c r="C108" s="18" t="s">
        <v>115</v>
      </c>
      <c r="D108" s="19">
        <v>21</v>
      </c>
      <c r="E108" s="19">
        <v>39</v>
      </c>
      <c r="F108" s="19">
        <v>20</v>
      </c>
      <c r="G108" s="19">
        <v>1</v>
      </c>
      <c r="H108" s="19">
        <v>5</v>
      </c>
      <c r="I108" s="19">
        <v>3</v>
      </c>
      <c r="J108" s="19">
        <v>2</v>
      </c>
      <c r="K108" s="20">
        <f>ROUND(1+(SUMPRODUCT(INDEX(CachTinhDiem!$B$8:$E$11,MATCH($B108,CachTinhDiem!$A$8:$A$11,0),0),$G108:$J108)-1)*9/4,1)</f>
        <v>6.4</v>
      </c>
      <c r="L108" s="20">
        <f>ROUND(1+(INDEX(CachTinhDiem!$B$15:$E$20,MATCH($C108,CachTinhDiem!$A$15:$A$20,0),MATCH($B108,CachTinhDiem!$B$14:$E$14,0))-1)*9/4,1)</f>
        <v>10</v>
      </c>
      <c r="M108" s="19">
        <f t="shared" si="1"/>
        <v>1</v>
      </c>
      <c r="N108" s="23">
        <f>MAX(0,1-M108*CachTinhDiem!$B$25)</f>
        <v>0.9</v>
      </c>
      <c r="O108" s="20">
        <f>ROUND((CachTinhDiem!$B$23*K108+CachTinhDiem!$B$24*L108)*N108,1)</f>
        <v>6.7</v>
      </c>
      <c r="P108" s="19" t="s">
        <v>3227</v>
      </c>
    </row>
    <row r="109" spans="1:16" ht="15" customHeight="1" x14ac:dyDescent="0.35">
      <c r="A109" s="18" t="s">
        <v>171</v>
      </c>
      <c r="B109" s="18" t="s">
        <v>3226</v>
      </c>
      <c r="C109" s="18" t="s">
        <v>110</v>
      </c>
      <c r="D109" s="19">
        <v>5</v>
      </c>
      <c r="E109" s="19">
        <v>12</v>
      </c>
      <c r="F109" s="19">
        <v>37</v>
      </c>
      <c r="G109" s="19">
        <v>5</v>
      </c>
      <c r="H109" s="19">
        <v>2</v>
      </c>
      <c r="I109" s="19">
        <v>4</v>
      </c>
      <c r="J109" s="19">
        <v>3</v>
      </c>
      <c r="K109" s="20">
        <f>ROUND(1+(SUMPRODUCT(INDEX(CachTinhDiem!$B$8:$E$11,MATCH($B109,CachTinhDiem!$A$8:$A$11,0),0),$G109:$J109)-1)*9/4,1)</f>
        <v>6</v>
      </c>
      <c r="L109" s="20">
        <f>ROUND(1+(INDEX(CachTinhDiem!$B$15:$E$20,MATCH($C109,CachTinhDiem!$A$15:$A$20,0),MATCH($B109,CachTinhDiem!$B$14:$E$14,0))-1)*9/4,1)</f>
        <v>5.5</v>
      </c>
      <c r="M109" s="19">
        <f t="shared" si="1"/>
        <v>25</v>
      </c>
      <c r="N109" s="23">
        <f>MAX(0,1-M109*CachTinhDiem!$B$25)</f>
        <v>0</v>
      </c>
      <c r="O109" s="20">
        <f>ROUND((CachTinhDiem!$B$23*K109+CachTinhDiem!$B$24*L109)*N109,1)</f>
        <v>0</v>
      </c>
      <c r="P109" s="19" t="s">
        <v>3227</v>
      </c>
    </row>
    <row r="110" spans="1:16" ht="15" customHeight="1" x14ac:dyDescent="0.35">
      <c r="A110" s="18" t="s">
        <v>1451</v>
      </c>
      <c r="B110" s="18" t="s">
        <v>3224</v>
      </c>
      <c r="C110" s="18" t="s">
        <v>90</v>
      </c>
      <c r="D110" s="19">
        <v>5</v>
      </c>
      <c r="E110" s="19">
        <v>13</v>
      </c>
      <c r="F110" s="19">
        <v>6</v>
      </c>
      <c r="G110" s="19">
        <v>4</v>
      </c>
      <c r="H110" s="19">
        <v>2</v>
      </c>
      <c r="I110" s="19">
        <v>2</v>
      </c>
      <c r="J110" s="19">
        <v>2</v>
      </c>
      <c r="K110" s="20">
        <f>ROUND(1+(SUMPRODUCT(INDEX(CachTinhDiem!$B$8:$E$11,MATCH($B110,CachTinhDiem!$A$8:$A$11,0),0),$G110:$J110)-1)*9/4,1)</f>
        <v>4.2</v>
      </c>
      <c r="L110" s="20">
        <f>ROUND(1+(INDEX(CachTinhDiem!$B$15:$E$20,MATCH($C110,CachTinhDiem!$A$15:$A$20,0),MATCH($B110,CachTinhDiem!$B$14:$E$14,0))-1)*9/4,1)</f>
        <v>5.5</v>
      </c>
      <c r="M110" s="19">
        <f t="shared" si="1"/>
        <v>0</v>
      </c>
      <c r="N110" s="23">
        <f>MAX(0,1-M110*CachTinhDiem!$B$25)</f>
        <v>1</v>
      </c>
      <c r="O110" s="20">
        <f>ROUND((CachTinhDiem!$B$23*K110+CachTinhDiem!$B$24*L110)*N110,1)</f>
        <v>4.5999999999999996</v>
      </c>
      <c r="P110" s="19" t="s">
        <v>3227</v>
      </c>
    </row>
    <row r="111" spans="1:16" ht="15" customHeight="1" x14ac:dyDescent="0.35">
      <c r="A111" s="18" t="s">
        <v>2221</v>
      </c>
      <c r="B111" s="18" t="s">
        <v>3224</v>
      </c>
      <c r="C111" s="18" t="s">
        <v>138</v>
      </c>
      <c r="D111" s="19">
        <v>25</v>
      </c>
      <c r="E111" s="19">
        <v>39</v>
      </c>
      <c r="F111" s="19">
        <v>35</v>
      </c>
      <c r="G111" s="19">
        <v>2</v>
      </c>
      <c r="H111" s="19">
        <v>5</v>
      </c>
      <c r="I111" s="19">
        <v>5</v>
      </c>
      <c r="J111" s="19">
        <v>3</v>
      </c>
      <c r="K111" s="20">
        <f>ROUND(1+(SUMPRODUCT(INDEX(CachTinhDiem!$B$8:$E$11,MATCH($B111,CachTinhDiem!$A$8:$A$11,0),0),$G111:$J111)-1)*9/4,1)</f>
        <v>8.1999999999999993</v>
      </c>
      <c r="L111" s="20">
        <f>ROUND(1+(INDEX(CachTinhDiem!$B$15:$E$20,MATCH($C111,CachTinhDiem!$A$15:$A$20,0),MATCH($B111,CachTinhDiem!$B$14:$E$14,0))-1)*9/4,1)</f>
        <v>10</v>
      </c>
      <c r="M111" s="19">
        <f t="shared" si="1"/>
        <v>0</v>
      </c>
      <c r="N111" s="23">
        <f>MAX(0,1-M111*CachTinhDiem!$B$25)</f>
        <v>1</v>
      </c>
      <c r="O111" s="20">
        <f>ROUND((CachTinhDiem!$B$23*K111+CachTinhDiem!$B$24*L111)*N111,1)</f>
        <v>8.6999999999999993</v>
      </c>
      <c r="P111" s="19" t="s">
        <v>3227</v>
      </c>
    </row>
    <row r="112" spans="1:16" ht="15" customHeight="1" x14ac:dyDescent="0.35">
      <c r="A112" s="18" t="s">
        <v>3093</v>
      </c>
      <c r="B112" s="18" t="s">
        <v>3228</v>
      </c>
      <c r="C112" s="18" t="s">
        <v>150</v>
      </c>
      <c r="D112" s="19">
        <v>27</v>
      </c>
      <c r="E112" s="19">
        <v>40</v>
      </c>
      <c r="F112" s="19">
        <v>13</v>
      </c>
      <c r="G112" s="19">
        <v>1</v>
      </c>
      <c r="H112" s="19">
        <v>5</v>
      </c>
      <c r="I112" s="19">
        <v>2</v>
      </c>
      <c r="J112" s="19">
        <v>3</v>
      </c>
      <c r="K112" s="20">
        <f>ROUND(1+(SUMPRODUCT(INDEX(CachTinhDiem!$B$8:$E$11,MATCH($B112,CachTinhDiem!$A$8:$A$11,0),0),$G112:$J112)-1)*9/4,1)</f>
        <v>6</v>
      </c>
      <c r="L112" s="20">
        <f>ROUND(1+(INDEX(CachTinhDiem!$B$15:$E$20,MATCH($C112,CachTinhDiem!$A$15:$A$20,0),MATCH($B112,CachTinhDiem!$B$14:$E$14,0))-1)*9/4,1)</f>
        <v>5.5</v>
      </c>
      <c r="M112" s="19">
        <f t="shared" si="1"/>
        <v>14</v>
      </c>
      <c r="N112" s="23">
        <f>MAX(0,1-M112*CachTinhDiem!$B$25)</f>
        <v>0</v>
      </c>
      <c r="O112" s="20">
        <f>ROUND((CachTinhDiem!$B$23*K112+CachTinhDiem!$B$24*L112)*N112,1)</f>
        <v>0</v>
      </c>
      <c r="P112" s="19" t="s">
        <v>3227</v>
      </c>
    </row>
    <row r="113" spans="1:16" ht="15" customHeight="1" x14ac:dyDescent="0.35">
      <c r="A113" s="18" t="s">
        <v>1946</v>
      </c>
      <c r="B113" s="18" t="s">
        <v>3229</v>
      </c>
      <c r="C113" s="18" t="s">
        <v>138</v>
      </c>
      <c r="D113" s="19">
        <v>5</v>
      </c>
      <c r="E113" s="19">
        <v>10</v>
      </c>
      <c r="F113" s="19">
        <v>32</v>
      </c>
      <c r="G113" s="19">
        <v>4</v>
      </c>
      <c r="H113" s="19">
        <v>2</v>
      </c>
      <c r="I113" s="19">
        <v>4</v>
      </c>
      <c r="J113" s="19">
        <v>1</v>
      </c>
      <c r="K113" s="20">
        <f>ROUND(1+(SUMPRODUCT(INDEX(CachTinhDiem!$B$8:$E$11,MATCH($B113,CachTinhDiem!$A$8:$A$11,0),0),$G113:$J113)-1)*9/4,1)</f>
        <v>4.4000000000000004</v>
      </c>
      <c r="L113" s="20">
        <f>ROUND(1+(INDEX(CachTinhDiem!$B$15:$E$20,MATCH($C113,CachTinhDiem!$A$15:$A$20,0),MATCH($B113,CachTinhDiem!$B$14:$E$14,0))-1)*9/4,1)</f>
        <v>7.8</v>
      </c>
      <c r="M113" s="19">
        <f t="shared" si="1"/>
        <v>22</v>
      </c>
      <c r="N113" s="23">
        <f>MAX(0,1-M113*CachTinhDiem!$B$25)</f>
        <v>0</v>
      </c>
      <c r="O113" s="20">
        <f>ROUND((CachTinhDiem!$B$23*K113+CachTinhDiem!$B$24*L113)*N113,1)</f>
        <v>0</v>
      </c>
      <c r="P113" s="19" t="s">
        <v>3227</v>
      </c>
    </row>
    <row r="114" spans="1:16" ht="15" customHeight="1" x14ac:dyDescent="0.35">
      <c r="A114" s="18" t="s">
        <v>375</v>
      </c>
      <c r="B114" s="18" t="s">
        <v>3228</v>
      </c>
      <c r="C114" s="18" t="s">
        <v>110</v>
      </c>
      <c r="D114" s="19">
        <v>5</v>
      </c>
      <c r="E114" s="19">
        <v>15</v>
      </c>
      <c r="F114" s="19">
        <v>16</v>
      </c>
      <c r="G114" s="19">
        <v>4</v>
      </c>
      <c r="H114" s="19">
        <v>1</v>
      </c>
      <c r="I114" s="19">
        <v>2</v>
      </c>
      <c r="J114" s="19">
        <v>4</v>
      </c>
      <c r="K114" s="20">
        <f>ROUND(1+(SUMPRODUCT(INDEX(CachTinhDiem!$B$8:$E$11,MATCH($B114,CachTinhDiem!$A$8:$A$11,0),0),$G114:$J114)-1)*9/4,1)</f>
        <v>5.5</v>
      </c>
      <c r="L114" s="20">
        <f>ROUND(1+(INDEX(CachTinhDiem!$B$15:$E$20,MATCH($C114,CachTinhDiem!$A$15:$A$20,0),MATCH($B114,CachTinhDiem!$B$14:$E$14,0))-1)*9/4,1)</f>
        <v>7.8</v>
      </c>
      <c r="M114" s="19">
        <f t="shared" si="1"/>
        <v>1</v>
      </c>
      <c r="N114" s="23">
        <f>MAX(0,1-M114*CachTinhDiem!$B$25)</f>
        <v>0.9</v>
      </c>
      <c r="O114" s="20">
        <f>ROUND((CachTinhDiem!$B$23*K114+CachTinhDiem!$B$24*L114)*N114,1)</f>
        <v>5.6</v>
      </c>
      <c r="P114" s="19" t="s">
        <v>3227</v>
      </c>
    </row>
    <row r="115" spans="1:16" ht="15" customHeight="1" x14ac:dyDescent="0.35">
      <c r="A115" s="18" t="s">
        <v>2346</v>
      </c>
      <c r="B115" s="18" t="s">
        <v>3228</v>
      </c>
      <c r="C115" s="18" t="s">
        <v>150</v>
      </c>
      <c r="D115" s="19">
        <v>26</v>
      </c>
      <c r="E115" s="19">
        <v>39</v>
      </c>
      <c r="F115" s="19">
        <v>39</v>
      </c>
      <c r="G115" s="19">
        <v>1</v>
      </c>
      <c r="H115" s="19">
        <v>5</v>
      </c>
      <c r="I115" s="19">
        <v>2</v>
      </c>
      <c r="J115" s="19">
        <v>3</v>
      </c>
      <c r="K115" s="20">
        <f>ROUND(1+(SUMPRODUCT(INDEX(CachTinhDiem!$B$8:$E$11,MATCH($B115,CachTinhDiem!$A$8:$A$11,0),0),$G115:$J115)-1)*9/4,1)</f>
        <v>6</v>
      </c>
      <c r="L115" s="20">
        <f>ROUND(1+(INDEX(CachTinhDiem!$B$15:$E$20,MATCH($C115,CachTinhDiem!$A$15:$A$20,0),MATCH($B115,CachTinhDiem!$B$14:$E$14,0))-1)*9/4,1)</f>
        <v>5.5</v>
      </c>
      <c r="M115" s="19">
        <f t="shared" si="1"/>
        <v>0</v>
      </c>
      <c r="N115" s="23">
        <f>MAX(0,1-M115*CachTinhDiem!$B$25)</f>
        <v>1</v>
      </c>
      <c r="O115" s="20">
        <f>ROUND((CachTinhDiem!$B$23*K115+CachTinhDiem!$B$24*L115)*N115,1)</f>
        <v>5.9</v>
      </c>
      <c r="P115" s="19" t="s">
        <v>3227</v>
      </c>
    </row>
    <row r="116" spans="1:16" ht="15" customHeight="1" x14ac:dyDescent="0.35">
      <c r="A116" s="18" t="s">
        <v>1715</v>
      </c>
      <c r="B116" s="18" t="s">
        <v>3229</v>
      </c>
      <c r="C116" s="18" t="s">
        <v>103</v>
      </c>
      <c r="D116" s="19">
        <v>14</v>
      </c>
      <c r="E116" s="19">
        <v>34</v>
      </c>
      <c r="F116" s="19">
        <v>32</v>
      </c>
      <c r="G116" s="19">
        <v>2</v>
      </c>
      <c r="H116" s="19">
        <v>4</v>
      </c>
      <c r="I116" s="19">
        <v>3</v>
      </c>
      <c r="J116" s="19">
        <v>4</v>
      </c>
      <c r="K116" s="20">
        <f>ROUND(1+(SUMPRODUCT(INDEX(CachTinhDiem!$B$8:$E$11,MATCH($B116,CachTinhDiem!$A$8:$A$11,0),0),$G116:$J116)-1)*9/4,1)</f>
        <v>6.6</v>
      </c>
      <c r="L116" s="20">
        <f>ROUND(1+(INDEX(CachTinhDiem!$B$15:$E$20,MATCH($C116,CachTinhDiem!$A$15:$A$20,0),MATCH($B116,CachTinhDiem!$B$14:$E$14,0))-1)*9/4,1)</f>
        <v>7.8</v>
      </c>
      <c r="M116" s="19">
        <f t="shared" si="1"/>
        <v>0</v>
      </c>
      <c r="N116" s="23">
        <f>MAX(0,1-M116*CachTinhDiem!$B$25)</f>
        <v>1</v>
      </c>
      <c r="O116" s="20">
        <f>ROUND((CachTinhDiem!$B$23*K116+CachTinhDiem!$B$24*L116)*N116,1)</f>
        <v>7</v>
      </c>
      <c r="P116" s="19" t="s">
        <v>3227</v>
      </c>
    </row>
    <row r="117" spans="1:16" ht="15" customHeight="1" x14ac:dyDescent="0.35">
      <c r="A117" s="18" t="s">
        <v>645</v>
      </c>
      <c r="B117" s="18" t="s">
        <v>3224</v>
      </c>
      <c r="C117" s="18" t="s">
        <v>115</v>
      </c>
      <c r="D117" s="19">
        <v>19</v>
      </c>
      <c r="E117" s="19">
        <v>34</v>
      </c>
      <c r="F117" s="19">
        <v>7</v>
      </c>
      <c r="G117" s="19">
        <v>2</v>
      </c>
      <c r="H117" s="19">
        <v>4</v>
      </c>
      <c r="I117" s="19">
        <v>3</v>
      </c>
      <c r="J117" s="19">
        <v>4</v>
      </c>
      <c r="K117" s="20">
        <f>ROUND(1+(SUMPRODUCT(INDEX(CachTinhDiem!$B$8:$E$11,MATCH($B117,CachTinhDiem!$A$8:$A$11,0),0),$G117:$J117)-1)*9/4,1)</f>
        <v>5.7</v>
      </c>
      <c r="L117" s="20">
        <f>ROUND(1+(INDEX(CachTinhDiem!$B$15:$E$20,MATCH($C117,CachTinhDiem!$A$15:$A$20,0),MATCH($B117,CachTinhDiem!$B$14:$E$14,0))-1)*9/4,1)</f>
        <v>7.8</v>
      </c>
      <c r="M117" s="19">
        <f t="shared" si="1"/>
        <v>12</v>
      </c>
      <c r="N117" s="23">
        <f>MAX(0,1-M117*CachTinhDiem!$B$25)</f>
        <v>0</v>
      </c>
      <c r="O117" s="20">
        <f>ROUND((CachTinhDiem!$B$23*K117+CachTinhDiem!$B$24*L117)*N117,1)</f>
        <v>0</v>
      </c>
      <c r="P117" s="19" t="s">
        <v>3227</v>
      </c>
    </row>
    <row r="118" spans="1:16" ht="15" customHeight="1" x14ac:dyDescent="0.35">
      <c r="A118" s="18" t="s">
        <v>1856</v>
      </c>
      <c r="B118" s="18" t="s">
        <v>3226</v>
      </c>
      <c r="C118" s="18" t="s">
        <v>150</v>
      </c>
      <c r="D118" s="19">
        <v>18</v>
      </c>
      <c r="E118" s="19">
        <v>34</v>
      </c>
      <c r="F118" s="19">
        <v>13</v>
      </c>
      <c r="G118" s="19">
        <v>2</v>
      </c>
      <c r="H118" s="19">
        <v>3</v>
      </c>
      <c r="I118" s="19">
        <v>4</v>
      </c>
      <c r="J118" s="19">
        <v>2</v>
      </c>
      <c r="K118" s="20">
        <f>ROUND(1+(SUMPRODUCT(INDEX(CachTinhDiem!$B$8:$E$11,MATCH($B118,CachTinhDiem!$A$8:$A$11,0),0),$G118:$J118)-1)*9/4,1)</f>
        <v>6.2</v>
      </c>
      <c r="L118" s="20">
        <f>ROUND(1+(INDEX(CachTinhDiem!$B$15:$E$20,MATCH($C118,CachTinhDiem!$A$15:$A$20,0),MATCH($B118,CachTinhDiem!$B$14:$E$14,0))-1)*9/4,1)</f>
        <v>10</v>
      </c>
      <c r="M118" s="19">
        <f t="shared" si="1"/>
        <v>5</v>
      </c>
      <c r="N118" s="23">
        <f>MAX(0,1-M118*CachTinhDiem!$B$25)</f>
        <v>0.5</v>
      </c>
      <c r="O118" s="20">
        <f>ROUND((CachTinhDiem!$B$23*K118+CachTinhDiem!$B$24*L118)*N118,1)</f>
        <v>3.7</v>
      </c>
      <c r="P118" s="19" t="s">
        <v>3227</v>
      </c>
    </row>
    <row r="119" spans="1:16" ht="15" customHeight="1" x14ac:dyDescent="0.35">
      <c r="A119" s="18" t="s">
        <v>260</v>
      </c>
      <c r="B119" s="18" t="s">
        <v>3229</v>
      </c>
      <c r="C119" s="18" t="s">
        <v>138</v>
      </c>
      <c r="D119" s="19">
        <v>6</v>
      </c>
      <c r="E119" s="19">
        <v>20</v>
      </c>
      <c r="F119" s="19">
        <v>24</v>
      </c>
      <c r="G119" s="19">
        <v>4</v>
      </c>
      <c r="H119" s="19">
        <v>2</v>
      </c>
      <c r="I119" s="19">
        <v>3</v>
      </c>
      <c r="J119" s="19">
        <v>2</v>
      </c>
      <c r="K119" s="20">
        <f>ROUND(1+(SUMPRODUCT(INDEX(CachTinhDiem!$B$8:$E$11,MATCH($B119,CachTinhDiem!$A$8:$A$11,0),0),$G119:$J119)-1)*9/4,1)</f>
        <v>4.4000000000000004</v>
      </c>
      <c r="L119" s="20">
        <f>ROUND(1+(INDEX(CachTinhDiem!$B$15:$E$20,MATCH($C119,CachTinhDiem!$A$15:$A$20,0),MATCH($B119,CachTinhDiem!$B$14:$E$14,0))-1)*9/4,1)</f>
        <v>7.8</v>
      </c>
      <c r="M119" s="19">
        <f t="shared" si="1"/>
        <v>4</v>
      </c>
      <c r="N119" s="23">
        <f>MAX(0,1-M119*CachTinhDiem!$B$25)</f>
        <v>0.6</v>
      </c>
      <c r="O119" s="20">
        <f>ROUND((CachTinhDiem!$B$23*K119+CachTinhDiem!$B$24*L119)*N119,1)</f>
        <v>3.3</v>
      </c>
      <c r="P119" s="19" t="s">
        <v>3225</v>
      </c>
    </row>
    <row r="120" spans="1:16" ht="15" customHeight="1" x14ac:dyDescent="0.35">
      <c r="A120" s="18" t="s">
        <v>2394</v>
      </c>
      <c r="B120" s="18" t="s">
        <v>3229</v>
      </c>
      <c r="C120" s="18" t="s">
        <v>103</v>
      </c>
      <c r="D120" s="19">
        <v>19</v>
      </c>
      <c r="E120" s="19">
        <v>34</v>
      </c>
      <c r="F120" s="19">
        <v>29</v>
      </c>
      <c r="G120" s="19">
        <v>2</v>
      </c>
      <c r="H120" s="19">
        <v>3</v>
      </c>
      <c r="I120" s="19">
        <v>2</v>
      </c>
      <c r="J120" s="19">
        <v>5</v>
      </c>
      <c r="K120" s="20">
        <f>ROUND(1+(SUMPRODUCT(INDEX(CachTinhDiem!$B$8:$E$11,MATCH($B120,CachTinhDiem!$A$8:$A$11,0),0),$G120:$J120)-1)*9/4,1)</f>
        <v>6</v>
      </c>
      <c r="L120" s="20">
        <f>ROUND(1+(INDEX(CachTinhDiem!$B$15:$E$20,MATCH($C120,CachTinhDiem!$A$15:$A$20,0),MATCH($B120,CachTinhDiem!$B$14:$E$14,0))-1)*9/4,1)</f>
        <v>7.8</v>
      </c>
      <c r="M120" s="19">
        <f t="shared" si="1"/>
        <v>0</v>
      </c>
      <c r="N120" s="23">
        <f>MAX(0,1-M120*CachTinhDiem!$B$25)</f>
        <v>1</v>
      </c>
      <c r="O120" s="20">
        <f>ROUND((CachTinhDiem!$B$23*K120+CachTinhDiem!$B$24*L120)*N120,1)</f>
        <v>6.5</v>
      </c>
      <c r="P120" s="19" t="s">
        <v>3227</v>
      </c>
    </row>
    <row r="121" spans="1:16" ht="15" customHeight="1" x14ac:dyDescent="0.35">
      <c r="A121" s="18" t="s">
        <v>1966</v>
      </c>
      <c r="B121" s="18" t="s">
        <v>3226</v>
      </c>
      <c r="C121" s="18" t="s">
        <v>115</v>
      </c>
      <c r="D121" s="19">
        <v>12</v>
      </c>
      <c r="E121" s="19">
        <v>33</v>
      </c>
      <c r="F121" s="19">
        <v>6</v>
      </c>
      <c r="G121" s="19">
        <v>2</v>
      </c>
      <c r="H121" s="19">
        <v>3</v>
      </c>
      <c r="I121" s="19">
        <v>4</v>
      </c>
      <c r="J121" s="19">
        <v>2</v>
      </c>
      <c r="K121" s="20">
        <f>ROUND(1+(SUMPRODUCT(INDEX(CachTinhDiem!$B$8:$E$11,MATCH($B121,CachTinhDiem!$A$8:$A$11,0),0),$G121:$J121)-1)*9/4,1)</f>
        <v>6.2</v>
      </c>
      <c r="L121" s="20">
        <f>ROUND(1+(INDEX(CachTinhDiem!$B$15:$E$20,MATCH($C121,CachTinhDiem!$A$15:$A$20,0),MATCH($B121,CachTinhDiem!$B$14:$E$14,0))-1)*9/4,1)</f>
        <v>10</v>
      </c>
      <c r="M121" s="19">
        <f t="shared" si="1"/>
        <v>6</v>
      </c>
      <c r="N121" s="23">
        <f>MAX(0,1-M121*CachTinhDiem!$B$25)</f>
        <v>0.39999999999999991</v>
      </c>
      <c r="O121" s="20">
        <f>ROUND((CachTinhDiem!$B$23*K121+CachTinhDiem!$B$24*L121)*N121,1)</f>
        <v>2.9</v>
      </c>
      <c r="P121" s="19" t="s">
        <v>3227</v>
      </c>
    </row>
    <row r="122" spans="1:16" ht="15" customHeight="1" x14ac:dyDescent="0.35">
      <c r="A122" s="18" t="s">
        <v>664</v>
      </c>
      <c r="B122" s="18" t="s">
        <v>3229</v>
      </c>
      <c r="C122" s="18" t="s">
        <v>138</v>
      </c>
      <c r="D122" s="19">
        <v>23</v>
      </c>
      <c r="E122" s="19">
        <v>40</v>
      </c>
      <c r="F122" s="19">
        <v>14</v>
      </c>
      <c r="G122" s="19">
        <v>1</v>
      </c>
      <c r="H122" s="19">
        <v>5</v>
      </c>
      <c r="I122" s="19">
        <v>5</v>
      </c>
      <c r="J122" s="19">
        <v>2</v>
      </c>
      <c r="K122" s="20">
        <f>ROUND(1+(SUMPRODUCT(INDEX(CachTinhDiem!$B$8:$E$11,MATCH($B122,CachTinhDiem!$A$8:$A$11,0),0),$G122:$J122)-1)*9/4,1)</f>
        <v>7.1</v>
      </c>
      <c r="L122" s="20">
        <f>ROUND(1+(INDEX(CachTinhDiem!$B$15:$E$20,MATCH($C122,CachTinhDiem!$A$15:$A$20,0),MATCH($B122,CachTinhDiem!$B$14:$E$14,0))-1)*9/4,1)</f>
        <v>7.8</v>
      </c>
      <c r="M122" s="19">
        <f t="shared" si="1"/>
        <v>9</v>
      </c>
      <c r="N122" s="23">
        <f>MAX(0,1-M122*CachTinhDiem!$B$25)</f>
        <v>9.9999999999999978E-2</v>
      </c>
      <c r="O122" s="20">
        <f>ROUND((CachTinhDiem!$B$23*K122+CachTinhDiem!$B$24*L122)*N122,1)</f>
        <v>0.7</v>
      </c>
      <c r="P122" s="19" t="s">
        <v>3227</v>
      </c>
    </row>
    <row r="123" spans="1:16" ht="15" customHeight="1" x14ac:dyDescent="0.35">
      <c r="A123" s="18" t="s">
        <v>1595</v>
      </c>
      <c r="B123" s="18" t="s">
        <v>3224</v>
      </c>
      <c r="C123" s="18" t="s">
        <v>90</v>
      </c>
      <c r="D123" s="19">
        <v>11</v>
      </c>
      <c r="E123" s="19">
        <v>33</v>
      </c>
      <c r="F123" s="19">
        <v>12</v>
      </c>
      <c r="G123" s="19">
        <v>3</v>
      </c>
      <c r="H123" s="19">
        <v>2</v>
      </c>
      <c r="I123" s="19">
        <v>3</v>
      </c>
      <c r="J123" s="19">
        <v>2</v>
      </c>
      <c r="K123" s="20">
        <f>ROUND(1+(SUMPRODUCT(INDEX(CachTinhDiem!$B$8:$E$11,MATCH($B123,CachTinhDiem!$A$8:$A$11,0),0),$G123:$J123)-1)*9/4,1)</f>
        <v>4.8</v>
      </c>
      <c r="L123" s="20">
        <f>ROUND(1+(INDEX(CachTinhDiem!$B$15:$E$20,MATCH($C123,CachTinhDiem!$A$15:$A$20,0),MATCH($B123,CachTinhDiem!$B$14:$E$14,0))-1)*9/4,1)</f>
        <v>5.5</v>
      </c>
      <c r="M123" s="19">
        <f t="shared" si="1"/>
        <v>0</v>
      </c>
      <c r="N123" s="23">
        <f>MAX(0,1-M123*CachTinhDiem!$B$25)</f>
        <v>1</v>
      </c>
      <c r="O123" s="20">
        <f>ROUND((CachTinhDiem!$B$23*K123+CachTinhDiem!$B$24*L123)*N123,1)</f>
        <v>5</v>
      </c>
      <c r="P123" s="19" t="s">
        <v>3227</v>
      </c>
    </row>
    <row r="124" spans="1:16" ht="15" customHeight="1" x14ac:dyDescent="0.35">
      <c r="A124" s="18" t="s">
        <v>3048</v>
      </c>
      <c r="B124" s="18" t="s">
        <v>3224</v>
      </c>
      <c r="C124" s="18" t="s">
        <v>150</v>
      </c>
      <c r="D124" s="19">
        <v>22</v>
      </c>
      <c r="E124" s="19">
        <v>40</v>
      </c>
      <c r="F124" s="19">
        <v>11</v>
      </c>
      <c r="G124" s="19">
        <v>2</v>
      </c>
      <c r="H124" s="19">
        <v>2</v>
      </c>
      <c r="I124" s="19">
        <v>3</v>
      </c>
      <c r="J124" s="19">
        <v>4</v>
      </c>
      <c r="K124" s="20">
        <f>ROUND(1+(SUMPRODUCT(INDEX(CachTinhDiem!$B$8:$E$11,MATCH($B124,CachTinhDiem!$A$8:$A$11,0),0),$G124:$J124)-1)*9/4,1)</f>
        <v>4.8</v>
      </c>
      <c r="L124" s="20">
        <f>ROUND(1+(INDEX(CachTinhDiem!$B$15:$E$20,MATCH($C124,CachTinhDiem!$A$15:$A$20,0),MATCH($B124,CachTinhDiem!$B$14:$E$14,0))-1)*9/4,1)</f>
        <v>3.3</v>
      </c>
      <c r="M124" s="19">
        <f t="shared" si="1"/>
        <v>11</v>
      </c>
      <c r="N124" s="23">
        <f>MAX(0,1-M124*CachTinhDiem!$B$25)</f>
        <v>0</v>
      </c>
      <c r="O124" s="20">
        <f>ROUND((CachTinhDiem!$B$23*K124+CachTinhDiem!$B$24*L124)*N124,1)</f>
        <v>0</v>
      </c>
      <c r="P124" s="19" t="s">
        <v>3225</v>
      </c>
    </row>
    <row r="125" spans="1:16" ht="15" customHeight="1" x14ac:dyDescent="0.35">
      <c r="A125" s="18" t="s">
        <v>1183</v>
      </c>
      <c r="B125" s="18" t="s">
        <v>3226</v>
      </c>
      <c r="C125" s="18" t="s">
        <v>138</v>
      </c>
      <c r="D125" s="19">
        <v>11</v>
      </c>
      <c r="E125" s="19">
        <v>29</v>
      </c>
      <c r="F125" s="19">
        <v>25</v>
      </c>
      <c r="G125" s="19">
        <v>3</v>
      </c>
      <c r="H125" s="19">
        <v>3</v>
      </c>
      <c r="I125" s="19">
        <v>4</v>
      </c>
      <c r="J125" s="19">
        <v>3</v>
      </c>
      <c r="K125" s="20">
        <f>ROUND(1+(SUMPRODUCT(INDEX(CachTinhDiem!$B$8:$E$11,MATCH($B125,CachTinhDiem!$A$8:$A$11,0),0),$G125:$J125)-1)*9/4,1)</f>
        <v>6.6</v>
      </c>
      <c r="L125" s="20">
        <f>ROUND(1+(INDEX(CachTinhDiem!$B$15:$E$20,MATCH($C125,CachTinhDiem!$A$15:$A$20,0),MATCH($B125,CachTinhDiem!$B$14:$E$14,0))-1)*9/4,1)</f>
        <v>7.8</v>
      </c>
      <c r="M125" s="19">
        <f t="shared" si="1"/>
        <v>0</v>
      </c>
      <c r="N125" s="23">
        <f>MAX(0,1-M125*CachTinhDiem!$B$25)</f>
        <v>1</v>
      </c>
      <c r="O125" s="20">
        <f>ROUND((CachTinhDiem!$B$23*K125+CachTinhDiem!$B$24*L125)*N125,1)</f>
        <v>7</v>
      </c>
      <c r="P125" s="19" t="s">
        <v>3227</v>
      </c>
    </row>
    <row r="126" spans="1:16" ht="15" customHeight="1" x14ac:dyDescent="0.35">
      <c r="A126" s="18" t="s">
        <v>2551</v>
      </c>
      <c r="B126" s="18" t="s">
        <v>3229</v>
      </c>
      <c r="C126" s="18" t="s">
        <v>115</v>
      </c>
      <c r="D126" s="19">
        <v>15</v>
      </c>
      <c r="E126" s="19">
        <v>36</v>
      </c>
      <c r="F126" s="19">
        <v>13</v>
      </c>
      <c r="G126" s="19">
        <v>2</v>
      </c>
      <c r="H126" s="19">
        <v>3</v>
      </c>
      <c r="I126" s="19">
        <v>4</v>
      </c>
      <c r="J126" s="19">
        <v>3</v>
      </c>
      <c r="K126" s="20">
        <f>ROUND(1+(SUMPRODUCT(INDEX(CachTinhDiem!$B$8:$E$11,MATCH($B126,CachTinhDiem!$A$8:$A$11,0),0),$G126:$J126)-1)*9/4,1)</f>
        <v>6</v>
      </c>
      <c r="L126" s="20">
        <f>ROUND(1+(INDEX(CachTinhDiem!$B$15:$E$20,MATCH($C126,CachTinhDiem!$A$15:$A$20,0),MATCH($B126,CachTinhDiem!$B$14:$E$14,0))-1)*9/4,1)</f>
        <v>10</v>
      </c>
      <c r="M126" s="19">
        <f t="shared" si="1"/>
        <v>2</v>
      </c>
      <c r="N126" s="23">
        <f>MAX(0,1-M126*CachTinhDiem!$B$25)</f>
        <v>0.8</v>
      </c>
      <c r="O126" s="20">
        <f>ROUND((CachTinhDiem!$B$23*K126+CachTinhDiem!$B$24*L126)*N126,1)</f>
        <v>5.8</v>
      </c>
      <c r="P126" s="19" t="s">
        <v>3227</v>
      </c>
    </row>
    <row r="127" spans="1:16" ht="15" customHeight="1" x14ac:dyDescent="0.35">
      <c r="A127" s="18" t="s">
        <v>2062</v>
      </c>
      <c r="B127" s="18" t="s">
        <v>3226</v>
      </c>
      <c r="C127" s="18" t="s">
        <v>103</v>
      </c>
      <c r="D127" s="19">
        <v>13</v>
      </c>
      <c r="E127" s="19">
        <v>33</v>
      </c>
      <c r="F127" s="19">
        <v>27</v>
      </c>
      <c r="G127" s="19">
        <v>3</v>
      </c>
      <c r="H127" s="19">
        <v>3</v>
      </c>
      <c r="I127" s="19">
        <v>4</v>
      </c>
      <c r="J127" s="19">
        <v>5</v>
      </c>
      <c r="K127" s="20">
        <f>ROUND(1+(SUMPRODUCT(INDEX(CachTinhDiem!$B$8:$E$11,MATCH($B127,CachTinhDiem!$A$8:$A$11,0),0),$G127:$J127)-1)*9/4,1)</f>
        <v>7.5</v>
      </c>
      <c r="L127" s="20">
        <f>ROUND(1+(INDEX(CachTinhDiem!$B$15:$E$20,MATCH($C127,CachTinhDiem!$A$15:$A$20,0),MATCH($B127,CachTinhDiem!$B$14:$E$14,0))-1)*9/4,1)</f>
        <v>3.3</v>
      </c>
      <c r="M127" s="19">
        <f t="shared" si="1"/>
        <v>0</v>
      </c>
      <c r="N127" s="23">
        <f>MAX(0,1-M127*CachTinhDiem!$B$25)</f>
        <v>1</v>
      </c>
      <c r="O127" s="20">
        <f>ROUND((CachTinhDiem!$B$23*K127+CachTinhDiem!$B$24*L127)*N127,1)</f>
        <v>6.2</v>
      </c>
      <c r="P127" s="19" t="s">
        <v>3227</v>
      </c>
    </row>
    <row r="128" spans="1:16" ht="15" customHeight="1" x14ac:dyDescent="0.35">
      <c r="A128" s="18" t="s">
        <v>2592</v>
      </c>
      <c r="B128" s="18" t="s">
        <v>3224</v>
      </c>
      <c r="C128" s="18" t="s">
        <v>115</v>
      </c>
      <c r="D128" s="19">
        <v>5</v>
      </c>
      <c r="E128" s="19">
        <v>10</v>
      </c>
      <c r="F128" s="19">
        <v>21</v>
      </c>
      <c r="G128" s="19">
        <v>4</v>
      </c>
      <c r="H128" s="19">
        <v>1</v>
      </c>
      <c r="I128" s="19">
        <v>2</v>
      </c>
      <c r="J128" s="19">
        <v>2</v>
      </c>
      <c r="K128" s="20">
        <f>ROUND(1+(SUMPRODUCT(INDEX(CachTinhDiem!$B$8:$E$11,MATCH($B128,CachTinhDiem!$A$8:$A$11,0),0),$G128:$J128)-1)*9/4,1)</f>
        <v>3.7</v>
      </c>
      <c r="L128" s="20">
        <f>ROUND(1+(INDEX(CachTinhDiem!$B$15:$E$20,MATCH($C128,CachTinhDiem!$A$15:$A$20,0),MATCH($B128,CachTinhDiem!$B$14:$E$14,0))-1)*9/4,1)</f>
        <v>7.8</v>
      </c>
      <c r="M128" s="19">
        <f t="shared" si="1"/>
        <v>11</v>
      </c>
      <c r="N128" s="23">
        <f>MAX(0,1-M128*CachTinhDiem!$B$25)</f>
        <v>0</v>
      </c>
      <c r="O128" s="20">
        <f>ROUND((CachTinhDiem!$B$23*K128+CachTinhDiem!$B$24*L128)*N128,1)</f>
        <v>0</v>
      </c>
      <c r="P128" s="19" t="s">
        <v>3227</v>
      </c>
    </row>
    <row r="129" spans="1:16" ht="15" customHeight="1" x14ac:dyDescent="0.35">
      <c r="A129" s="18" t="s">
        <v>316</v>
      </c>
      <c r="B129" s="18" t="s">
        <v>3226</v>
      </c>
      <c r="C129" s="18" t="s">
        <v>110</v>
      </c>
      <c r="D129" s="19">
        <v>17</v>
      </c>
      <c r="E129" s="19">
        <v>32</v>
      </c>
      <c r="F129" s="19">
        <v>37</v>
      </c>
      <c r="G129" s="19">
        <v>2</v>
      </c>
      <c r="H129" s="19">
        <v>5</v>
      </c>
      <c r="I129" s="19">
        <v>3</v>
      </c>
      <c r="J129" s="19">
        <v>3</v>
      </c>
      <c r="K129" s="20">
        <f>ROUND(1+(SUMPRODUCT(INDEX(CachTinhDiem!$B$8:$E$11,MATCH($B129,CachTinhDiem!$A$8:$A$11,0),0),$G129:$J129)-1)*9/4,1)</f>
        <v>6.9</v>
      </c>
      <c r="L129" s="20">
        <f>ROUND(1+(INDEX(CachTinhDiem!$B$15:$E$20,MATCH($C129,CachTinhDiem!$A$15:$A$20,0),MATCH($B129,CachTinhDiem!$B$14:$E$14,0))-1)*9/4,1)</f>
        <v>5.5</v>
      </c>
      <c r="M129" s="19">
        <f t="shared" si="1"/>
        <v>5</v>
      </c>
      <c r="N129" s="23">
        <f>MAX(0,1-M129*CachTinhDiem!$B$25)</f>
        <v>0.5</v>
      </c>
      <c r="O129" s="20">
        <f>ROUND((CachTinhDiem!$B$23*K129+CachTinhDiem!$B$24*L129)*N129,1)</f>
        <v>3.2</v>
      </c>
      <c r="P129" s="19" t="s">
        <v>3227</v>
      </c>
    </row>
    <row r="130" spans="1:16" ht="15" customHeight="1" x14ac:dyDescent="0.35">
      <c r="A130" s="18" t="s">
        <v>2672</v>
      </c>
      <c r="B130" s="18" t="s">
        <v>3226</v>
      </c>
      <c r="C130" s="18" t="s">
        <v>90</v>
      </c>
      <c r="D130" s="19">
        <v>5</v>
      </c>
      <c r="E130" s="19">
        <v>38</v>
      </c>
      <c r="F130" s="19">
        <v>31</v>
      </c>
      <c r="G130" s="19">
        <v>4</v>
      </c>
      <c r="H130" s="19">
        <v>1</v>
      </c>
      <c r="I130" s="19">
        <v>4</v>
      </c>
      <c r="J130" s="19">
        <v>3</v>
      </c>
      <c r="K130" s="20">
        <f>ROUND(1+(SUMPRODUCT(INDEX(CachTinhDiem!$B$8:$E$11,MATCH($B130,CachTinhDiem!$A$8:$A$11,0),0),$G130:$J130)-1)*9/4,1)</f>
        <v>5.3</v>
      </c>
      <c r="L130" s="20">
        <f>ROUND(1+(INDEX(CachTinhDiem!$B$15:$E$20,MATCH($C130,CachTinhDiem!$A$15:$A$20,0),MATCH($B130,CachTinhDiem!$B$14:$E$14,0))-1)*9/4,1)</f>
        <v>7.8</v>
      </c>
      <c r="M130" s="19">
        <f t="shared" ref="M130:M193" si="2">MAX(0,$D130-$F130,$F130-$E130)</f>
        <v>0</v>
      </c>
      <c r="N130" s="23">
        <f>MAX(0,1-M130*CachTinhDiem!$B$25)</f>
        <v>1</v>
      </c>
      <c r="O130" s="20">
        <f>ROUND((CachTinhDiem!$B$23*K130+CachTinhDiem!$B$24*L130)*N130,1)</f>
        <v>6.1</v>
      </c>
      <c r="P130" s="19" t="s">
        <v>3227</v>
      </c>
    </row>
    <row r="131" spans="1:16" ht="15" customHeight="1" x14ac:dyDescent="0.35">
      <c r="A131" s="18" t="s">
        <v>2632</v>
      </c>
      <c r="B131" s="18" t="s">
        <v>3224</v>
      </c>
      <c r="C131" s="18" t="s">
        <v>90</v>
      </c>
      <c r="D131" s="19">
        <v>5</v>
      </c>
      <c r="E131" s="19">
        <v>19</v>
      </c>
      <c r="F131" s="19">
        <v>22</v>
      </c>
      <c r="G131" s="19">
        <v>4</v>
      </c>
      <c r="H131" s="19">
        <v>1</v>
      </c>
      <c r="I131" s="19">
        <v>3</v>
      </c>
      <c r="J131" s="19">
        <v>4</v>
      </c>
      <c r="K131" s="20">
        <f>ROUND(1+(SUMPRODUCT(INDEX(CachTinhDiem!$B$8:$E$11,MATCH($B131,CachTinhDiem!$A$8:$A$11,0),0),$G131:$J131)-1)*9/4,1)</f>
        <v>5.3</v>
      </c>
      <c r="L131" s="20">
        <f>ROUND(1+(INDEX(CachTinhDiem!$B$15:$E$20,MATCH($C131,CachTinhDiem!$A$15:$A$20,0),MATCH($B131,CachTinhDiem!$B$14:$E$14,0))-1)*9/4,1)</f>
        <v>5.5</v>
      </c>
      <c r="M131" s="19">
        <f t="shared" si="2"/>
        <v>3</v>
      </c>
      <c r="N131" s="23">
        <f>MAX(0,1-M131*CachTinhDiem!$B$25)</f>
        <v>0.7</v>
      </c>
      <c r="O131" s="20">
        <f>ROUND((CachTinhDiem!$B$23*K131+CachTinhDiem!$B$24*L131)*N131,1)</f>
        <v>3.8</v>
      </c>
      <c r="P131" s="19" t="s">
        <v>3227</v>
      </c>
    </row>
    <row r="132" spans="1:16" ht="15" customHeight="1" x14ac:dyDescent="0.35">
      <c r="A132" s="18" t="s">
        <v>1574</v>
      </c>
      <c r="B132" s="18" t="s">
        <v>3226</v>
      </c>
      <c r="C132" s="18" t="s">
        <v>103</v>
      </c>
      <c r="D132" s="19">
        <v>15</v>
      </c>
      <c r="E132" s="19">
        <v>34</v>
      </c>
      <c r="F132" s="19">
        <v>32</v>
      </c>
      <c r="G132" s="19">
        <v>2</v>
      </c>
      <c r="H132" s="19">
        <v>3</v>
      </c>
      <c r="I132" s="19">
        <v>3</v>
      </c>
      <c r="J132" s="19">
        <v>4</v>
      </c>
      <c r="K132" s="20">
        <f>ROUND(1+(SUMPRODUCT(INDEX(CachTinhDiem!$B$8:$E$11,MATCH($B132,CachTinhDiem!$A$8:$A$11,0),0),$G132:$J132)-1)*9/4,1)</f>
        <v>6</v>
      </c>
      <c r="L132" s="20">
        <f>ROUND(1+(INDEX(CachTinhDiem!$B$15:$E$20,MATCH($C132,CachTinhDiem!$A$15:$A$20,0),MATCH($B132,CachTinhDiem!$B$14:$E$14,0))-1)*9/4,1)</f>
        <v>3.3</v>
      </c>
      <c r="M132" s="19">
        <f t="shared" si="2"/>
        <v>0</v>
      </c>
      <c r="N132" s="23">
        <f>MAX(0,1-M132*CachTinhDiem!$B$25)</f>
        <v>1</v>
      </c>
      <c r="O132" s="20">
        <f>ROUND((CachTinhDiem!$B$23*K132+CachTinhDiem!$B$24*L132)*N132,1)</f>
        <v>5.2</v>
      </c>
      <c r="P132" s="19" t="s">
        <v>3227</v>
      </c>
    </row>
    <row r="133" spans="1:16" ht="15" customHeight="1" x14ac:dyDescent="0.35">
      <c r="A133" s="18" t="s">
        <v>1525</v>
      </c>
      <c r="B133" s="18" t="s">
        <v>3224</v>
      </c>
      <c r="C133" s="18" t="s">
        <v>150</v>
      </c>
      <c r="D133" s="19">
        <v>5</v>
      </c>
      <c r="E133" s="19">
        <v>20</v>
      </c>
      <c r="F133" s="19">
        <v>29</v>
      </c>
      <c r="G133" s="19">
        <v>4</v>
      </c>
      <c r="H133" s="19">
        <v>1</v>
      </c>
      <c r="I133" s="19">
        <v>3</v>
      </c>
      <c r="J133" s="19">
        <v>4</v>
      </c>
      <c r="K133" s="20">
        <f>ROUND(1+(SUMPRODUCT(INDEX(CachTinhDiem!$B$8:$E$11,MATCH($B133,CachTinhDiem!$A$8:$A$11,0),0),$G133:$J133)-1)*9/4,1)</f>
        <v>5.3</v>
      </c>
      <c r="L133" s="20">
        <f>ROUND(1+(INDEX(CachTinhDiem!$B$15:$E$20,MATCH($C133,CachTinhDiem!$A$15:$A$20,0),MATCH($B133,CachTinhDiem!$B$14:$E$14,0))-1)*9/4,1)</f>
        <v>3.3</v>
      </c>
      <c r="M133" s="19">
        <f t="shared" si="2"/>
        <v>9</v>
      </c>
      <c r="N133" s="23">
        <f>MAX(0,1-M133*CachTinhDiem!$B$25)</f>
        <v>9.9999999999999978E-2</v>
      </c>
      <c r="O133" s="20">
        <f>ROUND((CachTinhDiem!$B$23*K133+CachTinhDiem!$B$24*L133)*N133,1)</f>
        <v>0.5</v>
      </c>
      <c r="P133" s="19" t="s">
        <v>3227</v>
      </c>
    </row>
    <row r="134" spans="1:16" ht="15" customHeight="1" x14ac:dyDescent="0.35">
      <c r="A134" s="18" t="s">
        <v>593</v>
      </c>
      <c r="B134" s="18" t="s">
        <v>3229</v>
      </c>
      <c r="C134" s="18" t="s">
        <v>115</v>
      </c>
      <c r="D134" s="19">
        <v>11</v>
      </c>
      <c r="E134" s="19">
        <v>25</v>
      </c>
      <c r="F134" s="19">
        <v>19</v>
      </c>
      <c r="G134" s="19">
        <v>3</v>
      </c>
      <c r="H134" s="19">
        <v>3</v>
      </c>
      <c r="I134" s="19">
        <v>4</v>
      </c>
      <c r="J134" s="19">
        <v>2</v>
      </c>
      <c r="K134" s="20">
        <f>ROUND(1+(SUMPRODUCT(INDEX(CachTinhDiem!$B$8:$E$11,MATCH($B134,CachTinhDiem!$A$8:$A$11,0),0),$G134:$J134)-1)*9/4,1)</f>
        <v>5.5</v>
      </c>
      <c r="L134" s="20">
        <f>ROUND(1+(INDEX(CachTinhDiem!$B$15:$E$20,MATCH($C134,CachTinhDiem!$A$15:$A$20,0),MATCH($B134,CachTinhDiem!$B$14:$E$14,0))-1)*9/4,1)</f>
        <v>10</v>
      </c>
      <c r="M134" s="19">
        <f t="shared" si="2"/>
        <v>0</v>
      </c>
      <c r="N134" s="23">
        <f>MAX(0,1-M134*CachTinhDiem!$B$25)</f>
        <v>1</v>
      </c>
      <c r="O134" s="20">
        <f>ROUND((CachTinhDiem!$B$23*K134+CachTinhDiem!$B$24*L134)*N134,1)</f>
        <v>6.9</v>
      </c>
      <c r="P134" s="19" t="s">
        <v>3227</v>
      </c>
    </row>
    <row r="135" spans="1:16" ht="15" customHeight="1" x14ac:dyDescent="0.35">
      <c r="A135" s="18" t="s">
        <v>2291</v>
      </c>
      <c r="B135" s="18" t="s">
        <v>3224</v>
      </c>
      <c r="C135" s="18" t="s">
        <v>138</v>
      </c>
      <c r="D135" s="19">
        <v>24</v>
      </c>
      <c r="E135" s="19">
        <v>40</v>
      </c>
      <c r="F135" s="19">
        <v>35</v>
      </c>
      <c r="G135" s="19">
        <v>2</v>
      </c>
      <c r="H135" s="19">
        <v>4</v>
      </c>
      <c r="I135" s="19">
        <v>5</v>
      </c>
      <c r="J135" s="19">
        <v>3</v>
      </c>
      <c r="K135" s="20">
        <f>ROUND(1+(SUMPRODUCT(INDEX(CachTinhDiem!$B$8:$E$11,MATCH($B135,CachTinhDiem!$A$8:$A$11,0),0),$G135:$J135)-1)*9/4,1)</f>
        <v>7.8</v>
      </c>
      <c r="L135" s="20">
        <f>ROUND(1+(INDEX(CachTinhDiem!$B$15:$E$20,MATCH($C135,CachTinhDiem!$A$15:$A$20,0),MATCH($B135,CachTinhDiem!$B$14:$E$14,0))-1)*9/4,1)</f>
        <v>10</v>
      </c>
      <c r="M135" s="19">
        <f t="shared" si="2"/>
        <v>0</v>
      </c>
      <c r="N135" s="23">
        <f>MAX(0,1-M135*CachTinhDiem!$B$25)</f>
        <v>1</v>
      </c>
      <c r="O135" s="20">
        <f>ROUND((CachTinhDiem!$B$23*K135+CachTinhDiem!$B$24*L135)*N135,1)</f>
        <v>8.5</v>
      </c>
      <c r="P135" s="19" t="s">
        <v>3227</v>
      </c>
    </row>
    <row r="136" spans="1:16" ht="15" customHeight="1" x14ac:dyDescent="0.35">
      <c r="A136" s="18" t="s">
        <v>2708</v>
      </c>
      <c r="B136" s="18" t="s">
        <v>3228</v>
      </c>
      <c r="C136" s="18" t="s">
        <v>138</v>
      </c>
      <c r="D136" s="19">
        <v>18</v>
      </c>
      <c r="E136" s="19">
        <v>37</v>
      </c>
      <c r="F136" s="19">
        <v>27</v>
      </c>
      <c r="G136" s="19">
        <v>2</v>
      </c>
      <c r="H136" s="19">
        <v>5</v>
      </c>
      <c r="I136" s="19">
        <v>5</v>
      </c>
      <c r="J136" s="19">
        <v>1</v>
      </c>
      <c r="K136" s="20">
        <f>ROUND(1+(SUMPRODUCT(INDEX(CachTinhDiem!$B$8:$E$11,MATCH($B136,CachTinhDiem!$A$8:$A$11,0),0),$G136:$J136)-1)*9/4,1)</f>
        <v>4.5999999999999996</v>
      </c>
      <c r="L136" s="20">
        <f>ROUND(1+(INDEX(CachTinhDiem!$B$15:$E$20,MATCH($C136,CachTinhDiem!$A$15:$A$20,0),MATCH($B136,CachTinhDiem!$B$14:$E$14,0))-1)*9/4,1)</f>
        <v>1</v>
      </c>
      <c r="M136" s="19">
        <f t="shared" si="2"/>
        <v>0</v>
      </c>
      <c r="N136" s="23">
        <f>MAX(0,1-M136*CachTinhDiem!$B$25)</f>
        <v>1</v>
      </c>
      <c r="O136" s="20">
        <f>ROUND((CachTinhDiem!$B$23*K136+CachTinhDiem!$B$24*L136)*N136,1)</f>
        <v>3.5</v>
      </c>
      <c r="P136" s="19" t="s">
        <v>3227</v>
      </c>
    </row>
    <row r="137" spans="1:16" ht="15" customHeight="1" x14ac:dyDescent="0.35">
      <c r="A137" s="18" t="s">
        <v>1248</v>
      </c>
      <c r="B137" s="18" t="s">
        <v>3226</v>
      </c>
      <c r="C137" s="18" t="s">
        <v>90</v>
      </c>
      <c r="D137" s="19">
        <v>5</v>
      </c>
      <c r="E137" s="19">
        <v>19</v>
      </c>
      <c r="F137" s="19">
        <v>27</v>
      </c>
      <c r="G137" s="19">
        <v>4</v>
      </c>
      <c r="H137" s="19">
        <v>1</v>
      </c>
      <c r="I137" s="19">
        <v>2</v>
      </c>
      <c r="J137" s="19">
        <v>4</v>
      </c>
      <c r="K137" s="20">
        <f>ROUND(1+(SUMPRODUCT(INDEX(CachTinhDiem!$B$8:$E$11,MATCH($B137,CachTinhDiem!$A$8:$A$11,0),0),$G137:$J137)-1)*9/4,1)</f>
        <v>3.5</v>
      </c>
      <c r="L137" s="20">
        <f>ROUND(1+(INDEX(CachTinhDiem!$B$15:$E$20,MATCH($C137,CachTinhDiem!$A$15:$A$20,0),MATCH($B137,CachTinhDiem!$B$14:$E$14,0))-1)*9/4,1)</f>
        <v>7.8</v>
      </c>
      <c r="M137" s="19">
        <f t="shared" si="2"/>
        <v>8</v>
      </c>
      <c r="N137" s="23">
        <f>MAX(0,1-M137*CachTinhDiem!$B$25)</f>
        <v>0.19999999999999996</v>
      </c>
      <c r="O137" s="20">
        <f>ROUND((CachTinhDiem!$B$23*K137+CachTinhDiem!$B$24*L137)*N137,1)</f>
        <v>1</v>
      </c>
      <c r="P137" s="19" t="s">
        <v>3227</v>
      </c>
    </row>
    <row r="138" spans="1:16" ht="15" customHeight="1" x14ac:dyDescent="0.35">
      <c r="A138" s="18" t="s">
        <v>165</v>
      </c>
      <c r="B138" s="18" t="s">
        <v>3226</v>
      </c>
      <c r="C138" s="18" t="s">
        <v>115</v>
      </c>
      <c r="D138" s="19">
        <v>7</v>
      </c>
      <c r="E138" s="19">
        <v>18</v>
      </c>
      <c r="F138" s="19">
        <v>37</v>
      </c>
      <c r="G138" s="19">
        <v>4</v>
      </c>
      <c r="H138" s="19">
        <v>3</v>
      </c>
      <c r="I138" s="19">
        <v>3</v>
      </c>
      <c r="J138" s="19">
        <v>3</v>
      </c>
      <c r="K138" s="20">
        <f>ROUND(1+(SUMPRODUCT(INDEX(CachTinhDiem!$B$8:$E$11,MATCH($B138,CachTinhDiem!$A$8:$A$11,0),0),$G138:$J138)-1)*9/4,1)</f>
        <v>5.5</v>
      </c>
      <c r="L138" s="20">
        <f>ROUND(1+(INDEX(CachTinhDiem!$B$15:$E$20,MATCH($C138,CachTinhDiem!$A$15:$A$20,0),MATCH($B138,CachTinhDiem!$B$14:$E$14,0))-1)*9/4,1)</f>
        <v>10</v>
      </c>
      <c r="M138" s="19">
        <f t="shared" si="2"/>
        <v>19</v>
      </c>
      <c r="N138" s="23">
        <f>MAX(0,1-M138*CachTinhDiem!$B$25)</f>
        <v>0</v>
      </c>
      <c r="O138" s="20">
        <f>ROUND((CachTinhDiem!$B$23*K138+CachTinhDiem!$B$24*L138)*N138,1)</f>
        <v>0</v>
      </c>
      <c r="P138" s="19" t="s">
        <v>3225</v>
      </c>
    </row>
    <row r="139" spans="1:16" ht="15" customHeight="1" x14ac:dyDescent="0.35">
      <c r="A139" s="18" t="s">
        <v>2525</v>
      </c>
      <c r="B139" s="18" t="s">
        <v>3224</v>
      </c>
      <c r="C139" s="18" t="s">
        <v>138</v>
      </c>
      <c r="D139" s="19">
        <v>7</v>
      </c>
      <c r="E139" s="19">
        <v>40</v>
      </c>
      <c r="F139" s="19">
        <v>39</v>
      </c>
      <c r="G139" s="19">
        <v>3</v>
      </c>
      <c r="H139" s="19">
        <v>5</v>
      </c>
      <c r="I139" s="19">
        <v>5</v>
      </c>
      <c r="J139" s="19">
        <v>2</v>
      </c>
      <c r="K139" s="20">
        <f>ROUND(1+(SUMPRODUCT(INDEX(CachTinhDiem!$B$8:$E$11,MATCH($B139,CachTinhDiem!$A$8:$A$11,0),0),$G139:$J139)-1)*9/4,1)</f>
        <v>8.4</v>
      </c>
      <c r="L139" s="20">
        <f>ROUND(1+(INDEX(CachTinhDiem!$B$15:$E$20,MATCH($C139,CachTinhDiem!$A$15:$A$20,0),MATCH($B139,CachTinhDiem!$B$14:$E$14,0))-1)*9/4,1)</f>
        <v>10</v>
      </c>
      <c r="M139" s="19">
        <f t="shared" si="2"/>
        <v>0</v>
      </c>
      <c r="N139" s="23">
        <f>MAX(0,1-M139*CachTinhDiem!$B$25)</f>
        <v>1</v>
      </c>
      <c r="O139" s="20">
        <f>ROUND((CachTinhDiem!$B$23*K139+CachTinhDiem!$B$24*L139)*N139,1)</f>
        <v>8.9</v>
      </c>
      <c r="P139" s="19" t="s">
        <v>3227</v>
      </c>
    </row>
    <row r="140" spans="1:16" ht="15" customHeight="1" x14ac:dyDescent="0.35">
      <c r="A140" s="18" t="s">
        <v>1749</v>
      </c>
      <c r="B140" s="18" t="s">
        <v>3229</v>
      </c>
      <c r="C140" s="18" t="s">
        <v>110</v>
      </c>
      <c r="D140" s="19">
        <v>19</v>
      </c>
      <c r="E140" s="19">
        <v>37</v>
      </c>
      <c r="F140" s="19">
        <v>9</v>
      </c>
      <c r="G140" s="19">
        <v>2</v>
      </c>
      <c r="H140" s="19">
        <v>5</v>
      </c>
      <c r="I140" s="19">
        <v>2</v>
      </c>
      <c r="J140" s="19">
        <v>3</v>
      </c>
      <c r="K140" s="20">
        <f>ROUND(1+(SUMPRODUCT(INDEX(CachTinhDiem!$B$8:$E$11,MATCH($B140,CachTinhDiem!$A$8:$A$11,0),0),$G140:$J140)-1)*9/4,1)</f>
        <v>6</v>
      </c>
      <c r="L140" s="20">
        <f>ROUND(1+(INDEX(CachTinhDiem!$B$15:$E$20,MATCH($C140,CachTinhDiem!$A$15:$A$20,0),MATCH($B140,CachTinhDiem!$B$14:$E$14,0))-1)*9/4,1)</f>
        <v>7.8</v>
      </c>
      <c r="M140" s="19">
        <f t="shared" si="2"/>
        <v>10</v>
      </c>
      <c r="N140" s="23">
        <f>MAX(0,1-M140*CachTinhDiem!$B$25)</f>
        <v>0</v>
      </c>
      <c r="O140" s="20">
        <f>ROUND((CachTinhDiem!$B$23*K140+CachTinhDiem!$B$24*L140)*N140,1)</f>
        <v>0</v>
      </c>
      <c r="P140" s="19" t="s">
        <v>3227</v>
      </c>
    </row>
    <row r="141" spans="1:16" ht="15" customHeight="1" x14ac:dyDescent="0.35">
      <c r="A141" s="18" t="s">
        <v>499</v>
      </c>
      <c r="B141" s="18" t="s">
        <v>3228</v>
      </c>
      <c r="C141" s="18" t="s">
        <v>110</v>
      </c>
      <c r="D141" s="19">
        <v>5</v>
      </c>
      <c r="E141" s="19">
        <v>12</v>
      </c>
      <c r="F141" s="19">
        <v>13</v>
      </c>
      <c r="G141" s="19">
        <v>4</v>
      </c>
      <c r="H141" s="19">
        <v>1</v>
      </c>
      <c r="I141" s="19">
        <v>3</v>
      </c>
      <c r="J141" s="19">
        <v>3</v>
      </c>
      <c r="K141" s="20">
        <f>ROUND(1+(SUMPRODUCT(INDEX(CachTinhDiem!$B$8:$E$11,MATCH($B141,CachTinhDiem!$A$8:$A$11,0),0),$G141:$J141)-1)*9/4,1)</f>
        <v>4.5999999999999996</v>
      </c>
      <c r="L141" s="20">
        <f>ROUND(1+(INDEX(CachTinhDiem!$B$15:$E$20,MATCH($C141,CachTinhDiem!$A$15:$A$20,0),MATCH($B141,CachTinhDiem!$B$14:$E$14,0))-1)*9/4,1)</f>
        <v>7.8</v>
      </c>
      <c r="M141" s="19">
        <f t="shared" si="2"/>
        <v>1</v>
      </c>
      <c r="N141" s="23">
        <f>MAX(0,1-M141*CachTinhDiem!$B$25)</f>
        <v>0.9</v>
      </c>
      <c r="O141" s="20">
        <f>ROUND((CachTinhDiem!$B$23*K141+CachTinhDiem!$B$24*L141)*N141,1)</f>
        <v>5</v>
      </c>
      <c r="P141" s="19" t="s">
        <v>3227</v>
      </c>
    </row>
    <row r="142" spans="1:16" ht="15" customHeight="1" x14ac:dyDescent="0.35">
      <c r="A142" s="18" t="s">
        <v>1579</v>
      </c>
      <c r="B142" s="18" t="s">
        <v>3229</v>
      </c>
      <c r="C142" s="18" t="s">
        <v>115</v>
      </c>
      <c r="D142" s="19">
        <v>13</v>
      </c>
      <c r="E142" s="19">
        <v>33</v>
      </c>
      <c r="F142" s="19">
        <v>38</v>
      </c>
      <c r="G142" s="19">
        <v>3</v>
      </c>
      <c r="H142" s="19">
        <v>2</v>
      </c>
      <c r="I142" s="19">
        <v>3</v>
      </c>
      <c r="J142" s="19">
        <v>3</v>
      </c>
      <c r="K142" s="20">
        <f>ROUND(1+(SUMPRODUCT(INDEX(CachTinhDiem!$B$8:$E$11,MATCH($B142,CachTinhDiem!$A$8:$A$11,0),0),$G142:$J142)-1)*9/4,1)</f>
        <v>4.8</v>
      </c>
      <c r="L142" s="20">
        <f>ROUND(1+(INDEX(CachTinhDiem!$B$15:$E$20,MATCH($C142,CachTinhDiem!$A$15:$A$20,0),MATCH($B142,CachTinhDiem!$B$14:$E$14,0))-1)*9/4,1)</f>
        <v>10</v>
      </c>
      <c r="M142" s="19">
        <f t="shared" si="2"/>
        <v>5</v>
      </c>
      <c r="N142" s="23">
        <f>MAX(0,1-M142*CachTinhDiem!$B$25)</f>
        <v>0.5</v>
      </c>
      <c r="O142" s="20">
        <f>ROUND((CachTinhDiem!$B$23*K142+CachTinhDiem!$B$24*L142)*N142,1)</f>
        <v>3.2</v>
      </c>
      <c r="P142" s="19" t="s">
        <v>3227</v>
      </c>
    </row>
    <row r="143" spans="1:16" ht="15" customHeight="1" x14ac:dyDescent="0.35">
      <c r="A143" s="18" t="s">
        <v>1769</v>
      </c>
      <c r="B143" s="18" t="s">
        <v>3226</v>
      </c>
      <c r="C143" s="18" t="s">
        <v>150</v>
      </c>
      <c r="D143" s="19">
        <v>5</v>
      </c>
      <c r="E143" s="19">
        <v>18</v>
      </c>
      <c r="F143" s="19">
        <v>30</v>
      </c>
      <c r="G143" s="19">
        <v>4</v>
      </c>
      <c r="H143" s="19">
        <v>1</v>
      </c>
      <c r="I143" s="19">
        <v>4</v>
      </c>
      <c r="J143" s="19">
        <v>3</v>
      </c>
      <c r="K143" s="20">
        <f>ROUND(1+(SUMPRODUCT(INDEX(CachTinhDiem!$B$8:$E$11,MATCH($B143,CachTinhDiem!$A$8:$A$11,0),0),$G143:$J143)-1)*9/4,1)</f>
        <v>5.3</v>
      </c>
      <c r="L143" s="20">
        <f>ROUND(1+(INDEX(CachTinhDiem!$B$15:$E$20,MATCH($C143,CachTinhDiem!$A$15:$A$20,0),MATCH($B143,CachTinhDiem!$B$14:$E$14,0))-1)*9/4,1)</f>
        <v>10</v>
      </c>
      <c r="M143" s="19">
        <f t="shared" si="2"/>
        <v>12</v>
      </c>
      <c r="N143" s="23">
        <f>MAX(0,1-M143*CachTinhDiem!$B$25)</f>
        <v>0</v>
      </c>
      <c r="O143" s="20">
        <f>ROUND((CachTinhDiem!$B$23*K143+CachTinhDiem!$B$24*L143)*N143,1)</f>
        <v>0</v>
      </c>
      <c r="P143" s="19" t="s">
        <v>3227</v>
      </c>
    </row>
    <row r="144" spans="1:16" ht="15" customHeight="1" x14ac:dyDescent="0.35">
      <c r="A144" s="18" t="s">
        <v>2803</v>
      </c>
      <c r="B144" s="18" t="s">
        <v>3228</v>
      </c>
      <c r="C144" s="18" t="s">
        <v>115</v>
      </c>
      <c r="D144" s="19">
        <v>5</v>
      </c>
      <c r="E144" s="19">
        <v>10</v>
      </c>
      <c r="F144" s="19">
        <v>31</v>
      </c>
      <c r="G144" s="19">
        <v>4</v>
      </c>
      <c r="H144" s="19">
        <v>2</v>
      </c>
      <c r="I144" s="19">
        <v>2</v>
      </c>
      <c r="J144" s="19">
        <v>3</v>
      </c>
      <c r="K144" s="20">
        <f>ROUND(1+(SUMPRODUCT(INDEX(CachTinhDiem!$B$8:$E$11,MATCH($B144,CachTinhDiem!$A$8:$A$11,0),0),$G144:$J144)-1)*9/4,1)</f>
        <v>4.5999999999999996</v>
      </c>
      <c r="L144" s="20">
        <f>ROUND(1+(INDEX(CachTinhDiem!$B$15:$E$20,MATCH($C144,CachTinhDiem!$A$15:$A$20,0),MATCH($B144,CachTinhDiem!$B$14:$E$14,0))-1)*9/4,1)</f>
        <v>5.5</v>
      </c>
      <c r="M144" s="19">
        <f t="shared" si="2"/>
        <v>21</v>
      </c>
      <c r="N144" s="23">
        <f>MAX(0,1-M144*CachTinhDiem!$B$25)</f>
        <v>0</v>
      </c>
      <c r="O144" s="20">
        <f>ROUND((CachTinhDiem!$B$23*K144+CachTinhDiem!$B$24*L144)*N144,1)</f>
        <v>0</v>
      </c>
      <c r="P144" s="19" t="s">
        <v>3227</v>
      </c>
    </row>
    <row r="145" spans="1:16" ht="15" customHeight="1" x14ac:dyDescent="0.35">
      <c r="A145" s="18" t="s">
        <v>2551</v>
      </c>
      <c r="B145" s="18" t="s">
        <v>3228</v>
      </c>
      <c r="C145" s="18" t="s">
        <v>115</v>
      </c>
      <c r="D145" s="19">
        <v>15</v>
      </c>
      <c r="E145" s="19">
        <v>36</v>
      </c>
      <c r="F145" s="19">
        <v>31</v>
      </c>
      <c r="G145" s="19">
        <v>2</v>
      </c>
      <c r="H145" s="19">
        <v>3</v>
      </c>
      <c r="I145" s="19">
        <v>4</v>
      </c>
      <c r="J145" s="19">
        <v>3</v>
      </c>
      <c r="K145" s="20">
        <f>ROUND(1+(SUMPRODUCT(INDEX(CachTinhDiem!$B$8:$E$11,MATCH($B145,CachTinhDiem!$A$8:$A$11,0),0),$G145:$J145)-1)*9/4,1)</f>
        <v>6</v>
      </c>
      <c r="L145" s="20">
        <f>ROUND(1+(INDEX(CachTinhDiem!$B$15:$E$20,MATCH($C145,CachTinhDiem!$A$15:$A$20,0),MATCH($B145,CachTinhDiem!$B$14:$E$14,0))-1)*9/4,1)</f>
        <v>5.5</v>
      </c>
      <c r="M145" s="19">
        <f t="shared" si="2"/>
        <v>0</v>
      </c>
      <c r="N145" s="23">
        <f>MAX(0,1-M145*CachTinhDiem!$B$25)</f>
        <v>1</v>
      </c>
      <c r="O145" s="20">
        <f>ROUND((CachTinhDiem!$B$23*K145+CachTinhDiem!$B$24*L145)*N145,1)</f>
        <v>5.9</v>
      </c>
      <c r="P145" s="19" t="s">
        <v>3227</v>
      </c>
    </row>
    <row r="146" spans="1:16" ht="15" customHeight="1" x14ac:dyDescent="0.35">
      <c r="A146" s="18" t="s">
        <v>1203</v>
      </c>
      <c r="B146" s="18" t="s">
        <v>3228</v>
      </c>
      <c r="C146" s="18" t="s">
        <v>138</v>
      </c>
      <c r="D146" s="19">
        <v>12</v>
      </c>
      <c r="E146" s="19">
        <v>31</v>
      </c>
      <c r="F146" s="19">
        <v>35</v>
      </c>
      <c r="G146" s="19">
        <v>2</v>
      </c>
      <c r="H146" s="19">
        <v>3</v>
      </c>
      <c r="I146" s="19">
        <v>4</v>
      </c>
      <c r="J146" s="19">
        <v>3</v>
      </c>
      <c r="K146" s="20">
        <f>ROUND(1+(SUMPRODUCT(INDEX(CachTinhDiem!$B$8:$E$11,MATCH($B146,CachTinhDiem!$A$8:$A$11,0),0),$G146:$J146)-1)*9/4,1)</f>
        <v>6</v>
      </c>
      <c r="L146" s="20">
        <f>ROUND(1+(INDEX(CachTinhDiem!$B$15:$E$20,MATCH($C146,CachTinhDiem!$A$15:$A$20,0),MATCH($B146,CachTinhDiem!$B$14:$E$14,0))-1)*9/4,1)</f>
        <v>1</v>
      </c>
      <c r="M146" s="19">
        <f t="shared" si="2"/>
        <v>4</v>
      </c>
      <c r="N146" s="23">
        <f>MAX(0,1-M146*CachTinhDiem!$B$25)</f>
        <v>0.6</v>
      </c>
      <c r="O146" s="20">
        <f>ROUND((CachTinhDiem!$B$23*K146+CachTinhDiem!$B$24*L146)*N146,1)</f>
        <v>2.7</v>
      </c>
      <c r="P146" s="19" t="s">
        <v>3227</v>
      </c>
    </row>
    <row r="147" spans="1:16" ht="15" customHeight="1" x14ac:dyDescent="0.35">
      <c r="A147" s="18" t="s">
        <v>273</v>
      </c>
      <c r="B147" s="18" t="s">
        <v>3226</v>
      </c>
      <c r="C147" s="18" t="s">
        <v>138</v>
      </c>
      <c r="D147" s="19">
        <v>5</v>
      </c>
      <c r="E147" s="19">
        <v>11</v>
      </c>
      <c r="F147" s="19">
        <v>37</v>
      </c>
      <c r="G147" s="19">
        <v>5</v>
      </c>
      <c r="H147" s="19">
        <v>2</v>
      </c>
      <c r="I147" s="19">
        <v>3</v>
      </c>
      <c r="J147" s="19">
        <v>3</v>
      </c>
      <c r="K147" s="20">
        <f>ROUND(1+(SUMPRODUCT(INDEX(CachTinhDiem!$B$8:$E$11,MATCH($B147,CachTinhDiem!$A$8:$A$11,0),0),$G147:$J147)-1)*9/4,1)</f>
        <v>4.8</v>
      </c>
      <c r="L147" s="20">
        <f>ROUND(1+(INDEX(CachTinhDiem!$B$15:$E$20,MATCH($C147,CachTinhDiem!$A$15:$A$20,0),MATCH($B147,CachTinhDiem!$B$14:$E$14,0))-1)*9/4,1)</f>
        <v>7.8</v>
      </c>
      <c r="M147" s="19">
        <f t="shared" si="2"/>
        <v>26</v>
      </c>
      <c r="N147" s="23">
        <f>MAX(0,1-M147*CachTinhDiem!$B$25)</f>
        <v>0</v>
      </c>
      <c r="O147" s="20">
        <f>ROUND((CachTinhDiem!$B$23*K147+CachTinhDiem!$B$24*L147)*N147,1)</f>
        <v>0</v>
      </c>
      <c r="P147" s="19" t="s">
        <v>3227</v>
      </c>
    </row>
    <row r="148" spans="1:16" ht="15" customHeight="1" x14ac:dyDescent="0.35">
      <c r="A148" s="18" t="s">
        <v>1737</v>
      </c>
      <c r="B148" s="18" t="s">
        <v>3229</v>
      </c>
      <c r="C148" s="18" t="s">
        <v>150</v>
      </c>
      <c r="D148" s="19">
        <v>16</v>
      </c>
      <c r="E148" s="19">
        <v>34</v>
      </c>
      <c r="F148" s="19">
        <v>24</v>
      </c>
      <c r="G148" s="19">
        <v>2</v>
      </c>
      <c r="H148" s="19">
        <v>2</v>
      </c>
      <c r="I148" s="19">
        <v>3</v>
      </c>
      <c r="J148" s="19">
        <v>2</v>
      </c>
      <c r="K148" s="20">
        <f>ROUND(1+(SUMPRODUCT(INDEX(CachTinhDiem!$B$8:$E$11,MATCH($B148,CachTinhDiem!$A$8:$A$11,0),0),$G148:$J148)-1)*9/4,1)</f>
        <v>3.9</v>
      </c>
      <c r="L148" s="20">
        <f>ROUND(1+(INDEX(CachTinhDiem!$B$15:$E$20,MATCH($C148,CachTinhDiem!$A$15:$A$20,0),MATCH($B148,CachTinhDiem!$B$14:$E$14,0))-1)*9/4,1)</f>
        <v>7.8</v>
      </c>
      <c r="M148" s="19">
        <f t="shared" si="2"/>
        <v>0</v>
      </c>
      <c r="N148" s="23">
        <f>MAX(0,1-M148*CachTinhDiem!$B$25)</f>
        <v>1</v>
      </c>
      <c r="O148" s="20">
        <f>ROUND((CachTinhDiem!$B$23*K148+CachTinhDiem!$B$24*L148)*N148,1)</f>
        <v>5.0999999999999996</v>
      </c>
      <c r="P148" s="19" t="s">
        <v>3225</v>
      </c>
    </row>
    <row r="149" spans="1:16" ht="15" customHeight="1" x14ac:dyDescent="0.35">
      <c r="A149" s="18" t="s">
        <v>611</v>
      </c>
      <c r="B149" s="18" t="s">
        <v>3228</v>
      </c>
      <c r="C149" s="18" t="s">
        <v>110</v>
      </c>
      <c r="D149" s="19">
        <v>5</v>
      </c>
      <c r="E149" s="19">
        <v>13</v>
      </c>
      <c r="F149" s="19">
        <v>15</v>
      </c>
      <c r="G149" s="19">
        <v>5</v>
      </c>
      <c r="H149" s="19">
        <v>2</v>
      </c>
      <c r="I149" s="19">
        <v>2</v>
      </c>
      <c r="J149" s="19">
        <v>4</v>
      </c>
      <c r="K149" s="20">
        <f>ROUND(1+(SUMPRODUCT(INDEX(CachTinhDiem!$B$8:$E$11,MATCH($B149,CachTinhDiem!$A$8:$A$11,0),0),$G149:$J149)-1)*9/4,1)</f>
        <v>6</v>
      </c>
      <c r="L149" s="20">
        <f>ROUND(1+(INDEX(CachTinhDiem!$B$15:$E$20,MATCH($C149,CachTinhDiem!$A$15:$A$20,0),MATCH($B149,CachTinhDiem!$B$14:$E$14,0))-1)*9/4,1)</f>
        <v>7.8</v>
      </c>
      <c r="M149" s="19">
        <f t="shared" si="2"/>
        <v>2</v>
      </c>
      <c r="N149" s="23">
        <f>MAX(0,1-M149*CachTinhDiem!$B$25)</f>
        <v>0.8</v>
      </c>
      <c r="O149" s="20">
        <f>ROUND((CachTinhDiem!$B$23*K149+CachTinhDiem!$B$24*L149)*N149,1)</f>
        <v>5.2</v>
      </c>
      <c r="P149" s="19" t="s">
        <v>3227</v>
      </c>
    </row>
    <row r="150" spans="1:16" ht="15" customHeight="1" x14ac:dyDescent="0.35">
      <c r="A150" s="18" t="s">
        <v>1591</v>
      </c>
      <c r="B150" s="18" t="s">
        <v>3226</v>
      </c>
      <c r="C150" s="18" t="s">
        <v>138</v>
      </c>
      <c r="D150" s="19">
        <v>5</v>
      </c>
      <c r="E150" s="19">
        <v>10</v>
      </c>
      <c r="F150" s="19">
        <v>31</v>
      </c>
      <c r="G150" s="19">
        <v>4</v>
      </c>
      <c r="H150" s="19">
        <v>2</v>
      </c>
      <c r="I150" s="19">
        <v>5</v>
      </c>
      <c r="J150" s="19">
        <v>2</v>
      </c>
      <c r="K150" s="20">
        <f>ROUND(1+(SUMPRODUCT(INDEX(CachTinhDiem!$B$8:$E$11,MATCH($B150,CachTinhDiem!$A$8:$A$11,0),0),$G150:$J150)-1)*9/4,1)</f>
        <v>6.6</v>
      </c>
      <c r="L150" s="20">
        <f>ROUND(1+(INDEX(CachTinhDiem!$B$15:$E$20,MATCH($C150,CachTinhDiem!$A$15:$A$20,0),MATCH($B150,CachTinhDiem!$B$14:$E$14,0))-1)*9/4,1)</f>
        <v>7.8</v>
      </c>
      <c r="M150" s="19">
        <f t="shared" si="2"/>
        <v>21</v>
      </c>
      <c r="N150" s="23">
        <f>MAX(0,1-M150*CachTinhDiem!$B$25)</f>
        <v>0</v>
      </c>
      <c r="O150" s="20">
        <f>ROUND((CachTinhDiem!$B$23*K150+CachTinhDiem!$B$24*L150)*N150,1)</f>
        <v>0</v>
      </c>
      <c r="P150" s="19" t="s">
        <v>3227</v>
      </c>
    </row>
    <row r="151" spans="1:16" ht="15" customHeight="1" x14ac:dyDescent="0.35">
      <c r="A151" s="18" t="s">
        <v>914</v>
      </c>
      <c r="B151" s="18" t="s">
        <v>3224</v>
      </c>
      <c r="C151" s="18" t="s">
        <v>110</v>
      </c>
      <c r="D151" s="19">
        <v>5</v>
      </c>
      <c r="E151" s="19">
        <v>17</v>
      </c>
      <c r="F151" s="19">
        <v>36</v>
      </c>
      <c r="G151" s="19">
        <v>4</v>
      </c>
      <c r="H151" s="19">
        <v>2</v>
      </c>
      <c r="I151" s="19">
        <v>2</v>
      </c>
      <c r="J151" s="19">
        <v>3</v>
      </c>
      <c r="K151" s="20">
        <f>ROUND(1+(SUMPRODUCT(INDEX(CachTinhDiem!$B$8:$E$11,MATCH($B151,CachTinhDiem!$A$8:$A$11,0),0),$G151:$J151)-1)*9/4,1)</f>
        <v>4.4000000000000004</v>
      </c>
      <c r="L151" s="20">
        <f>ROUND(1+(INDEX(CachTinhDiem!$B$15:$E$20,MATCH($C151,CachTinhDiem!$A$15:$A$20,0),MATCH($B151,CachTinhDiem!$B$14:$E$14,0))-1)*9/4,1)</f>
        <v>5.5</v>
      </c>
      <c r="M151" s="19">
        <f t="shared" si="2"/>
        <v>19</v>
      </c>
      <c r="N151" s="23">
        <f>MAX(0,1-M151*CachTinhDiem!$B$25)</f>
        <v>0</v>
      </c>
      <c r="O151" s="20">
        <f>ROUND((CachTinhDiem!$B$23*K151+CachTinhDiem!$B$24*L151)*N151,1)</f>
        <v>0</v>
      </c>
      <c r="P151" s="19" t="s">
        <v>3227</v>
      </c>
    </row>
    <row r="152" spans="1:16" ht="15" customHeight="1" x14ac:dyDescent="0.35">
      <c r="A152" s="18" t="s">
        <v>2933</v>
      </c>
      <c r="B152" s="18" t="s">
        <v>3224</v>
      </c>
      <c r="C152" s="18" t="s">
        <v>115</v>
      </c>
      <c r="D152" s="19">
        <v>17</v>
      </c>
      <c r="E152" s="19">
        <v>39</v>
      </c>
      <c r="F152" s="19">
        <v>19</v>
      </c>
      <c r="G152" s="19">
        <v>2</v>
      </c>
      <c r="H152" s="19">
        <v>4</v>
      </c>
      <c r="I152" s="19">
        <v>3</v>
      </c>
      <c r="J152" s="19">
        <v>3</v>
      </c>
      <c r="K152" s="20">
        <f>ROUND(1+(SUMPRODUCT(INDEX(CachTinhDiem!$B$8:$E$11,MATCH($B152,CachTinhDiem!$A$8:$A$11,0),0),$G152:$J152)-1)*9/4,1)</f>
        <v>5.5</v>
      </c>
      <c r="L152" s="20">
        <f>ROUND(1+(INDEX(CachTinhDiem!$B$15:$E$20,MATCH($C152,CachTinhDiem!$A$15:$A$20,0),MATCH($B152,CachTinhDiem!$B$14:$E$14,0))-1)*9/4,1)</f>
        <v>7.8</v>
      </c>
      <c r="M152" s="19">
        <f t="shared" si="2"/>
        <v>0</v>
      </c>
      <c r="N152" s="23">
        <f>MAX(0,1-M152*CachTinhDiem!$B$25)</f>
        <v>1</v>
      </c>
      <c r="O152" s="20">
        <f>ROUND((CachTinhDiem!$B$23*K152+CachTinhDiem!$B$24*L152)*N152,1)</f>
        <v>6.2</v>
      </c>
      <c r="P152" s="19" t="s">
        <v>3227</v>
      </c>
    </row>
    <row r="153" spans="1:16" ht="15" customHeight="1" x14ac:dyDescent="0.35">
      <c r="A153" s="18" t="s">
        <v>1574</v>
      </c>
      <c r="B153" s="18" t="s">
        <v>3229</v>
      </c>
      <c r="C153" s="18" t="s">
        <v>103</v>
      </c>
      <c r="D153" s="19">
        <v>15</v>
      </c>
      <c r="E153" s="19">
        <v>34</v>
      </c>
      <c r="F153" s="19">
        <v>25</v>
      </c>
      <c r="G153" s="19">
        <v>2</v>
      </c>
      <c r="H153" s="19">
        <v>3</v>
      </c>
      <c r="I153" s="19">
        <v>3</v>
      </c>
      <c r="J153" s="19">
        <v>4</v>
      </c>
      <c r="K153" s="20">
        <f>ROUND(1+(SUMPRODUCT(INDEX(CachTinhDiem!$B$8:$E$11,MATCH($B153,CachTinhDiem!$A$8:$A$11,0),0),$G153:$J153)-1)*9/4,1)</f>
        <v>6</v>
      </c>
      <c r="L153" s="20">
        <f>ROUND(1+(INDEX(CachTinhDiem!$B$15:$E$20,MATCH($C153,CachTinhDiem!$A$15:$A$20,0),MATCH($B153,CachTinhDiem!$B$14:$E$14,0))-1)*9/4,1)</f>
        <v>7.8</v>
      </c>
      <c r="M153" s="19">
        <f t="shared" si="2"/>
        <v>0</v>
      </c>
      <c r="N153" s="23">
        <f>MAX(0,1-M153*CachTinhDiem!$B$25)</f>
        <v>1</v>
      </c>
      <c r="O153" s="20">
        <f>ROUND((CachTinhDiem!$B$23*K153+CachTinhDiem!$B$24*L153)*N153,1)</f>
        <v>6.5</v>
      </c>
      <c r="P153" s="19" t="s">
        <v>3227</v>
      </c>
    </row>
    <row r="154" spans="1:16" ht="15" customHeight="1" x14ac:dyDescent="0.35">
      <c r="A154" s="18" t="s">
        <v>712</v>
      </c>
      <c r="B154" s="18" t="s">
        <v>3226</v>
      </c>
      <c r="C154" s="18" t="s">
        <v>115</v>
      </c>
      <c r="D154" s="19">
        <v>23</v>
      </c>
      <c r="E154" s="19">
        <v>40</v>
      </c>
      <c r="F154" s="19">
        <v>13</v>
      </c>
      <c r="G154" s="19">
        <v>2</v>
      </c>
      <c r="H154" s="19">
        <v>5</v>
      </c>
      <c r="I154" s="19">
        <v>2</v>
      </c>
      <c r="J154" s="19">
        <v>4</v>
      </c>
      <c r="K154" s="20">
        <f>ROUND(1+(SUMPRODUCT(INDEX(CachTinhDiem!$B$8:$E$11,MATCH($B154,CachTinhDiem!$A$8:$A$11,0),0),$G154:$J154)-1)*9/4,1)</f>
        <v>6.2</v>
      </c>
      <c r="L154" s="20">
        <f>ROUND(1+(INDEX(CachTinhDiem!$B$15:$E$20,MATCH($C154,CachTinhDiem!$A$15:$A$20,0),MATCH($B154,CachTinhDiem!$B$14:$E$14,0))-1)*9/4,1)</f>
        <v>10</v>
      </c>
      <c r="M154" s="19">
        <f t="shared" si="2"/>
        <v>10</v>
      </c>
      <c r="N154" s="23">
        <f>MAX(0,1-M154*CachTinhDiem!$B$25)</f>
        <v>0</v>
      </c>
      <c r="O154" s="20">
        <f>ROUND((CachTinhDiem!$B$23*K154+CachTinhDiem!$B$24*L154)*N154,1)</f>
        <v>0</v>
      </c>
      <c r="P154" s="19" t="s">
        <v>3225</v>
      </c>
    </row>
    <row r="155" spans="1:16" ht="15" customHeight="1" x14ac:dyDescent="0.35">
      <c r="A155" s="18" t="s">
        <v>858</v>
      </c>
      <c r="B155" s="18" t="s">
        <v>3224</v>
      </c>
      <c r="C155" s="18" t="s">
        <v>138</v>
      </c>
      <c r="D155" s="19">
        <v>24</v>
      </c>
      <c r="E155" s="19">
        <v>40</v>
      </c>
      <c r="F155" s="19">
        <v>22</v>
      </c>
      <c r="G155" s="19">
        <v>1</v>
      </c>
      <c r="H155" s="19">
        <v>5</v>
      </c>
      <c r="I155" s="19">
        <v>5</v>
      </c>
      <c r="J155" s="19">
        <v>2</v>
      </c>
      <c r="K155" s="20">
        <f>ROUND(1+(SUMPRODUCT(INDEX(CachTinhDiem!$B$8:$E$11,MATCH($B155,CachTinhDiem!$A$8:$A$11,0),0),$G155:$J155)-1)*9/4,1)</f>
        <v>7.5</v>
      </c>
      <c r="L155" s="20">
        <f>ROUND(1+(INDEX(CachTinhDiem!$B$15:$E$20,MATCH($C155,CachTinhDiem!$A$15:$A$20,0),MATCH($B155,CachTinhDiem!$B$14:$E$14,0))-1)*9/4,1)</f>
        <v>10</v>
      </c>
      <c r="M155" s="19">
        <f t="shared" si="2"/>
        <v>2</v>
      </c>
      <c r="N155" s="23">
        <f>MAX(0,1-M155*CachTinhDiem!$B$25)</f>
        <v>0.8</v>
      </c>
      <c r="O155" s="20">
        <f>ROUND((CachTinhDiem!$B$23*K155+CachTinhDiem!$B$24*L155)*N155,1)</f>
        <v>6.6</v>
      </c>
      <c r="P155" s="19" t="s">
        <v>3227</v>
      </c>
    </row>
    <row r="156" spans="1:16" ht="15" customHeight="1" x14ac:dyDescent="0.35">
      <c r="A156" s="18" t="s">
        <v>2969</v>
      </c>
      <c r="B156" s="18" t="s">
        <v>3226</v>
      </c>
      <c r="C156" s="18" t="s">
        <v>90</v>
      </c>
      <c r="D156" s="19">
        <v>6</v>
      </c>
      <c r="E156" s="19">
        <v>37</v>
      </c>
      <c r="F156" s="19">
        <v>12</v>
      </c>
      <c r="G156" s="19">
        <v>4</v>
      </c>
      <c r="H156" s="19">
        <v>2</v>
      </c>
      <c r="I156" s="19">
        <v>4</v>
      </c>
      <c r="J156" s="19">
        <v>3</v>
      </c>
      <c r="K156" s="20">
        <f>ROUND(1+(SUMPRODUCT(INDEX(CachTinhDiem!$B$8:$E$11,MATCH($B156,CachTinhDiem!$A$8:$A$11,0),0),$G156:$J156)-1)*9/4,1)</f>
        <v>6</v>
      </c>
      <c r="L156" s="20">
        <f>ROUND(1+(INDEX(CachTinhDiem!$B$15:$E$20,MATCH($C156,CachTinhDiem!$A$15:$A$20,0),MATCH($B156,CachTinhDiem!$B$14:$E$14,0))-1)*9/4,1)</f>
        <v>7.8</v>
      </c>
      <c r="M156" s="19">
        <f t="shared" si="2"/>
        <v>0</v>
      </c>
      <c r="N156" s="23">
        <f>MAX(0,1-M156*CachTinhDiem!$B$25)</f>
        <v>1</v>
      </c>
      <c r="O156" s="20">
        <f>ROUND((CachTinhDiem!$B$23*K156+CachTinhDiem!$B$24*L156)*N156,1)</f>
        <v>6.5</v>
      </c>
      <c r="P156" s="19" t="s">
        <v>3227</v>
      </c>
    </row>
    <row r="157" spans="1:16" ht="15" customHeight="1" x14ac:dyDescent="0.35">
      <c r="A157" s="18" t="s">
        <v>1331</v>
      </c>
      <c r="B157" s="18" t="s">
        <v>3228</v>
      </c>
      <c r="C157" s="18" t="s">
        <v>90</v>
      </c>
      <c r="D157" s="19">
        <v>9</v>
      </c>
      <c r="E157" s="19">
        <v>26</v>
      </c>
      <c r="F157" s="19">
        <v>28</v>
      </c>
      <c r="G157" s="19">
        <v>3</v>
      </c>
      <c r="H157" s="19">
        <v>2</v>
      </c>
      <c r="I157" s="19">
        <v>3</v>
      </c>
      <c r="J157" s="19">
        <v>3</v>
      </c>
      <c r="K157" s="20">
        <f>ROUND(1+(SUMPRODUCT(INDEX(CachTinhDiem!$B$8:$E$11,MATCH($B157,CachTinhDiem!$A$8:$A$11,0),0),$G157:$J157)-1)*9/4,1)</f>
        <v>5.0999999999999996</v>
      </c>
      <c r="L157" s="20">
        <f>ROUND(1+(INDEX(CachTinhDiem!$B$15:$E$20,MATCH($C157,CachTinhDiem!$A$15:$A$20,0),MATCH($B157,CachTinhDiem!$B$14:$E$14,0))-1)*9/4,1)</f>
        <v>3.3</v>
      </c>
      <c r="M157" s="19">
        <f t="shared" si="2"/>
        <v>2</v>
      </c>
      <c r="N157" s="23">
        <f>MAX(0,1-M157*CachTinhDiem!$B$25)</f>
        <v>0.8</v>
      </c>
      <c r="O157" s="20">
        <f>ROUND((CachTinhDiem!$B$23*K157+CachTinhDiem!$B$24*L157)*N157,1)</f>
        <v>3.6</v>
      </c>
      <c r="P157" s="19" t="s">
        <v>3227</v>
      </c>
    </row>
    <row r="158" spans="1:16" ht="15" customHeight="1" x14ac:dyDescent="0.35">
      <c r="A158" s="18" t="s">
        <v>2213</v>
      </c>
      <c r="B158" s="18" t="s">
        <v>3224</v>
      </c>
      <c r="C158" s="18" t="s">
        <v>103</v>
      </c>
      <c r="D158" s="19">
        <v>21</v>
      </c>
      <c r="E158" s="19">
        <v>35</v>
      </c>
      <c r="F158" s="19">
        <v>7</v>
      </c>
      <c r="G158" s="19">
        <v>1</v>
      </c>
      <c r="H158" s="19">
        <v>3</v>
      </c>
      <c r="I158" s="19">
        <v>2</v>
      </c>
      <c r="J158" s="19">
        <v>4</v>
      </c>
      <c r="K158" s="20">
        <f>ROUND(1+(SUMPRODUCT(INDEX(CachTinhDiem!$B$8:$E$11,MATCH($B158,CachTinhDiem!$A$8:$A$11,0),0),$G158:$J158)-1)*9/4,1)</f>
        <v>3.7</v>
      </c>
      <c r="L158" s="20">
        <f>ROUND(1+(INDEX(CachTinhDiem!$B$15:$E$20,MATCH($C158,CachTinhDiem!$A$15:$A$20,0),MATCH($B158,CachTinhDiem!$B$14:$E$14,0))-1)*9/4,1)</f>
        <v>3.3</v>
      </c>
      <c r="M158" s="19">
        <f t="shared" si="2"/>
        <v>14</v>
      </c>
      <c r="N158" s="23">
        <f>MAX(0,1-M158*CachTinhDiem!$B$25)</f>
        <v>0</v>
      </c>
      <c r="O158" s="20">
        <f>ROUND((CachTinhDiem!$B$23*K158+CachTinhDiem!$B$24*L158)*N158,1)</f>
        <v>0</v>
      </c>
      <c r="P158" s="19" t="s">
        <v>3227</v>
      </c>
    </row>
    <row r="159" spans="1:16" ht="15" customHeight="1" x14ac:dyDescent="0.35">
      <c r="A159" s="18" t="s">
        <v>2255</v>
      </c>
      <c r="B159" s="18" t="s">
        <v>3229</v>
      </c>
      <c r="C159" s="18" t="s">
        <v>150</v>
      </c>
      <c r="D159" s="19">
        <v>20</v>
      </c>
      <c r="E159" s="19">
        <v>38</v>
      </c>
      <c r="F159" s="19">
        <v>16</v>
      </c>
      <c r="G159" s="19">
        <v>2</v>
      </c>
      <c r="H159" s="19">
        <v>4</v>
      </c>
      <c r="I159" s="19">
        <v>3</v>
      </c>
      <c r="J159" s="19">
        <v>4</v>
      </c>
      <c r="K159" s="20">
        <f>ROUND(1+(SUMPRODUCT(INDEX(CachTinhDiem!$B$8:$E$11,MATCH($B159,CachTinhDiem!$A$8:$A$11,0),0),$G159:$J159)-1)*9/4,1)</f>
        <v>6.6</v>
      </c>
      <c r="L159" s="20">
        <f>ROUND(1+(INDEX(CachTinhDiem!$B$15:$E$20,MATCH($C159,CachTinhDiem!$A$15:$A$20,0),MATCH($B159,CachTinhDiem!$B$14:$E$14,0))-1)*9/4,1)</f>
        <v>7.8</v>
      </c>
      <c r="M159" s="19">
        <f t="shared" si="2"/>
        <v>4</v>
      </c>
      <c r="N159" s="23">
        <f>MAX(0,1-M159*CachTinhDiem!$B$25)</f>
        <v>0.6</v>
      </c>
      <c r="O159" s="20">
        <f>ROUND((CachTinhDiem!$B$23*K159+CachTinhDiem!$B$24*L159)*N159,1)</f>
        <v>4.2</v>
      </c>
      <c r="P159" s="19" t="s">
        <v>3227</v>
      </c>
    </row>
    <row r="160" spans="1:16" ht="15" customHeight="1" x14ac:dyDescent="0.35">
      <c r="A160" s="18" t="s">
        <v>312</v>
      </c>
      <c r="B160" s="18" t="s">
        <v>3229</v>
      </c>
      <c r="C160" s="18" t="s">
        <v>110</v>
      </c>
      <c r="D160" s="19">
        <v>5</v>
      </c>
      <c r="E160" s="19">
        <v>11</v>
      </c>
      <c r="F160" s="19">
        <v>38</v>
      </c>
      <c r="G160" s="19">
        <v>4</v>
      </c>
      <c r="H160" s="19">
        <v>2</v>
      </c>
      <c r="I160" s="19">
        <v>3</v>
      </c>
      <c r="J160" s="19">
        <v>3</v>
      </c>
      <c r="K160" s="20">
        <f>ROUND(1+(SUMPRODUCT(INDEX(CachTinhDiem!$B$8:$E$11,MATCH($B160,CachTinhDiem!$A$8:$A$11,0),0),$G160:$J160)-1)*9/4,1)</f>
        <v>5.0999999999999996</v>
      </c>
      <c r="L160" s="20">
        <f>ROUND(1+(INDEX(CachTinhDiem!$B$15:$E$20,MATCH($C160,CachTinhDiem!$A$15:$A$20,0),MATCH($B160,CachTinhDiem!$B$14:$E$14,0))-1)*9/4,1)</f>
        <v>7.8</v>
      </c>
      <c r="M160" s="19">
        <f t="shared" si="2"/>
        <v>27</v>
      </c>
      <c r="N160" s="23">
        <f>MAX(0,1-M160*CachTinhDiem!$B$25)</f>
        <v>0</v>
      </c>
      <c r="O160" s="20">
        <f>ROUND((CachTinhDiem!$B$23*K160+CachTinhDiem!$B$24*L160)*N160,1)</f>
        <v>0</v>
      </c>
      <c r="P160" s="19" t="s">
        <v>3227</v>
      </c>
    </row>
    <row r="161" spans="1:16" ht="15" customHeight="1" x14ac:dyDescent="0.35">
      <c r="A161" s="18" t="s">
        <v>2680</v>
      </c>
      <c r="B161" s="18" t="s">
        <v>3229</v>
      </c>
      <c r="C161" s="18" t="s">
        <v>115</v>
      </c>
      <c r="D161" s="19">
        <v>5</v>
      </c>
      <c r="E161" s="19">
        <v>30</v>
      </c>
      <c r="F161" s="19">
        <v>28</v>
      </c>
      <c r="G161" s="19">
        <v>4</v>
      </c>
      <c r="H161" s="19">
        <v>2</v>
      </c>
      <c r="I161" s="19">
        <v>5</v>
      </c>
      <c r="J161" s="19">
        <v>2</v>
      </c>
      <c r="K161" s="20">
        <f>ROUND(1+(SUMPRODUCT(INDEX(CachTinhDiem!$B$8:$E$11,MATCH($B161,CachTinhDiem!$A$8:$A$11,0),0),$G161:$J161)-1)*9/4,1)</f>
        <v>5.7</v>
      </c>
      <c r="L161" s="20">
        <f>ROUND(1+(INDEX(CachTinhDiem!$B$15:$E$20,MATCH($C161,CachTinhDiem!$A$15:$A$20,0),MATCH($B161,CachTinhDiem!$B$14:$E$14,0))-1)*9/4,1)</f>
        <v>10</v>
      </c>
      <c r="M161" s="19">
        <f t="shared" si="2"/>
        <v>0</v>
      </c>
      <c r="N161" s="23">
        <f>MAX(0,1-M161*CachTinhDiem!$B$25)</f>
        <v>1</v>
      </c>
      <c r="O161" s="20">
        <f>ROUND((CachTinhDiem!$B$23*K161+CachTinhDiem!$B$24*L161)*N161,1)</f>
        <v>7</v>
      </c>
      <c r="P161" s="19" t="s">
        <v>3227</v>
      </c>
    </row>
    <row r="162" spans="1:16" ht="15" customHeight="1" x14ac:dyDescent="0.35">
      <c r="A162" s="18" t="s">
        <v>3166</v>
      </c>
      <c r="B162" s="18" t="s">
        <v>3228</v>
      </c>
      <c r="C162" s="18" t="s">
        <v>115</v>
      </c>
      <c r="D162" s="19">
        <v>22</v>
      </c>
      <c r="E162" s="19">
        <v>40</v>
      </c>
      <c r="F162" s="19">
        <v>6</v>
      </c>
      <c r="G162" s="19">
        <v>1</v>
      </c>
      <c r="H162" s="19">
        <v>2</v>
      </c>
      <c r="I162" s="19">
        <v>4</v>
      </c>
      <c r="J162" s="19">
        <v>2</v>
      </c>
      <c r="K162" s="20">
        <f>ROUND(1+(SUMPRODUCT(INDEX(CachTinhDiem!$B$8:$E$11,MATCH($B162,CachTinhDiem!$A$8:$A$11,0),0),$G162:$J162)-1)*9/4,1)</f>
        <v>4.2</v>
      </c>
      <c r="L162" s="20">
        <f>ROUND(1+(INDEX(CachTinhDiem!$B$15:$E$20,MATCH($C162,CachTinhDiem!$A$15:$A$20,0),MATCH($B162,CachTinhDiem!$B$14:$E$14,0))-1)*9/4,1)</f>
        <v>5.5</v>
      </c>
      <c r="M162" s="19">
        <f t="shared" si="2"/>
        <v>16</v>
      </c>
      <c r="N162" s="23">
        <f>MAX(0,1-M162*CachTinhDiem!$B$25)</f>
        <v>0</v>
      </c>
      <c r="O162" s="20">
        <f>ROUND((CachTinhDiem!$B$23*K162+CachTinhDiem!$B$24*L162)*N162,1)</f>
        <v>0</v>
      </c>
      <c r="P162" s="19" t="s">
        <v>3227</v>
      </c>
    </row>
    <row r="163" spans="1:16" ht="15" customHeight="1" x14ac:dyDescent="0.35">
      <c r="A163" s="18" t="s">
        <v>744</v>
      </c>
      <c r="B163" s="18" t="s">
        <v>3226</v>
      </c>
      <c r="C163" s="18" t="s">
        <v>103</v>
      </c>
      <c r="D163" s="19">
        <v>18</v>
      </c>
      <c r="E163" s="19">
        <v>34</v>
      </c>
      <c r="F163" s="19">
        <v>7</v>
      </c>
      <c r="G163" s="19">
        <v>2</v>
      </c>
      <c r="H163" s="19">
        <v>3</v>
      </c>
      <c r="I163" s="19">
        <v>2</v>
      </c>
      <c r="J163" s="19">
        <v>4</v>
      </c>
      <c r="K163" s="20">
        <f>ROUND(1+(SUMPRODUCT(INDEX(CachTinhDiem!$B$8:$E$11,MATCH($B163,CachTinhDiem!$A$8:$A$11,0),0),$G163:$J163)-1)*9/4,1)</f>
        <v>4.8</v>
      </c>
      <c r="L163" s="20">
        <f>ROUND(1+(INDEX(CachTinhDiem!$B$15:$E$20,MATCH($C163,CachTinhDiem!$A$15:$A$20,0),MATCH($B163,CachTinhDiem!$B$14:$E$14,0))-1)*9/4,1)</f>
        <v>3.3</v>
      </c>
      <c r="M163" s="19">
        <f t="shared" si="2"/>
        <v>11</v>
      </c>
      <c r="N163" s="23">
        <f>MAX(0,1-M163*CachTinhDiem!$B$25)</f>
        <v>0</v>
      </c>
      <c r="O163" s="20">
        <f>ROUND((CachTinhDiem!$B$23*K163+CachTinhDiem!$B$24*L163)*N163,1)</f>
        <v>0</v>
      </c>
      <c r="P163" s="19" t="s">
        <v>3225</v>
      </c>
    </row>
    <row r="164" spans="1:16" ht="15" customHeight="1" x14ac:dyDescent="0.35">
      <c r="A164" s="18" t="s">
        <v>1555</v>
      </c>
      <c r="B164" s="18" t="s">
        <v>3228</v>
      </c>
      <c r="C164" s="18" t="s">
        <v>138</v>
      </c>
      <c r="D164" s="19">
        <v>15</v>
      </c>
      <c r="E164" s="19">
        <v>30</v>
      </c>
      <c r="F164" s="19">
        <v>13</v>
      </c>
      <c r="G164" s="19">
        <v>2</v>
      </c>
      <c r="H164" s="19">
        <v>3</v>
      </c>
      <c r="I164" s="19">
        <v>5</v>
      </c>
      <c r="J164" s="19">
        <v>3</v>
      </c>
      <c r="K164" s="20">
        <f>ROUND(1+(SUMPRODUCT(INDEX(CachTinhDiem!$B$8:$E$11,MATCH($B164,CachTinhDiem!$A$8:$A$11,0),0),$G164:$J164)-1)*9/4,1)</f>
        <v>6.4</v>
      </c>
      <c r="L164" s="20">
        <f>ROUND(1+(INDEX(CachTinhDiem!$B$15:$E$20,MATCH($C164,CachTinhDiem!$A$15:$A$20,0),MATCH($B164,CachTinhDiem!$B$14:$E$14,0))-1)*9/4,1)</f>
        <v>1</v>
      </c>
      <c r="M164" s="19">
        <f t="shared" si="2"/>
        <v>2</v>
      </c>
      <c r="N164" s="23">
        <f>MAX(0,1-M164*CachTinhDiem!$B$25)</f>
        <v>0.8</v>
      </c>
      <c r="O164" s="20">
        <f>ROUND((CachTinhDiem!$B$23*K164+CachTinhDiem!$B$24*L164)*N164,1)</f>
        <v>3.8</v>
      </c>
      <c r="P164" s="19" t="s">
        <v>3227</v>
      </c>
    </row>
    <row r="165" spans="1:16" ht="15" customHeight="1" x14ac:dyDescent="0.35">
      <c r="A165" s="18" t="s">
        <v>1691</v>
      </c>
      <c r="B165" s="18" t="s">
        <v>3229</v>
      </c>
      <c r="C165" s="18" t="s">
        <v>115</v>
      </c>
      <c r="D165" s="19">
        <v>11</v>
      </c>
      <c r="E165" s="19">
        <v>33</v>
      </c>
      <c r="F165" s="19">
        <v>13</v>
      </c>
      <c r="G165" s="19">
        <v>2</v>
      </c>
      <c r="H165" s="19">
        <v>3</v>
      </c>
      <c r="I165" s="19">
        <v>5</v>
      </c>
      <c r="J165" s="19">
        <v>2</v>
      </c>
      <c r="K165" s="20">
        <f>ROUND(1+(SUMPRODUCT(INDEX(CachTinhDiem!$B$8:$E$11,MATCH($B165,CachTinhDiem!$A$8:$A$11,0),0),$G165:$J165)-1)*9/4,1)</f>
        <v>6</v>
      </c>
      <c r="L165" s="20">
        <f>ROUND(1+(INDEX(CachTinhDiem!$B$15:$E$20,MATCH($C165,CachTinhDiem!$A$15:$A$20,0),MATCH($B165,CachTinhDiem!$B$14:$E$14,0))-1)*9/4,1)</f>
        <v>10</v>
      </c>
      <c r="M165" s="19">
        <f t="shared" si="2"/>
        <v>0</v>
      </c>
      <c r="N165" s="23">
        <f>MAX(0,1-M165*CachTinhDiem!$B$25)</f>
        <v>1</v>
      </c>
      <c r="O165" s="20">
        <f>ROUND((CachTinhDiem!$B$23*K165+CachTinhDiem!$B$24*L165)*N165,1)</f>
        <v>7.2</v>
      </c>
      <c r="P165" s="19" t="s">
        <v>3227</v>
      </c>
    </row>
    <row r="166" spans="1:16" ht="15" customHeight="1" x14ac:dyDescent="0.35">
      <c r="A166" s="18" t="s">
        <v>1562</v>
      </c>
      <c r="B166" s="18" t="s">
        <v>3224</v>
      </c>
      <c r="C166" s="18" t="s">
        <v>90</v>
      </c>
      <c r="D166" s="19">
        <v>7</v>
      </c>
      <c r="E166" s="19">
        <v>26</v>
      </c>
      <c r="F166" s="19">
        <v>26</v>
      </c>
      <c r="G166" s="19">
        <v>4</v>
      </c>
      <c r="H166" s="19">
        <v>2</v>
      </c>
      <c r="I166" s="19">
        <v>4</v>
      </c>
      <c r="J166" s="19">
        <v>2</v>
      </c>
      <c r="K166" s="20">
        <f>ROUND(1+(SUMPRODUCT(INDEX(CachTinhDiem!$B$8:$E$11,MATCH($B166,CachTinhDiem!$A$8:$A$11,0),0),$G166:$J166)-1)*9/4,1)</f>
        <v>6.4</v>
      </c>
      <c r="L166" s="20">
        <f>ROUND(1+(INDEX(CachTinhDiem!$B$15:$E$20,MATCH($C166,CachTinhDiem!$A$15:$A$20,0),MATCH($B166,CachTinhDiem!$B$14:$E$14,0))-1)*9/4,1)</f>
        <v>5.5</v>
      </c>
      <c r="M166" s="19">
        <f t="shared" si="2"/>
        <v>0</v>
      </c>
      <c r="N166" s="23">
        <f>MAX(0,1-M166*CachTinhDiem!$B$25)</f>
        <v>1</v>
      </c>
      <c r="O166" s="20">
        <f>ROUND((CachTinhDiem!$B$23*K166+CachTinhDiem!$B$24*L166)*N166,1)</f>
        <v>6.1</v>
      </c>
      <c r="P166" s="19" t="s">
        <v>3227</v>
      </c>
    </row>
    <row r="167" spans="1:16" ht="15" customHeight="1" x14ac:dyDescent="0.35">
      <c r="A167" s="18" t="s">
        <v>329</v>
      </c>
      <c r="B167" s="18" t="s">
        <v>3228</v>
      </c>
      <c r="C167" s="18" t="s">
        <v>103</v>
      </c>
      <c r="D167" s="19">
        <v>18</v>
      </c>
      <c r="E167" s="19">
        <v>33</v>
      </c>
      <c r="F167" s="19">
        <v>5</v>
      </c>
      <c r="G167" s="19">
        <v>2</v>
      </c>
      <c r="H167" s="19">
        <v>3</v>
      </c>
      <c r="I167" s="19">
        <v>1</v>
      </c>
      <c r="J167" s="19">
        <v>4</v>
      </c>
      <c r="K167" s="20">
        <f>ROUND(1+(SUMPRODUCT(INDEX(CachTinhDiem!$B$8:$E$11,MATCH($B167,CachTinhDiem!$A$8:$A$11,0),0),$G167:$J167)-1)*9/4,1)</f>
        <v>6</v>
      </c>
      <c r="L167" s="20">
        <f>ROUND(1+(INDEX(CachTinhDiem!$B$15:$E$20,MATCH($C167,CachTinhDiem!$A$15:$A$20,0),MATCH($B167,CachTinhDiem!$B$14:$E$14,0))-1)*9/4,1)</f>
        <v>10</v>
      </c>
      <c r="M167" s="19">
        <f t="shared" si="2"/>
        <v>13</v>
      </c>
      <c r="N167" s="23">
        <f>MAX(0,1-M167*CachTinhDiem!$B$25)</f>
        <v>0</v>
      </c>
      <c r="O167" s="20">
        <f>ROUND((CachTinhDiem!$B$23*K167+CachTinhDiem!$B$24*L167)*N167,1)</f>
        <v>0</v>
      </c>
      <c r="P167" s="19" t="s">
        <v>3225</v>
      </c>
    </row>
    <row r="168" spans="1:16" ht="15" customHeight="1" x14ac:dyDescent="0.35">
      <c r="A168" s="18" t="s">
        <v>1020</v>
      </c>
      <c r="B168" s="18" t="s">
        <v>3226</v>
      </c>
      <c r="C168" s="18" t="s">
        <v>90</v>
      </c>
      <c r="D168" s="19">
        <v>7</v>
      </c>
      <c r="E168" s="19">
        <v>19</v>
      </c>
      <c r="F168" s="19">
        <v>23</v>
      </c>
      <c r="G168" s="19">
        <v>4</v>
      </c>
      <c r="H168" s="19">
        <v>2</v>
      </c>
      <c r="I168" s="19">
        <v>4</v>
      </c>
      <c r="J168" s="19">
        <v>2</v>
      </c>
      <c r="K168" s="20">
        <f>ROUND(1+(SUMPRODUCT(INDEX(CachTinhDiem!$B$8:$E$11,MATCH($B168,CachTinhDiem!$A$8:$A$11,0),0),$G168:$J168)-1)*9/4,1)</f>
        <v>5.5</v>
      </c>
      <c r="L168" s="20">
        <f>ROUND(1+(INDEX(CachTinhDiem!$B$15:$E$20,MATCH($C168,CachTinhDiem!$A$15:$A$20,0),MATCH($B168,CachTinhDiem!$B$14:$E$14,0))-1)*9/4,1)</f>
        <v>7.8</v>
      </c>
      <c r="M168" s="19">
        <f t="shared" si="2"/>
        <v>4</v>
      </c>
      <c r="N168" s="23">
        <f>MAX(0,1-M168*CachTinhDiem!$B$25)</f>
        <v>0.6</v>
      </c>
      <c r="O168" s="20">
        <f>ROUND((CachTinhDiem!$B$23*K168+CachTinhDiem!$B$24*L168)*N168,1)</f>
        <v>3.7</v>
      </c>
      <c r="P168" s="19" t="s">
        <v>3225</v>
      </c>
    </row>
    <row r="169" spans="1:16" ht="15" customHeight="1" x14ac:dyDescent="0.35">
      <c r="A169" s="18" t="s">
        <v>1497</v>
      </c>
      <c r="B169" s="18" t="s">
        <v>3226</v>
      </c>
      <c r="C169" s="18" t="s">
        <v>103</v>
      </c>
      <c r="D169" s="19">
        <v>5</v>
      </c>
      <c r="E169" s="19">
        <v>10</v>
      </c>
      <c r="F169" s="19">
        <v>9</v>
      </c>
      <c r="G169" s="19">
        <v>5</v>
      </c>
      <c r="H169" s="19">
        <v>1</v>
      </c>
      <c r="I169" s="19">
        <v>1</v>
      </c>
      <c r="J169" s="19">
        <v>5</v>
      </c>
      <c r="K169" s="20">
        <f>ROUND(1+(SUMPRODUCT(INDEX(CachTinhDiem!$B$8:$E$11,MATCH($B169,CachTinhDiem!$A$8:$A$11,0),0),$G169:$J169)-1)*9/4,1)</f>
        <v>2.8</v>
      </c>
      <c r="L169" s="20">
        <f>ROUND(1+(INDEX(CachTinhDiem!$B$15:$E$20,MATCH($C169,CachTinhDiem!$A$15:$A$20,0),MATCH($B169,CachTinhDiem!$B$14:$E$14,0))-1)*9/4,1)</f>
        <v>3.3</v>
      </c>
      <c r="M169" s="19">
        <f t="shared" si="2"/>
        <v>0</v>
      </c>
      <c r="N169" s="23">
        <f>MAX(0,1-M169*CachTinhDiem!$B$25)</f>
        <v>1</v>
      </c>
      <c r="O169" s="20">
        <f>ROUND((CachTinhDiem!$B$23*K169+CachTinhDiem!$B$24*L169)*N169,1)</f>
        <v>3</v>
      </c>
      <c r="P169" s="19" t="s">
        <v>3227</v>
      </c>
    </row>
    <row r="170" spans="1:16" ht="15" customHeight="1" x14ac:dyDescent="0.35">
      <c r="A170" s="18" t="s">
        <v>1357</v>
      </c>
      <c r="B170" s="18" t="s">
        <v>3224</v>
      </c>
      <c r="C170" s="18" t="s">
        <v>103</v>
      </c>
      <c r="D170" s="19">
        <v>9</v>
      </c>
      <c r="E170" s="19">
        <v>25</v>
      </c>
      <c r="F170" s="19">
        <v>24</v>
      </c>
      <c r="G170" s="19">
        <v>4</v>
      </c>
      <c r="H170" s="19">
        <v>2</v>
      </c>
      <c r="I170" s="19">
        <v>3</v>
      </c>
      <c r="J170" s="19">
        <v>5</v>
      </c>
      <c r="K170" s="20">
        <f>ROUND(1+(SUMPRODUCT(INDEX(CachTinhDiem!$B$8:$E$11,MATCH($B170,CachTinhDiem!$A$8:$A$11,0),0),$G170:$J170)-1)*9/4,1)</f>
        <v>6</v>
      </c>
      <c r="L170" s="20">
        <f>ROUND(1+(INDEX(CachTinhDiem!$B$15:$E$20,MATCH($C170,CachTinhDiem!$A$15:$A$20,0),MATCH($B170,CachTinhDiem!$B$14:$E$14,0))-1)*9/4,1)</f>
        <v>3.3</v>
      </c>
      <c r="M170" s="19">
        <f t="shared" si="2"/>
        <v>0</v>
      </c>
      <c r="N170" s="23">
        <f>MAX(0,1-M170*CachTinhDiem!$B$25)</f>
        <v>1</v>
      </c>
      <c r="O170" s="20">
        <f>ROUND((CachTinhDiem!$B$23*K170+CachTinhDiem!$B$24*L170)*N170,1)</f>
        <v>5.2</v>
      </c>
      <c r="P170" s="19" t="s">
        <v>3227</v>
      </c>
    </row>
    <row r="171" spans="1:16" ht="15" customHeight="1" x14ac:dyDescent="0.35">
      <c r="A171" s="18" t="s">
        <v>1667</v>
      </c>
      <c r="B171" s="18" t="s">
        <v>3224</v>
      </c>
      <c r="C171" s="18" t="s">
        <v>138</v>
      </c>
      <c r="D171" s="19">
        <v>11</v>
      </c>
      <c r="E171" s="19">
        <v>31</v>
      </c>
      <c r="F171" s="19">
        <v>40</v>
      </c>
      <c r="G171" s="19">
        <v>2</v>
      </c>
      <c r="H171" s="19">
        <v>3</v>
      </c>
      <c r="I171" s="19">
        <v>4</v>
      </c>
      <c r="J171" s="19">
        <v>2</v>
      </c>
      <c r="K171" s="20">
        <f>ROUND(1+(SUMPRODUCT(INDEX(CachTinhDiem!$B$8:$E$11,MATCH($B171,CachTinhDiem!$A$8:$A$11,0),0),$G171:$J171)-1)*9/4,1)</f>
        <v>6</v>
      </c>
      <c r="L171" s="20">
        <f>ROUND(1+(INDEX(CachTinhDiem!$B$15:$E$20,MATCH($C171,CachTinhDiem!$A$15:$A$20,0),MATCH($B171,CachTinhDiem!$B$14:$E$14,0))-1)*9/4,1)</f>
        <v>10</v>
      </c>
      <c r="M171" s="19">
        <f t="shared" si="2"/>
        <v>9</v>
      </c>
      <c r="N171" s="23">
        <f>MAX(0,1-M171*CachTinhDiem!$B$25)</f>
        <v>9.9999999999999978E-2</v>
      </c>
      <c r="O171" s="20">
        <f>ROUND((CachTinhDiem!$B$23*K171+CachTinhDiem!$B$24*L171)*N171,1)</f>
        <v>0.7</v>
      </c>
      <c r="P171" s="19" t="s">
        <v>3225</v>
      </c>
    </row>
    <row r="172" spans="1:16" ht="15" customHeight="1" x14ac:dyDescent="0.35">
      <c r="A172" s="18" t="s">
        <v>1755</v>
      </c>
      <c r="B172" s="18" t="s">
        <v>3224</v>
      </c>
      <c r="C172" s="18" t="s">
        <v>103</v>
      </c>
      <c r="D172" s="19">
        <v>11</v>
      </c>
      <c r="E172" s="19">
        <v>32</v>
      </c>
      <c r="F172" s="19">
        <v>18</v>
      </c>
      <c r="G172" s="19">
        <v>3</v>
      </c>
      <c r="H172" s="19">
        <v>3</v>
      </c>
      <c r="I172" s="19">
        <v>3</v>
      </c>
      <c r="J172" s="19">
        <v>3</v>
      </c>
      <c r="K172" s="20">
        <f>ROUND(1+(SUMPRODUCT(INDEX(CachTinhDiem!$B$8:$E$11,MATCH($B172,CachTinhDiem!$A$8:$A$11,0),0),$G172:$J172)-1)*9/4,1)</f>
        <v>5.5</v>
      </c>
      <c r="L172" s="20">
        <f>ROUND(1+(INDEX(CachTinhDiem!$B$15:$E$20,MATCH($C172,CachTinhDiem!$A$15:$A$20,0),MATCH($B172,CachTinhDiem!$B$14:$E$14,0))-1)*9/4,1)</f>
        <v>3.3</v>
      </c>
      <c r="M172" s="19">
        <f t="shared" si="2"/>
        <v>0</v>
      </c>
      <c r="N172" s="23">
        <f>MAX(0,1-M172*CachTinhDiem!$B$25)</f>
        <v>1</v>
      </c>
      <c r="O172" s="20">
        <f>ROUND((CachTinhDiem!$B$23*K172+CachTinhDiem!$B$24*L172)*N172,1)</f>
        <v>4.8</v>
      </c>
      <c r="P172" s="19" t="s">
        <v>3227</v>
      </c>
    </row>
    <row r="173" spans="1:16" ht="15" customHeight="1" x14ac:dyDescent="0.35">
      <c r="A173" s="18" t="s">
        <v>587</v>
      </c>
      <c r="B173" s="18" t="s">
        <v>3229</v>
      </c>
      <c r="C173" s="18" t="s">
        <v>103</v>
      </c>
      <c r="D173" s="19">
        <v>19</v>
      </c>
      <c r="E173" s="19">
        <v>39</v>
      </c>
      <c r="F173" s="19">
        <v>37</v>
      </c>
      <c r="G173" s="19">
        <v>2</v>
      </c>
      <c r="H173" s="19">
        <v>4</v>
      </c>
      <c r="I173" s="19">
        <v>4</v>
      </c>
      <c r="J173" s="19">
        <v>4</v>
      </c>
      <c r="K173" s="20">
        <f>ROUND(1+(SUMPRODUCT(INDEX(CachTinhDiem!$B$8:$E$11,MATCH($B173,CachTinhDiem!$A$8:$A$11,0),0),$G173:$J173)-1)*9/4,1)</f>
        <v>7.3</v>
      </c>
      <c r="L173" s="20">
        <f>ROUND(1+(INDEX(CachTinhDiem!$B$15:$E$20,MATCH($C173,CachTinhDiem!$A$15:$A$20,0),MATCH($B173,CachTinhDiem!$B$14:$E$14,0))-1)*9/4,1)</f>
        <v>7.8</v>
      </c>
      <c r="M173" s="19">
        <f t="shared" si="2"/>
        <v>0</v>
      </c>
      <c r="N173" s="23">
        <f>MAX(0,1-M173*CachTinhDiem!$B$25)</f>
        <v>1</v>
      </c>
      <c r="O173" s="20">
        <f>ROUND((CachTinhDiem!$B$23*K173+CachTinhDiem!$B$24*L173)*N173,1)</f>
        <v>7.5</v>
      </c>
      <c r="P173" s="19" t="s">
        <v>3227</v>
      </c>
    </row>
    <row r="174" spans="1:16" ht="15" customHeight="1" x14ac:dyDescent="0.35">
      <c r="A174" s="18" t="s">
        <v>1541</v>
      </c>
      <c r="B174" s="18" t="s">
        <v>3224</v>
      </c>
      <c r="C174" s="18" t="s">
        <v>115</v>
      </c>
      <c r="D174" s="19">
        <v>25</v>
      </c>
      <c r="E174" s="19">
        <v>38</v>
      </c>
      <c r="F174" s="19">
        <v>22</v>
      </c>
      <c r="G174" s="19">
        <v>2</v>
      </c>
      <c r="H174" s="19">
        <v>5</v>
      </c>
      <c r="I174" s="19">
        <v>4</v>
      </c>
      <c r="J174" s="19">
        <v>3</v>
      </c>
      <c r="K174" s="20">
        <f>ROUND(1+(SUMPRODUCT(INDEX(CachTinhDiem!$B$8:$E$11,MATCH($B174,CachTinhDiem!$A$8:$A$11,0),0),$G174:$J174)-1)*9/4,1)</f>
        <v>7.1</v>
      </c>
      <c r="L174" s="20">
        <f>ROUND(1+(INDEX(CachTinhDiem!$B$15:$E$20,MATCH($C174,CachTinhDiem!$A$15:$A$20,0),MATCH($B174,CachTinhDiem!$B$14:$E$14,0))-1)*9/4,1)</f>
        <v>7.8</v>
      </c>
      <c r="M174" s="19">
        <f t="shared" si="2"/>
        <v>3</v>
      </c>
      <c r="N174" s="23">
        <f>MAX(0,1-M174*CachTinhDiem!$B$25)</f>
        <v>0.7</v>
      </c>
      <c r="O174" s="20">
        <f>ROUND((CachTinhDiem!$B$23*K174+CachTinhDiem!$B$24*L174)*N174,1)</f>
        <v>5.0999999999999996</v>
      </c>
      <c r="P174" s="19" t="s">
        <v>3227</v>
      </c>
    </row>
    <row r="175" spans="1:16" ht="15" customHeight="1" x14ac:dyDescent="0.35">
      <c r="A175" s="18" t="s">
        <v>2883</v>
      </c>
      <c r="B175" s="18" t="s">
        <v>3229</v>
      </c>
      <c r="C175" s="18" t="s">
        <v>103</v>
      </c>
      <c r="D175" s="19">
        <v>5</v>
      </c>
      <c r="E175" s="19">
        <v>34</v>
      </c>
      <c r="F175" s="19">
        <v>29</v>
      </c>
      <c r="G175" s="19">
        <v>4</v>
      </c>
      <c r="H175" s="19">
        <v>1</v>
      </c>
      <c r="I175" s="19">
        <v>2</v>
      </c>
      <c r="J175" s="19">
        <v>5</v>
      </c>
      <c r="K175" s="20">
        <f>ROUND(1+(SUMPRODUCT(INDEX(CachTinhDiem!$B$8:$E$11,MATCH($B175,CachTinhDiem!$A$8:$A$11,0),0),$G175:$J175)-1)*9/4,1)</f>
        <v>5.0999999999999996</v>
      </c>
      <c r="L175" s="20">
        <f>ROUND(1+(INDEX(CachTinhDiem!$B$15:$E$20,MATCH($C175,CachTinhDiem!$A$15:$A$20,0),MATCH($B175,CachTinhDiem!$B$14:$E$14,0))-1)*9/4,1)</f>
        <v>7.8</v>
      </c>
      <c r="M175" s="19">
        <f t="shared" si="2"/>
        <v>0</v>
      </c>
      <c r="N175" s="23">
        <f>MAX(0,1-M175*CachTinhDiem!$B$25)</f>
        <v>1</v>
      </c>
      <c r="O175" s="20">
        <f>ROUND((CachTinhDiem!$B$23*K175+CachTinhDiem!$B$24*L175)*N175,1)</f>
        <v>5.9</v>
      </c>
      <c r="P175" s="19" t="s">
        <v>3227</v>
      </c>
    </row>
    <row r="176" spans="1:16" ht="15" customHeight="1" x14ac:dyDescent="0.35">
      <c r="A176" s="18" t="s">
        <v>82</v>
      </c>
      <c r="B176" s="18" t="s">
        <v>3224</v>
      </c>
      <c r="C176" s="18" t="s">
        <v>90</v>
      </c>
      <c r="D176" s="19">
        <v>20</v>
      </c>
      <c r="E176" s="19">
        <v>38</v>
      </c>
      <c r="F176" s="19">
        <v>19</v>
      </c>
      <c r="G176" s="19">
        <v>2</v>
      </c>
      <c r="H176" s="19">
        <v>5</v>
      </c>
      <c r="I176" s="19">
        <v>2</v>
      </c>
      <c r="J176" s="19">
        <v>2</v>
      </c>
      <c r="K176" s="20">
        <f>ROUND(1+(SUMPRODUCT(INDEX(CachTinhDiem!$B$8:$E$11,MATCH($B176,CachTinhDiem!$A$8:$A$11,0),0),$G176:$J176)-1)*9/4,1)</f>
        <v>4.5999999999999996</v>
      </c>
      <c r="L176" s="20">
        <f>ROUND(1+(INDEX(CachTinhDiem!$B$15:$E$20,MATCH($C176,CachTinhDiem!$A$15:$A$20,0),MATCH($B176,CachTinhDiem!$B$14:$E$14,0))-1)*9/4,1)</f>
        <v>5.5</v>
      </c>
      <c r="M176" s="19">
        <f t="shared" si="2"/>
        <v>1</v>
      </c>
      <c r="N176" s="23">
        <f>MAX(0,1-M176*CachTinhDiem!$B$25)</f>
        <v>0.9</v>
      </c>
      <c r="O176" s="20">
        <f>ROUND((CachTinhDiem!$B$23*K176+CachTinhDiem!$B$24*L176)*N176,1)</f>
        <v>4.4000000000000004</v>
      </c>
      <c r="P176" s="19" t="s">
        <v>3227</v>
      </c>
    </row>
    <row r="177" spans="1:16" ht="15" customHeight="1" x14ac:dyDescent="0.35">
      <c r="A177" s="18" t="s">
        <v>2118</v>
      </c>
      <c r="B177" s="18" t="s">
        <v>3224</v>
      </c>
      <c r="C177" s="18" t="s">
        <v>150</v>
      </c>
      <c r="D177" s="19">
        <v>22</v>
      </c>
      <c r="E177" s="19">
        <v>39</v>
      </c>
      <c r="F177" s="19">
        <v>23</v>
      </c>
      <c r="G177" s="19">
        <v>1</v>
      </c>
      <c r="H177" s="19">
        <v>5</v>
      </c>
      <c r="I177" s="19">
        <v>3</v>
      </c>
      <c r="J177" s="19">
        <v>4</v>
      </c>
      <c r="K177" s="20">
        <f>ROUND(1+(SUMPRODUCT(INDEX(CachTinhDiem!$B$8:$E$11,MATCH($B177,CachTinhDiem!$A$8:$A$11,0),0),$G177:$J177)-1)*9/4,1)</f>
        <v>5.7</v>
      </c>
      <c r="L177" s="20">
        <f>ROUND(1+(INDEX(CachTinhDiem!$B$15:$E$20,MATCH($C177,CachTinhDiem!$A$15:$A$20,0),MATCH($B177,CachTinhDiem!$B$14:$E$14,0))-1)*9/4,1)</f>
        <v>3.3</v>
      </c>
      <c r="M177" s="19">
        <f t="shared" si="2"/>
        <v>0</v>
      </c>
      <c r="N177" s="23">
        <f>MAX(0,1-M177*CachTinhDiem!$B$25)</f>
        <v>1</v>
      </c>
      <c r="O177" s="20">
        <f>ROUND((CachTinhDiem!$B$23*K177+CachTinhDiem!$B$24*L177)*N177,1)</f>
        <v>5</v>
      </c>
      <c r="P177" s="19" t="s">
        <v>3227</v>
      </c>
    </row>
    <row r="178" spans="1:16" ht="15" customHeight="1" x14ac:dyDescent="0.35">
      <c r="A178" s="18" t="s">
        <v>870</v>
      </c>
      <c r="B178" s="18" t="s">
        <v>3224</v>
      </c>
      <c r="C178" s="18" t="s">
        <v>150</v>
      </c>
      <c r="D178" s="19">
        <v>6</v>
      </c>
      <c r="E178" s="19">
        <v>17</v>
      </c>
      <c r="F178" s="19">
        <v>40</v>
      </c>
      <c r="G178" s="19">
        <v>4</v>
      </c>
      <c r="H178" s="19">
        <v>2</v>
      </c>
      <c r="I178" s="19">
        <v>2</v>
      </c>
      <c r="J178" s="19">
        <v>3</v>
      </c>
      <c r="K178" s="20">
        <f>ROUND(1+(SUMPRODUCT(INDEX(CachTinhDiem!$B$8:$E$11,MATCH($B178,CachTinhDiem!$A$8:$A$11,0),0),$G178:$J178)-1)*9/4,1)</f>
        <v>4.4000000000000004</v>
      </c>
      <c r="L178" s="20">
        <f>ROUND(1+(INDEX(CachTinhDiem!$B$15:$E$20,MATCH($C178,CachTinhDiem!$A$15:$A$20,0),MATCH($B178,CachTinhDiem!$B$14:$E$14,0))-1)*9/4,1)</f>
        <v>3.3</v>
      </c>
      <c r="M178" s="19">
        <f t="shared" si="2"/>
        <v>23</v>
      </c>
      <c r="N178" s="23">
        <f>MAX(0,1-M178*CachTinhDiem!$B$25)</f>
        <v>0</v>
      </c>
      <c r="O178" s="20">
        <f>ROUND((CachTinhDiem!$B$23*K178+CachTinhDiem!$B$24*L178)*N178,1)</f>
        <v>0</v>
      </c>
      <c r="P178" s="19" t="s">
        <v>3225</v>
      </c>
    </row>
    <row r="179" spans="1:16" ht="15" customHeight="1" x14ac:dyDescent="0.35">
      <c r="A179" s="18" t="s">
        <v>2416</v>
      </c>
      <c r="B179" s="18" t="s">
        <v>3229</v>
      </c>
      <c r="C179" s="18" t="s">
        <v>138</v>
      </c>
      <c r="D179" s="19">
        <v>23</v>
      </c>
      <c r="E179" s="19">
        <v>37</v>
      </c>
      <c r="F179" s="19">
        <v>40</v>
      </c>
      <c r="G179" s="19">
        <v>2</v>
      </c>
      <c r="H179" s="19">
        <v>4</v>
      </c>
      <c r="I179" s="19">
        <v>5</v>
      </c>
      <c r="J179" s="19">
        <v>3</v>
      </c>
      <c r="K179" s="20">
        <f>ROUND(1+(SUMPRODUCT(INDEX(CachTinhDiem!$B$8:$E$11,MATCH($B179,CachTinhDiem!$A$8:$A$11,0),0),$G179:$J179)-1)*9/4,1)</f>
        <v>7.3</v>
      </c>
      <c r="L179" s="20">
        <f>ROUND(1+(INDEX(CachTinhDiem!$B$15:$E$20,MATCH($C179,CachTinhDiem!$A$15:$A$20,0),MATCH($B179,CachTinhDiem!$B$14:$E$14,0))-1)*9/4,1)</f>
        <v>7.8</v>
      </c>
      <c r="M179" s="19">
        <f t="shared" si="2"/>
        <v>3</v>
      </c>
      <c r="N179" s="23">
        <f>MAX(0,1-M179*CachTinhDiem!$B$25)</f>
        <v>0.7</v>
      </c>
      <c r="O179" s="20">
        <f>ROUND((CachTinhDiem!$B$23*K179+CachTinhDiem!$B$24*L179)*N179,1)</f>
        <v>5.2</v>
      </c>
      <c r="P179" s="19" t="s">
        <v>3227</v>
      </c>
    </row>
    <row r="180" spans="1:16" ht="15" customHeight="1" x14ac:dyDescent="0.35">
      <c r="A180" s="18" t="s">
        <v>3040</v>
      </c>
      <c r="B180" s="18" t="s">
        <v>3224</v>
      </c>
      <c r="C180" s="18" t="s">
        <v>110</v>
      </c>
      <c r="D180" s="19">
        <v>15</v>
      </c>
      <c r="E180" s="19">
        <v>36</v>
      </c>
      <c r="F180" s="19">
        <v>40</v>
      </c>
      <c r="G180" s="19">
        <v>2</v>
      </c>
      <c r="H180" s="19">
        <v>2</v>
      </c>
      <c r="I180" s="19">
        <v>4</v>
      </c>
      <c r="J180" s="19">
        <v>4</v>
      </c>
      <c r="K180" s="20">
        <f>ROUND(1+(SUMPRODUCT(INDEX(CachTinhDiem!$B$8:$E$11,MATCH($B180,CachTinhDiem!$A$8:$A$11,0),0),$G180:$J180)-1)*9/4,1)</f>
        <v>6</v>
      </c>
      <c r="L180" s="20">
        <f>ROUND(1+(INDEX(CachTinhDiem!$B$15:$E$20,MATCH($C180,CachTinhDiem!$A$15:$A$20,0),MATCH($B180,CachTinhDiem!$B$14:$E$14,0))-1)*9/4,1)</f>
        <v>5.5</v>
      </c>
      <c r="M180" s="19">
        <f t="shared" si="2"/>
        <v>4</v>
      </c>
      <c r="N180" s="23">
        <f>MAX(0,1-M180*CachTinhDiem!$B$25)</f>
        <v>0.6</v>
      </c>
      <c r="O180" s="20">
        <f>ROUND((CachTinhDiem!$B$23*K180+CachTinhDiem!$B$24*L180)*N180,1)</f>
        <v>3.5</v>
      </c>
      <c r="P180" s="19" t="s">
        <v>3227</v>
      </c>
    </row>
    <row r="181" spans="1:16" ht="15" customHeight="1" x14ac:dyDescent="0.35">
      <c r="A181" s="18" t="s">
        <v>2628</v>
      </c>
      <c r="B181" s="18" t="s">
        <v>3226</v>
      </c>
      <c r="C181" s="18" t="s">
        <v>90</v>
      </c>
      <c r="D181" s="19">
        <v>5</v>
      </c>
      <c r="E181" s="19">
        <v>20</v>
      </c>
      <c r="F181" s="19">
        <v>7</v>
      </c>
      <c r="G181" s="19">
        <v>4</v>
      </c>
      <c r="H181" s="19">
        <v>1</v>
      </c>
      <c r="I181" s="19">
        <v>3</v>
      </c>
      <c r="J181" s="19">
        <v>3</v>
      </c>
      <c r="K181" s="20">
        <f>ROUND(1+(SUMPRODUCT(INDEX(CachTinhDiem!$B$8:$E$11,MATCH($B181,CachTinhDiem!$A$8:$A$11,0),0),$G181:$J181)-1)*9/4,1)</f>
        <v>4.2</v>
      </c>
      <c r="L181" s="20">
        <f>ROUND(1+(INDEX(CachTinhDiem!$B$15:$E$20,MATCH($C181,CachTinhDiem!$A$15:$A$20,0),MATCH($B181,CachTinhDiem!$B$14:$E$14,0))-1)*9/4,1)</f>
        <v>7.8</v>
      </c>
      <c r="M181" s="19">
        <f t="shared" si="2"/>
        <v>0</v>
      </c>
      <c r="N181" s="23">
        <f>MAX(0,1-M181*CachTinhDiem!$B$25)</f>
        <v>1</v>
      </c>
      <c r="O181" s="20">
        <f>ROUND((CachTinhDiem!$B$23*K181+CachTinhDiem!$B$24*L181)*N181,1)</f>
        <v>5.3</v>
      </c>
      <c r="P181" s="19" t="s">
        <v>3227</v>
      </c>
    </row>
    <row r="182" spans="1:16" ht="15" customHeight="1" x14ac:dyDescent="0.35">
      <c r="A182" s="18" t="s">
        <v>2110</v>
      </c>
      <c r="B182" s="18" t="s">
        <v>3228</v>
      </c>
      <c r="C182" s="18" t="s">
        <v>150</v>
      </c>
      <c r="D182" s="19">
        <v>11</v>
      </c>
      <c r="E182" s="19">
        <v>31</v>
      </c>
      <c r="F182" s="19">
        <v>36</v>
      </c>
      <c r="G182" s="19">
        <v>3</v>
      </c>
      <c r="H182" s="19">
        <v>3</v>
      </c>
      <c r="I182" s="19">
        <v>3</v>
      </c>
      <c r="J182" s="19">
        <v>2</v>
      </c>
      <c r="K182" s="20">
        <f>ROUND(1+(SUMPRODUCT(INDEX(CachTinhDiem!$B$8:$E$11,MATCH($B182,CachTinhDiem!$A$8:$A$11,0),0),$G182:$J182)-1)*9/4,1)</f>
        <v>4.2</v>
      </c>
      <c r="L182" s="20">
        <f>ROUND(1+(INDEX(CachTinhDiem!$B$15:$E$20,MATCH($C182,CachTinhDiem!$A$15:$A$20,0),MATCH($B182,CachTinhDiem!$B$14:$E$14,0))-1)*9/4,1)</f>
        <v>5.5</v>
      </c>
      <c r="M182" s="19">
        <f t="shared" si="2"/>
        <v>5</v>
      </c>
      <c r="N182" s="23">
        <f>MAX(0,1-M182*CachTinhDiem!$B$25)</f>
        <v>0.5</v>
      </c>
      <c r="O182" s="20">
        <f>ROUND((CachTinhDiem!$B$23*K182+CachTinhDiem!$B$24*L182)*N182,1)</f>
        <v>2.2999999999999998</v>
      </c>
      <c r="P182" s="19" t="s">
        <v>3227</v>
      </c>
    </row>
    <row r="183" spans="1:16" ht="15" customHeight="1" x14ac:dyDescent="0.35">
      <c r="A183" s="18" t="s">
        <v>3007</v>
      </c>
      <c r="B183" s="18" t="s">
        <v>3226</v>
      </c>
      <c r="C183" s="18" t="s">
        <v>150</v>
      </c>
      <c r="D183" s="19">
        <v>25</v>
      </c>
      <c r="E183" s="19">
        <v>40</v>
      </c>
      <c r="F183" s="19">
        <v>16</v>
      </c>
      <c r="G183" s="19">
        <v>2</v>
      </c>
      <c r="H183" s="19">
        <v>4</v>
      </c>
      <c r="I183" s="19">
        <v>3</v>
      </c>
      <c r="J183" s="19">
        <v>3</v>
      </c>
      <c r="K183" s="20">
        <f>ROUND(1+(SUMPRODUCT(INDEX(CachTinhDiem!$B$8:$E$11,MATCH($B183,CachTinhDiem!$A$8:$A$11,0),0),$G183:$J183)-1)*9/4,1)</f>
        <v>6.2</v>
      </c>
      <c r="L183" s="20">
        <f>ROUND(1+(INDEX(CachTinhDiem!$B$15:$E$20,MATCH($C183,CachTinhDiem!$A$15:$A$20,0),MATCH($B183,CachTinhDiem!$B$14:$E$14,0))-1)*9/4,1)</f>
        <v>10</v>
      </c>
      <c r="M183" s="19">
        <f t="shared" si="2"/>
        <v>9</v>
      </c>
      <c r="N183" s="23">
        <f>MAX(0,1-M183*CachTinhDiem!$B$25)</f>
        <v>9.9999999999999978E-2</v>
      </c>
      <c r="O183" s="20">
        <f>ROUND((CachTinhDiem!$B$23*K183+CachTinhDiem!$B$24*L183)*N183,1)</f>
        <v>0.7</v>
      </c>
      <c r="P183" s="19" t="s">
        <v>3227</v>
      </c>
    </row>
    <row r="184" spans="1:16" ht="15" customHeight="1" x14ac:dyDescent="0.35">
      <c r="A184" s="18" t="s">
        <v>519</v>
      </c>
      <c r="B184" s="18" t="s">
        <v>3224</v>
      </c>
      <c r="C184" s="18" t="s">
        <v>103</v>
      </c>
      <c r="D184" s="19">
        <v>14</v>
      </c>
      <c r="E184" s="19">
        <v>30</v>
      </c>
      <c r="F184" s="19">
        <v>8</v>
      </c>
      <c r="G184" s="19">
        <v>2</v>
      </c>
      <c r="H184" s="19">
        <v>5</v>
      </c>
      <c r="I184" s="19">
        <v>2</v>
      </c>
      <c r="J184" s="19">
        <v>4</v>
      </c>
      <c r="K184" s="20">
        <f>ROUND(1+(SUMPRODUCT(INDEX(CachTinhDiem!$B$8:$E$11,MATCH($B184,CachTinhDiem!$A$8:$A$11,0),0),$G184:$J184)-1)*9/4,1)</f>
        <v>5.0999999999999996</v>
      </c>
      <c r="L184" s="20">
        <f>ROUND(1+(INDEX(CachTinhDiem!$B$15:$E$20,MATCH($C184,CachTinhDiem!$A$15:$A$20,0),MATCH($B184,CachTinhDiem!$B$14:$E$14,0))-1)*9/4,1)</f>
        <v>3.3</v>
      </c>
      <c r="M184" s="19">
        <f t="shared" si="2"/>
        <v>6</v>
      </c>
      <c r="N184" s="23">
        <f>MAX(0,1-M184*CachTinhDiem!$B$25)</f>
        <v>0.39999999999999991</v>
      </c>
      <c r="O184" s="20">
        <f>ROUND((CachTinhDiem!$B$23*K184+CachTinhDiem!$B$24*L184)*N184,1)</f>
        <v>1.8</v>
      </c>
      <c r="P184" s="19" t="s">
        <v>3227</v>
      </c>
    </row>
    <row r="185" spans="1:16" ht="15" customHeight="1" x14ac:dyDescent="0.35">
      <c r="A185" s="18" t="s">
        <v>2213</v>
      </c>
      <c r="B185" s="18" t="s">
        <v>3226</v>
      </c>
      <c r="C185" s="18" t="s">
        <v>103</v>
      </c>
      <c r="D185" s="19">
        <v>21</v>
      </c>
      <c r="E185" s="19">
        <v>35</v>
      </c>
      <c r="F185" s="19">
        <v>32</v>
      </c>
      <c r="G185" s="19">
        <v>1</v>
      </c>
      <c r="H185" s="19">
        <v>3</v>
      </c>
      <c r="I185" s="19">
        <v>2</v>
      </c>
      <c r="J185" s="19">
        <v>4</v>
      </c>
      <c r="K185" s="20">
        <f>ROUND(1+(SUMPRODUCT(INDEX(CachTinhDiem!$B$8:$E$11,MATCH($B185,CachTinhDiem!$A$8:$A$11,0),0),$G185:$J185)-1)*9/4,1)</f>
        <v>4.8</v>
      </c>
      <c r="L185" s="20">
        <f>ROUND(1+(INDEX(CachTinhDiem!$B$15:$E$20,MATCH($C185,CachTinhDiem!$A$15:$A$20,0),MATCH($B185,CachTinhDiem!$B$14:$E$14,0))-1)*9/4,1)</f>
        <v>3.3</v>
      </c>
      <c r="M185" s="19">
        <f t="shared" si="2"/>
        <v>0</v>
      </c>
      <c r="N185" s="23">
        <f>MAX(0,1-M185*CachTinhDiem!$B$25)</f>
        <v>1</v>
      </c>
      <c r="O185" s="20">
        <f>ROUND((CachTinhDiem!$B$23*K185+CachTinhDiem!$B$24*L185)*N185,1)</f>
        <v>4.4000000000000004</v>
      </c>
      <c r="P185" s="19" t="s">
        <v>3227</v>
      </c>
    </row>
    <row r="186" spans="1:16" ht="15" customHeight="1" x14ac:dyDescent="0.35">
      <c r="A186" s="18" t="s">
        <v>868</v>
      </c>
      <c r="B186" s="18" t="s">
        <v>3229</v>
      </c>
      <c r="C186" s="18" t="s">
        <v>103</v>
      </c>
      <c r="D186" s="19">
        <v>24</v>
      </c>
      <c r="E186" s="19">
        <v>39</v>
      </c>
      <c r="F186" s="19">
        <v>34</v>
      </c>
      <c r="G186" s="19">
        <v>2</v>
      </c>
      <c r="H186" s="19">
        <v>5</v>
      </c>
      <c r="I186" s="19">
        <v>2</v>
      </c>
      <c r="J186" s="19">
        <v>4</v>
      </c>
      <c r="K186" s="20">
        <f>ROUND(1+(SUMPRODUCT(INDEX(CachTinhDiem!$B$8:$E$11,MATCH($B186,CachTinhDiem!$A$8:$A$11,0),0),$G186:$J186)-1)*9/4,1)</f>
        <v>6.6</v>
      </c>
      <c r="L186" s="20">
        <f>ROUND(1+(INDEX(CachTinhDiem!$B$15:$E$20,MATCH($C186,CachTinhDiem!$A$15:$A$20,0),MATCH($B186,CachTinhDiem!$B$14:$E$14,0))-1)*9/4,1)</f>
        <v>7.8</v>
      </c>
      <c r="M186" s="19">
        <f t="shared" si="2"/>
        <v>0</v>
      </c>
      <c r="N186" s="23">
        <f>MAX(0,1-M186*CachTinhDiem!$B$25)</f>
        <v>1</v>
      </c>
      <c r="O186" s="20">
        <f>ROUND((CachTinhDiem!$B$23*K186+CachTinhDiem!$B$24*L186)*N186,1)</f>
        <v>7</v>
      </c>
      <c r="P186" s="19" t="s">
        <v>3227</v>
      </c>
    </row>
    <row r="187" spans="1:16" ht="15" customHeight="1" x14ac:dyDescent="0.35">
      <c r="A187" s="18" t="s">
        <v>2612</v>
      </c>
      <c r="B187" s="18" t="s">
        <v>3228</v>
      </c>
      <c r="C187" s="18" t="s">
        <v>115</v>
      </c>
      <c r="D187" s="19">
        <v>16</v>
      </c>
      <c r="E187" s="19">
        <v>36</v>
      </c>
      <c r="F187" s="19">
        <v>34</v>
      </c>
      <c r="G187" s="19">
        <v>2</v>
      </c>
      <c r="H187" s="19">
        <v>4</v>
      </c>
      <c r="I187" s="19">
        <v>4</v>
      </c>
      <c r="J187" s="19">
        <v>4</v>
      </c>
      <c r="K187" s="20">
        <f>ROUND(1+(SUMPRODUCT(INDEX(CachTinhDiem!$B$8:$E$11,MATCH($B187,CachTinhDiem!$A$8:$A$11,0),0),$G187:$J187)-1)*9/4,1)</f>
        <v>7.8</v>
      </c>
      <c r="L187" s="20">
        <f>ROUND(1+(INDEX(CachTinhDiem!$B$15:$E$20,MATCH($C187,CachTinhDiem!$A$15:$A$20,0),MATCH($B187,CachTinhDiem!$B$14:$E$14,0))-1)*9/4,1)</f>
        <v>5.5</v>
      </c>
      <c r="M187" s="19">
        <f t="shared" si="2"/>
        <v>0</v>
      </c>
      <c r="N187" s="23">
        <f>MAX(0,1-M187*CachTinhDiem!$B$25)</f>
        <v>1</v>
      </c>
      <c r="O187" s="20">
        <f>ROUND((CachTinhDiem!$B$23*K187+CachTinhDiem!$B$24*L187)*N187,1)</f>
        <v>7.1</v>
      </c>
      <c r="P187" s="19" t="s">
        <v>3227</v>
      </c>
    </row>
    <row r="188" spans="1:16" ht="15" customHeight="1" x14ac:dyDescent="0.35">
      <c r="A188" s="18" t="s">
        <v>2492</v>
      </c>
      <c r="B188" s="18" t="s">
        <v>3228</v>
      </c>
      <c r="C188" s="18" t="s">
        <v>115</v>
      </c>
      <c r="D188" s="19">
        <v>24</v>
      </c>
      <c r="E188" s="19">
        <v>38</v>
      </c>
      <c r="F188" s="19">
        <v>16</v>
      </c>
      <c r="G188" s="19">
        <v>2</v>
      </c>
      <c r="H188" s="19">
        <v>5</v>
      </c>
      <c r="I188" s="19">
        <v>3</v>
      </c>
      <c r="J188" s="19">
        <v>3</v>
      </c>
      <c r="K188" s="20">
        <f>ROUND(1+(SUMPRODUCT(INDEX(CachTinhDiem!$B$8:$E$11,MATCH($B188,CachTinhDiem!$A$8:$A$11,0),0),$G188:$J188)-1)*9/4,1)</f>
        <v>6.4</v>
      </c>
      <c r="L188" s="20">
        <f>ROUND(1+(INDEX(CachTinhDiem!$B$15:$E$20,MATCH($C188,CachTinhDiem!$A$15:$A$20,0),MATCH($B188,CachTinhDiem!$B$14:$E$14,0))-1)*9/4,1)</f>
        <v>5.5</v>
      </c>
      <c r="M188" s="19">
        <f t="shared" si="2"/>
        <v>8</v>
      </c>
      <c r="N188" s="23">
        <f>MAX(0,1-M188*CachTinhDiem!$B$25)</f>
        <v>0.19999999999999996</v>
      </c>
      <c r="O188" s="20">
        <f>ROUND((CachTinhDiem!$B$23*K188+CachTinhDiem!$B$24*L188)*N188,1)</f>
        <v>1.2</v>
      </c>
      <c r="P188" s="19" t="s">
        <v>3225</v>
      </c>
    </row>
    <row r="189" spans="1:16" ht="15" customHeight="1" x14ac:dyDescent="0.35">
      <c r="A189" s="18" t="s">
        <v>450</v>
      </c>
      <c r="B189" s="18" t="s">
        <v>3228</v>
      </c>
      <c r="C189" s="18" t="s">
        <v>138</v>
      </c>
      <c r="D189" s="19">
        <v>22</v>
      </c>
      <c r="E189" s="19">
        <v>40</v>
      </c>
      <c r="F189" s="19">
        <v>32</v>
      </c>
      <c r="G189" s="19">
        <v>2</v>
      </c>
      <c r="H189" s="19">
        <v>4</v>
      </c>
      <c r="I189" s="19">
        <v>5</v>
      </c>
      <c r="J189" s="19">
        <v>2</v>
      </c>
      <c r="K189" s="20">
        <f>ROUND(1+(SUMPRODUCT(INDEX(CachTinhDiem!$B$8:$E$11,MATCH($B189,CachTinhDiem!$A$8:$A$11,0),0),$G189:$J189)-1)*9/4,1)</f>
        <v>5.5</v>
      </c>
      <c r="L189" s="20">
        <f>ROUND(1+(INDEX(CachTinhDiem!$B$15:$E$20,MATCH($C189,CachTinhDiem!$A$15:$A$20,0),MATCH($B189,CachTinhDiem!$B$14:$E$14,0))-1)*9/4,1)</f>
        <v>1</v>
      </c>
      <c r="M189" s="19">
        <f t="shared" si="2"/>
        <v>0</v>
      </c>
      <c r="N189" s="23">
        <f>MAX(0,1-M189*CachTinhDiem!$B$25)</f>
        <v>1</v>
      </c>
      <c r="O189" s="20">
        <f>ROUND((CachTinhDiem!$B$23*K189+CachTinhDiem!$B$24*L189)*N189,1)</f>
        <v>4.2</v>
      </c>
      <c r="P189" s="19" t="s">
        <v>3227</v>
      </c>
    </row>
    <row r="190" spans="1:16" ht="15" customHeight="1" x14ac:dyDescent="0.35">
      <c r="A190" s="18" t="s">
        <v>2883</v>
      </c>
      <c r="B190" s="18" t="s">
        <v>3226</v>
      </c>
      <c r="C190" s="18" t="s">
        <v>103</v>
      </c>
      <c r="D190" s="19">
        <v>5</v>
      </c>
      <c r="E190" s="19">
        <v>34</v>
      </c>
      <c r="F190" s="19">
        <v>26</v>
      </c>
      <c r="G190" s="19">
        <v>4</v>
      </c>
      <c r="H190" s="19">
        <v>1</v>
      </c>
      <c r="I190" s="19">
        <v>2</v>
      </c>
      <c r="J190" s="19">
        <v>5</v>
      </c>
      <c r="K190" s="20">
        <f>ROUND(1+(SUMPRODUCT(INDEX(CachTinhDiem!$B$8:$E$11,MATCH($B190,CachTinhDiem!$A$8:$A$11,0),0),$G190:$J190)-1)*9/4,1)</f>
        <v>3.9</v>
      </c>
      <c r="L190" s="20">
        <f>ROUND(1+(INDEX(CachTinhDiem!$B$15:$E$20,MATCH($C190,CachTinhDiem!$A$15:$A$20,0),MATCH($B190,CachTinhDiem!$B$14:$E$14,0))-1)*9/4,1)</f>
        <v>3.3</v>
      </c>
      <c r="M190" s="19">
        <f t="shared" si="2"/>
        <v>0</v>
      </c>
      <c r="N190" s="23">
        <f>MAX(0,1-M190*CachTinhDiem!$B$25)</f>
        <v>1</v>
      </c>
      <c r="O190" s="20">
        <f>ROUND((CachTinhDiem!$B$23*K190+CachTinhDiem!$B$24*L190)*N190,1)</f>
        <v>3.7</v>
      </c>
      <c r="P190" s="19" t="s">
        <v>3227</v>
      </c>
    </row>
    <row r="191" spans="1:16" ht="15" customHeight="1" x14ac:dyDescent="0.35">
      <c r="A191" s="18" t="s">
        <v>2744</v>
      </c>
      <c r="B191" s="18" t="s">
        <v>3228</v>
      </c>
      <c r="C191" s="18" t="s">
        <v>138</v>
      </c>
      <c r="D191" s="19">
        <v>12</v>
      </c>
      <c r="E191" s="19">
        <v>37</v>
      </c>
      <c r="F191" s="19">
        <v>30</v>
      </c>
      <c r="G191" s="19">
        <v>2</v>
      </c>
      <c r="H191" s="19">
        <v>5</v>
      </c>
      <c r="I191" s="19">
        <v>5</v>
      </c>
      <c r="J191" s="19">
        <v>2</v>
      </c>
      <c r="K191" s="20">
        <f>ROUND(1+(SUMPRODUCT(INDEX(CachTinhDiem!$B$8:$E$11,MATCH($B191,CachTinhDiem!$A$8:$A$11,0),0),$G191:$J191)-1)*9/4,1)</f>
        <v>6</v>
      </c>
      <c r="L191" s="20">
        <f>ROUND(1+(INDEX(CachTinhDiem!$B$15:$E$20,MATCH($C191,CachTinhDiem!$A$15:$A$20,0),MATCH($B191,CachTinhDiem!$B$14:$E$14,0))-1)*9/4,1)</f>
        <v>1</v>
      </c>
      <c r="M191" s="19">
        <f t="shared" si="2"/>
        <v>0</v>
      </c>
      <c r="N191" s="23">
        <f>MAX(0,1-M191*CachTinhDiem!$B$25)</f>
        <v>1</v>
      </c>
      <c r="O191" s="20">
        <f>ROUND((CachTinhDiem!$B$23*K191+CachTinhDiem!$B$24*L191)*N191,1)</f>
        <v>4.5</v>
      </c>
      <c r="P191" s="19" t="s">
        <v>3227</v>
      </c>
    </row>
    <row r="192" spans="1:16" ht="15" customHeight="1" x14ac:dyDescent="0.35">
      <c r="A192" s="18" t="s">
        <v>619</v>
      </c>
      <c r="B192" s="18" t="s">
        <v>3224</v>
      </c>
      <c r="C192" s="18" t="s">
        <v>110</v>
      </c>
      <c r="D192" s="19">
        <v>5</v>
      </c>
      <c r="E192" s="19">
        <v>13</v>
      </c>
      <c r="F192" s="19">
        <v>39</v>
      </c>
      <c r="G192" s="19">
        <v>4</v>
      </c>
      <c r="H192" s="19">
        <v>2</v>
      </c>
      <c r="I192" s="19">
        <v>3</v>
      </c>
      <c r="J192" s="19">
        <v>3</v>
      </c>
      <c r="K192" s="20">
        <f>ROUND(1+(SUMPRODUCT(INDEX(CachTinhDiem!$B$8:$E$11,MATCH($B192,CachTinhDiem!$A$8:$A$11,0),0),$G192:$J192)-1)*9/4,1)</f>
        <v>5.5</v>
      </c>
      <c r="L192" s="20">
        <f>ROUND(1+(INDEX(CachTinhDiem!$B$15:$E$20,MATCH($C192,CachTinhDiem!$A$15:$A$20,0),MATCH($B192,CachTinhDiem!$B$14:$E$14,0))-1)*9/4,1)</f>
        <v>5.5</v>
      </c>
      <c r="M192" s="19">
        <f t="shared" si="2"/>
        <v>26</v>
      </c>
      <c r="N192" s="23">
        <f>MAX(0,1-M192*CachTinhDiem!$B$25)</f>
        <v>0</v>
      </c>
      <c r="O192" s="20">
        <f>ROUND((CachTinhDiem!$B$23*K192+CachTinhDiem!$B$24*L192)*N192,1)</f>
        <v>0</v>
      </c>
      <c r="P192" s="19" t="s">
        <v>3227</v>
      </c>
    </row>
    <row r="193" spans="1:16" ht="15" customHeight="1" x14ac:dyDescent="0.35">
      <c r="A193" s="18" t="s">
        <v>1723</v>
      </c>
      <c r="B193" s="18" t="s">
        <v>3228</v>
      </c>
      <c r="C193" s="18" t="s">
        <v>90</v>
      </c>
      <c r="D193" s="19">
        <v>8</v>
      </c>
      <c r="E193" s="19">
        <v>27</v>
      </c>
      <c r="F193" s="19">
        <v>13</v>
      </c>
      <c r="G193" s="19">
        <v>4</v>
      </c>
      <c r="H193" s="19">
        <v>3</v>
      </c>
      <c r="I193" s="19">
        <v>4</v>
      </c>
      <c r="J193" s="19">
        <v>2</v>
      </c>
      <c r="K193" s="20">
        <f>ROUND(1+(SUMPRODUCT(INDEX(CachTinhDiem!$B$8:$E$11,MATCH($B193,CachTinhDiem!$A$8:$A$11,0),0),$G193:$J193)-1)*9/4,1)</f>
        <v>4.5999999999999996</v>
      </c>
      <c r="L193" s="20">
        <f>ROUND(1+(INDEX(CachTinhDiem!$B$15:$E$20,MATCH($C193,CachTinhDiem!$A$15:$A$20,0),MATCH($B193,CachTinhDiem!$B$14:$E$14,0))-1)*9/4,1)</f>
        <v>3.3</v>
      </c>
      <c r="M193" s="19">
        <f t="shared" si="2"/>
        <v>0</v>
      </c>
      <c r="N193" s="23">
        <f>MAX(0,1-M193*CachTinhDiem!$B$25)</f>
        <v>1</v>
      </c>
      <c r="O193" s="20">
        <f>ROUND((CachTinhDiem!$B$23*K193+CachTinhDiem!$B$24*L193)*N193,1)</f>
        <v>4.2</v>
      </c>
      <c r="P193" s="19" t="s">
        <v>3227</v>
      </c>
    </row>
    <row r="194" spans="1:16" ht="15" customHeight="1" x14ac:dyDescent="0.35">
      <c r="A194" s="18" t="s">
        <v>838</v>
      </c>
      <c r="B194" s="18" t="s">
        <v>3229</v>
      </c>
      <c r="C194" s="18" t="s">
        <v>150</v>
      </c>
      <c r="D194" s="19">
        <v>6</v>
      </c>
      <c r="E194" s="19">
        <v>18</v>
      </c>
      <c r="F194" s="19">
        <v>19</v>
      </c>
      <c r="G194" s="19">
        <v>4</v>
      </c>
      <c r="H194" s="19">
        <v>2</v>
      </c>
      <c r="I194" s="19">
        <v>2</v>
      </c>
      <c r="J194" s="19">
        <v>4</v>
      </c>
      <c r="K194" s="20">
        <f>ROUND(1+(SUMPRODUCT(INDEX(CachTinhDiem!$B$8:$E$11,MATCH($B194,CachTinhDiem!$A$8:$A$11,0),0),$G194:$J194)-1)*9/4,1)</f>
        <v>5.0999999999999996</v>
      </c>
      <c r="L194" s="20">
        <f>ROUND(1+(INDEX(CachTinhDiem!$B$15:$E$20,MATCH($C194,CachTinhDiem!$A$15:$A$20,0),MATCH($B194,CachTinhDiem!$B$14:$E$14,0))-1)*9/4,1)</f>
        <v>7.8</v>
      </c>
      <c r="M194" s="19">
        <f t="shared" ref="M194:M257" si="3">MAX(0,$D194-$F194,$F194-$E194)</f>
        <v>1</v>
      </c>
      <c r="N194" s="23">
        <f>MAX(0,1-M194*CachTinhDiem!$B$25)</f>
        <v>0.9</v>
      </c>
      <c r="O194" s="20">
        <f>ROUND((CachTinhDiem!$B$23*K194+CachTinhDiem!$B$24*L194)*N194,1)</f>
        <v>5.3</v>
      </c>
      <c r="P194" s="19" t="s">
        <v>3227</v>
      </c>
    </row>
    <row r="195" spans="1:16" ht="15" customHeight="1" x14ac:dyDescent="0.35">
      <c r="A195" s="18" t="s">
        <v>2032</v>
      </c>
      <c r="B195" s="18" t="s">
        <v>3228</v>
      </c>
      <c r="C195" s="18" t="s">
        <v>103</v>
      </c>
      <c r="D195" s="19">
        <v>15</v>
      </c>
      <c r="E195" s="19">
        <v>33</v>
      </c>
      <c r="F195" s="19">
        <v>18</v>
      </c>
      <c r="G195" s="19">
        <v>2</v>
      </c>
      <c r="H195" s="19">
        <v>4</v>
      </c>
      <c r="I195" s="19">
        <v>3</v>
      </c>
      <c r="J195" s="19">
        <v>5</v>
      </c>
      <c r="K195" s="20">
        <f>ROUND(1+(SUMPRODUCT(INDEX(CachTinhDiem!$B$8:$E$11,MATCH($B195,CachTinhDiem!$A$8:$A$11,0),0),$G195:$J195)-1)*9/4,1)</f>
        <v>8.6999999999999993</v>
      </c>
      <c r="L195" s="20">
        <f>ROUND(1+(INDEX(CachTinhDiem!$B$15:$E$20,MATCH($C195,CachTinhDiem!$A$15:$A$20,0),MATCH($B195,CachTinhDiem!$B$14:$E$14,0))-1)*9/4,1)</f>
        <v>10</v>
      </c>
      <c r="M195" s="19">
        <f t="shared" si="3"/>
        <v>0</v>
      </c>
      <c r="N195" s="23">
        <f>MAX(0,1-M195*CachTinhDiem!$B$25)</f>
        <v>1</v>
      </c>
      <c r="O195" s="20">
        <f>ROUND((CachTinhDiem!$B$23*K195+CachTinhDiem!$B$24*L195)*N195,1)</f>
        <v>9.1</v>
      </c>
      <c r="P195" s="19" t="s">
        <v>3227</v>
      </c>
    </row>
    <row r="196" spans="1:16" ht="15" customHeight="1" x14ac:dyDescent="0.35">
      <c r="A196" s="18" t="s">
        <v>718</v>
      </c>
      <c r="B196" s="18" t="s">
        <v>3228</v>
      </c>
      <c r="C196" s="18" t="s">
        <v>110</v>
      </c>
      <c r="D196" s="19">
        <v>17</v>
      </c>
      <c r="E196" s="19">
        <v>35</v>
      </c>
      <c r="F196" s="19">
        <v>16</v>
      </c>
      <c r="G196" s="19">
        <v>2</v>
      </c>
      <c r="H196" s="19">
        <v>4</v>
      </c>
      <c r="I196" s="19">
        <v>2</v>
      </c>
      <c r="J196" s="19">
        <v>5</v>
      </c>
      <c r="K196" s="20">
        <f>ROUND(1+(SUMPRODUCT(INDEX(CachTinhDiem!$B$8:$E$11,MATCH($B196,CachTinhDiem!$A$8:$A$11,0),0),$G196:$J196)-1)*9/4,1)</f>
        <v>8.1999999999999993</v>
      </c>
      <c r="L196" s="20">
        <f>ROUND(1+(INDEX(CachTinhDiem!$B$15:$E$20,MATCH($C196,CachTinhDiem!$A$15:$A$20,0),MATCH($B196,CachTinhDiem!$B$14:$E$14,0))-1)*9/4,1)</f>
        <v>7.8</v>
      </c>
      <c r="M196" s="19">
        <f t="shared" si="3"/>
        <v>1</v>
      </c>
      <c r="N196" s="23">
        <f>MAX(0,1-M196*CachTinhDiem!$B$25)</f>
        <v>0.9</v>
      </c>
      <c r="O196" s="20">
        <f>ROUND((CachTinhDiem!$B$23*K196+CachTinhDiem!$B$24*L196)*N196,1)</f>
        <v>7.3</v>
      </c>
      <c r="P196" s="19" t="s">
        <v>3227</v>
      </c>
    </row>
    <row r="197" spans="1:16" ht="15" customHeight="1" x14ac:dyDescent="0.35">
      <c r="A197" s="18" t="s">
        <v>786</v>
      </c>
      <c r="B197" s="18" t="s">
        <v>3226</v>
      </c>
      <c r="C197" s="18" t="s">
        <v>110</v>
      </c>
      <c r="D197" s="19">
        <v>5</v>
      </c>
      <c r="E197" s="19">
        <v>14</v>
      </c>
      <c r="F197" s="19">
        <v>13</v>
      </c>
      <c r="G197" s="19">
        <v>4</v>
      </c>
      <c r="H197" s="19">
        <v>1</v>
      </c>
      <c r="I197" s="19">
        <v>2</v>
      </c>
      <c r="J197" s="19">
        <v>3</v>
      </c>
      <c r="K197" s="20">
        <f>ROUND(1+(SUMPRODUCT(INDEX(CachTinhDiem!$B$8:$E$11,MATCH($B197,CachTinhDiem!$A$8:$A$11,0),0),$G197:$J197)-1)*9/4,1)</f>
        <v>3</v>
      </c>
      <c r="L197" s="20">
        <f>ROUND(1+(INDEX(CachTinhDiem!$B$15:$E$20,MATCH($C197,CachTinhDiem!$A$15:$A$20,0),MATCH($B197,CachTinhDiem!$B$14:$E$14,0))-1)*9/4,1)</f>
        <v>5.5</v>
      </c>
      <c r="M197" s="19">
        <f t="shared" si="3"/>
        <v>0</v>
      </c>
      <c r="N197" s="23">
        <f>MAX(0,1-M197*CachTinhDiem!$B$25)</f>
        <v>1</v>
      </c>
      <c r="O197" s="20">
        <f>ROUND((CachTinhDiem!$B$23*K197+CachTinhDiem!$B$24*L197)*N197,1)</f>
        <v>3.8</v>
      </c>
      <c r="P197" s="19" t="s">
        <v>3227</v>
      </c>
    </row>
    <row r="198" spans="1:16" ht="15" customHeight="1" x14ac:dyDescent="0.35">
      <c r="A198" s="18" t="s">
        <v>257</v>
      </c>
      <c r="B198" s="18" t="s">
        <v>3228</v>
      </c>
      <c r="C198" s="18" t="s">
        <v>90</v>
      </c>
      <c r="D198" s="19">
        <v>9</v>
      </c>
      <c r="E198" s="19">
        <v>23</v>
      </c>
      <c r="F198" s="19">
        <v>40</v>
      </c>
      <c r="G198" s="19">
        <v>3</v>
      </c>
      <c r="H198" s="19">
        <v>3</v>
      </c>
      <c r="I198" s="19">
        <v>3</v>
      </c>
      <c r="J198" s="19">
        <v>2</v>
      </c>
      <c r="K198" s="20">
        <f>ROUND(1+(SUMPRODUCT(INDEX(CachTinhDiem!$B$8:$E$11,MATCH($B198,CachTinhDiem!$A$8:$A$11,0),0),$G198:$J198)-1)*9/4,1)</f>
        <v>4.2</v>
      </c>
      <c r="L198" s="20">
        <f>ROUND(1+(INDEX(CachTinhDiem!$B$15:$E$20,MATCH($C198,CachTinhDiem!$A$15:$A$20,0),MATCH($B198,CachTinhDiem!$B$14:$E$14,0))-1)*9/4,1)</f>
        <v>3.3</v>
      </c>
      <c r="M198" s="19">
        <f t="shared" si="3"/>
        <v>17</v>
      </c>
      <c r="N198" s="23">
        <f>MAX(0,1-M198*CachTinhDiem!$B$25)</f>
        <v>0</v>
      </c>
      <c r="O198" s="20">
        <f>ROUND((CachTinhDiem!$B$23*K198+CachTinhDiem!$B$24*L198)*N198,1)</f>
        <v>0</v>
      </c>
      <c r="P198" s="19" t="s">
        <v>3225</v>
      </c>
    </row>
    <row r="199" spans="1:16" ht="15" customHeight="1" x14ac:dyDescent="0.35">
      <c r="A199" s="18" t="s">
        <v>2622</v>
      </c>
      <c r="B199" s="18" t="s">
        <v>3226</v>
      </c>
      <c r="C199" s="18" t="s">
        <v>138</v>
      </c>
      <c r="D199" s="19">
        <v>7</v>
      </c>
      <c r="E199" s="19">
        <v>40</v>
      </c>
      <c r="F199" s="19">
        <v>14</v>
      </c>
      <c r="G199" s="19">
        <v>2</v>
      </c>
      <c r="H199" s="19">
        <v>5</v>
      </c>
      <c r="I199" s="19">
        <v>5</v>
      </c>
      <c r="J199" s="19">
        <v>2</v>
      </c>
      <c r="K199" s="20">
        <f>ROUND(1+(SUMPRODUCT(INDEX(CachTinhDiem!$B$8:$E$11,MATCH($B199,CachTinhDiem!$A$8:$A$11,0),0),$G199:$J199)-1)*9/4,1)</f>
        <v>8.6999999999999993</v>
      </c>
      <c r="L199" s="20">
        <f>ROUND(1+(INDEX(CachTinhDiem!$B$15:$E$20,MATCH($C199,CachTinhDiem!$A$15:$A$20,0),MATCH($B199,CachTinhDiem!$B$14:$E$14,0))-1)*9/4,1)</f>
        <v>7.8</v>
      </c>
      <c r="M199" s="19">
        <f t="shared" si="3"/>
        <v>0</v>
      </c>
      <c r="N199" s="23">
        <f>MAX(0,1-M199*CachTinhDiem!$B$25)</f>
        <v>1</v>
      </c>
      <c r="O199" s="20">
        <f>ROUND((CachTinhDiem!$B$23*K199+CachTinhDiem!$B$24*L199)*N199,1)</f>
        <v>8.4</v>
      </c>
      <c r="P199" s="19" t="s">
        <v>3227</v>
      </c>
    </row>
    <row r="200" spans="1:16" ht="15" customHeight="1" x14ac:dyDescent="0.35">
      <c r="A200" s="18" t="s">
        <v>1337</v>
      </c>
      <c r="B200" s="18" t="s">
        <v>3226</v>
      </c>
      <c r="C200" s="18" t="s">
        <v>115</v>
      </c>
      <c r="D200" s="19">
        <v>5</v>
      </c>
      <c r="E200" s="19">
        <v>13</v>
      </c>
      <c r="F200" s="19">
        <v>30</v>
      </c>
      <c r="G200" s="19">
        <v>4</v>
      </c>
      <c r="H200" s="19">
        <v>1</v>
      </c>
      <c r="I200" s="19">
        <v>3</v>
      </c>
      <c r="J200" s="19">
        <v>3</v>
      </c>
      <c r="K200" s="20">
        <f>ROUND(1+(SUMPRODUCT(INDEX(CachTinhDiem!$B$8:$E$11,MATCH($B200,CachTinhDiem!$A$8:$A$11,0),0),$G200:$J200)-1)*9/4,1)</f>
        <v>4.2</v>
      </c>
      <c r="L200" s="20">
        <f>ROUND(1+(INDEX(CachTinhDiem!$B$15:$E$20,MATCH($C200,CachTinhDiem!$A$15:$A$20,0),MATCH($B200,CachTinhDiem!$B$14:$E$14,0))-1)*9/4,1)</f>
        <v>10</v>
      </c>
      <c r="M200" s="19">
        <f t="shared" si="3"/>
        <v>17</v>
      </c>
      <c r="N200" s="23">
        <f>MAX(0,1-M200*CachTinhDiem!$B$25)</f>
        <v>0</v>
      </c>
      <c r="O200" s="20">
        <f>ROUND((CachTinhDiem!$B$23*K200+CachTinhDiem!$B$24*L200)*N200,1)</f>
        <v>0</v>
      </c>
      <c r="P200" s="19" t="s">
        <v>3227</v>
      </c>
    </row>
    <row r="201" spans="1:16" ht="15" customHeight="1" x14ac:dyDescent="0.35">
      <c r="A201" s="18" t="s">
        <v>2516</v>
      </c>
      <c r="B201" s="18" t="s">
        <v>3229</v>
      </c>
      <c r="C201" s="18" t="s">
        <v>103</v>
      </c>
      <c r="D201" s="19">
        <v>21</v>
      </c>
      <c r="E201" s="19">
        <v>37</v>
      </c>
      <c r="F201" s="19">
        <v>21</v>
      </c>
      <c r="G201" s="19">
        <v>2</v>
      </c>
      <c r="H201" s="19">
        <v>4</v>
      </c>
      <c r="I201" s="19">
        <v>3</v>
      </c>
      <c r="J201" s="19">
        <v>3</v>
      </c>
      <c r="K201" s="20">
        <f>ROUND(1+(SUMPRODUCT(INDEX(CachTinhDiem!$B$8:$E$11,MATCH($B201,CachTinhDiem!$A$8:$A$11,0),0),$G201:$J201)-1)*9/4,1)</f>
        <v>6</v>
      </c>
      <c r="L201" s="20">
        <f>ROUND(1+(INDEX(CachTinhDiem!$B$15:$E$20,MATCH($C201,CachTinhDiem!$A$15:$A$20,0),MATCH($B201,CachTinhDiem!$B$14:$E$14,0))-1)*9/4,1)</f>
        <v>7.8</v>
      </c>
      <c r="M201" s="19">
        <f t="shared" si="3"/>
        <v>0</v>
      </c>
      <c r="N201" s="23">
        <f>MAX(0,1-M201*CachTinhDiem!$B$25)</f>
        <v>1</v>
      </c>
      <c r="O201" s="20">
        <f>ROUND((CachTinhDiem!$B$23*K201+CachTinhDiem!$B$24*L201)*N201,1)</f>
        <v>6.5</v>
      </c>
      <c r="P201" s="19" t="s">
        <v>3227</v>
      </c>
    </row>
    <row r="202" spans="1:16" ht="15" customHeight="1" x14ac:dyDescent="0.35">
      <c r="A202" s="18" t="s">
        <v>2301</v>
      </c>
      <c r="B202" s="18" t="s">
        <v>3224</v>
      </c>
      <c r="C202" s="18" t="s">
        <v>138</v>
      </c>
      <c r="D202" s="19">
        <v>22</v>
      </c>
      <c r="E202" s="19">
        <v>38</v>
      </c>
      <c r="F202" s="19">
        <v>25</v>
      </c>
      <c r="G202" s="19">
        <v>2</v>
      </c>
      <c r="H202" s="19">
        <v>5</v>
      </c>
      <c r="I202" s="19">
        <v>5</v>
      </c>
      <c r="J202" s="19">
        <v>4</v>
      </c>
      <c r="K202" s="20">
        <f>ROUND(1+(SUMPRODUCT(INDEX(CachTinhDiem!$B$8:$E$11,MATCH($B202,CachTinhDiem!$A$8:$A$11,0),0),$G202:$J202)-1)*9/4,1)</f>
        <v>8.4</v>
      </c>
      <c r="L202" s="20">
        <f>ROUND(1+(INDEX(CachTinhDiem!$B$15:$E$20,MATCH($C202,CachTinhDiem!$A$15:$A$20,0),MATCH($B202,CachTinhDiem!$B$14:$E$14,0))-1)*9/4,1)</f>
        <v>10</v>
      </c>
      <c r="M202" s="19">
        <f t="shared" si="3"/>
        <v>0</v>
      </c>
      <c r="N202" s="23">
        <f>MAX(0,1-M202*CachTinhDiem!$B$25)</f>
        <v>1</v>
      </c>
      <c r="O202" s="20">
        <f>ROUND((CachTinhDiem!$B$23*K202+CachTinhDiem!$B$24*L202)*N202,1)</f>
        <v>8.9</v>
      </c>
      <c r="P202" s="19" t="s">
        <v>3227</v>
      </c>
    </row>
    <row r="203" spans="1:16" ht="15" customHeight="1" x14ac:dyDescent="0.35">
      <c r="A203" s="18" t="s">
        <v>1960</v>
      </c>
      <c r="B203" s="18" t="s">
        <v>3226</v>
      </c>
      <c r="C203" s="18" t="s">
        <v>150</v>
      </c>
      <c r="D203" s="19">
        <v>13</v>
      </c>
      <c r="E203" s="19">
        <v>29</v>
      </c>
      <c r="F203" s="19">
        <v>5</v>
      </c>
      <c r="G203" s="19">
        <v>3</v>
      </c>
      <c r="H203" s="19">
        <v>2</v>
      </c>
      <c r="I203" s="19">
        <v>5</v>
      </c>
      <c r="J203" s="19">
        <v>2</v>
      </c>
      <c r="K203" s="20">
        <f>ROUND(1+(SUMPRODUCT(INDEX(CachTinhDiem!$B$8:$E$11,MATCH($B203,CachTinhDiem!$A$8:$A$11,0),0),$G203:$J203)-1)*9/4,1)</f>
        <v>6.6</v>
      </c>
      <c r="L203" s="20">
        <f>ROUND(1+(INDEX(CachTinhDiem!$B$15:$E$20,MATCH($C203,CachTinhDiem!$A$15:$A$20,0),MATCH($B203,CachTinhDiem!$B$14:$E$14,0))-1)*9/4,1)</f>
        <v>10</v>
      </c>
      <c r="M203" s="19">
        <f t="shared" si="3"/>
        <v>8</v>
      </c>
      <c r="N203" s="23">
        <f>MAX(0,1-M203*CachTinhDiem!$B$25)</f>
        <v>0.19999999999999996</v>
      </c>
      <c r="O203" s="20">
        <f>ROUND((CachTinhDiem!$B$23*K203+CachTinhDiem!$B$24*L203)*N203,1)</f>
        <v>1.5</v>
      </c>
      <c r="P203" s="19" t="s">
        <v>3227</v>
      </c>
    </row>
    <row r="204" spans="1:16" ht="15" customHeight="1" x14ac:dyDescent="0.35">
      <c r="A204" s="18" t="s">
        <v>2835</v>
      </c>
      <c r="B204" s="18" t="s">
        <v>3226</v>
      </c>
      <c r="C204" s="18" t="s">
        <v>103</v>
      </c>
      <c r="D204" s="19">
        <v>8</v>
      </c>
      <c r="E204" s="19">
        <v>32</v>
      </c>
      <c r="F204" s="19">
        <v>20</v>
      </c>
      <c r="G204" s="19">
        <v>4</v>
      </c>
      <c r="H204" s="19">
        <v>1</v>
      </c>
      <c r="I204" s="19">
        <v>2</v>
      </c>
      <c r="J204" s="19">
        <v>5</v>
      </c>
      <c r="K204" s="20">
        <f>ROUND(1+(SUMPRODUCT(INDEX(CachTinhDiem!$B$8:$E$11,MATCH($B204,CachTinhDiem!$A$8:$A$11,0),0),$G204:$J204)-1)*9/4,1)</f>
        <v>3.9</v>
      </c>
      <c r="L204" s="20">
        <f>ROUND(1+(INDEX(CachTinhDiem!$B$15:$E$20,MATCH($C204,CachTinhDiem!$A$15:$A$20,0),MATCH($B204,CachTinhDiem!$B$14:$E$14,0))-1)*9/4,1)</f>
        <v>3.3</v>
      </c>
      <c r="M204" s="19">
        <f t="shared" si="3"/>
        <v>0</v>
      </c>
      <c r="N204" s="23">
        <f>MAX(0,1-M204*CachTinhDiem!$B$25)</f>
        <v>1</v>
      </c>
      <c r="O204" s="20">
        <f>ROUND((CachTinhDiem!$B$23*K204+CachTinhDiem!$B$24*L204)*N204,1)</f>
        <v>3.7</v>
      </c>
      <c r="P204" s="19" t="s">
        <v>3227</v>
      </c>
    </row>
    <row r="205" spans="1:16" ht="15" customHeight="1" x14ac:dyDescent="0.35">
      <c r="A205" s="18" t="s">
        <v>3018</v>
      </c>
      <c r="B205" s="18" t="s">
        <v>3228</v>
      </c>
      <c r="C205" s="18" t="s">
        <v>110</v>
      </c>
      <c r="D205" s="19">
        <v>14</v>
      </c>
      <c r="E205" s="19">
        <v>37</v>
      </c>
      <c r="F205" s="19">
        <v>30</v>
      </c>
      <c r="G205" s="19">
        <v>3</v>
      </c>
      <c r="H205" s="19">
        <v>2</v>
      </c>
      <c r="I205" s="19">
        <v>4</v>
      </c>
      <c r="J205" s="19">
        <v>4</v>
      </c>
      <c r="K205" s="20">
        <f>ROUND(1+(SUMPRODUCT(INDEX(CachTinhDiem!$B$8:$E$11,MATCH($B205,CachTinhDiem!$A$8:$A$11,0),0),$G205:$J205)-1)*9/4,1)</f>
        <v>6.9</v>
      </c>
      <c r="L205" s="20">
        <f>ROUND(1+(INDEX(CachTinhDiem!$B$15:$E$20,MATCH($C205,CachTinhDiem!$A$15:$A$20,0),MATCH($B205,CachTinhDiem!$B$14:$E$14,0))-1)*9/4,1)</f>
        <v>7.8</v>
      </c>
      <c r="M205" s="19">
        <f t="shared" si="3"/>
        <v>0</v>
      </c>
      <c r="N205" s="23">
        <f>MAX(0,1-M205*CachTinhDiem!$B$25)</f>
        <v>1</v>
      </c>
      <c r="O205" s="20">
        <f>ROUND((CachTinhDiem!$B$23*K205+CachTinhDiem!$B$24*L205)*N205,1)</f>
        <v>7.2</v>
      </c>
      <c r="P205" s="19" t="s">
        <v>3227</v>
      </c>
    </row>
    <row r="206" spans="1:16" ht="15" customHeight="1" x14ac:dyDescent="0.35">
      <c r="A206" s="18" t="s">
        <v>934</v>
      </c>
      <c r="B206" s="18" t="s">
        <v>3224</v>
      </c>
      <c r="C206" s="18" t="s">
        <v>115</v>
      </c>
      <c r="D206" s="19">
        <v>9</v>
      </c>
      <c r="E206" s="19">
        <v>23</v>
      </c>
      <c r="F206" s="19">
        <v>18</v>
      </c>
      <c r="G206" s="19">
        <v>4</v>
      </c>
      <c r="H206" s="19">
        <v>2</v>
      </c>
      <c r="I206" s="19">
        <v>4</v>
      </c>
      <c r="J206" s="19">
        <v>3</v>
      </c>
      <c r="K206" s="20">
        <f>ROUND(1+(SUMPRODUCT(INDEX(CachTinhDiem!$B$8:$E$11,MATCH($B206,CachTinhDiem!$A$8:$A$11,0),0),$G206:$J206)-1)*9/4,1)</f>
        <v>6.6</v>
      </c>
      <c r="L206" s="20">
        <f>ROUND(1+(INDEX(CachTinhDiem!$B$15:$E$20,MATCH($C206,CachTinhDiem!$A$15:$A$20,0),MATCH($B206,CachTinhDiem!$B$14:$E$14,0))-1)*9/4,1)</f>
        <v>7.8</v>
      </c>
      <c r="M206" s="19">
        <f t="shared" si="3"/>
        <v>0</v>
      </c>
      <c r="N206" s="23">
        <f>MAX(0,1-M206*CachTinhDiem!$B$25)</f>
        <v>1</v>
      </c>
      <c r="O206" s="20">
        <f>ROUND((CachTinhDiem!$B$23*K206+CachTinhDiem!$B$24*L206)*N206,1)</f>
        <v>7</v>
      </c>
      <c r="P206" s="19" t="s">
        <v>3227</v>
      </c>
    </row>
    <row r="207" spans="1:16" ht="15" customHeight="1" x14ac:dyDescent="0.35">
      <c r="A207" s="18" t="s">
        <v>1407</v>
      </c>
      <c r="B207" s="18" t="s">
        <v>3226</v>
      </c>
      <c r="C207" s="18" t="s">
        <v>138</v>
      </c>
      <c r="D207" s="19">
        <v>6</v>
      </c>
      <c r="E207" s="19">
        <v>21</v>
      </c>
      <c r="F207" s="19">
        <v>39</v>
      </c>
      <c r="G207" s="19">
        <v>4</v>
      </c>
      <c r="H207" s="19">
        <v>2</v>
      </c>
      <c r="I207" s="19">
        <v>2</v>
      </c>
      <c r="J207" s="19">
        <v>2</v>
      </c>
      <c r="K207" s="20">
        <f>ROUND(1+(SUMPRODUCT(INDEX(CachTinhDiem!$B$8:$E$11,MATCH($B207,CachTinhDiem!$A$8:$A$11,0),0),$G207:$J207)-1)*9/4,1)</f>
        <v>3.3</v>
      </c>
      <c r="L207" s="20">
        <f>ROUND(1+(INDEX(CachTinhDiem!$B$15:$E$20,MATCH($C207,CachTinhDiem!$A$15:$A$20,0),MATCH($B207,CachTinhDiem!$B$14:$E$14,0))-1)*9/4,1)</f>
        <v>7.8</v>
      </c>
      <c r="M207" s="19">
        <f t="shared" si="3"/>
        <v>18</v>
      </c>
      <c r="N207" s="23">
        <f>MAX(0,1-M207*CachTinhDiem!$B$25)</f>
        <v>0</v>
      </c>
      <c r="O207" s="20">
        <f>ROUND((CachTinhDiem!$B$23*K207+CachTinhDiem!$B$24*L207)*N207,1)</f>
        <v>0</v>
      </c>
      <c r="P207" s="19" t="s">
        <v>3225</v>
      </c>
    </row>
    <row r="208" spans="1:16" ht="15" customHeight="1" x14ac:dyDescent="0.35">
      <c r="A208" s="18" t="s">
        <v>593</v>
      </c>
      <c r="B208" s="18" t="s">
        <v>3224</v>
      </c>
      <c r="C208" s="18" t="s">
        <v>115</v>
      </c>
      <c r="D208" s="19">
        <v>11</v>
      </c>
      <c r="E208" s="19">
        <v>25</v>
      </c>
      <c r="F208" s="19">
        <v>33</v>
      </c>
      <c r="G208" s="19">
        <v>3</v>
      </c>
      <c r="H208" s="19">
        <v>3</v>
      </c>
      <c r="I208" s="19">
        <v>4</v>
      </c>
      <c r="J208" s="19">
        <v>2</v>
      </c>
      <c r="K208" s="20">
        <f>ROUND(1+(SUMPRODUCT(INDEX(CachTinhDiem!$B$8:$E$11,MATCH($B208,CachTinhDiem!$A$8:$A$11,0),0),$G208:$J208)-1)*9/4,1)</f>
        <v>6.4</v>
      </c>
      <c r="L208" s="20">
        <f>ROUND(1+(INDEX(CachTinhDiem!$B$15:$E$20,MATCH($C208,CachTinhDiem!$A$15:$A$20,0),MATCH($B208,CachTinhDiem!$B$14:$E$14,0))-1)*9/4,1)</f>
        <v>7.8</v>
      </c>
      <c r="M208" s="19">
        <f t="shared" si="3"/>
        <v>8</v>
      </c>
      <c r="N208" s="23">
        <f>MAX(0,1-M208*CachTinhDiem!$B$25)</f>
        <v>0.19999999999999996</v>
      </c>
      <c r="O208" s="20">
        <f>ROUND((CachTinhDiem!$B$23*K208+CachTinhDiem!$B$24*L208)*N208,1)</f>
        <v>1.4</v>
      </c>
      <c r="P208" s="19" t="s">
        <v>3227</v>
      </c>
    </row>
    <row r="209" spans="1:16" ht="15" customHeight="1" x14ac:dyDescent="0.35">
      <c r="A209" s="18" t="s">
        <v>2293</v>
      </c>
      <c r="B209" s="18" t="s">
        <v>3229</v>
      </c>
      <c r="C209" s="18" t="s">
        <v>138</v>
      </c>
      <c r="D209" s="19">
        <v>24</v>
      </c>
      <c r="E209" s="19">
        <v>40</v>
      </c>
      <c r="F209" s="19">
        <v>27</v>
      </c>
      <c r="G209" s="19">
        <v>2</v>
      </c>
      <c r="H209" s="19">
        <v>4</v>
      </c>
      <c r="I209" s="19">
        <v>5</v>
      </c>
      <c r="J209" s="19">
        <v>3</v>
      </c>
      <c r="K209" s="20">
        <f>ROUND(1+(SUMPRODUCT(INDEX(CachTinhDiem!$B$8:$E$11,MATCH($B209,CachTinhDiem!$A$8:$A$11,0),0),$G209:$J209)-1)*9/4,1)</f>
        <v>7.3</v>
      </c>
      <c r="L209" s="20">
        <f>ROUND(1+(INDEX(CachTinhDiem!$B$15:$E$20,MATCH($C209,CachTinhDiem!$A$15:$A$20,0),MATCH($B209,CachTinhDiem!$B$14:$E$14,0))-1)*9/4,1)</f>
        <v>7.8</v>
      </c>
      <c r="M209" s="19">
        <f t="shared" si="3"/>
        <v>0</v>
      </c>
      <c r="N209" s="23">
        <f>MAX(0,1-M209*CachTinhDiem!$B$25)</f>
        <v>1</v>
      </c>
      <c r="O209" s="20">
        <f>ROUND((CachTinhDiem!$B$23*K209+CachTinhDiem!$B$24*L209)*N209,1)</f>
        <v>7.5</v>
      </c>
      <c r="P209" s="19" t="s">
        <v>3227</v>
      </c>
    </row>
    <row r="210" spans="1:16" ht="15" customHeight="1" x14ac:dyDescent="0.35">
      <c r="A210" s="18" t="s">
        <v>2716</v>
      </c>
      <c r="B210" s="18" t="s">
        <v>3228</v>
      </c>
      <c r="C210" s="18" t="s">
        <v>103</v>
      </c>
      <c r="D210" s="19">
        <v>13</v>
      </c>
      <c r="E210" s="19">
        <v>34</v>
      </c>
      <c r="F210" s="19">
        <v>32</v>
      </c>
      <c r="G210" s="19">
        <v>3</v>
      </c>
      <c r="H210" s="19">
        <v>1</v>
      </c>
      <c r="I210" s="19">
        <v>4</v>
      </c>
      <c r="J210" s="19">
        <v>5</v>
      </c>
      <c r="K210" s="20">
        <f>ROUND(1+(SUMPRODUCT(INDEX(CachTinhDiem!$B$8:$E$11,MATCH($B210,CachTinhDiem!$A$8:$A$11,0),0),$G210:$J210)-1)*9/4,1)</f>
        <v>7.8</v>
      </c>
      <c r="L210" s="20">
        <f>ROUND(1+(INDEX(CachTinhDiem!$B$15:$E$20,MATCH($C210,CachTinhDiem!$A$15:$A$20,0),MATCH($B210,CachTinhDiem!$B$14:$E$14,0))-1)*9/4,1)</f>
        <v>10</v>
      </c>
      <c r="M210" s="19">
        <f t="shared" si="3"/>
        <v>0</v>
      </c>
      <c r="N210" s="23">
        <f>MAX(0,1-M210*CachTinhDiem!$B$25)</f>
        <v>1</v>
      </c>
      <c r="O210" s="20">
        <f>ROUND((CachTinhDiem!$B$23*K210+CachTinhDiem!$B$24*L210)*N210,1)</f>
        <v>8.5</v>
      </c>
      <c r="P210" s="19" t="s">
        <v>3227</v>
      </c>
    </row>
    <row r="211" spans="1:16" ht="15" customHeight="1" x14ac:dyDescent="0.35">
      <c r="A211" s="18" t="s">
        <v>2036</v>
      </c>
      <c r="B211" s="18" t="s">
        <v>3229</v>
      </c>
      <c r="C211" s="18" t="s">
        <v>103</v>
      </c>
      <c r="D211" s="19">
        <v>13</v>
      </c>
      <c r="E211" s="19">
        <v>34</v>
      </c>
      <c r="F211" s="19">
        <v>19</v>
      </c>
      <c r="G211" s="19">
        <v>2</v>
      </c>
      <c r="H211" s="19">
        <v>3</v>
      </c>
      <c r="I211" s="19">
        <v>3</v>
      </c>
      <c r="J211" s="19">
        <v>5</v>
      </c>
      <c r="K211" s="20">
        <f>ROUND(1+(SUMPRODUCT(INDEX(CachTinhDiem!$B$8:$E$11,MATCH($B211,CachTinhDiem!$A$8:$A$11,0),0),$G211:$J211)-1)*9/4,1)</f>
        <v>6.6</v>
      </c>
      <c r="L211" s="20">
        <f>ROUND(1+(INDEX(CachTinhDiem!$B$15:$E$20,MATCH($C211,CachTinhDiem!$A$15:$A$20,0),MATCH($B211,CachTinhDiem!$B$14:$E$14,0))-1)*9/4,1)</f>
        <v>7.8</v>
      </c>
      <c r="M211" s="19">
        <f t="shared" si="3"/>
        <v>0</v>
      </c>
      <c r="N211" s="23">
        <f>MAX(0,1-M211*CachTinhDiem!$B$25)</f>
        <v>1</v>
      </c>
      <c r="O211" s="20">
        <f>ROUND((CachTinhDiem!$B$23*K211+CachTinhDiem!$B$24*L211)*N211,1)</f>
        <v>7</v>
      </c>
      <c r="P211" s="19" t="s">
        <v>3227</v>
      </c>
    </row>
    <row r="212" spans="1:16" ht="15" customHeight="1" x14ac:dyDescent="0.35">
      <c r="A212" s="18" t="s">
        <v>1812</v>
      </c>
      <c r="B212" s="18" t="s">
        <v>3224</v>
      </c>
      <c r="C212" s="18" t="s">
        <v>103</v>
      </c>
      <c r="D212" s="19">
        <v>20</v>
      </c>
      <c r="E212" s="19">
        <v>37</v>
      </c>
      <c r="F212" s="19">
        <v>30</v>
      </c>
      <c r="G212" s="19">
        <v>2</v>
      </c>
      <c r="H212" s="19">
        <v>5</v>
      </c>
      <c r="I212" s="19">
        <v>4</v>
      </c>
      <c r="J212" s="19">
        <v>3</v>
      </c>
      <c r="K212" s="20">
        <f>ROUND(1+(SUMPRODUCT(INDEX(CachTinhDiem!$B$8:$E$11,MATCH($B212,CachTinhDiem!$A$8:$A$11,0),0),$G212:$J212)-1)*9/4,1)</f>
        <v>7.1</v>
      </c>
      <c r="L212" s="20">
        <f>ROUND(1+(INDEX(CachTinhDiem!$B$15:$E$20,MATCH($C212,CachTinhDiem!$A$15:$A$20,0),MATCH($B212,CachTinhDiem!$B$14:$E$14,0))-1)*9/4,1)</f>
        <v>3.3</v>
      </c>
      <c r="M212" s="19">
        <f t="shared" si="3"/>
        <v>0</v>
      </c>
      <c r="N212" s="23">
        <f>MAX(0,1-M212*CachTinhDiem!$B$25)</f>
        <v>1</v>
      </c>
      <c r="O212" s="20">
        <f>ROUND((CachTinhDiem!$B$23*K212+CachTinhDiem!$B$24*L212)*N212,1)</f>
        <v>6</v>
      </c>
      <c r="P212" s="19" t="s">
        <v>3225</v>
      </c>
    </row>
    <row r="213" spans="1:16" ht="15" customHeight="1" x14ac:dyDescent="0.35">
      <c r="A213" s="18" t="s">
        <v>639</v>
      </c>
      <c r="B213" s="18" t="s">
        <v>3226</v>
      </c>
      <c r="C213" s="18" t="s">
        <v>110</v>
      </c>
      <c r="D213" s="19">
        <v>5</v>
      </c>
      <c r="E213" s="19">
        <v>15</v>
      </c>
      <c r="F213" s="19">
        <v>23</v>
      </c>
      <c r="G213" s="19">
        <v>4</v>
      </c>
      <c r="H213" s="19">
        <v>1</v>
      </c>
      <c r="I213" s="19">
        <v>2</v>
      </c>
      <c r="J213" s="19">
        <v>3</v>
      </c>
      <c r="K213" s="20">
        <f>ROUND(1+(SUMPRODUCT(INDEX(CachTinhDiem!$B$8:$E$11,MATCH($B213,CachTinhDiem!$A$8:$A$11,0),0),$G213:$J213)-1)*9/4,1)</f>
        <v>3</v>
      </c>
      <c r="L213" s="20">
        <f>ROUND(1+(INDEX(CachTinhDiem!$B$15:$E$20,MATCH($C213,CachTinhDiem!$A$15:$A$20,0),MATCH($B213,CachTinhDiem!$B$14:$E$14,0))-1)*9/4,1)</f>
        <v>5.5</v>
      </c>
      <c r="M213" s="19">
        <f t="shared" si="3"/>
        <v>8</v>
      </c>
      <c r="N213" s="23">
        <f>MAX(0,1-M213*CachTinhDiem!$B$25)</f>
        <v>0.19999999999999996</v>
      </c>
      <c r="O213" s="20">
        <f>ROUND((CachTinhDiem!$B$23*K213+CachTinhDiem!$B$24*L213)*N213,1)</f>
        <v>0.8</v>
      </c>
      <c r="P213" s="19" t="s">
        <v>3227</v>
      </c>
    </row>
    <row r="214" spans="1:16" ht="15" customHeight="1" x14ac:dyDescent="0.35">
      <c r="A214" s="18" t="s">
        <v>706</v>
      </c>
      <c r="B214" s="18" t="s">
        <v>3229</v>
      </c>
      <c r="C214" s="18" t="s">
        <v>150</v>
      </c>
      <c r="D214" s="19">
        <v>6</v>
      </c>
      <c r="E214" s="19">
        <v>17</v>
      </c>
      <c r="F214" s="19">
        <v>28</v>
      </c>
      <c r="G214" s="19">
        <v>4</v>
      </c>
      <c r="H214" s="19">
        <v>2</v>
      </c>
      <c r="I214" s="19">
        <v>2</v>
      </c>
      <c r="J214" s="19">
        <v>2</v>
      </c>
      <c r="K214" s="20">
        <f>ROUND(1+(SUMPRODUCT(INDEX(CachTinhDiem!$B$8:$E$11,MATCH($B214,CachTinhDiem!$A$8:$A$11,0),0),$G214:$J214)-1)*9/4,1)</f>
        <v>3.7</v>
      </c>
      <c r="L214" s="20">
        <f>ROUND(1+(INDEX(CachTinhDiem!$B$15:$E$20,MATCH($C214,CachTinhDiem!$A$15:$A$20,0),MATCH($B214,CachTinhDiem!$B$14:$E$14,0))-1)*9/4,1)</f>
        <v>7.8</v>
      </c>
      <c r="M214" s="19">
        <f t="shared" si="3"/>
        <v>11</v>
      </c>
      <c r="N214" s="23">
        <f>MAX(0,1-M214*CachTinhDiem!$B$25)</f>
        <v>0</v>
      </c>
      <c r="O214" s="20">
        <f>ROUND((CachTinhDiem!$B$23*K214+CachTinhDiem!$B$24*L214)*N214,1)</f>
        <v>0</v>
      </c>
      <c r="P214" s="19" t="s">
        <v>3227</v>
      </c>
    </row>
    <row r="215" spans="1:16" ht="15" customHeight="1" x14ac:dyDescent="0.35">
      <c r="A215" s="18" t="s">
        <v>647</v>
      </c>
      <c r="B215" s="18" t="s">
        <v>3229</v>
      </c>
      <c r="C215" s="18" t="s">
        <v>110</v>
      </c>
      <c r="D215" s="19">
        <v>5</v>
      </c>
      <c r="E215" s="19">
        <v>14</v>
      </c>
      <c r="F215" s="19">
        <v>14</v>
      </c>
      <c r="G215" s="19">
        <v>4</v>
      </c>
      <c r="H215" s="19">
        <v>1</v>
      </c>
      <c r="I215" s="19">
        <v>2</v>
      </c>
      <c r="J215" s="19">
        <v>4</v>
      </c>
      <c r="K215" s="20">
        <f>ROUND(1+(SUMPRODUCT(INDEX(CachTinhDiem!$B$8:$E$11,MATCH($B215,CachTinhDiem!$A$8:$A$11,0),0),$G215:$J215)-1)*9/4,1)</f>
        <v>4.4000000000000004</v>
      </c>
      <c r="L215" s="20">
        <f>ROUND(1+(INDEX(CachTinhDiem!$B$15:$E$20,MATCH($C215,CachTinhDiem!$A$15:$A$20,0),MATCH($B215,CachTinhDiem!$B$14:$E$14,0))-1)*9/4,1)</f>
        <v>7.8</v>
      </c>
      <c r="M215" s="19">
        <f t="shared" si="3"/>
        <v>0</v>
      </c>
      <c r="N215" s="23">
        <f>MAX(0,1-M215*CachTinhDiem!$B$25)</f>
        <v>1</v>
      </c>
      <c r="O215" s="20">
        <f>ROUND((CachTinhDiem!$B$23*K215+CachTinhDiem!$B$24*L215)*N215,1)</f>
        <v>5.4</v>
      </c>
      <c r="P215" s="19" t="s">
        <v>3225</v>
      </c>
    </row>
    <row r="216" spans="1:16" ht="15" customHeight="1" x14ac:dyDescent="0.35">
      <c r="A216" s="18" t="s">
        <v>1709</v>
      </c>
      <c r="B216" s="18" t="s">
        <v>3229</v>
      </c>
      <c r="C216" s="18" t="s">
        <v>103</v>
      </c>
      <c r="D216" s="19">
        <v>9</v>
      </c>
      <c r="E216" s="19">
        <v>28</v>
      </c>
      <c r="F216" s="19">
        <v>21</v>
      </c>
      <c r="G216" s="19">
        <v>4</v>
      </c>
      <c r="H216" s="19">
        <v>2</v>
      </c>
      <c r="I216" s="19">
        <v>3</v>
      </c>
      <c r="J216" s="19">
        <v>5</v>
      </c>
      <c r="K216" s="20">
        <f>ROUND(1+(SUMPRODUCT(INDEX(CachTinhDiem!$B$8:$E$11,MATCH($B216,CachTinhDiem!$A$8:$A$11,0),0),$G216:$J216)-1)*9/4,1)</f>
        <v>6.4</v>
      </c>
      <c r="L216" s="20">
        <f>ROUND(1+(INDEX(CachTinhDiem!$B$15:$E$20,MATCH($C216,CachTinhDiem!$A$15:$A$20,0),MATCH($B216,CachTinhDiem!$B$14:$E$14,0))-1)*9/4,1)</f>
        <v>7.8</v>
      </c>
      <c r="M216" s="19">
        <f t="shared" si="3"/>
        <v>0</v>
      </c>
      <c r="N216" s="23">
        <f>MAX(0,1-M216*CachTinhDiem!$B$25)</f>
        <v>1</v>
      </c>
      <c r="O216" s="20">
        <f>ROUND((CachTinhDiem!$B$23*K216+CachTinhDiem!$B$24*L216)*N216,1)</f>
        <v>6.8</v>
      </c>
      <c r="P216" s="19" t="s">
        <v>3227</v>
      </c>
    </row>
    <row r="217" spans="1:16" ht="15" customHeight="1" x14ac:dyDescent="0.35">
      <c r="A217" s="18" t="s">
        <v>474</v>
      </c>
      <c r="B217" s="18" t="s">
        <v>3228</v>
      </c>
      <c r="C217" s="18" t="s">
        <v>115</v>
      </c>
      <c r="D217" s="19">
        <v>18</v>
      </c>
      <c r="E217" s="19">
        <v>35</v>
      </c>
      <c r="F217" s="19">
        <v>34</v>
      </c>
      <c r="G217" s="19">
        <v>2</v>
      </c>
      <c r="H217" s="19">
        <v>4</v>
      </c>
      <c r="I217" s="19">
        <v>3</v>
      </c>
      <c r="J217" s="19">
        <v>2</v>
      </c>
      <c r="K217" s="20">
        <f>ROUND(1+(SUMPRODUCT(INDEX(CachTinhDiem!$B$8:$E$11,MATCH($B217,CachTinhDiem!$A$8:$A$11,0),0),$G217:$J217)-1)*9/4,1)</f>
        <v>4.5999999999999996</v>
      </c>
      <c r="L217" s="20">
        <f>ROUND(1+(INDEX(CachTinhDiem!$B$15:$E$20,MATCH($C217,CachTinhDiem!$A$15:$A$20,0),MATCH($B217,CachTinhDiem!$B$14:$E$14,0))-1)*9/4,1)</f>
        <v>5.5</v>
      </c>
      <c r="M217" s="19">
        <f t="shared" si="3"/>
        <v>0</v>
      </c>
      <c r="N217" s="23">
        <f>MAX(0,1-M217*CachTinhDiem!$B$25)</f>
        <v>1</v>
      </c>
      <c r="O217" s="20">
        <f>ROUND((CachTinhDiem!$B$23*K217+CachTinhDiem!$B$24*L217)*N217,1)</f>
        <v>4.9000000000000004</v>
      </c>
      <c r="P217" s="19" t="s">
        <v>3227</v>
      </c>
    </row>
    <row r="218" spans="1:16" ht="15" customHeight="1" x14ac:dyDescent="0.35">
      <c r="A218" s="18" t="s">
        <v>365</v>
      </c>
      <c r="B218" s="18" t="s">
        <v>3224</v>
      </c>
      <c r="C218" s="18" t="s">
        <v>90</v>
      </c>
      <c r="D218" s="19">
        <v>21</v>
      </c>
      <c r="E218" s="19">
        <v>38</v>
      </c>
      <c r="F218" s="19">
        <v>14</v>
      </c>
      <c r="G218" s="19">
        <v>2</v>
      </c>
      <c r="H218" s="19">
        <v>4</v>
      </c>
      <c r="I218" s="19">
        <v>4</v>
      </c>
      <c r="J218" s="19">
        <v>2</v>
      </c>
      <c r="K218" s="20">
        <f>ROUND(1+(SUMPRODUCT(INDEX(CachTinhDiem!$B$8:$E$11,MATCH($B218,CachTinhDiem!$A$8:$A$11,0),0),$G218:$J218)-1)*9/4,1)</f>
        <v>6.4</v>
      </c>
      <c r="L218" s="20">
        <f>ROUND(1+(INDEX(CachTinhDiem!$B$15:$E$20,MATCH($C218,CachTinhDiem!$A$15:$A$20,0),MATCH($B218,CachTinhDiem!$B$14:$E$14,0))-1)*9/4,1)</f>
        <v>5.5</v>
      </c>
      <c r="M218" s="19">
        <f t="shared" si="3"/>
        <v>7</v>
      </c>
      <c r="N218" s="23">
        <f>MAX(0,1-M218*CachTinhDiem!$B$25)</f>
        <v>0.29999999999999993</v>
      </c>
      <c r="O218" s="20">
        <f>ROUND((CachTinhDiem!$B$23*K218+CachTinhDiem!$B$24*L218)*N218,1)</f>
        <v>1.8</v>
      </c>
      <c r="P218" s="19" t="s">
        <v>3225</v>
      </c>
    </row>
    <row r="219" spans="1:16" ht="15" customHeight="1" x14ac:dyDescent="0.35">
      <c r="A219" s="18" t="s">
        <v>2582</v>
      </c>
      <c r="B219" s="18" t="s">
        <v>3226</v>
      </c>
      <c r="C219" s="18" t="s">
        <v>90</v>
      </c>
      <c r="D219" s="19">
        <v>5</v>
      </c>
      <c r="E219" s="19">
        <v>19</v>
      </c>
      <c r="F219" s="19">
        <v>23</v>
      </c>
      <c r="G219" s="19">
        <v>4</v>
      </c>
      <c r="H219" s="19">
        <v>1</v>
      </c>
      <c r="I219" s="19">
        <v>2</v>
      </c>
      <c r="J219" s="19">
        <v>5</v>
      </c>
      <c r="K219" s="20">
        <f>ROUND(1+(SUMPRODUCT(INDEX(CachTinhDiem!$B$8:$E$11,MATCH($B219,CachTinhDiem!$A$8:$A$11,0),0),$G219:$J219)-1)*9/4,1)</f>
        <v>3.9</v>
      </c>
      <c r="L219" s="20">
        <f>ROUND(1+(INDEX(CachTinhDiem!$B$15:$E$20,MATCH($C219,CachTinhDiem!$A$15:$A$20,0),MATCH($B219,CachTinhDiem!$B$14:$E$14,0))-1)*9/4,1)</f>
        <v>7.8</v>
      </c>
      <c r="M219" s="19">
        <f t="shared" si="3"/>
        <v>4</v>
      </c>
      <c r="N219" s="23">
        <f>MAX(0,1-M219*CachTinhDiem!$B$25)</f>
        <v>0.6</v>
      </c>
      <c r="O219" s="20">
        <f>ROUND((CachTinhDiem!$B$23*K219+CachTinhDiem!$B$24*L219)*N219,1)</f>
        <v>3</v>
      </c>
      <c r="P219" s="19" t="s">
        <v>3227</v>
      </c>
    </row>
    <row r="220" spans="1:16" ht="15" customHeight="1" x14ac:dyDescent="0.35">
      <c r="A220" s="18" t="s">
        <v>2209</v>
      </c>
      <c r="B220" s="18" t="s">
        <v>3224</v>
      </c>
      <c r="C220" s="18" t="s">
        <v>90</v>
      </c>
      <c r="D220" s="19">
        <v>13</v>
      </c>
      <c r="E220" s="19">
        <v>32</v>
      </c>
      <c r="F220" s="19">
        <v>35</v>
      </c>
      <c r="G220" s="19">
        <v>3</v>
      </c>
      <c r="H220" s="19">
        <v>2</v>
      </c>
      <c r="I220" s="19">
        <v>4</v>
      </c>
      <c r="J220" s="19">
        <v>3</v>
      </c>
      <c r="K220" s="20">
        <f>ROUND(1+(SUMPRODUCT(INDEX(CachTinhDiem!$B$8:$E$11,MATCH($B220,CachTinhDiem!$A$8:$A$11,0),0),$G220:$J220)-1)*9/4,1)</f>
        <v>6.2</v>
      </c>
      <c r="L220" s="20">
        <f>ROUND(1+(INDEX(CachTinhDiem!$B$15:$E$20,MATCH($C220,CachTinhDiem!$A$15:$A$20,0),MATCH($B220,CachTinhDiem!$B$14:$E$14,0))-1)*9/4,1)</f>
        <v>5.5</v>
      </c>
      <c r="M220" s="19">
        <f t="shared" si="3"/>
        <v>3</v>
      </c>
      <c r="N220" s="23">
        <f>MAX(0,1-M220*CachTinhDiem!$B$25)</f>
        <v>0.7</v>
      </c>
      <c r="O220" s="20">
        <f>ROUND((CachTinhDiem!$B$23*K220+CachTinhDiem!$B$24*L220)*N220,1)</f>
        <v>4.2</v>
      </c>
      <c r="P220" s="19" t="s">
        <v>3225</v>
      </c>
    </row>
    <row r="221" spans="1:16" ht="15" customHeight="1" x14ac:dyDescent="0.35">
      <c r="A221" s="18" t="s">
        <v>2426</v>
      </c>
      <c r="B221" s="18" t="s">
        <v>3224</v>
      </c>
      <c r="C221" s="18" t="s">
        <v>103</v>
      </c>
      <c r="D221" s="19">
        <v>5</v>
      </c>
      <c r="E221" s="19">
        <v>12</v>
      </c>
      <c r="F221" s="19">
        <v>17</v>
      </c>
      <c r="G221" s="19">
        <v>5</v>
      </c>
      <c r="H221" s="19">
        <v>1</v>
      </c>
      <c r="I221" s="19">
        <v>2</v>
      </c>
      <c r="J221" s="19">
        <v>4</v>
      </c>
      <c r="K221" s="20">
        <f>ROUND(1+(SUMPRODUCT(INDEX(CachTinhDiem!$B$8:$E$11,MATCH($B221,CachTinhDiem!$A$8:$A$11,0),0),$G221:$J221)-1)*9/4,1)</f>
        <v>4.5999999999999996</v>
      </c>
      <c r="L221" s="20">
        <f>ROUND(1+(INDEX(CachTinhDiem!$B$15:$E$20,MATCH($C221,CachTinhDiem!$A$15:$A$20,0),MATCH($B221,CachTinhDiem!$B$14:$E$14,0))-1)*9/4,1)</f>
        <v>3.3</v>
      </c>
      <c r="M221" s="19">
        <f t="shared" si="3"/>
        <v>5</v>
      </c>
      <c r="N221" s="23">
        <f>MAX(0,1-M221*CachTinhDiem!$B$25)</f>
        <v>0.5</v>
      </c>
      <c r="O221" s="20">
        <f>ROUND((CachTinhDiem!$B$23*K221+CachTinhDiem!$B$24*L221)*N221,1)</f>
        <v>2.1</v>
      </c>
      <c r="P221" s="19" t="s">
        <v>3225</v>
      </c>
    </row>
    <row r="222" spans="1:16" ht="15" customHeight="1" x14ac:dyDescent="0.35">
      <c r="A222" s="18" t="s">
        <v>402</v>
      </c>
      <c r="B222" s="18" t="s">
        <v>3228</v>
      </c>
      <c r="C222" s="18" t="s">
        <v>110</v>
      </c>
      <c r="D222" s="19">
        <v>16</v>
      </c>
      <c r="E222" s="19">
        <v>31</v>
      </c>
      <c r="F222" s="19">
        <v>5</v>
      </c>
      <c r="G222" s="19">
        <v>2</v>
      </c>
      <c r="H222" s="19">
        <v>5</v>
      </c>
      <c r="I222" s="19">
        <v>3</v>
      </c>
      <c r="J222" s="19">
        <v>3</v>
      </c>
      <c r="K222" s="20">
        <f>ROUND(1+(SUMPRODUCT(INDEX(CachTinhDiem!$B$8:$E$11,MATCH($B222,CachTinhDiem!$A$8:$A$11,0),0),$G222:$J222)-1)*9/4,1)</f>
        <v>6.4</v>
      </c>
      <c r="L222" s="20">
        <f>ROUND(1+(INDEX(CachTinhDiem!$B$15:$E$20,MATCH($C222,CachTinhDiem!$A$15:$A$20,0),MATCH($B222,CachTinhDiem!$B$14:$E$14,0))-1)*9/4,1)</f>
        <v>7.8</v>
      </c>
      <c r="M222" s="19">
        <f t="shared" si="3"/>
        <v>11</v>
      </c>
      <c r="N222" s="23">
        <f>MAX(0,1-M222*CachTinhDiem!$B$25)</f>
        <v>0</v>
      </c>
      <c r="O222" s="20">
        <f>ROUND((CachTinhDiem!$B$23*K222+CachTinhDiem!$B$24*L222)*N222,1)</f>
        <v>0</v>
      </c>
      <c r="P222" s="19" t="s">
        <v>3227</v>
      </c>
    </row>
    <row r="223" spans="1:16" ht="15" customHeight="1" x14ac:dyDescent="0.35">
      <c r="A223" s="18" t="s">
        <v>1024</v>
      </c>
      <c r="B223" s="18" t="s">
        <v>3226</v>
      </c>
      <c r="C223" s="18" t="s">
        <v>103</v>
      </c>
      <c r="D223" s="19">
        <v>6</v>
      </c>
      <c r="E223" s="19">
        <v>18</v>
      </c>
      <c r="F223" s="19">
        <v>12</v>
      </c>
      <c r="G223" s="19">
        <v>4</v>
      </c>
      <c r="H223" s="19">
        <v>2</v>
      </c>
      <c r="I223" s="19">
        <v>2</v>
      </c>
      <c r="J223" s="19">
        <v>3</v>
      </c>
      <c r="K223" s="20">
        <f>ROUND(1+(SUMPRODUCT(INDEX(CachTinhDiem!$B$8:$E$11,MATCH($B223,CachTinhDiem!$A$8:$A$11,0),0),$G223:$J223)-1)*9/4,1)</f>
        <v>3.7</v>
      </c>
      <c r="L223" s="20">
        <f>ROUND(1+(INDEX(CachTinhDiem!$B$15:$E$20,MATCH($C223,CachTinhDiem!$A$15:$A$20,0),MATCH($B223,CachTinhDiem!$B$14:$E$14,0))-1)*9/4,1)</f>
        <v>3.3</v>
      </c>
      <c r="M223" s="19">
        <f t="shared" si="3"/>
        <v>0</v>
      </c>
      <c r="N223" s="23">
        <f>MAX(0,1-M223*CachTinhDiem!$B$25)</f>
        <v>1</v>
      </c>
      <c r="O223" s="20">
        <f>ROUND((CachTinhDiem!$B$23*K223+CachTinhDiem!$B$24*L223)*N223,1)</f>
        <v>3.6</v>
      </c>
      <c r="P223" s="19" t="s">
        <v>3227</v>
      </c>
    </row>
    <row r="224" spans="1:16" ht="15" customHeight="1" x14ac:dyDescent="0.35">
      <c r="A224" s="18" t="s">
        <v>2919</v>
      </c>
      <c r="B224" s="18" t="s">
        <v>3229</v>
      </c>
      <c r="C224" s="18" t="s">
        <v>138</v>
      </c>
      <c r="D224" s="19">
        <v>18</v>
      </c>
      <c r="E224" s="19">
        <v>38</v>
      </c>
      <c r="F224" s="19">
        <v>7</v>
      </c>
      <c r="G224" s="19">
        <v>2</v>
      </c>
      <c r="H224" s="19">
        <v>5</v>
      </c>
      <c r="I224" s="19">
        <v>5</v>
      </c>
      <c r="J224" s="19">
        <v>1</v>
      </c>
      <c r="K224" s="20">
        <f>ROUND(1+(SUMPRODUCT(INDEX(CachTinhDiem!$B$8:$E$11,MATCH($B224,CachTinhDiem!$A$8:$A$11,0),0),$G224:$J224)-1)*9/4,1)</f>
        <v>6.6</v>
      </c>
      <c r="L224" s="20">
        <f>ROUND(1+(INDEX(CachTinhDiem!$B$15:$E$20,MATCH($C224,CachTinhDiem!$A$15:$A$20,0),MATCH($B224,CachTinhDiem!$B$14:$E$14,0))-1)*9/4,1)</f>
        <v>7.8</v>
      </c>
      <c r="M224" s="19">
        <f t="shared" si="3"/>
        <v>11</v>
      </c>
      <c r="N224" s="23">
        <f>MAX(0,1-M224*CachTinhDiem!$B$25)</f>
        <v>0</v>
      </c>
      <c r="O224" s="20">
        <f>ROUND((CachTinhDiem!$B$23*K224+CachTinhDiem!$B$24*L224)*N224,1)</f>
        <v>0</v>
      </c>
      <c r="P224" s="19" t="s">
        <v>3227</v>
      </c>
    </row>
    <row r="225" spans="1:16" ht="15" customHeight="1" x14ac:dyDescent="0.35">
      <c r="A225" s="18" t="s">
        <v>2781</v>
      </c>
      <c r="B225" s="18" t="s">
        <v>3226</v>
      </c>
      <c r="C225" s="18" t="s">
        <v>115</v>
      </c>
      <c r="D225" s="19">
        <v>18</v>
      </c>
      <c r="E225" s="19">
        <v>37</v>
      </c>
      <c r="F225" s="19">
        <v>12</v>
      </c>
      <c r="G225" s="19">
        <v>2</v>
      </c>
      <c r="H225" s="19">
        <v>4</v>
      </c>
      <c r="I225" s="19">
        <v>3</v>
      </c>
      <c r="J225" s="19">
        <v>3</v>
      </c>
      <c r="K225" s="20">
        <f>ROUND(1+(SUMPRODUCT(INDEX(CachTinhDiem!$B$8:$E$11,MATCH($B225,CachTinhDiem!$A$8:$A$11,0),0),$G225:$J225)-1)*9/4,1)</f>
        <v>6.2</v>
      </c>
      <c r="L225" s="20">
        <f>ROUND(1+(INDEX(CachTinhDiem!$B$15:$E$20,MATCH($C225,CachTinhDiem!$A$15:$A$20,0),MATCH($B225,CachTinhDiem!$B$14:$E$14,0))-1)*9/4,1)</f>
        <v>10</v>
      </c>
      <c r="M225" s="19">
        <f t="shared" si="3"/>
        <v>6</v>
      </c>
      <c r="N225" s="23">
        <f>MAX(0,1-M225*CachTinhDiem!$B$25)</f>
        <v>0.39999999999999991</v>
      </c>
      <c r="O225" s="20">
        <f>ROUND((CachTinhDiem!$B$23*K225+CachTinhDiem!$B$24*L225)*N225,1)</f>
        <v>2.9</v>
      </c>
      <c r="P225" s="19" t="s">
        <v>3225</v>
      </c>
    </row>
    <row r="226" spans="1:16" ht="15" customHeight="1" x14ac:dyDescent="0.35">
      <c r="A226" s="18" t="s">
        <v>1312</v>
      </c>
      <c r="B226" s="18" t="s">
        <v>3228</v>
      </c>
      <c r="C226" s="18" t="s">
        <v>138</v>
      </c>
      <c r="D226" s="19">
        <v>28</v>
      </c>
      <c r="E226" s="19">
        <v>40</v>
      </c>
      <c r="F226" s="19">
        <v>24</v>
      </c>
      <c r="G226" s="19">
        <v>1</v>
      </c>
      <c r="H226" s="19">
        <v>5</v>
      </c>
      <c r="I226" s="19">
        <v>4</v>
      </c>
      <c r="J226" s="19">
        <v>4</v>
      </c>
      <c r="K226" s="20">
        <f>ROUND(1+(SUMPRODUCT(INDEX(CachTinhDiem!$B$8:$E$11,MATCH($B226,CachTinhDiem!$A$8:$A$11,0),0),$G226:$J226)-1)*9/4,1)</f>
        <v>8.1999999999999993</v>
      </c>
      <c r="L226" s="20">
        <f>ROUND(1+(INDEX(CachTinhDiem!$B$15:$E$20,MATCH($C226,CachTinhDiem!$A$15:$A$20,0),MATCH($B226,CachTinhDiem!$B$14:$E$14,0))-1)*9/4,1)</f>
        <v>1</v>
      </c>
      <c r="M226" s="19">
        <f t="shared" si="3"/>
        <v>4</v>
      </c>
      <c r="N226" s="23">
        <f>MAX(0,1-M226*CachTinhDiem!$B$25)</f>
        <v>0.6</v>
      </c>
      <c r="O226" s="20">
        <f>ROUND((CachTinhDiem!$B$23*K226+CachTinhDiem!$B$24*L226)*N226,1)</f>
        <v>3.6</v>
      </c>
      <c r="P226" s="19" t="s">
        <v>3227</v>
      </c>
    </row>
    <row r="227" spans="1:16" ht="15" customHeight="1" x14ac:dyDescent="0.35">
      <c r="A227" s="18" t="s">
        <v>542</v>
      </c>
      <c r="B227" s="18" t="s">
        <v>3228</v>
      </c>
      <c r="C227" s="18" t="s">
        <v>90</v>
      </c>
      <c r="D227" s="19">
        <v>19</v>
      </c>
      <c r="E227" s="19">
        <v>39</v>
      </c>
      <c r="F227" s="19">
        <v>30</v>
      </c>
      <c r="G227" s="19">
        <v>2</v>
      </c>
      <c r="H227" s="19">
        <v>4</v>
      </c>
      <c r="I227" s="19">
        <v>3</v>
      </c>
      <c r="J227" s="19">
        <v>2</v>
      </c>
      <c r="K227" s="20">
        <f>ROUND(1+(SUMPRODUCT(INDEX(CachTinhDiem!$B$8:$E$11,MATCH($B227,CachTinhDiem!$A$8:$A$11,0),0),$G227:$J227)-1)*9/4,1)</f>
        <v>4.5999999999999996</v>
      </c>
      <c r="L227" s="20">
        <f>ROUND(1+(INDEX(CachTinhDiem!$B$15:$E$20,MATCH($C227,CachTinhDiem!$A$15:$A$20,0),MATCH($B227,CachTinhDiem!$B$14:$E$14,0))-1)*9/4,1)</f>
        <v>3.3</v>
      </c>
      <c r="M227" s="19">
        <f t="shared" si="3"/>
        <v>0</v>
      </c>
      <c r="N227" s="23">
        <f>MAX(0,1-M227*CachTinhDiem!$B$25)</f>
        <v>1</v>
      </c>
      <c r="O227" s="20">
        <f>ROUND((CachTinhDiem!$B$23*K227+CachTinhDiem!$B$24*L227)*N227,1)</f>
        <v>4.2</v>
      </c>
      <c r="P227" s="19" t="s">
        <v>3225</v>
      </c>
    </row>
    <row r="228" spans="1:16" ht="15" customHeight="1" x14ac:dyDescent="0.35">
      <c r="A228" s="18" t="s">
        <v>1263</v>
      </c>
      <c r="B228" s="18" t="s">
        <v>3224</v>
      </c>
      <c r="C228" s="18" t="s">
        <v>150</v>
      </c>
      <c r="D228" s="19">
        <v>5</v>
      </c>
      <c r="E228" s="19">
        <v>21</v>
      </c>
      <c r="F228" s="19">
        <v>6</v>
      </c>
      <c r="G228" s="19">
        <v>4</v>
      </c>
      <c r="H228" s="19">
        <v>1</v>
      </c>
      <c r="I228" s="19">
        <v>3</v>
      </c>
      <c r="J228" s="19">
        <v>2</v>
      </c>
      <c r="K228" s="20">
        <f>ROUND(1+(SUMPRODUCT(INDEX(CachTinhDiem!$B$8:$E$11,MATCH($B228,CachTinhDiem!$A$8:$A$11,0),0),$G228:$J228)-1)*9/4,1)</f>
        <v>4.8</v>
      </c>
      <c r="L228" s="20">
        <f>ROUND(1+(INDEX(CachTinhDiem!$B$15:$E$20,MATCH($C228,CachTinhDiem!$A$15:$A$20,0),MATCH($B228,CachTinhDiem!$B$14:$E$14,0))-1)*9/4,1)</f>
        <v>3.3</v>
      </c>
      <c r="M228" s="19">
        <f t="shared" si="3"/>
        <v>0</v>
      </c>
      <c r="N228" s="23">
        <f>MAX(0,1-M228*CachTinhDiem!$B$25)</f>
        <v>1</v>
      </c>
      <c r="O228" s="20">
        <f>ROUND((CachTinhDiem!$B$23*K228+CachTinhDiem!$B$24*L228)*N228,1)</f>
        <v>4.4000000000000004</v>
      </c>
      <c r="P228" s="19" t="s">
        <v>3227</v>
      </c>
    </row>
    <row r="229" spans="1:16" ht="15" customHeight="1" x14ac:dyDescent="0.35">
      <c r="A229" s="18" t="s">
        <v>486</v>
      </c>
      <c r="B229" s="18" t="s">
        <v>3228</v>
      </c>
      <c r="C229" s="18" t="s">
        <v>103</v>
      </c>
      <c r="D229" s="19">
        <v>19</v>
      </c>
      <c r="E229" s="19">
        <v>36</v>
      </c>
      <c r="F229" s="19">
        <v>8</v>
      </c>
      <c r="G229" s="19">
        <v>2</v>
      </c>
      <c r="H229" s="19">
        <v>5</v>
      </c>
      <c r="I229" s="19">
        <v>1</v>
      </c>
      <c r="J229" s="19">
        <v>4</v>
      </c>
      <c r="K229" s="20">
        <f>ROUND(1+(SUMPRODUCT(INDEX(CachTinhDiem!$B$8:$E$11,MATCH($B229,CachTinhDiem!$A$8:$A$11,0),0),$G229:$J229)-1)*9/4,1)</f>
        <v>6.9</v>
      </c>
      <c r="L229" s="20">
        <f>ROUND(1+(INDEX(CachTinhDiem!$B$15:$E$20,MATCH($C229,CachTinhDiem!$A$15:$A$20,0),MATCH($B229,CachTinhDiem!$B$14:$E$14,0))-1)*9/4,1)</f>
        <v>10</v>
      </c>
      <c r="M229" s="19">
        <f t="shared" si="3"/>
        <v>11</v>
      </c>
      <c r="N229" s="23">
        <f>MAX(0,1-M229*CachTinhDiem!$B$25)</f>
        <v>0</v>
      </c>
      <c r="O229" s="20">
        <f>ROUND((CachTinhDiem!$B$23*K229+CachTinhDiem!$B$24*L229)*N229,1)</f>
        <v>0</v>
      </c>
      <c r="P229" s="19" t="s">
        <v>3227</v>
      </c>
    </row>
    <row r="230" spans="1:16" ht="15" customHeight="1" x14ac:dyDescent="0.35">
      <c r="A230" s="18" t="s">
        <v>2420</v>
      </c>
      <c r="B230" s="18" t="s">
        <v>3226</v>
      </c>
      <c r="C230" s="18" t="s">
        <v>110</v>
      </c>
      <c r="D230" s="19">
        <v>23</v>
      </c>
      <c r="E230" s="19">
        <v>39</v>
      </c>
      <c r="F230" s="19">
        <v>34</v>
      </c>
      <c r="G230" s="19">
        <v>1</v>
      </c>
      <c r="H230" s="19">
        <v>5</v>
      </c>
      <c r="I230" s="19">
        <v>2</v>
      </c>
      <c r="J230" s="19">
        <v>3</v>
      </c>
      <c r="K230" s="20">
        <f>ROUND(1+(SUMPRODUCT(INDEX(CachTinhDiem!$B$8:$E$11,MATCH($B230,CachTinhDiem!$A$8:$A$11,0),0),$G230:$J230)-1)*9/4,1)</f>
        <v>5.7</v>
      </c>
      <c r="L230" s="20">
        <f>ROUND(1+(INDEX(CachTinhDiem!$B$15:$E$20,MATCH($C230,CachTinhDiem!$A$15:$A$20,0),MATCH($B230,CachTinhDiem!$B$14:$E$14,0))-1)*9/4,1)</f>
        <v>5.5</v>
      </c>
      <c r="M230" s="19">
        <f t="shared" si="3"/>
        <v>0</v>
      </c>
      <c r="N230" s="23">
        <f>MAX(0,1-M230*CachTinhDiem!$B$25)</f>
        <v>1</v>
      </c>
      <c r="O230" s="20">
        <f>ROUND((CachTinhDiem!$B$23*K230+CachTinhDiem!$B$24*L230)*N230,1)</f>
        <v>5.6</v>
      </c>
      <c r="P230" s="19" t="s">
        <v>3227</v>
      </c>
    </row>
    <row r="231" spans="1:16" ht="15" customHeight="1" x14ac:dyDescent="0.35">
      <c r="A231" s="18" t="s">
        <v>567</v>
      </c>
      <c r="B231" s="18" t="s">
        <v>3226</v>
      </c>
      <c r="C231" s="18" t="s">
        <v>110</v>
      </c>
      <c r="D231" s="19">
        <v>16</v>
      </c>
      <c r="E231" s="19">
        <v>29</v>
      </c>
      <c r="F231" s="19">
        <v>18</v>
      </c>
      <c r="G231" s="19">
        <v>2</v>
      </c>
      <c r="H231" s="19">
        <v>4</v>
      </c>
      <c r="I231" s="19">
        <v>3</v>
      </c>
      <c r="J231" s="19">
        <v>3</v>
      </c>
      <c r="K231" s="20">
        <f>ROUND(1+(SUMPRODUCT(INDEX(CachTinhDiem!$B$8:$E$11,MATCH($B231,CachTinhDiem!$A$8:$A$11,0),0),$G231:$J231)-1)*9/4,1)</f>
        <v>6.2</v>
      </c>
      <c r="L231" s="20">
        <f>ROUND(1+(INDEX(CachTinhDiem!$B$15:$E$20,MATCH($C231,CachTinhDiem!$A$15:$A$20,0),MATCH($B231,CachTinhDiem!$B$14:$E$14,0))-1)*9/4,1)</f>
        <v>5.5</v>
      </c>
      <c r="M231" s="19">
        <f t="shared" si="3"/>
        <v>0</v>
      </c>
      <c r="N231" s="23">
        <f>MAX(0,1-M231*CachTinhDiem!$B$25)</f>
        <v>1</v>
      </c>
      <c r="O231" s="20">
        <f>ROUND((CachTinhDiem!$B$23*K231+CachTinhDiem!$B$24*L231)*N231,1)</f>
        <v>6</v>
      </c>
      <c r="P231" s="19" t="s">
        <v>3227</v>
      </c>
    </row>
    <row r="232" spans="1:16" ht="15" customHeight="1" x14ac:dyDescent="0.35">
      <c r="A232" s="18" t="s">
        <v>984</v>
      </c>
      <c r="B232" s="18" t="s">
        <v>3228</v>
      </c>
      <c r="C232" s="18" t="s">
        <v>110</v>
      </c>
      <c r="D232" s="19">
        <v>18</v>
      </c>
      <c r="E232" s="19">
        <v>35</v>
      </c>
      <c r="F232" s="19">
        <v>17</v>
      </c>
      <c r="G232" s="19">
        <v>2</v>
      </c>
      <c r="H232" s="19">
        <v>4</v>
      </c>
      <c r="I232" s="19">
        <v>2</v>
      </c>
      <c r="J232" s="19">
        <v>5</v>
      </c>
      <c r="K232" s="20">
        <f>ROUND(1+(SUMPRODUCT(INDEX(CachTinhDiem!$B$8:$E$11,MATCH($B232,CachTinhDiem!$A$8:$A$11,0),0),$G232:$J232)-1)*9/4,1)</f>
        <v>8.1999999999999993</v>
      </c>
      <c r="L232" s="20">
        <f>ROUND(1+(INDEX(CachTinhDiem!$B$15:$E$20,MATCH($C232,CachTinhDiem!$A$15:$A$20,0),MATCH($B232,CachTinhDiem!$B$14:$E$14,0))-1)*9/4,1)</f>
        <v>7.8</v>
      </c>
      <c r="M232" s="19">
        <f t="shared" si="3"/>
        <v>1</v>
      </c>
      <c r="N232" s="23">
        <f>MAX(0,1-M232*CachTinhDiem!$B$25)</f>
        <v>0.9</v>
      </c>
      <c r="O232" s="20">
        <f>ROUND((CachTinhDiem!$B$23*K232+CachTinhDiem!$B$24*L232)*N232,1)</f>
        <v>7.3</v>
      </c>
      <c r="P232" s="19" t="s">
        <v>3227</v>
      </c>
    </row>
    <row r="233" spans="1:16" ht="15" customHeight="1" x14ac:dyDescent="0.35">
      <c r="A233" s="18" t="s">
        <v>1950</v>
      </c>
      <c r="B233" s="18" t="s">
        <v>3229</v>
      </c>
      <c r="C233" s="18" t="s">
        <v>138</v>
      </c>
      <c r="D233" s="19">
        <v>12</v>
      </c>
      <c r="E233" s="19">
        <v>32</v>
      </c>
      <c r="F233" s="19">
        <v>32</v>
      </c>
      <c r="G233" s="19">
        <v>2</v>
      </c>
      <c r="H233" s="19">
        <v>3</v>
      </c>
      <c r="I233" s="19">
        <v>4</v>
      </c>
      <c r="J233" s="19">
        <v>2</v>
      </c>
      <c r="K233" s="20">
        <f>ROUND(1+(SUMPRODUCT(INDEX(CachTinhDiem!$B$8:$E$11,MATCH($B233,CachTinhDiem!$A$8:$A$11,0),0),$G233:$J233)-1)*9/4,1)</f>
        <v>5.3</v>
      </c>
      <c r="L233" s="20">
        <f>ROUND(1+(INDEX(CachTinhDiem!$B$15:$E$20,MATCH($C233,CachTinhDiem!$A$15:$A$20,0),MATCH($B233,CachTinhDiem!$B$14:$E$14,0))-1)*9/4,1)</f>
        <v>7.8</v>
      </c>
      <c r="M233" s="19">
        <f t="shared" si="3"/>
        <v>0</v>
      </c>
      <c r="N233" s="23">
        <f>MAX(0,1-M233*CachTinhDiem!$B$25)</f>
        <v>1</v>
      </c>
      <c r="O233" s="20">
        <f>ROUND((CachTinhDiem!$B$23*K233+CachTinhDiem!$B$24*L233)*N233,1)</f>
        <v>6.1</v>
      </c>
      <c r="P233" s="19" t="s">
        <v>3227</v>
      </c>
    </row>
    <row r="234" spans="1:16" ht="15" customHeight="1" x14ac:dyDescent="0.35">
      <c r="A234" s="18" t="s">
        <v>764</v>
      </c>
      <c r="B234" s="18" t="s">
        <v>3229</v>
      </c>
      <c r="C234" s="18" t="s">
        <v>110</v>
      </c>
      <c r="D234" s="19">
        <v>16</v>
      </c>
      <c r="E234" s="19">
        <v>31</v>
      </c>
      <c r="F234" s="19">
        <v>5</v>
      </c>
      <c r="G234" s="19">
        <v>2</v>
      </c>
      <c r="H234" s="19">
        <v>4</v>
      </c>
      <c r="I234" s="19">
        <v>3</v>
      </c>
      <c r="J234" s="19">
        <v>3</v>
      </c>
      <c r="K234" s="20">
        <f>ROUND(1+(SUMPRODUCT(INDEX(CachTinhDiem!$B$8:$E$11,MATCH($B234,CachTinhDiem!$A$8:$A$11,0),0),$G234:$J234)-1)*9/4,1)</f>
        <v>6</v>
      </c>
      <c r="L234" s="20">
        <f>ROUND(1+(INDEX(CachTinhDiem!$B$15:$E$20,MATCH($C234,CachTinhDiem!$A$15:$A$20,0),MATCH($B234,CachTinhDiem!$B$14:$E$14,0))-1)*9/4,1)</f>
        <v>7.8</v>
      </c>
      <c r="M234" s="19">
        <f t="shared" si="3"/>
        <v>11</v>
      </c>
      <c r="N234" s="23">
        <f>MAX(0,1-M234*CachTinhDiem!$B$25)</f>
        <v>0</v>
      </c>
      <c r="O234" s="20">
        <f>ROUND((CachTinhDiem!$B$23*K234+CachTinhDiem!$B$24*L234)*N234,1)</f>
        <v>0</v>
      </c>
      <c r="P234" s="19" t="s">
        <v>3227</v>
      </c>
    </row>
    <row r="235" spans="1:16" ht="15" customHeight="1" x14ac:dyDescent="0.35">
      <c r="A235" s="18" t="s">
        <v>2143</v>
      </c>
      <c r="B235" s="18" t="s">
        <v>3226</v>
      </c>
      <c r="C235" s="18" t="s">
        <v>150</v>
      </c>
      <c r="D235" s="19">
        <v>25</v>
      </c>
      <c r="E235" s="19">
        <v>39</v>
      </c>
      <c r="F235" s="19">
        <v>24</v>
      </c>
      <c r="G235" s="19">
        <v>1</v>
      </c>
      <c r="H235" s="19">
        <v>5</v>
      </c>
      <c r="I235" s="19">
        <v>2</v>
      </c>
      <c r="J235" s="19">
        <v>3</v>
      </c>
      <c r="K235" s="20">
        <f>ROUND(1+(SUMPRODUCT(INDEX(CachTinhDiem!$B$8:$E$11,MATCH($B235,CachTinhDiem!$A$8:$A$11,0),0),$G235:$J235)-1)*9/4,1)</f>
        <v>5.7</v>
      </c>
      <c r="L235" s="20">
        <f>ROUND(1+(INDEX(CachTinhDiem!$B$15:$E$20,MATCH($C235,CachTinhDiem!$A$15:$A$20,0),MATCH($B235,CachTinhDiem!$B$14:$E$14,0))-1)*9/4,1)</f>
        <v>10</v>
      </c>
      <c r="M235" s="19">
        <f t="shared" si="3"/>
        <v>1</v>
      </c>
      <c r="N235" s="23">
        <f>MAX(0,1-M235*CachTinhDiem!$B$25)</f>
        <v>0.9</v>
      </c>
      <c r="O235" s="20">
        <f>ROUND((CachTinhDiem!$B$23*K235+CachTinhDiem!$B$24*L235)*N235,1)</f>
        <v>6.3</v>
      </c>
      <c r="P235" s="19" t="s">
        <v>3227</v>
      </c>
    </row>
    <row r="236" spans="1:16" ht="15" customHeight="1" x14ac:dyDescent="0.35">
      <c r="A236" s="18" t="s">
        <v>952</v>
      </c>
      <c r="B236" s="18" t="s">
        <v>3228</v>
      </c>
      <c r="C236" s="18" t="s">
        <v>103</v>
      </c>
      <c r="D236" s="19">
        <v>24</v>
      </c>
      <c r="E236" s="19">
        <v>40</v>
      </c>
      <c r="F236" s="19">
        <v>16</v>
      </c>
      <c r="G236" s="19">
        <v>2</v>
      </c>
      <c r="H236" s="19">
        <v>5</v>
      </c>
      <c r="I236" s="19">
        <v>2</v>
      </c>
      <c r="J236" s="19">
        <v>5</v>
      </c>
      <c r="K236" s="20">
        <f>ROUND(1+(SUMPRODUCT(INDEX(CachTinhDiem!$B$8:$E$11,MATCH($B236,CachTinhDiem!$A$8:$A$11,0),0),$G236:$J236)-1)*9/4,1)</f>
        <v>8.6999999999999993</v>
      </c>
      <c r="L236" s="20">
        <f>ROUND(1+(INDEX(CachTinhDiem!$B$15:$E$20,MATCH($C236,CachTinhDiem!$A$15:$A$20,0),MATCH($B236,CachTinhDiem!$B$14:$E$14,0))-1)*9/4,1)</f>
        <v>10</v>
      </c>
      <c r="M236" s="19">
        <f t="shared" si="3"/>
        <v>8</v>
      </c>
      <c r="N236" s="23">
        <f>MAX(0,1-M236*CachTinhDiem!$B$25)</f>
        <v>0.19999999999999996</v>
      </c>
      <c r="O236" s="20">
        <f>ROUND((CachTinhDiem!$B$23*K236+CachTinhDiem!$B$24*L236)*N236,1)</f>
        <v>1.8</v>
      </c>
      <c r="P236" s="19" t="s">
        <v>3227</v>
      </c>
    </row>
    <row r="237" spans="1:16" ht="15" customHeight="1" x14ac:dyDescent="0.35">
      <c r="A237" s="18" t="s">
        <v>882</v>
      </c>
      <c r="B237" s="18" t="s">
        <v>3226</v>
      </c>
      <c r="C237" s="18" t="s">
        <v>115</v>
      </c>
      <c r="D237" s="19">
        <v>5</v>
      </c>
      <c r="E237" s="19">
        <v>15</v>
      </c>
      <c r="F237" s="19">
        <v>36</v>
      </c>
      <c r="G237" s="19">
        <v>4</v>
      </c>
      <c r="H237" s="19">
        <v>1</v>
      </c>
      <c r="I237" s="19">
        <v>2</v>
      </c>
      <c r="J237" s="19">
        <v>5</v>
      </c>
      <c r="K237" s="20">
        <f>ROUND(1+(SUMPRODUCT(INDEX(CachTinhDiem!$B$8:$E$11,MATCH($B237,CachTinhDiem!$A$8:$A$11,0),0),$G237:$J237)-1)*9/4,1)</f>
        <v>3.9</v>
      </c>
      <c r="L237" s="20">
        <f>ROUND(1+(INDEX(CachTinhDiem!$B$15:$E$20,MATCH($C237,CachTinhDiem!$A$15:$A$20,0),MATCH($B237,CachTinhDiem!$B$14:$E$14,0))-1)*9/4,1)</f>
        <v>10</v>
      </c>
      <c r="M237" s="19">
        <f t="shared" si="3"/>
        <v>21</v>
      </c>
      <c r="N237" s="23">
        <f>MAX(0,1-M237*CachTinhDiem!$B$25)</f>
        <v>0</v>
      </c>
      <c r="O237" s="20">
        <f>ROUND((CachTinhDiem!$B$23*K237+CachTinhDiem!$B$24*L237)*N237,1)</f>
        <v>0</v>
      </c>
      <c r="P237" s="19" t="s">
        <v>3227</v>
      </c>
    </row>
    <row r="238" spans="1:16" ht="15" customHeight="1" x14ac:dyDescent="0.35">
      <c r="A238" s="18" t="s">
        <v>531</v>
      </c>
      <c r="B238" s="18" t="s">
        <v>3226</v>
      </c>
      <c r="C238" s="18" t="s">
        <v>150</v>
      </c>
      <c r="D238" s="19">
        <v>6</v>
      </c>
      <c r="E238" s="19">
        <v>17</v>
      </c>
      <c r="F238" s="19">
        <v>7</v>
      </c>
      <c r="G238" s="19">
        <v>4</v>
      </c>
      <c r="H238" s="19">
        <v>2</v>
      </c>
      <c r="I238" s="19">
        <v>2</v>
      </c>
      <c r="J238" s="19">
        <v>3</v>
      </c>
      <c r="K238" s="20">
        <f>ROUND(1+(SUMPRODUCT(INDEX(CachTinhDiem!$B$8:$E$11,MATCH($B238,CachTinhDiem!$A$8:$A$11,0),0),$G238:$J238)-1)*9/4,1)</f>
        <v>3.7</v>
      </c>
      <c r="L238" s="20">
        <f>ROUND(1+(INDEX(CachTinhDiem!$B$15:$E$20,MATCH($C238,CachTinhDiem!$A$15:$A$20,0),MATCH($B238,CachTinhDiem!$B$14:$E$14,0))-1)*9/4,1)</f>
        <v>10</v>
      </c>
      <c r="M238" s="19">
        <f t="shared" si="3"/>
        <v>0</v>
      </c>
      <c r="N238" s="23">
        <f>MAX(0,1-M238*CachTinhDiem!$B$25)</f>
        <v>1</v>
      </c>
      <c r="O238" s="20">
        <f>ROUND((CachTinhDiem!$B$23*K238+CachTinhDiem!$B$24*L238)*N238,1)</f>
        <v>5.6</v>
      </c>
      <c r="P238" s="19" t="s">
        <v>3225</v>
      </c>
    </row>
    <row r="239" spans="1:16" ht="15" customHeight="1" x14ac:dyDescent="0.35">
      <c r="A239" s="18" t="s">
        <v>1585</v>
      </c>
      <c r="B239" s="18" t="s">
        <v>3228</v>
      </c>
      <c r="C239" s="18" t="s">
        <v>138</v>
      </c>
      <c r="D239" s="19">
        <v>12</v>
      </c>
      <c r="E239" s="19">
        <v>32</v>
      </c>
      <c r="F239" s="19">
        <v>10</v>
      </c>
      <c r="G239" s="19">
        <v>2</v>
      </c>
      <c r="H239" s="19">
        <v>3</v>
      </c>
      <c r="I239" s="19">
        <v>4</v>
      </c>
      <c r="J239" s="19">
        <v>2</v>
      </c>
      <c r="K239" s="20">
        <f>ROUND(1+(SUMPRODUCT(INDEX(CachTinhDiem!$B$8:$E$11,MATCH($B239,CachTinhDiem!$A$8:$A$11,0),0),$G239:$J239)-1)*9/4,1)</f>
        <v>4.5999999999999996</v>
      </c>
      <c r="L239" s="20">
        <f>ROUND(1+(INDEX(CachTinhDiem!$B$15:$E$20,MATCH($C239,CachTinhDiem!$A$15:$A$20,0),MATCH($B239,CachTinhDiem!$B$14:$E$14,0))-1)*9/4,1)</f>
        <v>1</v>
      </c>
      <c r="M239" s="19">
        <f t="shared" si="3"/>
        <v>2</v>
      </c>
      <c r="N239" s="23">
        <f>MAX(0,1-M239*CachTinhDiem!$B$25)</f>
        <v>0.8</v>
      </c>
      <c r="O239" s="20">
        <f>ROUND((CachTinhDiem!$B$23*K239+CachTinhDiem!$B$24*L239)*N239,1)</f>
        <v>2.8</v>
      </c>
      <c r="P239" s="19" t="s">
        <v>3227</v>
      </c>
    </row>
    <row r="240" spans="1:16" ht="15" customHeight="1" x14ac:dyDescent="0.35">
      <c r="A240" s="18" t="s">
        <v>1278</v>
      </c>
      <c r="B240" s="18" t="s">
        <v>3228</v>
      </c>
      <c r="C240" s="18" t="s">
        <v>138</v>
      </c>
      <c r="D240" s="19">
        <v>7</v>
      </c>
      <c r="E240" s="19">
        <v>22</v>
      </c>
      <c r="F240" s="19">
        <v>11</v>
      </c>
      <c r="G240" s="19">
        <v>4</v>
      </c>
      <c r="H240" s="19">
        <v>3</v>
      </c>
      <c r="I240" s="19">
        <v>3</v>
      </c>
      <c r="J240" s="19">
        <v>2</v>
      </c>
      <c r="K240" s="20">
        <f>ROUND(1+(SUMPRODUCT(INDEX(CachTinhDiem!$B$8:$E$11,MATCH($B240,CachTinhDiem!$A$8:$A$11,0),0),$G240:$J240)-1)*9/4,1)</f>
        <v>4.2</v>
      </c>
      <c r="L240" s="20">
        <f>ROUND(1+(INDEX(CachTinhDiem!$B$15:$E$20,MATCH($C240,CachTinhDiem!$A$15:$A$20,0),MATCH($B240,CachTinhDiem!$B$14:$E$14,0))-1)*9/4,1)</f>
        <v>1</v>
      </c>
      <c r="M240" s="19">
        <f t="shared" si="3"/>
        <v>0</v>
      </c>
      <c r="N240" s="23">
        <f>MAX(0,1-M240*CachTinhDiem!$B$25)</f>
        <v>1</v>
      </c>
      <c r="O240" s="20">
        <f>ROUND((CachTinhDiem!$B$23*K240+CachTinhDiem!$B$24*L240)*N240,1)</f>
        <v>3.2</v>
      </c>
      <c r="P240" s="19" t="s">
        <v>3227</v>
      </c>
    </row>
    <row r="241" spans="1:16" ht="15" customHeight="1" x14ac:dyDescent="0.35">
      <c r="A241" s="18" t="s">
        <v>696</v>
      </c>
      <c r="B241" s="18" t="s">
        <v>3226</v>
      </c>
      <c r="C241" s="18" t="s">
        <v>138</v>
      </c>
      <c r="D241" s="19">
        <v>6</v>
      </c>
      <c r="E241" s="19">
        <v>19</v>
      </c>
      <c r="F241" s="19">
        <v>16</v>
      </c>
      <c r="G241" s="19">
        <v>4</v>
      </c>
      <c r="H241" s="19">
        <v>2</v>
      </c>
      <c r="I241" s="19">
        <v>3</v>
      </c>
      <c r="J241" s="19">
        <v>2</v>
      </c>
      <c r="K241" s="20">
        <f>ROUND(1+(SUMPRODUCT(INDEX(CachTinhDiem!$B$8:$E$11,MATCH($B241,CachTinhDiem!$A$8:$A$11,0),0),$G241:$J241)-1)*9/4,1)</f>
        <v>4.4000000000000004</v>
      </c>
      <c r="L241" s="20">
        <f>ROUND(1+(INDEX(CachTinhDiem!$B$15:$E$20,MATCH($C241,CachTinhDiem!$A$15:$A$20,0),MATCH($B241,CachTinhDiem!$B$14:$E$14,0))-1)*9/4,1)</f>
        <v>7.8</v>
      </c>
      <c r="M241" s="19">
        <f t="shared" si="3"/>
        <v>0</v>
      </c>
      <c r="N241" s="23">
        <f>MAX(0,1-M241*CachTinhDiem!$B$25)</f>
        <v>1</v>
      </c>
      <c r="O241" s="20">
        <f>ROUND((CachTinhDiem!$B$23*K241+CachTinhDiem!$B$24*L241)*N241,1)</f>
        <v>5.4</v>
      </c>
      <c r="P241" s="19" t="s">
        <v>3227</v>
      </c>
    </row>
    <row r="242" spans="1:16" ht="15" customHeight="1" x14ac:dyDescent="0.35">
      <c r="A242" s="18" t="s">
        <v>649</v>
      </c>
      <c r="B242" s="18" t="s">
        <v>3226</v>
      </c>
      <c r="C242" s="18" t="s">
        <v>150</v>
      </c>
      <c r="D242" s="19">
        <v>6</v>
      </c>
      <c r="E242" s="19">
        <v>18</v>
      </c>
      <c r="F242" s="19">
        <v>36</v>
      </c>
      <c r="G242" s="19">
        <v>4</v>
      </c>
      <c r="H242" s="19">
        <v>2</v>
      </c>
      <c r="I242" s="19">
        <v>2</v>
      </c>
      <c r="J242" s="19">
        <v>3</v>
      </c>
      <c r="K242" s="20">
        <f>ROUND(1+(SUMPRODUCT(INDEX(CachTinhDiem!$B$8:$E$11,MATCH($B242,CachTinhDiem!$A$8:$A$11,0),0),$G242:$J242)-1)*9/4,1)</f>
        <v>3.7</v>
      </c>
      <c r="L242" s="20">
        <f>ROUND(1+(INDEX(CachTinhDiem!$B$15:$E$20,MATCH($C242,CachTinhDiem!$A$15:$A$20,0),MATCH($B242,CachTinhDiem!$B$14:$E$14,0))-1)*9/4,1)</f>
        <v>10</v>
      </c>
      <c r="M242" s="19">
        <f t="shared" si="3"/>
        <v>18</v>
      </c>
      <c r="N242" s="23">
        <f>MAX(0,1-M242*CachTinhDiem!$B$25)</f>
        <v>0</v>
      </c>
      <c r="O242" s="20">
        <f>ROUND((CachTinhDiem!$B$23*K242+CachTinhDiem!$B$24*L242)*N242,1)</f>
        <v>0</v>
      </c>
      <c r="P242" s="19" t="s">
        <v>3227</v>
      </c>
    </row>
    <row r="243" spans="1:16" ht="15" customHeight="1" x14ac:dyDescent="0.35">
      <c r="A243" s="18" t="s">
        <v>2106</v>
      </c>
      <c r="B243" s="18" t="s">
        <v>3229</v>
      </c>
      <c r="C243" s="18" t="s">
        <v>138</v>
      </c>
      <c r="D243" s="19">
        <v>11</v>
      </c>
      <c r="E243" s="19">
        <v>32</v>
      </c>
      <c r="F243" s="19">
        <v>17</v>
      </c>
      <c r="G243" s="19">
        <v>2</v>
      </c>
      <c r="H243" s="19">
        <v>3</v>
      </c>
      <c r="I243" s="19">
        <v>5</v>
      </c>
      <c r="J243" s="19">
        <v>2</v>
      </c>
      <c r="K243" s="20">
        <f>ROUND(1+(SUMPRODUCT(INDEX(CachTinhDiem!$B$8:$E$11,MATCH($B243,CachTinhDiem!$A$8:$A$11,0),0),$G243:$J243)-1)*9/4,1)</f>
        <v>6</v>
      </c>
      <c r="L243" s="20">
        <f>ROUND(1+(INDEX(CachTinhDiem!$B$15:$E$20,MATCH($C243,CachTinhDiem!$A$15:$A$20,0),MATCH($B243,CachTinhDiem!$B$14:$E$14,0))-1)*9/4,1)</f>
        <v>7.8</v>
      </c>
      <c r="M243" s="19">
        <f t="shared" si="3"/>
        <v>0</v>
      </c>
      <c r="N243" s="23">
        <f>MAX(0,1-M243*CachTinhDiem!$B$25)</f>
        <v>1</v>
      </c>
      <c r="O243" s="20">
        <f>ROUND((CachTinhDiem!$B$23*K243+CachTinhDiem!$B$24*L243)*N243,1)</f>
        <v>6.5</v>
      </c>
      <c r="P243" s="19" t="s">
        <v>3227</v>
      </c>
    </row>
    <row r="244" spans="1:16" ht="15" customHeight="1" x14ac:dyDescent="0.35">
      <c r="A244" s="18" t="s">
        <v>2746</v>
      </c>
      <c r="B244" s="18" t="s">
        <v>3226</v>
      </c>
      <c r="C244" s="18" t="s">
        <v>103</v>
      </c>
      <c r="D244" s="19">
        <v>17</v>
      </c>
      <c r="E244" s="19">
        <v>36</v>
      </c>
      <c r="F244" s="19">
        <v>20</v>
      </c>
      <c r="G244" s="19">
        <v>2</v>
      </c>
      <c r="H244" s="19">
        <v>5</v>
      </c>
      <c r="I244" s="19">
        <v>2</v>
      </c>
      <c r="J244" s="19">
        <v>4</v>
      </c>
      <c r="K244" s="20">
        <f>ROUND(1+(SUMPRODUCT(INDEX(CachTinhDiem!$B$8:$E$11,MATCH($B244,CachTinhDiem!$A$8:$A$11,0),0),$G244:$J244)-1)*9/4,1)</f>
        <v>6.2</v>
      </c>
      <c r="L244" s="20">
        <f>ROUND(1+(INDEX(CachTinhDiem!$B$15:$E$20,MATCH($C244,CachTinhDiem!$A$15:$A$20,0),MATCH($B244,CachTinhDiem!$B$14:$E$14,0))-1)*9/4,1)</f>
        <v>3.3</v>
      </c>
      <c r="M244" s="19">
        <f t="shared" si="3"/>
        <v>0</v>
      </c>
      <c r="N244" s="23">
        <f>MAX(0,1-M244*CachTinhDiem!$B$25)</f>
        <v>1</v>
      </c>
      <c r="O244" s="20">
        <f>ROUND((CachTinhDiem!$B$23*K244+CachTinhDiem!$B$24*L244)*N244,1)</f>
        <v>5.3</v>
      </c>
      <c r="P244" s="19" t="s">
        <v>3227</v>
      </c>
    </row>
    <row r="245" spans="1:16" ht="15" customHeight="1" x14ac:dyDescent="0.35">
      <c r="A245" s="18" t="s">
        <v>2360</v>
      </c>
      <c r="B245" s="18" t="s">
        <v>3226</v>
      </c>
      <c r="C245" s="18" t="s">
        <v>103</v>
      </c>
      <c r="D245" s="19">
        <v>21</v>
      </c>
      <c r="E245" s="19">
        <v>38</v>
      </c>
      <c r="F245" s="19">
        <v>7</v>
      </c>
      <c r="G245" s="19">
        <v>1</v>
      </c>
      <c r="H245" s="19">
        <v>5</v>
      </c>
      <c r="I245" s="19">
        <v>2</v>
      </c>
      <c r="J245" s="19">
        <v>3</v>
      </c>
      <c r="K245" s="20">
        <f>ROUND(1+(SUMPRODUCT(INDEX(CachTinhDiem!$B$8:$E$11,MATCH($B245,CachTinhDiem!$A$8:$A$11,0),0),$G245:$J245)-1)*9/4,1)</f>
        <v>5.7</v>
      </c>
      <c r="L245" s="20">
        <f>ROUND(1+(INDEX(CachTinhDiem!$B$15:$E$20,MATCH($C245,CachTinhDiem!$A$15:$A$20,0),MATCH($B245,CachTinhDiem!$B$14:$E$14,0))-1)*9/4,1)</f>
        <v>3.3</v>
      </c>
      <c r="M245" s="19">
        <f t="shared" si="3"/>
        <v>14</v>
      </c>
      <c r="N245" s="23">
        <f>MAX(0,1-M245*CachTinhDiem!$B$25)</f>
        <v>0</v>
      </c>
      <c r="O245" s="20">
        <f>ROUND((CachTinhDiem!$B$23*K245+CachTinhDiem!$B$24*L245)*N245,1)</f>
        <v>0</v>
      </c>
      <c r="P245" s="19" t="s">
        <v>3227</v>
      </c>
    </row>
    <row r="246" spans="1:16" ht="15" customHeight="1" x14ac:dyDescent="0.35">
      <c r="A246" s="18" t="s">
        <v>1868</v>
      </c>
      <c r="B246" s="18" t="s">
        <v>3226</v>
      </c>
      <c r="C246" s="18" t="s">
        <v>115</v>
      </c>
      <c r="D246" s="19">
        <v>8</v>
      </c>
      <c r="E246" s="19">
        <v>28</v>
      </c>
      <c r="F246" s="19">
        <v>8</v>
      </c>
      <c r="G246" s="19">
        <v>4</v>
      </c>
      <c r="H246" s="19">
        <v>3</v>
      </c>
      <c r="I246" s="19">
        <v>4</v>
      </c>
      <c r="J246" s="19">
        <v>1</v>
      </c>
      <c r="K246" s="20">
        <f>ROUND(1+(SUMPRODUCT(INDEX(CachTinhDiem!$B$8:$E$11,MATCH($B246,CachTinhDiem!$A$8:$A$11,0),0),$G246:$J246)-1)*9/4,1)</f>
        <v>5.7</v>
      </c>
      <c r="L246" s="20">
        <f>ROUND(1+(INDEX(CachTinhDiem!$B$15:$E$20,MATCH($C246,CachTinhDiem!$A$15:$A$20,0),MATCH($B246,CachTinhDiem!$B$14:$E$14,0))-1)*9/4,1)</f>
        <v>10</v>
      </c>
      <c r="M246" s="19">
        <f t="shared" si="3"/>
        <v>0</v>
      </c>
      <c r="N246" s="23">
        <f>MAX(0,1-M246*CachTinhDiem!$B$25)</f>
        <v>1</v>
      </c>
      <c r="O246" s="20">
        <f>ROUND((CachTinhDiem!$B$23*K246+CachTinhDiem!$B$24*L246)*N246,1)</f>
        <v>7</v>
      </c>
      <c r="P246" s="19" t="s">
        <v>3227</v>
      </c>
    </row>
    <row r="247" spans="1:16" ht="15" customHeight="1" x14ac:dyDescent="0.35">
      <c r="A247" s="18" t="s">
        <v>1976</v>
      </c>
      <c r="B247" s="18" t="s">
        <v>3229</v>
      </c>
      <c r="C247" s="18" t="s">
        <v>110</v>
      </c>
      <c r="D247" s="19">
        <v>17</v>
      </c>
      <c r="E247" s="19">
        <v>36</v>
      </c>
      <c r="F247" s="19">
        <v>18</v>
      </c>
      <c r="G247" s="19">
        <v>2</v>
      </c>
      <c r="H247" s="19">
        <v>4</v>
      </c>
      <c r="I247" s="19">
        <v>4</v>
      </c>
      <c r="J247" s="19">
        <v>4</v>
      </c>
      <c r="K247" s="20">
        <f>ROUND(1+(SUMPRODUCT(INDEX(CachTinhDiem!$B$8:$E$11,MATCH($B247,CachTinhDiem!$A$8:$A$11,0),0),$G247:$J247)-1)*9/4,1)</f>
        <v>7.3</v>
      </c>
      <c r="L247" s="20">
        <f>ROUND(1+(INDEX(CachTinhDiem!$B$15:$E$20,MATCH($C247,CachTinhDiem!$A$15:$A$20,0),MATCH($B247,CachTinhDiem!$B$14:$E$14,0))-1)*9/4,1)</f>
        <v>7.8</v>
      </c>
      <c r="M247" s="19">
        <f t="shared" si="3"/>
        <v>0</v>
      </c>
      <c r="N247" s="23">
        <f>MAX(0,1-M247*CachTinhDiem!$B$25)</f>
        <v>1</v>
      </c>
      <c r="O247" s="20">
        <f>ROUND((CachTinhDiem!$B$23*K247+CachTinhDiem!$B$24*L247)*N247,1)</f>
        <v>7.5</v>
      </c>
      <c r="P247" s="19" t="s">
        <v>3227</v>
      </c>
    </row>
    <row r="248" spans="1:16" ht="15" customHeight="1" x14ac:dyDescent="0.35">
      <c r="A248" s="18" t="s">
        <v>952</v>
      </c>
      <c r="B248" s="18" t="s">
        <v>3224</v>
      </c>
      <c r="C248" s="18" t="s">
        <v>103</v>
      </c>
      <c r="D248" s="19">
        <v>24</v>
      </c>
      <c r="E248" s="19">
        <v>40</v>
      </c>
      <c r="F248" s="19">
        <v>24</v>
      </c>
      <c r="G248" s="19">
        <v>2</v>
      </c>
      <c r="H248" s="19">
        <v>5</v>
      </c>
      <c r="I248" s="19">
        <v>2</v>
      </c>
      <c r="J248" s="19">
        <v>5</v>
      </c>
      <c r="K248" s="20">
        <f>ROUND(1+(SUMPRODUCT(INDEX(CachTinhDiem!$B$8:$E$11,MATCH($B248,CachTinhDiem!$A$8:$A$11,0),0),$G248:$J248)-1)*9/4,1)</f>
        <v>5.3</v>
      </c>
      <c r="L248" s="20">
        <f>ROUND(1+(INDEX(CachTinhDiem!$B$15:$E$20,MATCH($C248,CachTinhDiem!$A$15:$A$20,0),MATCH($B248,CachTinhDiem!$B$14:$E$14,0))-1)*9/4,1)</f>
        <v>3.3</v>
      </c>
      <c r="M248" s="19">
        <f t="shared" si="3"/>
        <v>0</v>
      </c>
      <c r="N248" s="23">
        <f>MAX(0,1-M248*CachTinhDiem!$B$25)</f>
        <v>1</v>
      </c>
      <c r="O248" s="20">
        <f>ROUND((CachTinhDiem!$B$23*K248+CachTinhDiem!$B$24*L248)*N248,1)</f>
        <v>4.7</v>
      </c>
      <c r="P248" s="19" t="s">
        <v>3227</v>
      </c>
    </row>
    <row r="249" spans="1:16" ht="15" customHeight="1" x14ac:dyDescent="0.35">
      <c r="A249" s="18" t="s">
        <v>1242</v>
      </c>
      <c r="B249" s="18" t="s">
        <v>3229</v>
      </c>
      <c r="C249" s="18" t="s">
        <v>150</v>
      </c>
      <c r="D249" s="19">
        <v>5</v>
      </c>
      <c r="E249" s="19">
        <v>10</v>
      </c>
      <c r="F249" s="19">
        <v>26</v>
      </c>
      <c r="G249" s="19">
        <v>5</v>
      </c>
      <c r="H249" s="19">
        <v>1</v>
      </c>
      <c r="I249" s="19">
        <v>1</v>
      </c>
      <c r="J249" s="19">
        <v>1</v>
      </c>
      <c r="K249" s="20">
        <f>ROUND(1+(SUMPRODUCT(INDEX(CachTinhDiem!$B$8:$E$11,MATCH($B249,CachTinhDiem!$A$8:$A$11,0),0),$G249:$J249)-1)*9/4,1)</f>
        <v>1.9</v>
      </c>
      <c r="L249" s="20">
        <f>ROUND(1+(INDEX(CachTinhDiem!$B$15:$E$20,MATCH($C249,CachTinhDiem!$A$15:$A$20,0),MATCH($B249,CachTinhDiem!$B$14:$E$14,0))-1)*9/4,1)</f>
        <v>7.8</v>
      </c>
      <c r="M249" s="19">
        <f t="shared" si="3"/>
        <v>16</v>
      </c>
      <c r="N249" s="23">
        <f>MAX(0,1-M249*CachTinhDiem!$B$25)</f>
        <v>0</v>
      </c>
      <c r="O249" s="20">
        <f>ROUND((CachTinhDiem!$B$23*K249+CachTinhDiem!$B$24*L249)*N249,1)</f>
        <v>0</v>
      </c>
      <c r="P249" s="19" t="s">
        <v>3227</v>
      </c>
    </row>
    <row r="250" spans="1:16" ht="15" customHeight="1" x14ac:dyDescent="0.35">
      <c r="A250" s="18" t="s">
        <v>1278</v>
      </c>
      <c r="B250" s="18" t="s">
        <v>3226</v>
      </c>
      <c r="C250" s="18" t="s">
        <v>138</v>
      </c>
      <c r="D250" s="19">
        <v>7</v>
      </c>
      <c r="E250" s="19">
        <v>22</v>
      </c>
      <c r="F250" s="19">
        <v>21</v>
      </c>
      <c r="G250" s="19">
        <v>4</v>
      </c>
      <c r="H250" s="19">
        <v>3</v>
      </c>
      <c r="I250" s="19">
        <v>3</v>
      </c>
      <c r="J250" s="19">
        <v>2</v>
      </c>
      <c r="K250" s="20">
        <f>ROUND(1+(SUMPRODUCT(INDEX(CachTinhDiem!$B$8:$E$11,MATCH($B250,CachTinhDiem!$A$8:$A$11,0),0),$G250:$J250)-1)*9/4,1)</f>
        <v>5.0999999999999996</v>
      </c>
      <c r="L250" s="20">
        <f>ROUND(1+(INDEX(CachTinhDiem!$B$15:$E$20,MATCH($C250,CachTinhDiem!$A$15:$A$20,0),MATCH($B250,CachTinhDiem!$B$14:$E$14,0))-1)*9/4,1)</f>
        <v>7.8</v>
      </c>
      <c r="M250" s="19">
        <f t="shared" si="3"/>
        <v>0</v>
      </c>
      <c r="N250" s="23">
        <f>MAX(0,1-M250*CachTinhDiem!$B$25)</f>
        <v>1</v>
      </c>
      <c r="O250" s="20">
        <f>ROUND((CachTinhDiem!$B$23*K250+CachTinhDiem!$B$24*L250)*N250,1)</f>
        <v>5.9</v>
      </c>
      <c r="P250" s="19" t="s">
        <v>3227</v>
      </c>
    </row>
    <row r="251" spans="1:16" ht="15" customHeight="1" x14ac:dyDescent="0.35">
      <c r="A251" s="18" t="s">
        <v>2221</v>
      </c>
      <c r="B251" s="18" t="s">
        <v>3228</v>
      </c>
      <c r="C251" s="18" t="s">
        <v>138</v>
      </c>
      <c r="D251" s="19">
        <v>25</v>
      </c>
      <c r="E251" s="19">
        <v>39</v>
      </c>
      <c r="F251" s="19">
        <v>9</v>
      </c>
      <c r="G251" s="19">
        <v>2</v>
      </c>
      <c r="H251" s="19">
        <v>5</v>
      </c>
      <c r="I251" s="19">
        <v>5</v>
      </c>
      <c r="J251" s="19">
        <v>3</v>
      </c>
      <c r="K251" s="20">
        <f>ROUND(1+(SUMPRODUCT(INDEX(CachTinhDiem!$B$8:$E$11,MATCH($B251,CachTinhDiem!$A$8:$A$11,0),0),$G251:$J251)-1)*9/4,1)</f>
        <v>7.3</v>
      </c>
      <c r="L251" s="20">
        <f>ROUND(1+(INDEX(CachTinhDiem!$B$15:$E$20,MATCH($C251,CachTinhDiem!$A$15:$A$20,0),MATCH($B251,CachTinhDiem!$B$14:$E$14,0))-1)*9/4,1)</f>
        <v>1</v>
      </c>
      <c r="M251" s="19">
        <f t="shared" si="3"/>
        <v>16</v>
      </c>
      <c r="N251" s="23">
        <f>MAX(0,1-M251*CachTinhDiem!$B$25)</f>
        <v>0</v>
      </c>
      <c r="O251" s="20">
        <f>ROUND((CachTinhDiem!$B$23*K251+CachTinhDiem!$B$24*L251)*N251,1)</f>
        <v>0</v>
      </c>
      <c r="P251" s="19" t="s">
        <v>3227</v>
      </c>
    </row>
    <row r="252" spans="1:16" ht="15" customHeight="1" x14ac:dyDescent="0.35">
      <c r="A252" s="18" t="s">
        <v>432</v>
      </c>
      <c r="B252" s="18" t="s">
        <v>3228</v>
      </c>
      <c r="C252" s="18" t="s">
        <v>115</v>
      </c>
      <c r="D252" s="19">
        <v>12</v>
      </c>
      <c r="E252" s="19">
        <v>27</v>
      </c>
      <c r="F252" s="19">
        <v>40</v>
      </c>
      <c r="G252" s="19">
        <v>3</v>
      </c>
      <c r="H252" s="19">
        <v>2</v>
      </c>
      <c r="I252" s="19">
        <v>4</v>
      </c>
      <c r="J252" s="19">
        <v>3</v>
      </c>
      <c r="K252" s="20">
        <f>ROUND(1+(SUMPRODUCT(INDEX(CachTinhDiem!$B$8:$E$11,MATCH($B252,CachTinhDiem!$A$8:$A$11,0),0),$G252:$J252)-1)*9/4,1)</f>
        <v>5.5</v>
      </c>
      <c r="L252" s="20">
        <f>ROUND(1+(INDEX(CachTinhDiem!$B$15:$E$20,MATCH($C252,CachTinhDiem!$A$15:$A$20,0),MATCH($B252,CachTinhDiem!$B$14:$E$14,0))-1)*9/4,1)</f>
        <v>5.5</v>
      </c>
      <c r="M252" s="19">
        <f t="shared" si="3"/>
        <v>13</v>
      </c>
      <c r="N252" s="23">
        <f>MAX(0,1-M252*CachTinhDiem!$B$25)</f>
        <v>0</v>
      </c>
      <c r="O252" s="20">
        <f>ROUND((CachTinhDiem!$B$23*K252+CachTinhDiem!$B$24*L252)*N252,1)</f>
        <v>0</v>
      </c>
      <c r="P252" s="19" t="s">
        <v>3227</v>
      </c>
    </row>
    <row r="253" spans="1:16" ht="15" customHeight="1" x14ac:dyDescent="0.35">
      <c r="A253" s="18" t="s">
        <v>958</v>
      </c>
      <c r="B253" s="18" t="s">
        <v>3229</v>
      </c>
      <c r="C253" s="18" t="s">
        <v>103</v>
      </c>
      <c r="D253" s="19">
        <v>5</v>
      </c>
      <c r="E253" s="19">
        <v>17</v>
      </c>
      <c r="F253" s="19">
        <v>30</v>
      </c>
      <c r="G253" s="19">
        <v>4</v>
      </c>
      <c r="H253" s="19">
        <v>1</v>
      </c>
      <c r="I253" s="19">
        <v>2</v>
      </c>
      <c r="J253" s="19">
        <v>3</v>
      </c>
      <c r="K253" s="20">
        <f>ROUND(1+(SUMPRODUCT(INDEX(CachTinhDiem!$B$8:$E$11,MATCH($B253,CachTinhDiem!$A$8:$A$11,0),0),$G253:$J253)-1)*9/4,1)</f>
        <v>3.7</v>
      </c>
      <c r="L253" s="20">
        <f>ROUND(1+(INDEX(CachTinhDiem!$B$15:$E$20,MATCH($C253,CachTinhDiem!$A$15:$A$20,0),MATCH($B253,CachTinhDiem!$B$14:$E$14,0))-1)*9/4,1)</f>
        <v>7.8</v>
      </c>
      <c r="M253" s="19">
        <f t="shared" si="3"/>
        <v>13</v>
      </c>
      <c r="N253" s="23">
        <f>MAX(0,1-M253*CachTinhDiem!$B$25)</f>
        <v>0</v>
      </c>
      <c r="O253" s="20">
        <f>ROUND((CachTinhDiem!$B$23*K253+CachTinhDiem!$B$24*L253)*N253,1)</f>
        <v>0</v>
      </c>
      <c r="P253" s="19" t="s">
        <v>3225</v>
      </c>
    </row>
    <row r="254" spans="1:16" ht="15" customHeight="1" x14ac:dyDescent="0.35">
      <c r="A254" s="18" t="s">
        <v>1106</v>
      </c>
      <c r="B254" s="18" t="s">
        <v>3229</v>
      </c>
      <c r="C254" s="18" t="s">
        <v>150</v>
      </c>
      <c r="D254" s="19">
        <v>5</v>
      </c>
      <c r="E254" s="19">
        <v>19</v>
      </c>
      <c r="F254" s="19">
        <v>40</v>
      </c>
      <c r="G254" s="19">
        <v>4</v>
      </c>
      <c r="H254" s="19">
        <v>1</v>
      </c>
      <c r="I254" s="19">
        <v>2</v>
      </c>
      <c r="J254" s="19">
        <v>3</v>
      </c>
      <c r="K254" s="20">
        <f>ROUND(1+(SUMPRODUCT(INDEX(CachTinhDiem!$B$8:$E$11,MATCH($B254,CachTinhDiem!$A$8:$A$11,0),0),$G254:$J254)-1)*9/4,1)</f>
        <v>3.7</v>
      </c>
      <c r="L254" s="20">
        <f>ROUND(1+(INDEX(CachTinhDiem!$B$15:$E$20,MATCH($C254,CachTinhDiem!$A$15:$A$20,0),MATCH($B254,CachTinhDiem!$B$14:$E$14,0))-1)*9/4,1)</f>
        <v>7.8</v>
      </c>
      <c r="M254" s="19">
        <f t="shared" si="3"/>
        <v>21</v>
      </c>
      <c r="N254" s="23">
        <f>MAX(0,1-M254*CachTinhDiem!$B$25)</f>
        <v>0</v>
      </c>
      <c r="O254" s="20">
        <f>ROUND((CachTinhDiem!$B$23*K254+CachTinhDiem!$B$24*L254)*N254,1)</f>
        <v>0</v>
      </c>
      <c r="P254" s="19" t="s">
        <v>3225</v>
      </c>
    </row>
    <row r="255" spans="1:16" ht="15" customHeight="1" x14ac:dyDescent="0.35">
      <c r="A255" s="18" t="s">
        <v>1759</v>
      </c>
      <c r="B255" s="18" t="s">
        <v>3228</v>
      </c>
      <c r="C255" s="18" t="s">
        <v>150</v>
      </c>
      <c r="D255" s="19">
        <v>13</v>
      </c>
      <c r="E255" s="19">
        <v>31</v>
      </c>
      <c r="F255" s="19">
        <v>37</v>
      </c>
      <c r="G255" s="19">
        <v>3</v>
      </c>
      <c r="H255" s="19">
        <v>2</v>
      </c>
      <c r="I255" s="19">
        <v>4</v>
      </c>
      <c r="J255" s="19">
        <v>2</v>
      </c>
      <c r="K255" s="20">
        <f>ROUND(1+(SUMPRODUCT(INDEX(CachTinhDiem!$B$8:$E$11,MATCH($B255,CachTinhDiem!$A$8:$A$11,0),0),$G255:$J255)-1)*9/4,1)</f>
        <v>4.2</v>
      </c>
      <c r="L255" s="20">
        <f>ROUND(1+(INDEX(CachTinhDiem!$B$15:$E$20,MATCH($C255,CachTinhDiem!$A$15:$A$20,0),MATCH($B255,CachTinhDiem!$B$14:$E$14,0))-1)*9/4,1)</f>
        <v>5.5</v>
      </c>
      <c r="M255" s="19">
        <f t="shared" si="3"/>
        <v>6</v>
      </c>
      <c r="N255" s="23">
        <f>MAX(0,1-M255*CachTinhDiem!$B$25)</f>
        <v>0.39999999999999991</v>
      </c>
      <c r="O255" s="20">
        <f>ROUND((CachTinhDiem!$B$23*K255+CachTinhDiem!$B$24*L255)*N255,1)</f>
        <v>1.8</v>
      </c>
      <c r="P255" s="19" t="s">
        <v>3227</v>
      </c>
    </row>
    <row r="256" spans="1:16" ht="15" customHeight="1" x14ac:dyDescent="0.35">
      <c r="A256" s="18" t="s">
        <v>2245</v>
      </c>
      <c r="B256" s="18" t="s">
        <v>3228</v>
      </c>
      <c r="C256" s="18" t="s">
        <v>115</v>
      </c>
      <c r="D256" s="19">
        <v>16</v>
      </c>
      <c r="E256" s="19">
        <v>34</v>
      </c>
      <c r="F256" s="19">
        <v>34</v>
      </c>
      <c r="G256" s="19">
        <v>2</v>
      </c>
      <c r="H256" s="19">
        <v>3</v>
      </c>
      <c r="I256" s="19">
        <v>4</v>
      </c>
      <c r="J256" s="19">
        <v>4</v>
      </c>
      <c r="K256" s="20">
        <f>ROUND(1+(SUMPRODUCT(INDEX(CachTinhDiem!$B$8:$E$11,MATCH($B256,CachTinhDiem!$A$8:$A$11,0),0),$G256:$J256)-1)*9/4,1)</f>
        <v>7.3</v>
      </c>
      <c r="L256" s="20">
        <f>ROUND(1+(INDEX(CachTinhDiem!$B$15:$E$20,MATCH($C256,CachTinhDiem!$A$15:$A$20,0),MATCH($B256,CachTinhDiem!$B$14:$E$14,0))-1)*9/4,1)</f>
        <v>5.5</v>
      </c>
      <c r="M256" s="19">
        <f t="shared" si="3"/>
        <v>0</v>
      </c>
      <c r="N256" s="23">
        <f>MAX(0,1-M256*CachTinhDiem!$B$25)</f>
        <v>1</v>
      </c>
      <c r="O256" s="20">
        <f>ROUND((CachTinhDiem!$B$23*K256+CachTinhDiem!$B$24*L256)*N256,1)</f>
        <v>6.8</v>
      </c>
      <c r="P256" s="19" t="s">
        <v>3227</v>
      </c>
    </row>
    <row r="257" spans="1:16" ht="15" customHeight="1" x14ac:dyDescent="0.35">
      <c r="A257" s="18" t="s">
        <v>1970</v>
      </c>
      <c r="B257" s="18" t="s">
        <v>3229</v>
      </c>
      <c r="C257" s="18" t="s">
        <v>103</v>
      </c>
      <c r="D257" s="19">
        <v>5</v>
      </c>
      <c r="E257" s="19">
        <v>14</v>
      </c>
      <c r="F257" s="19">
        <v>26</v>
      </c>
      <c r="G257" s="19">
        <v>4</v>
      </c>
      <c r="H257" s="19">
        <v>1</v>
      </c>
      <c r="I257" s="19">
        <v>3</v>
      </c>
      <c r="J257" s="19">
        <v>4</v>
      </c>
      <c r="K257" s="20">
        <f>ROUND(1+(SUMPRODUCT(INDEX(CachTinhDiem!$B$8:$E$11,MATCH($B257,CachTinhDiem!$A$8:$A$11,0),0),$G257:$J257)-1)*9/4,1)</f>
        <v>5.0999999999999996</v>
      </c>
      <c r="L257" s="20">
        <f>ROUND(1+(INDEX(CachTinhDiem!$B$15:$E$20,MATCH($C257,CachTinhDiem!$A$15:$A$20,0),MATCH($B257,CachTinhDiem!$B$14:$E$14,0))-1)*9/4,1)</f>
        <v>7.8</v>
      </c>
      <c r="M257" s="19">
        <f t="shared" si="3"/>
        <v>12</v>
      </c>
      <c r="N257" s="23">
        <f>MAX(0,1-M257*CachTinhDiem!$B$25)</f>
        <v>0</v>
      </c>
      <c r="O257" s="20">
        <f>ROUND((CachTinhDiem!$B$23*K257+CachTinhDiem!$B$24*L257)*N257,1)</f>
        <v>0</v>
      </c>
      <c r="P257" s="19" t="s">
        <v>3225</v>
      </c>
    </row>
    <row r="258" spans="1:16" ht="15" customHeight="1" x14ac:dyDescent="0.35">
      <c r="A258" s="18" t="s">
        <v>1231</v>
      </c>
      <c r="B258" s="18" t="s">
        <v>3229</v>
      </c>
      <c r="C258" s="18" t="s">
        <v>110</v>
      </c>
      <c r="D258" s="19">
        <v>5</v>
      </c>
      <c r="E258" s="19">
        <v>17</v>
      </c>
      <c r="F258" s="19">
        <v>26</v>
      </c>
      <c r="G258" s="19">
        <v>3</v>
      </c>
      <c r="H258" s="19">
        <v>2</v>
      </c>
      <c r="I258" s="19">
        <v>2</v>
      </c>
      <c r="J258" s="19">
        <v>3</v>
      </c>
      <c r="K258" s="20">
        <f>ROUND(1+(SUMPRODUCT(INDEX(CachTinhDiem!$B$8:$E$11,MATCH($B258,CachTinhDiem!$A$8:$A$11,0),0),$G258:$J258)-1)*9/4,1)</f>
        <v>4.2</v>
      </c>
      <c r="L258" s="20">
        <f>ROUND(1+(INDEX(CachTinhDiem!$B$15:$E$20,MATCH($C258,CachTinhDiem!$A$15:$A$20,0),MATCH($B258,CachTinhDiem!$B$14:$E$14,0))-1)*9/4,1)</f>
        <v>7.8</v>
      </c>
      <c r="M258" s="19">
        <f t="shared" ref="M258:M321" si="4">MAX(0,$D258-$F258,$F258-$E258)</f>
        <v>9</v>
      </c>
      <c r="N258" s="23">
        <f>MAX(0,1-M258*CachTinhDiem!$B$25)</f>
        <v>9.9999999999999978E-2</v>
      </c>
      <c r="O258" s="20">
        <f>ROUND((CachTinhDiem!$B$23*K258+CachTinhDiem!$B$24*L258)*N258,1)</f>
        <v>0.5</v>
      </c>
      <c r="P258" s="19" t="s">
        <v>3227</v>
      </c>
    </row>
    <row r="259" spans="1:16" ht="15" customHeight="1" x14ac:dyDescent="0.35">
      <c r="A259" s="18" t="s">
        <v>1693</v>
      </c>
      <c r="B259" s="18" t="s">
        <v>3226</v>
      </c>
      <c r="C259" s="18" t="s">
        <v>138</v>
      </c>
      <c r="D259" s="19">
        <v>9</v>
      </c>
      <c r="E259" s="19">
        <v>27</v>
      </c>
      <c r="F259" s="19">
        <v>38</v>
      </c>
      <c r="G259" s="19">
        <v>4</v>
      </c>
      <c r="H259" s="19">
        <v>2</v>
      </c>
      <c r="I259" s="19">
        <v>4</v>
      </c>
      <c r="J259" s="19">
        <v>2</v>
      </c>
      <c r="K259" s="20">
        <f>ROUND(1+(SUMPRODUCT(INDEX(CachTinhDiem!$B$8:$E$11,MATCH($B259,CachTinhDiem!$A$8:$A$11,0),0),$G259:$J259)-1)*9/4,1)</f>
        <v>5.5</v>
      </c>
      <c r="L259" s="20">
        <f>ROUND(1+(INDEX(CachTinhDiem!$B$15:$E$20,MATCH($C259,CachTinhDiem!$A$15:$A$20,0),MATCH($B259,CachTinhDiem!$B$14:$E$14,0))-1)*9/4,1)</f>
        <v>7.8</v>
      </c>
      <c r="M259" s="19">
        <f t="shared" si="4"/>
        <v>11</v>
      </c>
      <c r="N259" s="23">
        <f>MAX(0,1-M259*CachTinhDiem!$B$25)</f>
        <v>0</v>
      </c>
      <c r="O259" s="20">
        <f>ROUND((CachTinhDiem!$B$23*K259+CachTinhDiem!$B$24*L259)*N259,1)</f>
        <v>0</v>
      </c>
      <c r="P259" s="19" t="s">
        <v>3227</v>
      </c>
    </row>
    <row r="260" spans="1:16" ht="15" customHeight="1" x14ac:dyDescent="0.35">
      <c r="A260" s="18" t="s">
        <v>2658</v>
      </c>
      <c r="B260" s="18" t="s">
        <v>3224</v>
      </c>
      <c r="C260" s="18" t="s">
        <v>103</v>
      </c>
      <c r="D260" s="19">
        <v>9</v>
      </c>
      <c r="E260" s="19">
        <v>33</v>
      </c>
      <c r="F260" s="19">
        <v>18</v>
      </c>
      <c r="G260" s="19">
        <v>3</v>
      </c>
      <c r="H260" s="19">
        <v>1</v>
      </c>
      <c r="I260" s="19">
        <v>3</v>
      </c>
      <c r="J260" s="19">
        <v>5</v>
      </c>
      <c r="K260" s="20">
        <f>ROUND(1+(SUMPRODUCT(INDEX(CachTinhDiem!$B$8:$E$11,MATCH($B260,CachTinhDiem!$A$8:$A$11,0),0),$G260:$J260)-1)*9/4,1)</f>
        <v>5.0999999999999996</v>
      </c>
      <c r="L260" s="20">
        <f>ROUND(1+(INDEX(CachTinhDiem!$B$15:$E$20,MATCH($C260,CachTinhDiem!$A$15:$A$20,0),MATCH($B260,CachTinhDiem!$B$14:$E$14,0))-1)*9/4,1)</f>
        <v>3.3</v>
      </c>
      <c r="M260" s="19">
        <f t="shared" si="4"/>
        <v>0</v>
      </c>
      <c r="N260" s="23">
        <f>MAX(0,1-M260*CachTinhDiem!$B$25)</f>
        <v>1</v>
      </c>
      <c r="O260" s="20">
        <f>ROUND((CachTinhDiem!$B$23*K260+CachTinhDiem!$B$24*L260)*N260,1)</f>
        <v>4.5999999999999996</v>
      </c>
      <c r="P260" s="19" t="s">
        <v>3227</v>
      </c>
    </row>
    <row r="261" spans="1:16" ht="15" customHeight="1" x14ac:dyDescent="0.35">
      <c r="A261" s="18" t="s">
        <v>676</v>
      </c>
      <c r="B261" s="18" t="s">
        <v>3226</v>
      </c>
      <c r="C261" s="18" t="s">
        <v>103</v>
      </c>
      <c r="D261" s="19">
        <v>18</v>
      </c>
      <c r="E261" s="19">
        <v>34</v>
      </c>
      <c r="F261" s="19">
        <v>28</v>
      </c>
      <c r="G261" s="19">
        <v>2</v>
      </c>
      <c r="H261" s="19">
        <v>4</v>
      </c>
      <c r="I261" s="19">
        <v>1</v>
      </c>
      <c r="J261" s="19">
        <v>5</v>
      </c>
      <c r="K261" s="20">
        <f>ROUND(1+(SUMPRODUCT(INDEX(CachTinhDiem!$B$8:$E$11,MATCH($B261,CachTinhDiem!$A$8:$A$11,0),0),$G261:$J261)-1)*9/4,1)</f>
        <v>4.8</v>
      </c>
      <c r="L261" s="20">
        <f>ROUND(1+(INDEX(CachTinhDiem!$B$15:$E$20,MATCH($C261,CachTinhDiem!$A$15:$A$20,0),MATCH($B261,CachTinhDiem!$B$14:$E$14,0))-1)*9/4,1)</f>
        <v>3.3</v>
      </c>
      <c r="M261" s="19">
        <f t="shared" si="4"/>
        <v>0</v>
      </c>
      <c r="N261" s="23">
        <f>MAX(0,1-M261*CachTinhDiem!$B$25)</f>
        <v>1</v>
      </c>
      <c r="O261" s="20">
        <f>ROUND((CachTinhDiem!$B$23*K261+CachTinhDiem!$B$24*L261)*N261,1)</f>
        <v>4.4000000000000004</v>
      </c>
      <c r="P261" s="19" t="s">
        <v>3225</v>
      </c>
    </row>
    <row r="262" spans="1:16" ht="15" customHeight="1" x14ac:dyDescent="0.35">
      <c r="A262" s="18" t="s">
        <v>3040</v>
      </c>
      <c r="B262" s="18" t="s">
        <v>3229</v>
      </c>
      <c r="C262" s="18" t="s">
        <v>110</v>
      </c>
      <c r="D262" s="19">
        <v>15</v>
      </c>
      <c r="E262" s="19">
        <v>36</v>
      </c>
      <c r="F262" s="19">
        <v>15</v>
      </c>
      <c r="G262" s="19">
        <v>2</v>
      </c>
      <c r="H262" s="19">
        <v>2</v>
      </c>
      <c r="I262" s="19">
        <v>4</v>
      </c>
      <c r="J262" s="19">
        <v>4</v>
      </c>
      <c r="K262" s="20">
        <f>ROUND(1+(SUMPRODUCT(INDEX(CachTinhDiem!$B$8:$E$11,MATCH($B262,CachTinhDiem!$A$8:$A$11,0),0),$G262:$J262)-1)*9/4,1)</f>
        <v>6</v>
      </c>
      <c r="L262" s="20">
        <f>ROUND(1+(INDEX(CachTinhDiem!$B$15:$E$20,MATCH($C262,CachTinhDiem!$A$15:$A$20,0),MATCH($B262,CachTinhDiem!$B$14:$E$14,0))-1)*9/4,1)</f>
        <v>7.8</v>
      </c>
      <c r="M262" s="19">
        <f t="shared" si="4"/>
        <v>0</v>
      </c>
      <c r="N262" s="23">
        <f>MAX(0,1-M262*CachTinhDiem!$B$25)</f>
        <v>1</v>
      </c>
      <c r="O262" s="20">
        <f>ROUND((CachTinhDiem!$B$23*K262+CachTinhDiem!$B$24*L262)*N262,1)</f>
        <v>6.5</v>
      </c>
      <c r="P262" s="19" t="s">
        <v>3227</v>
      </c>
    </row>
    <row r="263" spans="1:16" ht="15" customHeight="1" x14ac:dyDescent="0.35">
      <c r="A263" s="18" t="s">
        <v>1012</v>
      </c>
      <c r="B263" s="18" t="s">
        <v>3226</v>
      </c>
      <c r="C263" s="18" t="s">
        <v>110</v>
      </c>
      <c r="D263" s="19">
        <v>5</v>
      </c>
      <c r="E263" s="19">
        <v>13</v>
      </c>
      <c r="F263" s="19">
        <v>40</v>
      </c>
      <c r="G263" s="19">
        <v>4</v>
      </c>
      <c r="H263" s="19">
        <v>1</v>
      </c>
      <c r="I263" s="19">
        <v>3</v>
      </c>
      <c r="J263" s="19">
        <v>3</v>
      </c>
      <c r="K263" s="20">
        <f>ROUND(1+(SUMPRODUCT(INDEX(CachTinhDiem!$B$8:$E$11,MATCH($B263,CachTinhDiem!$A$8:$A$11,0),0),$G263:$J263)-1)*9/4,1)</f>
        <v>4.2</v>
      </c>
      <c r="L263" s="20">
        <f>ROUND(1+(INDEX(CachTinhDiem!$B$15:$E$20,MATCH($C263,CachTinhDiem!$A$15:$A$20,0),MATCH($B263,CachTinhDiem!$B$14:$E$14,0))-1)*9/4,1)</f>
        <v>5.5</v>
      </c>
      <c r="M263" s="19">
        <f t="shared" si="4"/>
        <v>27</v>
      </c>
      <c r="N263" s="23">
        <f>MAX(0,1-M263*CachTinhDiem!$B$25)</f>
        <v>0</v>
      </c>
      <c r="O263" s="20">
        <f>ROUND((CachTinhDiem!$B$23*K263+CachTinhDiem!$B$24*L263)*N263,1)</f>
        <v>0</v>
      </c>
      <c r="P263" s="19" t="s">
        <v>3227</v>
      </c>
    </row>
    <row r="264" spans="1:16" ht="15" customHeight="1" x14ac:dyDescent="0.35">
      <c r="A264" s="18" t="s">
        <v>1992</v>
      </c>
      <c r="B264" s="18" t="s">
        <v>3224</v>
      </c>
      <c r="C264" s="18" t="s">
        <v>103</v>
      </c>
      <c r="D264" s="19">
        <v>5</v>
      </c>
      <c r="E264" s="19">
        <v>14</v>
      </c>
      <c r="F264" s="19">
        <v>39</v>
      </c>
      <c r="G264" s="19">
        <v>5</v>
      </c>
      <c r="H264" s="19">
        <v>1</v>
      </c>
      <c r="I264" s="19">
        <v>2</v>
      </c>
      <c r="J264" s="19">
        <v>5</v>
      </c>
      <c r="K264" s="20">
        <f>ROUND(1+(SUMPRODUCT(INDEX(CachTinhDiem!$B$8:$E$11,MATCH($B264,CachTinhDiem!$A$8:$A$11,0),0),$G264:$J264)-1)*9/4,1)</f>
        <v>4.8</v>
      </c>
      <c r="L264" s="20">
        <f>ROUND(1+(INDEX(CachTinhDiem!$B$15:$E$20,MATCH($C264,CachTinhDiem!$A$15:$A$20,0),MATCH($B264,CachTinhDiem!$B$14:$E$14,0))-1)*9/4,1)</f>
        <v>3.3</v>
      </c>
      <c r="M264" s="19">
        <f t="shared" si="4"/>
        <v>25</v>
      </c>
      <c r="N264" s="23">
        <f>MAX(0,1-M264*CachTinhDiem!$B$25)</f>
        <v>0</v>
      </c>
      <c r="O264" s="20">
        <f>ROUND((CachTinhDiem!$B$23*K264+CachTinhDiem!$B$24*L264)*N264,1)</f>
        <v>0</v>
      </c>
      <c r="P264" s="19" t="s">
        <v>3227</v>
      </c>
    </row>
    <row r="265" spans="1:16" ht="15" customHeight="1" x14ac:dyDescent="0.35">
      <c r="A265" s="18" t="s">
        <v>1994</v>
      </c>
      <c r="B265" s="18" t="s">
        <v>3228</v>
      </c>
      <c r="C265" s="18" t="s">
        <v>138</v>
      </c>
      <c r="D265" s="19">
        <v>14</v>
      </c>
      <c r="E265" s="19">
        <v>30</v>
      </c>
      <c r="F265" s="19">
        <v>27</v>
      </c>
      <c r="G265" s="19">
        <v>2</v>
      </c>
      <c r="H265" s="19">
        <v>3</v>
      </c>
      <c r="I265" s="19">
        <v>5</v>
      </c>
      <c r="J265" s="19">
        <v>3</v>
      </c>
      <c r="K265" s="20">
        <f>ROUND(1+(SUMPRODUCT(INDEX(CachTinhDiem!$B$8:$E$11,MATCH($B265,CachTinhDiem!$A$8:$A$11,0),0),$G265:$J265)-1)*9/4,1)</f>
        <v>6.4</v>
      </c>
      <c r="L265" s="20">
        <f>ROUND(1+(INDEX(CachTinhDiem!$B$15:$E$20,MATCH($C265,CachTinhDiem!$A$15:$A$20,0),MATCH($B265,CachTinhDiem!$B$14:$E$14,0))-1)*9/4,1)</f>
        <v>1</v>
      </c>
      <c r="M265" s="19">
        <f t="shared" si="4"/>
        <v>0</v>
      </c>
      <c r="N265" s="23">
        <f>MAX(0,1-M265*CachTinhDiem!$B$25)</f>
        <v>1</v>
      </c>
      <c r="O265" s="20">
        <f>ROUND((CachTinhDiem!$B$23*K265+CachTinhDiem!$B$24*L265)*N265,1)</f>
        <v>4.8</v>
      </c>
      <c r="P265" s="19" t="s">
        <v>3225</v>
      </c>
    </row>
    <row r="266" spans="1:16" ht="15" customHeight="1" x14ac:dyDescent="0.35">
      <c r="A266" s="18" t="s">
        <v>2899</v>
      </c>
      <c r="B266" s="18" t="s">
        <v>3228</v>
      </c>
      <c r="C266" s="18" t="s">
        <v>115</v>
      </c>
      <c r="D266" s="19">
        <v>15</v>
      </c>
      <c r="E266" s="19">
        <v>34</v>
      </c>
      <c r="F266" s="19">
        <v>6</v>
      </c>
      <c r="G266" s="19">
        <v>2</v>
      </c>
      <c r="H266" s="19">
        <v>1</v>
      </c>
      <c r="I266" s="19">
        <v>3</v>
      </c>
      <c r="J266" s="19">
        <v>5</v>
      </c>
      <c r="K266" s="20">
        <f>ROUND(1+(SUMPRODUCT(INDEX(CachTinhDiem!$B$8:$E$11,MATCH($B266,CachTinhDiem!$A$8:$A$11,0),0),$G266:$J266)-1)*9/4,1)</f>
        <v>7.3</v>
      </c>
      <c r="L266" s="20">
        <f>ROUND(1+(INDEX(CachTinhDiem!$B$15:$E$20,MATCH($C266,CachTinhDiem!$A$15:$A$20,0),MATCH($B266,CachTinhDiem!$B$14:$E$14,0))-1)*9/4,1)</f>
        <v>5.5</v>
      </c>
      <c r="M266" s="19">
        <f t="shared" si="4"/>
        <v>9</v>
      </c>
      <c r="N266" s="23">
        <f>MAX(0,1-M266*CachTinhDiem!$B$25)</f>
        <v>9.9999999999999978E-2</v>
      </c>
      <c r="O266" s="20">
        <f>ROUND((CachTinhDiem!$B$23*K266+CachTinhDiem!$B$24*L266)*N266,1)</f>
        <v>0.7</v>
      </c>
      <c r="P266" s="19" t="s">
        <v>3225</v>
      </c>
    </row>
    <row r="267" spans="1:16" ht="15" customHeight="1" x14ac:dyDescent="0.35">
      <c r="A267" s="18" t="s">
        <v>2734</v>
      </c>
      <c r="B267" s="18" t="s">
        <v>3226</v>
      </c>
      <c r="C267" s="18" t="s">
        <v>103</v>
      </c>
      <c r="D267" s="19">
        <v>5</v>
      </c>
      <c r="E267" s="19">
        <v>19</v>
      </c>
      <c r="F267" s="19">
        <v>37</v>
      </c>
      <c r="G267" s="19">
        <v>4</v>
      </c>
      <c r="H267" s="19">
        <v>1</v>
      </c>
      <c r="I267" s="19">
        <v>4</v>
      </c>
      <c r="J267" s="19">
        <v>5</v>
      </c>
      <c r="K267" s="20">
        <f>ROUND(1+(SUMPRODUCT(INDEX(CachTinhDiem!$B$8:$E$11,MATCH($B267,CachTinhDiem!$A$8:$A$11,0),0),$G267:$J267)-1)*9/4,1)</f>
        <v>6.2</v>
      </c>
      <c r="L267" s="20">
        <f>ROUND(1+(INDEX(CachTinhDiem!$B$15:$E$20,MATCH($C267,CachTinhDiem!$A$15:$A$20,0),MATCH($B267,CachTinhDiem!$B$14:$E$14,0))-1)*9/4,1)</f>
        <v>3.3</v>
      </c>
      <c r="M267" s="19">
        <f t="shared" si="4"/>
        <v>18</v>
      </c>
      <c r="N267" s="23">
        <f>MAX(0,1-M267*CachTinhDiem!$B$25)</f>
        <v>0</v>
      </c>
      <c r="O267" s="20">
        <f>ROUND((CachTinhDiem!$B$23*K267+CachTinhDiem!$B$24*L267)*N267,1)</f>
        <v>0</v>
      </c>
      <c r="P267" s="19" t="s">
        <v>3227</v>
      </c>
    </row>
    <row r="268" spans="1:16" ht="15" customHeight="1" x14ac:dyDescent="0.35">
      <c r="A268" s="18" t="s">
        <v>2923</v>
      </c>
      <c r="B268" s="18" t="s">
        <v>3224</v>
      </c>
      <c r="C268" s="18" t="s">
        <v>138</v>
      </c>
      <c r="D268" s="19">
        <v>5</v>
      </c>
      <c r="E268" s="19">
        <v>30</v>
      </c>
      <c r="F268" s="19">
        <v>35</v>
      </c>
      <c r="G268" s="19">
        <v>4</v>
      </c>
      <c r="H268" s="19">
        <v>1</v>
      </c>
      <c r="I268" s="19">
        <v>4</v>
      </c>
      <c r="J268" s="19">
        <v>2</v>
      </c>
      <c r="K268" s="20">
        <f>ROUND(1+(SUMPRODUCT(INDEX(CachTinhDiem!$B$8:$E$11,MATCH($B268,CachTinhDiem!$A$8:$A$11,0),0),$G268:$J268)-1)*9/4,1)</f>
        <v>6</v>
      </c>
      <c r="L268" s="20">
        <f>ROUND(1+(INDEX(CachTinhDiem!$B$15:$E$20,MATCH($C268,CachTinhDiem!$A$15:$A$20,0),MATCH($B268,CachTinhDiem!$B$14:$E$14,0))-1)*9/4,1)</f>
        <v>10</v>
      </c>
      <c r="M268" s="19">
        <f t="shared" si="4"/>
        <v>5</v>
      </c>
      <c r="N268" s="23">
        <f>MAX(0,1-M268*CachTinhDiem!$B$25)</f>
        <v>0.5</v>
      </c>
      <c r="O268" s="20">
        <f>ROUND((CachTinhDiem!$B$23*K268+CachTinhDiem!$B$24*L268)*N268,1)</f>
        <v>3.6</v>
      </c>
      <c r="P268" s="19" t="s">
        <v>3227</v>
      </c>
    </row>
    <row r="269" spans="1:16" ht="15" customHeight="1" x14ac:dyDescent="0.35">
      <c r="A269" s="18" t="s">
        <v>542</v>
      </c>
      <c r="B269" s="18" t="s">
        <v>3229</v>
      </c>
      <c r="C269" s="18" t="s">
        <v>90</v>
      </c>
      <c r="D269" s="19">
        <v>19</v>
      </c>
      <c r="E269" s="19">
        <v>39</v>
      </c>
      <c r="F269" s="19">
        <v>30</v>
      </c>
      <c r="G269" s="19">
        <v>2</v>
      </c>
      <c r="H269" s="19">
        <v>4</v>
      </c>
      <c r="I269" s="19">
        <v>3</v>
      </c>
      <c r="J269" s="19">
        <v>2</v>
      </c>
      <c r="K269" s="20">
        <f>ROUND(1+(SUMPRODUCT(INDEX(CachTinhDiem!$B$8:$E$11,MATCH($B269,CachTinhDiem!$A$8:$A$11,0),0),$G269:$J269)-1)*9/4,1)</f>
        <v>5.3</v>
      </c>
      <c r="L269" s="20">
        <f>ROUND(1+(INDEX(CachTinhDiem!$B$15:$E$20,MATCH($C269,CachTinhDiem!$A$15:$A$20,0),MATCH($B269,CachTinhDiem!$B$14:$E$14,0))-1)*9/4,1)</f>
        <v>7.8</v>
      </c>
      <c r="M269" s="19">
        <f t="shared" si="4"/>
        <v>0</v>
      </c>
      <c r="N269" s="23">
        <f>MAX(0,1-M269*CachTinhDiem!$B$25)</f>
        <v>1</v>
      </c>
      <c r="O269" s="20">
        <f>ROUND((CachTinhDiem!$B$23*K269+CachTinhDiem!$B$24*L269)*N269,1)</f>
        <v>6.1</v>
      </c>
      <c r="P269" s="19" t="s">
        <v>3225</v>
      </c>
    </row>
    <row r="270" spans="1:16" ht="15" customHeight="1" x14ac:dyDescent="0.35">
      <c r="A270" s="18" t="s">
        <v>2557</v>
      </c>
      <c r="B270" s="18" t="s">
        <v>3228</v>
      </c>
      <c r="C270" s="18" t="s">
        <v>103</v>
      </c>
      <c r="D270" s="19">
        <v>16</v>
      </c>
      <c r="E270" s="19">
        <v>36</v>
      </c>
      <c r="F270" s="19">
        <v>17</v>
      </c>
      <c r="G270" s="19">
        <v>2</v>
      </c>
      <c r="H270" s="19">
        <v>4</v>
      </c>
      <c r="I270" s="19">
        <v>3</v>
      </c>
      <c r="J270" s="19">
        <v>4</v>
      </c>
      <c r="K270" s="20">
        <f>ROUND(1+(SUMPRODUCT(INDEX(CachTinhDiem!$B$8:$E$11,MATCH($B270,CachTinhDiem!$A$8:$A$11,0),0),$G270:$J270)-1)*9/4,1)</f>
        <v>7.3</v>
      </c>
      <c r="L270" s="20">
        <f>ROUND(1+(INDEX(CachTinhDiem!$B$15:$E$20,MATCH($C270,CachTinhDiem!$A$15:$A$20,0),MATCH($B270,CachTinhDiem!$B$14:$E$14,0))-1)*9/4,1)</f>
        <v>10</v>
      </c>
      <c r="M270" s="19">
        <f t="shared" si="4"/>
        <v>0</v>
      </c>
      <c r="N270" s="23">
        <f>MAX(0,1-M270*CachTinhDiem!$B$25)</f>
        <v>1</v>
      </c>
      <c r="O270" s="20">
        <f>ROUND((CachTinhDiem!$B$23*K270+CachTinhDiem!$B$24*L270)*N270,1)</f>
        <v>8.1</v>
      </c>
      <c r="P270" s="19" t="s">
        <v>3227</v>
      </c>
    </row>
    <row r="271" spans="1:16" ht="15" customHeight="1" x14ac:dyDescent="0.35">
      <c r="A271" s="18" t="s">
        <v>1634</v>
      </c>
      <c r="B271" s="18" t="s">
        <v>3226</v>
      </c>
      <c r="C271" s="18" t="s">
        <v>103</v>
      </c>
      <c r="D271" s="19">
        <v>14</v>
      </c>
      <c r="E271" s="19">
        <v>34</v>
      </c>
      <c r="F271" s="19">
        <v>18</v>
      </c>
      <c r="G271" s="19">
        <v>2</v>
      </c>
      <c r="H271" s="19">
        <v>4</v>
      </c>
      <c r="I271" s="19">
        <v>3</v>
      </c>
      <c r="J271" s="19">
        <v>4</v>
      </c>
      <c r="K271" s="20">
        <f>ROUND(1+(SUMPRODUCT(INDEX(CachTinhDiem!$B$8:$E$11,MATCH($B271,CachTinhDiem!$A$8:$A$11,0),0),$G271:$J271)-1)*9/4,1)</f>
        <v>6.6</v>
      </c>
      <c r="L271" s="20">
        <f>ROUND(1+(INDEX(CachTinhDiem!$B$15:$E$20,MATCH($C271,CachTinhDiem!$A$15:$A$20,0),MATCH($B271,CachTinhDiem!$B$14:$E$14,0))-1)*9/4,1)</f>
        <v>3.3</v>
      </c>
      <c r="M271" s="19">
        <f t="shared" si="4"/>
        <v>0</v>
      </c>
      <c r="N271" s="23">
        <f>MAX(0,1-M271*CachTinhDiem!$B$25)</f>
        <v>1</v>
      </c>
      <c r="O271" s="20">
        <f>ROUND((CachTinhDiem!$B$23*K271+CachTinhDiem!$B$24*L271)*N271,1)</f>
        <v>5.6</v>
      </c>
      <c r="P271" s="19" t="s">
        <v>3227</v>
      </c>
    </row>
    <row r="272" spans="1:16" ht="15" customHeight="1" x14ac:dyDescent="0.35">
      <c r="A272" s="18" t="s">
        <v>2086</v>
      </c>
      <c r="B272" s="18" t="s">
        <v>3228</v>
      </c>
      <c r="C272" s="18" t="s">
        <v>115</v>
      </c>
      <c r="D272" s="19">
        <v>10</v>
      </c>
      <c r="E272" s="19">
        <v>29</v>
      </c>
      <c r="F272" s="19">
        <v>24</v>
      </c>
      <c r="G272" s="19">
        <v>2</v>
      </c>
      <c r="H272" s="19">
        <v>3</v>
      </c>
      <c r="I272" s="19">
        <v>4</v>
      </c>
      <c r="J272" s="19">
        <v>2</v>
      </c>
      <c r="K272" s="20">
        <f>ROUND(1+(SUMPRODUCT(INDEX(CachTinhDiem!$B$8:$E$11,MATCH($B272,CachTinhDiem!$A$8:$A$11,0),0),$G272:$J272)-1)*9/4,1)</f>
        <v>4.5999999999999996</v>
      </c>
      <c r="L272" s="20">
        <f>ROUND(1+(INDEX(CachTinhDiem!$B$15:$E$20,MATCH($C272,CachTinhDiem!$A$15:$A$20,0),MATCH($B272,CachTinhDiem!$B$14:$E$14,0))-1)*9/4,1)</f>
        <v>5.5</v>
      </c>
      <c r="M272" s="19">
        <f t="shared" si="4"/>
        <v>0</v>
      </c>
      <c r="N272" s="23">
        <f>MAX(0,1-M272*CachTinhDiem!$B$25)</f>
        <v>1</v>
      </c>
      <c r="O272" s="20">
        <f>ROUND((CachTinhDiem!$B$23*K272+CachTinhDiem!$B$24*L272)*N272,1)</f>
        <v>4.9000000000000004</v>
      </c>
      <c r="P272" s="19" t="s">
        <v>3227</v>
      </c>
    </row>
    <row r="273" spans="1:16" ht="15" customHeight="1" x14ac:dyDescent="0.35">
      <c r="A273" s="18" t="s">
        <v>1501</v>
      </c>
      <c r="B273" s="18" t="s">
        <v>3226</v>
      </c>
      <c r="C273" s="18" t="s">
        <v>115</v>
      </c>
      <c r="D273" s="19">
        <v>5</v>
      </c>
      <c r="E273" s="19">
        <v>10</v>
      </c>
      <c r="F273" s="19">
        <v>22</v>
      </c>
      <c r="G273" s="19">
        <v>4</v>
      </c>
      <c r="H273" s="19">
        <v>1</v>
      </c>
      <c r="I273" s="19">
        <v>3</v>
      </c>
      <c r="J273" s="19">
        <v>2</v>
      </c>
      <c r="K273" s="20">
        <f>ROUND(1+(SUMPRODUCT(INDEX(CachTinhDiem!$B$8:$E$11,MATCH($B273,CachTinhDiem!$A$8:$A$11,0),0),$G273:$J273)-1)*9/4,1)</f>
        <v>3.7</v>
      </c>
      <c r="L273" s="20">
        <f>ROUND(1+(INDEX(CachTinhDiem!$B$15:$E$20,MATCH($C273,CachTinhDiem!$A$15:$A$20,0),MATCH($B273,CachTinhDiem!$B$14:$E$14,0))-1)*9/4,1)</f>
        <v>10</v>
      </c>
      <c r="M273" s="19">
        <f t="shared" si="4"/>
        <v>12</v>
      </c>
      <c r="N273" s="23">
        <f>MAX(0,1-M273*CachTinhDiem!$B$25)</f>
        <v>0</v>
      </c>
      <c r="O273" s="20">
        <f>ROUND((CachTinhDiem!$B$23*K273+CachTinhDiem!$B$24*L273)*N273,1)</f>
        <v>0</v>
      </c>
      <c r="P273" s="19" t="s">
        <v>3225</v>
      </c>
    </row>
    <row r="274" spans="1:16" ht="15" customHeight="1" x14ac:dyDescent="0.35">
      <c r="A274" s="18" t="s">
        <v>1964</v>
      </c>
      <c r="B274" s="18" t="s">
        <v>3228</v>
      </c>
      <c r="C274" s="18" t="s">
        <v>110</v>
      </c>
      <c r="D274" s="19">
        <v>20</v>
      </c>
      <c r="E274" s="19">
        <v>37</v>
      </c>
      <c r="F274" s="19">
        <v>13</v>
      </c>
      <c r="G274" s="19">
        <v>2</v>
      </c>
      <c r="H274" s="19">
        <v>5</v>
      </c>
      <c r="I274" s="19">
        <v>3</v>
      </c>
      <c r="J274" s="19">
        <v>3</v>
      </c>
      <c r="K274" s="20">
        <f>ROUND(1+(SUMPRODUCT(INDEX(CachTinhDiem!$B$8:$E$11,MATCH($B274,CachTinhDiem!$A$8:$A$11,0),0),$G274:$J274)-1)*9/4,1)</f>
        <v>6.4</v>
      </c>
      <c r="L274" s="20">
        <f>ROUND(1+(INDEX(CachTinhDiem!$B$15:$E$20,MATCH($C274,CachTinhDiem!$A$15:$A$20,0),MATCH($B274,CachTinhDiem!$B$14:$E$14,0))-1)*9/4,1)</f>
        <v>7.8</v>
      </c>
      <c r="M274" s="19">
        <f t="shared" si="4"/>
        <v>7</v>
      </c>
      <c r="N274" s="23">
        <f>MAX(0,1-M274*CachTinhDiem!$B$25)</f>
        <v>0.29999999999999993</v>
      </c>
      <c r="O274" s="20">
        <f>ROUND((CachTinhDiem!$B$23*K274+CachTinhDiem!$B$24*L274)*N274,1)</f>
        <v>2</v>
      </c>
      <c r="P274" s="19" t="s">
        <v>3227</v>
      </c>
    </row>
    <row r="275" spans="1:16" ht="15" customHeight="1" x14ac:dyDescent="0.35">
      <c r="A275" s="18" t="s">
        <v>273</v>
      </c>
      <c r="B275" s="18" t="s">
        <v>3228</v>
      </c>
      <c r="C275" s="18" t="s">
        <v>138</v>
      </c>
      <c r="D275" s="19">
        <v>5</v>
      </c>
      <c r="E275" s="19">
        <v>11</v>
      </c>
      <c r="F275" s="19">
        <v>16</v>
      </c>
      <c r="G275" s="19">
        <v>5</v>
      </c>
      <c r="H275" s="19">
        <v>2</v>
      </c>
      <c r="I275" s="19">
        <v>3</v>
      </c>
      <c r="J275" s="19">
        <v>3</v>
      </c>
      <c r="K275" s="20">
        <f>ROUND(1+(SUMPRODUCT(INDEX(CachTinhDiem!$B$8:$E$11,MATCH($B275,CachTinhDiem!$A$8:$A$11,0),0),$G275:$J275)-1)*9/4,1)</f>
        <v>5.0999999999999996</v>
      </c>
      <c r="L275" s="20">
        <f>ROUND(1+(INDEX(CachTinhDiem!$B$15:$E$20,MATCH($C275,CachTinhDiem!$A$15:$A$20,0),MATCH($B275,CachTinhDiem!$B$14:$E$14,0))-1)*9/4,1)</f>
        <v>1</v>
      </c>
      <c r="M275" s="19">
        <f t="shared" si="4"/>
        <v>5</v>
      </c>
      <c r="N275" s="23">
        <f>MAX(0,1-M275*CachTinhDiem!$B$25)</f>
        <v>0.5</v>
      </c>
      <c r="O275" s="20">
        <f>ROUND((CachTinhDiem!$B$23*K275+CachTinhDiem!$B$24*L275)*N275,1)</f>
        <v>1.9</v>
      </c>
      <c r="P275" s="19" t="s">
        <v>3227</v>
      </c>
    </row>
    <row r="276" spans="1:16" ht="15" customHeight="1" x14ac:dyDescent="0.35">
      <c r="A276" s="18" t="s">
        <v>1868</v>
      </c>
      <c r="B276" s="18" t="s">
        <v>3224</v>
      </c>
      <c r="C276" s="18" t="s">
        <v>115</v>
      </c>
      <c r="D276" s="19">
        <v>8</v>
      </c>
      <c r="E276" s="19">
        <v>28</v>
      </c>
      <c r="F276" s="19">
        <v>38</v>
      </c>
      <c r="G276" s="19">
        <v>4</v>
      </c>
      <c r="H276" s="19">
        <v>3</v>
      </c>
      <c r="I276" s="19">
        <v>4</v>
      </c>
      <c r="J276" s="19">
        <v>1</v>
      </c>
      <c r="K276" s="20">
        <f>ROUND(1+(SUMPRODUCT(INDEX(CachTinhDiem!$B$8:$E$11,MATCH($B276,CachTinhDiem!$A$8:$A$11,0),0),$G276:$J276)-1)*9/4,1)</f>
        <v>6.6</v>
      </c>
      <c r="L276" s="20">
        <f>ROUND(1+(INDEX(CachTinhDiem!$B$15:$E$20,MATCH($C276,CachTinhDiem!$A$15:$A$20,0),MATCH($B276,CachTinhDiem!$B$14:$E$14,0))-1)*9/4,1)</f>
        <v>7.8</v>
      </c>
      <c r="M276" s="19">
        <f t="shared" si="4"/>
        <v>10</v>
      </c>
      <c r="N276" s="23">
        <f>MAX(0,1-M276*CachTinhDiem!$B$25)</f>
        <v>0</v>
      </c>
      <c r="O276" s="20">
        <f>ROUND((CachTinhDiem!$B$23*K276+CachTinhDiem!$B$24*L276)*N276,1)</f>
        <v>0</v>
      </c>
      <c r="P276" s="19" t="s">
        <v>3227</v>
      </c>
    </row>
    <row r="277" spans="1:16" ht="15" customHeight="1" x14ac:dyDescent="0.35">
      <c r="A277" s="18" t="s">
        <v>621</v>
      </c>
      <c r="B277" s="18" t="s">
        <v>3224</v>
      </c>
      <c r="C277" s="18" t="s">
        <v>115</v>
      </c>
      <c r="D277" s="19">
        <v>18</v>
      </c>
      <c r="E277" s="19">
        <v>35</v>
      </c>
      <c r="F277" s="19">
        <v>6</v>
      </c>
      <c r="G277" s="19">
        <v>2</v>
      </c>
      <c r="H277" s="19">
        <v>4</v>
      </c>
      <c r="I277" s="19">
        <v>3</v>
      </c>
      <c r="J277" s="19">
        <v>3</v>
      </c>
      <c r="K277" s="20">
        <f>ROUND(1+(SUMPRODUCT(INDEX(CachTinhDiem!$B$8:$E$11,MATCH($B277,CachTinhDiem!$A$8:$A$11,0),0),$G277:$J277)-1)*9/4,1)</f>
        <v>5.5</v>
      </c>
      <c r="L277" s="20">
        <f>ROUND(1+(INDEX(CachTinhDiem!$B$15:$E$20,MATCH($C277,CachTinhDiem!$A$15:$A$20,0),MATCH($B277,CachTinhDiem!$B$14:$E$14,0))-1)*9/4,1)</f>
        <v>7.8</v>
      </c>
      <c r="M277" s="19">
        <f t="shared" si="4"/>
        <v>12</v>
      </c>
      <c r="N277" s="23">
        <f>MAX(0,1-M277*CachTinhDiem!$B$25)</f>
        <v>0</v>
      </c>
      <c r="O277" s="20">
        <f>ROUND((CachTinhDiem!$B$23*K277+CachTinhDiem!$B$24*L277)*N277,1)</f>
        <v>0</v>
      </c>
      <c r="P277" s="19" t="s">
        <v>3225</v>
      </c>
    </row>
    <row r="278" spans="1:16" ht="15" customHeight="1" x14ac:dyDescent="0.35">
      <c r="A278" s="18" t="s">
        <v>3052</v>
      </c>
      <c r="B278" s="18" t="s">
        <v>3229</v>
      </c>
      <c r="C278" s="18" t="s">
        <v>115</v>
      </c>
      <c r="D278" s="19">
        <v>21</v>
      </c>
      <c r="E278" s="19">
        <v>39</v>
      </c>
      <c r="F278" s="19">
        <v>21</v>
      </c>
      <c r="G278" s="19">
        <v>2</v>
      </c>
      <c r="H278" s="19">
        <v>2</v>
      </c>
      <c r="I278" s="19">
        <v>4</v>
      </c>
      <c r="J278" s="19">
        <v>4</v>
      </c>
      <c r="K278" s="20">
        <f>ROUND(1+(SUMPRODUCT(INDEX(CachTinhDiem!$B$8:$E$11,MATCH($B278,CachTinhDiem!$A$8:$A$11,0),0),$G278:$J278)-1)*9/4,1)</f>
        <v>6</v>
      </c>
      <c r="L278" s="20">
        <f>ROUND(1+(INDEX(CachTinhDiem!$B$15:$E$20,MATCH($C278,CachTinhDiem!$A$15:$A$20,0),MATCH($B278,CachTinhDiem!$B$14:$E$14,0))-1)*9/4,1)</f>
        <v>10</v>
      </c>
      <c r="M278" s="19">
        <f t="shared" si="4"/>
        <v>0</v>
      </c>
      <c r="N278" s="23">
        <f>MAX(0,1-M278*CachTinhDiem!$B$25)</f>
        <v>1</v>
      </c>
      <c r="O278" s="20">
        <f>ROUND((CachTinhDiem!$B$23*K278+CachTinhDiem!$B$24*L278)*N278,1)</f>
        <v>7.2</v>
      </c>
      <c r="P278" s="19" t="s">
        <v>3225</v>
      </c>
    </row>
    <row r="279" spans="1:16" ht="15" customHeight="1" x14ac:dyDescent="0.35">
      <c r="A279" s="18" t="s">
        <v>1854</v>
      </c>
      <c r="B279" s="18" t="s">
        <v>3228</v>
      </c>
      <c r="C279" s="18" t="s">
        <v>103</v>
      </c>
      <c r="D279" s="19">
        <v>12</v>
      </c>
      <c r="E279" s="19">
        <v>33</v>
      </c>
      <c r="F279" s="19">
        <v>21</v>
      </c>
      <c r="G279" s="19">
        <v>3</v>
      </c>
      <c r="H279" s="19">
        <v>3</v>
      </c>
      <c r="I279" s="19">
        <v>3</v>
      </c>
      <c r="J279" s="19">
        <v>4</v>
      </c>
      <c r="K279" s="20">
        <f>ROUND(1+(SUMPRODUCT(INDEX(CachTinhDiem!$B$8:$E$11,MATCH($B279,CachTinhDiem!$A$8:$A$11,0),0),$G279:$J279)-1)*9/4,1)</f>
        <v>6.9</v>
      </c>
      <c r="L279" s="20">
        <f>ROUND(1+(INDEX(CachTinhDiem!$B$15:$E$20,MATCH($C279,CachTinhDiem!$A$15:$A$20,0),MATCH($B279,CachTinhDiem!$B$14:$E$14,0))-1)*9/4,1)</f>
        <v>10</v>
      </c>
      <c r="M279" s="19">
        <f t="shared" si="4"/>
        <v>0</v>
      </c>
      <c r="N279" s="23">
        <f>MAX(0,1-M279*CachTinhDiem!$B$25)</f>
        <v>1</v>
      </c>
      <c r="O279" s="20">
        <f>ROUND((CachTinhDiem!$B$23*K279+CachTinhDiem!$B$24*L279)*N279,1)</f>
        <v>7.8</v>
      </c>
      <c r="P279" s="19" t="s">
        <v>3225</v>
      </c>
    </row>
    <row r="280" spans="1:16" ht="15" customHeight="1" x14ac:dyDescent="0.35">
      <c r="A280" s="18" t="s">
        <v>2753</v>
      </c>
      <c r="B280" s="18" t="s">
        <v>3226</v>
      </c>
      <c r="C280" s="18" t="s">
        <v>138</v>
      </c>
      <c r="D280" s="19">
        <v>18</v>
      </c>
      <c r="E280" s="19">
        <v>38</v>
      </c>
      <c r="F280" s="19">
        <v>14</v>
      </c>
      <c r="G280" s="19">
        <v>2</v>
      </c>
      <c r="H280" s="19">
        <v>5</v>
      </c>
      <c r="I280" s="19">
        <v>5</v>
      </c>
      <c r="J280" s="19">
        <v>2</v>
      </c>
      <c r="K280" s="20">
        <f>ROUND(1+(SUMPRODUCT(INDEX(CachTinhDiem!$B$8:$E$11,MATCH($B280,CachTinhDiem!$A$8:$A$11,0),0),$G280:$J280)-1)*9/4,1)</f>
        <v>8.6999999999999993</v>
      </c>
      <c r="L280" s="20">
        <f>ROUND(1+(INDEX(CachTinhDiem!$B$15:$E$20,MATCH($C280,CachTinhDiem!$A$15:$A$20,0),MATCH($B280,CachTinhDiem!$B$14:$E$14,0))-1)*9/4,1)</f>
        <v>7.8</v>
      </c>
      <c r="M280" s="19">
        <f t="shared" si="4"/>
        <v>4</v>
      </c>
      <c r="N280" s="23">
        <f>MAX(0,1-M280*CachTinhDiem!$B$25)</f>
        <v>0.6</v>
      </c>
      <c r="O280" s="20">
        <f>ROUND((CachTinhDiem!$B$23*K280+CachTinhDiem!$B$24*L280)*N280,1)</f>
        <v>5.0999999999999996</v>
      </c>
      <c r="P280" s="19" t="s">
        <v>3225</v>
      </c>
    </row>
    <row r="281" spans="1:16" ht="15" customHeight="1" x14ac:dyDescent="0.35">
      <c r="A281" s="18" t="s">
        <v>1649</v>
      </c>
      <c r="B281" s="18" t="s">
        <v>3224</v>
      </c>
      <c r="C281" s="18" t="s">
        <v>90</v>
      </c>
      <c r="D281" s="19">
        <v>11</v>
      </c>
      <c r="E281" s="19">
        <v>29</v>
      </c>
      <c r="F281" s="19">
        <v>34</v>
      </c>
      <c r="G281" s="19">
        <v>2</v>
      </c>
      <c r="H281" s="19">
        <v>3</v>
      </c>
      <c r="I281" s="19">
        <v>3</v>
      </c>
      <c r="J281" s="19">
        <v>2</v>
      </c>
      <c r="K281" s="20">
        <f>ROUND(1+(SUMPRODUCT(INDEX(CachTinhDiem!$B$8:$E$11,MATCH($B281,CachTinhDiem!$A$8:$A$11,0),0),$G281:$J281)-1)*9/4,1)</f>
        <v>4.8</v>
      </c>
      <c r="L281" s="20">
        <f>ROUND(1+(INDEX(CachTinhDiem!$B$15:$E$20,MATCH($C281,CachTinhDiem!$A$15:$A$20,0),MATCH($B281,CachTinhDiem!$B$14:$E$14,0))-1)*9/4,1)</f>
        <v>5.5</v>
      </c>
      <c r="M281" s="19">
        <f t="shared" si="4"/>
        <v>5</v>
      </c>
      <c r="N281" s="23">
        <f>MAX(0,1-M281*CachTinhDiem!$B$25)</f>
        <v>0.5</v>
      </c>
      <c r="O281" s="20">
        <f>ROUND((CachTinhDiem!$B$23*K281+CachTinhDiem!$B$24*L281)*N281,1)</f>
        <v>2.5</v>
      </c>
      <c r="P281" s="19" t="s">
        <v>3227</v>
      </c>
    </row>
    <row r="282" spans="1:16" ht="15" customHeight="1" x14ac:dyDescent="0.35">
      <c r="A282" s="18" t="s">
        <v>729</v>
      </c>
      <c r="B282" s="18" t="s">
        <v>3229</v>
      </c>
      <c r="C282" s="18" t="s">
        <v>110</v>
      </c>
      <c r="D282" s="19">
        <v>5</v>
      </c>
      <c r="E282" s="19">
        <v>14</v>
      </c>
      <c r="F282" s="19">
        <v>30</v>
      </c>
      <c r="G282" s="19">
        <v>4</v>
      </c>
      <c r="H282" s="19">
        <v>1</v>
      </c>
      <c r="I282" s="19">
        <v>2</v>
      </c>
      <c r="J282" s="19">
        <v>4</v>
      </c>
      <c r="K282" s="20">
        <f>ROUND(1+(SUMPRODUCT(INDEX(CachTinhDiem!$B$8:$E$11,MATCH($B282,CachTinhDiem!$A$8:$A$11,0),0),$G282:$J282)-1)*9/4,1)</f>
        <v>4.4000000000000004</v>
      </c>
      <c r="L282" s="20">
        <f>ROUND(1+(INDEX(CachTinhDiem!$B$15:$E$20,MATCH($C282,CachTinhDiem!$A$15:$A$20,0),MATCH($B282,CachTinhDiem!$B$14:$E$14,0))-1)*9/4,1)</f>
        <v>7.8</v>
      </c>
      <c r="M282" s="19">
        <f t="shared" si="4"/>
        <v>16</v>
      </c>
      <c r="N282" s="23">
        <f>MAX(0,1-M282*CachTinhDiem!$B$25)</f>
        <v>0</v>
      </c>
      <c r="O282" s="20">
        <f>ROUND((CachTinhDiem!$B$23*K282+CachTinhDiem!$B$24*L282)*N282,1)</f>
        <v>0</v>
      </c>
      <c r="P282" s="19" t="s">
        <v>3225</v>
      </c>
    </row>
    <row r="283" spans="1:16" ht="15" customHeight="1" x14ac:dyDescent="0.35">
      <c r="A283" s="18" t="s">
        <v>3104</v>
      </c>
      <c r="B283" s="18" t="s">
        <v>3226</v>
      </c>
      <c r="C283" s="18" t="s">
        <v>110</v>
      </c>
      <c r="D283" s="19">
        <v>17</v>
      </c>
      <c r="E283" s="19">
        <v>38</v>
      </c>
      <c r="F283" s="19">
        <v>15</v>
      </c>
      <c r="G283" s="19">
        <v>2</v>
      </c>
      <c r="H283" s="19">
        <v>3</v>
      </c>
      <c r="I283" s="19">
        <v>4</v>
      </c>
      <c r="J283" s="19">
        <v>4</v>
      </c>
      <c r="K283" s="20">
        <f>ROUND(1+(SUMPRODUCT(INDEX(CachTinhDiem!$B$8:$E$11,MATCH($B283,CachTinhDiem!$A$8:$A$11,0),0),$G283:$J283)-1)*9/4,1)</f>
        <v>7.1</v>
      </c>
      <c r="L283" s="20">
        <f>ROUND(1+(INDEX(CachTinhDiem!$B$15:$E$20,MATCH($C283,CachTinhDiem!$A$15:$A$20,0),MATCH($B283,CachTinhDiem!$B$14:$E$14,0))-1)*9/4,1)</f>
        <v>5.5</v>
      </c>
      <c r="M283" s="19">
        <f t="shared" si="4"/>
        <v>2</v>
      </c>
      <c r="N283" s="23">
        <f>MAX(0,1-M283*CachTinhDiem!$B$25)</f>
        <v>0.8</v>
      </c>
      <c r="O283" s="20">
        <f>ROUND((CachTinhDiem!$B$23*K283+CachTinhDiem!$B$24*L283)*N283,1)</f>
        <v>5.3</v>
      </c>
      <c r="P283" s="19" t="s">
        <v>3227</v>
      </c>
    </row>
    <row r="284" spans="1:16" ht="15" customHeight="1" x14ac:dyDescent="0.35">
      <c r="A284" s="18" t="s">
        <v>1086</v>
      </c>
      <c r="B284" s="18" t="s">
        <v>3226</v>
      </c>
      <c r="C284" s="18" t="s">
        <v>103</v>
      </c>
      <c r="D284" s="19">
        <v>5</v>
      </c>
      <c r="E284" s="19">
        <v>11</v>
      </c>
      <c r="F284" s="19">
        <v>9</v>
      </c>
      <c r="G284" s="19">
        <v>5</v>
      </c>
      <c r="H284" s="19">
        <v>1</v>
      </c>
      <c r="I284" s="19">
        <v>1</v>
      </c>
      <c r="J284" s="19">
        <v>5</v>
      </c>
      <c r="K284" s="20">
        <f>ROUND(1+(SUMPRODUCT(INDEX(CachTinhDiem!$B$8:$E$11,MATCH($B284,CachTinhDiem!$A$8:$A$11,0),0),$G284:$J284)-1)*9/4,1)</f>
        <v>2.8</v>
      </c>
      <c r="L284" s="20">
        <f>ROUND(1+(INDEX(CachTinhDiem!$B$15:$E$20,MATCH($C284,CachTinhDiem!$A$15:$A$20,0),MATCH($B284,CachTinhDiem!$B$14:$E$14,0))-1)*9/4,1)</f>
        <v>3.3</v>
      </c>
      <c r="M284" s="19">
        <f t="shared" si="4"/>
        <v>0</v>
      </c>
      <c r="N284" s="23">
        <f>MAX(0,1-M284*CachTinhDiem!$B$25)</f>
        <v>1</v>
      </c>
      <c r="O284" s="20">
        <f>ROUND((CachTinhDiem!$B$23*K284+CachTinhDiem!$B$24*L284)*N284,1)</f>
        <v>3</v>
      </c>
      <c r="P284" s="19" t="s">
        <v>3227</v>
      </c>
    </row>
    <row r="285" spans="1:16" ht="15" customHeight="1" x14ac:dyDescent="0.35">
      <c r="A285" s="18" t="s">
        <v>1516</v>
      </c>
      <c r="B285" s="18" t="s">
        <v>3229</v>
      </c>
      <c r="C285" s="18" t="s">
        <v>150</v>
      </c>
      <c r="D285" s="19">
        <v>15</v>
      </c>
      <c r="E285" s="19">
        <v>33</v>
      </c>
      <c r="F285" s="19">
        <v>24</v>
      </c>
      <c r="G285" s="19">
        <v>2</v>
      </c>
      <c r="H285" s="19">
        <v>2</v>
      </c>
      <c r="I285" s="19">
        <v>4</v>
      </c>
      <c r="J285" s="19">
        <v>2</v>
      </c>
      <c r="K285" s="20">
        <f>ROUND(1+(SUMPRODUCT(INDEX(CachTinhDiem!$B$8:$E$11,MATCH($B285,CachTinhDiem!$A$8:$A$11,0),0),$G285:$J285)-1)*9/4,1)</f>
        <v>4.5999999999999996</v>
      </c>
      <c r="L285" s="20">
        <f>ROUND(1+(INDEX(CachTinhDiem!$B$15:$E$20,MATCH($C285,CachTinhDiem!$A$15:$A$20,0),MATCH($B285,CachTinhDiem!$B$14:$E$14,0))-1)*9/4,1)</f>
        <v>7.8</v>
      </c>
      <c r="M285" s="19">
        <f t="shared" si="4"/>
        <v>0</v>
      </c>
      <c r="N285" s="23">
        <f>MAX(0,1-M285*CachTinhDiem!$B$25)</f>
        <v>1</v>
      </c>
      <c r="O285" s="20">
        <f>ROUND((CachTinhDiem!$B$23*K285+CachTinhDiem!$B$24*L285)*N285,1)</f>
        <v>5.6</v>
      </c>
      <c r="P285" s="19" t="s">
        <v>3227</v>
      </c>
    </row>
    <row r="286" spans="1:16" ht="15" customHeight="1" x14ac:dyDescent="0.35">
      <c r="A286" s="18" t="s">
        <v>1195</v>
      </c>
      <c r="B286" s="18" t="s">
        <v>3224</v>
      </c>
      <c r="C286" s="18" t="s">
        <v>90</v>
      </c>
      <c r="D286" s="19">
        <v>5</v>
      </c>
      <c r="E286" s="19">
        <v>12</v>
      </c>
      <c r="F286" s="19">
        <v>28</v>
      </c>
      <c r="G286" s="19">
        <v>4</v>
      </c>
      <c r="H286" s="19">
        <v>1</v>
      </c>
      <c r="I286" s="19">
        <v>2</v>
      </c>
      <c r="J286" s="19">
        <v>2</v>
      </c>
      <c r="K286" s="20">
        <f>ROUND(1+(SUMPRODUCT(INDEX(CachTinhDiem!$B$8:$E$11,MATCH($B286,CachTinhDiem!$A$8:$A$11,0),0),$G286:$J286)-1)*9/4,1)</f>
        <v>3.7</v>
      </c>
      <c r="L286" s="20">
        <f>ROUND(1+(INDEX(CachTinhDiem!$B$15:$E$20,MATCH($C286,CachTinhDiem!$A$15:$A$20,0),MATCH($B286,CachTinhDiem!$B$14:$E$14,0))-1)*9/4,1)</f>
        <v>5.5</v>
      </c>
      <c r="M286" s="19">
        <f t="shared" si="4"/>
        <v>16</v>
      </c>
      <c r="N286" s="23">
        <f>MAX(0,1-M286*CachTinhDiem!$B$25)</f>
        <v>0</v>
      </c>
      <c r="O286" s="20">
        <f>ROUND((CachTinhDiem!$B$23*K286+CachTinhDiem!$B$24*L286)*N286,1)</f>
        <v>0</v>
      </c>
      <c r="P286" s="19" t="s">
        <v>3225</v>
      </c>
    </row>
    <row r="287" spans="1:16" ht="15" customHeight="1" x14ac:dyDescent="0.35">
      <c r="A287" s="18" t="s">
        <v>1214</v>
      </c>
      <c r="B287" s="18" t="s">
        <v>3229</v>
      </c>
      <c r="C287" s="18" t="s">
        <v>103</v>
      </c>
      <c r="D287" s="19">
        <v>9</v>
      </c>
      <c r="E287" s="19">
        <v>25</v>
      </c>
      <c r="F287" s="19">
        <v>12</v>
      </c>
      <c r="G287" s="19">
        <v>4</v>
      </c>
      <c r="H287" s="19">
        <v>2</v>
      </c>
      <c r="I287" s="19">
        <v>2</v>
      </c>
      <c r="J287" s="19">
        <v>5</v>
      </c>
      <c r="K287" s="20">
        <f>ROUND(1+(SUMPRODUCT(INDEX(CachTinhDiem!$B$8:$E$11,MATCH($B287,CachTinhDiem!$A$8:$A$11,0),0),$G287:$J287)-1)*9/4,1)</f>
        <v>5.7</v>
      </c>
      <c r="L287" s="20">
        <f>ROUND(1+(INDEX(CachTinhDiem!$B$15:$E$20,MATCH($C287,CachTinhDiem!$A$15:$A$20,0),MATCH($B287,CachTinhDiem!$B$14:$E$14,0))-1)*9/4,1)</f>
        <v>7.8</v>
      </c>
      <c r="M287" s="19">
        <f t="shared" si="4"/>
        <v>0</v>
      </c>
      <c r="N287" s="23">
        <f>MAX(0,1-M287*CachTinhDiem!$B$25)</f>
        <v>1</v>
      </c>
      <c r="O287" s="20">
        <f>ROUND((CachTinhDiem!$B$23*K287+CachTinhDiem!$B$24*L287)*N287,1)</f>
        <v>6.3</v>
      </c>
      <c r="P287" s="19" t="s">
        <v>3227</v>
      </c>
    </row>
    <row r="288" spans="1:16" ht="15" customHeight="1" x14ac:dyDescent="0.35">
      <c r="A288" s="18" t="s">
        <v>1284</v>
      </c>
      <c r="B288" s="18" t="s">
        <v>3224</v>
      </c>
      <c r="C288" s="18" t="s">
        <v>138</v>
      </c>
      <c r="D288" s="19">
        <v>13</v>
      </c>
      <c r="E288" s="19">
        <v>26</v>
      </c>
      <c r="F288" s="19">
        <v>34</v>
      </c>
      <c r="G288" s="19">
        <v>2</v>
      </c>
      <c r="H288" s="19">
        <v>3</v>
      </c>
      <c r="I288" s="19">
        <v>5</v>
      </c>
      <c r="J288" s="19">
        <v>3</v>
      </c>
      <c r="K288" s="20">
        <f>ROUND(1+(SUMPRODUCT(INDEX(CachTinhDiem!$B$8:$E$11,MATCH($B288,CachTinhDiem!$A$8:$A$11,0),0),$G288:$J288)-1)*9/4,1)</f>
        <v>7.3</v>
      </c>
      <c r="L288" s="20">
        <f>ROUND(1+(INDEX(CachTinhDiem!$B$15:$E$20,MATCH($C288,CachTinhDiem!$A$15:$A$20,0),MATCH($B288,CachTinhDiem!$B$14:$E$14,0))-1)*9/4,1)</f>
        <v>10</v>
      </c>
      <c r="M288" s="19">
        <f t="shared" si="4"/>
        <v>8</v>
      </c>
      <c r="N288" s="23">
        <f>MAX(0,1-M288*CachTinhDiem!$B$25)</f>
        <v>0.19999999999999996</v>
      </c>
      <c r="O288" s="20">
        <f>ROUND((CachTinhDiem!$B$23*K288+CachTinhDiem!$B$24*L288)*N288,1)</f>
        <v>1.6</v>
      </c>
      <c r="P288" s="19" t="s">
        <v>3227</v>
      </c>
    </row>
    <row r="289" spans="1:16" ht="15" customHeight="1" x14ac:dyDescent="0.35">
      <c r="A289" s="18" t="s">
        <v>145</v>
      </c>
      <c r="B289" s="18" t="s">
        <v>3228</v>
      </c>
      <c r="C289" s="18" t="s">
        <v>90</v>
      </c>
      <c r="D289" s="19">
        <v>7</v>
      </c>
      <c r="E289" s="19">
        <v>20</v>
      </c>
      <c r="F289" s="19">
        <v>18</v>
      </c>
      <c r="G289" s="19">
        <v>4</v>
      </c>
      <c r="H289" s="19">
        <v>2</v>
      </c>
      <c r="I289" s="19">
        <v>2</v>
      </c>
      <c r="J289" s="19">
        <v>2</v>
      </c>
      <c r="K289" s="20">
        <f>ROUND(1+(SUMPRODUCT(INDEX(CachTinhDiem!$B$8:$E$11,MATCH($B289,CachTinhDiem!$A$8:$A$11,0),0),$G289:$J289)-1)*9/4,1)</f>
        <v>3.3</v>
      </c>
      <c r="L289" s="20">
        <f>ROUND(1+(INDEX(CachTinhDiem!$B$15:$E$20,MATCH($C289,CachTinhDiem!$A$15:$A$20,0),MATCH($B289,CachTinhDiem!$B$14:$E$14,0))-1)*9/4,1)</f>
        <v>3.3</v>
      </c>
      <c r="M289" s="19">
        <f t="shared" si="4"/>
        <v>0</v>
      </c>
      <c r="N289" s="23">
        <f>MAX(0,1-M289*CachTinhDiem!$B$25)</f>
        <v>1</v>
      </c>
      <c r="O289" s="20">
        <f>ROUND((CachTinhDiem!$B$23*K289+CachTinhDiem!$B$24*L289)*N289,1)</f>
        <v>3.3</v>
      </c>
      <c r="P289" s="19" t="s">
        <v>3225</v>
      </c>
    </row>
    <row r="290" spans="1:16" ht="15" customHeight="1" x14ac:dyDescent="0.35">
      <c r="A290" s="18" t="s">
        <v>1469</v>
      </c>
      <c r="B290" s="18" t="s">
        <v>3226</v>
      </c>
      <c r="C290" s="18" t="s">
        <v>103</v>
      </c>
      <c r="D290" s="19">
        <v>13</v>
      </c>
      <c r="E290" s="19">
        <v>30</v>
      </c>
      <c r="F290" s="19">
        <v>32</v>
      </c>
      <c r="G290" s="19">
        <v>2</v>
      </c>
      <c r="H290" s="19">
        <v>3</v>
      </c>
      <c r="I290" s="19">
        <v>2</v>
      </c>
      <c r="J290" s="19">
        <v>5</v>
      </c>
      <c r="K290" s="20">
        <f>ROUND(1+(SUMPRODUCT(INDEX(CachTinhDiem!$B$8:$E$11,MATCH($B290,CachTinhDiem!$A$8:$A$11,0),0),$G290:$J290)-1)*9/4,1)</f>
        <v>5.3</v>
      </c>
      <c r="L290" s="20">
        <f>ROUND(1+(INDEX(CachTinhDiem!$B$15:$E$20,MATCH($C290,CachTinhDiem!$A$15:$A$20,0),MATCH($B290,CachTinhDiem!$B$14:$E$14,0))-1)*9/4,1)</f>
        <v>3.3</v>
      </c>
      <c r="M290" s="19">
        <f t="shared" si="4"/>
        <v>2</v>
      </c>
      <c r="N290" s="23">
        <f>MAX(0,1-M290*CachTinhDiem!$B$25)</f>
        <v>0.8</v>
      </c>
      <c r="O290" s="20">
        <f>ROUND((CachTinhDiem!$B$23*K290+CachTinhDiem!$B$24*L290)*N290,1)</f>
        <v>3.8</v>
      </c>
      <c r="P290" s="19" t="s">
        <v>3227</v>
      </c>
    </row>
    <row r="291" spans="1:16" ht="15" customHeight="1" x14ac:dyDescent="0.35">
      <c r="A291" s="18" t="s">
        <v>2724</v>
      </c>
      <c r="B291" s="18" t="s">
        <v>3226</v>
      </c>
      <c r="C291" s="18" t="s">
        <v>138</v>
      </c>
      <c r="D291" s="19">
        <v>5</v>
      </c>
      <c r="E291" s="19">
        <v>30</v>
      </c>
      <c r="F291" s="19">
        <v>23</v>
      </c>
      <c r="G291" s="19">
        <v>4</v>
      </c>
      <c r="H291" s="19">
        <v>2</v>
      </c>
      <c r="I291" s="19">
        <v>5</v>
      </c>
      <c r="J291" s="19">
        <v>1</v>
      </c>
      <c r="K291" s="20">
        <f>ROUND(1+(SUMPRODUCT(INDEX(CachTinhDiem!$B$8:$E$11,MATCH($B291,CachTinhDiem!$A$8:$A$11,0),0),$G291:$J291)-1)*9/4,1)</f>
        <v>6.2</v>
      </c>
      <c r="L291" s="20">
        <f>ROUND(1+(INDEX(CachTinhDiem!$B$15:$E$20,MATCH($C291,CachTinhDiem!$A$15:$A$20,0),MATCH($B291,CachTinhDiem!$B$14:$E$14,0))-1)*9/4,1)</f>
        <v>7.8</v>
      </c>
      <c r="M291" s="19">
        <f t="shared" si="4"/>
        <v>0</v>
      </c>
      <c r="N291" s="23">
        <f>MAX(0,1-M291*CachTinhDiem!$B$25)</f>
        <v>1</v>
      </c>
      <c r="O291" s="20">
        <f>ROUND((CachTinhDiem!$B$23*K291+CachTinhDiem!$B$24*L291)*N291,1)</f>
        <v>6.7</v>
      </c>
      <c r="P291" s="19" t="s">
        <v>3225</v>
      </c>
    </row>
    <row r="292" spans="1:16" ht="15" customHeight="1" x14ac:dyDescent="0.35">
      <c r="A292" s="18" t="s">
        <v>2482</v>
      </c>
      <c r="B292" s="18" t="s">
        <v>3229</v>
      </c>
      <c r="C292" s="18" t="s">
        <v>150</v>
      </c>
      <c r="D292" s="19">
        <v>25</v>
      </c>
      <c r="E292" s="19">
        <v>40</v>
      </c>
      <c r="F292" s="19">
        <v>30</v>
      </c>
      <c r="G292" s="19">
        <v>1</v>
      </c>
      <c r="H292" s="19">
        <v>5</v>
      </c>
      <c r="I292" s="19">
        <v>2</v>
      </c>
      <c r="J292" s="19">
        <v>3</v>
      </c>
      <c r="K292" s="20">
        <f>ROUND(1+(SUMPRODUCT(INDEX(CachTinhDiem!$B$8:$E$11,MATCH($B292,CachTinhDiem!$A$8:$A$11,0),0),$G292:$J292)-1)*9/4,1)</f>
        <v>5.7</v>
      </c>
      <c r="L292" s="20">
        <f>ROUND(1+(INDEX(CachTinhDiem!$B$15:$E$20,MATCH($C292,CachTinhDiem!$A$15:$A$20,0),MATCH($B292,CachTinhDiem!$B$14:$E$14,0))-1)*9/4,1)</f>
        <v>7.8</v>
      </c>
      <c r="M292" s="19">
        <f t="shared" si="4"/>
        <v>0</v>
      </c>
      <c r="N292" s="23">
        <f>MAX(0,1-M292*CachTinhDiem!$B$25)</f>
        <v>1</v>
      </c>
      <c r="O292" s="20">
        <f>ROUND((CachTinhDiem!$B$23*K292+CachTinhDiem!$B$24*L292)*N292,1)</f>
        <v>6.3</v>
      </c>
      <c r="P292" s="19" t="s">
        <v>3225</v>
      </c>
    </row>
    <row r="293" spans="1:16" ht="15" customHeight="1" x14ac:dyDescent="0.35">
      <c r="A293" s="18" t="s">
        <v>165</v>
      </c>
      <c r="B293" s="18" t="s">
        <v>3229</v>
      </c>
      <c r="C293" s="18" t="s">
        <v>115</v>
      </c>
      <c r="D293" s="19">
        <v>7</v>
      </c>
      <c r="E293" s="19">
        <v>18</v>
      </c>
      <c r="F293" s="19">
        <v>39</v>
      </c>
      <c r="G293" s="19">
        <v>4</v>
      </c>
      <c r="H293" s="19">
        <v>3</v>
      </c>
      <c r="I293" s="19">
        <v>3</v>
      </c>
      <c r="J293" s="19">
        <v>3</v>
      </c>
      <c r="K293" s="20">
        <f>ROUND(1+(SUMPRODUCT(INDEX(CachTinhDiem!$B$8:$E$11,MATCH($B293,CachTinhDiem!$A$8:$A$11,0),0),$G293:$J293)-1)*9/4,1)</f>
        <v>5.7</v>
      </c>
      <c r="L293" s="20">
        <f>ROUND(1+(INDEX(CachTinhDiem!$B$15:$E$20,MATCH($C293,CachTinhDiem!$A$15:$A$20,0),MATCH($B293,CachTinhDiem!$B$14:$E$14,0))-1)*9/4,1)</f>
        <v>10</v>
      </c>
      <c r="M293" s="19">
        <f t="shared" si="4"/>
        <v>21</v>
      </c>
      <c r="N293" s="23">
        <f>MAX(0,1-M293*CachTinhDiem!$B$25)</f>
        <v>0</v>
      </c>
      <c r="O293" s="20">
        <f>ROUND((CachTinhDiem!$B$23*K293+CachTinhDiem!$B$24*L293)*N293,1)</f>
        <v>0</v>
      </c>
      <c r="P293" s="19" t="s">
        <v>3225</v>
      </c>
    </row>
    <row r="294" spans="1:16" ht="15" customHeight="1" x14ac:dyDescent="0.35">
      <c r="A294" s="18" t="s">
        <v>2034</v>
      </c>
      <c r="B294" s="18" t="s">
        <v>3224</v>
      </c>
      <c r="C294" s="18" t="s">
        <v>150</v>
      </c>
      <c r="D294" s="19">
        <v>5</v>
      </c>
      <c r="E294" s="19">
        <v>18</v>
      </c>
      <c r="F294" s="19">
        <v>23</v>
      </c>
      <c r="G294" s="19">
        <v>4</v>
      </c>
      <c r="H294" s="19">
        <v>1</v>
      </c>
      <c r="I294" s="19">
        <v>3</v>
      </c>
      <c r="J294" s="19">
        <v>3</v>
      </c>
      <c r="K294" s="20">
        <f>ROUND(1+(SUMPRODUCT(INDEX(CachTinhDiem!$B$8:$E$11,MATCH($B294,CachTinhDiem!$A$8:$A$11,0),0),$G294:$J294)-1)*9/4,1)</f>
        <v>5.0999999999999996</v>
      </c>
      <c r="L294" s="20">
        <f>ROUND(1+(INDEX(CachTinhDiem!$B$15:$E$20,MATCH($C294,CachTinhDiem!$A$15:$A$20,0),MATCH($B294,CachTinhDiem!$B$14:$E$14,0))-1)*9/4,1)</f>
        <v>3.3</v>
      </c>
      <c r="M294" s="19">
        <f t="shared" si="4"/>
        <v>5</v>
      </c>
      <c r="N294" s="23">
        <f>MAX(0,1-M294*CachTinhDiem!$B$25)</f>
        <v>0.5</v>
      </c>
      <c r="O294" s="20">
        <f>ROUND((CachTinhDiem!$B$23*K294+CachTinhDiem!$B$24*L294)*N294,1)</f>
        <v>2.2999999999999998</v>
      </c>
      <c r="P294" s="19" t="s">
        <v>3227</v>
      </c>
    </row>
    <row r="295" spans="1:16" ht="15" customHeight="1" x14ac:dyDescent="0.35">
      <c r="A295" s="18" t="s">
        <v>1834</v>
      </c>
      <c r="B295" s="18" t="s">
        <v>3226</v>
      </c>
      <c r="C295" s="18" t="s">
        <v>150</v>
      </c>
      <c r="D295" s="19">
        <v>11</v>
      </c>
      <c r="E295" s="19">
        <v>29</v>
      </c>
      <c r="F295" s="19">
        <v>16</v>
      </c>
      <c r="G295" s="19">
        <v>3</v>
      </c>
      <c r="H295" s="19">
        <v>3</v>
      </c>
      <c r="I295" s="19">
        <v>3</v>
      </c>
      <c r="J295" s="19">
        <v>2</v>
      </c>
      <c r="K295" s="20">
        <f>ROUND(1+(SUMPRODUCT(INDEX(CachTinhDiem!$B$8:$E$11,MATCH($B295,CachTinhDiem!$A$8:$A$11,0),0),$G295:$J295)-1)*9/4,1)</f>
        <v>5.0999999999999996</v>
      </c>
      <c r="L295" s="20">
        <f>ROUND(1+(INDEX(CachTinhDiem!$B$15:$E$20,MATCH($C295,CachTinhDiem!$A$15:$A$20,0),MATCH($B295,CachTinhDiem!$B$14:$E$14,0))-1)*9/4,1)</f>
        <v>10</v>
      </c>
      <c r="M295" s="19">
        <f t="shared" si="4"/>
        <v>0</v>
      </c>
      <c r="N295" s="23">
        <f>MAX(0,1-M295*CachTinhDiem!$B$25)</f>
        <v>1</v>
      </c>
      <c r="O295" s="20">
        <f>ROUND((CachTinhDiem!$B$23*K295+CachTinhDiem!$B$24*L295)*N295,1)</f>
        <v>6.6</v>
      </c>
      <c r="P295" s="19" t="s">
        <v>3225</v>
      </c>
    </row>
    <row r="296" spans="1:16" ht="15" customHeight="1" x14ac:dyDescent="0.35">
      <c r="A296" s="18" t="s">
        <v>246</v>
      </c>
      <c r="B296" s="18" t="s">
        <v>3228</v>
      </c>
      <c r="C296" s="18" t="s">
        <v>115</v>
      </c>
      <c r="D296" s="19">
        <v>21</v>
      </c>
      <c r="E296" s="19">
        <v>39</v>
      </c>
      <c r="F296" s="19">
        <v>39</v>
      </c>
      <c r="G296" s="19">
        <v>1</v>
      </c>
      <c r="H296" s="19">
        <v>5</v>
      </c>
      <c r="I296" s="19">
        <v>3</v>
      </c>
      <c r="J296" s="19">
        <v>2</v>
      </c>
      <c r="K296" s="20">
        <f>ROUND(1+(SUMPRODUCT(INDEX(CachTinhDiem!$B$8:$E$11,MATCH($B296,CachTinhDiem!$A$8:$A$11,0),0),$G296:$J296)-1)*9/4,1)</f>
        <v>5.0999999999999996</v>
      </c>
      <c r="L296" s="20">
        <f>ROUND(1+(INDEX(CachTinhDiem!$B$15:$E$20,MATCH($C296,CachTinhDiem!$A$15:$A$20,0),MATCH($B296,CachTinhDiem!$B$14:$E$14,0))-1)*9/4,1)</f>
        <v>5.5</v>
      </c>
      <c r="M296" s="19">
        <f t="shared" si="4"/>
        <v>0</v>
      </c>
      <c r="N296" s="23">
        <f>MAX(0,1-M296*CachTinhDiem!$B$25)</f>
        <v>1</v>
      </c>
      <c r="O296" s="20">
        <f>ROUND((CachTinhDiem!$B$23*K296+CachTinhDiem!$B$24*L296)*N296,1)</f>
        <v>5.2</v>
      </c>
      <c r="P296" s="19" t="s">
        <v>3227</v>
      </c>
    </row>
    <row r="297" spans="1:16" ht="15" customHeight="1" x14ac:dyDescent="0.35">
      <c r="A297" s="18" t="s">
        <v>2702</v>
      </c>
      <c r="B297" s="18" t="s">
        <v>3228</v>
      </c>
      <c r="C297" s="18" t="s">
        <v>103</v>
      </c>
      <c r="D297" s="19">
        <v>5</v>
      </c>
      <c r="E297" s="19">
        <v>35</v>
      </c>
      <c r="F297" s="19">
        <v>10</v>
      </c>
      <c r="G297" s="19">
        <v>4</v>
      </c>
      <c r="H297" s="19">
        <v>1</v>
      </c>
      <c r="I297" s="19">
        <v>2</v>
      </c>
      <c r="J297" s="19">
        <v>5</v>
      </c>
      <c r="K297" s="20">
        <f>ROUND(1+(SUMPRODUCT(INDEX(CachTinhDiem!$B$8:$E$11,MATCH($B297,CachTinhDiem!$A$8:$A$11,0),0),$G297:$J297)-1)*9/4,1)</f>
        <v>6.9</v>
      </c>
      <c r="L297" s="20">
        <f>ROUND(1+(INDEX(CachTinhDiem!$B$15:$E$20,MATCH($C297,CachTinhDiem!$A$15:$A$20,0),MATCH($B297,CachTinhDiem!$B$14:$E$14,0))-1)*9/4,1)</f>
        <v>10</v>
      </c>
      <c r="M297" s="19">
        <f t="shared" si="4"/>
        <v>0</v>
      </c>
      <c r="N297" s="23">
        <f>MAX(0,1-M297*CachTinhDiem!$B$25)</f>
        <v>1</v>
      </c>
      <c r="O297" s="20">
        <f>ROUND((CachTinhDiem!$B$23*K297+CachTinhDiem!$B$24*L297)*N297,1)</f>
        <v>7.8</v>
      </c>
      <c r="P297" s="19" t="s">
        <v>3227</v>
      </c>
    </row>
    <row r="298" spans="1:16" ht="15" customHeight="1" x14ac:dyDescent="0.35">
      <c r="A298" s="18" t="s">
        <v>244</v>
      </c>
      <c r="B298" s="18" t="s">
        <v>3224</v>
      </c>
      <c r="C298" s="18" t="s">
        <v>103</v>
      </c>
      <c r="D298" s="19">
        <v>21</v>
      </c>
      <c r="E298" s="19">
        <v>37</v>
      </c>
      <c r="F298" s="19">
        <v>15</v>
      </c>
      <c r="G298" s="19">
        <v>2</v>
      </c>
      <c r="H298" s="19">
        <v>5</v>
      </c>
      <c r="I298" s="19">
        <v>3</v>
      </c>
      <c r="J298" s="19">
        <v>4</v>
      </c>
      <c r="K298" s="20">
        <f>ROUND(1+(SUMPRODUCT(INDEX(CachTinhDiem!$B$8:$E$11,MATCH($B298,CachTinhDiem!$A$8:$A$11,0),0),$G298:$J298)-1)*9/4,1)</f>
        <v>6.2</v>
      </c>
      <c r="L298" s="20">
        <f>ROUND(1+(INDEX(CachTinhDiem!$B$15:$E$20,MATCH($C298,CachTinhDiem!$A$15:$A$20,0),MATCH($B298,CachTinhDiem!$B$14:$E$14,0))-1)*9/4,1)</f>
        <v>3.3</v>
      </c>
      <c r="M298" s="19">
        <f t="shared" si="4"/>
        <v>6</v>
      </c>
      <c r="N298" s="23">
        <f>MAX(0,1-M298*CachTinhDiem!$B$25)</f>
        <v>0.39999999999999991</v>
      </c>
      <c r="O298" s="20">
        <f>ROUND((CachTinhDiem!$B$23*K298+CachTinhDiem!$B$24*L298)*N298,1)</f>
        <v>2.1</v>
      </c>
      <c r="P298" s="19" t="s">
        <v>3227</v>
      </c>
    </row>
    <row r="299" spans="1:16" ht="15" customHeight="1" x14ac:dyDescent="0.35">
      <c r="A299" s="18" t="s">
        <v>1733</v>
      </c>
      <c r="B299" s="18" t="s">
        <v>3228</v>
      </c>
      <c r="C299" s="18" t="s">
        <v>103</v>
      </c>
      <c r="D299" s="19">
        <v>12</v>
      </c>
      <c r="E299" s="19">
        <v>33</v>
      </c>
      <c r="F299" s="19">
        <v>8</v>
      </c>
      <c r="G299" s="19">
        <v>3</v>
      </c>
      <c r="H299" s="19">
        <v>3</v>
      </c>
      <c r="I299" s="19">
        <v>3</v>
      </c>
      <c r="J299" s="19">
        <v>4</v>
      </c>
      <c r="K299" s="20">
        <f>ROUND(1+(SUMPRODUCT(INDEX(CachTinhDiem!$B$8:$E$11,MATCH($B299,CachTinhDiem!$A$8:$A$11,0),0),$G299:$J299)-1)*9/4,1)</f>
        <v>6.9</v>
      </c>
      <c r="L299" s="20">
        <f>ROUND(1+(INDEX(CachTinhDiem!$B$15:$E$20,MATCH($C299,CachTinhDiem!$A$15:$A$20,0),MATCH($B299,CachTinhDiem!$B$14:$E$14,0))-1)*9/4,1)</f>
        <v>10</v>
      </c>
      <c r="M299" s="19">
        <f t="shared" si="4"/>
        <v>4</v>
      </c>
      <c r="N299" s="23">
        <f>MAX(0,1-M299*CachTinhDiem!$B$25)</f>
        <v>0.6</v>
      </c>
      <c r="O299" s="20">
        <f>ROUND((CachTinhDiem!$B$23*K299+CachTinhDiem!$B$24*L299)*N299,1)</f>
        <v>4.7</v>
      </c>
      <c r="P299" s="19" t="s">
        <v>3225</v>
      </c>
    </row>
    <row r="300" spans="1:16" ht="15" customHeight="1" x14ac:dyDescent="0.35">
      <c r="A300" s="18" t="s">
        <v>2396</v>
      </c>
      <c r="B300" s="18" t="s">
        <v>3226</v>
      </c>
      <c r="C300" s="18" t="s">
        <v>103</v>
      </c>
      <c r="D300" s="19">
        <v>20</v>
      </c>
      <c r="E300" s="19">
        <v>35</v>
      </c>
      <c r="F300" s="19">
        <v>34</v>
      </c>
      <c r="G300" s="19">
        <v>2</v>
      </c>
      <c r="H300" s="19">
        <v>3</v>
      </c>
      <c r="I300" s="19">
        <v>3</v>
      </c>
      <c r="J300" s="19">
        <v>5</v>
      </c>
      <c r="K300" s="20">
        <f>ROUND(1+(SUMPRODUCT(INDEX(CachTinhDiem!$B$8:$E$11,MATCH($B300,CachTinhDiem!$A$8:$A$11,0),0),$G300:$J300)-1)*9/4,1)</f>
        <v>6.4</v>
      </c>
      <c r="L300" s="20">
        <f>ROUND(1+(INDEX(CachTinhDiem!$B$15:$E$20,MATCH($C300,CachTinhDiem!$A$15:$A$20,0),MATCH($B300,CachTinhDiem!$B$14:$E$14,0))-1)*9/4,1)</f>
        <v>3.3</v>
      </c>
      <c r="M300" s="19">
        <f t="shared" si="4"/>
        <v>0</v>
      </c>
      <c r="N300" s="23">
        <f>MAX(0,1-M300*CachTinhDiem!$B$25)</f>
        <v>1</v>
      </c>
      <c r="O300" s="20">
        <f>ROUND((CachTinhDiem!$B$23*K300+CachTinhDiem!$B$24*L300)*N300,1)</f>
        <v>5.5</v>
      </c>
      <c r="P300" s="19" t="s">
        <v>3227</v>
      </c>
    </row>
    <row r="301" spans="1:16" ht="15" customHeight="1" x14ac:dyDescent="0.35">
      <c r="A301" s="18" t="s">
        <v>1093</v>
      </c>
      <c r="B301" s="18" t="s">
        <v>3226</v>
      </c>
      <c r="C301" s="18" t="s">
        <v>115</v>
      </c>
      <c r="D301" s="19">
        <v>5</v>
      </c>
      <c r="E301" s="19">
        <v>12</v>
      </c>
      <c r="F301" s="19">
        <v>24</v>
      </c>
      <c r="G301" s="19">
        <v>5</v>
      </c>
      <c r="H301" s="19">
        <v>1</v>
      </c>
      <c r="I301" s="19">
        <v>3</v>
      </c>
      <c r="J301" s="19">
        <v>4</v>
      </c>
      <c r="K301" s="20">
        <f>ROUND(1+(SUMPRODUCT(INDEX(CachTinhDiem!$B$8:$E$11,MATCH($B301,CachTinhDiem!$A$8:$A$11,0),0),$G301:$J301)-1)*9/4,1)</f>
        <v>4.5999999999999996</v>
      </c>
      <c r="L301" s="20">
        <f>ROUND(1+(INDEX(CachTinhDiem!$B$15:$E$20,MATCH($C301,CachTinhDiem!$A$15:$A$20,0),MATCH($B301,CachTinhDiem!$B$14:$E$14,0))-1)*9/4,1)</f>
        <v>10</v>
      </c>
      <c r="M301" s="19">
        <f t="shared" si="4"/>
        <v>12</v>
      </c>
      <c r="N301" s="23">
        <f>MAX(0,1-M301*CachTinhDiem!$B$25)</f>
        <v>0</v>
      </c>
      <c r="O301" s="20">
        <f>ROUND((CachTinhDiem!$B$23*K301+CachTinhDiem!$B$24*L301)*N301,1)</f>
        <v>0</v>
      </c>
      <c r="P301" s="19" t="s">
        <v>3225</v>
      </c>
    </row>
    <row r="302" spans="1:16" ht="15" customHeight="1" x14ac:dyDescent="0.35">
      <c r="A302" s="18" t="s">
        <v>155</v>
      </c>
      <c r="B302" s="18" t="s">
        <v>3229</v>
      </c>
      <c r="C302" s="18" t="s">
        <v>103</v>
      </c>
      <c r="D302" s="19">
        <v>7</v>
      </c>
      <c r="E302" s="19">
        <v>19</v>
      </c>
      <c r="F302" s="19">
        <v>19</v>
      </c>
      <c r="G302" s="19">
        <v>4</v>
      </c>
      <c r="H302" s="19">
        <v>2</v>
      </c>
      <c r="I302" s="19">
        <v>2</v>
      </c>
      <c r="J302" s="19">
        <v>3</v>
      </c>
      <c r="K302" s="20">
        <f>ROUND(1+(SUMPRODUCT(INDEX(CachTinhDiem!$B$8:$E$11,MATCH($B302,CachTinhDiem!$A$8:$A$11,0),0),$G302:$J302)-1)*9/4,1)</f>
        <v>4.4000000000000004</v>
      </c>
      <c r="L302" s="20">
        <f>ROUND(1+(INDEX(CachTinhDiem!$B$15:$E$20,MATCH($C302,CachTinhDiem!$A$15:$A$20,0),MATCH($B302,CachTinhDiem!$B$14:$E$14,0))-1)*9/4,1)</f>
        <v>7.8</v>
      </c>
      <c r="M302" s="19">
        <f t="shared" si="4"/>
        <v>0</v>
      </c>
      <c r="N302" s="23">
        <f>MAX(0,1-M302*CachTinhDiem!$B$25)</f>
        <v>1</v>
      </c>
      <c r="O302" s="20">
        <f>ROUND((CachTinhDiem!$B$23*K302+CachTinhDiem!$B$24*L302)*N302,1)</f>
        <v>5.4</v>
      </c>
      <c r="P302" s="19" t="s">
        <v>3225</v>
      </c>
    </row>
    <row r="303" spans="1:16" ht="15" customHeight="1" x14ac:dyDescent="0.35">
      <c r="A303" s="18" t="s">
        <v>2742</v>
      </c>
      <c r="B303" s="18" t="s">
        <v>3228</v>
      </c>
      <c r="C303" s="18" t="s">
        <v>103</v>
      </c>
      <c r="D303" s="19">
        <v>15</v>
      </c>
      <c r="E303" s="19">
        <v>33</v>
      </c>
      <c r="F303" s="19">
        <v>19</v>
      </c>
      <c r="G303" s="19">
        <v>2</v>
      </c>
      <c r="H303" s="19">
        <v>1</v>
      </c>
      <c r="I303" s="19">
        <v>1</v>
      </c>
      <c r="J303" s="19">
        <v>5</v>
      </c>
      <c r="K303" s="20">
        <f>ROUND(1+(SUMPRODUCT(INDEX(CachTinhDiem!$B$8:$E$11,MATCH($B303,CachTinhDiem!$A$8:$A$11,0),0),$G303:$J303)-1)*9/4,1)</f>
        <v>6.4</v>
      </c>
      <c r="L303" s="20">
        <f>ROUND(1+(INDEX(CachTinhDiem!$B$15:$E$20,MATCH($C303,CachTinhDiem!$A$15:$A$20,0),MATCH($B303,CachTinhDiem!$B$14:$E$14,0))-1)*9/4,1)</f>
        <v>10</v>
      </c>
      <c r="M303" s="19">
        <f t="shared" si="4"/>
        <v>0</v>
      </c>
      <c r="N303" s="23">
        <f>MAX(0,1-M303*CachTinhDiem!$B$25)</f>
        <v>1</v>
      </c>
      <c r="O303" s="20">
        <f>ROUND((CachTinhDiem!$B$23*K303+CachTinhDiem!$B$24*L303)*N303,1)</f>
        <v>7.5</v>
      </c>
      <c r="P303" s="19" t="s">
        <v>3227</v>
      </c>
    </row>
    <row r="304" spans="1:16" ht="15" customHeight="1" x14ac:dyDescent="0.35">
      <c r="A304" s="18" t="s">
        <v>3014</v>
      </c>
      <c r="B304" s="18" t="s">
        <v>3224</v>
      </c>
      <c r="C304" s="18" t="s">
        <v>115</v>
      </c>
      <c r="D304" s="19">
        <v>18</v>
      </c>
      <c r="E304" s="19">
        <v>38</v>
      </c>
      <c r="F304" s="19">
        <v>19</v>
      </c>
      <c r="G304" s="19">
        <v>2</v>
      </c>
      <c r="H304" s="19">
        <v>3</v>
      </c>
      <c r="I304" s="19">
        <v>3</v>
      </c>
      <c r="J304" s="19">
        <v>2</v>
      </c>
      <c r="K304" s="20">
        <f>ROUND(1+(SUMPRODUCT(INDEX(CachTinhDiem!$B$8:$E$11,MATCH($B304,CachTinhDiem!$A$8:$A$11,0),0),$G304:$J304)-1)*9/4,1)</f>
        <v>4.8</v>
      </c>
      <c r="L304" s="20">
        <f>ROUND(1+(INDEX(CachTinhDiem!$B$15:$E$20,MATCH($C304,CachTinhDiem!$A$15:$A$20,0),MATCH($B304,CachTinhDiem!$B$14:$E$14,0))-1)*9/4,1)</f>
        <v>7.8</v>
      </c>
      <c r="M304" s="19">
        <f t="shared" si="4"/>
        <v>0</v>
      </c>
      <c r="N304" s="23">
        <f>MAX(0,1-M304*CachTinhDiem!$B$25)</f>
        <v>1</v>
      </c>
      <c r="O304" s="20">
        <f>ROUND((CachTinhDiem!$B$23*K304+CachTinhDiem!$B$24*L304)*N304,1)</f>
        <v>5.7</v>
      </c>
      <c r="P304" s="19" t="s">
        <v>3227</v>
      </c>
    </row>
    <row r="305" spans="1:16" ht="15" customHeight="1" x14ac:dyDescent="0.35">
      <c r="A305" s="18" t="s">
        <v>2951</v>
      </c>
      <c r="B305" s="18" t="s">
        <v>3224</v>
      </c>
      <c r="C305" s="18" t="s">
        <v>150</v>
      </c>
      <c r="D305" s="19">
        <v>14</v>
      </c>
      <c r="E305" s="19">
        <v>34</v>
      </c>
      <c r="F305" s="19">
        <v>21</v>
      </c>
      <c r="G305" s="19">
        <v>3</v>
      </c>
      <c r="H305" s="19">
        <v>2</v>
      </c>
      <c r="I305" s="19">
        <v>3</v>
      </c>
      <c r="J305" s="19">
        <v>3</v>
      </c>
      <c r="K305" s="20">
        <f>ROUND(1+(SUMPRODUCT(INDEX(CachTinhDiem!$B$8:$E$11,MATCH($B305,CachTinhDiem!$A$8:$A$11,0),0),$G305:$J305)-1)*9/4,1)</f>
        <v>5.0999999999999996</v>
      </c>
      <c r="L305" s="20">
        <f>ROUND(1+(INDEX(CachTinhDiem!$B$15:$E$20,MATCH($C305,CachTinhDiem!$A$15:$A$20,0),MATCH($B305,CachTinhDiem!$B$14:$E$14,0))-1)*9/4,1)</f>
        <v>3.3</v>
      </c>
      <c r="M305" s="19">
        <f t="shared" si="4"/>
        <v>0</v>
      </c>
      <c r="N305" s="23">
        <f>MAX(0,1-M305*CachTinhDiem!$B$25)</f>
        <v>1</v>
      </c>
      <c r="O305" s="20">
        <f>ROUND((CachTinhDiem!$B$23*K305+CachTinhDiem!$B$24*L305)*N305,1)</f>
        <v>4.5999999999999996</v>
      </c>
      <c r="P305" s="19" t="s">
        <v>3227</v>
      </c>
    </row>
    <row r="306" spans="1:16" ht="15" customHeight="1" x14ac:dyDescent="0.35">
      <c r="A306" s="18" t="s">
        <v>1177</v>
      </c>
      <c r="B306" s="18" t="s">
        <v>3224</v>
      </c>
      <c r="C306" s="18" t="s">
        <v>138</v>
      </c>
      <c r="D306" s="19">
        <v>12</v>
      </c>
      <c r="E306" s="19">
        <v>25</v>
      </c>
      <c r="F306" s="19">
        <v>36</v>
      </c>
      <c r="G306" s="19">
        <v>2</v>
      </c>
      <c r="H306" s="19">
        <v>3</v>
      </c>
      <c r="I306" s="19">
        <v>5</v>
      </c>
      <c r="J306" s="19">
        <v>3</v>
      </c>
      <c r="K306" s="20">
        <f>ROUND(1+(SUMPRODUCT(INDEX(CachTinhDiem!$B$8:$E$11,MATCH($B306,CachTinhDiem!$A$8:$A$11,0),0),$G306:$J306)-1)*9/4,1)</f>
        <v>7.3</v>
      </c>
      <c r="L306" s="20">
        <f>ROUND(1+(INDEX(CachTinhDiem!$B$15:$E$20,MATCH($C306,CachTinhDiem!$A$15:$A$20,0),MATCH($B306,CachTinhDiem!$B$14:$E$14,0))-1)*9/4,1)</f>
        <v>10</v>
      </c>
      <c r="M306" s="19">
        <f t="shared" si="4"/>
        <v>11</v>
      </c>
      <c r="N306" s="23">
        <f>MAX(0,1-M306*CachTinhDiem!$B$25)</f>
        <v>0</v>
      </c>
      <c r="O306" s="20">
        <f>ROUND((CachTinhDiem!$B$23*K306+CachTinhDiem!$B$24*L306)*N306,1)</f>
        <v>0</v>
      </c>
      <c r="P306" s="19" t="s">
        <v>3227</v>
      </c>
    </row>
    <row r="307" spans="1:16" ht="15" customHeight="1" x14ac:dyDescent="0.35">
      <c r="A307" s="18" t="s">
        <v>607</v>
      </c>
      <c r="B307" s="18" t="s">
        <v>3226</v>
      </c>
      <c r="C307" s="18" t="s">
        <v>110</v>
      </c>
      <c r="D307" s="19">
        <v>19</v>
      </c>
      <c r="E307" s="19">
        <v>33</v>
      </c>
      <c r="F307" s="19">
        <v>8</v>
      </c>
      <c r="G307" s="19">
        <v>2</v>
      </c>
      <c r="H307" s="19">
        <v>4</v>
      </c>
      <c r="I307" s="19">
        <v>1</v>
      </c>
      <c r="J307" s="19">
        <v>4</v>
      </c>
      <c r="K307" s="20">
        <f>ROUND(1+(SUMPRODUCT(INDEX(CachTinhDiem!$B$8:$E$11,MATCH($B307,CachTinhDiem!$A$8:$A$11,0),0),$G307:$J307)-1)*9/4,1)</f>
        <v>4.4000000000000004</v>
      </c>
      <c r="L307" s="20">
        <f>ROUND(1+(INDEX(CachTinhDiem!$B$15:$E$20,MATCH($C307,CachTinhDiem!$A$15:$A$20,0),MATCH($B307,CachTinhDiem!$B$14:$E$14,0))-1)*9/4,1)</f>
        <v>5.5</v>
      </c>
      <c r="M307" s="19">
        <f t="shared" si="4"/>
        <v>11</v>
      </c>
      <c r="N307" s="23">
        <f>MAX(0,1-M307*CachTinhDiem!$B$25)</f>
        <v>0</v>
      </c>
      <c r="O307" s="20">
        <f>ROUND((CachTinhDiem!$B$23*K307+CachTinhDiem!$B$24*L307)*N307,1)</f>
        <v>0</v>
      </c>
      <c r="P307" s="19" t="s">
        <v>3227</v>
      </c>
    </row>
    <row r="308" spans="1:16" ht="15" customHeight="1" x14ac:dyDescent="0.35">
      <c r="A308" s="18" t="s">
        <v>1619</v>
      </c>
      <c r="B308" s="18" t="s">
        <v>3226</v>
      </c>
      <c r="C308" s="18" t="s">
        <v>110</v>
      </c>
      <c r="D308" s="19">
        <v>19</v>
      </c>
      <c r="E308" s="19">
        <v>37</v>
      </c>
      <c r="F308" s="19">
        <v>38</v>
      </c>
      <c r="G308" s="19">
        <v>2</v>
      </c>
      <c r="H308" s="19">
        <v>5</v>
      </c>
      <c r="I308" s="19">
        <v>4</v>
      </c>
      <c r="J308" s="19">
        <v>3</v>
      </c>
      <c r="K308" s="20">
        <f>ROUND(1+(SUMPRODUCT(INDEX(CachTinhDiem!$B$8:$E$11,MATCH($B308,CachTinhDiem!$A$8:$A$11,0),0),$G308:$J308)-1)*9/4,1)</f>
        <v>8</v>
      </c>
      <c r="L308" s="20">
        <f>ROUND(1+(INDEX(CachTinhDiem!$B$15:$E$20,MATCH($C308,CachTinhDiem!$A$15:$A$20,0),MATCH($B308,CachTinhDiem!$B$14:$E$14,0))-1)*9/4,1)</f>
        <v>5.5</v>
      </c>
      <c r="M308" s="19">
        <f t="shared" si="4"/>
        <v>1</v>
      </c>
      <c r="N308" s="23">
        <f>MAX(0,1-M308*CachTinhDiem!$B$25)</f>
        <v>0.9</v>
      </c>
      <c r="O308" s="20">
        <f>ROUND((CachTinhDiem!$B$23*K308+CachTinhDiem!$B$24*L308)*N308,1)</f>
        <v>6.5</v>
      </c>
      <c r="P308" s="19" t="s">
        <v>3227</v>
      </c>
    </row>
    <row r="309" spans="1:16" ht="15" customHeight="1" x14ac:dyDescent="0.35">
      <c r="A309" s="18" t="s">
        <v>327</v>
      </c>
      <c r="B309" s="18" t="s">
        <v>3224</v>
      </c>
      <c r="C309" s="18" t="s">
        <v>138</v>
      </c>
      <c r="D309" s="19">
        <v>5</v>
      </c>
      <c r="E309" s="19">
        <v>11</v>
      </c>
      <c r="F309" s="19">
        <v>16</v>
      </c>
      <c r="G309" s="19">
        <v>4</v>
      </c>
      <c r="H309" s="19">
        <v>2</v>
      </c>
      <c r="I309" s="19">
        <v>3</v>
      </c>
      <c r="J309" s="19">
        <v>3</v>
      </c>
      <c r="K309" s="20">
        <f>ROUND(1+(SUMPRODUCT(INDEX(CachTinhDiem!$B$8:$E$11,MATCH($B309,CachTinhDiem!$A$8:$A$11,0),0),$G309:$J309)-1)*9/4,1)</f>
        <v>5.5</v>
      </c>
      <c r="L309" s="20">
        <f>ROUND(1+(INDEX(CachTinhDiem!$B$15:$E$20,MATCH($C309,CachTinhDiem!$A$15:$A$20,0),MATCH($B309,CachTinhDiem!$B$14:$E$14,0))-1)*9/4,1)</f>
        <v>10</v>
      </c>
      <c r="M309" s="19">
        <f t="shared" si="4"/>
        <v>5</v>
      </c>
      <c r="N309" s="23">
        <f>MAX(0,1-M309*CachTinhDiem!$B$25)</f>
        <v>0.5</v>
      </c>
      <c r="O309" s="20">
        <f>ROUND((CachTinhDiem!$B$23*K309+CachTinhDiem!$B$24*L309)*N309,1)</f>
        <v>3.4</v>
      </c>
      <c r="P309" s="19" t="s">
        <v>3227</v>
      </c>
    </row>
    <row r="310" spans="1:16" ht="15" customHeight="1" x14ac:dyDescent="0.35">
      <c r="A310" s="18" t="s">
        <v>2496</v>
      </c>
      <c r="B310" s="18" t="s">
        <v>3226</v>
      </c>
      <c r="C310" s="18" t="s">
        <v>103</v>
      </c>
      <c r="D310" s="19">
        <v>19</v>
      </c>
      <c r="E310" s="19">
        <v>34</v>
      </c>
      <c r="F310" s="19">
        <v>22</v>
      </c>
      <c r="G310" s="19">
        <v>2</v>
      </c>
      <c r="H310" s="19">
        <v>3</v>
      </c>
      <c r="I310" s="19">
        <v>2</v>
      </c>
      <c r="J310" s="19">
        <v>5</v>
      </c>
      <c r="K310" s="20">
        <f>ROUND(1+(SUMPRODUCT(INDEX(CachTinhDiem!$B$8:$E$11,MATCH($B310,CachTinhDiem!$A$8:$A$11,0),0),$G310:$J310)-1)*9/4,1)</f>
        <v>5.3</v>
      </c>
      <c r="L310" s="20">
        <f>ROUND(1+(INDEX(CachTinhDiem!$B$15:$E$20,MATCH($C310,CachTinhDiem!$A$15:$A$20,0),MATCH($B310,CachTinhDiem!$B$14:$E$14,0))-1)*9/4,1)</f>
        <v>3.3</v>
      </c>
      <c r="M310" s="19">
        <f t="shared" si="4"/>
        <v>0</v>
      </c>
      <c r="N310" s="23">
        <f>MAX(0,1-M310*CachTinhDiem!$B$25)</f>
        <v>1</v>
      </c>
      <c r="O310" s="20">
        <f>ROUND((CachTinhDiem!$B$23*K310+CachTinhDiem!$B$24*L310)*N310,1)</f>
        <v>4.7</v>
      </c>
      <c r="P310" s="19" t="s">
        <v>3227</v>
      </c>
    </row>
    <row r="311" spans="1:16" ht="15" customHeight="1" x14ac:dyDescent="0.35">
      <c r="A311" s="18" t="s">
        <v>1345</v>
      </c>
      <c r="B311" s="18" t="s">
        <v>3224</v>
      </c>
      <c r="C311" s="18" t="s">
        <v>103</v>
      </c>
      <c r="D311" s="19">
        <v>10</v>
      </c>
      <c r="E311" s="19">
        <v>26</v>
      </c>
      <c r="F311" s="19">
        <v>26</v>
      </c>
      <c r="G311" s="19">
        <v>4</v>
      </c>
      <c r="H311" s="19">
        <v>2</v>
      </c>
      <c r="I311" s="19">
        <v>2</v>
      </c>
      <c r="J311" s="19">
        <v>5</v>
      </c>
      <c r="K311" s="20">
        <f>ROUND(1+(SUMPRODUCT(INDEX(CachTinhDiem!$B$8:$E$11,MATCH($B311,CachTinhDiem!$A$8:$A$11,0),0),$G311:$J311)-1)*9/4,1)</f>
        <v>4.8</v>
      </c>
      <c r="L311" s="20">
        <f>ROUND(1+(INDEX(CachTinhDiem!$B$15:$E$20,MATCH($C311,CachTinhDiem!$A$15:$A$20,0),MATCH($B311,CachTinhDiem!$B$14:$E$14,0))-1)*9/4,1)</f>
        <v>3.3</v>
      </c>
      <c r="M311" s="19">
        <f t="shared" si="4"/>
        <v>0</v>
      </c>
      <c r="N311" s="23">
        <f>MAX(0,1-M311*CachTinhDiem!$B$25)</f>
        <v>1</v>
      </c>
      <c r="O311" s="20">
        <f>ROUND((CachTinhDiem!$B$23*K311+CachTinhDiem!$B$24*L311)*N311,1)</f>
        <v>4.4000000000000004</v>
      </c>
      <c r="P311" s="19" t="s">
        <v>3227</v>
      </c>
    </row>
    <row r="312" spans="1:16" ht="15" customHeight="1" x14ac:dyDescent="0.35">
      <c r="A312" s="18" t="s">
        <v>2368</v>
      </c>
      <c r="B312" s="18" t="s">
        <v>3228</v>
      </c>
      <c r="C312" s="18" t="s">
        <v>103</v>
      </c>
      <c r="D312" s="19">
        <v>19</v>
      </c>
      <c r="E312" s="19">
        <v>36</v>
      </c>
      <c r="F312" s="19">
        <v>27</v>
      </c>
      <c r="G312" s="19">
        <v>2</v>
      </c>
      <c r="H312" s="19">
        <v>5</v>
      </c>
      <c r="I312" s="19">
        <v>3</v>
      </c>
      <c r="J312" s="19">
        <v>3</v>
      </c>
      <c r="K312" s="20">
        <f>ROUND(1+(SUMPRODUCT(INDEX(CachTinhDiem!$B$8:$E$11,MATCH($B312,CachTinhDiem!$A$8:$A$11,0),0),$G312:$J312)-1)*9/4,1)</f>
        <v>6.4</v>
      </c>
      <c r="L312" s="20">
        <f>ROUND(1+(INDEX(CachTinhDiem!$B$15:$E$20,MATCH($C312,CachTinhDiem!$A$15:$A$20,0),MATCH($B312,CachTinhDiem!$B$14:$E$14,0))-1)*9/4,1)</f>
        <v>10</v>
      </c>
      <c r="M312" s="19">
        <f t="shared" si="4"/>
        <v>0</v>
      </c>
      <c r="N312" s="23">
        <f>MAX(0,1-M312*CachTinhDiem!$B$25)</f>
        <v>1</v>
      </c>
      <c r="O312" s="20">
        <f>ROUND((CachTinhDiem!$B$23*K312+CachTinhDiem!$B$24*L312)*N312,1)</f>
        <v>7.5</v>
      </c>
      <c r="P312" s="19" t="s">
        <v>3225</v>
      </c>
    </row>
    <row r="313" spans="1:16" ht="15" customHeight="1" x14ac:dyDescent="0.35">
      <c r="A313" s="18" t="s">
        <v>2213</v>
      </c>
      <c r="B313" s="18" t="s">
        <v>3229</v>
      </c>
      <c r="C313" s="18" t="s">
        <v>103</v>
      </c>
      <c r="D313" s="19">
        <v>21</v>
      </c>
      <c r="E313" s="19">
        <v>35</v>
      </c>
      <c r="F313" s="19">
        <v>34</v>
      </c>
      <c r="G313" s="19">
        <v>1</v>
      </c>
      <c r="H313" s="19">
        <v>3</v>
      </c>
      <c r="I313" s="19">
        <v>2</v>
      </c>
      <c r="J313" s="19">
        <v>4</v>
      </c>
      <c r="K313" s="20">
        <f>ROUND(1+(SUMPRODUCT(INDEX(CachTinhDiem!$B$8:$E$11,MATCH($B313,CachTinhDiem!$A$8:$A$11,0),0),$G313:$J313)-1)*9/4,1)</f>
        <v>5.0999999999999996</v>
      </c>
      <c r="L313" s="20">
        <f>ROUND(1+(INDEX(CachTinhDiem!$B$15:$E$20,MATCH($C313,CachTinhDiem!$A$15:$A$20,0),MATCH($B313,CachTinhDiem!$B$14:$E$14,0))-1)*9/4,1)</f>
        <v>7.8</v>
      </c>
      <c r="M313" s="19">
        <f t="shared" si="4"/>
        <v>0</v>
      </c>
      <c r="N313" s="23">
        <f>MAX(0,1-M313*CachTinhDiem!$B$25)</f>
        <v>1</v>
      </c>
      <c r="O313" s="20">
        <f>ROUND((CachTinhDiem!$B$23*K313+CachTinhDiem!$B$24*L313)*N313,1)</f>
        <v>5.9</v>
      </c>
      <c r="P313" s="19" t="s">
        <v>3227</v>
      </c>
    </row>
    <row r="314" spans="1:16" ht="15" customHeight="1" x14ac:dyDescent="0.35">
      <c r="A314" s="18" t="s">
        <v>414</v>
      </c>
      <c r="B314" s="18" t="s">
        <v>3224</v>
      </c>
      <c r="C314" s="18" t="s">
        <v>110</v>
      </c>
      <c r="D314" s="19">
        <v>5</v>
      </c>
      <c r="E314" s="19">
        <v>14</v>
      </c>
      <c r="F314" s="19">
        <v>17</v>
      </c>
      <c r="G314" s="19">
        <v>4</v>
      </c>
      <c r="H314" s="19">
        <v>1</v>
      </c>
      <c r="I314" s="19">
        <v>1</v>
      </c>
      <c r="J314" s="19">
        <v>4</v>
      </c>
      <c r="K314" s="20">
        <f>ROUND(1+(SUMPRODUCT(INDEX(CachTinhDiem!$B$8:$E$11,MATCH($B314,CachTinhDiem!$A$8:$A$11,0),0),$G314:$J314)-1)*9/4,1)</f>
        <v>3</v>
      </c>
      <c r="L314" s="20">
        <f>ROUND(1+(INDEX(CachTinhDiem!$B$15:$E$20,MATCH($C314,CachTinhDiem!$A$15:$A$20,0),MATCH($B314,CachTinhDiem!$B$14:$E$14,0))-1)*9/4,1)</f>
        <v>5.5</v>
      </c>
      <c r="M314" s="19">
        <f t="shared" si="4"/>
        <v>3</v>
      </c>
      <c r="N314" s="23">
        <f>MAX(0,1-M314*CachTinhDiem!$B$25)</f>
        <v>0.7</v>
      </c>
      <c r="O314" s="20">
        <f>ROUND((CachTinhDiem!$B$23*K314+CachTinhDiem!$B$24*L314)*N314,1)</f>
        <v>2.6</v>
      </c>
      <c r="P314" s="19" t="s">
        <v>3227</v>
      </c>
    </row>
    <row r="315" spans="1:16" ht="15" customHeight="1" x14ac:dyDescent="0.35">
      <c r="A315" s="18" t="s">
        <v>2156</v>
      </c>
      <c r="B315" s="18" t="s">
        <v>3226</v>
      </c>
      <c r="C315" s="18" t="s">
        <v>103</v>
      </c>
      <c r="D315" s="19">
        <v>14</v>
      </c>
      <c r="E315" s="19">
        <v>32</v>
      </c>
      <c r="F315" s="19">
        <v>20</v>
      </c>
      <c r="G315" s="19">
        <v>2</v>
      </c>
      <c r="H315" s="19">
        <v>3</v>
      </c>
      <c r="I315" s="19">
        <v>2</v>
      </c>
      <c r="J315" s="19">
        <v>5</v>
      </c>
      <c r="K315" s="20">
        <f>ROUND(1+(SUMPRODUCT(INDEX(CachTinhDiem!$B$8:$E$11,MATCH($B315,CachTinhDiem!$A$8:$A$11,0),0),$G315:$J315)-1)*9/4,1)</f>
        <v>5.3</v>
      </c>
      <c r="L315" s="20">
        <f>ROUND(1+(INDEX(CachTinhDiem!$B$15:$E$20,MATCH($C315,CachTinhDiem!$A$15:$A$20,0),MATCH($B315,CachTinhDiem!$B$14:$E$14,0))-1)*9/4,1)</f>
        <v>3.3</v>
      </c>
      <c r="M315" s="19">
        <f t="shared" si="4"/>
        <v>0</v>
      </c>
      <c r="N315" s="23">
        <f>MAX(0,1-M315*CachTinhDiem!$B$25)</f>
        <v>1</v>
      </c>
      <c r="O315" s="20">
        <f>ROUND((CachTinhDiem!$B$23*K315+CachTinhDiem!$B$24*L315)*N315,1)</f>
        <v>4.7</v>
      </c>
      <c r="P315" s="19" t="s">
        <v>3227</v>
      </c>
    </row>
    <row r="316" spans="1:16" ht="15" customHeight="1" x14ac:dyDescent="0.35">
      <c r="A316" s="18" t="s">
        <v>2310</v>
      </c>
      <c r="B316" s="18" t="s">
        <v>3228</v>
      </c>
      <c r="C316" s="18" t="s">
        <v>150</v>
      </c>
      <c r="D316" s="19">
        <v>23</v>
      </c>
      <c r="E316" s="19">
        <v>35</v>
      </c>
      <c r="F316" s="19">
        <v>9</v>
      </c>
      <c r="G316" s="19">
        <v>2</v>
      </c>
      <c r="H316" s="19">
        <v>4</v>
      </c>
      <c r="I316" s="19">
        <v>2</v>
      </c>
      <c r="J316" s="19">
        <v>4</v>
      </c>
      <c r="K316" s="20">
        <f>ROUND(1+(SUMPRODUCT(INDEX(CachTinhDiem!$B$8:$E$11,MATCH($B316,CachTinhDiem!$A$8:$A$11,0),0),$G316:$J316)-1)*9/4,1)</f>
        <v>6.9</v>
      </c>
      <c r="L316" s="20">
        <f>ROUND(1+(INDEX(CachTinhDiem!$B$15:$E$20,MATCH($C316,CachTinhDiem!$A$15:$A$20,0),MATCH($B316,CachTinhDiem!$B$14:$E$14,0))-1)*9/4,1)</f>
        <v>5.5</v>
      </c>
      <c r="M316" s="19">
        <f t="shared" si="4"/>
        <v>14</v>
      </c>
      <c r="N316" s="23">
        <f>MAX(0,1-M316*CachTinhDiem!$B$25)</f>
        <v>0</v>
      </c>
      <c r="O316" s="20">
        <f>ROUND((CachTinhDiem!$B$23*K316+CachTinhDiem!$B$24*L316)*N316,1)</f>
        <v>0</v>
      </c>
      <c r="P316" s="19" t="s">
        <v>3227</v>
      </c>
    </row>
    <row r="317" spans="1:16" ht="15" customHeight="1" x14ac:dyDescent="0.35">
      <c r="A317" s="18" t="s">
        <v>1252</v>
      </c>
      <c r="B317" s="18" t="s">
        <v>3228</v>
      </c>
      <c r="C317" s="18" t="s">
        <v>90</v>
      </c>
      <c r="D317" s="19">
        <v>5</v>
      </c>
      <c r="E317" s="19">
        <v>13</v>
      </c>
      <c r="F317" s="19">
        <v>34</v>
      </c>
      <c r="G317" s="19">
        <v>4</v>
      </c>
      <c r="H317" s="19">
        <v>1</v>
      </c>
      <c r="I317" s="19">
        <v>2</v>
      </c>
      <c r="J317" s="19">
        <v>2</v>
      </c>
      <c r="K317" s="20">
        <f>ROUND(1+(SUMPRODUCT(INDEX(CachTinhDiem!$B$8:$E$11,MATCH($B317,CachTinhDiem!$A$8:$A$11,0),0),$G317:$J317)-1)*9/4,1)</f>
        <v>2.8</v>
      </c>
      <c r="L317" s="20">
        <f>ROUND(1+(INDEX(CachTinhDiem!$B$15:$E$20,MATCH($C317,CachTinhDiem!$A$15:$A$20,0),MATCH($B317,CachTinhDiem!$B$14:$E$14,0))-1)*9/4,1)</f>
        <v>3.3</v>
      </c>
      <c r="M317" s="19">
        <f t="shared" si="4"/>
        <v>21</v>
      </c>
      <c r="N317" s="23">
        <f>MAX(0,1-M317*CachTinhDiem!$B$25)</f>
        <v>0</v>
      </c>
      <c r="O317" s="20">
        <f>ROUND((CachTinhDiem!$B$23*K317+CachTinhDiem!$B$24*L317)*N317,1)</f>
        <v>0</v>
      </c>
      <c r="P317" s="19" t="s">
        <v>3227</v>
      </c>
    </row>
    <row r="318" spans="1:16" ht="15" customHeight="1" x14ac:dyDescent="0.35">
      <c r="A318" s="18" t="s">
        <v>104</v>
      </c>
      <c r="B318" s="18" t="s">
        <v>3228</v>
      </c>
      <c r="C318" s="18" t="s">
        <v>90</v>
      </c>
      <c r="D318" s="19">
        <v>20</v>
      </c>
      <c r="E318" s="19">
        <v>37</v>
      </c>
      <c r="F318" s="19">
        <v>34</v>
      </c>
      <c r="G318" s="19">
        <v>2</v>
      </c>
      <c r="H318" s="19">
        <v>5</v>
      </c>
      <c r="I318" s="19">
        <v>3</v>
      </c>
      <c r="J318" s="19">
        <v>2</v>
      </c>
      <c r="K318" s="20">
        <f>ROUND(1+(SUMPRODUCT(INDEX(CachTinhDiem!$B$8:$E$11,MATCH($B318,CachTinhDiem!$A$8:$A$11,0),0),$G318:$J318)-1)*9/4,1)</f>
        <v>5.0999999999999996</v>
      </c>
      <c r="L318" s="20">
        <f>ROUND(1+(INDEX(CachTinhDiem!$B$15:$E$20,MATCH($C318,CachTinhDiem!$A$15:$A$20,0),MATCH($B318,CachTinhDiem!$B$14:$E$14,0))-1)*9/4,1)</f>
        <v>3.3</v>
      </c>
      <c r="M318" s="19">
        <f t="shared" si="4"/>
        <v>0</v>
      </c>
      <c r="N318" s="23">
        <f>MAX(0,1-M318*CachTinhDiem!$B$25)</f>
        <v>1</v>
      </c>
      <c r="O318" s="20">
        <f>ROUND((CachTinhDiem!$B$23*K318+CachTinhDiem!$B$24*L318)*N318,1)</f>
        <v>4.5999999999999996</v>
      </c>
      <c r="P318" s="19" t="s">
        <v>3227</v>
      </c>
    </row>
    <row r="319" spans="1:16" ht="15" customHeight="1" x14ac:dyDescent="0.35">
      <c r="A319" s="18" t="s">
        <v>3091</v>
      </c>
      <c r="B319" s="18" t="s">
        <v>3224</v>
      </c>
      <c r="C319" s="18" t="s">
        <v>138</v>
      </c>
      <c r="D319" s="19">
        <v>20</v>
      </c>
      <c r="E319" s="19">
        <v>40</v>
      </c>
      <c r="F319" s="19">
        <v>30</v>
      </c>
      <c r="G319" s="19">
        <v>2</v>
      </c>
      <c r="H319" s="19">
        <v>4</v>
      </c>
      <c r="I319" s="19">
        <v>5</v>
      </c>
      <c r="J319" s="19">
        <v>2</v>
      </c>
      <c r="K319" s="20">
        <f>ROUND(1+(SUMPRODUCT(INDEX(CachTinhDiem!$B$8:$E$11,MATCH($B319,CachTinhDiem!$A$8:$A$11,0),0),$G319:$J319)-1)*9/4,1)</f>
        <v>7.5</v>
      </c>
      <c r="L319" s="20">
        <f>ROUND(1+(INDEX(CachTinhDiem!$B$15:$E$20,MATCH($C319,CachTinhDiem!$A$15:$A$20,0),MATCH($B319,CachTinhDiem!$B$14:$E$14,0))-1)*9/4,1)</f>
        <v>10</v>
      </c>
      <c r="M319" s="19">
        <f t="shared" si="4"/>
        <v>0</v>
      </c>
      <c r="N319" s="23">
        <f>MAX(0,1-M319*CachTinhDiem!$B$25)</f>
        <v>1</v>
      </c>
      <c r="O319" s="20">
        <f>ROUND((CachTinhDiem!$B$23*K319+CachTinhDiem!$B$24*L319)*N319,1)</f>
        <v>8.3000000000000007</v>
      </c>
      <c r="P319" s="19" t="s">
        <v>3227</v>
      </c>
    </row>
    <row r="320" spans="1:16" ht="15" customHeight="1" x14ac:dyDescent="0.35">
      <c r="A320" s="18" t="s">
        <v>269</v>
      </c>
      <c r="B320" s="18" t="s">
        <v>3228</v>
      </c>
      <c r="C320" s="18" t="s">
        <v>110</v>
      </c>
      <c r="D320" s="19">
        <v>5</v>
      </c>
      <c r="E320" s="19">
        <v>13</v>
      </c>
      <c r="F320" s="19">
        <v>18</v>
      </c>
      <c r="G320" s="19">
        <v>5</v>
      </c>
      <c r="H320" s="19">
        <v>1</v>
      </c>
      <c r="I320" s="19">
        <v>2</v>
      </c>
      <c r="J320" s="19">
        <v>4</v>
      </c>
      <c r="K320" s="20">
        <f>ROUND(1+(SUMPRODUCT(INDEX(CachTinhDiem!$B$8:$E$11,MATCH($B320,CachTinhDiem!$A$8:$A$11,0),0),$G320:$J320)-1)*9/4,1)</f>
        <v>5.5</v>
      </c>
      <c r="L320" s="20">
        <f>ROUND(1+(INDEX(CachTinhDiem!$B$15:$E$20,MATCH($C320,CachTinhDiem!$A$15:$A$20,0),MATCH($B320,CachTinhDiem!$B$14:$E$14,0))-1)*9/4,1)</f>
        <v>7.8</v>
      </c>
      <c r="M320" s="19">
        <f t="shared" si="4"/>
        <v>5</v>
      </c>
      <c r="N320" s="23">
        <f>MAX(0,1-M320*CachTinhDiem!$B$25)</f>
        <v>0.5</v>
      </c>
      <c r="O320" s="20">
        <f>ROUND((CachTinhDiem!$B$23*K320+CachTinhDiem!$B$24*L320)*N320,1)</f>
        <v>3.1</v>
      </c>
      <c r="P320" s="19" t="s">
        <v>3227</v>
      </c>
    </row>
    <row r="321" spans="1:16" ht="15" customHeight="1" x14ac:dyDescent="0.35">
      <c r="A321" s="18" t="s">
        <v>3007</v>
      </c>
      <c r="B321" s="18" t="s">
        <v>3228</v>
      </c>
      <c r="C321" s="18" t="s">
        <v>150</v>
      </c>
      <c r="D321" s="19">
        <v>25</v>
      </c>
      <c r="E321" s="19">
        <v>40</v>
      </c>
      <c r="F321" s="19">
        <v>34</v>
      </c>
      <c r="G321" s="19">
        <v>2</v>
      </c>
      <c r="H321" s="19">
        <v>4</v>
      </c>
      <c r="I321" s="19">
        <v>3</v>
      </c>
      <c r="J321" s="19">
        <v>3</v>
      </c>
      <c r="K321" s="20">
        <f>ROUND(1+(SUMPRODUCT(INDEX(CachTinhDiem!$B$8:$E$11,MATCH($B321,CachTinhDiem!$A$8:$A$11,0),0),$G321:$J321)-1)*9/4,1)</f>
        <v>6</v>
      </c>
      <c r="L321" s="20">
        <f>ROUND(1+(INDEX(CachTinhDiem!$B$15:$E$20,MATCH($C321,CachTinhDiem!$A$15:$A$20,0),MATCH($B321,CachTinhDiem!$B$14:$E$14,0))-1)*9/4,1)</f>
        <v>5.5</v>
      </c>
      <c r="M321" s="19">
        <f t="shared" si="4"/>
        <v>0</v>
      </c>
      <c r="N321" s="23">
        <f>MAX(0,1-M321*CachTinhDiem!$B$25)</f>
        <v>1</v>
      </c>
      <c r="O321" s="20">
        <f>ROUND((CachTinhDiem!$B$23*K321+CachTinhDiem!$B$24*L321)*N321,1)</f>
        <v>5.9</v>
      </c>
      <c r="P321" s="19" t="s">
        <v>3227</v>
      </c>
    </row>
    <row r="322" spans="1:16" ht="15" customHeight="1" x14ac:dyDescent="0.35">
      <c r="A322" s="18" t="s">
        <v>2014</v>
      </c>
      <c r="B322" s="18" t="s">
        <v>3226</v>
      </c>
      <c r="C322" s="18" t="s">
        <v>138</v>
      </c>
      <c r="D322" s="19">
        <v>12</v>
      </c>
      <c r="E322" s="19">
        <v>30</v>
      </c>
      <c r="F322" s="19">
        <v>7</v>
      </c>
      <c r="G322" s="19">
        <v>2</v>
      </c>
      <c r="H322" s="19">
        <v>3</v>
      </c>
      <c r="I322" s="19">
        <v>4</v>
      </c>
      <c r="J322" s="19">
        <v>1</v>
      </c>
      <c r="K322" s="20">
        <f>ROUND(1+(SUMPRODUCT(INDEX(CachTinhDiem!$B$8:$E$11,MATCH($B322,CachTinhDiem!$A$8:$A$11,0),0),$G322:$J322)-1)*9/4,1)</f>
        <v>5.7</v>
      </c>
      <c r="L322" s="20">
        <f>ROUND(1+(INDEX(CachTinhDiem!$B$15:$E$20,MATCH($C322,CachTinhDiem!$A$15:$A$20,0),MATCH($B322,CachTinhDiem!$B$14:$E$14,0))-1)*9/4,1)</f>
        <v>7.8</v>
      </c>
      <c r="M322" s="19">
        <f t="shared" ref="M322:M385" si="5">MAX(0,$D322-$F322,$F322-$E322)</f>
        <v>5</v>
      </c>
      <c r="N322" s="23">
        <f>MAX(0,1-M322*CachTinhDiem!$B$25)</f>
        <v>0.5</v>
      </c>
      <c r="O322" s="20">
        <f>ROUND((CachTinhDiem!$B$23*K322+CachTinhDiem!$B$24*L322)*N322,1)</f>
        <v>3.2</v>
      </c>
      <c r="P322" s="19" t="s">
        <v>3225</v>
      </c>
    </row>
    <row r="323" spans="1:16" ht="15" customHeight="1" x14ac:dyDescent="0.35">
      <c r="A323" s="18" t="s">
        <v>2080</v>
      </c>
      <c r="B323" s="18" t="s">
        <v>3224</v>
      </c>
      <c r="C323" s="18" t="s">
        <v>90</v>
      </c>
      <c r="D323" s="19">
        <v>12</v>
      </c>
      <c r="E323" s="19">
        <v>30</v>
      </c>
      <c r="F323" s="19">
        <v>25</v>
      </c>
      <c r="G323" s="19">
        <v>2</v>
      </c>
      <c r="H323" s="19">
        <v>3</v>
      </c>
      <c r="I323" s="19">
        <v>4</v>
      </c>
      <c r="J323" s="19">
        <v>2</v>
      </c>
      <c r="K323" s="20">
        <f>ROUND(1+(SUMPRODUCT(INDEX(CachTinhDiem!$B$8:$E$11,MATCH($B323,CachTinhDiem!$A$8:$A$11,0),0),$G323:$J323)-1)*9/4,1)</f>
        <v>6</v>
      </c>
      <c r="L323" s="20">
        <f>ROUND(1+(INDEX(CachTinhDiem!$B$15:$E$20,MATCH($C323,CachTinhDiem!$A$15:$A$20,0),MATCH($B323,CachTinhDiem!$B$14:$E$14,0))-1)*9/4,1)</f>
        <v>5.5</v>
      </c>
      <c r="M323" s="19">
        <f t="shared" si="5"/>
        <v>0</v>
      </c>
      <c r="N323" s="23">
        <f>MAX(0,1-M323*CachTinhDiem!$B$25)</f>
        <v>1</v>
      </c>
      <c r="O323" s="20">
        <f>ROUND((CachTinhDiem!$B$23*K323+CachTinhDiem!$B$24*L323)*N323,1)</f>
        <v>5.9</v>
      </c>
      <c r="P323" s="19" t="s">
        <v>3225</v>
      </c>
    </row>
    <row r="324" spans="1:16" ht="15" customHeight="1" x14ac:dyDescent="0.35">
      <c r="A324" s="18" t="s">
        <v>2320</v>
      </c>
      <c r="B324" s="18" t="s">
        <v>3228</v>
      </c>
      <c r="C324" s="18" t="s">
        <v>103</v>
      </c>
      <c r="D324" s="19">
        <v>20</v>
      </c>
      <c r="E324" s="19">
        <v>37</v>
      </c>
      <c r="F324" s="19">
        <v>29</v>
      </c>
      <c r="G324" s="19">
        <v>2</v>
      </c>
      <c r="H324" s="19">
        <v>5</v>
      </c>
      <c r="I324" s="19">
        <v>3</v>
      </c>
      <c r="J324" s="19">
        <v>3</v>
      </c>
      <c r="K324" s="20">
        <f>ROUND(1+(SUMPRODUCT(INDEX(CachTinhDiem!$B$8:$E$11,MATCH($B324,CachTinhDiem!$A$8:$A$11,0),0),$G324:$J324)-1)*9/4,1)</f>
        <v>6.4</v>
      </c>
      <c r="L324" s="20">
        <f>ROUND(1+(INDEX(CachTinhDiem!$B$15:$E$20,MATCH($C324,CachTinhDiem!$A$15:$A$20,0),MATCH($B324,CachTinhDiem!$B$14:$E$14,0))-1)*9/4,1)</f>
        <v>10</v>
      </c>
      <c r="M324" s="19">
        <f t="shared" si="5"/>
        <v>0</v>
      </c>
      <c r="N324" s="23">
        <f>MAX(0,1-M324*CachTinhDiem!$B$25)</f>
        <v>1</v>
      </c>
      <c r="O324" s="20">
        <f>ROUND((CachTinhDiem!$B$23*K324+CachTinhDiem!$B$24*L324)*N324,1)</f>
        <v>7.5</v>
      </c>
      <c r="P324" s="19" t="s">
        <v>3227</v>
      </c>
    </row>
    <row r="325" spans="1:16" ht="15" customHeight="1" x14ac:dyDescent="0.35">
      <c r="A325" s="18" t="s">
        <v>708</v>
      </c>
      <c r="B325" s="18" t="s">
        <v>3224</v>
      </c>
      <c r="C325" s="18" t="s">
        <v>110</v>
      </c>
      <c r="D325" s="19">
        <v>23</v>
      </c>
      <c r="E325" s="19">
        <v>37</v>
      </c>
      <c r="F325" s="19">
        <v>24</v>
      </c>
      <c r="G325" s="19">
        <v>1</v>
      </c>
      <c r="H325" s="19">
        <v>5</v>
      </c>
      <c r="I325" s="19">
        <v>2</v>
      </c>
      <c r="J325" s="19">
        <v>4</v>
      </c>
      <c r="K325" s="20">
        <f>ROUND(1+(SUMPRODUCT(INDEX(CachTinhDiem!$B$8:$E$11,MATCH($B325,CachTinhDiem!$A$8:$A$11,0),0),$G325:$J325)-1)*9/4,1)</f>
        <v>4.5999999999999996</v>
      </c>
      <c r="L325" s="20">
        <f>ROUND(1+(INDEX(CachTinhDiem!$B$15:$E$20,MATCH($C325,CachTinhDiem!$A$15:$A$20,0),MATCH($B325,CachTinhDiem!$B$14:$E$14,0))-1)*9/4,1)</f>
        <v>5.5</v>
      </c>
      <c r="M325" s="19">
        <f t="shared" si="5"/>
        <v>0</v>
      </c>
      <c r="N325" s="23">
        <f>MAX(0,1-M325*CachTinhDiem!$B$25)</f>
        <v>1</v>
      </c>
      <c r="O325" s="20">
        <f>ROUND((CachTinhDiem!$B$23*K325+CachTinhDiem!$B$24*L325)*N325,1)</f>
        <v>4.9000000000000004</v>
      </c>
      <c r="P325" s="19" t="s">
        <v>3227</v>
      </c>
    </row>
    <row r="326" spans="1:16" ht="15" customHeight="1" x14ac:dyDescent="0.35">
      <c r="A326" s="18" t="s">
        <v>2608</v>
      </c>
      <c r="B326" s="18" t="s">
        <v>3226</v>
      </c>
      <c r="C326" s="18" t="s">
        <v>138</v>
      </c>
      <c r="D326" s="19">
        <v>12</v>
      </c>
      <c r="E326" s="19">
        <v>39</v>
      </c>
      <c r="F326" s="19">
        <v>21</v>
      </c>
      <c r="G326" s="19">
        <v>2</v>
      </c>
      <c r="H326" s="19">
        <v>3</v>
      </c>
      <c r="I326" s="19">
        <v>5</v>
      </c>
      <c r="J326" s="19">
        <v>2</v>
      </c>
      <c r="K326" s="20">
        <f>ROUND(1+(SUMPRODUCT(INDEX(CachTinhDiem!$B$8:$E$11,MATCH($B326,CachTinhDiem!$A$8:$A$11,0),0),$G326:$J326)-1)*9/4,1)</f>
        <v>7.3</v>
      </c>
      <c r="L326" s="20">
        <f>ROUND(1+(INDEX(CachTinhDiem!$B$15:$E$20,MATCH($C326,CachTinhDiem!$A$15:$A$20,0),MATCH($B326,CachTinhDiem!$B$14:$E$14,0))-1)*9/4,1)</f>
        <v>7.8</v>
      </c>
      <c r="M326" s="19">
        <f t="shared" si="5"/>
        <v>0</v>
      </c>
      <c r="N326" s="23">
        <f>MAX(0,1-M326*CachTinhDiem!$B$25)</f>
        <v>1</v>
      </c>
      <c r="O326" s="20">
        <f>ROUND((CachTinhDiem!$B$23*K326+CachTinhDiem!$B$24*L326)*N326,1)</f>
        <v>7.5</v>
      </c>
      <c r="P326" s="19" t="s">
        <v>3227</v>
      </c>
    </row>
    <row r="327" spans="1:16" ht="15" customHeight="1" x14ac:dyDescent="0.35">
      <c r="A327" s="18" t="s">
        <v>2594</v>
      </c>
      <c r="B327" s="18" t="s">
        <v>3229</v>
      </c>
      <c r="C327" s="18" t="s">
        <v>103</v>
      </c>
      <c r="D327" s="19">
        <v>5</v>
      </c>
      <c r="E327" s="19">
        <v>34</v>
      </c>
      <c r="F327" s="19">
        <v>14</v>
      </c>
      <c r="G327" s="19">
        <v>4</v>
      </c>
      <c r="H327" s="19">
        <v>1</v>
      </c>
      <c r="I327" s="19">
        <v>3</v>
      </c>
      <c r="J327" s="19">
        <v>5</v>
      </c>
      <c r="K327" s="20">
        <f>ROUND(1+(SUMPRODUCT(INDEX(CachTinhDiem!$B$8:$E$11,MATCH($B327,CachTinhDiem!$A$8:$A$11,0),0),$G327:$J327)-1)*9/4,1)</f>
        <v>5.7</v>
      </c>
      <c r="L327" s="20">
        <f>ROUND(1+(INDEX(CachTinhDiem!$B$15:$E$20,MATCH($C327,CachTinhDiem!$A$15:$A$20,0),MATCH($B327,CachTinhDiem!$B$14:$E$14,0))-1)*9/4,1)</f>
        <v>7.8</v>
      </c>
      <c r="M327" s="19">
        <f t="shared" si="5"/>
        <v>0</v>
      </c>
      <c r="N327" s="23">
        <f>MAX(0,1-M327*CachTinhDiem!$B$25)</f>
        <v>1</v>
      </c>
      <c r="O327" s="20">
        <f>ROUND((CachTinhDiem!$B$23*K327+CachTinhDiem!$B$24*L327)*N327,1)</f>
        <v>6.3</v>
      </c>
      <c r="P327" s="19" t="s">
        <v>3225</v>
      </c>
    </row>
    <row r="328" spans="1:16" ht="15" customHeight="1" x14ac:dyDescent="0.35">
      <c r="A328" s="18" t="s">
        <v>3138</v>
      </c>
      <c r="B328" s="18" t="s">
        <v>3229</v>
      </c>
      <c r="C328" s="18" t="s">
        <v>110</v>
      </c>
      <c r="D328" s="19">
        <v>16</v>
      </c>
      <c r="E328" s="19">
        <v>36</v>
      </c>
      <c r="F328" s="19">
        <v>36</v>
      </c>
      <c r="G328" s="19">
        <v>2</v>
      </c>
      <c r="H328" s="19">
        <v>2</v>
      </c>
      <c r="I328" s="19">
        <v>4</v>
      </c>
      <c r="J328" s="19">
        <v>4</v>
      </c>
      <c r="K328" s="20">
        <f>ROUND(1+(SUMPRODUCT(INDEX(CachTinhDiem!$B$8:$E$11,MATCH($B328,CachTinhDiem!$A$8:$A$11,0),0),$G328:$J328)-1)*9/4,1)</f>
        <v>6</v>
      </c>
      <c r="L328" s="20">
        <f>ROUND(1+(INDEX(CachTinhDiem!$B$15:$E$20,MATCH($C328,CachTinhDiem!$A$15:$A$20,0),MATCH($B328,CachTinhDiem!$B$14:$E$14,0))-1)*9/4,1)</f>
        <v>7.8</v>
      </c>
      <c r="M328" s="19">
        <f t="shared" si="5"/>
        <v>0</v>
      </c>
      <c r="N328" s="23">
        <f>MAX(0,1-M328*CachTinhDiem!$B$25)</f>
        <v>1</v>
      </c>
      <c r="O328" s="20">
        <f>ROUND((CachTinhDiem!$B$23*K328+CachTinhDiem!$B$24*L328)*N328,1)</f>
        <v>6.5</v>
      </c>
      <c r="P328" s="19" t="s">
        <v>3227</v>
      </c>
    </row>
    <row r="329" spans="1:16" ht="15" customHeight="1" x14ac:dyDescent="0.35">
      <c r="A329" s="18" t="s">
        <v>1968</v>
      </c>
      <c r="B329" s="18" t="s">
        <v>3226</v>
      </c>
      <c r="C329" s="18" t="s">
        <v>138</v>
      </c>
      <c r="D329" s="19">
        <v>14</v>
      </c>
      <c r="E329" s="19">
        <v>30</v>
      </c>
      <c r="F329" s="19">
        <v>22</v>
      </c>
      <c r="G329" s="19">
        <v>2</v>
      </c>
      <c r="H329" s="19">
        <v>3</v>
      </c>
      <c r="I329" s="19">
        <v>5</v>
      </c>
      <c r="J329" s="19">
        <v>3</v>
      </c>
      <c r="K329" s="20">
        <f>ROUND(1+(SUMPRODUCT(INDEX(CachTinhDiem!$B$8:$E$11,MATCH($B329,CachTinhDiem!$A$8:$A$11,0),0),$G329:$J329)-1)*9/4,1)</f>
        <v>7.8</v>
      </c>
      <c r="L329" s="20">
        <f>ROUND(1+(INDEX(CachTinhDiem!$B$15:$E$20,MATCH($C329,CachTinhDiem!$A$15:$A$20,0),MATCH($B329,CachTinhDiem!$B$14:$E$14,0))-1)*9/4,1)</f>
        <v>7.8</v>
      </c>
      <c r="M329" s="19">
        <f t="shared" si="5"/>
        <v>0</v>
      </c>
      <c r="N329" s="23">
        <f>MAX(0,1-M329*CachTinhDiem!$B$25)</f>
        <v>1</v>
      </c>
      <c r="O329" s="20">
        <f>ROUND((CachTinhDiem!$B$23*K329+CachTinhDiem!$B$24*L329)*N329,1)</f>
        <v>7.8</v>
      </c>
      <c r="P329" s="19" t="s">
        <v>3225</v>
      </c>
    </row>
    <row r="330" spans="1:16" ht="15" customHeight="1" x14ac:dyDescent="0.35">
      <c r="A330" s="18" t="s">
        <v>2825</v>
      </c>
      <c r="B330" s="18" t="s">
        <v>3226</v>
      </c>
      <c r="C330" s="18" t="s">
        <v>90</v>
      </c>
      <c r="D330" s="19">
        <v>5</v>
      </c>
      <c r="E330" s="19">
        <v>20</v>
      </c>
      <c r="F330" s="19">
        <v>33</v>
      </c>
      <c r="G330" s="19">
        <v>4</v>
      </c>
      <c r="H330" s="19">
        <v>1</v>
      </c>
      <c r="I330" s="19">
        <v>2</v>
      </c>
      <c r="J330" s="19">
        <v>4</v>
      </c>
      <c r="K330" s="20">
        <f>ROUND(1+(SUMPRODUCT(INDEX(CachTinhDiem!$B$8:$E$11,MATCH($B330,CachTinhDiem!$A$8:$A$11,0),0),$G330:$J330)-1)*9/4,1)</f>
        <v>3.5</v>
      </c>
      <c r="L330" s="20">
        <f>ROUND(1+(INDEX(CachTinhDiem!$B$15:$E$20,MATCH($C330,CachTinhDiem!$A$15:$A$20,0),MATCH($B330,CachTinhDiem!$B$14:$E$14,0))-1)*9/4,1)</f>
        <v>7.8</v>
      </c>
      <c r="M330" s="19">
        <f t="shared" si="5"/>
        <v>13</v>
      </c>
      <c r="N330" s="23">
        <f>MAX(0,1-M330*CachTinhDiem!$B$25)</f>
        <v>0</v>
      </c>
      <c r="O330" s="20">
        <f>ROUND((CachTinhDiem!$B$23*K330+CachTinhDiem!$B$24*L330)*N330,1)</f>
        <v>0</v>
      </c>
      <c r="P330" s="19" t="s">
        <v>3227</v>
      </c>
    </row>
    <row r="331" spans="1:16" ht="15" customHeight="1" x14ac:dyDescent="0.35">
      <c r="A331" s="18" t="s">
        <v>2961</v>
      </c>
      <c r="B331" s="18" t="s">
        <v>3226</v>
      </c>
      <c r="C331" s="18" t="s">
        <v>115</v>
      </c>
      <c r="D331" s="19">
        <v>5</v>
      </c>
      <c r="E331" s="19">
        <v>10</v>
      </c>
      <c r="F331" s="19">
        <v>29</v>
      </c>
      <c r="G331" s="19">
        <v>4</v>
      </c>
      <c r="H331" s="19">
        <v>2</v>
      </c>
      <c r="I331" s="19">
        <v>2</v>
      </c>
      <c r="J331" s="19">
        <v>1</v>
      </c>
      <c r="K331" s="20">
        <f>ROUND(1+(SUMPRODUCT(INDEX(CachTinhDiem!$B$8:$E$11,MATCH($B331,CachTinhDiem!$A$8:$A$11,0),0),$G331:$J331)-1)*9/4,1)</f>
        <v>2.8</v>
      </c>
      <c r="L331" s="20">
        <f>ROUND(1+(INDEX(CachTinhDiem!$B$15:$E$20,MATCH($C331,CachTinhDiem!$A$15:$A$20,0),MATCH($B331,CachTinhDiem!$B$14:$E$14,0))-1)*9/4,1)</f>
        <v>10</v>
      </c>
      <c r="M331" s="19">
        <f t="shared" si="5"/>
        <v>19</v>
      </c>
      <c r="N331" s="23">
        <f>MAX(0,1-M331*CachTinhDiem!$B$25)</f>
        <v>0</v>
      </c>
      <c r="O331" s="20">
        <f>ROUND((CachTinhDiem!$B$23*K331+CachTinhDiem!$B$24*L331)*N331,1)</f>
        <v>0</v>
      </c>
      <c r="P331" s="19" t="s">
        <v>3225</v>
      </c>
    </row>
    <row r="332" spans="1:16" ht="15" customHeight="1" x14ac:dyDescent="0.35">
      <c r="A332" s="18" t="s">
        <v>1675</v>
      </c>
      <c r="B332" s="18" t="s">
        <v>3228</v>
      </c>
      <c r="C332" s="18" t="s">
        <v>138</v>
      </c>
      <c r="D332" s="19">
        <v>5</v>
      </c>
      <c r="E332" s="19">
        <v>10</v>
      </c>
      <c r="F332" s="19">
        <v>17</v>
      </c>
      <c r="G332" s="19">
        <v>4</v>
      </c>
      <c r="H332" s="19">
        <v>2</v>
      </c>
      <c r="I332" s="19">
        <v>5</v>
      </c>
      <c r="J332" s="19">
        <v>2</v>
      </c>
      <c r="K332" s="20">
        <f>ROUND(1+(SUMPRODUCT(INDEX(CachTinhDiem!$B$8:$E$11,MATCH($B332,CachTinhDiem!$A$8:$A$11,0),0),$G332:$J332)-1)*9/4,1)</f>
        <v>4.5999999999999996</v>
      </c>
      <c r="L332" s="20">
        <f>ROUND(1+(INDEX(CachTinhDiem!$B$15:$E$20,MATCH($C332,CachTinhDiem!$A$15:$A$20,0),MATCH($B332,CachTinhDiem!$B$14:$E$14,0))-1)*9/4,1)</f>
        <v>1</v>
      </c>
      <c r="M332" s="19">
        <f t="shared" si="5"/>
        <v>7</v>
      </c>
      <c r="N332" s="23">
        <f>MAX(0,1-M332*CachTinhDiem!$B$25)</f>
        <v>0.29999999999999993</v>
      </c>
      <c r="O332" s="20">
        <f>ROUND((CachTinhDiem!$B$23*K332+CachTinhDiem!$B$24*L332)*N332,1)</f>
        <v>1.1000000000000001</v>
      </c>
      <c r="P332" s="19" t="s">
        <v>3227</v>
      </c>
    </row>
    <row r="333" spans="1:16" ht="15" customHeight="1" x14ac:dyDescent="0.35">
      <c r="A333" s="18" t="s">
        <v>1630</v>
      </c>
      <c r="B333" s="18" t="s">
        <v>3224</v>
      </c>
      <c r="C333" s="18" t="s">
        <v>138</v>
      </c>
      <c r="D333" s="19">
        <v>5</v>
      </c>
      <c r="E333" s="19">
        <v>11</v>
      </c>
      <c r="F333" s="19">
        <v>6</v>
      </c>
      <c r="G333" s="19">
        <v>4</v>
      </c>
      <c r="H333" s="19">
        <v>2</v>
      </c>
      <c r="I333" s="19">
        <v>5</v>
      </c>
      <c r="J333" s="19">
        <v>2</v>
      </c>
      <c r="K333" s="20">
        <f>ROUND(1+(SUMPRODUCT(INDEX(CachTinhDiem!$B$8:$E$11,MATCH($B333,CachTinhDiem!$A$8:$A$11,0),0),$G333:$J333)-1)*9/4,1)</f>
        <v>7.5</v>
      </c>
      <c r="L333" s="20">
        <f>ROUND(1+(INDEX(CachTinhDiem!$B$15:$E$20,MATCH($C333,CachTinhDiem!$A$15:$A$20,0),MATCH($B333,CachTinhDiem!$B$14:$E$14,0))-1)*9/4,1)</f>
        <v>10</v>
      </c>
      <c r="M333" s="19">
        <f t="shared" si="5"/>
        <v>0</v>
      </c>
      <c r="N333" s="23">
        <f>MAX(0,1-M333*CachTinhDiem!$B$25)</f>
        <v>1</v>
      </c>
      <c r="O333" s="20">
        <f>ROUND((CachTinhDiem!$B$23*K333+CachTinhDiem!$B$24*L333)*N333,1)</f>
        <v>8.3000000000000007</v>
      </c>
      <c r="P333" s="19" t="s">
        <v>3227</v>
      </c>
    </row>
    <row r="334" spans="1:16" ht="15" customHeight="1" x14ac:dyDescent="0.35">
      <c r="A334" s="18" t="s">
        <v>412</v>
      </c>
      <c r="B334" s="18" t="s">
        <v>3228</v>
      </c>
      <c r="C334" s="18" t="s">
        <v>115</v>
      </c>
      <c r="D334" s="19">
        <v>20</v>
      </c>
      <c r="E334" s="19">
        <v>37</v>
      </c>
      <c r="F334" s="19">
        <v>5</v>
      </c>
      <c r="G334" s="19">
        <v>2</v>
      </c>
      <c r="H334" s="19">
        <v>4</v>
      </c>
      <c r="I334" s="19">
        <v>3</v>
      </c>
      <c r="J334" s="19">
        <v>2</v>
      </c>
      <c r="K334" s="20">
        <f>ROUND(1+(SUMPRODUCT(INDEX(CachTinhDiem!$B$8:$E$11,MATCH($B334,CachTinhDiem!$A$8:$A$11,0),0),$G334:$J334)-1)*9/4,1)</f>
        <v>4.5999999999999996</v>
      </c>
      <c r="L334" s="20">
        <f>ROUND(1+(INDEX(CachTinhDiem!$B$15:$E$20,MATCH($C334,CachTinhDiem!$A$15:$A$20,0),MATCH($B334,CachTinhDiem!$B$14:$E$14,0))-1)*9/4,1)</f>
        <v>5.5</v>
      </c>
      <c r="M334" s="19">
        <f t="shared" si="5"/>
        <v>15</v>
      </c>
      <c r="N334" s="23">
        <f>MAX(0,1-M334*CachTinhDiem!$B$25)</f>
        <v>0</v>
      </c>
      <c r="O334" s="20">
        <f>ROUND((CachTinhDiem!$B$23*K334+CachTinhDiem!$B$24*L334)*N334,1)</f>
        <v>0</v>
      </c>
      <c r="P334" s="19" t="s">
        <v>3227</v>
      </c>
    </row>
    <row r="335" spans="1:16" ht="15" customHeight="1" x14ac:dyDescent="0.35">
      <c r="A335" s="18" t="s">
        <v>3106</v>
      </c>
      <c r="B335" s="18" t="s">
        <v>3226</v>
      </c>
      <c r="C335" s="18" t="s">
        <v>103</v>
      </c>
      <c r="D335" s="19">
        <v>21</v>
      </c>
      <c r="E335" s="19">
        <v>38</v>
      </c>
      <c r="F335" s="19">
        <v>25</v>
      </c>
      <c r="G335" s="19">
        <v>2</v>
      </c>
      <c r="H335" s="19">
        <v>2</v>
      </c>
      <c r="I335" s="19">
        <v>2</v>
      </c>
      <c r="J335" s="19">
        <v>4</v>
      </c>
      <c r="K335" s="20">
        <f>ROUND(1+(SUMPRODUCT(INDEX(CachTinhDiem!$B$8:$E$11,MATCH($B335,CachTinhDiem!$A$8:$A$11,0),0),$G335:$J335)-1)*9/4,1)</f>
        <v>4.2</v>
      </c>
      <c r="L335" s="20">
        <f>ROUND(1+(INDEX(CachTinhDiem!$B$15:$E$20,MATCH($C335,CachTinhDiem!$A$15:$A$20,0),MATCH($B335,CachTinhDiem!$B$14:$E$14,0))-1)*9/4,1)</f>
        <v>3.3</v>
      </c>
      <c r="M335" s="19">
        <f t="shared" si="5"/>
        <v>0</v>
      </c>
      <c r="N335" s="23">
        <f>MAX(0,1-M335*CachTinhDiem!$B$25)</f>
        <v>1</v>
      </c>
      <c r="O335" s="20">
        <f>ROUND((CachTinhDiem!$B$23*K335+CachTinhDiem!$B$24*L335)*N335,1)</f>
        <v>3.9</v>
      </c>
      <c r="P335" s="19" t="s">
        <v>3227</v>
      </c>
    </row>
    <row r="336" spans="1:16" ht="15" customHeight="1" x14ac:dyDescent="0.35">
      <c r="A336" s="18" t="s">
        <v>595</v>
      </c>
      <c r="B336" s="18" t="s">
        <v>3228</v>
      </c>
      <c r="C336" s="18" t="s">
        <v>115</v>
      </c>
      <c r="D336" s="19">
        <v>11</v>
      </c>
      <c r="E336" s="19">
        <v>24</v>
      </c>
      <c r="F336" s="19">
        <v>6</v>
      </c>
      <c r="G336" s="19">
        <v>3</v>
      </c>
      <c r="H336" s="19">
        <v>3</v>
      </c>
      <c r="I336" s="19">
        <v>4</v>
      </c>
      <c r="J336" s="19">
        <v>2</v>
      </c>
      <c r="K336" s="20">
        <f>ROUND(1+(SUMPRODUCT(INDEX(CachTinhDiem!$B$8:$E$11,MATCH($B336,CachTinhDiem!$A$8:$A$11,0),0),$G336:$J336)-1)*9/4,1)</f>
        <v>4.5999999999999996</v>
      </c>
      <c r="L336" s="20">
        <f>ROUND(1+(INDEX(CachTinhDiem!$B$15:$E$20,MATCH($C336,CachTinhDiem!$A$15:$A$20,0),MATCH($B336,CachTinhDiem!$B$14:$E$14,0))-1)*9/4,1)</f>
        <v>5.5</v>
      </c>
      <c r="M336" s="19">
        <f t="shared" si="5"/>
        <v>5</v>
      </c>
      <c r="N336" s="23">
        <f>MAX(0,1-M336*CachTinhDiem!$B$25)</f>
        <v>0.5</v>
      </c>
      <c r="O336" s="20">
        <f>ROUND((CachTinhDiem!$B$23*K336+CachTinhDiem!$B$24*L336)*N336,1)</f>
        <v>2.4</v>
      </c>
      <c r="P336" s="19" t="s">
        <v>3227</v>
      </c>
    </row>
    <row r="337" spans="1:16" ht="15" customHeight="1" x14ac:dyDescent="0.35">
      <c r="A337" s="18" t="s">
        <v>1639</v>
      </c>
      <c r="B337" s="18" t="s">
        <v>3224</v>
      </c>
      <c r="C337" s="18" t="s">
        <v>115</v>
      </c>
      <c r="D337" s="19">
        <v>10</v>
      </c>
      <c r="E337" s="19">
        <v>29</v>
      </c>
      <c r="F337" s="19">
        <v>25</v>
      </c>
      <c r="G337" s="19">
        <v>2</v>
      </c>
      <c r="H337" s="19">
        <v>3</v>
      </c>
      <c r="I337" s="19">
        <v>5</v>
      </c>
      <c r="J337" s="19">
        <v>2</v>
      </c>
      <c r="K337" s="20">
        <f>ROUND(1+(SUMPRODUCT(INDEX(CachTinhDiem!$B$8:$E$11,MATCH($B337,CachTinhDiem!$A$8:$A$11,0),0),$G337:$J337)-1)*9/4,1)</f>
        <v>7.1</v>
      </c>
      <c r="L337" s="20">
        <f>ROUND(1+(INDEX(CachTinhDiem!$B$15:$E$20,MATCH($C337,CachTinhDiem!$A$15:$A$20,0),MATCH($B337,CachTinhDiem!$B$14:$E$14,0))-1)*9/4,1)</f>
        <v>7.8</v>
      </c>
      <c r="M337" s="19">
        <f t="shared" si="5"/>
        <v>0</v>
      </c>
      <c r="N337" s="23">
        <f>MAX(0,1-M337*CachTinhDiem!$B$25)</f>
        <v>1</v>
      </c>
      <c r="O337" s="20">
        <f>ROUND((CachTinhDiem!$B$23*K337+CachTinhDiem!$B$24*L337)*N337,1)</f>
        <v>7.3</v>
      </c>
      <c r="P337" s="19" t="s">
        <v>3227</v>
      </c>
    </row>
    <row r="338" spans="1:16" ht="15" customHeight="1" x14ac:dyDescent="0.35">
      <c r="A338" s="18" t="s">
        <v>731</v>
      </c>
      <c r="B338" s="18" t="s">
        <v>3224</v>
      </c>
      <c r="C338" s="18" t="s">
        <v>138</v>
      </c>
      <c r="D338" s="19">
        <v>5</v>
      </c>
      <c r="E338" s="19">
        <v>11</v>
      </c>
      <c r="F338" s="19">
        <v>11</v>
      </c>
      <c r="G338" s="19">
        <v>5</v>
      </c>
      <c r="H338" s="19">
        <v>2</v>
      </c>
      <c r="I338" s="19">
        <v>3</v>
      </c>
      <c r="J338" s="19">
        <v>3</v>
      </c>
      <c r="K338" s="20">
        <f>ROUND(1+(SUMPRODUCT(INDEX(CachTinhDiem!$B$8:$E$11,MATCH($B338,CachTinhDiem!$A$8:$A$11,0),0),$G338:$J338)-1)*9/4,1)</f>
        <v>6</v>
      </c>
      <c r="L338" s="20">
        <f>ROUND(1+(INDEX(CachTinhDiem!$B$15:$E$20,MATCH($C338,CachTinhDiem!$A$15:$A$20,0),MATCH($B338,CachTinhDiem!$B$14:$E$14,0))-1)*9/4,1)</f>
        <v>10</v>
      </c>
      <c r="M338" s="19">
        <f t="shared" si="5"/>
        <v>0</v>
      </c>
      <c r="N338" s="23">
        <f>MAX(0,1-M338*CachTinhDiem!$B$25)</f>
        <v>1</v>
      </c>
      <c r="O338" s="20">
        <f>ROUND((CachTinhDiem!$B$23*K338+CachTinhDiem!$B$24*L338)*N338,1)</f>
        <v>7.2</v>
      </c>
      <c r="P338" s="19" t="s">
        <v>3227</v>
      </c>
    </row>
    <row r="339" spans="1:16" ht="15" customHeight="1" x14ac:dyDescent="0.35">
      <c r="A339" s="18" t="s">
        <v>1203</v>
      </c>
      <c r="B339" s="18" t="s">
        <v>3226</v>
      </c>
      <c r="C339" s="18" t="s">
        <v>138</v>
      </c>
      <c r="D339" s="19">
        <v>12</v>
      </c>
      <c r="E339" s="19">
        <v>31</v>
      </c>
      <c r="F339" s="19">
        <v>25</v>
      </c>
      <c r="G339" s="19">
        <v>2</v>
      </c>
      <c r="H339" s="19">
        <v>3</v>
      </c>
      <c r="I339" s="19">
        <v>4</v>
      </c>
      <c r="J339" s="19">
        <v>3</v>
      </c>
      <c r="K339" s="20">
        <f>ROUND(1+(SUMPRODUCT(INDEX(CachTinhDiem!$B$8:$E$11,MATCH($B339,CachTinhDiem!$A$8:$A$11,0),0),$G339:$J339)-1)*9/4,1)</f>
        <v>6.6</v>
      </c>
      <c r="L339" s="20">
        <f>ROUND(1+(INDEX(CachTinhDiem!$B$15:$E$20,MATCH($C339,CachTinhDiem!$A$15:$A$20,0),MATCH($B339,CachTinhDiem!$B$14:$E$14,0))-1)*9/4,1)</f>
        <v>7.8</v>
      </c>
      <c r="M339" s="19">
        <f t="shared" si="5"/>
        <v>0</v>
      </c>
      <c r="N339" s="23">
        <f>MAX(0,1-M339*CachTinhDiem!$B$25)</f>
        <v>1</v>
      </c>
      <c r="O339" s="20">
        <f>ROUND((CachTinhDiem!$B$23*K339+CachTinhDiem!$B$24*L339)*N339,1)</f>
        <v>7</v>
      </c>
      <c r="P339" s="19" t="s">
        <v>3227</v>
      </c>
    </row>
    <row r="340" spans="1:16" ht="15" customHeight="1" x14ac:dyDescent="0.35">
      <c r="A340" s="18" t="s">
        <v>3097</v>
      </c>
      <c r="B340" s="18" t="s">
        <v>3226</v>
      </c>
      <c r="C340" s="18" t="s">
        <v>138</v>
      </c>
      <c r="D340" s="19">
        <v>21</v>
      </c>
      <c r="E340" s="19">
        <v>40</v>
      </c>
      <c r="F340" s="19">
        <v>17</v>
      </c>
      <c r="G340" s="19">
        <v>1</v>
      </c>
      <c r="H340" s="19">
        <v>3</v>
      </c>
      <c r="I340" s="19">
        <v>4</v>
      </c>
      <c r="J340" s="19">
        <v>2</v>
      </c>
      <c r="K340" s="20">
        <f>ROUND(1+(SUMPRODUCT(INDEX(CachTinhDiem!$B$8:$E$11,MATCH($B340,CachTinhDiem!$A$8:$A$11,0),0),$G340:$J340)-1)*9/4,1)</f>
        <v>6.2</v>
      </c>
      <c r="L340" s="20">
        <f>ROUND(1+(INDEX(CachTinhDiem!$B$15:$E$20,MATCH($C340,CachTinhDiem!$A$15:$A$20,0),MATCH($B340,CachTinhDiem!$B$14:$E$14,0))-1)*9/4,1)</f>
        <v>7.8</v>
      </c>
      <c r="M340" s="19">
        <f t="shared" si="5"/>
        <v>4</v>
      </c>
      <c r="N340" s="23">
        <f>MAX(0,1-M340*CachTinhDiem!$B$25)</f>
        <v>0.6</v>
      </c>
      <c r="O340" s="20">
        <f>ROUND((CachTinhDiem!$B$23*K340+CachTinhDiem!$B$24*L340)*N340,1)</f>
        <v>4</v>
      </c>
      <c r="P340" s="19" t="s">
        <v>3225</v>
      </c>
    </row>
    <row r="341" spans="1:16" ht="15" customHeight="1" x14ac:dyDescent="0.35">
      <c r="A341" s="18" t="s">
        <v>3194</v>
      </c>
      <c r="B341" s="18" t="s">
        <v>3229</v>
      </c>
      <c r="C341" s="18" t="s">
        <v>103</v>
      </c>
      <c r="D341" s="19">
        <v>23</v>
      </c>
      <c r="E341" s="19">
        <v>39</v>
      </c>
      <c r="F341" s="19">
        <v>7</v>
      </c>
      <c r="G341" s="19">
        <v>2</v>
      </c>
      <c r="H341" s="19">
        <v>4</v>
      </c>
      <c r="I341" s="19">
        <v>3</v>
      </c>
      <c r="J341" s="19">
        <v>5</v>
      </c>
      <c r="K341" s="20">
        <f>ROUND(1+(SUMPRODUCT(INDEX(CachTinhDiem!$B$8:$E$11,MATCH($B341,CachTinhDiem!$A$8:$A$11,0),0),$G341:$J341)-1)*9/4,1)</f>
        <v>7.3</v>
      </c>
      <c r="L341" s="20">
        <f>ROUND(1+(INDEX(CachTinhDiem!$B$15:$E$20,MATCH($C341,CachTinhDiem!$A$15:$A$20,0),MATCH($B341,CachTinhDiem!$B$14:$E$14,0))-1)*9/4,1)</f>
        <v>7.8</v>
      </c>
      <c r="M341" s="19">
        <f t="shared" si="5"/>
        <v>16</v>
      </c>
      <c r="N341" s="23">
        <f>MAX(0,1-M341*CachTinhDiem!$B$25)</f>
        <v>0</v>
      </c>
      <c r="O341" s="20">
        <f>ROUND((CachTinhDiem!$B$23*K341+CachTinhDiem!$B$24*L341)*N341,1)</f>
        <v>0</v>
      </c>
      <c r="P341" s="19" t="s">
        <v>3227</v>
      </c>
    </row>
    <row r="342" spans="1:16" ht="15" customHeight="1" x14ac:dyDescent="0.35">
      <c r="A342" s="18" t="s">
        <v>1491</v>
      </c>
      <c r="B342" s="18" t="s">
        <v>3226</v>
      </c>
      <c r="C342" s="18" t="s">
        <v>115</v>
      </c>
      <c r="D342" s="19">
        <v>5</v>
      </c>
      <c r="E342" s="19">
        <v>10</v>
      </c>
      <c r="F342" s="19">
        <v>23</v>
      </c>
      <c r="G342" s="19">
        <v>4</v>
      </c>
      <c r="H342" s="19">
        <v>1</v>
      </c>
      <c r="I342" s="19">
        <v>2</v>
      </c>
      <c r="J342" s="19">
        <v>3</v>
      </c>
      <c r="K342" s="20">
        <f>ROUND(1+(SUMPRODUCT(INDEX(CachTinhDiem!$B$8:$E$11,MATCH($B342,CachTinhDiem!$A$8:$A$11,0),0),$G342:$J342)-1)*9/4,1)</f>
        <v>3</v>
      </c>
      <c r="L342" s="20">
        <f>ROUND(1+(INDEX(CachTinhDiem!$B$15:$E$20,MATCH($C342,CachTinhDiem!$A$15:$A$20,0),MATCH($B342,CachTinhDiem!$B$14:$E$14,0))-1)*9/4,1)</f>
        <v>10</v>
      </c>
      <c r="M342" s="19">
        <f t="shared" si="5"/>
        <v>13</v>
      </c>
      <c r="N342" s="23">
        <f>MAX(0,1-M342*CachTinhDiem!$B$25)</f>
        <v>0</v>
      </c>
      <c r="O342" s="20">
        <f>ROUND((CachTinhDiem!$B$23*K342+CachTinhDiem!$B$24*L342)*N342,1)</f>
        <v>0</v>
      </c>
      <c r="P342" s="19" t="s">
        <v>3227</v>
      </c>
    </row>
    <row r="343" spans="1:16" ht="15" customHeight="1" x14ac:dyDescent="0.35">
      <c r="A343" s="18" t="s">
        <v>1613</v>
      </c>
      <c r="B343" s="18" t="s">
        <v>3228</v>
      </c>
      <c r="C343" s="18" t="s">
        <v>103</v>
      </c>
      <c r="D343" s="19">
        <v>12</v>
      </c>
      <c r="E343" s="19">
        <v>32</v>
      </c>
      <c r="F343" s="19">
        <v>19</v>
      </c>
      <c r="G343" s="19">
        <v>3</v>
      </c>
      <c r="H343" s="19">
        <v>3</v>
      </c>
      <c r="I343" s="19">
        <v>3</v>
      </c>
      <c r="J343" s="19">
        <v>5</v>
      </c>
      <c r="K343" s="20">
        <f>ROUND(1+(SUMPRODUCT(INDEX(CachTinhDiem!$B$8:$E$11,MATCH($B343,CachTinhDiem!$A$8:$A$11,0),0),$G343:$J343)-1)*9/4,1)</f>
        <v>8.1999999999999993</v>
      </c>
      <c r="L343" s="20">
        <f>ROUND(1+(INDEX(CachTinhDiem!$B$15:$E$20,MATCH($C343,CachTinhDiem!$A$15:$A$20,0),MATCH($B343,CachTinhDiem!$B$14:$E$14,0))-1)*9/4,1)</f>
        <v>10</v>
      </c>
      <c r="M343" s="19">
        <f t="shared" si="5"/>
        <v>0</v>
      </c>
      <c r="N343" s="23">
        <f>MAX(0,1-M343*CachTinhDiem!$B$25)</f>
        <v>1</v>
      </c>
      <c r="O343" s="20">
        <f>ROUND((CachTinhDiem!$B$23*K343+CachTinhDiem!$B$24*L343)*N343,1)</f>
        <v>8.6999999999999993</v>
      </c>
      <c r="P343" s="19" t="s">
        <v>3227</v>
      </c>
    </row>
    <row r="344" spans="1:16" ht="15" customHeight="1" x14ac:dyDescent="0.35">
      <c r="A344" s="18" t="s">
        <v>1619</v>
      </c>
      <c r="B344" s="18" t="s">
        <v>3224</v>
      </c>
      <c r="C344" s="18" t="s">
        <v>110</v>
      </c>
      <c r="D344" s="19">
        <v>19</v>
      </c>
      <c r="E344" s="19">
        <v>37</v>
      </c>
      <c r="F344" s="19">
        <v>13</v>
      </c>
      <c r="G344" s="19">
        <v>2</v>
      </c>
      <c r="H344" s="19">
        <v>5</v>
      </c>
      <c r="I344" s="19">
        <v>4</v>
      </c>
      <c r="J344" s="19">
        <v>3</v>
      </c>
      <c r="K344" s="20">
        <f>ROUND(1+(SUMPRODUCT(INDEX(CachTinhDiem!$B$8:$E$11,MATCH($B344,CachTinhDiem!$A$8:$A$11,0),0),$G344:$J344)-1)*9/4,1)</f>
        <v>7.1</v>
      </c>
      <c r="L344" s="20">
        <f>ROUND(1+(INDEX(CachTinhDiem!$B$15:$E$20,MATCH($C344,CachTinhDiem!$A$15:$A$20,0),MATCH($B344,CachTinhDiem!$B$14:$E$14,0))-1)*9/4,1)</f>
        <v>5.5</v>
      </c>
      <c r="M344" s="19">
        <f t="shared" si="5"/>
        <v>6</v>
      </c>
      <c r="N344" s="23">
        <f>MAX(0,1-M344*CachTinhDiem!$B$25)</f>
        <v>0.39999999999999991</v>
      </c>
      <c r="O344" s="20">
        <f>ROUND((CachTinhDiem!$B$23*K344+CachTinhDiem!$B$24*L344)*N344,1)</f>
        <v>2.6</v>
      </c>
      <c r="P344" s="19" t="s">
        <v>3227</v>
      </c>
    </row>
    <row r="345" spans="1:16" ht="15" customHeight="1" x14ac:dyDescent="0.35">
      <c r="A345" s="18" t="s">
        <v>690</v>
      </c>
      <c r="B345" s="18" t="s">
        <v>3226</v>
      </c>
      <c r="C345" s="18" t="s">
        <v>110</v>
      </c>
      <c r="D345" s="19">
        <v>5</v>
      </c>
      <c r="E345" s="19">
        <v>13</v>
      </c>
      <c r="F345" s="19">
        <v>38</v>
      </c>
      <c r="G345" s="19">
        <v>4</v>
      </c>
      <c r="H345" s="19">
        <v>1</v>
      </c>
      <c r="I345" s="19">
        <v>2</v>
      </c>
      <c r="J345" s="19">
        <v>4</v>
      </c>
      <c r="K345" s="20">
        <f>ROUND(1+(SUMPRODUCT(INDEX(CachTinhDiem!$B$8:$E$11,MATCH($B345,CachTinhDiem!$A$8:$A$11,0),0),$G345:$J345)-1)*9/4,1)</f>
        <v>3.5</v>
      </c>
      <c r="L345" s="20">
        <f>ROUND(1+(INDEX(CachTinhDiem!$B$15:$E$20,MATCH($C345,CachTinhDiem!$A$15:$A$20,0),MATCH($B345,CachTinhDiem!$B$14:$E$14,0))-1)*9/4,1)</f>
        <v>5.5</v>
      </c>
      <c r="M345" s="19">
        <f t="shared" si="5"/>
        <v>25</v>
      </c>
      <c r="N345" s="23">
        <f>MAX(0,1-M345*CachTinhDiem!$B$25)</f>
        <v>0</v>
      </c>
      <c r="O345" s="20">
        <f>ROUND((CachTinhDiem!$B$23*K345+CachTinhDiem!$B$24*L345)*N345,1)</f>
        <v>0</v>
      </c>
      <c r="P345" s="19" t="s">
        <v>3227</v>
      </c>
    </row>
    <row r="346" spans="1:16" ht="15" customHeight="1" x14ac:dyDescent="0.35">
      <c r="A346" s="18" t="s">
        <v>1411</v>
      </c>
      <c r="B346" s="18" t="s">
        <v>3226</v>
      </c>
      <c r="C346" s="18" t="s">
        <v>150</v>
      </c>
      <c r="D346" s="19">
        <v>5</v>
      </c>
      <c r="E346" s="19">
        <v>10</v>
      </c>
      <c r="F346" s="19">
        <v>15</v>
      </c>
      <c r="G346" s="19">
        <v>4</v>
      </c>
      <c r="H346" s="19">
        <v>1</v>
      </c>
      <c r="I346" s="19">
        <v>2</v>
      </c>
      <c r="J346" s="19">
        <v>2</v>
      </c>
      <c r="K346" s="20">
        <f>ROUND(1+(SUMPRODUCT(INDEX(CachTinhDiem!$B$8:$E$11,MATCH($B346,CachTinhDiem!$A$8:$A$11,0),0),$G346:$J346)-1)*9/4,1)</f>
        <v>2.6</v>
      </c>
      <c r="L346" s="20">
        <f>ROUND(1+(INDEX(CachTinhDiem!$B$15:$E$20,MATCH($C346,CachTinhDiem!$A$15:$A$20,0),MATCH($B346,CachTinhDiem!$B$14:$E$14,0))-1)*9/4,1)</f>
        <v>10</v>
      </c>
      <c r="M346" s="19">
        <f t="shared" si="5"/>
        <v>5</v>
      </c>
      <c r="N346" s="23">
        <f>MAX(0,1-M346*CachTinhDiem!$B$25)</f>
        <v>0.5</v>
      </c>
      <c r="O346" s="20">
        <f>ROUND((CachTinhDiem!$B$23*K346+CachTinhDiem!$B$24*L346)*N346,1)</f>
        <v>2.4</v>
      </c>
      <c r="P346" s="19" t="s">
        <v>3227</v>
      </c>
    </row>
    <row r="347" spans="1:16" ht="15" customHeight="1" x14ac:dyDescent="0.35">
      <c r="A347" s="18" t="s">
        <v>1314</v>
      </c>
      <c r="B347" s="18" t="s">
        <v>3229</v>
      </c>
      <c r="C347" s="18" t="s">
        <v>150</v>
      </c>
      <c r="D347" s="19">
        <v>5</v>
      </c>
      <c r="E347" s="19">
        <v>10</v>
      </c>
      <c r="F347" s="19">
        <v>28</v>
      </c>
      <c r="G347" s="19">
        <v>4</v>
      </c>
      <c r="H347" s="19">
        <v>1</v>
      </c>
      <c r="I347" s="19">
        <v>1</v>
      </c>
      <c r="J347" s="19">
        <v>2</v>
      </c>
      <c r="K347" s="20">
        <f>ROUND(1+(SUMPRODUCT(INDEX(CachTinhDiem!$B$8:$E$11,MATCH($B347,CachTinhDiem!$A$8:$A$11,0),0),$G347:$J347)-1)*9/4,1)</f>
        <v>2.4</v>
      </c>
      <c r="L347" s="20">
        <f>ROUND(1+(INDEX(CachTinhDiem!$B$15:$E$20,MATCH($C347,CachTinhDiem!$A$15:$A$20,0),MATCH($B347,CachTinhDiem!$B$14:$E$14,0))-1)*9/4,1)</f>
        <v>7.8</v>
      </c>
      <c r="M347" s="19">
        <f t="shared" si="5"/>
        <v>18</v>
      </c>
      <c r="N347" s="23">
        <f>MAX(0,1-M347*CachTinhDiem!$B$25)</f>
        <v>0</v>
      </c>
      <c r="O347" s="20">
        <f>ROUND((CachTinhDiem!$B$23*K347+CachTinhDiem!$B$24*L347)*N347,1)</f>
        <v>0</v>
      </c>
      <c r="P347" s="19" t="s">
        <v>3227</v>
      </c>
    </row>
    <row r="348" spans="1:16" ht="15" customHeight="1" x14ac:dyDescent="0.35">
      <c r="A348" s="18" t="s">
        <v>2263</v>
      </c>
      <c r="B348" s="18" t="s">
        <v>3226</v>
      </c>
      <c r="C348" s="18" t="s">
        <v>138</v>
      </c>
      <c r="D348" s="19">
        <v>24</v>
      </c>
      <c r="E348" s="19">
        <v>40</v>
      </c>
      <c r="F348" s="19">
        <v>6</v>
      </c>
      <c r="G348" s="19">
        <v>2</v>
      </c>
      <c r="H348" s="19">
        <v>5</v>
      </c>
      <c r="I348" s="19">
        <v>5</v>
      </c>
      <c r="J348" s="19">
        <v>3</v>
      </c>
      <c r="K348" s="20">
        <f>ROUND(1+(SUMPRODUCT(INDEX(CachTinhDiem!$B$8:$E$11,MATCH($B348,CachTinhDiem!$A$8:$A$11,0),0),$G348:$J348)-1)*9/4,1)</f>
        <v>9.1</v>
      </c>
      <c r="L348" s="20">
        <f>ROUND(1+(INDEX(CachTinhDiem!$B$15:$E$20,MATCH($C348,CachTinhDiem!$A$15:$A$20,0),MATCH($B348,CachTinhDiem!$B$14:$E$14,0))-1)*9/4,1)</f>
        <v>7.8</v>
      </c>
      <c r="M348" s="19">
        <f t="shared" si="5"/>
        <v>18</v>
      </c>
      <c r="N348" s="23">
        <f>MAX(0,1-M348*CachTinhDiem!$B$25)</f>
        <v>0</v>
      </c>
      <c r="O348" s="20">
        <f>ROUND((CachTinhDiem!$B$23*K348+CachTinhDiem!$B$24*L348)*N348,1)</f>
        <v>0</v>
      </c>
      <c r="P348" s="19" t="s">
        <v>3225</v>
      </c>
    </row>
    <row r="349" spans="1:16" ht="15" customHeight="1" x14ac:dyDescent="0.35">
      <c r="A349" s="18" t="s">
        <v>1804</v>
      </c>
      <c r="B349" s="18" t="s">
        <v>3229</v>
      </c>
      <c r="C349" s="18" t="s">
        <v>150</v>
      </c>
      <c r="D349" s="19">
        <v>5</v>
      </c>
      <c r="E349" s="19">
        <v>17</v>
      </c>
      <c r="F349" s="19">
        <v>30</v>
      </c>
      <c r="G349" s="19">
        <v>4</v>
      </c>
      <c r="H349" s="19">
        <v>1</v>
      </c>
      <c r="I349" s="19">
        <v>3</v>
      </c>
      <c r="J349" s="19">
        <v>4</v>
      </c>
      <c r="K349" s="20">
        <f>ROUND(1+(SUMPRODUCT(INDEX(CachTinhDiem!$B$8:$E$11,MATCH($B349,CachTinhDiem!$A$8:$A$11,0),0),$G349:$J349)-1)*9/4,1)</f>
        <v>5.0999999999999996</v>
      </c>
      <c r="L349" s="20">
        <f>ROUND(1+(INDEX(CachTinhDiem!$B$15:$E$20,MATCH($C349,CachTinhDiem!$A$15:$A$20,0),MATCH($B349,CachTinhDiem!$B$14:$E$14,0))-1)*9/4,1)</f>
        <v>7.8</v>
      </c>
      <c r="M349" s="19">
        <f t="shared" si="5"/>
        <v>13</v>
      </c>
      <c r="N349" s="23">
        <f>MAX(0,1-M349*CachTinhDiem!$B$25)</f>
        <v>0</v>
      </c>
      <c r="O349" s="20">
        <f>ROUND((CachTinhDiem!$B$23*K349+CachTinhDiem!$B$24*L349)*N349,1)</f>
        <v>0</v>
      </c>
      <c r="P349" s="19" t="s">
        <v>3227</v>
      </c>
    </row>
    <row r="350" spans="1:16" ht="15" customHeight="1" x14ac:dyDescent="0.35">
      <c r="A350" s="18" t="s">
        <v>1216</v>
      </c>
      <c r="B350" s="18" t="s">
        <v>3228</v>
      </c>
      <c r="C350" s="18" t="s">
        <v>138</v>
      </c>
      <c r="D350" s="19">
        <v>11</v>
      </c>
      <c r="E350" s="19">
        <v>26</v>
      </c>
      <c r="F350" s="19">
        <v>8</v>
      </c>
      <c r="G350" s="19">
        <v>2</v>
      </c>
      <c r="H350" s="19">
        <v>3</v>
      </c>
      <c r="I350" s="19">
        <v>5</v>
      </c>
      <c r="J350" s="19">
        <v>3</v>
      </c>
      <c r="K350" s="20">
        <f>ROUND(1+(SUMPRODUCT(INDEX(CachTinhDiem!$B$8:$E$11,MATCH($B350,CachTinhDiem!$A$8:$A$11,0),0),$G350:$J350)-1)*9/4,1)</f>
        <v>6.4</v>
      </c>
      <c r="L350" s="20">
        <f>ROUND(1+(INDEX(CachTinhDiem!$B$15:$E$20,MATCH($C350,CachTinhDiem!$A$15:$A$20,0),MATCH($B350,CachTinhDiem!$B$14:$E$14,0))-1)*9/4,1)</f>
        <v>1</v>
      </c>
      <c r="M350" s="19">
        <f t="shared" si="5"/>
        <v>3</v>
      </c>
      <c r="N350" s="23">
        <f>MAX(0,1-M350*CachTinhDiem!$B$25)</f>
        <v>0.7</v>
      </c>
      <c r="O350" s="20">
        <f>ROUND((CachTinhDiem!$B$23*K350+CachTinhDiem!$B$24*L350)*N350,1)</f>
        <v>3.3</v>
      </c>
      <c r="P350" s="19" t="s">
        <v>3227</v>
      </c>
    </row>
    <row r="351" spans="1:16" ht="15" customHeight="1" x14ac:dyDescent="0.35">
      <c r="A351" s="18" t="s">
        <v>1872</v>
      </c>
      <c r="B351" s="18" t="s">
        <v>3224</v>
      </c>
      <c r="C351" s="18" t="s">
        <v>103</v>
      </c>
      <c r="D351" s="19">
        <v>14</v>
      </c>
      <c r="E351" s="19">
        <v>33</v>
      </c>
      <c r="F351" s="19">
        <v>5</v>
      </c>
      <c r="G351" s="19">
        <v>2</v>
      </c>
      <c r="H351" s="19">
        <v>3</v>
      </c>
      <c r="I351" s="19">
        <v>3</v>
      </c>
      <c r="J351" s="19">
        <v>3</v>
      </c>
      <c r="K351" s="20">
        <f>ROUND(1+(SUMPRODUCT(INDEX(CachTinhDiem!$B$8:$E$11,MATCH($B351,CachTinhDiem!$A$8:$A$11,0),0),$G351:$J351)-1)*9/4,1)</f>
        <v>5.0999999999999996</v>
      </c>
      <c r="L351" s="20">
        <f>ROUND(1+(INDEX(CachTinhDiem!$B$15:$E$20,MATCH($C351,CachTinhDiem!$A$15:$A$20,0),MATCH($B351,CachTinhDiem!$B$14:$E$14,0))-1)*9/4,1)</f>
        <v>3.3</v>
      </c>
      <c r="M351" s="19">
        <f t="shared" si="5"/>
        <v>9</v>
      </c>
      <c r="N351" s="23">
        <f>MAX(0,1-M351*CachTinhDiem!$B$25)</f>
        <v>9.9999999999999978E-2</v>
      </c>
      <c r="O351" s="20">
        <f>ROUND((CachTinhDiem!$B$23*K351+CachTinhDiem!$B$24*L351)*N351,1)</f>
        <v>0.5</v>
      </c>
      <c r="P351" s="19" t="s">
        <v>3227</v>
      </c>
    </row>
    <row r="352" spans="1:16" ht="15" customHeight="1" x14ac:dyDescent="0.35">
      <c r="A352" s="18" t="s">
        <v>2229</v>
      </c>
      <c r="B352" s="18" t="s">
        <v>3224</v>
      </c>
      <c r="C352" s="18" t="s">
        <v>150</v>
      </c>
      <c r="D352" s="19">
        <v>26</v>
      </c>
      <c r="E352" s="19">
        <v>40</v>
      </c>
      <c r="F352" s="19">
        <v>19</v>
      </c>
      <c r="G352" s="19">
        <v>1</v>
      </c>
      <c r="H352" s="19">
        <v>5</v>
      </c>
      <c r="I352" s="19">
        <v>2</v>
      </c>
      <c r="J352" s="19">
        <v>3</v>
      </c>
      <c r="K352" s="20">
        <f>ROUND(1+(SUMPRODUCT(INDEX(CachTinhDiem!$B$8:$E$11,MATCH($B352,CachTinhDiem!$A$8:$A$11,0),0),$G352:$J352)-1)*9/4,1)</f>
        <v>4.4000000000000004</v>
      </c>
      <c r="L352" s="20">
        <f>ROUND(1+(INDEX(CachTinhDiem!$B$15:$E$20,MATCH($C352,CachTinhDiem!$A$15:$A$20,0),MATCH($B352,CachTinhDiem!$B$14:$E$14,0))-1)*9/4,1)</f>
        <v>3.3</v>
      </c>
      <c r="M352" s="19">
        <f t="shared" si="5"/>
        <v>7</v>
      </c>
      <c r="N352" s="23">
        <f>MAX(0,1-M352*CachTinhDiem!$B$25)</f>
        <v>0.29999999999999993</v>
      </c>
      <c r="O352" s="20">
        <f>ROUND((CachTinhDiem!$B$23*K352+CachTinhDiem!$B$24*L352)*N352,1)</f>
        <v>1.2</v>
      </c>
      <c r="P352" s="19" t="s">
        <v>3227</v>
      </c>
    </row>
    <row r="353" spans="1:16" ht="15" customHeight="1" x14ac:dyDescent="0.35">
      <c r="A353" s="18" t="s">
        <v>1643</v>
      </c>
      <c r="B353" s="18" t="s">
        <v>3224</v>
      </c>
      <c r="C353" s="18" t="s">
        <v>115</v>
      </c>
      <c r="D353" s="19">
        <v>8</v>
      </c>
      <c r="E353" s="19">
        <v>23</v>
      </c>
      <c r="F353" s="19">
        <v>36</v>
      </c>
      <c r="G353" s="19">
        <v>4</v>
      </c>
      <c r="H353" s="19">
        <v>3</v>
      </c>
      <c r="I353" s="19">
        <v>3</v>
      </c>
      <c r="J353" s="19">
        <v>2</v>
      </c>
      <c r="K353" s="20">
        <f>ROUND(1+(SUMPRODUCT(INDEX(CachTinhDiem!$B$8:$E$11,MATCH($B353,CachTinhDiem!$A$8:$A$11,0),0),$G353:$J353)-1)*9/4,1)</f>
        <v>5.7</v>
      </c>
      <c r="L353" s="20">
        <f>ROUND(1+(INDEX(CachTinhDiem!$B$15:$E$20,MATCH($C353,CachTinhDiem!$A$15:$A$20,0),MATCH($B353,CachTinhDiem!$B$14:$E$14,0))-1)*9/4,1)</f>
        <v>7.8</v>
      </c>
      <c r="M353" s="19">
        <f t="shared" si="5"/>
        <v>13</v>
      </c>
      <c r="N353" s="23">
        <f>MAX(0,1-M353*CachTinhDiem!$B$25)</f>
        <v>0</v>
      </c>
      <c r="O353" s="20">
        <f>ROUND((CachTinhDiem!$B$23*K353+CachTinhDiem!$B$24*L353)*N353,1)</f>
        <v>0</v>
      </c>
      <c r="P353" s="19" t="s">
        <v>3227</v>
      </c>
    </row>
    <row r="354" spans="1:16" ht="15" customHeight="1" x14ac:dyDescent="0.35">
      <c r="A354" s="18" t="s">
        <v>373</v>
      </c>
      <c r="B354" s="18" t="s">
        <v>3229</v>
      </c>
      <c r="C354" s="18" t="s">
        <v>103</v>
      </c>
      <c r="D354" s="19">
        <v>20</v>
      </c>
      <c r="E354" s="19">
        <v>38</v>
      </c>
      <c r="F354" s="19">
        <v>39</v>
      </c>
      <c r="G354" s="19">
        <v>2</v>
      </c>
      <c r="H354" s="19">
        <v>4</v>
      </c>
      <c r="I354" s="19">
        <v>3</v>
      </c>
      <c r="J354" s="19">
        <v>4</v>
      </c>
      <c r="K354" s="20">
        <f>ROUND(1+(SUMPRODUCT(INDEX(CachTinhDiem!$B$8:$E$11,MATCH($B354,CachTinhDiem!$A$8:$A$11,0),0),$G354:$J354)-1)*9/4,1)</f>
        <v>6.6</v>
      </c>
      <c r="L354" s="20">
        <f>ROUND(1+(INDEX(CachTinhDiem!$B$15:$E$20,MATCH($C354,CachTinhDiem!$A$15:$A$20,0),MATCH($B354,CachTinhDiem!$B$14:$E$14,0))-1)*9/4,1)</f>
        <v>7.8</v>
      </c>
      <c r="M354" s="19">
        <f t="shared" si="5"/>
        <v>1</v>
      </c>
      <c r="N354" s="23">
        <f>MAX(0,1-M354*CachTinhDiem!$B$25)</f>
        <v>0.9</v>
      </c>
      <c r="O354" s="20">
        <f>ROUND((CachTinhDiem!$B$23*K354+CachTinhDiem!$B$24*L354)*N354,1)</f>
        <v>6.3</v>
      </c>
      <c r="P354" s="19" t="s">
        <v>3227</v>
      </c>
    </row>
    <row r="355" spans="1:16" ht="15" customHeight="1" x14ac:dyDescent="0.35">
      <c r="A355" s="18" t="s">
        <v>1599</v>
      </c>
      <c r="B355" s="18" t="s">
        <v>3228</v>
      </c>
      <c r="C355" s="18" t="s">
        <v>115</v>
      </c>
      <c r="D355" s="19">
        <v>11</v>
      </c>
      <c r="E355" s="19">
        <v>30</v>
      </c>
      <c r="F355" s="19">
        <v>35</v>
      </c>
      <c r="G355" s="19">
        <v>3</v>
      </c>
      <c r="H355" s="19">
        <v>2</v>
      </c>
      <c r="I355" s="19">
        <v>4</v>
      </c>
      <c r="J355" s="19">
        <v>2</v>
      </c>
      <c r="K355" s="20">
        <f>ROUND(1+(SUMPRODUCT(INDEX(CachTinhDiem!$B$8:$E$11,MATCH($B355,CachTinhDiem!$A$8:$A$11,0),0),$G355:$J355)-1)*9/4,1)</f>
        <v>4.2</v>
      </c>
      <c r="L355" s="20">
        <f>ROUND(1+(INDEX(CachTinhDiem!$B$15:$E$20,MATCH($C355,CachTinhDiem!$A$15:$A$20,0),MATCH($B355,CachTinhDiem!$B$14:$E$14,0))-1)*9/4,1)</f>
        <v>5.5</v>
      </c>
      <c r="M355" s="19">
        <f t="shared" si="5"/>
        <v>5</v>
      </c>
      <c r="N355" s="23">
        <f>MAX(0,1-M355*CachTinhDiem!$B$25)</f>
        <v>0.5</v>
      </c>
      <c r="O355" s="20">
        <f>ROUND((CachTinhDiem!$B$23*K355+CachTinhDiem!$B$24*L355)*N355,1)</f>
        <v>2.2999999999999998</v>
      </c>
      <c r="P355" s="19" t="s">
        <v>3227</v>
      </c>
    </row>
    <row r="356" spans="1:16" ht="15" customHeight="1" x14ac:dyDescent="0.35">
      <c r="A356" s="18" t="s">
        <v>906</v>
      </c>
      <c r="B356" s="18" t="s">
        <v>3229</v>
      </c>
      <c r="C356" s="18" t="s">
        <v>90</v>
      </c>
      <c r="D356" s="19">
        <v>12</v>
      </c>
      <c r="E356" s="19">
        <v>27</v>
      </c>
      <c r="F356" s="19">
        <v>15</v>
      </c>
      <c r="G356" s="19">
        <v>3</v>
      </c>
      <c r="H356" s="19">
        <v>2</v>
      </c>
      <c r="I356" s="19">
        <v>3</v>
      </c>
      <c r="J356" s="19">
        <v>3</v>
      </c>
      <c r="K356" s="20">
        <f>ROUND(1+(SUMPRODUCT(INDEX(CachTinhDiem!$B$8:$E$11,MATCH($B356,CachTinhDiem!$A$8:$A$11,0),0),$G356:$J356)-1)*9/4,1)</f>
        <v>4.8</v>
      </c>
      <c r="L356" s="20">
        <f>ROUND(1+(INDEX(CachTinhDiem!$B$15:$E$20,MATCH($C356,CachTinhDiem!$A$15:$A$20,0),MATCH($B356,CachTinhDiem!$B$14:$E$14,0))-1)*9/4,1)</f>
        <v>7.8</v>
      </c>
      <c r="M356" s="19">
        <f t="shared" si="5"/>
        <v>0</v>
      </c>
      <c r="N356" s="23">
        <f>MAX(0,1-M356*CachTinhDiem!$B$25)</f>
        <v>1</v>
      </c>
      <c r="O356" s="20">
        <f>ROUND((CachTinhDiem!$B$23*K356+CachTinhDiem!$B$24*L356)*N356,1)</f>
        <v>5.7</v>
      </c>
      <c r="P356" s="19" t="s">
        <v>3225</v>
      </c>
    </row>
    <row r="357" spans="1:16" ht="15" customHeight="1" x14ac:dyDescent="0.35">
      <c r="A357" s="18" t="s">
        <v>727</v>
      </c>
      <c r="B357" s="18" t="s">
        <v>3224</v>
      </c>
      <c r="C357" s="18" t="s">
        <v>115</v>
      </c>
      <c r="D357" s="19">
        <v>10</v>
      </c>
      <c r="E357" s="19">
        <v>23</v>
      </c>
      <c r="F357" s="19">
        <v>29</v>
      </c>
      <c r="G357" s="19">
        <v>3</v>
      </c>
      <c r="H357" s="19">
        <v>3</v>
      </c>
      <c r="I357" s="19">
        <v>3</v>
      </c>
      <c r="J357" s="19">
        <v>2</v>
      </c>
      <c r="K357" s="20">
        <f>ROUND(1+(SUMPRODUCT(INDEX(CachTinhDiem!$B$8:$E$11,MATCH($B357,CachTinhDiem!$A$8:$A$11,0),0),$G357:$J357)-1)*9/4,1)</f>
        <v>5.3</v>
      </c>
      <c r="L357" s="20">
        <f>ROUND(1+(INDEX(CachTinhDiem!$B$15:$E$20,MATCH($C357,CachTinhDiem!$A$15:$A$20,0),MATCH($B357,CachTinhDiem!$B$14:$E$14,0))-1)*9/4,1)</f>
        <v>7.8</v>
      </c>
      <c r="M357" s="19">
        <f t="shared" si="5"/>
        <v>6</v>
      </c>
      <c r="N357" s="23">
        <f>MAX(0,1-M357*CachTinhDiem!$B$25)</f>
        <v>0.39999999999999991</v>
      </c>
      <c r="O357" s="20">
        <f>ROUND((CachTinhDiem!$B$23*K357+CachTinhDiem!$B$24*L357)*N357,1)</f>
        <v>2.4</v>
      </c>
      <c r="P357" s="19" t="s">
        <v>3227</v>
      </c>
    </row>
    <row r="358" spans="1:16" ht="15" customHeight="1" x14ac:dyDescent="0.35">
      <c r="A358" s="18" t="s">
        <v>1282</v>
      </c>
      <c r="B358" s="18" t="s">
        <v>3228</v>
      </c>
      <c r="C358" s="18" t="s">
        <v>90</v>
      </c>
      <c r="D358" s="19">
        <v>10</v>
      </c>
      <c r="E358" s="19">
        <v>25</v>
      </c>
      <c r="F358" s="19">
        <v>28</v>
      </c>
      <c r="G358" s="19">
        <v>2</v>
      </c>
      <c r="H358" s="19">
        <v>4</v>
      </c>
      <c r="I358" s="19">
        <v>3</v>
      </c>
      <c r="J358" s="19">
        <v>2</v>
      </c>
      <c r="K358" s="20">
        <f>ROUND(1+(SUMPRODUCT(INDEX(CachTinhDiem!$B$8:$E$11,MATCH($B358,CachTinhDiem!$A$8:$A$11,0),0),$G358:$J358)-1)*9/4,1)</f>
        <v>4.5999999999999996</v>
      </c>
      <c r="L358" s="20">
        <f>ROUND(1+(INDEX(CachTinhDiem!$B$15:$E$20,MATCH($C358,CachTinhDiem!$A$15:$A$20,0),MATCH($B358,CachTinhDiem!$B$14:$E$14,0))-1)*9/4,1)</f>
        <v>3.3</v>
      </c>
      <c r="M358" s="19">
        <f t="shared" si="5"/>
        <v>3</v>
      </c>
      <c r="N358" s="23">
        <f>MAX(0,1-M358*CachTinhDiem!$B$25)</f>
        <v>0.7</v>
      </c>
      <c r="O358" s="20">
        <f>ROUND((CachTinhDiem!$B$23*K358+CachTinhDiem!$B$24*L358)*N358,1)</f>
        <v>2.9</v>
      </c>
      <c r="P358" s="19" t="s">
        <v>3227</v>
      </c>
    </row>
    <row r="359" spans="1:16" ht="15" customHeight="1" x14ac:dyDescent="0.35">
      <c r="A359" s="18" t="s">
        <v>2310</v>
      </c>
      <c r="B359" s="18" t="s">
        <v>3229</v>
      </c>
      <c r="C359" s="18" t="s">
        <v>150</v>
      </c>
      <c r="D359" s="19">
        <v>23</v>
      </c>
      <c r="E359" s="19">
        <v>35</v>
      </c>
      <c r="F359" s="19">
        <v>29</v>
      </c>
      <c r="G359" s="19">
        <v>2</v>
      </c>
      <c r="H359" s="19">
        <v>4</v>
      </c>
      <c r="I359" s="19">
        <v>2</v>
      </c>
      <c r="J359" s="19">
        <v>4</v>
      </c>
      <c r="K359" s="20">
        <f>ROUND(1+(SUMPRODUCT(INDEX(CachTinhDiem!$B$8:$E$11,MATCH($B359,CachTinhDiem!$A$8:$A$11,0),0),$G359:$J359)-1)*9/4,1)</f>
        <v>6</v>
      </c>
      <c r="L359" s="20">
        <f>ROUND(1+(INDEX(CachTinhDiem!$B$15:$E$20,MATCH($C359,CachTinhDiem!$A$15:$A$20,0),MATCH($B359,CachTinhDiem!$B$14:$E$14,0))-1)*9/4,1)</f>
        <v>7.8</v>
      </c>
      <c r="M359" s="19">
        <f t="shared" si="5"/>
        <v>0</v>
      </c>
      <c r="N359" s="23">
        <f>MAX(0,1-M359*CachTinhDiem!$B$25)</f>
        <v>1</v>
      </c>
      <c r="O359" s="20">
        <f>ROUND((CachTinhDiem!$B$23*K359+CachTinhDiem!$B$24*L359)*N359,1)</f>
        <v>6.5</v>
      </c>
      <c r="P359" s="19" t="s">
        <v>3227</v>
      </c>
    </row>
    <row r="360" spans="1:16" ht="15" customHeight="1" x14ac:dyDescent="0.35">
      <c r="A360" s="18" t="s">
        <v>946</v>
      </c>
      <c r="B360" s="18" t="s">
        <v>3224</v>
      </c>
      <c r="C360" s="18" t="s">
        <v>110</v>
      </c>
      <c r="D360" s="19">
        <v>5</v>
      </c>
      <c r="E360" s="19">
        <v>11</v>
      </c>
      <c r="F360" s="19">
        <v>20</v>
      </c>
      <c r="G360" s="19">
        <v>4</v>
      </c>
      <c r="H360" s="19">
        <v>2</v>
      </c>
      <c r="I360" s="19">
        <v>3</v>
      </c>
      <c r="J360" s="19">
        <v>3</v>
      </c>
      <c r="K360" s="20">
        <f>ROUND(1+(SUMPRODUCT(INDEX(CachTinhDiem!$B$8:$E$11,MATCH($B360,CachTinhDiem!$A$8:$A$11,0),0),$G360:$J360)-1)*9/4,1)</f>
        <v>5.5</v>
      </c>
      <c r="L360" s="20">
        <f>ROUND(1+(INDEX(CachTinhDiem!$B$15:$E$20,MATCH($C360,CachTinhDiem!$A$15:$A$20,0),MATCH($B360,CachTinhDiem!$B$14:$E$14,0))-1)*9/4,1)</f>
        <v>5.5</v>
      </c>
      <c r="M360" s="19">
        <f t="shared" si="5"/>
        <v>9</v>
      </c>
      <c r="N360" s="23">
        <f>MAX(0,1-M360*CachTinhDiem!$B$25)</f>
        <v>9.9999999999999978E-2</v>
      </c>
      <c r="O360" s="20">
        <f>ROUND((CachTinhDiem!$B$23*K360+CachTinhDiem!$B$24*L360)*N360,1)</f>
        <v>0.6</v>
      </c>
      <c r="P360" s="19" t="s">
        <v>3227</v>
      </c>
    </row>
    <row r="361" spans="1:16" ht="15" customHeight="1" x14ac:dyDescent="0.35">
      <c r="A361" s="18" t="s">
        <v>1848</v>
      </c>
      <c r="B361" s="18" t="s">
        <v>3228</v>
      </c>
      <c r="C361" s="18" t="s">
        <v>150</v>
      </c>
      <c r="D361" s="19">
        <v>5</v>
      </c>
      <c r="E361" s="19">
        <v>18</v>
      </c>
      <c r="F361" s="19">
        <v>25</v>
      </c>
      <c r="G361" s="19">
        <v>4</v>
      </c>
      <c r="H361" s="19">
        <v>1</v>
      </c>
      <c r="I361" s="19">
        <v>4</v>
      </c>
      <c r="J361" s="19">
        <v>3</v>
      </c>
      <c r="K361" s="20">
        <f>ROUND(1+(SUMPRODUCT(INDEX(CachTinhDiem!$B$8:$E$11,MATCH($B361,CachTinhDiem!$A$8:$A$11,0),0),$G361:$J361)-1)*9/4,1)</f>
        <v>5.0999999999999996</v>
      </c>
      <c r="L361" s="20">
        <f>ROUND(1+(INDEX(CachTinhDiem!$B$15:$E$20,MATCH($C361,CachTinhDiem!$A$15:$A$20,0),MATCH($B361,CachTinhDiem!$B$14:$E$14,0))-1)*9/4,1)</f>
        <v>5.5</v>
      </c>
      <c r="M361" s="19">
        <f t="shared" si="5"/>
        <v>7</v>
      </c>
      <c r="N361" s="23">
        <f>MAX(0,1-M361*CachTinhDiem!$B$25)</f>
        <v>0.29999999999999993</v>
      </c>
      <c r="O361" s="20">
        <f>ROUND((CachTinhDiem!$B$23*K361+CachTinhDiem!$B$24*L361)*N361,1)</f>
        <v>1.6</v>
      </c>
      <c r="P361" s="19" t="s">
        <v>3227</v>
      </c>
    </row>
    <row r="362" spans="1:16" ht="15" customHeight="1" x14ac:dyDescent="0.35">
      <c r="A362" s="18" t="s">
        <v>310</v>
      </c>
      <c r="B362" s="18" t="s">
        <v>3226</v>
      </c>
      <c r="C362" s="18" t="s">
        <v>103</v>
      </c>
      <c r="D362" s="19">
        <v>5</v>
      </c>
      <c r="E362" s="19">
        <v>16</v>
      </c>
      <c r="F362" s="19">
        <v>19</v>
      </c>
      <c r="G362" s="19">
        <v>4</v>
      </c>
      <c r="H362" s="19">
        <v>1</v>
      </c>
      <c r="I362" s="19">
        <v>1</v>
      </c>
      <c r="J362" s="19">
        <v>4</v>
      </c>
      <c r="K362" s="20">
        <f>ROUND(1+(SUMPRODUCT(INDEX(CachTinhDiem!$B$8:$E$11,MATCH($B362,CachTinhDiem!$A$8:$A$11,0),0),$G362:$J362)-1)*9/4,1)</f>
        <v>2.4</v>
      </c>
      <c r="L362" s="20">
        <f>ROUND(1+(INDEX(CachTinhDiem!$B$15:$E$20,MATCH($C362,CachTinhDiem!$A$15:$A$20,0),MATCH($B362,CachTinhDiem!$B$14:$E$14,0))-1)*9/4,1)</f>
        <v>3.3</v>
      </c>
      <c r="M362" s="19">
        <f t="shared" si="5"/>
        <v>3</v>
      </c>
      <c r="N362" s="23">
        <f>MAX(0,1-M362*CachTinhDiem!$B$25)</f>
        <v>0.7</v>
      </c>
      <c r="O362" s="20">
        <f>ROUND((CachTinhDiem!$B$23*K362+CachTinhDiem!$B$24*L362)*N362,1)</f>
        <v>1.9</v>
      </c>
      <c r="P362" s="19" t="s">
        <v>3227</v>
      </c>
    </row>
    <row r="363" spans="1:16" ht="15" customHeight="1" x14ac:dyDescent="0.35">
      <c r="A363" s="18" t="s">
        <v>1948</v>
      </c>
      <c r="B363" s="18" t="s">
        <v>3224</v>
      </c>
      <c r="C363" s="18" t="s">
        <v>138</v>
      </c>
      <c r="D363" s="19">
        <v>12</v>
      </c>
      <c r="E363" s="19">
        <v>31</v>
      </c>
      <c r="F363" s="19">
        <v>31</v>
      </c>
      <c r="G363" s="19">
        <v>2</v>
      </c>
      <c r="H363" s="19">
        <v>4</v>
      </c>
      <c r="I363" s="19">
        <v>4</v>
      </c>
      <c r="J363" s="19">
        <v>1</v>
      </c>
      <c r="K363" s="20">
        <f>ROUND(1+(SUMPRODUCT(INDEX(CachTinhDiem!$B$8:$E$11,MATCH($B363,CachTinhDiem!$A$8:$A$11,0),0),$G363:$J363)-1)*9/4,1)</f>
        <v>6.2</v>
      </c>
      <c r="L363" s="20">
        <f>ROUND(1+(INDEX(CachTinhDiem!$B$15:$E$20,MATCH($C363,CachTinhDiem!$A$15:$A$20,0),MATCH($B363,CachTinhDiem!$B$14:$E$14,0))-1)*9/4,1)</f>
        <v>10</v>
      </c>
      <c r="M363" s="19">
        <f t="shared" si="5"/>
        <v>0</v>
      </c>
      <c r="N363" s="23">
        <f>MAX(0,1-M363*CachTinhDiem!$B$25)</f>
        <v>1</v>
      </c>
      <c r="O363" s="20">
        <f>ROUND((CachTinhDiem!$B$23*K363+CachTinhDiem!$B$24*L363)*N363,1)</f>
        <v>7.3</v>
      </c>
      <c r="P363" s="19" t="s">
        <v>3227</v>
      </c>
    </row>
    <row r="364" spans="1:16" ht="15" customHeight="1" x14ac:dyDescent="0.35">
      <c r="A364" s="18" t="s">
        <v>2963</v>
      </c>
      <c r="B364" s="18" t="s">
        <v>3228</v>
      </c>
      <c r="C364" s="18" t="s">
        <v>138</v>
      </c>
      <c r="D364" s="19">
        <v>12</v>
      </c>
      <c r="E364" s="19">
        <v>38</v>
      </c>
      <c r="F364" s="19">
        <v>36</v>
      </c>
      <c r="G364" s="19">
        <v>2</v>
      </c>
      <c r="H364" s="19">
        <v>3</v>
      </c>
      <c r="I364" s="19">
        <v>5</v>
      </c>
      <c r="J364" s="19">
        <v>2</v>
      </c>
      <c r="K364" s="20">
        <f>ROUND(1+(SUMPRODUCT(INDEX(CachTinhDiem!$B$8:$E$11,MATCH($B364,CachTinhDiem!$A$8:$A$11,0),0),$G364:$J364)-1)*9/4,1)</f>
        <v>5.0999999999999996</v>
      </c>
      <c r="L364" s="20">
        <f>ROUND(1+(INDEX(CachTinhDiem!$B$15:$E$20,MATCH($C364,CachTinhDiem!$A$15:$A$20,0),MATCH($B364,CachTinhDiem!$B$14:$E$14,0))-1)*9/4,1)</f>
        <v>1</v>
      </c>
      <c r="M364" s="19">
        <f t="shared" si="5"/>
        <v>0</v>
      </c>
      <c r="N364" s="23">
        <f>MAX(0,1-M364*CachTinhDiem!$B$25)</f>
        <v>1</v>
      </c>
      <c r="O364" s="20">
        <f>ROUND((CachTinhDiem!$B$23*K364+CachTinhDiem!$B$24*L364)*N364,1)</f>
        <v>3.9</v>
      </c>
      <c r="P364" s="19" t="s">
        <v>3227</v>
      </c>
    </row>
    <row r="365" spans="1:16" ht="15" customHeight="1" x14ac:dyDescent="0.35">
      <c r="A365" s="18" t="s">
        <v>1914</v>
      </c>
      <c r="B365" s="18" t="s">
        <v>3226</v>
      </c>
      <c r="C365" s="18" t="s">
        <v>90</v>
      </c>
      <c r="D365" s="19">
        <v>7</v>
      </c>
      <c r="E365" s="19">
        <v>28</v>
      </c>
      <c r="F365" s="19">
        <v>28</v>
      </c>
      <c r="G365" s="19">
        <v>4</v>
      </c>
      <c r="H365" s="19">
        <v>2</v>
      </c>
      <c r="I365" s="19">
        <v>4</v>
      </c>
      <c r="J365" s="19">
        <v>2</v>
      </c>
      <c r="K365" s="20">
        <f>ROUND(1+(SUMPRODUCT(INDEX(CachTinhDiem!$B$8:$E$11,MATCH($B365,CachTinhDiem!$A$8:$A$11,0),0),$G365:$J365)-1)*9/4,1)</f>
        <v>5.5</v>
      </c>
      <c r="L365" s="20">
        <f>ROUND(1+(INDEX(CachTinhDiem!$B$15:$E$20,MATCH($C365,CachTinhDiem!$A$15:$A$20,0),MATCH($B365,CachTinhDiem!$B$14:$E$14,0))-1)*9/4,1)</f>
        <v>7.8</v>
      </c>
      <c r="M365" s="19">
        <f t="shared" si="5"/>
        <v>0</v>
      </c>
      <c r="N365" s="23">
        <f>MAX(0,1-M365*CachTinhDiem!$B$25)</f>
        <v>1</v>
      </c>
      <c r="O365" s="20">
        <f>ROUND((CachTinhDiem!$B$23*K365+CachTinhDiem!$B$24*L365)*N365,1)</f>
        <v>6.2</v>
      </c>
      <c r="P365" s="19" t="s">
        <v>3227</v>
      </c>
    </row>
    <row r="366" spans="1:16" ht="15" customHeight="1" x14ac:dyDescent="0.35">
      <c r="A366" s="18" t="s">
        <v>2442</v>
      </c>
      <c r="B366" s="18" t="s">
        <v>3228</v>
      </c>
      <c r="C366" s="18" t="s">
        <v>115</v>
      </c>
      <c r="D366" s="19">
        <v>21</v>
      </c>
      <c r="E366" s="19">
        <v>36</v>
      </c>
      <c r="F366" s="19">
        <v>24</v>
      </c>
      <c r="G366" s="19">
        <v>2</v>
      </c>
      <c r="H366" s="19">
        <v>4</v>
      </c>
      <c r="I366" s="19">
        <v>3</v>
      </c>
      <c r="J366" s="19">
        <v>4</v>
      </c>
      <c r="K366" s="20">
        <f>ROUND(1+(SUMPRODUCT(INDEX(CachTinhDiem!$B$8:$E$11,MATCH($B366,CachTinhDiem!$A$8:$A$11,0),0),$G366:$J366)-1)*9/4,1)</f>
        <v>7.3</v>
      </c>
      <c r="L366" s="20">
        <f>ROUND(1+(INDEX(CachTinhDiem!$B$15:$E$20,MATCH($C366,CachTinhDiem!$A$15:$A$20,0),MATCH($B366,CachTinhDiem!$B$14:$E$14,0))-1)*9/4,1)</f>
        <v>5.5</v>
      </c>
      <c r="M366" s="19">
        <f t="shared" si="5"/>
        <v>0</v>
      </c>
      <c r="N366" s="23">
        <f>MAX(0,1-M366*CachTinhDiem!$B$25)</f>
        <v>1</v>
      </c>
      <c r="O366" s="20">
        <f>ROUND((CachTinhDiem!$B$23*K366+CachTinhDiem!$B$24*L366)*N366,1)</f>
        <v>6.8</v>
      </c>
      <c r="P366" s="19" t="s">
        <v>3227</v>
      </c>
    </row>
    <row r="367" spans="1:16" ht="15" customHeight="1" x14ac:dyDescent="0.35">
      <c r="A367" s="18" t="s">
        <v>2146</v>
      </c>
      <c r="B367" s="18" t="s">
        <v>3224</v>
      </c>
      <c r="C367" s="18" t="s">
        <v>110</v>
      </c>
      <c r="D367" s="19">
        <v>9</v>
      </c>
      <c r="E367" s="19">
        <v>23</v>
      </c>
      <c r="F367" s="19">
        <v>32</v>
      </c>
      <c r="G367" s="19">
        <v>4</v>
      </c>
      <c r="H367" s="19">
        <v>2</v>
      </c>
      <c r="I367" s="19">
        <v>3</v>
      </c>
      <c r="J367" s="19">
        <v>3</v>
      </c>
      <c r="K367" s="20">
        <f>ROUND(1+(SUMPRODUCT(INDEX(CachTinhDiem!$B$8:$E$11,MATCH($B367,CachTinhDiem!$A$8:$A$11,0),0),$G367:$J367)-1)*9/4,1)</f>
        <v>5.5</v>
      </c>
      <c r="L367" s="20">
        <f>ROUND(1+(INDEX(CachTinhDiem!$B$15:$E$20,MATCH($C367,CachTinhDiem!$A$15:$A$20,0),MATCH($B367,CachTinhDiem!$B$14:$E$14,0))-1)*9/4,1)</f>
        <v>5.5</v>
      </c>
      <c r="M367" s="19">
        <f t="shared" si="5"/>
        <v>9</v>
      </c>
      <c r="N367" s="23">
        <f>MAX(0,1-M367*CachTinhDiem!$B$25)</f>
        <v>9.9999999999999978E-2</v>
      </c>
      <c r="O367" s="20">
        <f>ROUND((CachTinhDiem!$B$23*K367+CachTinhDiem!$B$24*L367)*N367,1)</f>
        <v>0.6</v>
      </c>
      <c r="P367" s="19" t="s">
        <v>3227</v>
      </c>
    </row>
    <row r="368" spans="1:16" ht="15" customHeight="1" x14ac:dyDescent="0.35">
      <c r="A368" s="18" t="s">
        <v>866</v>
      </c>
      <c r="B368" s="18" t="s">
        <v>3229</v>
      </c>
      <c r="C368" s="18" t="s">
        <v>110</v>
      </c>
      <c r="D368" s="19">
        <v>22</v>
      </c>
      <c r="E368" s="19">
        <v>37</v>
      </c>
      <c r="F368" s="19">
        <v>7</v>
      </c>
      <c r="G368" s="19">
        <v>1</v>
      </c>
      <c r="H368" s="19">
        <v>5</v>
      </c>
      <c r="I368" s="19">
        <v>2</v>
      </c>
      <c r="J368" s="19">
        <v>4</v>
      </c>
      <c r="K368" s="20">
        <f>ROUND(1+(SUMPRODUCT(INDEX(CachTinhDiem!$B$8:$E$11,MATCH($B368,CachTinhDiem!$A$8:$A$11,0),0),$G368:$J368)-1)*9/4,1)</f>
        <v>6.4</v>
      </c>
      <c r="L368" s="20">
        <f>ROUND(1+(INDEX(CachTinhDiem!$B$15:$E$20,MATCH($C368,CachTinhDiem!$A$15:$A$20,0),MATCH($B368,CachTinhDiem!$B$14:$E$14,0))-1)*9/4,1)</f>
        <v>7.8</v>
      </c>
      <c r="M368" s="19">
        <f t="shared" si="5"/>
        <v>15</v>
      </c>
      <c r="N368" s="23">
        <f>MAX(0,1-M368*CachTinhDiem!$B$25)</f>
        <v>0</v>
      </c>
      <c r="O368" s="20">
        <f>ROUND((CachTinhDiem!$B$23*K368+CachTinhDiem!$B$24*L368)*N368,1)</f>
        <v>0</v>
      </c>
      <c r="P368" s="19" t="s">
        <v>3227</v>
      </c>
    </row>
    <row r="369" spans="1:16" ht="15" customHeight="1" x14ac:dyDescent="0.35">
      <c r="A369" s="18" t="s">
        <v>1040</v>
      </c>
      <c r="B369" s="18" t="s">
        <v>3226</v>
      </c>
      <c r="C369" s="18" t="s">
        <v>103</v>
      </c>
      <c r="D369" s="19">
        <v>23</v>
      </c>
      <c r="E369" s="19">
        <v>36</v>
      </c>
      <c r="F369" s="19">
        <v>14</v>
      </c>
      <c r="G369" s="19">
        <v>1</v>
      </c>
      <c r="H369" s="19">
        <v>5</v>
      </c>
      <c r="I369" s="19">
        <v>1</v>
      </c>
      <c r="J369" s="19">
        <v>4</v>
      </c>
      <c r="K369" s="20">
        <f>ROUND(1+(SUMPRODUCT(INDEX(CachTinhDiem!$B$8:$E$11,MATCH($B369,CachTinhDiem!$A$8:$A$11,0),0),$G369:$J369)-1)*9/4,1)</f>
        <v>5.0999999999999996</v>
      </c>
      <c r="L369" s="20">
        <f>ROUND(1+(INDEX(CachTinhDiem!$B$15:$E$20,MATCH($C369,CachTinhDiem!$A$15:$A$20,0),MATCH($B369,CachTinhDiem!$B$14:$E$14,0))-1)*9/4,1)</f>
        <v>3.3</v>
      </c>
      <c r="M369" s="19">
        <f t="shared" si="5"/>
        <v>9</v>
      </c>
      <c r="N369" s="23">
        <f>MAX(0,1-M369*CachTinhDiem!$B$25)</f>
        <v>9.9999999999999978E-2</v>
      </c>
      <c r="O369" s="20">
        <f>ROUND((CachTinhDiem!$B$23*K369+CachTinhDiem!$B$24*L369)*N369,1)</f>
        <v>0.5</v>
      </c>
      <c r="P369" s="19" t="s">
        <v>3225</v>
      </c>
    </row>
    <row r="370" spans="1:16" ht="15" customHeight="1" x14ac:dyDescent="0.35">
      <c r="A370" s="18" t="s">
        <v>587</v>
      </c>
      <c r="B370" s="18" t="s">
        <v>3224</v>
      </c>
      <c r="C370" s="18" t="s">
        <v>103</v>
      </c>
      <c r="D370" s="19">
        <v>19</v>
      </c>
      <c r="E370" s="19">
        <v>39</v>
      </c>
      <c r="F370" s="19">
        <v>8</v>
      </c>
      <c r="G370" s="19">
        <v>2</v>
      </c>
      <c r="H370" s="19">
        <v>4</v>
      </c>
      <c r="I370" s="19">
        <v>4</v>
      </c>
      <c r="J370" s="19">
        <v>4</v>
      </c>
      <c r="K370" s="20">
        <f>ROUND(1+(SUMPRODUCT(INDEX(CachTinhDiem!$B$8:$E$11,MATCH($B370,CachTinhDiem!$A$8:$A$11,0),0),$G370:$J370)-1)*9/4,1)</f>
        <v>6.9</v>
      </c>
      <c r="L370" s="20">
        <f>ROUND(1+(INDEX(CachTinhDiem!$B$15:$E$20,MATCH($C370,CachTinhDiem!$A$15:$A$20,0),MATCH($B370,CachTinhDiem!$B$14:$E$14,0))-1)*9/4,1)</f>
        <v>3.3</v>
      </c>
      <c r="M370" s="19">
        <f t="shared" si="5"/>
        <v>11</v>
      </c>
      <c r="N370" s="23">
        <f>MAX(0,1-M370*CachTinhDiem!$B$25)</f>
        <v>0</v>
      </c>
      <c r="O370" s="20">
        <f>ROUND((CachTinhDiem!$B$23*K370+CachTinhDiem!$B$24*L370)*N370,1)</f>
        <v>0</v>
      </c>
      <c r="P370" s="19" t="s">
        <v>3227</v>
      </c>
    </row>
    <row r="371" spans="1:16" ht="15" customHeight="1" x14ac:dyDescent="0.35">
      <c r="A371" s="18" t="s">
        <v>3016</v>
      </c>
      <c r="B371" s="18" t="s">
        <v>3229</v>
      </c>
      <c r="C371" s="18" t="s">
        <v>115</v>
      </c>
      <c r="D371" s="19">
        <v>20</v>
      </c>
      <c r="E371" s="19">
        <v>40</v>
      </c>
      <c r="F371" s="19">
        <v>27</v>
      </c>
      <c r="G371" s="19">
        <v>2</v>
      </c>
      <c r="H371" s="19">
        <v>4</v>
      </c>
      <c r="I371" s="19">
        <v>4</v>
      </c>
      <c r="J371" s="19">
        <v>2</v>
      </c>
      <c r="K371" s="20">
        <f>ROUND(1+(SUMPRODUCT(INDEX(CachTinhDiem!$B$8:$E$11,MATCH($B371,CachTinhDiem!$A$8:$A$11,0),0),$G371:$J371)-1)*9/4,1)</f>
        <v>6</v>
      </c>
      <c r="L371" s="20">
        <f>ROUND(1+(INDEX(CachTinhDiem!$B$15:$E$20,MATCH($C371,CachTinhDiem!$A$15:$A$20,0),MATCH($B371,CachTinhDiem!$B$14:$E$14,0))-1)*9/4,1)</f>
        <v>10</v>
      </c>
      <c r="M371" s="19">
        <f t="shared" si="5"/>
        <v>0</v>
      </c>
      <c r="N371" s="23">
        <f>MAX(0,1-M371*CachTinhDiem!$B$25)</f>
        <v>1</v>
      </c>
      <c r="O371" s="20">
        <f>ROUND((CachTinhDiem!$B$23*K371+CachTinhDiem!$B$24*L371)*N371,1)</f>
        <v>7.2</v>
      </c>
      <c r="P371" s="19" t="s">
        <v>3227</v>
      </c>
    </row>
    <row r="372" spans="1:16" ht="15" customHeight="1" x14ac:dyDescent="0.35">
      <c r="A372" s="18" t="s">
        <v>1862</v>
      </c>
      <c r="B372" s="18" t="s">
        <v>3229</v>
      </c>
      <c r="C372" s="18" t="s">
        <v>103</v>
      </c>
      <c r="D372" s="19">
        <v>9</v>
      </c>
      <c r="E372" s="19">
        <v>29</v>
      </c>
      <c r="F372" s="19">
        <v>7</v>
      </c>
      <c r="G372" s="19">
        <v>4</v>
      </c>
      <c r="H372" s="19">
        <v>2</v>
      </c>
      <c r="I372" s="19">
        <v>3</v>
      </c>
      <c r="J372" s="19">
        <v>5</v>
      </c>
      <c r="K372" s="20">
        <f>ROUND(1+(SUMPRODUCT(INDEX(CachTinhDiem!$B$8:$E$11,MATCH($B372,CachTinhDiem!$A$8:$A$11,0),0),$G372:$J372)-1)*9/4,1)</f>
        <v>6.4</v>
      </c>
      <c r="L372" s="20">
        <f>ROUND(1+(INDEX(CachTinhDiem!$B$15:$E$20,MATCH($C372,CachTinhDiem!$A$15:$A$20,0),MATCH($B372,CachTinhDiem!$B$14:$E$14,0))-1)*9/4,1)</f>
        <v>7.8</v>
      </c>
      <c r="M372" s="19">
        <f t="shared" si="5"/>
        <v>2</v>
      </c>
      <c r="N372" s="23">
        <f>MAX(0,1-M372*CachTinhDiem!$B$25)</f>
        <v>0.8</v>
      </c>
      <c r="O372" s="20">
        <f>ROUND((CachTinhDiem!$B$23*K372+CachTinhDiem!$B$24*L372)*N372,1)</f>
        <v>5.5</v>
      </c>
      <c r="P372" s="19" t="s">
        <v>3225</v>
      </c>
    </row>
    <row r="373" spans="1:16" ht="15" customHeight="1" x14ac:dyDescent="0.35">
      <c r="A373" s="18" t="s">
        <v>2104</v>
      </c>
      <c r="B373" s="18" t="s">
        <v>3228</v>
      </c>
      <c r="C373" s="18" t="s">
        <v>103</v>
      </c>
      <c r="D373" s="19">
        <v>15</v>
      </c>
      <c r="E373" s="19">
        <v>33</v>
      </c>
      <c r="F373" s="19">
        <v>20</v>
      </c>
      <c r="G373" s="19">
        <v>2</v>
      </c>
      <c r="H373" s="19">
        <v>3</v>
      </c>
      <c r="I373" s="19">
        <v>2</v>
      </c>
      <c r="J373" s="19">
        <v>5</v>
      </c>
      <c r="K373" s="20">
        <f>ROUND(1+(SUMPRODUCT(INDEX(CachTinhDiem!$B$8:$E$11,MATCH($B373,CachTinhDiem!$A$8:$A$11,0),0),$G373:$J373)-1)*9/4,1)</f>
        <v>7.8</v>
      </c>
      <c r="L373" s="20">
        <f>ROUND(1+(INDEX(CachTinhDiem!$B$15:$E$20,MATCH($C373,CachTinhDiem!$A$15:$A$20,0),MATCH($B373,CachTinhDiem!$B$14:$E$14,0))-1)*9/4,1)</f>
        <v>10</v>
      </c>
      <c r="M373" s="19">
        <f t="shared" si="5"/>
        <v>0</v>
      </c>
      <c r="N373" s="23">
        <f>MAX(0,1-M373*CachTinhDiem!$B$25)</f>
        <v>1</v>
      </c>
      <c r="O373" s="20">
        <f>ROUND((CachTinhDiem!$B$23*K373+CachTinhDiem!$B$24*L373)*N373,1)</f>
        <v>8.5</v>
      </c>
      <c r="P373" s="19" t="s">
        <v>3225</v>
      </c>
    </row>
    <row r="374" spans="1:16" ht="15" customHeight="1" x14ac:dyDescent="0.35">
      <c r="A374" s="18" t="s">
        <v>517</v>
      </c>
      <c r="B374" s="18" t="s">
        <v>3224</v>
      </c>
      <c r="C374" s="18" t="s">
        <v>115</v>
      </c>
      <c r="D374" s="19">
        <v>5</v>
      </c>
      <c r="E374" s="19">
        <v>18</v>
      </c>
      <c r="F374" s="19">
        <v>21</v>
      </c>
      <c r="G374" s="19">
        <v>4</v>
      </c>
      <c r="H374" s="19">
        <v>1</v>
      </c>
      <c r="I374" s="19">
        <v>2</v>
      </c>
      <c r="J374" s="19">
        <v>4</v>
      </c>
      <c r="K374" s="20">
        <f>ROUND(1+(SUMPRODUCT(INDEX(CachTinhDiem!$B$8:$E$11,MATCH($B374,CachTinhDiem!$A$8:$A$11,0),0),$G374:$J374)-1)*9/4,1)</f>
        <v>4.2</v>
      </c>
      <c r="L374" s="20">
        <f>ROUND(1+(INDEX(CachTinhDiem!$B$15:$E$20,MATCH($C374,CachTinhDiem!$A$15:$A$20,0),MATCH($B374,CachTinhDiem!$B$14:$E$14,0))-1)*9/4,1)</f>
        <v>7.8</v>
      </c>
      <c r="M374" s="19">
        <f t="shared" si="5"/>
        <v>3</v>
      </c>
      <c r="N374" s="23">
        <f>MAX(0,1-M374*CachTinhDiem!$B$25)</f>
        <v>0.7</v>
      </c>
      <c r="O374" s="20">
        <f>ROUND((CachTinhDiem!$B$23*K374+CachTinhDiem!$B$24*L374)*N374,1)</f>
        <v>3.7</v>
      </c>
      <c r="P374" s="19" t="s">
        <v>3227</v>
      </c>
    </row>
    <row r="375" spans="1:16" ht="15" customHeight="1" x14ac:dyDescent="0.35">
      <c r="A375" s="18" t="s">
        <v>2596</v>
      </c>
      <c r="B375" s="18" t="s">
        <v>3226</v>
      </c>
      <c r="C375" s="18" t="s">
        <v>90</v>
      </c>
      <c r="D375" s="19">
        <v>5</v>
      </c>
      <c r="E375" s="19">
        <v>21</v>
      </c>
      <c r="F375" s="19">
        <v>8</v>
      </c>
      <c r="G375" s="19">
        <v>4</v>
      </c>
      <c r="H375" s="19">
        <v>1</v>
      </c>
      <c r="I375" s="19">
        <v>3</v>
      </c>
      <c r="J375" s="19">
        <v>3</v>
      </c>
      <c r="K375" s="20">
        <f>ROUND(1+(SUMPRODUCT(INDEX(CachTinhDiem!$B$8:$E$11,MATCH($B375,CachTinhDiem!$A$8:$A$11,0),0),$G375:$J375)-1)*9/4,1)</f>
        <v>4.2</v>
      </c>
      <c r="L375" s="20">
        <f>ROUND(1+(INDEX(CachTinhDiem!$B$15:$E$20,MATCH($C375,CachTinhDiem!$A$15:$A$20,0),MATCH($B375,CachTinhDiem!$B$14:$E$14,0))-1)*9/4,1)</f>
        <v>7.8</v>
      </c>
      <c r="M375" s="19">
        <f t="shared" si="5"/>
        <v>0</v>
      </c>
      <c r="N375" s="23">
        <f>MAX(0,1-M375*CachTinhDiem!$B$25)</f>
        <v>1</v>
      </c>
      <c r="O375" s="20">
        <f>ROUND((CachTinhDiem!$B$23*K375+CachTinhDiem!$B$24*L375)*N375,1)</f>
        <v>5.3</v>
      </c>
      <c r="P375" s="19" t="s">
        <v>3227</v>
      </c>
    </row>
    <row r="376" spans="1:16" ht="15" customHeight="1" x14ac:dyDescent="0.35">
      <c r="A376" s="18" t="s">
        <v>2704</v>
      </c>
      <c r="B376" s="18" t="s">
        <v>3229</v>
      </c>
      <c r="C376" s="18" t="s">
        <v>103</v>
      </c>
      <c r="D376" s="19">
        <v>8</v>
      </c>
      <c r="E376" s="19">
        <v>33</v>
      </c>
      <c r="F376" s="19">
        <v>27</v>
      </c>
      <c r="G376" s="19">
        <v>4</v>
      </c>
      <c r="H376" s="19">
        <v>1</v>
      </c>
      <c r="I376" s="19">
        <v>2</v>
      </c>
      <c r="J376" s="19">
        <v>4</v>
      </c>
      <c r="K376" s="20">
        <f>ROUND(1+(SUMPRODUCT(INDEX(CachTinhDiem!$B$8:$E$11,MATCH($B376,CachTinhDiem!$A$8:$A$11,0),0),$G376:$J376)-1)*9/4,1)</f>
        <v>4.4000000000000004</v>
      </c>
      <c r="L376" s="20">
        <f>ROUND(1+(INDEX(CachTinhDiem!$B$15:$E$20,MATCH($C376,CachTinhDiem!$A$15:$A$20,0),MATCH($B376,CachTinhDiem!$B$14:$E$14,0))-1)*9/4,1)</f>
        <v>7.8</v>
      </c>
      <c r="M376" s="19">
        <f t="shared" si="5"/>
        <v>0</v>
      </c>
      <c r="N376" s="23">
        <f>MAX(0,1-M376*CachTinhDiem!$B$25)</f>
        <v>1</v>
      </c>
      <c r="O376" s="20">
        <f>ROUND((CachTinhDiem!$B$23*K376+CachTinhDiem!$B$24*L376)*N376,1)</f>
        <v>5.4</v>
      </c>
      <c r="P376" s="19" t="s">
        <v>3227</v>
      </c>
    </row>
    <row r="377" spans="1:16" ht="15" customHeight="1" x14ac:dyDescent="0.35">
      <c r="A377" s="18" t="s">
        <v>2255</v>
      </c>
      <c r="B377" s="18" t="s">
        <v>3226</v>
      </c>
      <c r="C377" s="18" t="s">
        <v>150</v>
      </c>
      <c r="D377" s="19">
        <v>20</v>
      </c>
      <c r="E377" s="19">
        <v>38</v>
      </c>
      <c r="F377" s="19">
        <v>15</v>
      </c>
      <c r="G377" s="19">
        <v>2</v>
      </c>
      <c r="H377" s="19">
        <v>4</v>
      </c>
      <c r="I377" s="19">
        <v>3</v>
      </c>
      <c r="J377" s="19">
        <v>4</v>
      </c>
      <c r="K377" s="20">
        <f>ROUND(1+(SUMPRODUCT(INDEX(CachTinhDiem!$B$8:$E$11,MATCH($B377,CachTinhDiem!$A$8:$A$11,0),0),$G377:$J377)-1)*9/4,1)</f>
        <v>6.6</v>
      </c>
      <c r="L377" s="20">
        <f>ROUND(1+(INDEX(CachTinhDiem!$B$15:$E$20,MATCH($C377,CachTinhDiem!$A$15:$A$20,0),MATCH($B377,CachTinhDiem!$B$14:$E$14,0))-1)*9/4,1)</f>
        <v>10</v>
      </c>
      <c r="M377" s="19">
        <f t="shared" si="5"/>
        <v>5</v>
      </c>
      <c r="N377" s="23">
        <f>MAX(0,1-M377*CachTinhDiem!$B$25)</f>
        <v>0.5</v>
      </c>
      <c r="O377" s="20">
        <f>ROUND((CachTinhDiem!$B$23*K377+CachTinhDiem!$B$24*L377)*N377,1)</f>
        <v>3.8</v>
      </c>
      <c r="P377" s="19" t="s">
        <v>3227</v>
      </c>
    </row>
    <row r="378" spans="1:16" ht="15" customHeight="1" x14ac:dyDescent="0.35">
      <c r="A378" s="18" t="s">
        <v>513</v>
      </c>
      <c r="B378" s="18" t="s">
        <v>3229</v>
      </c>
      <c r="C378" s="18" t="s">
        <v>138</v>
      </c>
      <c r="D378" s="19">
        <v>9</v>
      </c>
      <c r="E378" s="19">
        <v>22</v>
      </c>
      <c r="F378" s="19">
        <v>39</v>
      </c>
      <c r="G378" s="19">
        <v>3</v>
      </c>
      <c r="H378" s="19">
        <v>3</v>
      </c>
      <c r="I378" s="19">
        <v>4</v>
      </c>
      <c r="J378" s="19">
        <v>3</v>
      </c>
      <c r="K378" s="20">
        <f>ROUND(1+(SUMPRODUCT(INDEX(CachTinhDiem!$B$8:$E$11,MATCH($B378,CachTinhDiem!$A$8:$A$11,0),0),$G378:$J378)-1)*9/4,1)</f>
        <v>6.2</v>
      </c>
      <c r="L378" s="20">
        <f>ROUND(1+(INDEX(CachTinhDiem!$B$15:$E$20,MATCH($C378,CachTinhDiem!$A$15:$A$20,0),MATCH($B378,CachTinhDiem!$B$14:$E$14,0))-1)*9/4,1)</f>
        <v>7.8</v>
      </c>
      <c r="M378" s="19">
        <f t="shared" si="5"/>
        <v>17</v>
      </c>
      <c r="N378" s="23">
        <f>MAX(0,1-M378*CachTinhDiem!$B$25)</f>
        <v>0</v>
      </c>
      <c r="O378" s="20">
        <f>ROUND((CachTinhDiem!$B$23*K378+CachTinhDiem!$B$24*L378)*N378,1)</f>
        <v>0</v>
      </c>
      <c r="P378" s="19" t="s">
        <v>3227</v>
      </c>
    </row>
    <row r="379" spans="1:16" ht="15" customHeight="1" x14ac:dyDescent="0.35">
      <c r="A379" s="18" t="s">
        <v>3052</v>
      </c>
      <c r="B379" s="18" t="s">
        <v>3226</v>
      </c>
      <c r="C379" s="18" t="s">
        <v>115</v>
      </c>
      <c r="D379" s="19">
        <v>21</v>
      </c>
      <c r="E379" s="19">
        <v>39</v>
      </c>
      <c r="F379" s="19">
        <v>14</v>
      </c>
      <c r="G379" s="19">
        <v>2</v>
      </c>
      <c r="H379" s="19">
        <v>2</v>
      </c>
      <c r="I379" s="19">
        <v>4</v>
      </c>
      <c r="J379" s="19">
        <v>4</v>
      </c>
      <c r="K379" s="20">
        <f>ROUND(1+(SUMPRODUCT(INDEX(CachTinhDiem!$B$8:$E$11,MATCH($B379,CachTinhDiem!$A$8:$A$11,0),0),$G379:$J379)-1)*9/4,1)</f>
        <v>6.4</v>
      </c>
      <c r="L379" s="20">
        <f>ROUND(1+(INDEX(CachTinhDiem!$B$15:$E$20,MATCH($C379,CachTinhDiem!$A$15:$A$20,0),MATCH($B379,CachTinhDiem!$B$14:$E$14,0))-1)*9/4,1)</f>
        <v>10</v>
      </c>
      <c r="M379" s="19">
        <f t="shared" si="5"/>
        <v>7</v>
      </c>
      <c r="N379" s="23">
        <f>MAX(0,1-M379*CachTinhDiem!$B$25)</f>
        <v>0.29999999999999993</v>
      </c>
      <c r="O379" s="20">
        <f>ROUND((CachTinhDiem!$B$23*K379+CachTinhDiem!$B$24*L379)*N379,1)</f>
        <v>2.2000000000000002</v>
      </c>
      <c r="P379" s="19" t="s">
        <v>3225</v>
      </c>
    </row>
    <row r="380" spans="1:16" ht="15" customHeight="1" x14ac:dyDescent="0.35">
      <c r="A380" s="18" t="s">
        <v>1483</v>
      </c>
      <c r="B380" s="18" t="s">
        <v>3228</v>
      </c>
      <c r="C380" s="18" t="s">
        <v>103</v>
      </c>
      <c r="D380" s="19">
        <v>5</v>
      </c>
      <c r="E380" s="19">
        <v>12</v>
      </c>
      <c r="F380" s="19">
        <v>39</v>
      </c>
      <c r="G380" s="19">
        <v>4</v>
      </c>
      <c r="H380" s="19">
        <v>1</v>
      </c>
      <c r="I380" s="19">
        <v>1</v>
      </c>
      <c r="J380" s="19">
        <v>5</v>
      </c>
      <c r="K380" s="20">
        <f>ROUND(1+(SUMPRODUCT(INDEX(CachTinhDiem!$B$8:$E$11,MATCH($B380,CachTinhDiem!$A$8:$A$11,0),0),$G380:$J380)-1)*9/4,1)</f>
        <v>6.4</v>
      </c>
      <c r="L380" s="20">
        <f>ROUND(1+(INDEX(CachTinhDiem!$B$15:$E$20,MATCH($C380,CachTinhDiem!$A$15:$A$20,0),MATCH($B380,CachTinhDiem!$B$14:$E$14,0))-1)*9/4,1)</f>
        <v>10</v>
      </c>
      <c r="M380" s="19">
        <f t="shared" si="5"/>
        <v>27</v>
      </c>
      <c r="N380" s="23">
        <f>MAX(0,1-M380*CachTinhDiem!$B$25)</f>
        <v>0</v>
      </c>
      <c r="O380" s="20">
        <f>ROUND((CachTinhDiem!$B$23*K380+CachTinhDiem!$B$24*L380)*N380,1)</f>
        <v>0</v>
      </c>
      <c r="P380" s="19" t="s">
        <v>3227</v>
      </c>
    </row>
    <row r="381" spans="1:16" ht="15" customHeight="1" x14ac:dyDescent="0.35">
      <c r="A381" s="18" t="s">
        <v>1988</v>
      </c>
      <c r="B381" s="18" t="s">
        <v>3229</v>
      </c>
      <c r="C381" s="18" t="s">
        <v>138</v>
      </c>
      <c r="D381" s="19">
        <v>13</v>
      </c>
      <c r="E381" s="19">
        <v>31</v>
      </c>
      <c r="F381" s="19">
        <v>36</v>
      </c>
      <c r="G381" s="19">
        <v>2</v>
      </c>
      <c r="H381" s="19">
        <v>3</v>
      </c>
      <c r="I381" s="19">
        <v>4</v>
      </c>
      <c r="J381" s="19">
        <v>3</v>
      </c>
      <c r="K381" s="20">
        <f>ROUND(1+(SUMPRODUCT(INDEX(CachTinhDiem!$B$8:$E$11,MATCH($B381,CachTinhDiem!$A$8:$A$11,0),0),$G381:$J381)-1)*9/4,1)</f>
        <v>6</v>
      </c>
      <c r="L381" s="20">
        <f>ROUND(1+(INDEX(CachTinhDiem!$B$15:$E$20,MATCH($C381,CachTinhDiem!$A$15:$A$20,0),MATCH($B381,CachTinhDiem!$B$14:$E$14,0))-1)*9/4,1)</f>
        <v>7.8</v>
      </c>
      <c r="M381" s="19">
        <f t="shared" si="5"/>
        <v>5</v>
      </c>
      <c r="N381" s="23">
        <f>MAX(0,1-M381*CachTinhDiem!$B$25)</f>
        <v>0.5</v>
      </c>
      <c r="O381" s="20">
        <f>ROUND((CachTinhDiem!$B$23*K381+CachTinhDiem!$B$24*L381)*N381,1)</f>
        <v>3.3</v>
      </c>
      <c r="P381" s="19" t="s">
        <v>3227</v>
      </c>
    </row>
    <row r="382" spans="1:16" ht="15" customHeight="1" x14ac:dyDescent="0.35">
      <c r="A382" s="18" t="s">
        <v>2346</v>
      </c>
      <c r="B382" s="18" t="s">
        <v>3224</v>
      </c>
      <c r="C382" s="18" t="s">
        <v>150</v>
      </c>
      <c r="D382" s="19">
        <v>26</v>
      </c>
      <c r="E382" s="19">
        <v>39</v>
      </c>
      <c r="F382" s="19">
        <v>39</v>
      </c>
      <c r="G382" s="19">
        <v>1</v>
      </c>
      <c r="H382" s="19">
        <v>5</v>
      </c>
      <c r="I382" s="19">
        <v>2</v>
      </c>
      <c r="J382" s="19">
        <v>3</v>
      </c>
      <c r="K382" s="20">
        <f>ROUND(1+(SUMPRODUCT(INDEX(CachTinhDiem!$B$8:$E$11,MATCH($B382,CachTinhDiem!$A$8:$A$11,0),0),$G382:$J382)-1)*9/4,1)</f>
        <v>4.4000000000000004</v>
      </c>
      <c r="L382" s="20">
        <f>ROUND(1+(INDEX(CachTinhDiem!$B$15:$E$20,MATCH($C382,CachTinhDiem!$A$15:$A$20,0),MATCH($B382,CachTinhDiem!$B$14:$E$14,0))-1)*9/4,1)</f>
        <v>3.3</v>
      </c>
      <c r="M382" s="19">
        <f t="shared" si="5"/>
        <v>0</v>
      </c>
      <c r="N382" s="23">
        <f>MAX(0,1-M382*CachTinhDiem!$B$25)</f>
        <v>1</v>
      </c>
      <c r="O382" s="20">
        <f>ROUND((CachTinhDiem!$B$23*K382+CachTinhDiem!$B$24*L382)*N382,1)</f>
        <v>4.0999999999999996</v>
      </c>
      <c r="P382" s="19" t="s">
        <v>3227</v>
      </c>
    </row>
    <row r="383" spans="1:16" ht="15" customHeight="1" x14ac:dyDescent="0.35">
      <c r="A383" s="18" t="s">
        <v>2853</v>
      </c>
      <c r="B383" s="18" t="s">
        <v>3229</v>
      </c>
      <c r="C383" s="18" t="s">
        <v>138</v>
      </c>
      <c r="D383" s="19">
        <v>7</v>
      </c>
      <c r="E383" s="19">
        <v>40</v>
      </c>
      <c r="F383" s="19">
        <v>22</v>
      </c>
      <c r="G383" s="19">
        <v>3</v>
      </c>
      <c r="H383" s="19">
        <v>5</v>
      </c>
      <c r="I383" s="19">
        <v>4</v>
      </c>
      <c r="J383" s="19">
        <v>2</v>
      </c>
      <c r="K383" s="20">
        <f>ROUND(1+(SUMPRODUCT(INDEX(CachTinhDiem!$B$8:$E$11,MATCH($B383,CachTinhDiem!$A$8:$A$11,0),0),$G383:$J383)-1)*9/4,1)</f>
        <v>6.9</v>
      </c>
      <c r="L383" s="20">
        <f>ROUND(1+(INDEX(CachTinhDiem!$B$15:$E$20,MATCH($C383,CachTinhDiem!$A$15:$A$20,0),MATCH($B383,CachTinhDiem!$B$14:$E$14,0))-1)*9/4,1)</f>
        <v>7.8</v>
      </c>
      <c r="M383" s="19">
        <f t="shared" si="5"/>
        <v>0</v>
      </c>
      <c r="N383" s="23">
        <f>MAX(0,1-M383*CachTinhDiem!$B$25)</f>
        <v>1</v>
      </c>
      <c r="O383" s="20">
        <f>ROUND((CachTinhDiem!$B$23*K383+CachTinhDiem!$B$24*L383)*N383,1)</f>
        <v>7.2</v>
      </c>
      <c r="P383" s="19" t="s">
        <v>3227</v>
      </c>
    </row>
    <row r="384" spans="1:16" ht="15" customHeight="1" x14ac:dyDescent="0.35">
      <c r="A384" s="18" t="s">
        <v>814</v>
      </c>
      <c r="B384" s="18" t="s">
        <v>3226</v>
      </c>
      <c r="C384" s="18" t="s">
        <v>90</v>
      </c>
      <c r="D384" s="19">
        <v>8</v>
      </c>
      <c r="E384" s="19">
        <v>23</v>
      </c>
      <c r="F384" s="19">
        <v>36</v>
      </c>
      <c r="G384" s="19">
        <v>4</v>
      </c>
      <c r="H384" s="19">
        <v>2</v>
      </c>
      <c r="I384" s="19">
        <v>3</v>
      </c>
      <c r="J384" s="19">
        <v>2</v>
      </c>
      <c r="K384" s="20">
        <f>ROUND(1+(SUMPRODUCT(INDEX(CachTinhDiem!$B$8:$E$11,MATCH($B384,CachTinhDiem!$A$8:$A$11,0),0),$G384:$J384)-1)*9/4,1)</f>
        <v>4.4000000000000004</v>
      </c>
      <c r="L384" s="20">
        <f>ROUND(1+(INDEX(CachTinhDiem!$B$15:$E$20,MATCH($C384,CachTinhDiem!$A$15:$A$20,0),MATCH($B384,CachTinhDiem!$B$14:$E$14,0))-1)*9/4,1)</f>
        <v>7.8</v>
      </c>
      <c r="M384" s="19">
        <f t="shared" si="5"/>
        <v>13</v>
      </c>
      <c r="N384" s="23">
        <f>MAX(0,1-M384*CachTinhDiem!$B$25)</f>
        <v>0</v>
      </c>
      <c r="O384" s="20">
        <f>ROUND((CachTinhDiem!$B$23*K384+CachTinhDiem!$B$24*L384)*N384,1)</f>
        <v>0</v>
      </c>
      <c r="P384" s="19" t="s">
        <v>3225</v>
      </c>
    </row>
    <row r="385" spans="1:16" ht="15" customHeight="1" x14ac:dyDescent="0.35">
      <c r="A385" s="18" t="s">
        <v>1986</v>
      </c>
      <c r="B385" s="18" t="s">
        <v>3229</v>
      </c>
      <c r="C385" s="18" t="s">
        <v>138</v>
      </c>
      <c r="D385" s="19">
        <v>11</v>
      </c>
      <c r="E385" s="19">
        <v>32</v>
      </c>
      <c r="F385" s="19">
        <v>29</v>
      </c>
      <c r="G385" s="19">
        <v>2</v>
      </c>
      <c r="H385" s="19">
        <v>4</v>
      </c>
      <c r="I385" s="19">
        <v>4</v>
      </c>
      <c r="J385" s="19">
        <v>3</v>
      </c>
      <c r="K385" s="20">
        <f>ROUND(1+(SUMPRODUCT(INDEX(CachTinhDiem!$B$8:$E$11,MATCH($B385,CachTinhDiem!$A$8:$A$11,0),0),$G385:$J385)-1)*9/4,1)</f>
        <v>6.6</v>
      </c>
      <c r="L385" s="20">
        <f>ROUND(1+(INDEX(CachTinhDiem!$B$15:$E$20,MATCH($C385,CachTinhDiem!$A$15:$A$20,0),MATCH($B385,CachTinhDiem!$B$14:$E$14,0))-1)*9/4,1)</f>
        <v>7.8</v>
      </c>
      <c r="M385" s="19">
        <f t="shared" si="5"/>
        <v>0</v>
      </c>
      <c r="N385" s="23">
        <f>MAX(0,1-M385*CachTinhDiem!$B$25)</f>
        <v>1</v>
      </c>
      <c r="O385" s="20">
        <f>ROUND((CachTinhDiem!$B$23*K385+CachTinhDiem!$B$24*L385)*N385,1)</f>
        <v>7</v>
      </c>
      <c r="P385" s="19" t="s">
        <v>3227</v>
      </c>
    </row>
    <row r="386" spans="1:16" ht="15" customHeight="1" x14ac:dyDescent="0.35">
      <c r="A386" s="18" t="s">
        <v>3188</v>
      </c>
      <c r="B386" s="18" t="s">
        <v>3228</v>
      </c>
      <c r="C386" s="18" t="s">
        <v>90</v>
      </c>
      <c r="D386" s="19">
        <v>23</v>
      </c>
      <c r="E386" s="19">
        <v>40</v>
      </c>
      <c r="F386" s="19">
        <v>22</v>
      </c>
      <c r="G386" s="19">
        <v>1</v>
      </c>
      <c r="H386" s="19">
        <v>3</v>
      </c>
      <c r="I386" s="19">
        <v>2</v>
      </c>
      <c r="J386" s="19">
        <v>2</v>
      </c>
      <c r="K386" s="20">
        <f>ROUND(1+(SUMPRODUCT(INDEX(CachTinhDiem!$B$8:$E$11,MATCH($B386,CachTinhDiem!$A$8:$A$11,0),0),$G386:$J386)-1)*9/4,1)</f>
        <v>3.7</v>
      </c>
      <c r="L386" s="20">
        <f>ROUND(1+(INDEX(CachTinhDiem!$B$15:$E$20,MATCH($C386,CachTinhDiem!$A$15:$A$20,0),MATCH($B386,CachTinhDiem!$B$14:$E$14,0))-1)*9/4,1)</f>
        <v>3.3</v>
      </c>
      <c r="M386" s="19">
        <f t="shared" ref="M386:M449" si="6">MAX(0,$D386-$F386,$F386-$E386)</f>
        <v>1</v>
      </c>
      <c r="N386" s="23">
        <f>MAX(0,1-M386*CachTinhDiem!$B$25)</f>
        <v>0.9</v>
      </c>
      <c r="O386" s="20">
        <f>ROUND((CachTinhDiem!$B$23*K386+CachTinhDiem!$B$24*L386)*N386,1)</f>
        <v>3.2</v>
      </c>
      <c r="P386" s="19" t="s">
        <v>3227</v>
      </c>
    </row>
    <row r="387" spans="1:16" ht="15" customHeight="1" x14ac:dyDescent="0.35">
      <c r="A387" s="18" t="s">
        <v>1244</v>
      </c>
      <c r="B387" s="18" t="s">
        <v>3224</v>
      </c>
      <c r="C387" s="18" t="s">
        <v>138</v>
      </c>
      <c r="D387" s="19">
        <v>9</v>
      </c>
      <c r="E387" s="19">
        <v>28</v>
      </c>
      <c r="F387" s="19">
        <v>17</v>
      </c>
      <c r="G387" s="19">
        <v>3</v>
      </c>
      <c r="H387" s="19">
        <v>3</v>
      </c>
      <c r="I387" s="19">
        <v>4</v>
      </c>
      <c r="J387" s="19">
        <v>3</v>
      </c>
      <c r="K387" s="20">
        <f>ROUND(1+(SUMPRODUCT(INDEX(CachTinhDiem!$B$8:$E$11,MATCH($B387,CachTinhDiem!$A$8:$A$11,0),0),$G387:$J387)-1)*9/4,1)</f>
        <v>6.6</v>
      </c>
      <c r="L387" s="20">
        <f>ROUND(1+(INDEX(CachTinhDiem!$B$15:$E$20,MATCH($C387,CachTinhDiem!$A$15:$A$20,0),MATCH($B387,CachTinhDiem!$B$14:$E$14,0))-1)*9/4,1)</f>
        <v>10</v>
      </c>
      <c r="M387" s="19">
        <f t="shared" si="6"/>
        <v>0</v>
      </c>
      <c r="N387" s="23">
        <f>MAX(0,1-M387*CachTinhDiem!$B$25)</f>
        <v>1</v>
      </c>
      <c r="O387" s="20">
        <f>ROUND((CachTinhDiem!$B$23*K387+CachTinhDiem!$B$24*L387)*N387,1)</f>
        <v>7.6</v>
      </c>
      <c r="P387" s="19" t="s">
        <v>3227</v>
      </c>
    </row>
    <row r="388" spans="1:16" ht="15" customHeight="1" x14ac:dyDescent="0.35">
      <c r="A388" s="18" t="s">
        <v>3076</v>
      </c>
      <c r="B388" s="18" t="s">
        <v>3226</v>
      </c>
      <c r="C388" s="18" t="s">
        <v>150</v>
      </c>
      <c r="D388" s="19">
        <v>28</v>
      </c>
      <c r="E388" s="19">
        <v>40</v>
      </c>
      <c r="F388" s="19">
        <v>23</v>
      </c>
      <c r="G388" s="19">
        <v>1</v>
      </c>
      <c r="H388" s="19">
        <v>5</v>
      </c>
      <c r="I388" s="19">
        <v>3</v>
      </c>
      <c r="J388" s="19">
        <v>3</v>
      </c>
      <c r="K388" s="20">
        <f>ROUND(1+(SUMPRODUCT(INDEX(CachTinhDiem!$B$8:$E$11,MATCH($B388,CachTinhDiem!$A$8:$A$11,0),0),$G388:$J388)-1)*9/4,1)</f>
        <v>6.9</v>
      </c>
      <c r="L388" s="20">
        <f>ROUND(1+(INDEX(CachTinhDiem!$B$15:$E$20,MATCH($C388,CachTinhDiem!$A$15:$A$20,0),MATCH($B388,CachTinhDiem!$B$14:$E$14,0))-1)*9/4,1)</f>
        <v>10</v>
      </c>
      <c r="M388" s="19">
        <f t="shared" si="6"/>
        <v>5</v>
      </c>
      <c r="N388" s="23">
        <f>MAX(0,1-M388*CachTinhDiem!$B$25)</f>
        <v>0.5</v>
      </c>
      <c r="O388" s="20">
        <f>ROUND((CachTinhDiem!$B$23*K388+CachTinhDiem!$B$24*L388)*N388,1)</f>
        <v>3.9</v>
      </c>
      <c r="P388" s="19" t="s">
        <v>3227</v>
      </c>
    </row>
    <row r="389" spans="1:16" ht="15" customHeight="1" x14ac:dyDescent="0.35">
      <c r="A389" s="18" t="s">
        <v>1572</v>
      </c>
      <c r="B389" s="18" t="s">
        <v>3224</v>
      </c>
      <c r="C389" s="18" t="s">
        <v>115</v>
      </c>
      <c r="D389" s="19">
        <v>26</v>
      </c>
      <c r="E389" s="19">
        <v>39</v>
      </c>
      <c r="F389" s="19">
        <v>26</v>
      </c>
      <c r="G389" s="19">
        <v>1</v>
      </c>
      <c r="H389" s="19">
        <v>5</v>
      </c>
      <c r="I389" s="19">
        <v>3</v>
      </c>
      <c r="J389" s="19">
        <v>1</v>
      </c>
      <c r="K389" s="20">
        <f>ROUND(1+(SUMPRODUCT(INDEX(CachTinhDiem!$B$8:$E$11,MATCH($B389,CachTinhDiem!$A$8:$A$11,0),0),$G389:$J389)-1)*9/4,1)</f>
        <v>5.0999999999999996</v>
      </c>
      <c r="L389" s="20">
        <f>ROUND(1+(INDEX(CachTinhDiem!$B$15:$E$20,MATCH($C389,CachTinhDiem!$A$15:$A$20,0),MATCH($B389,CachTinhDiem!$B$14:$E$14,0))-1)*9/4,1)</f>
        <v>7.8</v>
      </c>
      <c r="M389" s="19">
        <f t="shared" si="6"/>
        <v>0</v>
      </c>
      <c r="N389" s="23">
        <f>MAX(0,1-M389*CachTinhDiem!$B$25)</f>
        <v>1</v>
      </c>
      <c r="O389" s="20">
        <f>ROUND((CachTinhDiem!$B$23*K389+CachTinhDiem!$B$24*L389)*N389,1)</f>
        <v>5.9</v>
      </c>
      <c r="P389" s="19" t="s">
        <v>3227</v>
      </c>
    </row>
    <row r="390" spans="1:16" ht="15" customHeight="1" x14ac:dyDescent="0.35">
      <c r="A390" s="18" t="s">
        <v>738</v>
      </c>
      <c r="B390" s="18" t="s">
        <v>3229</v>
      </c>
      <c r="C390" s="18" t="s">
        <v>115</v>
      </c>
      <c r="D390" s="19">
        <v>17</v>
      </c>
      <c r="E390" s="19">
        <v>33</v>
      </c>
      <c r="F390" s="19">
        <v>12</v>
      </c>
      <c r="G390" s="19">
        <v>2</v>
      </c>
      <c r="H390" s="19">
        <v>4</v>
      </c>
      <c r="I390" s="19">
        <v>3</v>
      </c>
      <c r="J390" s="19">
        <v>3</v>
      </c>
      <c r="K390" s="20">
        <f>ROUND(1+(SUMPRODUCT(INDEX(CachTinhDiem!$B$8:$E$11,MATCH($B390,CachTinhDiem!$A$8:$A$11,0),0),$G390:$J390)-1)*9/4,1)</f>
        <v>6</v>
      </c>
      <c r="L390" s="20">
        <f>ROUND(1+(INDEX(CachTinhDiem!$B$15:$E$20,MATCH($C390,CachTinhDiem!$A$15:$A$20,0),MATCH($B390,CachTinhDiem!$B$14:$E$14,0))-1)*9/4,1)</f>
        <v>10</v>
      </c>
      <c r="M390" s="19">
        <f t="shared" si="6"/>
        <v>5</v>
      </c>
      <c r="N390" s="23">
        <f>MAX(0,1-M390*CachTinhDiem!$B$25)</f>
        <v>0.5</v>
      </c>
      <c r="O390" s="20">
        <f>ROUND((CachTinhDiem!$B$23*K390+CachTinhDiem!$B$24*L390)*N390,1)</f>
        <v>3.6</v>
      </c>
      <c r="P390" s="19" t="s">
        <v>3227</v>
      </c>
    </row>
    <row r="391" spans="1:16" ht="15" customHeight="1" x14ac:dyDescent="0.35">
      <c r="A391" s="18" t="s">
        <v>2215</v>
      </c>
      <c r="B391" s="18" t="s">
        <v>3229</v>
      </c>
      <c r="C391" s="18" t="s">
        <v>150</v>
      </c>
      <c r="D391" s="19">
        <v>18</v>
      </c>
      <c r="E391" s="19">
        <v>36</v>
      </c>
      <c r="F391" s="19">
        <v>38</v>
      </c>
      <c r="G391" s="19">
        <v>2</v>
      </c>
      <c r="H391" s="19">
        <v>4</v>
      </c>
      <c r="I391" s="19">
        <v>3</v>
      </c>
      <c r="J391" s="19">
        <v>4</v>
      </c>
      <c r="K391" s="20">
        <f>ROUND(1+(SUMPRODUCT(INDEX(CachTinhDiem!$B$8:$E$11,MATCH($B391,CachTinhDiem!$A$8:$A$11,0),0),$G391:$J391)-1)*9/4,1)</f>
        <v>6.6</v>
      </c>
      <c r="L391" s="20">
        <f>ROUND(1+(INDEX(CachTinhDiem!$B$15:$E$20,MATCH($C391,CachTinhDiem!$A$15:$A$20,0),MATCH($B391,CachTinhDiem!$B$14:$E$14,0))-1)*9/4,1)</f>
        <v>7.8</v>
      </c>
      <c r="M391" s="19">
        <f t="shared" si="6"/>
        <v>2</v>
      </c>
      <c r="N391" s="23">
        <f>MAX(0,1-M391*CachTinhDiem!$B$25)</f>
        <v>0.8</v>
      </c>
      <c r="O391" s="20">
        <f>ROUND((CachTinhDiem!$B$23*K391+CachTinhDiem!$B$24*L391)*N391,1)</f>
        <v>5.6</v>
      </c>
      <c r="P391" s="19" t="s">
        <v>3227</v>
      </c>
    </row>
    <row r="392" spans="1:16" ht="15" customHeight="1" x14ac:dyDescent="0.35">
      <c r="A392" s="18" t="s">
        <v>2616</v>
      </c>
      <c r="B392" s="18" t="s">
        <v>3228</v>
      </c>
      <c r="C392" s="18" t="s">
        <v>115</v>
      </c>
      <c r="D392" s="19">
        <v>11</v>
      </c>
      <c r="E392" s="19">
        <v>35</v>
      </c>
      <c r="F392" s="19">
        <v>30</v>
      </c>
      <c r="G392" s="19">
        <v>3</v>
      </c>
      <c r="H392" s="19">
        <v>2</v>
      </c>
      <c r="I392" s="19">
        <v>3</v>
      </c>
      <c r="J392" s="19">
        <v>3</v>
      </c>
      <c r="K392" s="20">
        <f>ROUND(1+(SUMPRODUCT(INDEX(CachTinhDiem!$B$8:$E$11,MATCH($B392,CachTinhDiem!$A$8:$A$11,0),0),$G392:$J392)-1)*9/4,1)</f>
        <v>5.0999999999999996</v>
      </c>
      <c r="L392" s="20">
        <f>ROUND(1+(INDEX(CachTinhDiem!$B$15:$E$20,MATCH($C392,CachTinhDiem!$A$15:$A$20,0),MATCH($B392,CachTinhDiem!$B$14:$E$14,0))-1)*9/4,1)</f>
        <v>5.5</v>
      </c>
      <c r="M392" s="19">
        <f t="shared" si="6"/>
        <v>0</v>
      </c>
      <c r="N392" s="23">
        <f>MAX(0,1-M392*CachTinhDiem!$B$25)</f>
        <v>1</v>
      </c>
      <c r="O392" s="20">
        <f>ROUND((CachTinhDiem!$B$23*K392+CachTinhDiem!$B$24*L392)*N392,1)</f>
        <v>5.2</v>
      </c>
      <c r="P392" s="19" t="s">
        <v>3227</v>
      </c>
    </row>
    <row r="393" spans="1:16" ht="15" customHeight="1" x14ac:dyDescent="0.35">
      <c r="A393" s="18" t="s">
        <v>900</v>
      </c>
      <c r="B393" s="18" t="s">
        <v>3224</v>
      </c>
      <c r="C393" s="18" t="s">
        <v>103</v>
      </c>
      <c r="D393" s="19">
        <v>24</v>
      </c>
      <c r="E393" s="19">
        <v>40</v>
      </c>
      <c r="F393" s="19">
        <v>24</v>
      </c>
      <c r="G393" s="19">
        <v>1</v>
      </c>
      <c r="H393" s="19">
        <v>5</v>
      </c>
      <c r="I393" s="19">
        <v>2</v>
      </c>
      <c r="J393" s="19">
        <v>4</v>
      </c>
      <c r="K393" s="20">
        <f>ROUND(1+(SUMPRODUCT(INDEX(CachTinhDiem!$B$8:$E$11,MATCH($B393,CachTinhDiem!$A$8:$A$11,0),0),$G393:$J393)-1)*9/4,1)</f>
        <v>4.5999999999999996</v>
      </c>
      <c r="L393" s="20">
        <f>ROUND(1+(INDEX(CachTinhDiem!$B$15:$E$20,MATCH($C393,CachTinhDiem!$A$15:$A$20,0),MATCH($B393,CachTinhDiem!$B$14:$E$14,0))-1)*9/4,1)</f>
        <v>3.3</v>
      </c>
      <c r="M393" s="19">
        <f t="shared" si="6"/>
        <v>0</v>
      </c>
      <c r="N393" s="23">
        <f>MAX(0,1-M393*CachTinhDiem!$B$25)</f>
        <v>1</v>
      </c>
      <c r="O393" s="20">
        <f>ROUND((CachTinhDiem!$B$23*K393+CachTinhDiem!$B$24*L393)*N393,1)</f>
        <v>4.2</v>
      </c>
      <c r="P393" s="19" t="s">
        <v>3227</v>
      </c>
    </row>
    <row r="394" spans="1:16" ht="15" customHeight="1" x14ac:dyDescent="0.35">
      <c r="A394" s="18" t="s">
        <v>145</v>
      </c>
      <c r="B394" s="18" t="s">
        <v>3224</v>
      </c>
      <c r="C394" s="18" t="s">
        <v>90</v>
      </c>
      <c r="D394" s="19">
        <v>7</v>
      </c>
      <c r="E394" s="19">
        <v>20</v>
      </c>
      <c r="F394" s="19">
        <v>14</v>
      </c>
      <c r="G394" s="19">
        <v>4</v>
      </c>
      <c r="H394" s="19">
        <v>2</v>
      </c>
      <c r="I394" s="19">
        <v>2</v>
      </c>
      <c r="J394" s="19">
        <v>2</v>
      </c>
      <c r="K394" s="20">
        <f>ROUND(1+(SUMPRODUCT(INDEX(CachTinhDiem!$B$8:$E$11,MATCH($B394,CachTinhDiem!$A$8:$A$11,0),0),$G394:$J394)-1)*9/4,1)</f>
        <v>4.2</v>
      </c>
      <c r="L394" s="20">
        <f>ROUND(1+(INDEX(CachTinhDiem!$B$15:$E$20,MATCH($C394,CachTinhDiem!$A$15:$A$20,0),MATCH($B394,CachTinhDiem!$B$14:$E$14,0))-1)*9/4,1)</f>
        <v>5.5</v>
      </c>
      <c r="M394" s="19">
        <f t="shared" si="6"/>
        <v>0</v>
      </c>
      <c r="N394" s="23">
        <f>MAX(0,1-M394*CachTinhDiem!$B$25)</f>
        <v>1</v>
      </c>
      <c r="O394" s="20">
        <f>ROUND((CachTinhDiem!$B$23*K394+CachTinhDiem!$B$24*L394)*N394,1)</f>
        <v>4.5999999999999996</v>
      </c>
      <c r="P394" s="19" t="s">
        <v>3225</v>
      </c>
    </row>
    <row r="395" spans="1:16" ht="15" customHeight="1" x14ac:dyDescent="0.35">
      <c r="A395" s="18" t="s">
        <v>416</v>
      </c>
      <c r="B395" s="18" t="s">
        <v>3229</v>
      </c>
      <c r="C395" s="18" t="s">
        <v>90</v>
      </c>
      <c r="D395" s="19">
        <v>5</v>
      </c>
      <c r="E395" s="19">
        <v>21</v>
      </c>
      <c r="F395" s="19">
        <v>37</v>
      </c>
      <c r="G395" s="19">
        <v>4</v>
      </c>
      <c r="H395" s="19">
        <v>1</v>
      </c>
      <c r="I395" s="19">
        <v>2</v>
      </c>
      <c r="J395" s="19">
        <v>2</v>
      </c>
      <c r="K395" s="20">
        <f>ROUND(1+(SUMPRODUCT(INDEX(CachTinhDiem!$B$8:$E$11,MATCH($B395,CachTinhDiem!$A$8:$A$11,0),0),$G395:$J395)-1)*9/4,1)</f>
        <v>3</v>
      </c>
      <c r="L395" s="20">
        <f>ROUND(1+(INDEX(CachTinhDiem!$B$15:$E$20,MATCH($C395,CachTinhDiem!$A$15:$A$20,0),MATCH($B395,CachTinhDiem!$B$14:$E$14,0))-1)*9/4,1)</f>
        <v>7.8</v>
      </c>
      <c r="M395" s="19">
        <f t="shared" si="6"/>
        <v>16</v>
      </c>
      <c r="N395" s="23">
        <f>MAX(0,1-M395*CachTinhDiem!$B$25)</f>
        <v>0</v>
      </c>
      <c r="O395" s="20">
        <f>ROUND((CachTinhDiem!$B$23*K395+CachTinhDiem!$B$24*L395)*N395,1)</f>
        <v>0</v>
      </c>
      <c r="P395" s="19" t="s">
        <v>3227</v>
      </c>
    </row>
    <row r="396" spans="1:16" ht="15" customHeight="1" x14ac:dyDescent="0.35">
      <c r="A396" s="18" t="s">
        <v>1808</v>
      </c>
      <c r="B396" s="18" t="s">
        <v>3224</v>
      </c>
      <c r="C396" s="18" t="s">
        <v>150</v>
      </c>
      <c r="D396" s="19">
        <v>5</v>
      </c>
      <c r="E396" s="19">
        <v>18</v>
      </c>
      <c r="F396" s="19">
        <v>38</v>
      </c>
      <c r="G396" s="19">
        <v>4</v>
      </c>
      <c r="H396" s="19">
        <v>1</v>
      </c>
      <c r="I396" s="19">
        <v>4</v>
      </c>
      <c r="J396" s="19">
        <v>3</v>
      </c>
      <c r="K396" s="20">
        <f>ROUND(1+(SUMPRODUCT(INDEX(CachTinhDiem!$B$8:$E$11,MATCH($B396,CachTinhDiem!$A$8:$A$11,0),0),$G396:$J396)-1)*9/4,1)</f>
        <v>6.2</v>
      </c>
      <c r="L396" s="20">
        <f>ROUND(1+(INDEX(CachTinhDiem!$B$15:$E$20,MATCH($C396,CachTinhDiem!$A$15:$A$20,0),MATCH($B396,CachTinhDiem!$B$14:$E$14,0))-1)*9/4,1)</f>
        <v>3.3</v>
      </c>
      <c r="M396" s="19">
        <f t="shared" si="6"/>
        <v>20</v>
      </c>
      <c r="N396" s="23">
        <f>MAX(0,1-M396*CachTinhDiem!$B$25)</f>
        <v>0</v>
      </c>
      <c r="O396" s="20">
        <f>ROUND((CachTinhDiem!$B$23*K396+CachTinhDiem!$B$24*L396)*N396,1)</f>
        <v>0</v>
      </c>
      <c r="P396" s="19" t="s">
        <v>3227</v>
      </c>
    </row>
    <row r="397" spans="1:16" ht="15" customHeight="1" x14ac:dyDescent="0.35">
      <c r="A397" s="18" t="s">
        <v>2853</v>
      </c>
      <c r="B397" s="18" t="s">
        <v>3226</v>
      </c>
      <c r="C397" s="18" t="s">
        <v>138</v>
      </c>
      <c r="D397" s="19">
        <v>7</v>
      </c>
      <c r="E397" s="19">
        <v>40</v>
      </c>
      <c r="F397" s="19">
        <v>36</v>
      </c>
      <c r="G397" s="19">
        <v>3</v>
      </c>
      <c r="H397" s="19">
        <v>5</v>
      </c>
      <c r="I397" s="19">
        <v>4</v>
      </c>
      <c r="J397" s="19">
        <v>2</v>
      </c>
      <c r="K397" s="20">
        <f>ROUND(1+(SUMPRODUCT(INDEX(CachTinhDiem!$B$8:$E$11,MATCH($B397,CachTinhDiem!$A$8:$A$11,0),0),$G397:$J397)-1)*9/4,1)</f>
        <v>7.5</v>
      </c>
      <c r="L397" s="20">
        <f>ROUND(1+(INDEX(CachTinhDiem!$B$15:$E$20,MATCH($C397,CachTinhDiem!$A$15:$A$20,0),MATCH($B397,CachTinhDiem!$B$14:$E$14,0))-1)*9/4,1)</f>
        <v>7.8</v>
      </c>
      <c r="M397" s="19">
        <f t="shared" si="6"/>
        <v>0</v>
      </c>
      <c r="N397" s="23">
        <f>MAX(0,1-M397*CachTinhDiem!$B$25)</f>
        <v>1</v>
      </c>
      <c r="O397" s="20">
        <f>ROUND((CachTinhDiem!$B$23*K397+CachTinhDiem!$B$24*L397)*N397,1)</f>
        <v>7.6</v>
      </c>
      <c r="P397" s="19" t="s">
        <v>3227</v>
      </c>
    </row>
    <row r="398" spans="1:16" ht="15" customHeight="1" x14ac:dyDescent="0.35">
      <c r="A398" s="18" t="s">
        <v>2368</v>
      </c>
      <c r="B398" s="18" t="s">
        <v>3226</v>
      </c>
      <c r="C398" s="18" t="s">
        <v>103</v>
      </c>
      <c r="D398" s="19">
        <v>19</v>
      </c>
      <c r="E398" s="19">
        <v>36</v>
      </c>
      <c r="F398" s="19">
        <v>38</v>
      </c>
      <c r="G398" s="19">
        <v>2</v>
      </c>
      <c r="H398" s="19">
        <v>5</v>
      </c>
      <c r="I398" s="19">
        <v>3</v>
      </c>
      <c r="J398" s="19">
        <v>3</v>
      </c>
      <c r="K398" s="20">
        <f>ROUND(1+(SUMPRODUCT(INDEX(CachTinhDiem!$B$8:$E$11,MATCH($B398,CachTinhDiem!$A$8:$A$11,0),0),$G398:$J398)-1)*9/4,1)</f>
        <v>6.9</v>
      </c>
      <c r="L398" s="20">
        <f>ROUND(1+(INDEX(CachTinhDiem!$B$15:$E$20,MATCH($C398,CachTinhDiem!$A$15:$A$20,0),MATCH($B398,CachTinhDiem!$B$14:$E$14,0))-1)*9/4,1)</f>
        <v>3.3</v>
      </c>
      <c r="M398" s="19">
        <f t="shared" si="6"/>
        <v>2</v>
      </c>
      <c r="N398" s="23">
        <f>MAX(0,1-M398*CachTinhDiem!$B$25)</f>
        <v>0.8</v>
      </c>
      <c r="O398" s="20">
        <f>ROUND((CachTinhDiem!$B$23*K398+CachTinhDiem!$B$24*L398)*N398,1)</f>
        <v>4.7</v>
      </c>
      <c r="P398" s="19" t="s">
        <v>3225</v>
      </c>
    </row>
    <row r="399" spans="1:16" ht="15" customHeight="1" x14ac:dyDescent="0.35">
      <c r="A399" s="18" t="s">
        <v>2123</v>
      </c>
      <c r="B399" s="18" t="s">
        <v>3226</v>
      </c>
      <c r="C399" s="18" t="s">
        <v>138</v>
      </c>
      <c r="D399" s="19">
        <v>24</v>
      </c>
      <c r="E399" s="19">
        <v>40</v>
      </c>
      <c r="F399" s="19">
        <v>38</v>
      </c>
      <c r="G399" s="19">
        <v>2</v>
      </c>
      <c r="H399" s="19">
        <v>5</v>
      </c>
      <c r="I399" s="19">
        <v>5</v>
      </c>
      <c r="J399" s="19">
        <v>3</v>
      </c>
      <c r="K399" s="20">
        <f>ROUND(1+(SUMPRODUCT(INDEX(CachTinhDiem!$B$8:$E$11,MATCH($B399,CachTinhDiem!$A$8:$A$11,0),0),$G399:$J399)-1)*9/4,1)</f>
        <v>9.1</v>
      </c>
      <c r="L399" s="20">
        <f>ROUND(1+(INDEX(CachTinhDiem!$B$15:$E$20,MATCH($C399,CachTinhDiem!$A$15:$A$20,0),MATCH($B399,CachTinhDiem!$B$14:$E$14,0))-1)*9/4,1)</f>
        <v>7.8</v>
      </c>
      <c r="M399" s="19">
        <f t="shared" si="6"/>
        <v>0</v>
      </c>
      <c r="N399" s="23">
        <f>MAX(0,1-M399*CachTinhDiem!$B$25)</f>
        <v>1</v>
      </c>
      <c r="O399" s="20">
        <f>ROUND((CachTinhDiem!$B$23*K399+CachTinhDiem!$B$24*L399)*N399,1)</f>
        <v>8.6999999999999993</v>
      </c>
      <c r="P399" s="19" t="s">
        <v>3225</v>
      </c>
    </row>
    <row r="400" spans="1:16" ht="15" customHeight="1" x14ac:dyDescent="0.35">
      <c r="A400" s="18" t="s">
        <v>230</v>
      </c>
      <c r="B400" s="18" t="s">
        <v>3229</v>
      </c>
      <c r="C400" s="18" t="s">
        <v>115</v>
      </c>
      <c r="D400" s="19">
        <v>20</v>
      </c>
      <c r="E400" s="19">
        <v>38</v>
      </c>
      <c r="F400" s="19">
        <v>28</v>
      </c>
      <c r="G400" s="19">
        <v>2</v>
      </c>
      <c r="H400" s="19">
        <v>5</v>
      </c>
      <c r="I400" s="19">
        <v>2</v>
      </c>
      <c r="J400" s="19">
        <v>2</v>
      </c>
      <c r="K400" s="20">
        <f>ROUND(1+(SUMPRODUCT(INDEX(CachTinhDiem!$B$8:$E$11,MATCH($B400,CachTinhDiem!$A$8:$A$11,0),0),$G400:$J400)-1)*9/4,1)</f>
        <v>5.3</v>
      </c>
      <c r="L400" s="20">
        <f>ROUND(1+(INDEX(CachTinhDiem!$B$15:$E$20,MATCH($C400,CachTinhDiem!$A$15:$A$20,0),MATCH($B400,CachTinhDiem!$B$14:$E$14,0))-1)*9/4,1)</f>
        <v>10</v>
      </c>
      <c r="M400" s="19">
        <f t="shared" si="6"/>
        <v>0</v>
      </c>
      <c r="N400" s="23">
        <f>MAX(0,1-M400*CachTinhDiem!$B$25)</f>
        <v>1</v>
      </c>
      <c r="O400" s="20">
        <f>ROUND((CachTinhDiem!$B$23*K400+CachTinhDiem!$B$24*L400)*N400,1)</f>
        <v>6.7</v>
      </c>
      <c r="P400" s="19" t="s">
        <v>3227</v>
      </c>
    </row>
    <row r="401" spans="1:16" ht="15" customHeight="1" x14ac:dyDescent="0.35">
      <c r="A401" s="18" t="s">
        <v>2560</v>
      </c>
      <c r="B401" s="18" t="s">
        <v>3229</v>
      </c>
      <c r="C401" s="18" t="s">
        <v>138</v>
      </c>
      <c r="D401" s="19">
        <v>6</v>
      </c>
      <c r="E401" s="19">
        <v>40</v>
      </c>
      <c r="F401" s="19">
        <v>32</v>
      </c>
      <c r="G401" s="19">
        <v>3</v>
      </c>
      <c r="H401" s="19">
        <v>5</v>
      </c>
      <c r="I401" s="19">
        <v>5</v>
      </c>
      <c r="J401" s="19">
        <v>2</v>
      </c>
      <c r="K401" s="20">
        <f>ROUND(1+(SUMPRODUCT(INDEX(CachTinhDiem!$B$8:$E$11,MATCH($B401,CachTinhDiem!$A$8:$A$11,0),0),$G401:$J401)-1)*9/4,1)</f>
        <v>7.5</v>
      </c>
      <c r="L401" s="20">
        <f>ROUND(1+(INDEX(CachTinhDiem!$B$15:$E$20,MATCH($C401,CachTinhDiem!$A$15:$A$20,0),MATCH($B401,CachTinhDiem!$B$14:$E$14,0))-1)*9/4,1)</f>
        <v>7.8</v>
      </c>
      <c r="M401" s="19">
        <f t="shared" si="6"/>
        <v>0</v>
      </c>
      <c r="N401" s="23">
        <f>MAX(0,1-M401*CachTinhDiem!$B$25)</f>
        <v>1</v>
      </c>
      <c r="O401" s="20">
        <f>ROUND((CachTinhDiem!$B$23*K401+CachTinhDiem!$B$24*L401)*N401,1)</f>
        <v>7.6</v>
      </c>
      <c r="P401" s="19" t="s">
        <v>3227</v>
      </c>
    </row>
    <row r="402" spans="1:16" ht="15" customHeight="1" x14ac:dyDescent="0.35">
      <c r="A402" s="18" t="s">
        <v>2016</v>
      </c>
      <c r="B402" s="18" t="s">
        <v>3228</v>
      </c>
      <c r="C402" s="18" t="s">
        <v>115</v>
      </c>
      <c r="D402" s="19">
        <v>11</v>
      </c>
      <c r="E402" s="19">
        <v>30</v>
      </c>
      <c r="F402" s="19">
        <v>17</v>
      </c>
      <c r="G402" s="19">
        <v>3</v>
      </c>
      <c r="H402" s="19">
        <v>2</v>
      </c>
      <c r="I402" s="19">
        <v>5</v>
      </c>
      <c r="J402" s="19">
        <v>1</v>
      </c>
      <c r="K402" s="20">
        <f>ROUND(1+(SUMPRODUCT(INDEX(CachTinhDiem!$B$8:$E$11,MATCH($B402,CachTinhDiem!$A$8:$A$11,0),0),$G402:$J402)-1)*9/4,1)</f>
        <v>3.3</v>
      </c>
      <c r="L402" s="20">
        <f>ROUND(1+(INDEX(CachTinhDiem!$B$15:$E$20,MATCH($C402,CachTinhDiem!$A$15:$A$20,0),MATCH($B402,CachTinhDiem!$B$14:$E$14,0))-1)*9/4,1)</f>
        <v>5.5</v>
      </c>
      <c r="M402" s="19">
        <f t="shared" si="6"/>
        <v>0</v>
      </c>
      <c r="N402" s="23">
        <f>MAX(0,1-M402*CachTinhDiem!$B$25)</f>
        <v>1</v>
      </c>
      <c r="O402" s="20">
        <f>ROUND((CachTinhDiem!$B$23*K402+CachTinhDiem!$B$24*L402)*N402,1)</f>
        <v>4</v>
      </c>
      <c r="P402" s="19" t="s">
        <v>3227</v>
      </c>
    </row>
    <row r="403" spans="1:16" ht="15" customHeight="1" x14ac:dyDescent="0.35">
      <c r="A403" s="18" t="s">
        <v>3052</v>
      </c>
      <c r="B403" s="18" t="s">
        <v>3224</v>
      </c>
      <c r="C403" s="18" t="s">
        <v>115</v>
      </c>
      <c r="D403" s="19">
        <v>21</v>
      </c>
      <c r="E403" s="19">
        <v>39</v>
      </c>
      <c r="F403" s="19">
        <v>28</v>
      </c>
      <c r="G403" s="19">
        <v>2</v>
      </c>
      <c r="H403" s="19">
        <v>2</v>
      </c>
      <c r="I403" s="19">
        <v>4</v>
      </c>
      <c r="J403" s="19">
        <v>4</v>
      </c>
      <c r="K403" s="20">
        <f>ROUND(1+(SUMPRODUCT(INDEX(CachTinhDiem!$B$8:$E$11,MATCH($B403,CachTinhDiem!$A$8:$A$11,0),0),$G403:$J403)-1)*9/4,1)</f>
        <v>6</v>
      </c>
      <c r="L403" s="20">
        <f>ROUND(1+(INDEX(CachTinhDiem!$B$15:$E$20,MATCH($C403,CachTinhDiem!$A$15:$A$20,0),MATCH($B403,CachTinhDiem!$B$14:$E$14,0))-1)*9/4,1)</f>
        <v>7.8</v>
      </c>
      <c r="M403" s="19">
        <f t="shared" si="6"/>
        <v>0</v>
      </c>
      <c r="N403" s="23">
        <f>MAX(0,1-M403*CachTinhDiem!$B$25)</f>
        <v>1</v>
      </c>
      <c r="O403" s="20">
        <f>ROUND((CachTinhDiem!$B$23*K403+CachTinhDiem!$B$24*L403)*N403,1)</f>
        <v>6.5</v>
      </c>
      <c r="P403" s="19" t="s">
        <v>3225</v>
      </c>
    </row>
    <row r="404" spans="1:16" ht="15" customHeight="1" x14ac:dyDescent="0.35">
      <c r="A404" s="18" t="s">
        <v>1167</v>
      </c>
      <c r="B404" s="18" t="s">
        <v>3228</v>
      </c>
      <c r="C404" s="18" t="s">
        <v>150</v>
      </c>
      <c r="D404" s="19">
        <v>5</v>
      </c>
      <c r="E404" s="19">
        <v>20</v>
      </c>
      <c r="F404" s="19">
        <v>18</v>
      </c>
      <c r="G404" s="19">
        <v>4</v>
      </c>
      <c r="H404" s="19">
        <v>1</v>
      </c>
      <c r="I404" s="19">
        <v>2</v>
      </c>
      <c r="J404" s="19">
        <v>3</v>
      </c>
      <c r="K404" s="20">
        <f>ROUND(1+(SUMPRODUCT(INDEX(CachTinhDiem!$B$8:$E$11,MATCH($B404,CachTinhDiem!$A$8:$A$11,0),0),$G404:$J404)-1)*9/4,1)</f>
        <v>4.2</v>
      </c>
      <c r="L404" s="20">
        <f>ROUND(1+(INDEX(CachTinhDiem!$B$15:$E$20,MATCH($C404,CachTinhDiem!$A$15:$A$20,0),MATCH($B404,CachTinhDiem!$B$14:$E$14,0))-1)*9/4,1)</f>
        <v>5.5</v>
      </c>
      <c r="M404" s="19">
        <f t="shared" si="6"/>
        <v>0</v>
      </c>
      <c r="N404" s="23">
        <f>MAX(0,1-M404*CachTinhDiem!$B$25)</f>
        <v>1</v>
      </c>
      <c r="O404" s="20">
        <f>ROUND((CachTinhDiem!$B$23*K404+CachTinhDiem!$B$24*L404)*N404,1)</f>
        <v>4.5999999999999996</v>
      </c>
      <c r="P404" s="19" t="s">
        <v>3227</v>
      </c>
    </row>
    <row r="405" spans="1:16" ht="15" customHeight="1" x14ac:dyDescent="0.35">
      <c r="A405" s="18" t="s">
        <v>2476</v>
      </c>
      <c r="B405" s="18" t="s">
        <v>3224</v>
      </c>
      <c r="C405" s="18" t="s">
        <v>103</v>
      </c>
      <c r="D405" s="19">
        <v>5</v>
      </c>
      <c r="E405" s="19">
        <v>13</v>
      </c>
      <c r="F405" s="19">
        <v>36</v>
      </c>
      <c r="G405" s="19">
        <v>4</v>
      </c>
      <c r="H405" s="19">
        <v>1</v>
      </c>
      <c r="I405" s="19">
        <v>2</v>
      </c>
      <c r="J405" s="19">
        <v>4</v>
      </c>
      <c r="K405" s="20">
        <f>ROUND(1+(SUMPRODUCT(INDEX(CachTinhDiem!$B$8:$E$11,MATCH($B405,CachTinhDiem!$A$8:$A$11,0),0),$G405:$J405)-1)*9/4,1)</f>
        <v>4.2</v>
      </c>
      <c r="L405" s="20">
        <f>ROUND(1+(INDEX(CachTinhDiem!$B$15:$E$20,MATCH($C405,CachTinhDiem!$A$15:$A$20,0),MATCH($B405,CachTinhDiem!$B$14:$E$14,0))-1)*9/4,1)</f>
        <v>3.3</v>
      </c>
      <c r="M405" s="19">
        <f t="shared" si="6"/>
        <v>23</v>
      </c>
      <c r="N405" s="23">
        <f>MAX(0,1-M405*CachTinhDiem!$B$25)</f>
        <v>0</v>
      </c>
      <c r="O405" s="20">
        <f>ROUND((CachTinhDiem!$B$23*K405+CachTinhDiem!$B$24*L405)*N405,1)</f>
        <v>0</v>
      </c>
      <c r="P405" s="19" t="s">
        <v>3225</v>
      </c>
    </row>
    <row r="406" spans="1:16" ht="15" customHeight="1" x14ac:dyDescent="0.35">
      <c r="A406" s="18" t="s">
        <v>2662</v>
      </c>
      <c r="B406" s="18" t="s">
        <v>3226</v>
      </c>
      <c r="C406" s="18" t="s">
        <v>103</v>
      </c>
      <c r="D406" s="19">
        <v>5</v>
      </c>
      <c r="E406" s="19">
        <v>21</v>
      </c>
      <c r="F406" s="19">
        <v>14</v>
      </c>
      <c r="G406" s="19">
        <v>4</v>
      </c>
      <c r="H406" s="19">
        <v>1</v>
      </c>
      <c r="I406" s="19">
        <v>2</v>
      </c>
      <c r="J406" s="19">
        <v>4</v>
      </c>
      <c r="K406" s="20">
        <f>ROUND(1+(SUMPRODUCT(INDEX(CachTinhDiem!$B$8:$E$11,MATCH($B406,CachTinhDiem!$A$8:$A$11,0),0),$G406:$J406)-1)*9/4,1)</f>
        <v>3.5</v>
      </c>
      <c r="L406" s="20">
        <f>ROUND(1+(INDEX(CachTinhDiem!$B$15:$E$20,MATCH($C406,CachTinhDiem!$A$15:$A$20,0),MATCH($B406,CachTinhDiem!$B$14:$E$14,0))-1)*9/4,1)</f>
        <v>3.3</v>
      </c>
      <c r="M406" s="19">
        <f t="shared" si="6"/>
        <v>0</v>
      </c>
      <c r="N406" s="23">
        <f>MAX(0,1-M406*CachTinhDiem!$B$25)</f>
        <v>1</v>
      </c>
      <c r="O406" s="20">
        <f>ROUND((CachTinhDiem!$B$23*K406+CachTinhDiem!$B$24*L406)*N406,1)</f>
        <v>3.4</v>
      </c>
      <c r="P406" s="19" t="s">
        <v>3227</v>
      </c>
    </row>
    <row r="407" spans="1:16" ht="15" customHeight="1" x14ac:dyDescent="0.35">
      <c r="A407" s="18" t="s">
        <v>371</v>
      </c>
      <c r="B407" s="18" t="s">
        <v>3229</v>
      </c>
      <c r="C407" s="18" t="s">
        <v>115</v>
      </c>
      <c r="D407" s="19">
        <v>18</v>
      </c>
      <c r="E407" s="19">
        <v>34</v>
      </c>
      <c r="F407" s="19">
        <v>14</v>
      </c>
      <c r="G407" s="19">
        <v>2</v>
      </c>
      <c r="H407" s="19">
        <v>4</v>
      </c>
      <c r="I407" s="19">
        <v>3</v>
      </c>
      <c r="J407" s="19">
        <v>3</v>
      </c>
      <c r="K407" s="20">
        <f>ROUND(1+(SUMPRODUCT(INDEX(CachTinhDiem!$B$8:$E$11,MATCH($B407,CachTinhDiem!$A$8:$A$11,0),0),$G407:$J407)-1)*9/4,1)</f>
        <v>6</v>
      </c>
      <c r="L407" s="20">
        <f>ROUND(1+(INDEX(CachTinhDiem!$B$15:$E$20,MATCH($C407,CachTinhDiem!$A$15:$A$20,0),MATCH($B407,CachTinhDiem!$B$14:$E$14,0))-1)*9/4,1)</f>
        <v>10</v>
      </c>
      <c r="M407" s="19">
        <f t="shared" si="6"/>
        <v>4</v>
      </c>
      <c r="N407" s="23">
        <f>MAX(0,1-M407*CachTinhDiem!$B$25)</f>
        <v>0.6</v>
      </c>
      <c r="O407" s="20">
        <f>ROUND((CachTinhDiem!$B$23*K407+CachTinhDiem!$B$24*L407)*N407,1)</f>
        <v>4.3</v>
      </c>
      <c r="P407" s="19" t="s">
        <v>3227</v>
      </c>
    </row>
    <row r="408" spans="1:16" ht="15" customHeight="1" x14ac:dyDescent="0.35">
      <c r="A408" s="18" t="s">
        <v>1699</v>
      </c>
      <c r="B408" s="18" t="s">
        <v>3229</v>
      </c>
      <c r="C408" s="18" t="s">
        <v>115</v>
      </c>
      <c r="D408" s="19">
        <v>26</v>
      </c>
      <c r="E408" s="19">
        <v>39</v>
      </c>
      <c r="F408" s="19">
        <v>25</v>
      </c>
      <c r="G408" s="19">
        <v>1</v>
      </c>
      <c r="H408" s="19">
        <v>5</v>
      </c>
      <c r="I408" s="19">
        <v>4</v>
      </c>
      <c r="J408" s="19">
        <v>1</v>
      </c>
      <c r="K408" s="20">
        <f>ROUND(1+(SUMPRODUCT(INDEX(CachTinhDiem!$B$8:$E$11,MATCH($B408,CachTinhDiem!$A$8:$A$11,0),0),$G408:$J408)-1)*9/4,1)</f>
        <v>5.7</v>
      </c>
      <c r="L408" s="20">
        <f>ROUND(1+(INDEX(CachTinhDiem!$B$15:$E$20,MATCH($C408,CachTinhDiem!$A$15:$A$20,0),MATCH($B408,CachTinhDiem!$B$14:$E$14,0))-1)*9/4,1)</f>
        <v>10</v>
      </c>
      <c r="M408" s="19">
        <f t="shared" si="6"/>
        <v>1</v>
      </c>
      <c r="N408" s="23">
        <f>MAX(0,1-M408*CachTinhDiem!$B$25)</f>
        <v>0.9</v>
      </c>
      <c r="O408" s="20">
        <f>ROUND((CachTinhDiem!$B$23*K408+CachTinhDiem!$B$24*L408)*N408,1)</f>
        <v>6.3</v>
      </c>
      <c r="P408" s="19" t="s">
        <v>3227</v>
      </c>
    </row>
    <row r="409" spans="1:16" ht="15" customHeight="1" x14ac:dyDescent="0.35">
      <c r="A409" s="18" t="s">
        <v>2955</v>
      </c>
      <c r="B409" s="18" t="s">
        <v>3226</v>
      </c>
      <c r="C409" s="18" t="s">
        <v>115</v>
      </c>
      <c r="D409" s="19">
        <v>5</v>
      </c>
      <c r="E409" s="19">
        <v>10</v>
      </c>
      <c r="F409" s="19">
        <v>8</v>
      </c>
      <c r="G409" s="19">
        <v>4</v>
      </c>
      <c r="H409" s="19">
        <v>1</v>
      </c>
      <c r="I409" s="19">
        <v>2</v>
      </c>
      <c r="J409" s="19">
        <v>1</v>
      </c>
      <c r="K409" s="20">
        <f>ROUND(1+(SUMPRODUCT(INDEX(CachTinhDiem!$B$8:$E$11,MATCH($B409,CachTinhDiem!$A$8:$A$11,0),0),$G409:$J409)-1)*9/4,1)</f>
        <v>2.1</v>
      </c>
      <c r="L409" s="20">
        <f>ROUND(1+(INDEX(CachTinhDiem!$B$15:$E$20,MATCH($C409,CachTinhDiem!$A$15:$A$20,0),MATCH($B409,CachTinhDiem!$B$14:$E$14,0))-1)*9/4,1)</f>
        <v>10</v>
      </c>
      <c r="M409" s="19">
        <f t="shared" si="6"/>
        <v>0</v>
      </c>
      <c r="N409" s="23">
        <f>MAX(0,1-M409*CachTinhDiem!$B$25)</f>
        <v>1</v>
      </c>
      <c r="O409" s="20">
        <f>ROUND((CachTinhDiem!$B$23*K409+CachTinhDiem!$B$24*L409)*N409,1)</f>
        <v>4.5</v>
      </c>
      <c r="P409" s="19" t="s">
        <v>3227</v>
      </c>
    </row>
    <row r="410" spans="1:16" ht="15" customHeight="1" x14ac:dyDescent="0.35">
      <c r="A410" s="18" t="s">
        <v>2283</v>
      </c>
      <c r="B410" s="18" t="s">
        <v>3226</v>
      </c>
      <c r="C410" s="18" t="s">
        <v>150</v>
      </c>
      <c r="D410" s="19">
        <v>25</v>
      </c>
      <c r="E410" s="19">
        <v>39</v>
      </c>
      <c r="F410" s="19">
        <v>24</v>
      </c>
      <c r="G410" s="19">
        <v>1</v>
      </c>
      <c r="H410" s="19">
        <v>5</v>
      </c>
      <c r="I410" s="19">
        <v>3</v>
      </c>
      <c r="J410" s="19">
        <v>4</v>
      </c>
      <c r="K410" s="20">
        <f>ROUND(1+(SUMPRODUCT(INDEX(CachTinhDiem!$B$8:$E$11,MATCH($B410,CachTinhDiem!$A$8:$A$11,0),0),$G410:$J410)-1)*9/4,1)</f>
        <v>7.3</v>
      </c>
      <c r="L410" s="20">
        <f>ROUND(1+(INDEX(CachTinhDiem!$B$15:$E$20,MATCH($C410,CachTinhDiem!$A$15:$A$20,0),MATCH($B410,CachTinhDiem!$B$14:$E$14,0))-1)*9/4,1)</f>
        <v>10</v>
      </c>
      <c r="M410" s="19">
        <f t="shared" si="6"/>
        <v>1</v>
      </c>
      <c r="N410" s="23">
        <f>MAX(0,1-M410*CachTinhDiem!$B$25)</f>
        <v>0.9</v>
      </c>
      <c r="O410" s="20">
        <f>ROUND((CachTinhDiem!$B$23*K410+CachTinhDiem!$B$24*L410)*N410,1)</f>
        <v>7.3</v>
      </c>
      <c r="P410" s="19" t="s">
        <v>3227</v>
      </c>
    </row>
    <row r="411" spans="1:16" ht="15" customHeight="1" x14ac:dyDescent="0.35">
      <c r="A411" s="18" t="s">
        <v>1073</v>
      </c>
      <c r="B411" s="18" t="s">
        <v>3229</v>
      </c>
      <c r="C411" s="18" t="s">
        <v>103</v>
      </c>
      <c r="D411" s="19">
        <v>9</v>
      </c>
      <c r="E411" s="19">
        <v>25</v>
      </c>
      <c r="F411" s="19">
        <v>37</v>
      </c>
      <c r="G411" s="19">
        <v>4</v>
      </c>
      <c r="H411" s="19">
        <v>2</v>
      </c>
      <c r="I411" s="19">
        <v>3</v>
      </c>
      <c r="J411" s="19">
        <v>5</v>
      </c>
      <c r="K411" s="20">
        <f>ROUND(1+(SUMPRODUCT(INDEX(CachTinhDiem!$B$8:$E$11,MATCH($B411,CachTinhDiem!$A$8:$A$11,0),0),$G411:$J411)-1)*9/4,1)</f>
        <v>6.4</v>
      </c>
      <c r="L411" s="20">
        <f>ROUND(1+(INDEX(CachTinhDiem!$B$15:$E$20,MATCH($C411,CachTinhDiem!$A$15:$A$20,0),MATCH($B411,CachTinhDiem!$B$14:$E$14,0))-1)*9/4,1)</f>
        <v>7.8</v>
      </c>
      <c r="M411" s="19">
        <f t="shared" si="6"/>
        <v>12</v>
      </c>
      <c r="N411" s="23">
        <f>MAX(0,1-M411*CachTinhDiem!$B$25)</f>
        <v>0</v>
      </c>
      <c r="O411" s="20">
        <f>ROUND((CachTinhDiem!$B$23*K411+CachTinhDiem!$B$24*L411)*N411,1)</f>
        <v>0</v>
      </c>
      <c r="P411" s="19" t="s">
        <v>3227</v>
      </c>
    </row>
    <row r="412" spans="1:16" ht="15" customHeight="1" x14ac:dyDescent="0.35">
      <c r="A412" s="18" t="s">
        <v>2474</v>
      </c>
      <c r="B412" s="18" t="s">
        <v>3229</v>
      </c>
      <c r="C412" s="18" t="s">
        <v>103</v>
      </c>
      <c r="D412" s="19">
        <v>11</v>
      </c>
      <c r="E412" s="19">
        <v>27</v>
      </c>
      <c r="F412" s="19">
        <v>6</v>
      </c>
      <c r="G412" s="19">
        <v>4</v>
      </c>
      <c r="H412" s="19">
        <v>2</v>
      </c>
      <c r="I412" s="19">
        <v>2</v>
      </c>
      <c r="J412" s="19">
        <v>5</v>
      </c>
      <c r="K412" s="20">
        <f>ROUND(1+(SUMPRODUCT(INDEX(CachTinhDiem!$B$8:$E$11,MATCH($B412,CachTinhDiem!$A$8:$A$11,0),0),$G412:$J412)-1)*9/4,1)</f>
        <v>5.7</v>
      </c>
      <c r="L412" s="20">
        <f>ROUND(1+(INDEX(CachTinhDiem!$B$15:$E$20,MATCH($C412,CachTinhDiem!$A$15:$A$20,0),MATCH($B412,CachTinhDiem!$B$14:$E$14,0))-1)*9/4,1)</f>
        <v>7.8</v>
      </c>
      <c r="M412" s="19">
        <f t="shared" si="6"/>
        <v>5</v>
      </c>
      <c r="N412" s="23">
        <f>MAX(0,1-M412*CachTinhDiem!$B$25)</f>
        <v>0.5</v>
      </c>
      <c r="O412" s="20">
        <f>ROUND((CachTinhDiem!$B$23*K412+CachTinhDiem!$B$24*L412)*N412,1)</f>
        <v>3.2</v>
      </c>
      <c r="P412" s="19" t="s">
        <v>3227</v>
      </c>
    </row>
    <row r="413" spans="1:16" ht="15" customHeight="1" x14ac:dyDescent="0.35">
      <c r="A413" s="18" t="s">
        <v>1177</v>
      </c>
      <c r="B413" s="18" t="s">
        <v>3228</v>
      </c>
      <c r="C413" s="18" t="s">
        <v>138</v>
      </c>
      <c r="D413" s="19">
        <v>12</v>
      </c>
      <c r="E413" s="19">
        <v>25</v>
      </c>
      <c r="F413" s="19">
        <v>21</v>
      </c>
      <c r="G413" s="19">
        <v>2</v>
      </c>
      <c r="H413" s="19">
        <v>3</v>
      </c>
      <c r="I413" s="19">
        <v>5</v>
      </c>
      <c r="J413" s="19">
        <v>3</v>
      </c>
      <c r="K413" s="20">
        <f>ROUND(1+(SUMPRODUCT(INDEX(CachTinhDiem!$B$8:$E$11,MATCH($B413,CachTinhDiem!$A$8:$A$11,0),0),$G413:$J413)-1)*9/4,1)</f>
        <v>6.4</v>
      </c>
      <c r="L413" s="20">
        <f>ROUND(1+(INDEX(CachTinhDiem!$B$15:$E$20,MATCH($C413,CachTinhDiem!$A$15:$A$20,0),MATCH($B413,CachTinhDiem!$B$14:$E$14,0))-1)*9/4,1)</f>
        <v>1</v>
      </c>
      <c r="M413" s="19">
        <f t="shared" si="6"/>
        <v>0</v>
      </c>
      <c r="N413" s="23">
        <f>MAX(0,1-M413*CachTinhDiem!$B$25)</f>
        <v>1</v>
      </c>
      <c r="O413" s="20">
        <f>ROUND((CachTinhDiem!$B$23*K413+CachTinhDiem!$B$24*L413)*N413,1)</f>
        <v>4.8</v>
      </c>
      <c r="P413" s="19" t="s">
        <v>3227</v>
      </c>
    </row>
    <row r="414" spans="1:16" ht="15" customHeight="1" x14ac:dyDescent="0.35">
      <c r="A414" s="18" t="s">
        <v>3134</v>
      </c>
      <c r="B414" s="18" t="s">
        <v>3226</v>
      </c>
      <c r="C414" s="18" t="s">
        <v>138</v>
      </c>
      <c r="D414" s="19">
        <v>21</v>
      </c>
      <c r="E414" s="19">
        <v>40</v>
      </c>
      <c r="F414" s="19">
        <v>32</v>
      </c>
      <c r="G414" s="19">
        <v>1</v>
      </c>
      <c r="H414" s="19">
        <v>5</v>
      </c>
      <c r="I414" s="19">
        <v>5</v>
      </c>
      <c r="J414" s="19">
        <v>2</v>
      </c>
      <c r="K414" s="20">
        <f>ROUND(1+(SUMPRODUCT(INDEX(CachTinhDiem!$B$8:$E$11,MATCH($B414,CachTinhDiem!$A$8:$A$11,0),0),$G414:$J414)-1)*9/4,1)</f>
        <v>8.6999999999999993</v>
      </c>
      <c r="L414" s="20">
        <f>ROUND(1+(INDEX(CachTinhDiem!$B$15:$E$20,MATCH($C414,CachTinhDiem!$A$15:$A$20,0),MATCH($B414,CachTinhDiem!$B$14:$E$14,0))-1)*9/4,1)</f>
        <v>7.8</v>
      </c>
      <c r="M414" s="19">
        <f t="shared" si="6"/>
        <v>0</v>
      </c>
      <c r="N414" s="23">
        <f>MAX(0,1-M414*CachTinhDiem!$B$25)</f>
        <v>1</v>
      </c>
      <c r="O414" s="20">
        <f>ROUND((CachTinhDiem!$B$23*K414+CachTinhDiem!$B$24*L414)*N414,1)</f>
        <v>8.4</v>
      </c>
      <c r="P414" s="19" t="s">
        <v>3227</v>
      </c>
    </row>
    <row r="415" spans="1:16" ht="15" customHeight="1" x14ac:dyDescent="0.35">
      <c r="A415" s="18" t="s">
        <v>559</v>
      </c>
      <c r="B415" s="18" t="s">
        <v>3228</v>
      </c>
      <c r="C415" s="18" t="s">
        <v>90</v>
      </c>
      <c r="D415" s="19">
        <v>20</v>
      </c>
      <c r="E415" s="19">
        <v>37</v>
      </c>
      <c r="F415" s="19">
        <v>34</v>
      </c>
      <c r="G415" s="19">
        <v>2</v>
      </c>
      <c r="H415" s="19">
        <v>5</v>
      </c>
      <c r="I415" s="19">
        <v>3</v>
      </c>
      <c r="J415" s="19">
        <v>1</v>
      </c>
      <c r="K415" s="20">
        <f>ROUND(1+(SUMPRODUCT(INDEX(CachTinhDiem!$B$8:$E$11,MATCH($B415,CachTinhDiem!$A$8:$A$11,0),0),$G415:$J415)-1)*9/4,1)</f>
        <v>3.7</v>
      </c>
      <c r="L415" s="20">
        <f>ROUND(1+(INDEX(CachTinhDiem!$B$15:$E$20,MATCH($C415,CachTinhDiem!$A$15:$A$20,0),MATCH($B415,CachTinhDiem!$B$14:$E$14,0))-1)*9/4,1)</f>
        <v>3.3</v>
      </c>
      <c r="M415" s="19">
        <f t="shared" si="6"/>
        <v>0</v>
      </c>
      <c r="N415" s="23">
        <f>MAX(0,1-M415*CachTinhDiem!$B$25)</f>
        <v>1</v>
      </c>
      <c r="O415" s="20">
        <f>ROUND((CachTinhDiem!$B$23*K415+CachTinhDiem!$B$24*L415)*N415,1)</f>
        <v>3.6</v>
      </c>
      <c r="P415" s="19" t="s">
        <v>3225</v>
      </c>
    </row>
    <row r="416" spans="1:16" ht="15" customHeight="1" x14ac:dyDescent="0.35">
      <c r="A416" s="18" t="s">
        <v>1593</v>
      </c>
      <c r="B416" s="18" t="s">
        <v>3226</v>
      </c>
      <c r="C416" s="18" t="s">
        <v>115</v>
      </c>
      <c r="D416" s="19">
        <v>13</v>
      </c>
      <c r="E416" s="19">
        <v>32</v>
      </c>
      <c r="F416" s="19">
        <v>11</v>
      </c>
      <c r="G416" s="19">
        <v>3</v>
      </c>
      <c r="H416" s="19">
        <v>2</v>
      </c>
      <c r="I416" s="19">
        <v>2</v>
      </c>
      <c r="J416" s="19">
        <v>3</v>
      </c>
      <c r="K416" s="20">
        <f>ROUND(1+(SUMPRODUCT(INDEX(CachTinhDiem!$B$8:$E$11,MATCH($B416,CachTinhDiem!$A$8:$A$11,0),0),$G416:$J416)-1)*9/4,1)</f>
        <v>3.7</v>
      </c>
      <c r="L416" s="20">
        <f>ROUND(1+(INDEX(CachTinhDiem!$B$15:$E$20,MATCH($C416,CachTinhDiem!$A$15:$A$20,0),MATCH($B416,CachTinhDiem!$B$14:$E$14,0))-1)*9/4,1)</f>
        <v>10</v>
      </c>
      <c r="M416" s="19">
        <f t="shared" si="6"/>
        <v>2</v>
      </c>
      <c r="N416" s="23">
        <f>MAX(0,1-M416*CachTinhDiem!$B$25)</f>
        <v>0.8</v>
      </c>
      <c r="O416" s="20">
        <f>ROUND((CachTinhDiem!$B$23*K416+CachTinhDiem!$B$24*L416)*N416,1)</f>
        <v>4.5</v>
      </c>
      <c r="P416" s="19" t="s">
        <v>3227</v>
      </c>
    </row>
    <row r="417" spans="1:16" ht="15" customHeight="1" x14ac:dyDescent="0.35">
      <c r="A417" s="18" t="s">
        <v>1497</v>
      </c>
      <c r="B417" s="18" t="s">
        <v>3229</v>
      </c>
      <c r="C417" s="18" t="s">
        <v>103</v>
      </c>
      <c r="D417" s="19">
        <v>5</v>
      </c>
      <c r="E417" s="19">
        <v>10</v>
      </c>
      <c r="F417" s="19">
        <v>30</v>
      </c>
      <c r="G417" s="19">
        <v>5</v>
      </c>
      <c r="H417" s="19">
        <v>1</v>
      </c>
      <c r="I417" s="19">
        <v>1</v>
      </c>
      <c r="J417" s="19">
        <v>5</v>
      </c>
      <c r="K417" s="20">
        <f>ROUND(1+(SUMPRODUCT(INDEX(CachTinhDiem!$B$8:$E$11,MATCH($B417,CachTinhDiem!$A$8:$A$11,0),0),$G417:$J417)-1)*9/4,1)</f>
        <v>4.5999999999999996</v>
      </c>
      <c r="L417" s="20">
        <f>ROUND(1+(INDEX(CachTinhDiem!$B$15:$E$20,MATCH($C417,CachTinhDiem!$A$15:$A$20,0),MATCH($B417,CachTinhDiem!$B$14:$E$14,0))-1)*9/4,1)</f>
        <v>7.8</v>
      </c>
      <c r="M417" s="19">
        <f t="shared" si="6"/>
        <v>20</v>
      </c>
      <c r="N417" s="23">
        <f>MAX(0,1-M417*CachTinhDiem!$B$25)</f>
        <v>0</v>
      </c>
      <c r="O417" s="20">
        <f>ROUND((CachTinhDiem!$B$23*K417+CachTinhDiem!$B$24*L417)*N417,1)</f>
        <v>0</v>
      </c>
      <c r="P417" s="19" t="s">
        <v>3227</v>
      </c>
    </row>
    <row r="418" spans="1:16" ht="15" customHeight="1" x14ac:dyDescent="0.35">
      <c r="A418" s="18" t="s">
        <v>1537</v>
      </c>
      <c r="B418" s="18" t="s">
        <v>3224</v>
      </c>
      <c r="C418" s="18" t="s">
        <v>103</v>
      </c>
      <c r="D418" s="19">
        <v>12</v>
      </c>
      <c r="E418" s="19">
        <v>32</v>
      </c>
      <c r="F418" s="19">
        <v>11</v>
      </c>
      <c r="G418" s="19">
        <v>3</v>
      </c>
      <c r="H418" s="19">
        <v>3</v>
      </c>
      <c r="I418" s="19">
        <v>2</v>
      </c>
      <c r="J418" s="19">
        <v>4</v>
      </c>
      <c r="K418" s="20">
        <f>ROUND(1+(SUMPRODUCT(INDEX(CachTinhDiem!$B$8:$E$11,MATCH($B418,CachTinhDiem!$A$8:$A$11,0),0),$G418:$J418)-1)*9/4,1)</f>
        <v>4.5999999999999996</v>
      </c>
      <c r="L418" s="20">
        <f>ROUND(1+(INDEX(CachTinhDiem!$B$15:$E$20,MATCH($C418,CachTinhDiem!$A$15:$A$20,0),MATCH($B418,CachTinhDiem!$B$14:$E$14,0))-1)*9/4,1)</f>
        <v>3.3</v>
      </c>
      <c r="M418" s="19">
        <f t="shared" si="6"/>
        <v>1</v>
      </c>
      <c r="N418" s="23">
        <f>MAX(0,1-M418*CachTinhDiem!$B$25)</f>
        <v>0.9</v>
      </c>
      <c r="O418" s="20">
        <f>ROUND((CachTinhDiem!$B$23*K418+CachTinhDiem!$B$24*L418)*N418,1)</f>
        <v>3.8</v>
      </c>
      <c r="P418" s="19" t="s">
        <v>3227</v>
      </c>
    </row>
    <row r="419" spans="1:16" ht="15" customHeight="1" x14ac:dyDescent="0.35">
      <c r="A419" s="18" t="s">
        <v>1928</v>
      </c>
      <c r="B419" s="18" t="s">
        <v>3224</v>
      </c>
      <c r="C419" s="18" t="s">
        <v>138</v>
      </c>
      <c r="D419" s="19">
        <v>14</v>
      </c>
      <c r="E419" s="19">
        <v>31</v>
      </c>
      <c r="F419" s="19">
        <v>33</v>
      </c>
      <c r="G419" s="19">
        <v>2</v>
      </c>
      <c r="H419" s="19">
        <v>3</v>
      </c>
      <c r="I419" s="19">
        <v>5</v>
      </c>
      <c r="J419" s="19">
        <v>3</v>
      </c>
      <c r="K419" s="20">
        <f>ROUND(1+(SUMPRODUCT(INDEX(CachTinhDiem!$B$8:$E$11,MATCH($B419,CachTinhDiem!$A$8:$A$11,0),0),$G419:$J419)-1)*9/4,1)</f>
        <v>7.3</v>
      </c>
      <c r="L419" s="20">
        <f>ROUND(1+(INDEX(CachTinhDiem!$B$15:$E$20,MATCH($C419,CachTinhDiem!$A$15:$A$20,0),MATCH($B419,CachTinhDiem!$B$14:$E$14,0))-1)*9/4,1)</f>
        <v>10</v>
      </c>
      <c r="M419" s="19">
        <f t="shared" si="6"/>
        <v>2</v>
      </c>
      <c r="N419" s="23">
        <f>MAX(0,1-M419*CachTinhDiem!$B$25)</f>
        <v>0.8</v>
      </c>
      <c r="O419" s="20">
        <f>ROUND((CachTinhDiem!$B$23*K419+CachTinhDiem!$B$24*L419)*N419,1)</f>
        <v>6.5</v>
      </c>
      <c r="P419" s="19" t="s">
        <v>3225</v>
      </c>
    </row>
    <row r="420" spans="1:16" ht="15" customHeight="1" x14ac:dyDescent="0.35">
      <c r="A420" s="18" t="s">
        <v>1331</v>
      </c>
      <c r="B420" s="18" t="s">
        <v>3229</v>
      </c>
      <c r="C420" s="18" t="s">
        <v>90</v>
      </c>
      <c r="D420" s="19">
        <v>9</v>
      </c>
      <c r="E420" s="19">
        <v>26</v>
      </c>
      <c r="F420" s="19">
        <v>36</v>
      </c>
      <c r="G420" s="19">
        <v>3</v>
      </c>
      <c r="H420" s="19">
        <v>2</v>
      </c>
      <c r="I420" s="19">
        <v>3</v>
      </c>
      <c r="J420" s="19">
        <v>3</v>
      </c>
      <c r="K420" s="20">
        <f>ROUND(1+(SUMPRODUCT(INDEX(CachTinhDiem!$B$8:$E$11,MATCH($B420,CachTinhDiem!$A$8:$A$11,0),0),$G420:$J420)-1)*9/4,1)</f>
        <v>4.8</v>
      </c>
      <c r="L420" s="20">
        <f>ROUND(1+(INDEX(CachTinhDiem!$B$15:$E$20,MATCH($C420,CachTinhDiem!$A$15:$A$20,0),MATCH($B420,CachTinhDiem!$B$14:$E$14,0))-1)*9/4,1)</f>
        <v>7.8</v>
      </c>
      <c r="M420" s="19">
        <f t="shared" si="6"/>
        <v>10</v>
      </c>
      <c r="N420" s="23">
        <f>MAX(0,1-M420*CachTinhDiem!$B$25)</f>
        <v>0</v>
      </c>
      <c r="O420" s="20">
        <f>ROUND((CachTinhDiem!$B$23*K420+CachTinhDiem!$B$24*L420)*N420,1)</f>
        <v>0</v>
      </c>
      <c r="P420" s="19" t="s">
        <v>3227</v>
      </c>
    </row>
    <row r="421" spans="1:16" ht="15" customHeight="1" x14ac:dyDescent="0.35">
      <c r="A421" s="18" t="s">
        <v>810</v>
      </c>
      <c r="B421" s="18" t="s">
        <v>3226</v>
      </c>
      <c r="C421" s="18" t="s">
        <v>103</v>
      </c>
      <c r="D421" s="19">
        <v>6</v>
      </c>
      <c r="E421" s="19">
        <v>19</v>
      </c>
      <c r="F421" s="19">
        <v>22</v>
      </c>
      <c r="G421" s="19">
        <v>4</v>
      </c>
      <c r="H421" s="19">
        <v>2</v>
      </c>
      <c r="I421" s="19">
        <v>1</v>
      </c>
      <c r="J421" s="19">
        <v>4</v>
      </c>
      <c r="K421" s="20">
        <f>ROUND(1+(SUMPRODUCT(INDEX(CachTinhDiem!$B$8:$E$11,MATCH($B421,CachTinhDiem!$A$8:$A$11,0),0),$G421:$J421)-1)*9/4,1)</f>
        <v>3</v>
      </c>
      <c r="L421" s="20">
        <f>ROUND(1+(INDEX(CachTinhDiem!$B$15:$E$20,MATCH($C421,CachTinhDiem!$A$15:$A$20,0),MATCH($B421,CachTinhDiem!$B$14:$E$14,0))-1)*9/4,1)</f>
        <v>3.3</v>
      </c>
      <c r="M421" s="19">
        <f t="shared" si="6"/>
        <v>3</v>
      </c>
      <c r="N421" s="23">
        <f>MAX(0,1-M421*CachTinhDiem!$B$25)</f>
        <v>0.7</v>
      </c>
      <c r="O421" s="20">
        <f>ROUND((CachTinhDiem!$B$23*K421+CachTinhDiem!$B$24*L421)*N421,1)</f>
        <v>2.2000000000000002</v>
      </c>
      <c r="P421" s="19" t="s">
        <v>3227</v>
      </c>
    </row>
    <row r="422" spans="1:16" ht="15" customHeight="1" x14ac:dyDescent="0.35">
      <c r="A422" s="18" t="s">
        <v>1325</v>
      </c>
      <c r="B422" s="18" t="s">
        <v>3228</v>
      </c>
      <c r="C422" s="18" t="s">
        <v>90</v>
      </c>
      <c r="D422" s="19">
        <v>5</v>
      </c>
      <c r="E422" s="19">
        <v>12</v>
      </c>
      <c r="F422" s="19">
        <v>22</v>
      </c>
      <c r="G422" s="19">
        <v>4</v>
      </c>
      <c r="H422" s="19">
        <v>2</v>
      </c>
      <c r="I422" s="19">
        <v>3</v>
      </c>
      <c r="J422" s="19">
        <v>2</v>
      </c>
      <c r="K422" s="20">
        <f>ROUND(1+(SUMPRODUCT(INDEX(CachTinhDiem!$B$8:$E$11,MATCH($B422,CachTinhDiem!$A$8:$A$11,0),0),$G422:$J422)-1)*9/4,1)</f>
        <v>3.7</v>
      </c>
      <c r="L422" s="20">
        <f>ROUND(1+(INDEX(CachTinhDiem!$B$15:$E$20,MATCH($C422,CachTinhDiem!$A$15:$A$20,0),MATCH($B422,CachTinhDiem!$B$14:$E$14,0))-1)*9/4,1)</f>
        <v>3.3</v>
      </c>
      <c r="M422" s="19">
        <f t="shared" si="6"/>
        <v>10</v>
      </c>
      <c r="N422" s="23">
        <f>MAX(0,1-M422*CachTinhDiem!$B$25)</f>
        <v>0</v>
      </c>
      <c r="O422" s="20">
        <f>ROUND((CachTinhDiem!$B$23*K422+CachTinhDiem!$B$24*L422)*N422,1)</f>
        <v>0</v>
      </c>
      <c r="P422" s="19" t="s">
        <v>3227</v>
      </c>
    </row>
    <row r="423" spans="1:16" ht="15" customHeight="1" x14ac:dyDescent="0.35">
      <c r="A423" s="18" t="s">
        <v>2839</v>
      </c>
      <c r="B423" s="18" t="s">
        <v>3229</v>
      </c>
      <c r="C423" s="18" t="s">
        <v>138</v>
      </c>
      <c r="D423" s="19">
        <v>5</v>
      </c>
      <c r="E423" s="19">
        <v>32</v>
      </c>
      <c r="F423" s="19">
        <v>38</v>
      </c>
      <c r="G423" s="19">
        <v>4</v>
      </c>
      <c r="H423" s="19">
        <v>3</v>
      </c>
      <c r="I423" s="19">
        <v>5</v>
      </c>
      <c r="J423" s="19">
        <v>2</v>
      </c>
      <c r="K423" s="20">
        <f>ROUND(1+(SUMPRODUCT(INDEX(CachTinhDiem!$B$8:$E$11,MATCH($B423,CachTinhDiem!$A$8:$A$11,0),0),$G423:$J423)-1)*9/4,1)</f>
        <v>6.4</v>
      </c>
      <c r="L423" s="20">
        <f>ROUND(1+(INDEX(CachTinhDiem!$B$15:$E$20,MATCH($C423,CachTinhDiem!$A$15:$A$20,0),MATCH($B423,CachTinhDiem!$B$14:$E$14,0))-1)*9/4,1)</f>
        <v>7.8</v>
      </c>
      <c r="M423" s="19">
        <f t="shared" si="6"/>
        <v>6</v>
      </c>
      <c r="N423" s="23">
        <f>MAX(0,1-M423*CachTinhDiem!$B$25)</f>
        <v>0.39999999999999991</v>
      </c>
      <c r="O423" s="20">
        <f>ROUND((CachTinhDiem!$B$23*K423+CachTinhDiem!$B$24*L423)*N423,1)</f>
        <v>2.7</v>
      </c>
      <c r="P423" s="19" t="s">
        <v>3225</v>
      </c>
    </row>
    <row r="424" spans="1:16" ht="15" customHeight="1" x14ac:dyDescent="0.35">
      <c r="A424" s="18" t="s">
        <v>1705</v>
      </c>
      <c r="B424" s="18" t="s">
        <v>3226</v>
      </c>
      <c r="C424" s="18" t="s">
        <v>110</v>
      </c>
      <c r="D424" s="19">
        <v>18</v>
      </c>
      <c r="E424" s="19">
        <v>36</v>
      </c>
      <c r="F424" s="19">
        <v>40</v>
      </c>
      <c r="G424" s="19">
        <v>2</v>
      </c>
      <c r="H424" s="19">
        <v>5</v>
      </c>
      <c r="I424" s="19">
        <v>3</v>
      </c>
      <c r="J424" s="19">
        <v>3</v>
      </c>
      <c r="K424" s="20">
        <f>ROUND(1+(SUMPRODUCT(INDEX(CachTinhDiem!$B$8:$E$11,MATCH($B424,CachTinhDiem!$A$8:$A$11,0),0),$G424:$J424)-1)*9/4,1)</f>
        <v>6.9</v>
      </c>
      <c r="L424" s="20">
        <f>ROUND(1+(INDEX(CachTinhDiem!$B$15:$E$20,MATCH($C424,CachTinhDiem!$A$15:$A$20,0),MATCH($B424,CachTinhDiem!$B$14:$E$14,0))-1)*9/4,1)</f>
        <v>5.5</v>
      </c>
      <c r="M424" s="19">
        <f t="shared" si="6"/>
        <v>4</v>
      </c>
      <c r="N424" s="23">
        <f>MAX(0,1-M424*CachTinhDiem!$B$25)</f>
        <v>0.6</v>
      </c>
      <c r="O424" s="20">
        <f>ROUND((CachTinhDiem!$B$23*K424+CachTinhDiem!$B$24*L424)*N424,1)</f>
        <v>3.9</v>
      </c>
      <c r="P424" s="19" t="s">
        <v>3225</v>
      </c>
    </row>
    <row r="425" spans="1:16" ht="15" customHeight="1" x14ac:dyDescent="0.35">
      <c r="A425" s="18" t="s">
        <v>3020</v>
      </c>
      <c r="B425" s="18" t="s">
        <v>3229</v>
      </c>
      <c r="C425" s="18" t="s">
        <v>90</v>
      </c>
      <c r="D425" s="19">
        <v>24</v>
      </c>
      <c r="E425" s="19">
        <v>40</v>
      </c>
      <c r="F425" s="19">
        <v>25</v>
      </c>
      <c r="G425" s="19">
        <v>1</v>
      </c>
      <c r="H425" s="19">
        <v>2</v>
      </c>
      <c r="I425" s="19">
        <v>3</v>
      </c>
      <c r="J425" s="19">
        <v>3</v>
      </c>
      <c r="K425" s="20">
        <f>ROUND(1+(SUMPRODUCT(INDEX(CachTinhDiem!$B$8:$E$11,MATCH($B425,CachTinhDiem!$A$8:$A$11,0),0),$G425:$J425)-1)*9/4,1)</f>
        <v>4.4000000000000004</v>
      </c>
      <c r="L425" s="20">
        <f>ROUND(1+(INDEX(CachTinhDiem!$B$15:$E$20,MATCH($C425,CachTinhDiem!$A$15:$A$20,0),MATCH($B425,CachTinhDiem!$B$14:$E$14,0))-1)*9/4,1)</f>
        <v>7.8</v>
      </c>
      <c r="M425" s="19">
        <f t="shared" si="6"/>
        <v>0</v>
      </c>
      <c r="N425" s="23">
        <f>MAX(0,1-M425*CachTinhDiem!$B$25)</f>
        <v>1</v>
      </c>
      <c r="O425" s="20">
        <f>ROUND((CachTinhDiem!$B$23*K425+CachTinhDiem!$B$24*L425)*N425,1)</f>
        <v>5.4</v>
      </c>
      <c r="P425" s="19" t="s">
        <v>3227</v>
      </c>
    </row>
    <row r="426" spans="1:16" ht="15" customHeight="1" x14ac:dyDescent="0.35">
      <c r="A426" s="18" t="s">
        <v>232</v>
      </c>
      <c r="B426" s="18" t="s">
        <v>3229</v>
      </c>
      <c r="C426" s="18" t="s">
        <v>110</v>
      </c>
      <c r="D426" s="19">
        <v>16</v>
      </c>
      <c r="E426" s="19">
        <v>30</v>
      </c>
      <c r="F426" s="19">
        <v>26</v>
      </c>
      <c r="G426" s="19">
        <v>2</v>
      </c>
      <c r="H426" s="19">
        <v>4</v>
      </c>
      <c r="I426" s="19">
        <v>3</v>
      </c>
      <c r="J426" s="19">
        <v>3</v>
      </c>
      <c r="K426" s="20">
        <f>ROUND(1+(SUMPRODUCT(INDEX(CachTinhDiem!$B$8:$E$11,MATCH($B426,CachTinhDiem!$A$8:$A$11,0),0),$G426:$J426)-1)*9/4,1)</f>
        <v>6</v>
      </c>
      <c r="L426" s="20">
        <f>ROUND(1+(INDEX(CachTinhDiem!$B$15:$E$20,MATCH($C426,CachTinhDiem!$A$15:$A$20,0),MATCH($B426,CachTinhDiem!$B$14:$E$14,0))-1)*9/4,1)</f>
        <v>7.8</v>
      </c>
      <c r="M426" s="19">
        <f t="shared" si="6"/>
        <v>0</v>
      </c>
      <c r="N426" s="23">
        <f>MAX(0,1-M426*CachTinhDiem!$B$25)</f>
        <v>1</v>
      </c>
      <c r="O426" s="20">
        <f>ROUND((CachTinhDiem!$B$23*K426+CachTinhDiem!$B$24*L426)*N426,1)</f>
        <v>6.5</v>
      </c>
      <c r="P426" s="19" t="s">
        <v>3225</v>
      </c>
    </row>
    <row r="427" spans="1:16" ht="15" customHeight="1" x14ac:dyDescent="0.35">
      <c r="A427" s="18" t="s">
        <v>2829</v>
      </c>
      <c r="B427" s="18" t="s">
        <v>3229</v>
      </c>
      <c r="C427" s="18" t="s">
        <v>138</v>
      </c>
      <c r="D427" s="19">
        <v>12</v>
      </c>
      <c r="E427" s="19">
        <v>39</v>
      </c>
      <c r="F427" s="19">
        <v>29</v>
      </c>
      <c r="G427" s="19">
        <v>2</v>
      </c>
      <c r="H427" s="19">
        <v>3</v>
      </c>
      <c r="I427" s="19">
        <v>5</v>
      </c>
      <c r="J427" s="19">
        <v>2</v>
      </c>
      <c r="K427" s="20">
        <f>ROUND(1+(SUMPRODUCT(INDEX(CachTinhDiem!$B$8:$E$11,MATCH($B427,CachTinhDiem!$A$8:$A$11,0),0),$G427:$J427)-1)*9/4,1)</f>
        <v>6</v>
      </c>
      <c r="L427" s="20">
        <f>ROUND(1+(INDEX(CachTinhDiem!$B$15:$E$20,MATCH($C427,CachTinhDiem!$A$15:$A$20,0),MATCH($B427,CachTinhDiem!$B$14:$E$14,0))-1)*9/4,1)</f>
        <v>7.8</v>
      </c>
      <c r="M427" s="19">
        <f t="shared" si="6"/>
        <v>0</v>
      </c>
      <c r="N427" s="23">
        <f>MAX(0,1-M427*CachTinhDiem!$B$25)</f>
        <v>1</v>
      </c>
      <c r="O427" s="20">
        <f>ROUND((CachTinhDiem!$B$23*K427+CachTinhDiem!$B$24*L427)*N427,1)</f>
        <v>6.5</v>
      </c>
      <c r="P427" s="19" t="s">
        <v>3227</v>
      </c>
    </row>
    <row r="428" spans="1:16" ht="15" customHeight="1" x14ac:dyDescent="0.35">
      <c r="A428" s="18" t="s">
        <v>93</v>
      </c>
      <c r="B428" s="18" t="s">
        <v>3224</v>
      </c>
      <c r="C428" s="18" t="s">
        <v>90</v>
      </c>
      <c r="D428" s="19">
        <v>8</v>
      </c>
      <c r="E428" s="19">
        <v>22</v>
      </c>
      <c r="F428" s="19">
        <v>27</v>
      </c>
      <c r="G428" s="19">
        <v>4</v>
      </c>
      <c r="H428" s="19">
        <v>2</v>
      </c>
      <c r="I428" s="19">
        <v>3</v>
      </c>
      <c r="J428" s="19">
        <v>3</v>
      </c>
      <c r="K428" s="20">
        <f>ROUND(1+(SUMPRODUCT(INDEX(CachTinhDiem!$B$8:$E$11,MATCH($B428,CachTinhDiem!$A$8:$A$11,0),0),$G428:$J428)-1)*9/4,1)</f>
        <v>5.5</v>
      </c>
      <c r="L428" s="20">
        <f>ROUND(1+(INDEX(CachTinhDiem!$B$15:$E$20,MATCH($C428,CachTinhDiem!$A$15:$A$20,0),MATCH($B428,CachTinhDiem!$B$14:$E$14,0))-1)*9/4,1)</f>
        <v>5.5</v>
      </c>
      <c r="M428" s="19">
        <f t="shared" si="6"/>
        <v>5</v>
      </c>
      <c r="N428" s="23">
        <f>MAX(0,1-M428*CachTinhDiem!$B$25)</f>
        <v>0.5</v>
      </c>
      <c r="O428" s="20">
        <f>ROUND((CachTinhDiem!$B$23*K428+CachTinhDiem!$B$24*L428)*N428,1)</f>
        <v>2.8</v>
      </c>
      <c r="P428" s="19" t="s">
        <v>3227</v>
      </c>
    </row>
    <row r="429" spans="1:16" ht="15" customHeight="1" x14ac:dyDescent="0.35">
      <c r="A429" s="18" t="s">
        <v>890</v>
      </c>
      <c r="B429" s="18" t="s">
        <v>3229</v>
      </c>
      <c r="C429" s="18" t="s">
        <v>90</v>
      </c>
      <c r="D429" s="19">
        <v>21</v>
      </c>
      <c r="E429" s="19">
        <v>37</v>
      </c>
      <c r="F429" s="19">
        <v>34</v>
      </c>
      <c r="G429" s="19">
        <v>2</v>
      </c>
      <c r="H429" s="19">
        <v>5</v>
      </c>
      <c r="I429" s="19">
        <v>3</v>
      </c>
      <c r="J429" s="19">
        <v>2</v>
      </c>
      <c r="K429" s="20">
        <f>ROUND(1+(SUMPRODUCT(INDEX(CachTinhDiem!$B$8:$E$11,MATCH($B429,CachTinhDiem!$A$8:$A$11,0),0),$G429:$J429)-1)*9/4,1)</f>
        <v>6</v>
      </c>
      <c r="L429" s="20">
        <f>ROUND(1+(INDEX(CachTinhDiem!$B$15:$E$20,MATCH($C429,CachTinhDiem!$A$15:$A$20,0),MATCH($B429,CachTinhDiem!$B$14:$E$14,0))-1)*9/4,1)</f>
        <v>7.8</v>
      </c>
      <c r="M429" s="19">
        <f t="shared" si="6"/>
        <v>0</v>
      </c>
      <c r="N429" s="23">
        <f>MAX(0,1-M429*CachTinhDiem!$B$25)</f>
        <v>1</v>
      </c>
      <c r="O429" s="20">
        <f>ROUND((CachTinhDiem!$B$23*K429+CachTinhDiem!$B$24*L429)*N429,1)</f>
        <v>6.5</v>
      </c>
      <c r="P429" s="19" t="s">
        <v>3227</v>
      </c>
    </row>
    <row r="430" spans="1:16" ht="15" customHeight="1" x14ac:dyDescent="0.35">
      <c r="A430" s="18" t="s">
        <v>488</v>
      </c>
      <c r="B430" s="18" t="s">
        <v>3224</v>
      </c>
      <c r="C430" s="18" t="s">
        <v>103</v>
      </c>
      <c r="D430" s="19">
        <v>9</v>
      </c>
      <c r="E430" s="19">
        <v>23</v>
      </c>
      <c r="F430" s="19">
        <v>7</v>
      </c>
      <c r="G430" s="19">
        <v>4</v>
      </c>
      <c r="H430" s="19">
        <v>2</v>
      </c>
      <c r="I430" s="19">
        <v>2</v>
      </c>
      <c r="J430" s="19">
        <v>4</v>
      </c>
      <c r="K430" s="20">
        <f>ROUND(1+(SUMPRODUCT(INDEX(CachTinhDiem!$B$8:$E$11,MATCH($B430,CachTinhDiem!$A$8:$A$11,0),0),$G430:$J430)-1)*9/4,1)</f>
        <v>4.5999999999999996</v>
      </c>
      <c r="L430" s="20">
        <f>ROUND(1+(INDEX(CachTinhDiem!$B$15:$E$20,MATCH($C430,CachTinhDiem!$A$15:$A$20,0),MATCH($B430,CachTinhDiem!$B$14:$E$14,0))-1)*9/4,1)</f>
        <v>3.3</v>
      </c>
      <c r="M430" s="19">
        <f t="shared" si="6"/>
        <v>2</v>
      </c>
      <c r="N430" s="23">
        <f>MAX(0,1-M430*CachTinhDiem!$B$25)</f>
        <v>0.8</v>
      </c>
      <c r="O430" s="20">
        <f>ROUND((CachTinhDiem!$B$23*K430+CachTinhDiem!$B$24*L430)*N430,1)</f>
        <v>3.4</v>
      </c>
      <c r="P430" s="19" t="s">
        <v>3227</v>
      </c>
    </row>
    <row r="431" spans="1:16" ht="15" customHeight="1" x14ac:dyDescent="0.35">
      <c r="A431" s="18" t="s">
        <v>336</v>
      </c>
      <c r="B431" s="18" t="s">
        <v>3224</v>
      </c>
      <c r="C431" s="18" t="s">
        <v>90</v>
      </c>
      <c r="D431" s="19">
        <v>7</v>
      </c>
      <c r="E431" s="19">
        <v>20</v>
      </c>
      <c r="F431" s="19">
        <v>33</v>
      </c>
      <c r="G431" s="19">
        <v>4</v>
      </c>
      <c r="H431" s="19">
        <v>2</v>
      </c>
      <c r="I431" s="19">
        <v>3</v>
      </c>
      <c r="J431" s="19">
        <v>2</v>
      </c>
      <c r="K431" s="20">
        <f>ROUND(1+(SUMPRODUCT(INDEX(CachTinhDiem!$B$8:$E$11,MATCH($B431,CachTinhDiem!$A$8:$A$11,0),0),$G431:$J431)-1)*9/4,1)</f>
        <v>5.3</v>
      </c>
      <c r="L431" s="20">
        <f>ROUND(1+(INDEX(CachTinhDiem!$B$15:$E$20,MATCH($C431,CachTinhDiem!$A$15:$A$20,0),MATCH($B431,CachTinhDiem!$B$14:$E$14,0))-1)*9/4,1)</f>
        <v>5.5</v>
      </c>
      <c r="M431" s="19">
        <f t="shared" si="6"/>
        <v>13</v>
      </c>
      <c r="N431" s="23">
        <f>MAX(0,1-M431*CachTinhDiem!$B$25)</f>
        <v>0</v>
      </c>
      <c r="O431" s="20">
        <f>ROUND((CachTinhDiem!$B$23*K431+CachTinhDiem!$B$24*L431)*N431,1)</f>
        <v>0</v>
      </c>
      <c r="P431" s="19" t="s">
        <v>3227</v>
      </c>
    </row>
    <row r="432" spans="1:16" ht="15" customHeight="1" x14ac:dyDescent="0.35">
      <c r="A432" s="18" t="s">
        <v>840</v>
      </c>
      <c r="B432" s="18" t="s">
        <v>3228</v>
      </c>
      <c r="C432" s="18" t="s">
        <v>110</v>
      </c>
      <c r="D432" s="19">
        <v>5</v>
      </c>
      <c r="E432" s="19">
        <v>16</v>
      </c>
      <c r="F432" s="19">
        <v>33</v>
      </c>
      <c r="G432" s="19">
        <v>4</v>
      </c>
      <c r="H432" s="19">
        <v>1</v>
      </c>
      <c r="I432" s="19">
        <v>2</v>
      </c>
      <c r="J432" s="19">
        <v>4</v>
      </c>
      <c r="K432" s="20">
        <f>ROUND(1+(SUMPRODUCT(INDEX(CachTinhDiem!$B$8:$E$11,MATCH($B432,CachTinhDiem!$A$8:$A$11,0),0),$G432:$J432)-1)*9/4,1)</f>
        <v>5.5</v>
      </c>
      <c r="L432" s="20">
        <f>ROUND(1+(INDEX(CachTinhDiem!$B$15:$E$20,MATCH($C432,CachTinhDiem!$A$15:$A$20,0),MATCH($B432,CachTinhDiem!$B$14:$E$14,0))-1)*9/4,1)</f>
        <v>7.8</v>
      </c>
      <c r="M432" s="19">
        <f t="shared" si="6"/>
        <v>17</v>
      </c>
      <c r="N432" s="23">
        <f>MAX(0,1-M432*CachTinhDiem!$B$25)</f>
        <v>0</v>
      </c>
      <c r="O432" s="20">
        <f>ROUND((CachTinhDiem!$B$23*K432+CachTinhDiem!$B$24*L432)*N432,1)</f>
        <v>0</v>
      </c>
      <c r="P432" s="19" t="s">
        <v>3227</v>
      </c>
    </row>
    <row r="433" spans="1:16" ht="15" customHeight="1" x14ac:dyDescent="0.35">
      <c r="A433" s="18" t="s">
        <v>482</v>
      </c>
      <c r="B433" s="18" t="s">
        <v>3226</v>
      </c>
      <c r="C433" s="18" t="s">
        <v>90</v>
      </c>
      <c r="D433" s="19">
        <v>20</v>
      </c>
      <c r="E433" s="19">
        <v>37</v>
      </c>
      <c r="F433" s="19">
        <v>17</v>
      </c>
      <c r="G433" s="19">
        <v>2</v>
      </c>
      <c r="H433" s="19">
        <v>5</v>
      </c>
      <c r="I433" s="19">
        <v>3</v>
      </c>
      <c r="J433" s="19">
        <v>2</v>
      </c>
      <c r="K433" s="20">
        <f>ROUND(1+(SUMPRODUCT(INDEX(CachTinhDiem!$B$8:$E$11,MATCH($B433,CachTinhDiem!$A$8:$A$11,0),0),$G433:$J433)-1)*9/4,1)</f>
        <v>6.4</v>
      </c>
      <c r="L433" s="20">
        <f>ROUND(1+(INDEX(CachTinhDiem!$B$15:$E$20,MATCH($C433,CachTinhDiem!$A$15:$A$20,0),MATCH($B433,CachTinhDiem!$B$14:$E$14,0))-1)*9/4,1)</f>
        <v>7.8</v>
      </c>
      <c r="M433" s="19">
        <f t="shared" si="6"/>
        <v>3</v>
      </c>
      <c r="N433" s="23">
        <f>MAX(0,1-M433*CachTinhDiem!$B$25)</f>
        <v>0.7</v>
      </c>
      <c r="O433" s="20">
        <f>ROUND((CachTinhDiem!$B$23*K433+CachTinhDiem!$B$24*L433)*N433,1)</f>
        <v>4.8</v>
      </c>
      <c r="P433" s="19" t="s">
        <v>3227</v>
      </c>
    </row>
    <row r="434" spans="1:16" ht="15" customHeight="1" x14ac:dyDescent="0.35">
      <c r="A434" s="18" t="s">
        <v>2999</v>
      </c>
      <c r="B434" s="18" t="s">
        <v>3226</v>
      </c>
      <c r="C434" s="18" t="s">
        <v>90</v>
      </c>
      <c r="D434" s="19">
        <v>23</v>
      </c>
      <c r="E434" s="19">
        <v>40</v>
      </c>
      <c r="F434" s="19">
        <v>6</v>
      </c>
      <c r="G434" s="19">
        <v>1</v>
      </c>
      <c r="H434" s="19">
        <v>2</v>
      </c>
      <c r="I434" s="19">
        <v>2</v>
      </c>
      <c r="J434" s="19">
        <v>3</v>
      </c>
      <c r="K434" s="20">
        <f>ROUND(1+(SUMPRODUCT(INDEX(CachTinhDiem!$B$8:$E$11,MATCH($B434,CachTinhDiem!$A$8:$A$11,0),0),$G434:$J434)-1)*9/4,1)</f>
        <v>3.7</v>
      </c>
      <c r="L434" s="20">
        <f>ROUND(1+(INDEX(CachTinhDiem!$B$15:$E$20,MATCH($C434,CachTinhDiem!$A$15:$A$20,0),MATCH($B434,CachTinhDiem!$B$14:$E$14,0))-1)*9/4,1)</f>
        <v>7.8</v>
      </c>
      <c r="M434" s="19">
        <f t="shared" si="6"/>
        <v>17</v>
      </c>
      <c r="N434" s="23">
        <f>MAX(0,1-M434*CachTinhDiem!$B$25)</f>
        <v>0</v>
      </c>
      <c r="O434" s="20">
        <f>ROUND((CachTinhDiem!$B$23*K434+CachTinhDiem!$B$24*L434)*N434,1)</f>
        <v>0</v>
      </c>
      <c r="P434" s="19" t="s">
        <v>3225</v>
      </c>
    </row>
    <row r="435" spans="1:16" ht="15" customHeight="1" x14ac:dyDescent="0.35">
      <c r="A435" s="18" t="s">
        <v>3036</v>
      </c>
      <c r="B435" s="18" t="s">
        <v>3226</v>
      </c>
      <c r="C435" s="18" t="s">
        <v>138</v>
      </c>
      <c r="D435" s="19">
        <v>21</v>
      </c>
      <c r="E435" s="19">
        <v>40</v>
      </c>
      <c r="F435" s="19">
        <v>12</v>
      </c>
      <c r="G435" s="19">
        <v>1</v>
      </c>
      <c r="H435" s="19">
        <v>5</v>
      </c>
      <c r="I435" s="19">
        <v>5</v>
      </c>
      <c r="J435" s="19">
        <v>2</v>
      </c>
      <c r="K435" s="20">
        <f>ROUND(1+(SUMPRODUCT(INDEX(CachTinhDiem!$B$8:$E$11,MATCH($B435,CachTinhDiem!$A$8:$A$11,0),0),$G435:$J435)-1)*9/4,1)</f>
        <v>8.6999999999999993</v>
      </c>
      <c r="L435" s="20">
        <f>ROUND(1+(INDEX(CachTinhDiem!$B$15:$E$20,MATCH($C435,CachTinhDiem!$A$15:$A$20,0),MATCH($B435,CachTinhDiem!$B$14:$E$14,0))-1)*9/4,1)</f>
        <v>7.8</v>
      </c>
      <c r="M435" s="19">
        <f t="shared" si="6"/>
        <v>9</v>
      </c>
      <c r="N435" s="23">
        <f>MAX(0,1-M435*CachTinhDiem!$B$25)</f>
        <v>9.9999999999999978E-2</v>
      </c>
      <c r="O435" s="20">
        <f>ROUND((CachTinhDiem!$B$23*K435+CachTinhDiem!$B$24*L435)*N435,1)</f>
        <v>0.8</v>
      </c>
      <c r="P435" s="19" t="s">
        <v>3227</v>
      </c>
    </row>
    <row r="436" spans="1:16" ht="15" customHeight="1" x14ac:dyDescent="0.35">
      <c r="A436" s="18" t="s">
        <v>1026</v>
      </c>
      <c r="B436" s="18" t="s">
        <v>3229</v>
      </c>
      <c r="C436" s="18" t="s">
        <v>138</v>
      </c>
      <c r="D436" s="19">
        <v>23</v>
      </c>
      <c r="E436" s="19">
        <v>40</v>
      </c>
      <c r="F436" s="19">
        <v>40</v>
      </c>
      <c r="G436" s="19">
        <v>1</v>
      </c>
      <c r="H436" s="19">
        <v>5</v>
      </c>
      <c r="I436" s="19">
        <v>5</v>
      </c>
      <c r="J436" s="19">
        <v>2</v>
      </c>
      <c r="K436" s="20">
        <f>ROUND(1+(SUMPRODUCT(INDEX(CachTinhDiem!$B$8:$E$11,MATCH($B436,CachTinhDiem!$A$8:$A$11,0),0),$G436:$J436)-1)*9/4,1)</f>
        <v>7.1</v>
      </c>
      <c r="L436" s="20">
        <f>ROUND(1+(INDEX(CachTinhDiem!$B$15:$E$20,MATCH($C436,CachTinhDiem!$A$15:$A$20,0),MATCH($B436,CachTinhDiem!$B$14:$E$14,0))-1)*9/4,1)</f>
        <v>7.8</v>
      </c>
      <c r="M436" s="19">
        <f t="shared" si="6"/>
        <v>0</v>
      </c>
      <c r="N436" s="23">
        <f>MAX(0,1-M436*CachTinhDiem!$B$25)</f>
        <v>1</v>
      </c>
      <c r="O436" s="20">
        <f>ROUND((CachTinhDiem!$B$23*K436+CachTinhDiem!$B$24*L436)*N436,1)</f>
        <v>7.3</v>
      </c>
      <c r="P436" s="19" t="s">
        <v>3227</v>
      </c>
    </row>
    <row r="437" spans="1:16" ht="15" customHeight="1" x14ac:dyDescent="0.35">
      <c r="A437" s="18" t="s">
        <v>2809</v>
      </c>
      <c r="B437" s="18" t="s">
        <v>3226</v>
      </c>
      <c r="C437" s="18" t="s">
        <v>138</v>
      </c>
      <c r="D437" s="19">
        <v>5</v>
      </c>
      <c r="E437" s="19">
        <v>30</v>
      </c>
      <c r="F437" s="19">
        <v>9</v>
      </c>
      <c r="G437" s="19">
        <v>4</v>
      </c>
      <c r="H437" s="19">
        <v>2</v>
      </c>
      <c r="I437" s="19">
        <v>5</v>
      </c>
      <c r="J437" s="19">
        <v>2</v>
      </c>
      <c r="K437" s="20">
        <f>ROUND(1+(SUMPRODUCT(INDEX(CachTinhDiem!$B$8:$E$11,MATCH($B437,CachTinhDiem!$A$8:$A$11,0),0),$G437:$J437)-1)*9/4,1)</f>
        <v>6.6</v>
      </c>
      <c r="L437" s="20">
        <f>ROUND(1+(INDEX(CachTinhDiem!$B$15:$E$20,MATCH($C437,CachTinhDiem!$A$15:$A$20,0),MATCH($B437,CachTinhDiem!$B$14:$E$14,0))-1)*9/4,1)</f>
        <v>7.8</v>
      </c>
      <c r="M437" s="19">
        <f t="shared" si="6"/>
        <v>0</v>
      </c>
      <c r="N437" s="23">
        <f>MAX(0,1-M437*CachTinhDiem!$B$25)</f>
        <v>1</v>
      </c>
      <c r="O437" s="20">
        <f>ROUND((CachTinhDiem!$B$23*K437+CachTinhDiem!$B$24*L437)*N437,1)</f>
        <v>7</v>
      </c>
      <c r="P437" s="19" t="s">
        <v>3227</v>
      </c>
    </row>
    <row r="438" spans="1:16" ht="15" customHeight="1" x14ac:dyDescent="0.35">
      <c r="A438" s="18" t="s">
        <v>275</v>
      </c>
      <c r="B438" s="18" t="s">
        <v>3228</v>
      </c>
      <c r="C438" s="18" t="s">
        <v>110</v>
      </c>
      <c r="D438" s="19">
        <v>18</v>
      </c>
      <c r="E438" s="19">
        <v>36</v>
      </c>
      <c r="F438" s="19">
        <v>12</v>
      </c>
      <c r="G438" s="19">
        <v>2</v>
      </c>
      <c r="H438" s="19">
        <v>5</v>
      </c>
      <c r="I438" s="19">
        <v>2</v>
      </c>
      <c r="J438" s="19">
        <v>4</v>
      </c>
      <c r="K438" s="20">
        <f>ROUND(1+(SUMPRODUCT(INDEX(CachTinhDiem!$B$8:$E$11,MATCH($B438,CachTinhDiem!$A$8:$A$11,0),0),$G438:$J438)-1)*9/4,1)</f>
        <v>7.3</v>
      </c>
      <c r="L438" s="20">
        <f>ROUND(1+(INDEX(CachTinhDiem!$B$15:$E$20,MATCH($C438,CachTinhDiem!$A$15:$A$20,0),MATCH($B438,CachTinhDiem!$B$14:$E$14,0))-1)*9/4,1)</f>
        <v>7.8</v>
      </c>
      <c r="M438" s="19">
        <f t="shared" si="6"/>
        <v>6</v>
      </c>
      <c r="N438" s="23">
        <f>MAX(0,1-M438*CachTinhDiem!$B$25)</f>
        <v>0.39999999999999991</v>
      </c>
      <c r="O438" s="20">
        <f>ROUND((CachTinhDiem!$B$23*K438+CachTinhDiem!$B$24*L438)*N438,1)</f>
        <v>3</v>
      </c>
      <c r="P438" s="19" t="s">
        <v>3225</v>
      </c>
    </row>
    <row r="439" spans="1:16" ht="15" customHeight="1" x14ac:dyDescent="0.35">
      <c r="A439" s="18" t="s">
        <v>668</v>
      </c>
      <c r="B439" s="18" t="s">
        <v>3228</v>
      </c>
      <c r="C439" s="18" t="s">
        <v>110</v>
      </c>
      <c r="D439" s="19">
        <v>5</v>
      </c>
      <c r="E439" s="19">
        <v>12</v>
      </c>
      <c r="F439" s="19">
        <v>5</v>
      </c>
      <c r="G439" s="19">
        <v>5</v>
      </c>
      <c r="H439" s="19">
        <v>1</v>
      </c>
      <c r="I439" s="19">
        <v>2</v>
      </c>
      <c r="J439" s="19">
        <v>3</v>
      </c>
      <c r="K439" s="20">
        <f>ROUND(1+(SUMPRODUCT(INDEX(CachTinhDiem!$B$8:$E$11,MATCH($B439,CachTinhDiem!$A$8:$A$11,0),0),$G439:$J439)-1)*9/4,1)</f>
        <v>4.2</v>
      </c>
      <c r="L439" s="20">
        <f>ROUND(1+(INDEX(CachTinhDiem!$B$15:$E$20,MATCH($C439,CachTinhDiem!$A$15:$A$20,0),MATCH($B439,CachTinhDiem!$B$14:$E$14,0))-1)*9/4,1)</f>
        <v>7.8</v>
      </c>
      <c r="M439" s="19">
        <f t="shared" si="6"/>
        <v>0</v>
      </c>
      <c r="N439" s="23">
        <f>MAX(0,1-M439*CachTinhDiem!$B$25)</f>
        <v>1</v>
      </c>
      <c r="O439" s="20">
        <f>ROUND((CachTinhDiem!$B$23*K439+CachTinhDiem!$B$24*L439)*N439,1)</f>
        <v>5.3</v>
      </c>
      <c r="P439" s="19" t="s">
        <v>3225</v>
      </c>
    </row>
    <row r="440" spans="1:16" ht="15" customHeight="1" x14ac:dyDescent="0.35">
      <c r="A440" s="18" t="s">
        <v>3134</v>
      </c>
      <c r="B440" s="18" t="s">
        <v>3228</v>
      </c>
      <c r="C440" s="18" t="s">
        <v>138</v>
      </c>
      <c r="D440" s="19">
        <v>21</v>
      </c>
      <c r="E440" s="19">
        <v>40</v>
      </c>
      <c r="F440" s="19">
        <v>20</v>
      </c>
      <c r="G440" s="19">
        <v>1</v>
      </c>
      <c r="H440" s="19">
        <v>5</v>
      </c>
      <c r="I440" s="19">
        <v>5</v>
      </c>
      <c r="J440" s="19">
        <v>2</v>
      </c>
      <c r="K440" s="20">
        <f>ROUND(1+(SUMPRODUCT(INDEX(CachTinhDiem!$B$8:$E$11,MATCH($B440,CachTinhDiem!$A$8:$A$11,0),0),$G440:$J440)-1)*9/4,1)</f>
        <v>6</v>
      </c>
      <c r="L440" s="20">
        <f>ROUND(1+(INDEX(CachTinhDiem!$B$15:$E$20,MATCH($C440,CachTinhDiem!$A$15:$A$20,0),MATCH($B440,CachTinhDiem!$B$14:$E$14,0))-1)*9/4,1)</f>
        <v>1</v>
      </c>
      <c r="M440" s="19">
        <f t="shared" si="6"/>
        <v>1</v>
      </c>
      <c r="N440" s="23">
        <f>MAX(0,1-M440*CachTinhDiem!$B$25)</f>
        <v>0.9</v>
      </c>
      <c r="O440" s="20">
        <f>ROUND((CachTinhDiem!$B$23*K440+CachTinhDiem!$B$24*L440)*N440,1)</f>
        <v>4.0999999999999996</v>
      </c>
      <c r="P440" s="19" t="s">
        <v>3227</v>
      </c>
    </row>
    <row r="441" spans="1:16" ht="15" customHeight="1" x14ac:dyDescent="0.35">
      <c r="A441" s="18" t="s">
        <v>213</v>
      </c>
      <c r="B441" s="18" t="s">
        <v>3224</v>
      </c>
      <c r="C441" s="18" t="s">
        <v>115</v>
      </c>
      <c r="D441" s="19">
        <v>20</v>
      </c>
      <c r="E441" s="19">
        <v>37</v>
      </c>
      <c r="F441" s="19">
        <v>36</v>
      </c>
      <c r="G441" s="19">
        <v>2</v>
      </c>
      <c r="H441" s="19">
        <v>4</v>
      </c>
      <c r="I441" s="19">
        <v>4</v>
      </c>
      <c r="J441" s="19">
        <v>5</v>
      </c>
      <c r="K441" s="20">
        <f>ROUND(1+(SUMPRODUCT(INDEX(CachTinhDiem!$B$8:$E$11,MATCH($B441,CachTinhDiem!$A$8:$A$11,0),0),$G441:$J441)-1)*9/4,1)</f>
        <v>7.1</v>
      </c>
      <c r="L441" s="20">
        <f>ROUND(1+(INDEX(CachTinhDiem!$B$15:$E$20,MATCH($C441,CachTinhDiem!$A$15:$A$20,0),MATCH($B441,CachTinhDiem!$B$14:$E$14,0))-1)*9/4,1)</f>
        <v>7.8</v>
      </c>
      <c r="M441" s="19">
        <f t="shared" si="6"/>
        <v>0</v>
      </c>
      <c r="N441" s="23">
        <f>MAX(0,1-M441*CachTinhDiem!$B$25)</f>
        <v>1</v>
      </c>
      <c r="O441" s="20">
        <f>ROUND((CachTinhDiem!$B$23*K441+CachTinhDiem!$B$24*L441)*N441,1)</f>
        <v>7.3</v>
      </c>
      <c r="P441" s="19" t="s">
        <v>3227</v>
      </c>
    </row>
    <row r="442" spans="1:16" ht="15" customHeight="1" x14ac:dyDescent="0.35">
      <c r="A442" s="18" t="s">
        <v>2666</v>
      </c>
      <c r="B442" s="18" t="s">
        <v>3229</v>
      </c>
      <c r="C442" s="18" t="s">
        <v>103</v>
      </c>
      <c r="D442" s="19">
        <v>14</v>
      </c>
      <c r="E442" s="19">
        <v>33</v>
      </c>
      <c r="F442" s="19">
        <v>21</v>
      </c>
      <c r="G442" s="19">
        <v>3</v>
      </c>
      <c r="H442" s="19">
        <v>1</v>
      </c>
      <c r="I442" s="19">
        <v>4</v>
      </c>
      <c r="J442" s="19">
        <v>4</v>
      </c>
      <c r="K442" s="20">
        <f>ROUND(1+(SUMPRODUCT(INDEX(CachTinhDiem!$B$8:$E$11,MATCH($B442,CachTinhDiem!$A$8:$A$11,0),0),$G442:$J442)-1)*9/4,1)</f>
        <v>5.5</v>
      </c>
      <c r="L442" s="20">
        <f>ROUND(1+(INDEX(CachTinhDiem!$B$15:$E$20,MATCH($C442,CachTinhDiem!$A$15:$A$20,0),MATCH($B442,CachTinhDiem!$B$14:$E$14,0))-1)*9/4,1)</f>
        <v>7.8</v>
      </c>
      <c r="M442" s="19">
        <f t="shared" si="6"/>
        <v>0</v>
      </c>
      <c r="N442" s="23">
        <f>MAX(0,1-M442*CachTinhDiem!$B$25)</f>
        <v>1</v>
      </c>
      <c r="O442" s="20">
        <f>ROUND((CachTinhDiem!$B$23*K442+CachTinhDiem!$B$24*L442)*N442,1)</f>
        <v>6.2</v>
      </c>
      <c r="P442" s="19" t="s">
        <v>3225</v>
      </c>
    </row>
    <row r="443" spans="1:16" ht="15" customHeight="1" x14ac:dyDescent="0.35">
      <c r="A443" s="18" t="s">
        <v>1246</v>
      </c>
      <c r="B443" s="18" t="s">
        <v>3224</v>
      </c>
      <c r="C443" s="18" t="s">
        <v>103</v>
      </c>
      <c r="D443" s="19">
        <v>5</v>
      </c>
      <c r="E443" s="19">
        <v>10</v>
      </c>
      <c r="F443" s="19">
        <v>25</v>
      </c>
      <c r="G443" s="19">
        <v>5</v>
      </c>
      <c r="H443" s="19">
        <v>1</v>
      </c>
      <c r="I443" s="19">
        <v>1</v>
      </c>
      <c r="J443" s="19">
        <v>5</v>
      </c>
      <c r="K443" s="20">
        <f>ROUND(1+(SUMPRODUCT(INDEX(CachTinhDiem!$B$8:$E$11,MATCH($B443,CachTinhDiem!$A$8:$A$11,0),0),$G443:$J443)-1)*9/4,1)</f>
        <v>3.7</v>
      </c>
      <c r="L443" s="20">
        <f>ROUND(1+(INDEX(CachTinhDiem!$B$15:$E$20,MATCH($C443,CachTinhDiem!$A$15:$A$20,0),MATCH($B443,CachTinhDiem!$B$14:$E$14,0))-1)*9/4,1)</f>
        <v>3.3</v>
      </c>
      <c r="M443" s="19">
        <f t="shared" si="6"/>
        <v>15</v>
      </c>
      <c r="N443" s="23">
        <f>MAX(0,1-M443*CachTinhDiem!$B$25)</f>
        <v>0</v>
      </c>
      <c r="O443" s="20">
        <f>ROUND((CachTinhDiem!$B$23*K443+CachTinhDiem!$B$24*L443)*N443,1)</f>
        <v>0</v>
      </c>
      <c r="P443" s="19" t="s">
        <v>3227</v>
      </c>
    </row>
    <row r="444" spans="1:16" ht="15" customHeight="1" x14ac:dyDescent="0.35">
      <c r="A444" s="18" t="s">
        <v>488</v>
      </c>
      <c r="B444" s="18" t="s">
        <v>3228</v>
      </c>
      <c r="C444" s="18" t="s">
        <v>103</v>
      </c>
      <c r="D444" s="19">
        <v>9</v>
      </c>
      <c r="E444" s="19">
        <v>23</v>
      </c>
      <c r="F444" s="19">
        <v>7</v>
      </c>
      <c r="G444" s="19">
        <v>4</v>
      </c>
      <c r="H444" s="19">
        <v>2</v>
      </c>
      <c r="I444" s="19">
        <v>2</v>
      </c>
      <c r="J444" s="19">
        <v>4</v>
      </c>
      <c r="K444" s="20">
        <f>ROUND(1+(SUMPRODUCT(INDEX(CachTinhDiem!$B$8:$E$11,MATCH($B444,CachTinhDiem!$A$8:$A$11,0),0),$G444:$J444)-1)*9/4,1)</f>
        <v>6</v>
      </c>
      <c r="L444" s="20">
        <f>ROUND(1+(INDEX(CachTinhDiem!$B$15:$E$20,MATCH($C444,CachTinhDiem!$A$15:$A$20,0),MATCH($B444,CachTinhDiem!$B$14:$E$14,0))-1)*9/4,1)</f>
        <v>10</v>
      </c>
      <c r="M444" s="19">
        <f t="shared" si="6"/>
        <v>2</v>
      </c>
      <c r="N444" s="23">
        <f>MAX(0,1-M444*CachTinhDiem!$B$25)</f>
        <v>0.8</v>
      </c>
      <c r="O444" s="20">
        <f>ROUND((CachTinhDiem!$B$23*K444+CachTinhDiem!$B$24*L444)*N444,1)</f>
        <v>5.8</v>
      </c>
      <c r="P444" s="19" t="s">
        <v>3227</v>
      </c>
    </row>
    <row r="445" spans="1:16" ht="15" customHeight="1" x14ac:dyDescent="0.35">
      <c r="A445" s="18" t="s">
        <v>527</v>
      </c>
      <c r="B445" s="18" t="s">
        <v>3224</v>
      </c>
      <c r="C445" s="18" t="s">
        <v>103</v>
      </c>
      <c r="D445" s="19">
        <v>7</v>
      </c>
      <c r="E445" s="19">
        <v>24</v>
      </c>
      <c r="F445" s="19">
        <v>10</v>
      </c>
      <c r="G445" s="19">
        <v>4</v>
      </c>
      <c r="H445" s="19">
        <v>2</v>
      </c>
      <c r="I445" s="19">
        <v>2</v>
      </c>
      <c r="J445" s="19">
        <v>4</v>
      </c>
      <c r="K445" s="20">
        <f>ROUND(1+(SUMPRODUCT(INDEX(CachTinhDiem!$B$8:$E$11,MATCH($B445,CachTinhDiem!$A$8:$A$11,0),0),$G445:$J445)-1)*9/4,1)</f>
        <v>4.5999999999999996</v>
      </c>
      <c r="L445" s="20">
        <f>ROUND(1+(INDEX(CachTinhDiem!$B$15:$E$20,MATCH($C445,CachTinhDiem!$A$15:$A$20,0),MATCH($B445,CachTinhDiem!$B$14:$E$14,0))-1)*9/4,1)</f>
        <v>3.3</v>
      </c>
      <c r="M445" s="19">
        <f t="shared" si="6"/>
        <v>0</v>
      </c>
      <c r="N445" s="23">
        <f>MAX(0,1-M445*CachTinhDiem!$B$25)</f>
        <v>1</v>
      </c>
      <c r="O445" s="20">
        <f>ROUND((CachTinhDiem!$B$23*K445+CachTinhDiem!$B$24*L445)*N445,1)</f>
        <v>4.2</v>
      </c>
      <c r="P445" s="19" t="s">
        <v>3225</v>
      </c>
    </row>
    <row r="446" spans="1:16" ht="15" customHeight="1" x14ac:dyDescent="0.35">
      <c r="A446" s="18" t="s">
        <v>2512</v>
      </c>
      <c r="B446" s="18" t="s">
        <v>3226</v>
      </c>
      <c r="C446" s="18" t="s">
        <v>103</v>
      </c>
      <c r="D446" s="19">
        <v>18</v>
      </c>
      <c r="E446" s="19">
        <v>33</v>
      </c>
      <c r="F446" s="19">
        <v>21</v>
      </c>
      <c r="G446" s="19">
        <v>2</v>
      </c>
      <c r="H446" s="19">
        <v>3</v>
      </c>
      <c r="I446" s="19">
        <v>1</v>
      </c>
      <c r="J446" s="19">
        <v>5</v>
      </c>
      <c r="K446" s="20">
        <f>ROUND(1+(SUMPRODUCT(INDEX(CachTinhDiem!$B$8:$E$11,MATCH($B446,CachTinhDiem!$A$8:$A$11,0),0),$G446:$J446)-1)*9/4,1)</f>
        <v>4.2</v>
      </c>
      <c r="L446" s="20">
        <f>ROUND(1+(INDEX(CachTinhDiem!$B$15:$E$20,MATCH($C446,CachTinhDiem!$A$15:$A$20,0),MATCH($B446,CachTinhDiem!$B$14:$E$14,0))-1)*9/4,1)</f>
        <v>3.3</v>
      </c>
      <c r="M446" s="19">
        <f t="shared" si="6"/>
        <v>0</v>
      </c>
      <c r="N446" s="23">
        <f>MAX(0,1-M446*CachTinhDiem!$B$25)</f>
        <v>1</v>
      </c>
      <c r="O446" s="20">
        <f>ROUND((CachTinhDiem!$B$23*K446+CachTinhDiem!$B$24*L446)*N446,1)</f>
        <v>3.9</v>
      </c>
      <c r="P446" s="19" t="s">
        <v>3227</v>
      </c>
    </row>
    <row r="447" spans="1:16" ht="15" customHeight="1" x14ac:dyDescent="0.35">
      <c r="A447" s="18" t="s">
        <v>2557</v>
      </c>
      <c r="B447" s="18" t="s">
        <v>3226</v>
      </c>
      <c r="C447" s="18" t="s">
        <v>103</v>
      </c>
      <c r="D447" s="19">
        <v>16</v>
      </c>
      <c r="E447" s="19">
        <v>36</v>
      </c>
      <c r="F447" s="19">
        <v>27</v>
      </c>
      <c r="G447" s="19">
        <v>2</v>
      </c>
      <c r="H447" s="19">
        <v>4</v>
      </c>
      <c r="I447" s="19">
        <v>3</v>
      </c>
      <c r="J447" s="19">
        <v>4</v>
      </c>
      <c r="K447" s="20">
        <f>ROUND(1+(SUMPRODUCT(INDEX(CachTinhDiem!$B$8:$E$11,MATCH($B447,CachTinhDiem!$A$8:$A$11,0),0),$G447:$J447)-1)*9/4,1)</f>
        <v>6.6</v>
      </c>
      <c r="L447" s="20">
        <f>ROUND(1+(INDEX(CachTinhDiem!$B$15:$E$20,MATCH($C447,CachTinhDiem!$A$15:$A$20,0),MATCH($B447,CachTinhDiem!$B$14:$E$14,0))-1)*9/4,1)</f>
        <v>3.3</v>
      </c>
      <c r="M447" s="19">
        <f t="shared" si="6"/>
        <v>0</v>
      </c>
      <c r="N447" s="23">
        <f>MAX(0,1-M447*CachTinhDiem!$B$25)</f>
        <v>1</v>
      </c>
      <c r="O447" s="20">
        <f>ROUND((CachTinhDiem!$B$23*K447+CachTinhDiem!$B$24*L447)*N447,1)</f>
        <v>5.6</v>
      </c>
      <c r="P447" s="19" t="s">
        <v>3227</v>
      </c>
    </row>
    <row r="448" spans="1:16" ht="15" customHeight="1" x14ac:dyDescent="0.35">
      <c r="A448" s="18" t="s">
        <v>651</v>
      </c>
      <c r="B448" s="18" t="s">
        <v>3224</v>
      </c>
      <c r="C448" s="18" t="s">
        <v>103</v>
      </c>
      <c r="D448" s="19">
        <v>25</v>
      </c>
      <c r="E448" s="19">
        <v>40</v>
      </c>
      <c r="F448" s="19">
        <v>12</v>
      </c>
      <c r="G448" s="19">
        <v>1</v>
      </c>
      <c r="H448" s="19">
        <v>5</v>
      </c>
      <c r="I448" s="19">
        <v>2</v>
      </c>
      <c r="J448" s="19">
        <v>4</v>
      </c>
      <c r="K448" s="20">
        <f>ROUND(1+(SUMPRODUCT(INDEX(CachTinhDiem!$B$8:$E$11,MATCH($B448,CachTinhDiem!$A$8:$A$11,0),0),$G448:$J448)-1)*9/4,1)</f>
        <v>4.5999999999999996</v>
      </c>
      <c r="L448" s="20">
        <f>ROUND(1+(INDEX(CachTinhDiem!$B$15:$E$20,MATCH($C448,CachTinhDiem!$A$15:$A$20,0),MATCH($B448,CachTinhDiem!$B$14:$E$14,0))-1)*9/4,1)</f>
        <v>3.3</v>
      </c>
      <c r="M448" s="19">
        <f t="shared" si="6"/>
        <v>13</v>
      </c>
      <c r="N448" s="23">
        <f>MAX(0,1-M448*CachTinhDiem!$B$25)</f>
        <v>0</v>
      </c>
      <c r="O448" s="20">
        <f>ROUND((CachTinhDiem!$B$23*K448+CachTinhDiem!$B$24*L448)*N448,1)</f>
        <v>0</v>
      </c>
      <c r="P448" s="19" t="s">
        <v>3227</v>
      </c>
    </row>
    <row r="449" spans="1:16" ht="15" customHeight="1" x14ac:dyDescent="0.35">
      <c r="A449" s="18" t="s">
        <v>2580</v>
      </c>
      <c r="B449" s="18" t="s">
        <v>3224</v>
      </c>
      <c r="C449" s="18" t="s">
        <v>103</v>
      </c>
      <c r="D449" s="19">
        <v>15</v>
      </c>
      <c r="E449" s="19">
        <v>34</v>
      </c>
      <c r="F449" s="19">
        <v>27</v>
      </c>
      <c r="G449" s="19">
        <v>2</v>
      </c>
      <c r="H449" s="19">
        <v>1</v>
      </c>
      <c r="I449" s="19">
        <v>1</v>
      </c>
      <c r="J449" s="19">
        <v>5</v>
      </c>
      <c r="K449" s="20">
        <f>ROUND(1+(SUMPRODUCT(INDEX(CachTinhDiem!$B$8:$E$11,MATCH($B449,CachTinhDiem!$A$8:$A$11,0),0),$G449:$J449)-1)*9/4,1)</f>
        <v>2.4</v>
      </c>
      <c r="L449" s="20">
        <f>ROUND(1+(INDEX(CachTinhDiem!$B$15:$E$20,MATCH($C449,CachTinhDiem!$A$15:$A$20,0),MATCH($B449,CachTinhDiem!$B$14:$E$14,0))-1)*9/4,1)</f>
        <v>3.3</v>
      </c>
      <c r="M449" s="19">
        <f t="shared" si="6"/>
        <v>0</v>
      </c>
      <c r="N449" s="23">
        <f>MAX(0,1-M449*CachTinhDiem!$B$25)</f>
        <v>1</v>
      </c>
      <c r="O449" s="20">
        <f>ROUND((CachTinhDiem!$B$23*K449+CachTinhDiem!$B$24*L449)*N449,1)</f>
        <v>2.7</v>
      </c>
      <c r="P449" s="19" t="s">
        <v>3227</v>
      </c>
    </row>
    <row r="450" spans="1:16" ht="15" customHeight="1" x14ac:dyDescent="0.35">
      <c r="A450" s="18" t="s">
        <v>2223</v>
      </c>
      <c r="B450" s="18" t="s">
        <v>3229</v>
      </c>
      <c r="C450" s="18" t="s">
        <v>103</v>
      </c>
      <c r="D450" s="19">
        <v>18</v>
      </c>
      <c r="E450" s="19">
        <v>37</v>
      </c>
      <c r="F450" s="19">
        <v>29</v>
      </c>
      <c r="G450" s="19">
        <v>2</v>
      </c>
      <c r="H450" s="19">
        <v>5</v>
      </c>
      <c r="I450" s="19">
        <v>3</v>
      </c>
      <c r="J450" s="19">
        <v>3</v>
      </c>
      <c r="K450" s="20">
        <f>ROUND(1+(SUMPRODUCT(INDEX(CachTinhDiem!$B$8:$E$11,MATCH($B450,CachTinhDiem!$A$8:$A$11,0),0),$G450:$J450)-1)*9/4,1)</f>
        <v>6.6</v>
      </c>
      <c r="L450" s="20">
        <f>ROUND(1+(INDEX(CachTinhDiem!$B$15:$E$20,MATCH($C450,CachTinhDiem!$A$15:$A$20,0),MATCH($B450,CachTinhDiem!$B$14:$E$14,0))-1)*9/4,1)</f>
        <v>7.8</v>
      </c>
      <c r="M450" s="19">
        <f t="shared" ref="M450:M513" si="7">MAX(0,$D450-$F450,$F450-$E450)</f>
        <v>0</v>
      </c>
      <c r="N450" s="23">
        <f>MAX(0,1-M450*CachTinhDiem!$B$25)</f>
        <v>1</v>
      </c>
      <c r="O450" s="20">
        <f>ROUND((CachTinhDiem!$B$23*K450+CachTinhDiem!$B$24*L450)*N450,1)</f>
        <v>7</v>
      </c>
      <c r="P450" s="19" t="s">
        <v>3227</v>
      </c>
    </row>
    <row r="451" spans="1:16" ht="15" customHeight="1" x14ac:dyDescent="0.35">
      <c r="A451" s="18" t="s">
        <v>208</v>
      </c>
      <c r="B451" s="18" t="s">
        <v>3224</v>
      </c>
      <c r="C451" s="18" t="s">
        <v>138</v>
      </c>
      <c r="D451" s="19">
        <v>23</v>
      </c>
      <c r="E451" s="19">
        <v>40</v>
      </c>
      <c r="F451" s="19">
        <v>7</v>
      </c>
      <c r="G451" s="19">
        <v>1</v>
      </c>
      <c r="H451" s="19">
        <v>5</v>
      </c>
      <c r="I451" s="19">
        <v>5</v>
      </c>
      <c r="J451" s="19">
        <v>2</v>
      </c>
      <c r="K451" s="20">
        <f>ROUND(1+(SUMPRODUCT(INDEX(CachTinhDiem!$B$8:$E$11,MATCH($B451,CachTinhDiem!$A$8:$A$11,0),0),$G451:$J451)-1)*9/4,1)</f>
        <v>7.5</v>
      </c>
      <c r="L451" s="20">
        <f>ROUND(1+(INDEX(CachTinhDiem!$B$15:$E$20,MATCH($C451,CachTinhDiem!$A$15:$A$20,0),MATCH($B451,CachTinhDiem!$B$14:$E$14,0))-1)*9/4,1)</f>
        <v>10</v>
      </c>
      <c r="M451" s="19">
        <f t="shared" si="7"/>
        <v>16</v>
      </c>
      <c r="N451" s="23">
        <f>MAX(0,1-M451*CachTinhDiem!$B$25)</f>
        <v>0</v>
      </c>
      <c r="O451" s="20">
        <f>ROUND((CachTinhDiem!$B$23*K451+CachTinhDiem!$B$24*L451)*N451,1)</f>
        <v>0</v>
      </c>
      <c r="P451" s="19" t="s">
        <v>3227</v>
      </c>
    </row>
    <row r="452" spans="1:16" ht="15" customHeight="1" x14ac:dyDescent="0.35">
      <c r="A452" s="18" t="s">
        <v>450</v>
      </c>
      <c r="B452" s="18" t="s">
        <v>3229</v>
      </c>
      <c r="C452" s="18" t="s">
        <v>138</v>
      </c>
      <c r="D452" s="19">
        <v>22</v>
      </c>
      <c r="E452" s="19">
        <v>40</v>
      </c>
      <c r="F452" s="19">
        <v>5</v>
      </c>
      <c r="G452" s="19">
        <v>2</v>
      </c>
      <c r="H452" s="19">
        <v>4</v>
      </c>
      <c r="I452" s="19">
        <v>5</v>
      </c>
      <c r="J452" s="19">
        <v>2</v>
      </c>
      <c r="K452" s="20">
        <f>ROUND(1+(SUMPRODUCT(INDEX(CachTinhDiem!$B$8:$E$11,MATCH($B452,CachTinhDiem!$A$8:$A$11,0),0),$G452:$J452)-1)*9/4,1)</f>
        <v>6.6</v>
      </c>
      <c r="L452" s="20">
        <f>ROUND(1+(INDEX(CachTinhDiem!$B$15:$E$20,MATCH($C452,CachTinhDiem!$A$15:$A$20,0),MATCH($B452,CachTinhDiem!$B$14:$E$14,0))-1)*9/4,1)</f>
        <v>7.8</v>
      </c>
      <c r="M452" s="19">
        <f t="shared" si="7"/>
        <v>17</v>
      </c>
      <c r="N452" s="23">
        <f>MAX(0,1-M452*CachTinhDiem!$B$25)</f>
        <v>0</v>
      </c>
      <c r="O452" s="20">
        <f>ROUND((CachTinhDiem!$B$23*K452+CachTinhDiem!$B$24*L452)*N452,1)</f>
        <v>0</v>
      </c>
      <c r="P452" s="19" t="s">
        <v>3227</v>
      </c>
    </row>
    <row r="453" spans="1:16" ht="15" customHeight="1" x14ac:dyDescent="0.35">
      <c r="A453" s="18" t="s">
        <v>2026</v>
      </c>
      <c r="B453" s="18" t="s">
        <v>3228</v>
      </c>
      <c r="C453" s="18" t="s">
        <v>115</v>
      </c>
      <c r="D453" s="19">
        <v>9</v>
      </c>
      <c r="E453" s="19">
        <v>30</v>
      </c>
      <c r="F453" s="19">
        <v>33</v>
      </c>
      <c r="G453" s="19">
        <v>2</v>
      </c>
      <c r="H453" s="19">
        <v>3</v>
      </c>
      <c r="I453" s="19">
        <v>3</v>
      </c>
      <c r="J453" s="19">
        <v>2</v>
      </c>
      <c r="K453" s="20">
        <f>ROUND(1+(SUMPRODUCT(INDEX(CachTinhDiem!$B$8:$E$11,MATCH($B453,CachTinhDiem!$A$8:$A$11,0),0),$G453:$J453)-1)*9/4,1)</f>
        <v>4.2</v>
      </c>
      <c r="L453" s="20">
        <f>ROUND(1+(INDEX(CachTinhDiem!$B$15:$E$20,MATCH($C453,CachTinhDiem!$A$15:$A$20,0),MATCH($B453,CachTinhDiem!$B$14:$E$14,0))-1)*9/4,1)</f>
        <v>5.5</v>
      </c>
      <c r="M453" s="19">
        <f t="shared" si="7"/>
        <v>3</v>
      </c>
      <c r="N453" s="23">
        <f>MAX(0,1-M453*CachTinhDiem!$B$25)</f>
        <v>0.7</v>
      </c>
      <c r="O453" s="20">
        <f>ROUND((CachTinhDiem!$B$23*K453+CachTinhDiem!$B$24*L453)*N453,1)</f>
        <v>3.2</v>
      </c>
      <c r="P453" s="19" t="s">
        <v>3227</v>
      </c>
    </row>
    <row r="454" spans="1:16" ht="15" customHeight="1" x14ac:dyDescent="0.35">
      <c r="A454" s="18" t="s">
        <v>2702</v>
      </c>
      <c r="B454" s="18" t="s">
        <v>3224</v>
      </c>
      <c r="C454" s="18" t="s">
        <v>103</v>
      </c>
      <c r="D454" s="19">
        <v>5</v>
      </c>
      <c r="E454" s="19">
        <v>35</v>
      </c>
      <c r="F454" s="19">
        <v>29</v>
      </c>
      <c r="G454" s="19">
        <v>4</v>
      </c>
      <c r="H454" s="19">
        <v>1</v>
      </c>
      <c r="I454" s="19">
        <v>2</v>
      </c>
      <c r="J454" s="19">
        <v>5</v>
      </c>
      <c r="K454" s="20">
        <f>ROUND(1+(SUMPRODUCT(INDEX(CachTinhDiem!$B$8:$E$11,MATCH($B454,CachTinhDiem!$A$8:$A$11,0),0),$G454:$J454)-1)*9/4,1)</f>
        <v>4.4000000000000004</v>
      </c>
      <c r="L454" s="20">
        <f>ROUND(1+(INDEX(CachTinhDiem!$B$15:$E$20,MATCH($C454,CachTinhDiem!$A$15:$A$20,0),MATCH($B454,CachTinhDiem!$B$14:$E$14,0))-1)*9/4,1)</f>
        <v>3.3</v>
      </c>
      <c r="M454" s="19">
        <f t="shared" si="7"/>
        <v>0</v>
      </c>
      <c r="N454" s="23">
        <f>MAX(0,1-M454*CachTinhDiem!$B$25)</f>
        <v>1</v>
      </c>
      <c r="O454" s="20">
        <f>ROUND((CachTinhDiem!$B$23*K454+CachTinhDiem!$B$24*L454)*N454,1)</f>
        <v>4.0999999999999996</v>
      </c>
      <c r="P454" s="19" t="s">
        <v>3227</v>
      </c>
    </row>
    <row r="455" spans="1:16" ht="15" customHeight="1" x14ac:dyDescent="0.35">
      <c r="A455" s="18" t="s">
        <v>1443</v>
      </c>
      <c r="B455" s="18" t="s">
        <v>3226</v>
      </c>
      <c r="C455" s="18" t="s">
        <v>150</v>
      </c>
      <c r="D455" s="19">
        <v>5</v>
      </c>
      <c r="E455" s="19">
        <v>16</v>
      </c>
      <c r="F455" s="19">
        <v>40</v>
      </c>
      <c r="G455" s="19">
        <v>4</v>
      </c>
      <c r="H455" s="19">
        <v>1</v>
      </c>
      <c r="I455" s="19">
        <v>2</v>
      </c>
      <c r="J455" s="19">
        <v>3</v>
      </c>
      <c r="K455" s="20">
        <f>ROUND(1+(SUMPRODUCT(INDEX(CachTinhDiem!$B$8:$E$11,MATCH($B455,CachTinhDiem!$A$8:$A$11,0),0),$G455:$J455)-1)*9/4,1)</f>
        <v>3</v>
      </c>
      <c r="L455" s="20">
        <f>ROUND(1+(INDEX(CachTinhDiem!$B$15:$E$20,MATCH($C455,CachTinhDiem!$A$15:$A$20,0),MATCH($B455,CachTinhDiem!$B$14:$E$14,0))-1)*9/4,1)</f>
        <v>10</v>
      </c>
      <c r="M455" s="19">
        <f t="shared" si="7"/>
        <v>24</v>
      </c>
      <c r="N455" s="23">
        <f>MAX(0,1-M455*CachTinhDiem!$B$25)</f>
        <v>0</v>
      </c>
      <c r="O455" s="20">
        <f>ROUND((CachTinhDiem!$B$23*K455+CachTinhDiem!$B$24*L455)*N455,1)</f>
        <v>0</v>
      </c>
      <c r="P455" s="19" t="s">
        <v>3225</v>
      </c>
    </row>
    <row r="456" spans="1:16" ht="15" customHeight="1" x14ac:dyDescent="0.35">
      <c r="A456" s="18" t="s">
        <v>1920</v>
      </c>
      <c r="B456" s="18" t="s">
        <v>3229</v>
      </c>
      <c r="C456" s="18" t="s">
        <v>115</v>
      </c>
      <c r="D456" s="19">
        <v>26</v>
      </c>
      <c r="E456" s="19">
        <v>39</v>
      </c>
      <c r="F456" s="19">
        <v>24</v>
      </c>
      <c r="G456" s="19">
        <v>1</v>
      </c>
      <c r="H456" s="19">
        <v>5</v>
      </c>
      <c r="I456" s="19">
        <v>3</v>
      </c>
      <c r="J456" s="19">
        <v>2</v>
      </c>
      <c r="K456" s="20">
        <f>ROUND(1+(SUMPRODUCT(INDEX(CachTinhDiem!$B$8:$E$11,MATCH($B456,CachTinhDiem!$A$8:$A$11,0),0),$G456:$J456)-1)*9/4,1)</f>
        <v>5.7</v>
      </c>
      <c r="L456" s="20">
        <f>ROUND(1+(INDEX(CachTinhDiem!$B$15:$E$20,MATCH($C456,CachTinhDiem!$A$15:$A$20,0),MATCH($B456,CachTinhDiem!$B$14:$E$14,0))-1)*9/4,1)</f>
        <v>10</v>
      </c>
      <c r="M456" s="19">
        <f t="shared" si="7"/>
        <v>2</v>
      </c>
      <c r="N456" s="23">
        <f>MAX(0,1-M456*CachTinhDiem!$B$25)</f>
        <v>0.8</v>
      </c>
      <c r="O456" s="20">
        <f>ROUND((CachTinhDiem!$B$23*K456+CachTinhDiem!$B$24*L456)*N456,1)</f>
        <v>5.6</v>
      </c>
      <c r="P456" s="19" t="s">
        <v>3227</v>
      </c>
    </row>
    <row r="457" spans="1:16" ht="15" customHeight="1" x14ac:dyDescent="0.35">
      <c r="A457" s="18" t="s">
        <v>3212</v>
      </c>
      <c r="B457" s="18" t="s">
        <v>3228</v>
      </c>
      <c r="C457" s="18" t="s">
        <v>138</v>
      </c>
      <c r="D457" s="19">
        <v>20</v>
      </c>
      <c r="E457" s="19">
        <v>40</v>
      </c>
      <c r="F457" s="19">
        <v>18</v>
      </c>
      <c r="G457" s="19">
        <v>2</v>
      </c>
      <c r="H457" s="19">
        <v>3</v>
      </c>
      <c r="I457" s="19">
        <v>5</v>
      </c>
      <c r="J457" s="19">
        <v>2</v>
      </c>
      <c r="K457" s="20">
        <f>ROUND(1+(SUMPRODUCT(INDEX(CachTinhDiem!$B$8:$E$11,MATCH($B457,CachTinhDiem!$A$8:$A$11,0),0),$G457:$J457)-1)*9/4,1)</f>
        <v>5.0999999999999996</v>
      </c>
      <c r="L457" s="20">
        <f>ROUND(1+(INDEX(CachTinhDiem!$B$15:$E$20,MATCH($C457,CachTinhDiem!$A$15:$A$20,0),MATCH($B457,CachTinhDiem!$B$14:$E$14,0))-1)*9/4,1)</f>
        <v>1</v>
      </c>
      <c r="M457" s="19">
        <f t="shared" si="7"/>
        <v>2</v>
      </c>
      <c r="N457" s="23">
        <f>MAX(0,1-M457*CachTinhDiem!$B$25)</f>
        <v>0.8</v>
      </c>
      <c r="O457" s="20">
        <f>ROUND((CachTinhDiem!$B$23*K457+CachTinhDiem!$B$24*L457)*N457,1)</f>
        <v>3.1</v>
      </c>
      <c r="P457" s="19" t="s">
        <v>3227</v>
      </c>
    </row>
    <row r="458" spans="1:16" ht="15" customHeight="1" x14ac:dyDescent="0.35">
      <c r="A458" s="18" t="s">
        <v>2967</v>
      </c>
      <c r="B458" s="18" t="s">
        <v>3224</v>
      </c>
      <c r="C458" s="18" t="s">
        <v>103</v>
      </c>
      <c r="D458" s="19">
        <v>6</v>
      </c>
      <c r="E458" s="19">
        <v>35</v>
      </c>
      <c r="F458" s="19">
        <v>37</v>
      </c>
      <c r="G458" s="19">
        <v>4</v>
      </c>
      <c r="H458" s="19">
        <v>1</v>
      </c>
      <c r="I458" s="19">
        <v>2</v>
      </c>
      <c r="J458" s="19">
        <v>5</v>
      </c>
      <c r="K458" s="20">
        <f>ROUND(1+(SUMPRODUCT(INDEX(CachTinhDiem!$B$8:$E$11,MATCH($B458,CachTinhDiem!$A$8:$A$11,0),0),$G458:$J458)-1)*9/4,1)</f>
        <v>4.4000000000000004</v>
      </c>
      <c r="L458" s="20">
        <f>ROUND(1+(INDEX(CachTinhDiem!$B$15:$E$20,MATCH($C458,CachTinhDiem!$A$15:$A$20,0),MATCH($B458,CachTinhDiem!$B$14:$E$14,0))-1)*9/4,1)</f>
        <v>3.3</v>
      </c>
      <c r="M458" s="19">
        <f t="shared" si="7"/>
        <v>2</v>
      </c>
      <c r="N458" s="23">
        <f>MAX(0,1-M458*CachTinhDiem!$B$25)</f>
        <v>0.8</v>
      </c>
      <c r="O458" s="20">
        <f>ROUND((CachTinhDiem!$B$23*K458+CachTinhDiem!$B$24*L458)*N458,1)</f>
        <v>3.3</v>
      </c>
      <c r="P458" s="19" t="s">
        <v>3225</v>
      </c>
    </row>
    <row r="459" spans="1:16" ht="15" customHeight="1" x14ac:dyDescent="0.35">
      <c r="A459" s="18" t="s">
        <v>2759</v>
      </c>
      <c r="B459" s="18" t="s">
        <v>3228</v>
      </c>
      <c r="C459" s="18" t="s">
        <v>138</v>
      </c>
      <c r="D459" s="19">
        <v>8</v>
      </c>
      <c r="E459" s="19">
        <v>40</v>
      </c>
      <c r="F459" s="19">
        <v>13</v>
      </c>
      <c r="G459" s="19">
        <v>2</v>
      </c>
      <c r="H459" s="19">
        <v>5</v>
      </c>
      <c r="I459" s="19">
        <v>4</v>
      </c>
      <c r="J459" s="19">
        <v>1</v>
      </c>
      <c r="K459" s="20">
        <f>ROUND(1+(SUMPRODUCT(INDEX(CachTinhDiem!$B$8:$E$11,MATCH($B459,CachTinhDiem!$A$8:$A$11,0),0),$G459:$J459)-1)*9/4,1)</f>
        <v>4.2</v>
      </c>
      <c r="L459" s="20">
        <f>ROUND(1+(INDEX(CachTinhDiem!$B$15:$E$20,MATCH($C459,CachTinhDiem!$A$15:$A$20,0),MATCH($B459,CachTinhDiem!$B$14:$E$14,0))-1)*9/4,1)</f>
        <v>1</v>
      </c>
      <c r="M459" s="19">
        <f t="shared" si="7"/>
        <v>0</v>
      </c>
      <c r="N459" s="23">
        <f>MAX(0,1-M459*CachTinhDiem!$B$25)</f>
        <v>1</v>
      </c>
      <c r="O459" s="20">
        <f>ROUND((CachTinhDiem!$B$23*K459+CachTinhDiem!$B$24*L459)*N459,1)</f>
        <v>3.2</v>
      </c>
      <c r="P459" s="19" t="s">
        <v>3227</v>
      </c>
    </row>
    <row r="460" spans="1:16" ht="15" customHeight="1" x14ac:dyDescent="0.35">
      <c r="A460" s="18" t="s">
        <v>295</v>
      </c>
      <c r="B460" s="18" t="s">
        <v>3226</v>
      </c>
      <c r="C460" s="18" t="s">
        <v>115</v>
      </c>
      <c r="D460" s="19">
        <v>20</v>
      </c>
      <c r="E460" s="19">
        <v>39</v>
      </c>
      <c r="F460" s="19">
        <v>35</v>
      </c>
      <c r="G460" s="19">
        <v>2</v>
      </c>
      <c r="H460" s="19">
        <v>5</v>
      </c>
      <c r="I460" s="19">
        <v>3</v>
      </c>
      <c r="J460" s="19">
        <v>2</v>
      </c>
      <c r="K460" s="20">
        <f>ROUND(1+(SUMPRODUCT(INDEX(CachTinhDiem!$B$8:$E$11,MATCH($B460,CachTinhDiem!$A$8:$A$11,0),0),$G460:$J460)-1)*9/4,1)</f>
        <v>6.4</v>
      </c>
      <c r="L460" s="20">
        <f>ROUND(1+(INDEX(CachTinhDiem!$B$15:$E$20,MATCH($C460,CachTinhDiem!$A$15:$A$20,0),MATCH($B460,CachTinhDiem!$B$14:$E$14,0))-1)*9/4,1)</f>
        <v>10</v>
      </c>
      <c r="M460" s="19">
        <f t="shared" si="7"/>
        <v>0</v>
      </c>
      <c r="N460" s="23">
        <f>MAX(0,1-M460*CachTinhDiem!$B$25)</f>
        <v>1</v>
      </c>
      <c r="O460" s="20">
        <f>ROUND((CachTinhDiem!$B$23*K460+CachTinhDiem!$B$24*L460)*N460,1)</f>
        <v>7.5</v>
      </c>
      <c r="P460" s="19" t="s">
        <v>3227</v>
      </c>
    </row>
    <row r="461" spans="1:16" ht="15" customHeight="1" x14ac:dyDescent="0.35">
      <c r="A461" s="18" t="s">
        <v>2512</v>
      </c>
      <c r="B461" s="18" t="s">
        <v>3228</v>
      </c>
      <c r="C461" s="18" t="s">
        <v>103</v>
      </c>
      <c r="D461" s="19">
        <v>18</v>
      </c>
      <c r="E461" s="19">
        <v>33</v>
      </c>
      <c r="F461" s="19">
        <v>27</v>
      </c>
      <c r="G461" s="19">
        <v>2</v>
      </c>
      <c r="H461" s="19">
        <v>3</v>
      </c>
      <c r="I461" s="19">
        <v>1</v>
      </c>
      <c r="J461" s="19">
        <v>5</v>
      </c>
      <c r="K461" s="20">
        <f>ROUND(1+(SUMPRODUCT(INDEX(CachTinhDiem!$B$8:$E$11,MATCH($B461,CachTinhDiem!$A$8:$A$11,0),0),$G461:$J461)-1)*9/4,1)</f>
        <v>7.3</v>
      </c>
      <c r="L461" s="20">
        <f>ROUND(1+(INDEX(CachTinhDiem!$B$15:$E$20,MATCH($C461,CachTinhDiem!$A$15:$A$20,0),MATCH($B461,CachTinhDiem!$B$14:$E$14,0))-1)*9/4,1)</f>
        <v>10</v>
      </c>
      <c r="M461" s="19">
        <f t="shared" si="7"/>
        <v>0</v>
      </c>
      <c r="N461" s="23">
        <f>MAX(0,1-M461*CachTinhDiem!$B$25)</f>
        <v>1</v>
      </c>
      <c r="O461" s="20">
        <f>ROUND((CachTinhDiem!$B$23*K461+CachTinhDiem!$B$24*L461)*N461,1)</f>
        <v>8.1</v>
      </c>
      <c r="P461" s="19" t="s">
        <v>3227</v>
      </c>
    </row>
    <row r="462" spans="1:16" ht="15" customHeight="1" x14ac:dyDescent="0.35">
      <c r="A462" s="18" t="s">
        <v>1104</v>
      </c>
      <c r="B462" s="18" t="s">
        <v>3224</v>
      </c>
      <c r="C462" s="18" t="s">
        <v>115</v>
      </c>
      <c r="D462" s="19">
        <v>5</v>
      </c>
      <c r="E462" s="19">
        <v>10</v>
      </c>
      <c r="F462" s="19">
        <v>16</v>
      </c>
      <c r="G462" s="19">
        <v>5</v>
      </c>
      <c r="H462" s="19">
        <v>1</v>
      </c>
      <c r="I462" s="19">
        <v>3</v>
      </c>
      <c r="J462" s="19">
        <v>2</v>
      </c>
      <c r="K462" s="20">
        <f>ROUND(1+(SUMPRODUCT(INDEX(CachTinhDiem!$B$8:$E$11,MATCH($B462,CachTinhDiem!$A$8:$A$11,0),0),$G462:$J462)-1)*9/4,1)</f>
        <v>5.3</v>
      </c>
      <c r="L462" s="20">
        <f>ROUND(1+(INDEX(CachTinhDiem!$B$15:$E$20,MATCH($C462,CachTinhDiem!$A$15:$A$20,0),MATCH($B462,CachTinhDiem!$B$14:$E$14,0))-1)*9/4,1)</f>
        <v>7.8</v>
      </c>
      <c r="M462" s="19">
        <f t="shared" si="7"/>
        <v>6</v>
      </c>
      <c r="N462" s="23">
        <f>MAX(0,1-M462*CachTinhDiem!$B$25)</f>
        <v>0.39999999999999991</v>
      </c>
      <c r="O462" s="20">
        <f>ROUND((CachTinhDiem!$B$23*K462+CachTinhDiem!$B$24*L462)*N462,1)</f>
        <v>2.4</v>
      </c>
      <c r="P462" s="19" t="s">
        <v>3227</v>
      </c>
    </row>
    <row r="463" spans="1:16" ht="15" customHeight="1" x14ac:dyDescent="0.35">
      <c r="A463" s="18" t="s">
        <v>2716</v>
      </c>
      <c r="B463" s="18" t="s">
        <v>3226</v>
      </c>
      <c r="C463" s="18" t="s">
        <v>103</v>
      </c>
      <c r="D463" s="19">
        <v>13</v>
      </c>
      <c r="E463" s="19">
        <v>34</v>
      </c>
      <c r="F463" s="19">
        <v>24</v>
      </c>
      <c r="G463" s="19">
        <v>3</v>
      </c>
      <c r="H463" s="19">
        <v>1</v>
      </c>
      <c r="I463" s="19">
        <v>4</v>
      </c>
      <c r="J463" s="19">
        <v>5</v>
      </c>
      <c r="K463" s="20">
        <f>ROUND(1+(SUMPRODUCT(INDEX(CachTinhDiem!$B$8:$E$11,MATCH($B463,CachTinhDiem!$A$8:$A$11,0),0),$G463:$J463)-1)*9/4,1)</f>
        <v>6.2</v>
      </c>
      <c r="L463" s="20">
        <f>ROUND(1+(INDEX(CachTinhDiem!$B$15:$E$20,MATCH($C463,CachTinhDiem!$A$15:$A$20,0),MATCH($B463,CachTinhDiem!$B$14:$E$14,0))-1)*9/4,1)</f>
        <v>3.3</v>
      </c>
      <c r="M463" s="19">
        <f t="shared" si="7"/>
        <v>0</v>
      </c>
      <c r="N463" s="23">
        <f>MAX(0,1-M463*CachTinhDiem!$B$25)</f>
        <v>1</v>
      </c>
      <c r="O463" s="20">
        <f>ROUND((CachTinhDiem!$B$23*K463+CachTinhDiem!$B$24*L463)*N463,1)</f>
        <v>5.3</v>
      </c>
      <c r="P463" s="19" t="s">
        <v>3227</v>
      </c>
    </row>
    <row r="464" spans="1:16" ht="15" customHeight="1" x14ac:dyDescent="0.35">
      <c r="A464" s="18" t="s">
        <v>1976</v>
      </c>
      <c r="B464" s="18" t="s">
        <v>3228</v>
      </c>
      <c r="C464" s="18" t="s">
        <v>110</v>
      </c>
      <c r="D464" s="19">
        <v>17</v>
      </c>
      <c r="E464" s="19">
        <v>36</v>
      </c>
      <c r="F464" s="19">
        <v>33</v>
      </c>
      <c r="G464" s="19">
        <v>2</v>
      </c>
      <c r="H464" s="19">
        <v>4</v>
      </c>
      <c r="I464" s="19">
        <v>4</v>
      </c>
      <c r="J464" s="19">
        <v>4</v>
      </c>
      <c r="K464" s="20">
        <f>ROUND(1+(SUMPRODUCT(INDEX(CachTinhDiem!$B$8:$E$11,MATCH($B464,CachTinhDiem!$A$8:$A$11,0),0),$G464:$J464)-1)*9/4,1)</f>
        <v>7.8</v>
      </c>
      <c r="L464" s="20">
        <f>ROUND(1+(INDEX(CachTinhDiem!$B$15:$E$20,MATCH($C464,CachTinhDiem!$A$15:$A$20,0),MATCH($B464,CachTinhDiem!$B$14:$E$14,0))-1)*9/4,1)</f>
        <v>7.8</v>
      </c>
      <c r="M464" s="19">
        <f t="shared" si="7"/>
        <v>0</v>
      </c>
      <c r="N464" s="23">
        <f>MAX(0,1-M464*CachTinhDiem!$B$25)</f>
        <v>1</v>
      </c>
      <c r="O464" s="20">
        <f>ROUND((CachTinhDiem!$B$23*K464+CachTinhDiem!$B$24*L464)*N464,1)</f>
        <v>7.8</v>
      </c>
      <c r="P464" s="19" t="s">
        <v>3227</v>
      </c>
    </row>
    <row r="465" spans="1:16" ht="15" customHeight="1" x14ac:dyDescent="0.35">
      <c r="A465" s="18" t="s">
        <v>1625</v>
      </c>
      <c r="B465" s="18" t="s">
        <v>3224</v>
      </c>
      <c r="C465" s="18" t="s">
        <v>138</v>
      </c>
      <c r="D465" s="19">
        <v>10</v>
      </c>
      <c r="E465" s="19">
        <v>32</v>
      </c>
      <c r="F465" s="19">
        <v>36</v>
      </c>
      <c r="G465" s="19">
        <v>2</v>
      </c>
      <c r="H465" s="19">
        <v>3</v>
      </c>
      <c r="I465" s="19">
        <v>5</v>
      </c>
      <c r="J465" s="19">
        <v>3</v>
      </c>
      <c r="K465" s="20">
        <f>ROUND(1+(SUMPRODUCT(INDEX(CachTinhDiem!$B$8:$E$11,MATCH($B465,CachTinhDiem!$A$8:$A$11,0),0),$G465:$J465)-1)*9/4,1)</f>
        <v>7.3</v>
      </c>
      <c r="L465" s="20">
        <f>ROUND(1+(INDEX(CachTinhDiem!$B$15:$E$20,MATCH($C465,CachTinhDiem!$A$15:$A$20,0),MATCH($B465,CachTinhDiem!$B$14:$E$14,0))-1)*9/4,1)</f>
        <v>10</v>
      </c>
      <c r="M465" s="19">
        <f t="shared" si="7"/>
        <v>4</v>
      </c>
      <c r="N465" s="23">
        <f>MAX(0,1-M465*CachTinhDiem!$B$25)</f>
        <v>0.6</v>
      </c>
      <c r="O465" s="20">
        <f>ROUND((CachTinhDiem!$B$23*K465+CachTinhDiem!$B$24*L465)*N465,1)</f>
        <v>4.9000000000000004</v>
      </c>
      <c r="P465" s="19" t="s">
        <v>3227</v>
      </c>
    </row>
    <row r="466" spans="1:16" ht="15" customHeight="1" x14ac:dyDescent="0.35">
      <c r="A466" s="18" t="s">
        <v>203</v>
      </c>
      <c r="B466" s="18" t="s">
        <v>3224</v>
      </c>
      <c r="C466" s="18" t="s">
        <v>110</v>
      </c>
      <c r="D466" s="19">
        <v>15</v>
      </c>
      <c r="E466" s="19">
        <v>29</v>
      </c>
      <c r="F466" s="19">
        <v>34</v>
      </c>
      <c r="G466" s="19">
        <v>2</v>
      </c>
      <c r="H466" s="19">
        <v>4</v>
      </c>
      <c r="I466" s="19">
        <v>3</v>
      </c>
      <c r="J466" s="19">
        <v>3</v>
      </c>
      <c r="K466" s="20">
        <f>ROUND(1+(SUMPRODUCT(INDEX(CachTinhDiem!$B$8:$E$11,MATCH($B466,CachTinhDiem!$A$8:$A$11,0),0),$G466:$J466)-1)*9/4,1)</f>
        <v>5.5</v>
      </c>
      <c r="L466" s="20">
        <f>ROUND(1+(INDEX(CachTinhDiem!$B$15:$E$20,MATCH($C466,CachTinhDiem!$A$15:$A$20,0),MATCH($B466,CachTinhDiem!$B$14:$E$14,0))-1)*9/4,1)</f>
        <v>5.5</v>
      </c>
      <c r="M466" s="19">
        <f t="shared" si="7"/>
        <v>5</v>
      </c>
      <c r="N466" s="23">
        <f>MAX(0,1-M466*CachTinhDiem!$B$25)</f>
        <v>0.5</v>
      </c>
      <c r="O466" s="20">
        <f>ROUND((CachTinhDiem!$B$23*K466+CachTinhDiem!$B$24*L466)*N466,1)</f>
        <v>2.8</v>
      </c>
      <c r="P466" s="19" t="s">
        <v>3227</v>
      </c>
    </row>
    <row r="467" spans="1:16" ht="15" customHeight="1" x14ac:dyDescent="0.35">
      <c r="A467" s="18" t="s">
        <v>2028</v>
      </c>
      <c r="B467" s="18" t="s">
        <v>3226</v>
      </c>
      <c r="C467" s="18" t="s">
        <v>115</v>
      </c>
      <c r="D467" s="19">
        <v>9</v>
      </c>
      <c r="E467" s="19">
        <v>23</v>
      </c>
      <c r="F467" s="19">
        <v>20</v>
      </c>
      <c r="G467" s="19">
        <v>3</v>
      </c>
      <c r="H467" s="19">
        <v>3</v>
      </c>
      <c r="I467" s="19">
        <v>2</v>
      </c>
      <c r="J467" s="19">
        <v>2</v>
      </c>
      <c r="K467" s="20">
        <f>ROUND(1+(SUMPRODUCT(INDEX(CachTinhDiem!$B$8:$E$11,MATCH($B467,CachTinhDiem!$A$8:$A$11,0),0),$G467:$J467)-1)*9/4,1)</f>
        <v>3.9</v>
      </c>
      <c r="L467" s="20">
        <f>ROUND(1+(INDEX(CachTinhDiem!$B$15:$E$20,MATCH($C467,CachTinhDiem!$A$15:$A$20,0),MATCH($B467,CachTinhDiem!$B$14:$E$14,0))-1)*9/4,1)</f>
        <v>10</v>
      </c>
      <c r="M467" s="19">
        <f t="shared" si="7"/>
        <v>0</v>
      </c>
      <c r="N467" s="23">
        <f>MAX(0,1-M467*CachTinhDiem!$B$25)</f>
        <v>1</v>
      </c>
      <c r="O467" s="20">
        <f>ROUND((CachTinhDiem!$B$23*K467+CachTinhDiem!$B$24*L467)*N467,1)</f>
        <v>5.7</v>
      </c>
      <c r="P467" s="19" t="s">
        <v>3225</v>
      </c>
    </row>
    <row r="468" spans="1:16" ht="15" customHeight="1" x14ac:dyDescent="0.35">
      <c r="A468" s="18" t="s">
        <v>188</v>
      </c>
      <c r="B468" s="18" t="s">
        <v>3228</v>
      </c>
      <c r="C468" s="18" t="s">
        <v>110</v>
      </c>
      <c r="D468" s="19">
        <v>5</v>
      </c>
      <c r="E468" s="19">
        <v>12</v>
      </c>
      <c r="F468" s="19">
        <v>36</v>
      </c>
      <c r="G468" s="19">
        <v>4</v>
      </c>
      <c r="H468" s="19">
        <v>2</v>
      </c>
      <c r="I468" s="19">
        <v>3</v>
      </c>
      <c r="J468" s="19">
        <v>3</v>
      </c>
      <c r="K468" s="20">
        <f>ROUND(1+(SUMPRODUCT(INDEX(CachTinhDiem!$B$8:$E$11,MATCH($B468,CachTinhDiem!$A$8:$A$11,0),0),$G468:$J468)-1)*9/4,1)</f>
        <v>5.0999999999999996</v>
      </c>
      <c r="L468" s="20">
        <f>ROUND(1+(INDEX(CachTinhDiem!$B$15:$E$20,MATCH($C468,CachTinhDiem!$A$15:$A$20,0),MATCH($B468,CachTinhDiem!$B$14:$E$14,0))-1)*9/4,1)</f>
        <v>7.8</v>
      </c>
      <c r="M468" s="19">
        <f t="shared" si="7"/>
        <v>24</v>
      </c>
      <c r="N468" s="23">
        <f>MAX(0,1-M468*CachTinhDiem!$B$25)</f>
        <v>0</v>
      </c>
      <c r="O468" s="20">
        <f>ROUND((CachTinhDiem!$B$23*K468+CachTinhDiem!$B$24*L468)*N468,1)</f>
        <v>0</v>
      </c>
      <c r="P468" s="19" t="s">
        <v>3227</v>
      </c>
    </row>
    <row r="469" spans="1:16" ht="15" customHeight="1" x14ac:dyDescent="0.35">
      <c r="A469" s="18" t="s">
        <v>1192</v>
      </c>
      <c r="B469" s="18" t="s">
        <v>3224</v>
      </c>
      <c r="C469" s="18" t="s">
        <v>115</v>
      </c>
      <c r="D469" s="19">
        <v>5</v>
      </c>
      <c r="E469" s="19">
        <v>14</v>
      </c>
      <c r="F469" s="19">
        <v>12</v>
      </c>
      <c r="G469" s="19">
        <v>4</v>
      </c>
      <c r="H469" s="19">
        <v>1</v>
      </c>
      <c r="I469" s="19">
        <v>3</v>
      </c>
      <c r="J469" s="19">
        <v>3</v>
      </c>
      <c r="K469" s="20">
        <f>ROUND(1+(SUMPRODUCT(INDEX(CachTinhDiem!$B$8:$E$11,MATCH($B469,CachTinhDiem!$A$8:$A$11,0),0),$G469:$J469)-1)*9/4,1)</f>
        <v>5.0999999999999996</v>
      </c>
      <c r="L469" s="20">
        <f>ROUND(1+(INDEX(CachTinhDiem!$B$15:$E$20,MATCH($C469,CachTinhDiem!$A$15:$A$20,0),MATCH($B469,CachTinhDiem!$B$14:$E$14,0))-1)*9/4,1)</f>
        <v>7.8</v>
      </c>
      <c r="M469" s="19">
        <f t="shared" si="7"/>
        <v>0</v>
      </c>
      <c r="N469" s="23">
        <f>MAX(0,1-M469*CachTinhDiem!$B$25)</f>
        <v>1</v>
      </c>
      <c r="O469" s="20">
        <f>ROUND((CachTinhDiem!$B$23*K469+CachTinhDiem!$B$24*L469)*N469,1)</f>
        <v>5.9</v>
      </c>
      <c r="P469" s="19" t="s">
        <v>3227</v>
      </c>
    </row>
    <row r="470" spans="1:16" ht="15" customHeight="1" x14ac:dyDescent="0.35">
      <c r="A470" s="18" t="s">
        <v>1721</v>
      </c>
      <c r="B470" s="18" t="s">
        <v>3226</v>
      </c>
      <c r="C470" s="18" t="s">
        <v>138</v>
      </c>
      <c r="D470" s="19">
        <v>8</v>
      </c>
      <c r="E470" s="19">
        <v>26</v>
      </c>
      <c r="F470" s="19">
        <v>20</v>
      </c>
      <c r="G470" s="19">
        <v>4</v>
      </c>
      <c r="H470" s="19">
        <v>2</v>
      </c>
      <c r="I470" s="19">
        <v>4</v>
      </c>
      <c r="J470" s="19">
        <v>1</v>
      </c>
      <c r="K470" s="20">
        <f>ROUND(1+(SUMPRODUCT(INDEX(CachTinhDiem!$B$8:$E$11,MATCH($B470,CachTinhDiem!$A$8:$A$11,0),0),$G470:$J470)-1)*9/4,1)</f>
        <v>5.0999999999999996</v>
      </c>
      <c r="L470" s="20">
        <f>ROUND(1+(INDEX(CachTinhDiem!$B$15:$E$20,MATCH($C470,CachTinhDiem!$A$15:$A$20,0),MATCH($B470,CachTinhDiem!$B$14:$E$14,0))-1)*9/4,1)</f>
        <v>7.8</v>
      </c>
      <c r="M470" s="19">
        <f t="shared" si="7"/>
        <v>0</v>
      </c>
      <c r="N470" s="23">
        <f>MAX(0,1-M470*CachTinhDiem!$B$25)</f>
        <v>1</v>
      </c>
      <c r="O470" s="20">
        <f>ROUND((CachTinhDiem!$B$23*K470+CachTinhDiem!$B$24*L470)*N470,1)</f>
        <v>5.9</v>
      </c>
      <c r="P470" s="19" t="s">
        <v>3227</v>
      </c>
    </row>
    <row r="471" spans="1:16" ht="15" customHeight="1" x14ac:dyDescent="0.35">
      <c r="A471" s="18" t="s">
        <v>2154</v>
      </c>
      <c r="B471" s="18" t="s">
        <v>3224</v>
      </c>
      <c r="C471" s="18" t="s">
        <v>150</v>
      </c>
      <c r="D471" s="19">
        <v>8</v>
      </c>
      <c r="E471" s="19">
        <v>25</v>
      </c>
      <c r="F471" s="19">
        <v>34</v>
      </c>
      <c r="G471" s="19">
        <v>4</v>
      </c>
      <c r="H471" s="19">
        <v>1</v>
      </c>
      <c r="I471" s="19">
        <v>2</v>
      </c>
      <c r="J471" s="19">
        <v>2</v>
      </c>
      <c r="K471" s="20">
        <f>ROUND(1+(SUMPRODUCT(INDEX(CachTinhDiem!$B$8:$E$11,MATCH($B471,CachTinhDiem!$A$8:$A$11,0),0),$G471:$J471)-1)*9/4,1)</f>
        <v>3.7</v>
      </c>
      <c r="L471" s="20">
        <f>ROUND(1+(INDEX(CachTinhDiem!$B$15:$E$20,MATCH($C471,CachTinhDiem!$A$15:$A$20,0),MATCH($B471,CachTinhDiem!$B$14:$E$14,0))-1)*9/4,1)</f>
        <v>3.3</v>
      </c>
      <c r="M471" s="19">
        <f t="shared" si="7"/>
        <v>9</v>
      </c>
      <c r="N471" s="23">
        <f>MAX(0,1-M471*CachTinhDiem!$B$25)</f>
        <v>9.9999999999999978E-2</v>
      </c>
      <c r="O471" s="20">
        <f>ROUND((CachTinhDiem!$B$23*K471+CachTinhDiem!$B$24*L471)*N471,1)</f>
        <v>0.4</v>
      </c>
      <c r="P471" s="19" t="s">
        <v>3225</v>
      </c>
    </row>
    <row r="472" spans="1:16" ht="15" customHeight="1" x14ac:dyDescent="0.35">
      <c r="A472" s="18" t="s">
        <v>3056</v>
      </c>
      <c r="B472" s="18" t="s">
        <v>3229</v>
      </c>
      <c r="C472" s="18" t="s">
        <v>115</v>
      </c>
      <c r="D472" s="19">
        <v>24</v>
      </c>
      <c r="E472" s="19">
        <v>40</v>
      </c>
      <c r="F472" s="19">
        <v>37</v>
      </c>
      <c r="G472" s="19">
        <v>2</v>
      </c>
      <c r="H472" s="19">
        <v>4</v>
      </c>
      <c r="I472" s="19">
        <v>4</v>
      </c>
      <c r="J472" s="19">
        <v>4</v>
      </c>
      <c r="K472" s="20">
        <f>ROUND(1+(SUMPRODUCT(INDEX(CachTinhDiem!$B$8:$E$11,MATCH($B472,CachTinhDiem!$A$8:$A$11,0),0),$G472:$J472)-1)*9/4,1)</f>
        <v>7.3</v>
      </c>
      <c r="L472" s="20">
        <f>ROUND(1+(INDEX(CachTinhDiem!$B$15:$E$20,MATCH($C472,CachTinhDiem!$A$15:$A$20,0),MATCH($B472,CachTinhDiem!$B$14:$E$14,0))-1)*9/4,1)</f>
        <v>10</v>
      </c>
      <c r="M472" s="19">
        <f t="shared" si="7"/>
        <v>0</v>
      </c>
      <c r="N472" s="23">
        <f>MAX(0,1-M472*CachTinhDiem!$B$25)</f>
        <v>1</v>
      </c>
      <c r="O472" s="20">
        <f>ROUND((CachTinhDiem!$B$23*K472+CachTinhDiem!$B$24*L472)*N472,1)</f>
        <v>8.1</v>
      </c>
      <c r="P472" s="19" t="s">
        <v>3227</v>
      </c>
    </row>
    <row r="473" spans="1:16" ht="15" customHeight="1" x14ac:dyDescent="0.35">
      <c r="A473" s="18" t="s">
        <v>2392</v>
      </c>
      <c r="B473" s="18" t="s">
        <v>3228</v>
      </c>
      <c r="C473" s="18" t="s">
        <v>103</v>
      </c>
      <c r="D473" s="19">
        <v>18</v>
      </c>
      <c r="E473" s="19">
        <v>34</v>
      </c>
      <c r="F473" s="19">
        <v>34</v>
      </c>
      <c r="G473" s="19">
        <v>2</v>
      </c>
      <c r="H473" s="19">
        <v>3</v>
      </c>
      <c r="I473" s="19">
        <v>2</v>
      </c>
      <c r="J473" s="19">
        <v>5</v>
      </c>
      <c r="K473" s="20">
        <f>ROUND(1+(SUMPRODUCT(INDEX(CachTinhDiem!$B$8:$E$11,MATCH($B473,CachTinhDiem!$A$8:$A$11,0),0),$G473:$J473)-1)*9/4,1)</f>
        <v>7.8</v>
      </c>
      <c r="L473" s="20">
        <f>ROUND(1+(INDEX(CachTinhDiem!$B$15:$E$20,MATCH($C473,CachTinhDiem!$A$15:$A$20,0),MATCH($B473,CachTinhDiem!$B$14:$E$14,0))-1)*9/4,1)</f>
        <v>10</v>
      </c>
      <c r="M473" s="19">
        <f t="shared" si="7"/>
        <v>0</v>
      </c>
      <c r="N473" s="23">
        <f>MAX(0,1-M473*CachTinhDiem!$B$25)</f>
        <v>1</v>
      </c>
      <c r="O473" s="20">
        <f>ROUND((CachTinhDiem!$B$23*K473+CachTinhDiem!$B$24*L473)*N473,1)</f>
        <v>8.5</v>
      </c>
      <c r="P473" s="19" t="s">
        <v>3227</v>
      </c>
    </row>
    <row r="474" spans="1:16" ht="15" customHeight="1" x14ac:dyDescent="0.35">
      <c r="A474" s="18" t="s">
        <v>188</v>
      </c>
      <c r="B474" s="18" t="s">
        <v>3226</v>
      </c>
      <c r="C474" s="18" t="s">
        <v>110</v>
      </c>
      <c r="D474" s="19">
        <v>5</v>
      </c>
      <c r="E474" s="19">
        <v>12</v>
      </c>
      <c r="F474" s="19">
        <v>17</v>
      </c>
      <c r="G474" s="19">
        <v>4</v>
      </c>
      <c r="H474" s="19">
        <v>2</v>
      </c>
      <c r="I474" s="19">
        <v>3</v>
      </c>
      <c r="J474" s="19">
        <v>3</v>
      </c>
      <c r="K474" s="20">
        <f>ROUND(1+(SUMPRODUCT(INDEX(CachTinhDiem!$B$8:$E$11,MATCH($B474,CachTinhDiem!$A$8:$A$11,0),0),$G474:$J474)-1)*9/4,1)</f>
        <v>4.8</v>
      </c>
      <c r="L474" s="20">
        <f>ROUND(1+(INDEX(CachTinhDiem!$B$15:$E$20,MATCH($C474,CachTinhDiem!$A$15:$A$20,0),MATCH($B474,CachTinhDiem!$B$14:$E$14,0))-1)*9/4,1)</f>
        <v>5.5</v>
      </c>
      <c r="M474" s="19">
        <f t="shared" si="7"/>
        <v>5</v>
      </c>
      <c r="N474" s="23">
        <f>MAX(0,1-M474*CachTinhDiem!$B$25)</f>
        <v>0.5</v>
      </c>
      <c r="O474" s="20">
        <f>ROUND((CachTinhDiem!$B$23*K474+CachTinhDiem!$B$24*L474)*N474,1)</f>
        <v>2.5</v>
      </c>
      <c r="P474" s="19" t="s">
        <v>3227</v>
      </c>
    </row>
    <row r="475" spans="1:16" ht="15" customHeight="1" x14ac:dyDescent="0.35">
      <c r="A475" s="18" t="s">
        <v>800</v>
      </c>
      <c r="B475" s="18" t="s">
        <v>3228</v>
      </c>
      <c r="C475" s="18" t="s">
        <v>115</v>
      </c>
      <c r="D475" s="19">
        <v>20</v>
      </c>
      <c r="E475" s="19">
        <v>37</v>
      </c>
      <c r="F475" s="19">
        <v>37</v>
      </c>
      <c r="G475" s="19">
        <v>2</v>
      </c>
      <c r="H475" s="19">
        <v>4</v>
      </c>
      <c r="I475" s="19">
        <v>3</v>
      </c>
      <c r="J475" s="19">
        <v>4</v>
      </c>
      <c r="K475" s="20">
        <f>ROUND(1+(SUMPRODUCT(INDEX(CachTinhDiem!$B$8:$E$11,MATCH($B475,CachTinhDiem!$A$8:$A$11,0),0),$G475:$J475)-1)*9/4,1)</f>
        <v>7.3</v>
      </c>
      <c r="L475" s="20">
        <f>ROUND(1+(INDEX(CachTinhDiem!$B$15:$E$20,MATCH($C475,CachTinhDiem!$A$15:$A$20,0),MATCH($B475,CachTinhDiem!$B$14:$E$14,0))-1)*9/4,1)</f>
        <v>5.5</v>
      </c>
      <c r="M475" s="19">
        <f t="shared" si="7"/>
        <v>0</v>
      </c>
      <c r="N475" s="23">
        <f>MAX(0,1-M475*CachTinhDiem!$B$25)</f>
        <v>1</v>
      </c>
      <c r="O475" s="20">
        <f>ROUND((CachTinhDiem!$B$23*K475+CachTinhDiem!$B$24*L475)*N475,1)</f>
        <v>6.8</v>
      </c>
      <c r="P475" s="19" t="s">
        <v>3227</v>
      </c>
    </row>
    <row r="476" spans="1:16" ht="15" customHeight="1" x14ac:dyDescent="0.35">
      <c r="A476" s="18" t="s">
        <v>2058</v>
      </c>
      <c r="B476" s="18" t="s">
        <v>3224</v>
      </c>
      <c r="C476" s="18" t="s">
        <v>103</v>
      </c>
      <c r="D476" s="19">
        <v>15</v>
      </c>
      <c r="E476" s="19">
        <v>35</v>
      </c>
      <c r="F476" s="19">
        <v>33</v>
      </c>
      <c r="G476" s="19">
        <v>2</v>
      </c>
      <c r="H476" s="19">
        <v>5</v>
      </c>
      <c r="I476" s="19">
        <v>3</v>
      </c>
      <c r="J476" s="19">
        <v>4</v>
      </c>
      <c r="K476" s="20">
        <f>ROUND(1+(SUMPRODUCT(INDEX(CachTinhDiem!$B$8:$E$11,MATCH($B476,CachTinhDiem!$A$8:$A$11,0),0),$G476:$J476)-1)*9/4,1)</f>
        <v>6.2</v>
      </c>
      <c r="L476" s="20">
        <f>ROUND(1+(INDEX(CachTinhDiem!$B$15:$E$20,MATCH($C476,CachTinhDiem!$A$15:$A$20,0),MATCH($B476,CachTinhDiem!$B$14:$E$14,0))-1)*9/4,1)</f>
        <v>3.3</v>
      </c>
      <c r="M476" s="19">
        <f t="shared" si="7"/>
        <v>0</v>
      </c>
      <c r="N476" s="23">
        <f>MAX(0,1-M476*CachTinhDiem!$B$25)</f>
        <v>1</v>
      </c>
      <c r="O476" s="20">
        <f>ROUND((CachTinhDiem!$B$23*K476+CachTinhDiem!$B$24*L476)*N476,1)</f>
        <v>5.3</v>
      </c>
      <c r="P476" s="19" t="s">
        <v>3227</v>
      </c>
    </row>
    <row r="477" spans="1:16" ht="15" customHeight="1" x14ac:dyDescent="0.35">
      <c r="A477" s="18" t="s">
        <v>342</v>
      </c>
      <c r="B477" s="18" t="s">
        <v>3229</v>
      </c>
      <c r="C477" s="18" t="s">
        <v>115</v>
      </c>
      <c r="D477" s="19">
        <v>12</v>
      </c>
      <c r="E477" s="19">
        <v>27</v>
      </c>
      <c r="F477" s="19">
        <v>40</v>
      </c>
      <c r="G477" s="19">
        <v>3</v>
      </c>
      <c r="H477" s="19">
        <v>2</v>
      </c>
      <c r="I477" s="19">
        <v>3</v>
      </c>
      <c r="J477" s="19">
        <v>4</v>
      </c>
      <c r="K477" s="20">
        <f>ROUND(1+(SUMPRODUCT(INDEX(CachTinhDiem!$B$8:$E$11,MATCH($B477,CachTinhDiem!$A$8:$A$11,0),0),$G477:$J477)-1)*9/4,1)</f>
        <v>5.5</v>
      </c>
      <c r="L477" s="20">
        <f>ROUND(1+(INDEX(CachTinhDiem!$B$15:$E$20,MATCH($C477,CachTinhDiem!$A$15:$A$20,0),MATCH($B477,CachTinhDiem!$B$14:$E$14,0))-1)*9/4,1)</f>
        <v>10</v>
      </c>
      <c r="M477" s="19">
        <f t="shared" si="7"/>
        <v>13</v>
      </c>
      <c r="N477" s="23">
        <f>MAX(0,1-M477*CachTinhDiem!$B$25)</f>
        <v>0</v>
      </c>
      <c r="O477" s="20">
        <f>ROUND((CachTinhDiem!$B$23*K477+CachTinhDiem!$B$24*L477)*N477,1)</f>
        <v>0</v>
      </c>
      <c r="P477" s="19" t="s">
        <v>3227</v>
      </c>
    </row>
    <row r="478" spans="1:16" ht="15" customHeight="1" x14ac:dyDescent="0.35">
      <c r="A478" s="18" t="s">
        <v>287</v>
      </c>
      <c r="B478" s="18" t="s">
        <v>3224</v>
      </c>
      <c r="C478" s="18" t="s">
        <v>90</v>
      </c>
      <c r="D478" s="19">
        <v>6</v>
      </c>
      <c r="E478" s="19">
        <v>19</v>
      </c>
      <c r="F478" s="19">
        <v>32</v>
      </c>
      <c r="G478" s="19">
        <v>4</v>
      </c>
      <c r="H478" s="19">
        <v>2</v>
      </c>
      <c r="I478" s="19">
        <v>3</v>
      </c>
      <c r="J478" s="19">
        <v>2</v>
      </c>
      <c r="K478" s="20">
        <f>ROUND(1+(SUMPRODUCT(INDEX(CachTinhDiem!$B$8:$E$11,MATCH($B478,CachTinhDiem!$A$8:$A$11,0),0),$G478:$J478)-1)*9/4,1)</f>
        <v>5.3</v>
      </c>
      <c r="L478" s="20">
        <f>ROUND(1+(INDEX(CachTinhDiem!$B$15:$E$20,MATCH($C478,CachTinhDiem!$A$15:$A$20,0),MATCH($B478,CachTinhDiem!$B$14:$E$14,0))-1)*9/4,1)</f>
        <v>5.5</v>
      </c>
      <c r="M478" s="19">
        <f t="shared" si="7"/>
        <v>13</v>
      </c>
      <c r="N478" s="23">
        <f>MAX(0,1-M478*CachTinhDiem!$B$25)</f>
        <v>0</v>
      </c>
      <c r="O478" s="20">
        <f>ROUND((CachTinhDiem!$B$23*K478+CachTinhDiem!$B$24*L478)*N478,1)</f>
        <v>0</v>
      </c>
      <c r="P478" s="19" t="s">
        <v>3227</v>
      </c>
    </row>
    <row r="479" spans="1:16" ht="15" customHeight="1" x14ac:dyDescent="0.35">
      <c r="A479" s="18" t="s">
        <v>1870</v>
      </c>
      <c r="B479" s="18" t="s">
        <v>3226</v>
      </c>
      <c r="C479" s="18" t="s">
        <v>103</v>
      </c>
      <c r="D479" s="19">
        <v>5</v>
      </c>
      <c r="E479" s="19">
        <v>14</v>
      </c>
      <c r="F479" s="19">
        <v>10</v>
      </c>
      <c r="G479" s="19">
        <v>4</v>
      </c>
      <c r="H479" s="19">
        <v>1</v>
      </c>
      <c r="I479" s="19">
        <v>3</v>
      </c>
      <c r="J479" s="19">
        <v>4</v>
      </c>
      <c r="K479" s="20">
        <f>ROUND(1+(SUMPRODUCT(INDEX(CachTinhDiem!$B$8:$E$11,MATCH($B479,CachTinhDiem!$A$8:$A$11,0),0),$G479:$J479)-1)*9/4,1)</f>
        <v>4.5999999999999996</v>
      </c>
      <c r="L479" s="20">
        <f>ROUND(1+(INDEX(CachTinhDiem!$B$15:$E$20,MATCH($C479,CachTinhDiem!$A$15:$A$20,0),MATCH($B479,CachTinhDiem!$B$14:$E$14,0))-1)*9/4,1)</f>
        <v>3.3</v>
      </c>
      <c r="M479" s="19">
        <f t="shared" si="7"/>
        <v>0</v>
      </c>
      <c r="N479" s="23">
        <f>MAX(0,1-M479*CachTinhDiem!$B$25)</f>
        <v>1</v>
      </c>
      <c r="O479" s="20">
        <f>ROUND((CachTinhDiem!$B$23*K479+CachTinhDiem!$B$24*L479)*N479,1)</f>
        <v>4.2</v>
      </c>
      <c r="P479" s="19" t="s">
        <v>3225</v>
      </c>
    </row>
    <row r="480" spans="1:16" ht="15" customHeight="1" x14ac:dyDescent="0.35">
      <c r="A480" s="18" t="s">
        <v>2488</v>
      </c>
      <c r="B480" s="18" t="s">
        <v>3224</v>
      </c>
      <c r="C480" s="18" t="s">
        <v>103</v>
      </c>
      <c r="D480" s="19">
        <v>22</v>
      </c>
      <c r="E480" s="19">
        <v>36</v>
      </c>
      <c r="F480" s="19">
        <v>5</v>
      </c>
      <c r="G480" s="19">
        <v>1</v>
      </c>
      <c r="H480" s="19">
        <v>5</v>
      </c>
      <c r="I480" s="19">
        <v>3</v>
      </c>
      <c r="J480" s="19">
        <v>5</v>
      </c>
      <c r="K480" s="20">
        <f>ROUND(1+(SUMPRODUCT(INDEX(CachTinhDiem!$B$8:$E$11,MATCH($B480,CachTinhDiem!$A$8:$A$11,0),0),$G480:$J480)-1)*9/4,1)</f>
        <v>6</v>
      </c>
      <c r="L480" s="20">
        <f>ROUND(1+(INDEX(CachTinhDiem!$B$15:$E$20,MATCH($C480,CachTinhDiem!$A$15:$A$20,0),MATCH($B480,CachTinhDiem!$B$14:$E$14,0))-1)*9/4,1)</f>
        <v>3.3</v>
      </c>
      <c r="M480" s="19">
        <f t="shared" si="7"/>
        <v>17</v>
      </c>
      <c r="N480" s="23">
        <f>MAX(0,1-M480*CachTinhDiem!$B$25)</f>
        <v>0</v>
      </c>
      <c r="O480" s="20">
        <f>ROUND((CachTinhDiem!$B$23*K480+CachTinhDiem!$B$24*L480)*N480,1)</f>
        <v>0</v>
      </c>
      <c r="P480" s="19" t="s">
        <v>3227</v>
      </c>
    </row>
    <row r="481" spans="1:16" ht="15" customHeight="1" x14ac:dyDescent="0.35">
      <c r="A481" s="18" t="s">
        <v>2146</v>
      </c>
      <c r="B481" s="18" t="s">
        <v>3228</v>
      </c>
      <c r="C481" s="18" t="s">
        <v>110</v>
      </c>
      <c r="D481" s="19">
        <v>9</v>
      </c>
      <c r="E481" s="19">
        <v>23</v>
      </c>
      <c r="F481" s="19">
        <v>34</v>
      </c>
      <c r="G481" s="19">
        <v>4</v>
      </c>
      <c r="H481" s="19">
        <v>2</v>
      </c>
      <c r="I481" s="19">
        <v>3</v>
      </c>
      <c r="J481" s="19">
        <v>3</v>
      </c>
      <c r="K481" s="20">
        <f>ROUND(1+(SUMPRODUCT(INDEX(CachTinhDiem!$B$8:$E$11,MATCH($B481,CachTinhDiem!$A$8:$A$11,0),0),$G481:$J481)-1)*9/4,1)</f>
        <v>5.0999999999999996</v>
      </c>
      <c r="L481" s="20">
        <f>ROUND(1+(INDEX(CachTinhDiem!$B$15:$E$20,MATCH($C481,CachTinhDiem!$A$15:$A$20,0),MATCH($B481,CachTinhDiem!$B$14:$E$14,0))-1)*9/4,1)</f>
        <v>7.8</v>
      </c>
      <c r="M481" s="19">
        <f t="shared" si="7"/>
        <v>11</v>
      </c>
      <c r="N481" s="23">
        <f>MAX(0,1-M481*CachTinhDiem!$B$25)</f>
        <v>0</v>
      </c>
      <c r="O481" s="20">
        <f>ROUND((CachTinhDiem!$B$23*K481+CachTinhDiem!$B$24*L481)*N481,1)</f>
        <v>0</v>
      </c>
      <c r="P481" s="19" t="s">
        <v>3227</v>
      </c>
    </row>
    <row r="482" spans="1:16" ht="15" customHeight="1" x14ac:dyDescent="0.35">
      <c r="A482" s="18" t="s">
        <v>2997</v>
      </c>
      <c r="B482" s="18" t="s">
        <v>3226</v>
      </c>
      <c r="C482" s="18" t="s">
        <v>115</v>
      </c>
      <c r="D482" s="19">
        <v>18</v>
      </c>
      <c r="E482" s="19">
        <v>40</v>
      </c>
      <c r="F482" s="19">
        <v>19</v>
      </c>
      <c r="G482" s="19">
        <v>2</v>
      </c>
      <c r="H482" s="19">
        <v>3</v>
      </c>
      <c r="I482" s="19">
        <v>3</v>
      </c>
      <c r="J482" s="19">
        <v>2</v>
      </c>
      <c r="K482" s="20">
        <f>ROUND(1+(SUMPRODUCT(INDEX(CachTinhDiem!$B$8:$E$11,MATCH($B482,CachTinhDiem!$A$8:$A$11,0),0),$G482:$J482)-1)*9/4,1)</f>
        <v>5.0999999999999996</v>
      </c>
      <c r="L482" s="20">
        <f>ROUND(1+(INDEX(CachTinhDiem!$B$15:$E$20,MATCH($C482,CachTinhDiem!$A$15:$A$20,0),MATCH($B482,CachTinhDiem!$B$14:$E$14,0))-1)*9/4,1)</f>
        <v>10</v>
      </c>
      <c r="M482" s="19">
        <f t="shared" si="7"/>
        <v>0</v>
      </c>
      <c r="N482" s="23">
        <f>MAX(0,1-M482*CachTinhDiem!$B$25)</f>
        <v>1</v>
      </c>
      <c r="O482" s="20">
        <f>ROUND((CachTinhDiem!$B$23*K482+CachTinhDiem!$B$24*L482)*N482,1)</f>
        <v>6.6</v>
      </c>
      <c r="P482" s="19" t="s">
        <v>3227</v>
      </c>
    </row>
    <row r="483" spans="1:16" ht="15" customHeight="1" x14ac:dyDescent="0.35">
      <c r="A483" s="18" t="s">
        <v>3056</v>
      </c>
      <c r="B483" s="18" t="s">
        <v>3224</v>
      </c>
      <c r="C483" s="18" t="s">
        <v>115</v>
      </c>
      <c r="D483" s="19">
        <v>24</v>
      </c>
      <c r="E483" s="19">
        <v>40</v>
      </c>
      <c r="F483" s="19">
        <v>22</v>
      </c>
      <c r="G483" s="19">
        <v>2</v>
      </c>
      <c r="H483" s="19">
        <v>4</v>
      </c>
      <c r="I483" s="19">
        <v>4</v>
      </c>
      <c r="J483" s="19">
        <v>4</v>
      </c>
      <c r="K483" s="20">
        <f>ROUND(1+(SUMPRODUCT(INDEX(CachTinhDiem!$B$8:$E$11,MATCH($B483,CachTinhDiem!$A$8:$A$11,0),0),$G483:$J483)-1)*9/4,1)</f>
        <v>6.9</v>
      </c>
      <c r="L483" s="20">
        <f>ROUND(1+(INDEX(CachTinhDiem!$B$15:$E$20,MATCH($C483,CachTinhDiem!$A$15:$A$20,0),MATCH($B483,CachTinhDiem!$B$14:$E$14,0))-1)*9/4,1)</f>
        <v>7.8</v>
      </c>
      <c r="M483" s="19">
        <f t="shared" si="7"/>
        <v>2</v>
      </c>
      <c r="N483" s="23">
        <f>MAX(0,1-M483*CachTinhDiem!$B$25)</f>
        <v>0.8</v>
      </c>
      <c r="O483" s="20">
        <f>ROUND((CachTinhDiem!$B$23*K483+CachTinhDiem!$B$24*L483)*N483,1)</f>
        <v>5.7</v>
      </c>
      <c r="P483" s="19" t="s">
        <v>3227</v>
      </c>
    </row>
    <row r="484" spans="1:16" ht="15" customHeight="1" x14ac:dyDescent="0.35">
      <c r="A484" s="18" t="s">
        <v>3162</v>
      </c>
      <c r="B484" s="18" t="s">
        <v>3224</v>
      </c>
      <c r="C484" s="18" t="s">
        <v>110</v>
      </c>
      <c r="D484" s="19">
        <v>16</v>
      </c>
      <c r="E484" s="19">
        <v>36</v>
      </c>
      <c r="F484" s="19">
        <v>34</v>
      </c>
      <c r="G484" s="19">
        <v>2</v>
      </c>
      <c r="H484" s="19">
        <v>2</v>
      </c>
      <c r="I484" s="19">
        <v>4</v>
      </c>
      <c r="J484" s="19">
        <v>4</v>
      </c>
      <c r="K484" s="20">
        <f>ROUND(1+(SUMPRODUCT(INDEX(CachTinhDiem!$B$8:$E$11,MATCH($B484,CachTinhDiem!$A$8:$A$11,0),0),$G484:$J484)-1)*9/4,1)</f>
        <v>6</v>
      </c>
      <c r="L484" s="20">
        <f>ROUND(1+(INDEX(CachTinhDiem!$B$15:$E$20,MATCH($C484,CachTinhDiem!$A$15:$A$20,0),MATCH($B484,CachTinhDiem!$B$14:$E$14,0))-1)*9/4,1)</f>
        <v>5.5</v>
      </c>
      <c r="M484" s="19">
        <f t="shared" si="7"/>
        <v>0</v>
      </c>
      <c r="N484" s="23">
        <f>MAX(0,1-M484*CachTinhDiem!$B$25)</f>
        <v>1</v>
      </c>
      <c r="O484" s="20">
        <f>ROUND((CachTinhDiem!$B$23*K484+CachTinhDiem!$B$24*L484)*N484,1)</f>
        <v>5.9</v>
      </c>
      <c r="P484" s="19" t="s">
        <v>3227</v>
      </c>
    </row>
    <row r="485" spans="1:16" ht="15" customHeight="1" x14ac:dyDescent="0.35">
      <c r="A485" s="18" t="s">
        <v>3196</v>
      </c>
      <c r="B485" s="18" t="s">
        <v>3229</v>
      </c>
      <c r="C485" s="18" t="s">
        <v>115</v>
      </c>
      <c r="D485" s="19">
        <v>18</v>
      </c>
      <c r="E485" s="19">
        <v>40</v>
      </c>
      <c r="F485" s="19">
        <v>25</v>
      </c>
      <c r="G485" s="19">
        <v>2</v>
      </c>
      <c r="H485" s="19">
        <v>2</v>
      </c>
      <c r="I485" s="19">
        <v>4</v>
      </c>
      <c r="J485" s="19">
        <v>4</v>
      </c>
      <c r="K485" s="20">
        <f>ROUND(1+(SUMPRODUCT(INDEX(CachTinhDiem!$B$8:$E$11,MATCH($B485,CachTinhDiem!$A$8:$A$11,0),0),$G485:$J485)-1)*9/4,1)</f>
        <v>6</v>
      </c>
      <c r="L485" s="20">
        <f>ROUND(1+(INDEX(CachTinhDiem!$B$15:$E$20,MATCH($C485,CachTinhDiem!$A$15:$A$20,0),MATCH($B485,CachTinhDiem!$B$14:$E$14,0))-1)*9/4,1)</f>
        <v>10</v>
      </c>
      <c r="M485" s="19">
        <f t="shared" si="7"/>
        <v>0</v>
      </c>
      <c r="N485" s="23">
        <f>MAX(0,1-M485*CachTinhDiem!$B$25)</f>
        <v>1</v>
      </c>
      <c r="O485" s="20">
        <f>ROUND((CachTinhDiem!$B$23*K485+CachTinhDiem!$B$24*L485)*N485,1)</f>
        <v>7.2</v>
      </c>
      <c r="P485" s="19" t="s">
        <v>3227</v>
      </c>
    </row>
    <row r="486" spans="1:16" ht="15" customHeight="1" x14ac:dyDescent="0.35">
      <c r="A486" s="18" t="s">
        <v>1475</v>
      </c>
      <c r="B486" s="18" t="s">
        <v>3228</v>
      </c>
      <c r="C486" s="18" t="s">
        <v>90</v>
      </c>
      <c r="D486" s="19">
        <v>5</v>
      </c>
      <c r="E486" s="19">
        <v>18</v>
      </c>
      <c r="F486" s="19">
        <v>27</v>
      </c>
      <c r="G486" s="19">
        <v>4</v>
      </c>
      <c r="H486" s="19">
        <v>1</v>
      </c>
      <c r="I486" s="19">
        <v>3</v>
      </c>
      <c r="J486" s="19">
        <v>3</v>
      </c>
      <c r="K486" s="20">
        <f>ROUND(1+(SUMPRODUCT(INDEX(CachTinhDiem!$B$8:$E$11,MATCH($B486,CachTinhDiem!$A$8:$A$11,0),0),$G486:$J486)-1)*9/4,1)</f>
        <v>4.5999999999999996</v>
      </c>
      <c r="L486" s="20">
        <f>ROUND(1+(INDEX(CachTinhDiem!$B$15:$E$20,MATCH($C486,CachTinhDiem!$A$15:$A$20,0),MATCH($B486,CachTinhDiem!$B$14:$E$14,0))-1)*9/4,1)</f>
        <v>3.3</v>
      </c>
      <c r="M486" s="19">
        <f t="shared" si="7"/>
        <v>9</v>
      </c>
      <c r="N486" s="23">
        <f>MAX(0,1-M486*CachTinhDiem!$B$25)</f>
        <v>9.9999999999999978E-2</v>
      </c>
      <c r="O486" s="20">
        <f>ROUND((CachTinhDiem!$B$23*K486+CachTinhDiem!$B$24*L486)*N486,1)</f>
        <v>0.4</v>
      </c>
      <c r="P486" s="19" t="s">
        <v>3227</v>
      </c>
    </row>
    <row r="487" spans="1:16" ht="15" customHeight="1" x14ac:dyDescent="0.35">
      <c r="A487" s="18" t="s">
        <v>363</v>
      </c>
      <c r="B487" s="18" t="s">
        <v>3226</v>
      </c>
      <c r="C487" s="18" t="s">
        <v>115</v>
      </c>
      <c r="D487" s="19">
        <v>5</v>
      </c>
      <c r="E487" s="19">
        <v>14</v>
      </c>
      <c r="F487" s="19">
        <v>12</v>
      </c>
      <c r="G487" s="19">
        <v>4</v>
      </c>
      <c r="H487" s="19">
        <v>1</v>
      </c>
      <c r="I487" s="19">
        <v>2</v>
      </c>
      <c r="J487" s="19">
        <v>4</v>
      </c>
      <c r="K487" s="20">
        <f>ROUND(1+(SUMPRODUCT(INDEX(CachTinhDiem!$B$8:$E$11,MATCH($B487,CachTinhDiem!$A$8:$A$11,0),0),$G487:$J487)-1)*9/4,1)</f>
        <v>3.5</v>
      </c>
      <c r="L487" s="20">
        <f>ROUND(1+(INDEX(CachTinhDiem!$B$15:$E$20,MATCH($C487,CachTinhDiem!$A$15:$A$20,0),MATCH($B487,CachTinhDiem!$B$14:$E$14,0))-1)*9/4,1)</f>
        <v>10</v>
      </c>
      <c r="M487" s="19">
        <f t="shared" si="7"/>
        <v>0</v>
      </c>
      <c r="N487" s="23">
        <f>MAX(0,1-M487*CachTinhDiem!$B$25)</f>
        <v>1</v>
      </c>
      <c r="O487" s="20">
        <f>ROUND((CachTinhDiem!$B$23*K487+CachTinhDiem!$B$24*L487)*N487,1)</f>
        <v>5.5</v>
      </c>
      <c r="P487" s="19" t="s">
        <v>3225</v>
      </c>
    </row>
    <row r="488" spans="1:16" ht="15" customHeight="1" x14ac:dyDescent="0.35">
      <c r="A488" s="18" t="s">
        <v>908</v>
      </c>
      <c r="B488" s="18" t="s">
        <v>3229</v>
      </c>
      <c r="C488" s="18" t="s">
        <v>90</v>
      </c>
      <c r="D488" s="19">
        <v>8</v>
      </c>
      <c r="E488" s="19">
        <v>21</v>
      </c>
      <c r="F488" s="19">
        <v>16</v>
      </c>
      <c r="G488" s="19">
        <v>4</v>
      </c>
      <c r="H488" s="19">
        <v>3</v>
      </c>
      <c r="I488" s="19">
        <v>4</v>
      </c>
      <c r="J488" s="19">
        <v>3</v>
      </c>
      <c r="K488" s="20">
        <f>ROUND(1+(SUMPRODUCT(INDEX(CachTinhDiem!$B$8:$E$11,MATCH($B488,CachTinhDiem!$A$8:$A$11,0),0),$G488:$J488)-1)*9/4,1)</f>
        <v>6.4</v>
      </c>
      <c r="L488" s="20">
        <f>ROUND(1+(INDEX(CachTinhDiem!$B$15:$E$20,MATCH($C488,CachTinhDiem!$A$15:$A$20,0),MATCH($B488,CachTinhDiem!$B$14:$E$14,0))-1)*9/4,1)</f>
        <v>7.8</v>
      </c>
      <c r="M488" s="19">
        <f t="shared" si="7"/>
        <v>0</v>
      </c>
      <c r="N488" s="23">
        <f>MAX(0,1-M488*CachTinhDiem!$B$25)</f>
        <v>1</v>
      </c>
      <c r="O488" s="20">
        <f>ROUND((CachTinhDiem!$B$23*K488+CachTinhDiem!$B$24*L488)*N488,1)</f>
        <v>6.8</v>
      </c>
      <c r="P488" s="19" t="s">
        <v>3227</v>
      </c>
    </row>
    <row r="489" spans="1:16" ht="15" customHeight="1" x14ac:dyDescent="0.35">
      <c r="A489" s="18" t="s">
        <v>1753</v>
      </c>
      <c r="B489" s="18" t="s">
        <v>3224</v>
      </c>
      <c r="C489" s="18" t="s">
        <v>110</v>
      </c>
      <c r="D489" s="19">
        <v>19</v>
      </c>
      <c r="E489" s="19">
        <v>36</v>
      </c>
      <c r="F489" s="19">
        <v>9</v>
      </c>
      <c r="G489" s="19">
        <v>2</v>
      </c>
      <c r="H489" s="19">
        <v>5</v>
      </c>
      <c r="I489" s="19">
        <v>3</v>
      </c>
      <c r="J489" s="19">
        <v>3</v>
      </c>
      <c r="K489" s="20">
        <f>ROUND(1+(SUMPRODUCT(INDEX(CachTinhDiem!$B$8:$E$11,MATCH($B489,CachTinhDiem!$A$8:$A$11,0),0),$G489:$J489)-1)*9/4,1)</f>
        <v>6</v>
      </c>
      <c r="L489" s="20">
        <f>ROUND(1+(INDEX(CachTinhDiem!$B$15:$E$20,MATCH($C489,CachTinhDiem!$A$15:$A$20,0),MATCH($B489,CachTinhDiem!$B$14:$E$14,0))-1)*9/4,1)</f>
        <v>5.5</v>
      </c>
      <c r="M489" s="19">
        <f t="shared" si="7"/>
        <v>10</v>
      </c>
      <c r="N489" s="23">
        <f>MAX(0,1-M489*CachTinhDiem!$B$25)</f>
        <v>0</v>
      </c>
      <c r="O489" s="20">
        <f>ROUND((CachTinhDiem!$B$23*K489+CachTinhDiem!$B$24*L489)*N489,1)</f>
        <v>0</v>
      </c>
      <c r="P489" s="19" t="s">
        <v>3225</v>
      </c>
    </row>
    <row r="490" spans="1:16" ht="15" customHeight="1" x14ac:dyDescent="0.35">
      <c r="A490" s="18" t="s">
        <v>2112</v>
      </c>
      <c r="B490" s="18" t="s">
        <v>3224</v>
      </c>
      <c r="C490" s="18" t="s">
        <v>138</v>
      </c>
      <c r="D490" s="19">
        <v>5</v>
      </c>
      <c r="E490" s="19">
        <v>10</v>
      </c>
      <c r="F490" s="19">
        <v>36</v>
      </c>
      <c r="G490" s="19">
        <v>4</v>
      </c>
      <c r="H490" s="19">
        <v>2</v>
      </c>
      <c r="I490" s="19">
        <v>4</v>
      </c>
      <c r="J490" s="19">
        <v>1</v>
      </c>
      <c r="K490" s="20">
        <f>ROUND(1+(SUMPRODUCT(INDEX(CachTinhDiem!$B$8:$E$11,MATCH($B490,CachTinhDiem!$A$8:$A$11,0),0),$G490:$J490)-1)*9/4,1)</f>
        <v>6.2</v>
      </c>
      <c r="L490" s="20">
        <f>ROUND(1+(INDEX(CachTinhDiem!$B$15:$E$20,MATCH($C490,CachTinhDiem!$A$15:$A$20,0),MATCH($B490,CachTinhDiem!$B$14:$E$14,0))-1)*9/4,1)</f>
        <v>10</v>
      </c>
      <c r="M490" s="19">
        <f t="shared" si="7"/>
        <v>26</v>
      </c>
      <c r="N490" s="23">
        <f>MAX(0,1-M490*CachTinhDiem!$B$25)</f>
        <v>0</v>
      </c>
      <c r="O490" s="20">
        <f>ROUND((CachTinhDiem!$B$23*K490+CachTinhDiem!$B$24*L490)*N490,1)</f>
        <v>0</v>
      </c>
      <c r="P490" s="19" t="s">
        <v>3227</v>
      </c>
    </row>
    <row r="491" spans="1:16" ht="15" customHeight="1" x14ac:dyDescent="0.35">
      <c r="A491" s="18" t="s">
        <v>880</v>
      </c>
      <c r="B491" s="18" t="s">
        <v>3224</v>
      </c>
      <c r="C491" s="18" t="s">
        <v>150</v>
      </c>
      <c r="D491" s="19">
        <v>5</v>
      </c>
      <c r="E491" s="19">
        <v>16</v>
      </c>
      <c r="F491" s="19">
        <v>15</v>
      </c>
      <c r="G491" s="19">
        <v>4</v>
      </c>
      <c r="H491" s="19">
        <v>1</v>
      </c>
      <c r="I491" s="19">
        <v>1</v>
      </c>
      <c r="J491" s="19">
        <v>3</v>
      </c>
      <c r="K491" s="20">
        <f>ROUND(1+(SUMPRODUCT(INDEX(CachTinhDiem!$B$8:$E$11,MATCH($B491,CachTinhDiem!$A$8:$A$11,0),0),$G491:$J491)-1)*9/4,1)</f>
        <v>2.8</v>
      </c>
      <c r="L491" s="20">
        <f>ROUND(1+(INDEX(CachTinhDiem!$B$15:$E$20,MATCH($C491,CachTinhDiem!$A$15:$A$20,0),MATCH($B491,CachTinhDiem!$B$14:$E$14,0))-1)*9/4,1)</f>
        <v>3.3</v>
      </c>
      <c r="M491" s="19">
        <f t="shared" si="7"/>
        <v>0</v>
      </c>
      <c r="N491" s="23">
        <f>MAX(0,1-M491*CachTinhDiem!$B$25)</f>
        <v>1</v>
      </c>
      <c r="O491" s="20">
        <f>ROUND((CachTinhDiem!$B$23*K491+CachTinhDiem!$B$24*L491)*N491,1)</f>
        <v>3</v>
      </c>
      <c r="P491" s="19" t="s">
        <v>3227</v>
      </c>
    </row>
    <row r="492" spans="1:16" ht="15" customHeight="1" x14ac:dyDescent="0.35">
      <c r="A492" s="18" t="s">
        <v>2977</v>
      </c>
      <c r="B492" s="18" t="s">
        <v>3226</v>
      </c>
      <c r="C492" s="18" t="s">
        <v>115</v>
      </c>
      <c r="D492" s="19">
        <v>18</v>
      </c>
      <c r="E492" s="19">
        <v>39</v>
      </c>
      <c r="F492" s="19">
        <v>33</v>
      </c>
      <c r="G492" s="19">
        <v>2</v>
      </c>
      <c r="H492" s="19">
        <v>3</v>
      </c>
      <c r="I492" s="19">
        <v>2</v>
      </c>
      <c r="J492" s="19">
        <v>2</v>
      </c>
      <c r="K492" s="20">
        <f>ROUND(1+(SUMPRODUCT(INDEX(CachTinhDiem!$B$8:$E$11,MATCH($B492,CachTinhDiem!$A$8:$A$11,0),0),$G492:$J492)-1)*9/4,1)</f>
        <v>3.9</v>
      </c>
      <c r="L492" s="20">
        <f>ROUND(1+(INDEX(CachTinhDiem!$B$15:$E$20,MATCH($C492,CachTinhDiem!$A$15:$A$20,0),MATCH($B492,CachTinhDiem!$B$14:$E$14,0))-1)*9/4,1)</f>
        <v>10</v>
      </c>
      <c r="M492" s="19">
        <f t="shared" si="7"/>
        <v>0</v>
      </c>
      <c r="N492" s="23">
        <f>MAX(0,1-M492*CachTinhDiem!$B$25)</f>
        <v>1</v>
      </c>
      <c r="O492" s="20">
        <f>ROUND((CachTinhDiem!$B$23*K492+CachTinhDiem!$B$24*L492)*N492,1)</f>
        <v>5.7</v>
      </c>
      <c r="P492" s="19" t="s">
        <v>3227</v>
      </c>
    </row>
    <row r="493" spans="1:16" ht="15" customHeight="1" x14ac:dyDescent="0.35">
      <c r="A493" s="18" t="s">
        <v>171</v>
      </c>
      <c r="B493" s="18" t="s">
        <v>3228</v>
      </c>
      <c r="C493" s="18" t="s">
        <v>110</v>
      </c>
      <c r="D493" s="19">
        <v>5</v>
      </c>
      <c r="E493" s="19">
        <v>12</v>
      </c>
      <c r="F493" s="19">
        <v>27</v>
      </c>
      <c r="G493" s="19">
        <v>5</v>
      </c>
      <c r="H493" s="19">
        <v>2</v>
      </c>
      <c r="I493" s="19">
        <v>4</v>
      </c>
      <c r="J493" s="19">
        <v>3</v>
      </c>
      <c r="K493" s="20">
        <f>ROUND(1+(SUMPRODUCT(INDEX(CachTinhDiem!$B$8:$E$11,MATCH($B493,CachTinhDiem!$A$8:$A$11,0),0),$G493:$J493)-1)*9/4,1)</f>
        <v>5.5</v>
      </c>
      <c r="L493" s="20">
        <f>ROUND(1+(INDEX(CachTinhDiem!$B$15:$E$20,MATCH($C493,CachTinhDiem!$A$15:$A$20,0),MATCH($B493,CachTinhDiem!$B$14:$E$14,0))-1)*9/4,1)</f>
        <v>7.8</v>
      </c>
      <c r="M493" s="19">
        <f t="shared" si="7"/>
        <v>15</v>
      </c>
      <c r="N493" s="23">
        <f>MAX(0,1-M493*CachTinhDiem!$B$25)</f>
        <v>0</v>
      </c>
      <c r="O493" s="20">
        <f>ROUND((CachTinhDiem!$B$23*K493+CachTinhDiem!$B$24*L493)*N493,1)</f>
        <v>0</v>
      </c>
      <c r="P493" s="19" t="s">
        <v>3227</v>
      </c>
    </row>
    <row r="494" spans="1:16" ht="15" customHeight="1" x14ac:dyDescent="0.35">
      <c r="A494" s="18" t="s">
        <v>1403</v>
      </c>
      <c r="B494" s="18" t="s">
        <v>3224</v>
      </c>
      <c r="C494" s="18" t="s">
        <v>150</v>
      </c>
      <c r="D494" s="19">
        <v>5</v>
      </c>
      <c r="E494" s="19">
        <v>11</v>
      </c>
      <c r="F494" s="19">
        <v>16</v>
      </c>
      <c r="G494" s="19">
        <v>4</v>
      </c>
      <c r="H494" s="19">
        <v>1</v>
      </c>
      <c r="I494" s="19">
        <v>2</v>
      </c>
      <c r="J494" s="19">
        <v>2</v>
      </c>
      <c r="K494" s="20">
        <f>ROUND(1+(SUMPRODUCT(INDEX(CachTinhDiem!$B$8:$E$11,MATCH($B494,CachTinhDiem!$A$8:$A$11,0),0),$G494:$J494)-1)*9/4,1)</f>
        <v>3.7</v>
      </c>
      <c r="L494" s="20">
        <f>ROUND(1+(INDEX(CachTinhDiem!$B$15:$E$20,MATCH($C494,CachTinhDiem!$A$15:$A$20,0),MATCH($B494,CachTinhDiem!$B$14:$E$14,0))-1)*9/4,1)</f>
        <v>3.3</v>
      </c>
      <c r="M494" s="19">
        <f t="shared" si="7"/>
        <v>5</v>
      </c>
      <c r="N494" s="23">
        <f>MAX(0,1-M494*CachTinhDiem!$B$25)</f>
        <v>0.5</v>
      </c>
      <c r="O494" s="20">
        <f>ROUND((CachTinhDiem!$B$23*K494+CachTinhDiem!$B$24*L494)*N494,1)</f>
        <v>1.8</v>
      </c>
      <c r="P494" s="19" t="s">
        <v>3227</v>
      </c>
    </row>
    <row r="495" spans="1:16" ht="15" customHeight="1" x14ac:dyDescent="0.35">
      <c r="A495" s="18" t="s">
        <v>2676</v>
      </c>
      <c r="B495" s="18" t="s">
        <v>3228</v>
      </c>
      <c r="C495" s="18" t="s">
        <v>115</v>
      </c>
      <c r="D495" s="19">
        <v>17</v>
      </c>
      <c r="E495" s="19">
        <v>37</v>
      </c>
      <c r="F495" s="19">
        <v>7</v>
      </c>
      <c r="G495" s="19">
        <v>2</v>
      </c>
      <c r="H495" s="19">
        <v>4</v>
      </c>
      <c r="I495" s="19">
        <v>5</v>
      </c>
      <c r="J495" s="19">
        <v>3</v>
      </c>
      <c r="K495" s="20">
        <f>ROUND(1+(SUMPRODUCT(INDEX(CachTinhDiem!$B$8:$E$11,MATCH($B495,CachTinhDiem!$A$8:$A$11,0),0),$G495:$J495)-1)*9/4,1)</f>
        <v>6.9</v>
      </c>
      <c r="L495" s="20">
        <f>ROUND(1+(INDEX(CachTinhDiem!$B$15:$E$20,MATCH($C495,CachTinhDiem!$A$15:$A$20,0),MATCH($B495,CachTinhDiem!$B$14:$E$14,0))-1)*9/4,1)</f>
        <v>5.5</v>
      </c>
      <c r="M495" s="19">
        <f t="shared" si="7"/>
        <v>10</v>
      </c>
      <c r="N495" s="23">
        <f>MAX(0,1-M495*CachTinhDiem!$B$25)</f>
        <v>0</v>
      </c>
      <c r="O495" s="20">
        <f>ROUND((CachTinhDiem!$B$23*K495+CachTinhDiem!$B$24*L495)*N495,1)</f>
        <v>0</v>
      </c>
      <c r="P495" s="19" t="s">
        <v>3227</v>
      </c>
    </row>
    <row r="496" spans="1:16" ht="15" customHeight="1" x14ac:dyDescent="0.35">
      <c r="A496" s="18" t="s">
        <v>1269</v>
      </c>
      <c r="B496" s="18" t="s">
        <v>3224</v>
      </c>
      <c r="C496" s="18" t="s">
        <v>103</v>
      </c>
      <c r="D496" s="19">
        <v>14</v>
      </c>
      <c r="E496" s="19">
        <v>30</v>
      </c>
      <c r="F496" s="19">
        <v>15</v>
      </c>
      <c r="G496" s="19">
        <v>2</v>
      </c>
      <c r="H496" s="19">
        <v>4</v>
      </c>
      <c r="I496" s="19">
        <v>2</v>
      </c>
      <c r="J496" s="19">
        <v>5</v>
      </c>
      <c r="K496" s="20">
        <f>ROUND(1+(SUMPRODUCT(INDEX(CachTinhDiem!$B$8:$E$11,MATCH($B496,CachTinhDiem!$A$8:$A$11,0),0),$G496:$J496)-1)*9/4,1)</f>
        <v>4.8</v>
      </c>
      <c r="L496" s="20">
        <f>ROUND(1+(INDEX(CachTinhDiem!$B$15:$E$20,MATCH($C496,CachTinhDiem!$A$15:$A$20,0),MATCH($B496,CachTinhDiem!$B$14:$E$14,0))-1)*9/4,1)</f>
        <v>3.3</v>
      </c>
      <c r="M496" s="19">
        <f t="shared" si="7"/>
        <v>0</v>
      </c>
      <c r="N496" s="23">
        <f>MAX(0,1-M496*CachTinhDiem!$B$25)</f>
        <v>1</v>
      </c>
      <c r="O496" s="20">
        <f>ROUND((CachTinhDiem!$B$23*K496+CachTinhDiem!$B$24*L496)*N496,1)</f>
        <v>4.4000000000000004</v>
      </c>
      <c r="P496" s="19" t="s">
        <v>3227</v>
      </c>
    </row>
    <row r="497" spans="1:16" ht="15" customHeight="1" x14ac:dyDescent="0.35">
      <c r="A497" s="18" t="s">
        <v>1966</v>
      </c>
      <c r="B497" s="18" t="s">
        <v>3229</v>
      </c>
      <c r="C497" s="18" t="s">
        <v>115</v>
      </c>
      <c r="D497" s="19">
        <v>12</v>
      </c>
      <c r="E497" s="19">
        <v>33</v>
      </c>
      <c r="F497" s="19">
        <v>22</v>
      </c>
      <c r="G497" s="19">
        <v>2</v>
      </c>
      <c r="H497" s="19">
        <v>3</v>
      </c>
      <c r="I497" s="19">
        <v>4</v>
      </c>
      <c r="J497" s="19">
        <v>2</v>
      </c>
      <c r="K497" s="20">
        <f>ROUND(1+(SUMPRODUCT(INDEX(CachTinhDiem!$B$8:$E$11,MATCH($B497,CachTinhDiem!$A$8:$A$11,0),0),$G497:$J497)-1)*9/4,1)</f>
        <v>5.3</v>
      </c>
      <c r="L497" s="20">
        <f>ROUND(1+(INDEX(CachTinhDiem!$B$15:$E$20,MATCH($C497,CachTinhDiem!$A$15:$A$20,0),MATCH($B497,CachTinhDiem!$B$14:$E$14,0))-1)*9/4,1)</f>
        <v>10</v>
      </c>
      <c r="M497" s="19">
        <f t="shared" si="7"/>
        <v>0</v>
      </c>
      <c r="N497" s="23">
        <f>MAX(0,1-M497*CachTinhDiem!$B$25)</f>
        <v>1</v>
      </c>
      <c r="O497" s="20">
        <f>ROUND((CachTinhDiem!$B$23*K497+CachTinhDiem!$B$24*L497)*N497,1)</f>
        <v>6.7</v>
      </c>
      <c r="P497" s="19" t="s">
        <v>3227</v>
      </c>
    </row>
    <row r="498" spans="1:16" ht="15" customHeight="1" x14ac:dyDescent="0.35">
      <c r="A498" s="18" t="s">
        <v>674</v>
      </c>
      <c r="B498" s="18" t="s">
        <v>3224</v>
      </c>
      <c r="C498" s="18" t="s">
        <v>103</v>
      </c>
      <c r="D498" s="19">
        <v>8</v>
      </c>
      <c r="E498" s="19">
        <v>25</v>
      </c>
      <c r="F498" s="19">
        <v>34</v>
      </c>
      <c r="G498" s="19">
        <v>4</v>
      </c>
      <c r="H498" s="19">
        <v>2</v>
      </c>
      <c r="I498" s="19">
        <v>2</v>
      </c>
      <c r="J498" s="19">
        <v>4</v>
      </c>
      <c r="K498" s="20">
        <f>ROUND(1+(SUMPRODUCT(INDEX(CachTinhDiem!$B$8:$E$11,MATCH($B498,CachTinhDiem!$A$8:$A$11,0),0),$G498:$J498)-1)*9/4,1)</f>
        <v>4.5999999999999996</v>
      </c>
      <c r="L498" s="20">
        <f>ROUND(1+(INDEX(CachTinhDiem!$B$15:$E$20,MATCH($C498,CachTinhDiem!$A$15:$A$20,0),MATCH($B498,CachTinhDiem!$B$14:$E$14,0))-1)*9/4,1)</f>
        <v>3.3</v>
      </c>
      <c r="M498" s="19">
        <f t="shared" si="7"/>
        <v>9</v>
      </c>
      <c r="N498" s="23">
        <f>MAX(0,1-M498*CachTinhDiem!$B$25)</f>
        <v>9.9999999999999978E-2</v>
      </c>
      <c r="O498" s="20">
        <f>ROUND((CachTinhDiem!$B$23*K498+CachTinhDiem!$B$24*L498)*N498,1)</f>
        <v>0.4</v>
      </c>
      <c r="P498" s="19" t="s">
        <v>3227</v>
      </c>
    </row>
    <row r="499" spans="1:16" ht="15" customHeight="1" x14ac:dyDescent="0.35">
      <c r="A499" s="18" t="s">
        <v>712</v>
      </c>
      <c r="B499" s="18" t="s">
        <v>3228</v>
      </c>
      <c r="C499" s="18" t="s">
        <v>115</v>
      </c>
      <c r="D499" s="19">
        <v>23</v>
      </c>
      <c r="E499" s="19">
        <v>40</v>
      </c>
      <c r="F499" s="19">
        <v>21</v>
      </c>
      <c r="G499" s="19">
        <v>2</v>
      </c>
      <c r="H499" s="19">
        <v>5</v>
      </c>
      <c r="I499" s="19">
        <v>2</v>
      </c>
      <c r="J499" s="19">
        <v>4</v>
      </c>
      <c r="K499" s="20">
        <f>ROUND(1+(SUMPRODUCT(INDEX(CachTinhDiem!$B$8:$E$11,MATCH($B499,CachTinhDiem!$A$8:$A$11,0),0),$G499:$J499)-1)*9/4,1)</f>
        <v>7.3</v>
      </c>
      <c r="L499" s="20">
        <f>ROUND(1+(INDEX(CachTinhDiem!$B$15:$E$20,MATCH($C499,CachTinhDiem!$A$15:$A$20,0),MATCH($B499,CachTinhDiem!$B$14:$E$14,0))-1)*9/4,1)</f>
        <v>5.5</v>
      </c>
      <c r="M499" s="19">
        <f t="shared" si="7"/>
        <v>2</v>
      </c>
      <c r="N499" s="23">
        <f>MAX(0,1-M499*CachTinhDiem!$B$25)</f>
        <v>0.8</v>
      </c>
      <c r="O499" s="20">
        <f>ROUND((CachTinhDiem!$B$23*K499+CachTinhDiem!$B$24*L499)*N499,1)</f>
        <v>5.4</v>
      </c>
      <c r="P499" s="19" t="s">
        <v>3225</v>
      </c>
    </row>
    <row r="500" spans="1:16" ht="15" customHeight="1" x14ac:dyDescent="0.35">
      <c r="A500" s="18" t="s">
        <v>1250</v>
      </c>
      <c r="B500" s="18" t="s">
        <v>3226</v>
      </c>
      <c r="C500" s="18" t="s">
        <v>115</v>
      </c>
      <c r="D500" s="19">
        <v>5</v>
      </c>
      <c r="E500" s="19">
        <v>14</v>
      </c>
      <c r="F500" s="19">
        <v>37</v>
      </c>
      <c r="G500" s="19">
        <v>4</v>
      </c>
      <c r="H500" s="19">
        <v>2</v>
      </c>
      <c r="I500" s="19">
        <v>2</v>
      </c>
      <c r="J500" s="19">
        <v>2</v>
      </c>
      <c r="K500" s="20">
        <f>ROUND(1+(SUMPRODUCT(INDEX(CachTinhDiem!$B$8:$E$11,MATCH($B500,CachTinhDiem!$A$8:$A$11,0),0),$G500:$J500)-1)*9/4,1)</f>
        <v>3.3</v>
      </c>
      <c r="L500" s="20">
        <f>ROUND(1+(INDEX(CachTinhDiem!$B$15:$E$20,MATCH($C500,CachTinhDiem!$A$15:$A$20,0),MATCH($B500,CachTinhDiem!$B$14:$E$14,0))-1)*9/4,1)</f>
        <v>10</v>
      </c>
      <c r="M500" s="19">
        <f t="shared" si="7"/>
        <v>23</v>
      </c>
      <c r="N500" s="23">
        <f>MAX(0,1-M500*CachTinhDiem!$B$25)</f>
        <v>0</v>
      </c>
      <c r="O500" s="20">
        <f>ROUND((CachTinhDiem!$B$23*K500+CachTinhDiem!$B$24*L500)*N500,1)</f>
        <v>0</v>
      </c>
      <c r="P500" s="19" t="s">
        <v>3227</v>
      </c>
    </row>
    <row r="501" spans="1:16" ht="15" customHeight="1" x14ac:dyDescent="0.35">
      <c r="A501" s="18" t="s">
        <v>2510</v>
      </c>
      <c r="B501" s="18" t="s">
        <v>3228</v>
      </c>
      <c r="C501" s="18" t="s">
        <v>103</v>
      </c>
      <c r="D501" s="19">
        <v>19</v>
      </c>
      <c r="E501" s="19">
        <v>34</v>
      </c>
      <c r="F501" s="19">
        <v>10</v>
      </c>
      <c r="G501" s="19">
        <v>2</v>
      </c>
      <c r="H501" s="19">
        <v>3</v>
      </c>
      <c r="I501" s="19">
        <v>2</v>
      </c>
      <c r="J501" s="19">
        <v>5</v>
      </c>
      <c r="K501" s="20">
        <f>ROUND(1+(SUMPRODUCT(INDEX(CachTinhDiem!$B$8:$E$11,MATCH($B501,CachTinhDiem!$A$8:$A$11,0),0),$G501:$J501)-1)*9/4,1)</f>
        <v>7.8</v>
      </c>
      <c r="L501" s="20">
        <f>ROUND(1+(INDEX(CachTinhDiem!$B$15:$E$20,MATCH($C501,CachTinhDiem!$A$15:$A$20,0),MATCH($B501,CachTinhDiem!$B$14:$E$14,0))-1)*9/4,1)</f>
        <v>10</v>
      </c>
      <c r="M501" s="19">
        <f t="shared" si="7"/>
        <v>9</v>
      </c>
      <c r="N501" s="23">
        <f>MAX(0,1-M501*CachTinhDiem!$B$25)</f>
        <v>9.9999999999999978E-2</v>
      </c>
      <c r="O501" s="20">
        <f>ROUND((CachTinhDiem!$B$23*K501+CachTinhDiem!$B$24*L501)*N501,1)</f>
        <v>0.8</v>
      </c>
      <c r="P501" s="19" t="s">
        <v>3227</v>
      </c>
    </row>
    <row r="502" spans="1:16" ht="15" customHeight="1" x14ac:dyDescent="0.35">
      <c r="A502" s="18" t="s">
        <v>321</v>
      </c>
      <c r="B502" s="18" t="s">
        <v>3224</v>
      </c>
      <c r="C502" s="18" t="s">
        <v>115</v>
      </c>
      <c r="D502" s="19">
        <v>21</v>
      </c>
      <c r="E502" s="19">
        <v>39</v>
      </c>
      <c r="F502" s="19">
        <v>39</v>
      </c>
      <c r="G502" s="19">
        <v>1</v>
      </c>
      <c r="H502" s="19">
        <v>5</v>
      </c>
      <c r="I502" s="19">
        <v>3</v>
      </c>
      <c r="J502" s="19">
        <v>2</v>
      </c>
      <c r="K502" s="20">
        <f>ROUND(1+(SUMPRODUCT(INDEX(CachTinhDiem!$B$8:$E$11,MATCH($B502,CachTinhDiem!$A$8:$A$11,0),0),$G502:$J502)-1)*9/4,1)</f>
        <v>5.3</v>
      </c>
      <c r="L502" s="20">
        <f>ROUND(1+(INDEX(CachTinhDiem!$B$15:$E$20,MATCH($C502,CachTinhDiem!$A$15:$A$20,0),MATCH($B502,CachTinhDiem!$B$14:$E$14,0))-1)*9/4,1)</f>
        <v>7.8</v>
      </c>
      <c r="M502" s="19">
        <f t="shared" si="7"/>
        <v>0</v>
      </c>
      <c r="N502" s="23">
        <f>MAX(0,1-M502*CachTinhDiem!$B$25)</f>
        <v>1</v>
      </c>
      <c r="O502" s="20">
        <f>ROUND((CachTinhDiem!$B$23*K502+CachTinhDiem!$B$24*L502)*N502,1)</f>
        <v>6.1</v>
      </c>
      <c r="P502" s="19" t="s">
        <v>3227</v>
      </c>
    </row>
    <row r="503" spans="1:16" ht="15" customHeight="1" x14ac:dyDescent="0.35">
      <c r="A503" s="18" t="s">
        <v>241</v>
      </c>
      <c r="B503" s="18" t="s">
        <v>3224</v>
      </c>
      <c r="C503" s="18" t="s">
        <v>115</v>
      </c>
      <c r="D503" s="19">
        <v>5</v>
      </c>
      <c r="E503" s="19">
        <v>12</v>
      </c>
      <c r="F503" s="19">
        <v>11</v>
      </c>
      <c r="G503" s="19">
        <v>4</v>
      </c>
      <c r="H503" s="19">
        <v>1</v>
      </c>
      <c r="I503" s="19">
        <v>3</v>
      </c>
      <c r="J503" s="19">
        <v>4</v>
      </c>
      <c r="K503" s="20">
        <f>ROUND(1+(SUMPRODUCT(INDEX(CachTinhDiem!$B$8:$E$11,MATCH($B503,CachTinhDiem!$A$8:$A$11,0),0),$G503:$J503)-1)*9/4,1)</f>
        <v>5.3</v>
      </c>
      <c r="L503" s="20">
        <f>ROUND(1+(INDEX(CachTinhDiem!$B$15:$E$20,MATCH($C503,CachTinhDiem!$A$15:$A$20,0),MATCH($B503,CachTinhDiem!$B$14:$E$14,0))-1)*9/4,1)</f>
        <v>7.8</v>
      </c>
      <c r="M503" s="19">
        <f t="shared" si="7"/>
        <v>0</v>
      </c>
      <c r="N503" s="23">
        <f>MAX(0,1-M503*CachTinhDiem!$B$25)</f>
        <v>1</v>
      </c>
      <c r="O503" s="20">
        <f>ROUND((CachTinhDiem!$B$23*K503+CachTinhDiem!$B$24*L503)*N503,1)</f>
        <v>6.1</v>
      </c>
      <c r="P503" s="19" t="s">
        <v>3225</v>
      </c>
    </row>
    <row r="504" spans="1:16" ht="15" customHeight="1" x14ac:dyDescent="0.35">
      <c r="A504" s="18" t="s">
        <v>724</v>
      </c>
      <c r="B504" s="18" t="s">
        <v>3226</v>
      </c>
      <c r="C504" s="18" t="s">
        <v>103</v>
      </c>
      <c r="D504" s="19">
        <v>26</v>
      </c>
      <c r="E504" s="19">
        <v>40</v>
      </c>
      <c r="F504" s="19">
        <v>12</v>
      </c>
      <c r="G504" s="19">
        <v>1</v>
      </c>
      <c r="H504" s="19">
        <v>5</v>
      </c>
      <c r="I504" s="19">
        <v>2</v>
      </c>
      <c r="J504" s="19">
        <v>3</v>
      </c>
      <c r="K504" s="20">
        <f>ROUND(1+(SUMPRODUCT(INDEX(CachTinhDiem!$B$8:$E$11,MATCH($B504,CachTinhDiem!$A$8:$A$11,0),0),$G504:$J504)-1)*9/4,1)</f>
        <v>5.7</v>
      </c>
      <c r="L504" s="20">
        <f>ROUND(1+(INDEX(CachTinhDiem!$B$15:$E$20,MATCH($C504,CachTinhDiem!$A$15:$A$20,0),MATCH($B504,CachTinhDiem!$B$14:$E$14,0))-1)*9/4,1)</f>
        <v>3.3</v>
      </c>
      <c r="M504" s="19">
        <f t="shared" si="7"/>
        <v>14</v>
      </c>
      <c r="N504" s="23">
        <f>MAX(0,1-M504*CachTinhDiem!$B$25)</f>
        <v>0</v>
      </c>
      <c r="O504" s="20">
        <f>ROUND((CachTinhDiem!$B$23*K504+CachTinhDiem!$B$24*L504)*N504,1)</f>
        <v>0</v>
      </c>
      <c r="P504" s="19" t="s">
        <v>3227</v>
      </c>
    </row>
    <row r="505" spans="1:16" ht="15" customHeight="1" x14ac:dyDescent="0.35">
      <c r="A505" s="18" t="s">
        <v>1269</v>
      </c>
      <c r="B505" s="18" t="s">
        <v>3228</v>
      </c>
      <c r="C505" s="18" t="s">
        <v>103</v>
      </c>
      <c r="D505" s="19">
        <v>14</v>
      </c>
      <c r="E505" s="19">
        <v>30</v>
      </c>
      <c r="F505" s="19">
        <v>35</v>
      </c>
      <c r="G505" s="19">
        <v>2</v>
      </c>
      <c r="H505" s="19">
        <v>4</v>
      </c>
      <c r="I505" s="19">
        <v>2</v>
      </c>
      <c r="J505" s="19">
        <v>5</v>
      </c>
      <c r="K505" s="20">
        <f>ROUND(1+(SUMPRODUCT(INDEX(CachTinhDiem!$B$8:$E$11,MATCH($B505,CachTinhDiem!$A$8:$A$11,0),0),$G505:$J505)-1)*9/4,1)</f>
        <v>8.1999999999999993</v>
      </c>
      <c r="L505" s="20">
        <f>ROUND(1+(INDEX(CachTinhDiem!$B$15:$E$20,MATCH($C505,CachTinhDiem!$A$15:$A$20,0),MATCH($B505,CachTinhDiem!$B$14:$E$14,0))-1)*9/4,1)</f>
        <v>10</v>
      </c>
      <c r="M505" s="19">
        <f t="shared" si="7"/>
        <v>5</v>
      </c>
      <c r="N505" s="23">
        <f>MAX(0,1-M505*CachTinhDiem!$B$25)</f>
        <v>0.5</v>
      </c>
      <c r="O505" s="20">
        <f>ROUND((CachTinhDiem!$B$23*K505+CachTinhDiem!$B$24*L505)*N505,1)</f>
        <v>4.4000000000000004</v>
      </c>
      <c r="P505" s="19" t="s">
        <v>3227</v>
      </c>
    </row>
    <row r="506" spans="1:16" ht="15" customHeight="1" x14ac:dyDescent="0.35">
      <c r="A506" s="18" t="s">
        <v>3160</v>
      </c>
      <c r="B506" s="18" t="s">
        <v>3229</v>
      </c>
      <c r="C506" s="18" t="s">
        <v>110</v>
      </c>
      <c r="D506" s="19">
        <v>17</v>
      </c>
      <c r="E506" s="19">
        <v>38</v>
      </c>
      <c r="F506" s="19">
        <v>25</v>
      </c>
      <c r="G506" s="19">
        <v>2</v>
      </c>
      <c r="H506" s="19">
        <v>3</v>
      </c>
      <c r="I506" s="19">
        <v>4</v>
      </c>
      <c r="J506" s="19">
        <v>4</v>
      </c>
      <c r="K506" s="20">
        <f>ROUND(1+(SUMPRODUCT(INDEX(CachTinhDiem!$B$8:$E$11,MATCH($B506,CachTinhDiem!$A$8:$A$11,0),0),$G506:$J506)-1)*9/4,1)</f>
        <v>6.6</v>
      </c>
      <c r="L506" s="20">
        <f>ROUND(1+(INDEX(CachTinhDiem!$B$15:$E$20,MATCH($C506,CachTinhDiem!$A$15:$A$20,0),MATCH($B506,CachTinhDiem!$B$14:$E$14,0))-1)*9/4,1)</f>
        <v>7.8</v>
      </c>
      <c r="M506" s="19">
        <f t="shared" si="7"/>
        <v>0</v>
      </c>
      <c r="N506" s="23">
        <f>MAX(0,1-M506*CachTinhDiem!$B$25)</f>
        <v>1</v>
      </c>
      <c r="O506" s="20">
        <f>ROUND((CachTinhDiem!$B$23*K506+CachTinhDiem!$B$24*L506)*N506,1)</f>
        <v>7</v>
      </c>
      <c r="P506" s="19" t="s">
        <v>3227</v>
      </c>
    </row>
    <row r="507" spans="1:16" ht="15" customHeight="1" x14ac:dyDescent="0.35">
      <c r="A507" s="18" t="s">
        <v>3158</v>
      </c>
      <c r="B507" s="18" t="s">
        <v>3224</v>
      </c>
      <c r="C507" s="18" t="s">
        <v>115</v>
      </c>
      <c r="D507" s="19">
        <v>23</v>
      </c>
      <c r="E507" s="19">
        <v>40</v>
      </c>
      <c r="F507" s="19">
        <v>27</v>
      </c>
      <c r="G507" s="19">
        <v>1</v>
      </c>
      <c r="H507" s="19">
        <v>2</v>
      </c>
      <c r="I507" s="19">
        <v>3</v>
      </c>
      <c r="J507" s="19">
        <v>2</v>
      </c>
      <c r="K507" s="20">
        <f>ROUND(1+(SUMPRODUCT(INDEX(CachTinhDiem!$B$8:$E$11,MATCH($B507,CachTinhDiem!$A$8:$A$11,0),0),$G507:$J507)-1)*9/4,1)</f>
        <v>3.9</v>
      </c>
      <c r="L507" s="20">
        <f>ROUND(1+(INDEX(CachTinhDiem!$B$15:$E$20,MATCH($C507,CachTinhDiem!$A$15:$A$20,0),MATCH($B507,CachTinhDiem!$B$14:$E$14,0))-1)*9/4,1)</f>
        <v>7.8</v>
      </c>
      <c r="M507" s="19">
        <f t="shared" si="7"/>
        <v>0</v>
      </c>
      <c r="N507" s="23">
        <f>MAX(0,1-M507*CachTinhDiem!$B$25)</f>
        <v>1</v>
      </c>
      <c r="O507" s="20">
        <f>ROUND((CachTinhDiem!$B$23*K507+CachTinhDiem!$B$24*L507)*N507,1)</f>
        <v>5.0999999999999996</v>
      </c>
      <c r="P507" s="19" t="s">
        <v>3227</v>
      </c>
    </row>
    <row r="508" spans="1:16" ht="15" customHeight="1" x14ac:dyDescent="0.35">
      <c r="A508" s="18" t="s">
        <v>1585</v>
      </c>
      <c r="B508" s="18" t="s">
        <v>3224</v>
      </c>
      <c r="C508" s="18" t="s">
        <v>138</v>
      </c>
      <c r="D508" s="19">
        <v>12</v>
      </c>
      <c r="E508" s="19">
        <v>32</v>
      </c>
      <c r="F508" s="19">
        <v>30</v>
      </c>
      <c r="G508" s="19">
        <v>2</v>
      </c>
      <c r="H508" s="19">
        <v>3</v>
      </c>
      <c r="I508" s="19">
        <v>4</v>
      </c>
      <c r="J508" s="19">
        <v>2</v>
      </c>
      <c r="K508" s="20">
        <f>ROUND(1+(SUMPRODUCT(INDEX(CachTinhDiem!$B$8:$E$11,MATCH($B508,CachTinhDiem!$A$8:$A$11,0),0),$G508:$J508)-1)*9/4,1)</f>
        <v>6</v>
      </c>
      <c r="L508" s="20">
        <f>ROUND(1+(INDEX(CachTinhDiem!$B$15:$E$20,MATCH($C508,CachTinhDiem!$A$15:$A$20,0),MATCH($B508,CachTinhDiem!$B$14:$E$14,0))-1)*9/4,1)</f>
        <v>10</v>
      </c>
      <c r="M508" s="19">
        <f t="shared" si="7"/>
        <v>0</v>
      </c>
      <c r="N508" s="23">
        <f>MAX(0,1-M508*CachTinhDiem!$B$25)</f>
        <v>1</v>
      </c>
      <c r="O508" s="20">
        <f>ROUND((CachTinhDiem!$B$23*K508+CachTinhDiem!$B$24*L508)*N508,1)</f>
        <v>7.2</v>
      </c>
      <c r="P508" s="19" t="s">
        <v>3227</v>
      </c>
    </row>
    <row r="509" spans="1:16" ht="15" customHeight="1" x14ac:dyDescent="0.35">
      <c r="A509" s="18" t="s">
        <v>1421</v>
      </c>
      <c r="B509" s="18" t="s">
        <v>3228</v>
      </c>
      <c r="C509" s="18" t="s">
        <v>115</v>
      </c>
      <c r="D509" s="19">
        <v>10</v>
      </c>
      <c r="E509" s="19">
        <v>27</v>
      </c>
      <c r="F509" s="19">
        <v>19</v>
      </c>
      <c r="G509" s="19">
        <v>3</v>
      </c>
      <c r="H509" s="19">
        <v>3</v>
      </c>
      <c r="I509" s="19">
        <v>4</v>
      </c>
      <c r="J509" s="19">
        <v>3</v>
      </c>
      <c r="K509" s="20">
        <f>ROUND(1+(SUMPRODUCT(INDEX(CachTinhDiem!$B$8:$E$11,MATCH($B509,CachTinhDiem!$A$8:$A$11,0),0),$G509:$J509)-1)*9/4,1)</f>
        <v>6</v>
      </c>
      <c r="L509" s="20">
        <f>ROUND(1+(INDEX(CachTinhDiem!$B$15:$E$20,MATCH($C509,CachTinhDiem!$A$15:$A$20,0),MATCH($B509,CachTinhDiem!$B$14:$E$14,0))-1)*9/4,1)</f>
        <v>5.5</v>
      </c>
      <c r="M509" s="19">
        <f t="shared" si="7"/>
        <v>0</v>
      </c>
      <c r="N509" s="23">
        <f>MAX(0,1-M509*CachTinhDiem!$B$25)</f>
        <v>1</v>
      </c>
      <c r="O509" s="20">
        <f>ROUND((CachTinhDiem!$B$23*K509+CachTinhDiem!$B$24*L509)*N509,1)</f>
        <v>5.9</v>
      </c>
      <c r="P509" s="19" t="s">
        <v>3227</v>
      </c>
    </row>
    <row r="510" spans="1:16" ht="15" customHeight="1" x14ac:dyDescent="0.35">
      <c r="A510" s="18" t="s">
        <v>340</v>
      </c>
      <c r="B510" s="18" t="s">
        <v>3224</v>
      </c>
      <c r="C510" s="18" t="s">
        <v>115</v>
      </c>
      <c r="D510" s="19">
        <v>24</v>
      </c>
      <c r="E510" s="19">
        <v>40</v>
      </c>
      <c r="F510" s="19">
        <v>30</v>
      </c>
      <c r="G510" s="19">
        <v>2</v>
      </c>
      <c r="H510" s="19">
        <v>5</v>
      </c>
      <c r="I510" s="19">
        <v>3</v>
      </c>
      <c r="J510" s="19">
        <v>4</v>
      </c>
      <c r="K510" s="20">
        <f>ROUND(1+(SUMPRODUCT(INDEX(CachTinhDiem!$B$8:$E$11,MATCH($B510,CachTinhDiem!$A$8:$A$11,0),0),$G510:$J510)-1)*9/4,1)</f>
        <v>6.2</v>
      </c>
      <c r="L510" s="20">
        <f>ROUND(1+(INDEX(CachTinhDiem!$B$15:$E$20,MATCH($C510,CachTinhDiem!$A$15:$A$20,0),MATCH($B510,CachTinhDiem!$B$14:$E$14,0))-1)*9/4,1)</f>
        <v>7.8</v>
      </c>
      <c r="M510" s="19">
        <f t="shared" si="7"/>
        <v>0</v>
      </c>
      <c r="N510" s="23">
        <f>MAX(0,1-M510*CachTinhDiem!$B$25)</f>
        <v>1</v>
      </c>
      <c r="O510" s="20">
        <f>ROUND((CachTinhDiem!$B$23*K510+CachTinhDiem!$B$24*L510)*N510,1)</f>
        <v>6.7</v>
      </c>
      <c r="P510" s="19" t="s">
        <v>3227</v>
      </c>
    </row>
    <row r="511" spans="1:16" ht="15" customHeight="1" x14ac:dyDescent="0.35">
      <c r="A511" s="18" t="s">
        <v>1667</v>
      </c>
      <c r="B511" s="18" t="s">
        <v>3228</v>
      </c>
      <c r="C511" s="18" t="s">
        <v>138</v>
      </c>
      <c r="D511" s="19">
        <v>11</v>
      </c>
      <c r="E511" s="19">
        <v>31</v>
      </c>
      <c r="F511" s="19">
        <v>19</v>
      </c>
      <c r="G511" s="19">
        <v>2</v>
      </c>
      <c r="H511" s="19">
        <v>3</v>
      </c>
      <c r="I511" s="19">
        <v>4</v>
      </c>
      <c r="J511" s="19">
        <v>2</v>
      </c>
      <c r="K511" s="20">
        <f>ROUND(1+(SUMPRODUCT(INDEX(CachTinhDiem!$B$8:$E$11,MATCH($B511,CachTinhDiem!$A$8:$A$11,0),0),$G511:$J511)-1)*9/4,1)</f>
        <v>4.5999999999999996</v>
      </c>
      <c r="L511" s="20">
        <f>ROUND(1+(INDEX(CachTinhDiem!$B$15:$E$20,MATCH($C511,CachTinhDiem!$A$15:$A$20,0),MATCH($B511,CachTinhDiem!$B$14:$E$14,0))-1)*9/4,1)</f>
        <v>1</v>
      </c>
      <c r="M511" s="19">
        <f t="shared" si="7"/>
        <v>0</v>
      </c>
      <c r="N511" s="23">
        <f>MAX(0,1-M511*CachTinhDiem!$B$25)</f>
        <v>1</v>
      </c>
      <c r="O511" s="20">
        <f>ROUND((CachTinhDiem!$B$23*K511+CachTinhDiem!$B$24*L511)*N511,1)</f>
        <v>3.5</v>
      </c>
      <c r="P511" s="19" t="s">
        <v>3225</v>
      </c>
    </row>
    <row r="512" spans="1:16" ht="15" customHeight="1" x14ac:dyDescent="0.35">
      <c r="A512" s="18" t="s">
        <v>2080</v>
      </c>
      <c r="B512" s="18" t="s">
        <v>3228</v>
      </c>
      <c r="C512" s="18" t="s">
        <v>90</v>
      </c>
      <c r="D512" s="19">
        <v>12</v>
      </c>
      <c r="E512" s="19">
        <v>30</v>
      </c>
      <c r="F512" s="19">
        <v>31</v>
      </c>
      <c r="G512" s="19">
        <v>2</v>
      </c>
      <c r="H512" s="19">
        <v>3</v>
      </c>
      <c r="I512" s="19">
        <v>4</v>
      </c>
      <c r="J512" s="19">
        <v>2</v>
      </c>
      <c r="K512" s="20">
        <f>ROUND(1+(SUMPRODUCT(INDEX(CachTinhDiem!$B$8:$E$11,MATCH($B512,CachTinhDiem!$A$8:$A$11,0),0),$G512:$J512)-1)*9/4,1)</f>
        <v>4.5999999999999996</v>
      </c>
      <c r="L512" s="20">
        <f>ROUND(1+(INDEX(CachTinhDiem!$B$15:$E$20,MATCH($C512,CachTinhDiem!$A$15:$A$20,0),MATCH($B512,CachTinhDiem!$B$14:$E$14,0))-1)*9/4,1)</f>
        <v>3.3</v>
      </c>
      <c r="M512" s="19">
        <f t="shared" si="7"/>
        <v>1</v>
      </c>
      <c r="N512" s="23">
        <f>MAX(0,1-M512*CachTinhDiem!$B$25)</f>
        <v>0.9</v>
      </c>
      <c r="O512" s="20">
        <f>ROUND((CachTinhDiem!$B$23*K512+CachTinhDiem!$B$24*L512)*N512,1)</f>
        <v>3.8</v>
      </c>
      <c r="P512" s="19" t="s">
        <v>3225</v>
      </c>
    </row>
    <row r="513" spans="1:16" ht="15" customHeight="1" x14ac:dyDescent="0.35">
      <c r="A513" s="18" t="s">
        <v>1545</v>
      </c>
      <c r="B513" s="18" t="s">
        <v>3229</v>
      </c>
      <c r="C513" s="18" t="s">
        <v>115</v>
      </c>
      <c r="D513" s="19">
        <v>6</v>
      </c>
      <c r="E513" s="19">
        <v>19</v>
      </c>
      <c r="F513" s="19">
        <v>12</v>
      </c>
      <c r="G513" s="19">
        <v>4</v>
      </c>
      <c r="H513" s="19">
        <v>2</v>
      </c>
      <c r="I513" s="19">
        <v>3</v>
      </c>
      <c r="J513" s="19">
        <v>2</v>
      </c>
      <c r="K513" s="20">
        <f>ROUND(1+(SUMPRODUCT(INDEX(CachTinhDiem!$B$8:$E$11,MATCH($B513,CachTinhDiem!$A$8:$A$11,0),0),$G513:$J513)-1)*9/4,1)</f>
        <v>4.4000000000000004</v>
      </c>
      <c r="L513" s="20">
        <f>ROUND(1+(INDEX(CachTinhDiem!$B$15:$E$20,MATCH($C513,CachTinhDiem!$A$15:$A$20,0),MATCH($B513,CachTinhDiem!$B$14:$E$14,0))-1)*9/4,1)</f>
        <v>10</v>
      </c>
      <c r="M513" s="19">
        <f t="shared" si="7"/>
        <v>0</v>
      </c>
      <c r="N513" s="23">
        <f>MAX(0,1-M513*CachTinhDiem!$B$25)</f>
        <v>1</v>
      </c>
      <c r="O513" s="20">
        <f>ROUND((CachTinhDiem!$B$23*K513+CachTinhDiem!$B$24*L513)*N513,1)</f>
        <v>6.1</v>
      </c>
      <c r="P513" s="19" t="s">
        <v>3227</v>
      </c>
    </row>
    <row r="514" spans="1:16" ht="15" customHeight="1" x14ac:dyDescent="0.35">
      <c r="A514" s="18" t="s">
        <v>790</v>
      </c>
      <c r="B514" s="18" t="s">
        <v>3228</v>
      </c>
      <c r="C514" s="18" t="s">
        <v>115</v>
      </c>
      <c r="D514" s="19">
        <v>20</v>
      </c>
      <c r="E514" s="19">
        <v>38</v>
      </c>
      <c r="F514" s="19">
        <v>15</v>
      </c>
      <c r="G514" s="19">
        <v>2</v>
      </c>
      <c r="H514" s="19">
        <v>5</v>
      </c>
      <c r="I514" s="19">
        <v>4</v>
      </c>
      <c r="J514" s="19">
        <v>4</v>
      </c>
      <c r="K514" s="20">
        <f>ROUND(1+(SUMPRODUCT(INDEX(CachTinhDiem!$B$8:$E$11,MATCH($B514,CachTinhDiem!$A$8:$A$11,0),0),$G514:$J514)-1)*9/4,1)</f>
        <v>8.1999999999999993</v>
      </c>
      <c r="L514" s="20">
        <f>ROUND(1+(INDEX(CachTinhDiem!$B$15:$E$20,MATCH($C514,CachTinhDiem!$A$15:$A$20,0),MATCH($B514,CachTinhDiem!$B$14:$E$14,0))-1)*9/4,1)</f>
        <v>5.5</v>
      </c>
      <c r="M514" s="19">
        <f t="shared" ref="M514:M577" si="8">MAX(0,$D514-$F514,$F514-$E514)</f>
        <v>5</v>
      </c>
      <c r="N514" s="23">
        <f>MAX(0,1-M514*CachTinhDiem!$B$25)</f>
        <v>0.5</v>
      </c>
      <c r="O514" s="20">
        <f>ROUND((CachTinhDiem!$B$23*K514+CachTinhDiem!$B$24*L514)*N514,1)</f>
        <v>3.7</v>
      </c>
      <c r="P514" s="19" t="s">
        <v>3227</v>
      </c>
    </row>
    <row r="515" spans="1:16" ht="15" customHeight="1" x14ac:dyDescent="0.35">
      <c r="A515" s="18" t="s">
        <v>1695</v>
      </c>
      <c r="B515" s="18" t="s">
        <v>3224</v>
      </c>
      <c r="C515" s="18" t="s">
        <v>103</v>
      </c>
      <c r="D515" s="19">
        <v>11</v>
      </c>
      <c r="E515" s="19">
        <v>32</v>
      </c>
      <c r="F515" s="19">
        <v>12</v>
      </c>
      <c r="G515" s="19">
        <v>3</v>
      </c>
      <c r="H515" s="19">
        <v>3</v>
      </c>
      <c r="I515" s="19">
        <v>3</v>
      </c>
      <c r="J515" s="19">
        <v>4</v>
      </c>
      <c r="K515" s="20">
        <f>ROUND(1+(SUMPRODUCT(INDEX(CachTinhDiem!$B$8:$E$11,MATCH($B515,CachTinhDiem!$A$8:$A$11,0),0),$G515:$J515)-1)*9/4,1)</f>
        <v>5.7</v>
      </c>
      <c r="L515" s="20">
        <f>ROUND(1+(INDEX(CachTinhDiem!$B$15:$E$20,MATCH($C515,CachTinhDiem!$A$15:$A$20,0),MATCH($B515,CachTinhDiem!$B$14:$E$14,0))-1)*9/4,1)</f>
        <v>3.3</v>
      </c>
      <c r="M515" s="19">
        <f t="shared" si="8"/>
        <v>0</v>
      </c>
      <c r="N515" s="23">
        <f>MAX(0,1-M515*CachTinhDiem!$B$25)</f>
        <v>1</v>
      </c>
      <c r="O515" s="20">
        <f>ROUND((CachTinhDiem!$B$23*K515+CachTinhDiem!$B$24*L515)*N515,1)</f>
        <v>5</v>
      </c>
      <c r="P515" s="19" t="s">
        <v>3227</v>
      </c>
    </row>
    <row r="516" spans="1:16" ht="15" customHeight="1" x14ac:dyDescent="0.35">
      <c r="A516" s="18" t="s">
        <v>676</v>
      </c>
      <c r="B516" s="18" t="s">
        <v>3224</v>
      </c>
      <c r="C516" s="18" t="s">
        <v>103</v>
      </c>
      <c r="D516" s="19">
        <v>18</v>
      </c>
      <c r="E516" s="19">
        <v>34</v>
      </c>
      <c r="F516" s="19">
        <v>26</v>
      </c>
      <c r="G516" s="19">
        <v>2</v>
      </c>
      <c r="H516" s="19">
        <v>4</v>
      </c>
      <c r="I516" s="19">
        <v>1</v>
      </c>
      <c r="J516" s="19">
        <v>5</v>
      </c>
      <c r="K516" s="20">
        <f>ROUND(1+(SUMPRODUCT(INDEX(CachTinhDiem!$B$8:$E$11,MATCH($B516,CachTinhDiem!$A$8:$A$11,0),0),$G516:$J516)-1)*9/4,1)</f>
        <v>3.7</v>
      </c>
      <c r="L516" s="20">
        <f>ROUND(1+(INDEX(CachTinhDiem!$B$15:$E$20,MATCH($C516,CachTinhDiem!$A$15:$A$20,0),MATCH($B516,CachTinhDiem!$B$14:$E$14,0))-1)*9/4,1)</f>
        <v>3.3</v>
      </c>
      <c r="M516" s="19">
        <f t="shared" si="8"/>
        <v>0</v>
      </c>
      <c r="N516" s="23">
        <f>MAX(0,1-M516*CachTinhDiem!$B$25)</f>
        <v>1</v>
      </c>
      <c r="O516" s="20">
        <f>ROUND((CachTinhDiem!$B$23*K516+CachTinhDiem!$B$24*L516)*N516,1)</f>
        <v>3.6</v>
      </c>
      <c r="P516" s="19" t="s">
        <v>3225</v>
      </c>
    </row>
    <row r="517" spans="1:16" ht="15" customHeight="1" x14ac:dyDescent="0.35">
      <c r="A517" s="18" t="s">
        <v>2094</v>
      </c>
      <c r="B517" s="18" t="s">
        <v>3226</v>
      </c>
      <c r="C517" s="18" t="s">
        <v>90</v>
      </c>
      <c r="D517" s="19">
        <v>12</v>
      </c>
      <c r="E517" s="19">
        <v>31</v>
      </c>
      <c r="F517" s="19">
        <v>29</v>
      </c>
      <c r="G517" s="19">
        <v>2</v>
      </c>
      <c r="H517" s="19">
        <v>4</v>
      </c>
      <c r="I517" s="19">
        <v>4</v>
      </c>
      <c r="J517" s="19">
        <v>1</v>
      </c>
      <c r="K517" s="20">
        <f>ROUND(1+(SUMPRODUCT(INDEX(CachTinhDiem!$B$8:$E$11,MATCH($B517,CachTinhDiem!$A$8:$A$11,0),0),$G517:$J517)-1)*9/4,1)</f>
        <v>6.4</v>
      </c>
      <c r="L517" s="20">
        <f>ROUND(1+(INDEX(CachTinhDiem!$B$15:$E$20,MATCH($C517,CachTinhDiem!$A$15:$A$20,0),MATCH($B517,CachTinhDiem!$B$14:$E$14,0))-1)*9/4,1)</f>
        <v>7.8</v>
      </c>
      <c r="M517" s="19">
        <f t="shared" si="8"/>
        <v>0</v>
      </c>
      <c r="N517" s="23">
        <f>MAX(0,1-M517*CachTinhDiem!$B$25)</f>
        <v>1</v>
      </c>
      <c r="O517" s="20">
        <f>ROUND((CachTinhDiem!$B$23*K517+CachTinhDiem!$B$24*L517)*N517,1)</f>
        <v>6.8</v>
      </c>
      <c r="P517" s="19" t="s">
        <v>3227</v>
      </c>
    </row>
    <row r="518" spans="1:16" ht="15" customHeight="1" x14ac:dyDescent="0.35">
      <c r="A518" s="18" t="s">
        <v>2945</v>
      </c>
      <c r="B518" s="18" t="s">
        <v>3228</v>
      </c>
      <c r="C518" s="18" t="s">
        <v>103</v>
      </c>
      <c r="D518" s="19">
        <v>15</v>
      </c>
      <c r="E518" s="19">
        <v>34</v>
      </c>
      <c r="F518" s="19">
        <v>21</v>
      </c>
      <c r="G518" s="19">
        <v>2</v>
      </c>
      <c r="H518" s="19">
        <v>1</v>
      </c>
      <c r="I518" s="19">
        <v>3</v>
      </c>
      <c r="J518" s="19">
        <v>4</v>
      </c>
      <c r="K518" s="20">
        <f>ROUND(1+(SUMPRODUCT(INDEX(CachTinhDiem!$B$8:$E$11,MATCH($B518,CachTinhDiem!$A$8:$A$11,0),0),$G518:$J518)-1)*9/4,1)</f>
        <v>6</v>
      </c>
      <c r="L518" s="20">
        <f>ROUND(1+(INDEX(CachTinhDiem!$B$15:$E$20,MATCH($C518,CachTinhDiem!$A$15:$A$20,0),MATCH($B518,CachTinhDiem!$B$14:$E$14,0))-1)*9/4,1)</f>
        <v>10</v>
      </c>
      <c r="M518" s="19">
        <f t="shared" si="8"/>
        <v>0</v>
      </c>
      <c r="N518" s="23">
        <f>MAX(0,1-M518*CachTinhDiem!$B$25)</f>
        <v>1</v>
      </c>
      <c r="O518" s="20">
        <f>ROUND((CachTinhDiem!$B$23*K518+CachTinhDiem!$B$24*L518)*N518,1)</f>
        <v>7.2</v>
      </c>
      <c r="P518" s="19" t="s">
        <v>3225</v>
      </c>
    </row>
    <row r="519" spans="1:16" ht="15" customHeight="1" x14ac:dyDescent="0.35">
      <c r="A519" s="18" t="s">
        <v>3160</v>
      </c>
      <c r="B519" s="18" t="s">
        <v>3224</v>
      </c>
      <c r="C519" s="18" t="s">
        <v>110</v>
      </c>
      <c r="D519" s="19">
        <v>17</v>
      </c>
      <c r="E519" s="19">
        <v>38</v>
      </c>
      <c r="F519" s="19">
        <v>19</v>
      </c>
      <c r="G519" s="19">
        <v>2</v>
      </c>
      <c r="H519" s="19">
        <v>3</v>
      </c>
      <c r="I519" s="19">
        <v>4</v>
      </c>
      <c r="J519" s="19">
        <v>4</v>
      </c>
      <c r="K519" s="20">
        <f>ROUND(1+(SUMPRODUCT(INDEX(CachTinhDiem!$B$8:$E$11,MATCH($B519,CachTinhDiem!$A$8:$A$11,0),0),$G519:$J519)-1)*9/4,1)</f>
        <v>6.4</v>
      </c>
      <c r="L519" s="20">
        <f>ROUND(1+(INDEX(CachTinhDiem!$B$15:$E$20,MATCH($C519,CachTinhDiem!$A$15:$A$20,0),MATCH($B519,CachTinhDiem!$B$14:$E$14,0))-1)*9/4,1)</f>
        <v>5.5</v>
      </c>
      <c r="M519" s="19">
        <f t="shared" si="8"/>
        <v>0</v>
      </c>
      <c r="N519" s="23">
        <f>MAX(0,1-M519*CachTinhDiem!$B$25)</f>
        <v>1</v>
      </c>
      <c r="O519" s="20">
        <f>ROUND((CachTinhDiem!$B$23*K519+CachTinhDiem!$B$24*L519)*N519,1)</f>
        <v>6.1</v>
      </c>
      <c r="P519" s="19" t="s">
        <v>3227</v>
      </c>
    </row>
    <row r="520" spans="1:16" ht="15" customHeight="1" x14ac:dyDescent="0.35">
      <c r="A520" s="18" t="s">
        <v>2470</v>
      </c>
      <c r="B520" s="18" t="s">
        <v>3226</v>
      </c>
      <c r="C520" s="18" t="s">
        <v>115</v>
      </c>
      <c r="D520" s="19">
        <v>19</v>
      </c>
      <c r="E520" s="19">
        <v>36</v>
      </c>
      <c r="F520" s="19">
        <v>7</v>
      </c>
      <c r="G520" s="19">
        <v>2</v>
      </c>
      <c r="H520" s="19">
        <v>4</v>
      </c>
      <c r="I520" s="19">
        <v>3</v>
      </c>
      <c r="J520" s="19">
        <v>4</v>
      </c>
      <c r="K520" s="20">
        <f>ROUND(1+(SUMPRODUCT(INDEX(CachTinhDiem!$B$8:$E$11,MATCH($B520,CachTinhDiem!$A$8:$A$11,0),0),$G520:$J520)-1)*9/4,1)</f>
        <v>6.6</v>
      </c>
      <c r="L520" s="20">
        <f>ROUND(1+(INDEX(CachTinhDiem!$B$15:$E$20,MATCH($C520,CachTinhDiem!$A$15:$A$20,0),MATCH($B520,CachTinhDiem!$B$14:$E$14,0))-1)*9/4,1)</f>
        <v>10</v>
      </c>
      <c r="M520" s="19">
        <f t="shared" si="8"/>
        <v>12</v>
      </c>
      <c r="N520" s="23">
        <f>MAX(0,1-M520*CachTinhDiem!$B$25)</f>
        <v>0</v>
      </c>
      <c r="O520" s="20">
        <f>ROUND((CachTinhDiem!$B$23*K520+CachTinhDiem!$B$24*L520)*N520,1)</f>
        <v>0</v>
      </c>
      <c r="P520" s="19" t="s">
        <v>3225</v>
      </c>
    </row>
    <row r="521" spans="1:16" ht="15" customHeight="1" x14ac:dyDescent="0.35">
      <c r="A521" s="18" t="s">
        <v>960</v>
      </c>
      <c r="B521" s="18" t="s">
        <v>3224</v>
      </c>
      <c r="C521" s="18" t="s">
        <v>115</v>
      </c>
      <c r="D521" s="19">
        <v>24</v>
      </c>
      <c r="E521" s="19">
        <v>40</v>
      </c>
      <c r="F521" s="19">
        <v>9</v>
      </c>
      <c r="G521" s="19">
        <v>2</v>
      </c>
      <c r="H521" s="19">
        <v>5</v>
      </c>
      <c r="I521" s="19">
        <v>2</v>
      </c>
      <c r="J521" s="19">
        <v>4</v>
      </c>
      <c r="K521" s="20">
        <f>ROUND(1+(SUMPRODUCT(INDEX(CachTinhDiem!$B$8:$E$11,MATCH($B521,CachTinhDiem!$A$8:$A$11,0),0),$G521:$J521)-1)*9/4,1)</f>
        <v>5.0999999999999996</v>
      </c>
      <c r="L521" s="20">
        <f>ROUND(1+(INDEX(CachTinhDiem!$B$15:$E$20,MATCH($C521,CachTinhDiem!$A$15:$A$20,0),MATCH($B521,CachTinhDiem!$B$14:$E$14,0))-1)*9/4,1)</f>
        <v>7.8</v>
      </c>
      <c r="M521" s="19">
        <f t="shared" si="8"/>
        <v>15</v>
      </c>
      <c r="N521" s="23">
        <f>MAX(0,1-M521*CachTinhDiem!$B$25)</f>
        <v>0</v>
      </c>
      <c r="O521" s="20">
        <f>ROUND((CachTinhDiem!$B$23*K521+CachTinhDiem!$B$24*L521)*N521,1)</f>
        <v>0</v>
      </c>
      <c r="P521" s="19" t="s">
        <v>3227</v>
      </c>
    </row>
    <row r="522" spans="1:16" ht="15" customHeight="1" x14ac:dyDescent="0.35">
      <c r="A522" s="18" t="s">
        <v>1304</v>
      </c>
      <c r="B522" s="18" t="s">
        <v>3229</v>
      </c>
      <c r="C522" s="18" t="s">
        <v>150</v>
      </c>
      <c r="D522" s="19">
        <v>6</v>
      </c>
      <c r="E522" s="19">
        <v>18</v>
      </c>
      <c r="F522" s="19">
        <v>23</v>
      </c>
      <c r="G522" s="19">
        <v>4</v>
      </c>
      <c r="H522" s="19">
        <v>2</v>
      </c>
      <c r="I522" s="19">
        <v>2</v>
      </c>
      <c r="J522" s="19">
        <v>3</v>
      </c>
      <c r="K522" s="20">
        <f>ROUND(1+(SUMPRODUCT(INDEX(CachTinhDiem!$B$8:$E$11,MATCH($B522,CachTinhDiem!$A$8:$A$11,0),0),$G522:$J522)-1)*9/4,1)</f>
        <v>4.4000000000000004</v>
      </c>
      <c r="L522" s="20">
        <f>ROUND(1+(INDEX(CachTinhDiem!$B$15:$E$20,MATCH($C522,CachTinhDiem!$A$15:$A$20,0),MATCH($B522,CachTinhDiem!$B$14:$E$14,0))-1)*9/4,1)</f>
        <v>7.8</v>
      </c>
      <c r="M522" s="19">
        <f t="shared" si="8"/>
        <v>5</v>
      </c>
      <c r="N522" s="23">
        <f>MAX(0,1-M522*CachTinhDiem!$B$25)</f>
        <v>0.5</v>
      </c>
      <c r="O522" s="20">
        <f>ROUND((CachTinhDiem!$B$23*K522+CachTinhDiem!$B$24*L522)*N522,1)</f>
        <v>2.7</v>
      </c>
      <c r="P522" s="19" t="s">
        <v>3227</v>
      </c>
    </row>
    <row r="523" spans="1:16" ht="15" customHeight="1" x14ac:dyDescent="0.35">
      <c r="A523" s="18" t="s">
        <v>236</v>
      </c>
      <c r="B523" s="18" t="s">
        <v>3228</v>
      </c>
      <c r="C523" s="18" t="s">
        <v>115</v>
      </c>
      <c r="D523" s="19">
        <v>13</v>
      </c>
      <c r="E523" s="19">
        <v>29</v>
      </c>
      <c r="F523" s="19">
        <v>23</v>
      </c>
      <c r="G523" s="19">
        <v>3</v>
      </c>
      <c r="H523" s="19">
        <v>2</v>
      </c>
      <c r="I523" s="19">
        <v>3</v>
      </c>
      <c r="J523" s="19">
        <v>3</v>
      </c>
      <c r="K523" s="20">
        <f>ROUND(1+(SUMPRODUCT(INDEX(CachTinhDiem!$B$8:$E$11,MATCH($B523,CachTinhDiem!$A$8:$A$11,0),0),$G523:$J523)-1)*9/4,1)</f>
        <v>5.0999999999999996</v>
      </c>
      <c r="L523" s="20">
        <f>ROUND(1+(INDEX(CachTinhDiem!$B$15:$E$20,MATCH($C523,CachTinhDiem!$A$15:$A$20,0),MATCH($B523,CachTinhDiem!$B$14:$E$14,0))-1)*9/4,1)</f>
        <v>5.5</v>
      </c>
      <c r="M523" s="19">
        <f t="shared" si="8"/>
        <v>0</v>
      </c>
      <c r="N523" s="23">
        <f>MAX(0,1-M523*CachTinhDiem!$B$25)</f>
        <v>1</v>
      </c>
      <c r="O523" s="20">
        <f>ROUND((CachTinhDiem!$B$23*K523+CachTinhDiem!$B$24*L523)*N523,1)</f>
        <v>5.2</v>
      </c>
      <c r="P523" s="19" t="s">
        <v>3227</v>
      </c>
    </row>
    <row r="524" spans="1:16" ht="15" customHeight="1" x14ac:dyDescent="0.35">
      <c r="A524" s="18" t="s">
        <v>1419</v>
      </c>
      <c r="B524" s="18" t="s">
        <v>3229</v>
      </c>
      <c r="C524" s="18" t="s">
        <v>138</v>
      </c>
      <c r="D524" s="19">
        <v>5</v>
      </c>
      <c r="E524" s="19">
        <v>12</v>
      </c>
      <c r="F524" s="19">
        <v>24</v>
      </c>
      <c r="G524" s="19">
        <v>5</v>
      </c>
      <c r="H524" s="19">
        <v>1</v>
      </c>
      <c r="I524" s="19">
        <v>3</v>
      </c>
      <c r="J524" s="19">
        <v>3</v>
      </c>
      <c r="K524" s="20">
        <f>ROUND(1+(SUMPRODUCT(INDEX(CachTinhDiem!$B$8:$E$11,MATCH($B524,CachTinhDiem!$A$8:$A$11,0),0),$G524:$J524)-1)*9/4,1)</f>
        <v>4.5999999999999996</v>
      </c>
      <c r="L524" s="20">
        <f>ROUND(1+(INDEX(CachTinhDiem!$B$15:$E$20,MATCH($C524,CachTinhDiem!$A$15:$A$20,0),MATCH($B524,CachTinhDiem!$B$14:$E$14,0))-1)*9/4,1)</f>
        <v>7.8</v>
      </c>
      <c r="M524" s="19">
        <f t="shared" si="8"/>
        <v>12</v>
      </c>
      <c r="N524" s="23">
        <f>MAX(0,1-M524*CachTinhDiem!$B$25)</f>
        <v>0</v>
      </c>
      <c r="O524" s="20">
        <f>ROUND((CachTinhDiem!$B$23*K524+CachTinhDiem!$B$24*L524)*N524,1)</f>
        <v>0</v>
      </c>
      <c r="P524" s="19" t="s">
        <v>3227</v>
      </c>
    </row>
    <row r="525" spans="1:16" ht="15" customHeight="1" x14ac:dyDescent="0.35">
      <c r="A525" s="18" t="s">
        <v>2241</v>
      </c>
      <c r="B525" s="18" t="s">
        <v>3226</v>
      </c>
      <c r="C525" s="18" t="s">
        <v>103</v>
      </c>
      <c r="D525" s="19">
        <v>18</v>
      </c>
      <c r="E525" s="19">
        <v>37</v>
      </c>
      <c r="F525" s="19">
        <v>34</v>
      </c>
      <c r="G525" s="19">
        <v>2</v>
      </c>
      <c r="H525" s="19">
        <v>4</v>
      </c>
      <c r="I525" s="19">
        <v>3</v>
      </c>
      <c r="J525" s="19">
        <v>5</v>
      </c>
      <c r="K525" s="20">
        <f>ROUND(1+(SUMPRODUCT(INDEX(CachTinhDiem!$B$8:$E$11,MATCH($B525,CachTinhDiem!$A$8:$A$11,0),0),$G525:$J525)-1)*9/4,1)</f>
        <v>7.1</v>
      </c>
      <c r="L525" s="20">
        <f>ROUND(1+(INDEX(CachTinhDiem!$B$15:$E$20,MATCH($C525,CachTinhDiem!$A$15:$A$20,0),MATCH($B525,CachTinhDiem!$B$14:$E$14,0))-1)*9/4,1)</f>
        <v>3.3</v>
      </c>
      <c r="M525" s="19">
        <f t="shared" si="8"/>
        <v>0</v>
      </c>
      <c r="N525" s="23">
        <f>MAX(0,1-M525*CachTinhDiem!$B$25)</f>
        <v>1</v>
      </c>
      <c r="O525" s="20">
        <f>ROUND((CachTinhDiem!$B$23*K525+CachTinhDiem!$B$24*L525)*N525,1)</f>
        <v>6</v>
      </c>
      <c r="P525" s="19" t="s">
        <v>3227</v>
      </c>
    </row>
    <row r="526" spans="1:16" ht="15" customHeight="1" x14ac:dyDescent="0.35">
      <c r="A526" s="18" t="s">
        <v>1669</v>
      </c>
      <c r="B526" s="18" t="s">
        <v>3229</v>
      </c>
      <c r="C526" s="18" t="s">
        <v>90</v>
      </c>
      <c r="D526" s="19">
        <v>10</v>
      </c>
      <c r="E526" s="19">
        <v>29</v>
      </c>
      <c r="F526" s="19">
        <v>17</v>
      </c>
      <c r="G526" s="19">
        <v>2</v>
      </c>
      <c r="H526" s="19">
        <v>3</v>
      </c>
      <c r="I526" s="19">
        <v>4</v>
      </c>
      <c r="J526" s="19">
        <v>2</v>
      </c>
      <c r="K526" s="20">
        <f>ROUND(1+(SUMPRODUCT(INDEX(CachTinhDiem!$B$8:$E$11,MATCH($B526,CachTinhDiem!$A$8:$A$11,0),0),$G526:$J526)-1)*9/4,1)</f>
        <v>5.3</v>
      </c>
      <c r="L526" s="20">
        <f>ROUND(1+(INDEX(CachTinhDiem!$B$15:$E$20,MATCH($C526,CachTinhDiem!$A$15:$A$20,0),MATCH($B526,CachTinhDiem!$B$14:$E$14,0))-1)*9/4,1)</f>
        <v>7.8</v>
      </c>
      <c r="M526" s="19">
        <f t="shared" si="8"/>
        <v>0</v>
      </c>
      <c r="N526" s="23">
        <f>MAX(0,1-M526*CachTinhDiem!$B$25)</f>
        <v>1</v>
      </c>
      <c r="O526" s="20">
        <f>ROUND((CachTinhDiem!$B$23*K526+CachTinhDiem!$B$24*L526)*N526,1)</f>
        <v>6.1</v>
      </c>
      <c r="P526" s="19" t="s">
        <v>3227</v>
      </c>
    </row>
    <row r="527" spans="1:16" ht="15" customHeight="1" x14ac:dyDescent="0.35">
      <c r="A527" s="18" t="s">
        <v>2684</v>
      </c>
      <c r="B527" s="18" t="s">
        <v>3229</v>
      </c>
      <c r="C527" s="18" t="s">
        <v>138</v>
      </c>
      <c r="D527" s="19">
        <v>12</v>
      </c>
      <c r="E527" s="19">
        <v>38</v>
      </c>
      <c r="F527" s="19">
        <v>6</v>
      </c>
      <c r="G527" s="19">
        <v>2</v>
      </c>
      <c r="H527" s="19">
        <v>5</v>
      </c>
      <c r="I527" s="19">
        <v>5</v>
      </c>
      <c r="J527" s="19">
        <v>2</v>
      </c>
      <c r="K527" s="20">
        <f>ROUND(1+(SUMPRODUCT(INDEX(CachTinhDiem!$B$8:$E$11,MATCH($B527,CachTinhDiem!$A$8:$A$11,0),0),$G527:$J527)-1)*9/4,1)</f>
        <v>7.3</v>
      </c>
      <c r="L527" s="20">
        <f>ROUND(1+(INDEX(CachTinhDiem!$B$15:$E$20,MATCH($C527,CachTinhDiem!$A$15:$A$20,0),MATCH($B527,CachTinhDiem!$B$14:$E$14,0))-1)*9/4,1)</f>
        <v>7.8</v>
      </c>
      <c r="M527" s="19">
        <f t="shared" si="8"/>
        <v>6</v>
      </c>
      <c r="N527" s="23">
        <f>MAX(0,1-M527*CachTinhDiem!$B$25)</f>
        <v>0.39999999999999991</v>
      </c>
      <c r="O527" s="20">
        <f>ROUND((CachTinhDiem!$B$23*K527+CachTinhDiem!$B$24*L527)*N527,1)</f>
        <v>3</v>
      </c>
      <c r="P527" s="19" t="s">
        <v>3227</v>
      </c>
    </row>
    <row r="528" spans="1:16" ht="15" customHeight="1" x14ac:dyDescent="0.35">
      <c r="A528" s="18" t="s">
        <v>766</v>
      </c>
      <c r="B528" s="18" t="s">
        <v>3228</v>
      </c>
      <c r="C528" s="18" t="s">
        <v>150</v>
      </c>
      <c r="D528" s="19">
        <v>7</v>
      </c>
      <c r="E528" s="19">
        <v>19</v>
      </c>
      <c r="F528" s="19">
        <v>10</v>
      </c>
      <c r="G528" s="19">
        <v>4</v>
      </c>
      <c r="H528" s="19">
        <v>2</v>
      </c>
      <c r="I528" s="19">
        <v>3</v>
      </c>
      <c r="J528" s="19">
        <v>3</v>
      </c>
      <c r="K528" s="20">
        <f>ROUND(1+(SUMPRODUCT(INDEX(CachTinhDiem!$B$8:$E$11,MATCH($B528,CachTinhDiem!$A$8:$A$11,0),0),$G528:$J528)-1)*9/4,1)</f>
        <v>5.0999999999999996</v>
      </c>
      <c r="L528" s="20">
        <f>ROUND(1+(INDEX(CachTinhDiem!$B$15:$E$20,MATCH($C528,CachTinhDiem!$A$15:$A$20,0),MATCH($B528,CachTinhDiem!$B$14:$E$14,0))-1)*9/4,1)</f>
        <v>5.5</v>
      </c>
      <c r="M528" s="19">
        <f t="shared" si="8"/>
        <v>0</v>
      </c>
      <c r="N528" s="23">
        <f>MAX(0,1-M528*CachTinhDiem!$B$25)</f>
        <v>1</v>
      </c>
      <c r="O528" s="20">
        <f>ROUND((CachTinhDiem!$B$23*K528+CachTinhDiem!$B$24*L528)*N528,1)</f>
        <v>5.2</v>
      </c>
      <c r="P528" s="19" t="s">
        <v>3227</v>
      </c>
    </row>
    <row r="529" spans="1:16" ht="15" customHeight="1" x14ac:dyDescent="0.35">
      <c r="A529" s="18" t="s">
        <v>2616</v>
      </c>
      <c r="B529" s="18" t="s">
        <v>3229</v>
      </c>
      <c r="C529" s="18" t="s">
        <v>115</v>
      </c>
      <c r="D529" s="19">
        <v>11</v>
      </c>
      <c r="E529" s="19">
        <v>35</v>
      </c>
      <c r="F529" s="19">
        <v>5</v>
      </c>
      <c r="G529" s="19">
        <v>3</v>
      </c>
      <c r="H529" s="19">
        <v>2</v>
      </c>
      <c r="I529" s="19">
        <v>3</v>
      </c>
      <c r="J529" s="19">
        <v>3</v>
      </c>
      <c r="K529" s="20">
        <f>ROUND(1+(SUMPRODUCT(INDEX(CachTinhDiem!$B$8:$E$11,MATCH($B529,CachTinhDiem!$A$8:$A$11,0),0),$G529:$J529)-1)*9/4,1)</f>
        <v>4.8</v>
      </c>
      <c r="L529" s="20">
        <f>ROUND(1+(INDEX(CachTinhDiem!$B$15:$E$20,MATCH($C529,CachTinhDiem!$A$15:$A$20,0),MATCH($B529,CachTinhDiem!$B$14:$E$14,0))-1)*9/4,1)</f>
        <v>10</v>
      </c>
      <c r="M529" s="19">
        <f t="shared" si="8"/>
        <v>6</v>
      </c>
      <c r="N529" s="23">
        <f>MAX(0,1-M529*CachTinhDiem!$B$25)</f>
        <v>0.39999999999999991</v>
      </c>
      <c r="O529" s="20">
        <f>ROUND((CachTinhDiem!$B$23*K529+CachTinhDiem!$B$24*L529)*N529,1)</f>
        <v>2.5</v>
      </c>
      <c r="P529" s="19" t="s">
        <v>3227</v>
      </c>
    </row>
    <row r="530" spans="1:16" ht="15" customHeight="1" x14ac:dyDescent="0.35">
      <c r="A530" s="18" t="s">
        <v>1551</v>
      </c>
      <c r="B530" s="18" t="s">
        <v>3226</v>
      </c>
      <c r="C530" s="18" t="s">
        <v>103</v>
      </c>
      <c r="D530" s="19">
        <v>5</v>
      </c>
      <c r="E530" s="19">
        <v>15</v>
      </c>
      <c r="F530" s="19">
        <v>31</v>
      </c>
      <c r="G530" s="19">
        <v>4</v>
      </c>
      <c r="H530" s="19">
        <v>1</v>
      </c>
      <c r="I530" s="19">
        <v>2</v>
      </c>
      <c r="J530" s="19">
        <v>3</v>
      </c>
      <c r="K530" s="20">
        <f>ROUND(1+(SUMPRODUCT(INDEX(CachTinhDiem!$B$8:$E$11,MATCH($B530,CachTinhDiem!$A$8:$A$11,0),0),$G530:$J530)-1)*9/4,1)</f>
        <v>3</v>
      </c>
      <c r="L530" s="20">
        <f>ROUND(1+(INDEX(CachTinhDiem!$B$15:$E$20,MATCH($C530,CachTinhDiem!$A$15:$A$20,0),MATCH($B530,CachTinhDiem!$B$14:$E$14,0))-1)*9/4,1)</f>
        <v>3.3</v>
      </c>
      <c r="M530" s="19">
        <f t="shared" si="8"/>
        <v>16</v>
      </c>
      <c r="N530" s="23">
        <f>MAX(0,1-M530*CachTinhDiem!$B$25)</f>
        <v>0</v>
      </c>
      <c r="O530" s="20">
        <f>ROUND((CachTinhDiem!$B$23*K530+CachTinhDiem!$B$24*L530)*N530,1)</f>
        <v>0</v>
      </c>
      <c r="P530" s="19" t="s">
        <v>3225</v>
      </c>
    </row>
    <row r="531" spans="1:16" ht="15" customHeight="1" x14ac:dyDescent="0.35">
      <c r="A531" s="18" t="s">
        <v>2100</v>
      </c>
      <c r="B531" s="18" t="s">
        <v>3229</v>
      </c>
      <c r="C531" s="18" t="s">
        <v>138</v>
      </c>
      <c r="D531" s="19">
        <v>13</v>
      </c>
      <c r="E531" s="19">
        <v>33</v>
      </c>
      <c r="F531" s="19">
        <v>24</v>
      </c>
      <c r="G531" s="19">
        <v>2</v>
      </c>
      <c r="H531" s="19">
        <v>3</v>
      </c>
      <c r="I531" s="19">
        <v>4</v>
      </c>
      <c r="J531" s="19">
        <v>2</v>
      </c>
      <c r="K531" s="20">
        <f>ROUND(1+(SUMPRODUCT(INDEX(CachTinhDiem!$B$8:$E$11,MATCH($B531,CachTinhDiem!$A$8:$A$11,0),0),$G531:$J531)-1)*9/4,1)</f>
        <v>5.3</v>
      </c>
      <c r="L531" s="20">
        <f>ROUND(1+(INDEX(CachTinhDiem!$B$15:$E$20,MATCH($C531,CachTinhDiem!$A$15:$A$20,0),MATCH($B531,CachTinhDiem!$B$14:$E$14,0))-1)*9/4,1)</f>
        <v>7.8</v>
      </c>
      <c r="M531" s="19">
        <f t="shared" si="8"/>
        <v>0</v>
      </c>
      <c r="N531" s="23">
        <f>MAX(0,1-M531*CachTinhDiem!$B$25)</f>
        <v>1</v>
      </c>
      <c r="O531" s="20">
        <f>ROUND((CachTinhDiem!$B$23*K531+CachTinhDiem!$B$24*L531)*N531,1)</f>
        <v>6.1</v>
      </c>
      <c r="P531" s="19" t="s">
        <v>3227</v>
      </c>
    </row>
    <row r="532" spans="1:16" ht="15" customHeight="1" x14ac:dyDescent="0.35">
      <c r="A532" s="18" t="s">
        <v>1934</v>
      </c>
      <c r="B532" s="18" t="s">
        <v>3224</v>
      </c>
      <c r="C532" s="18" t="s">
        <v>103</v>
      </c>
      <c r="D532" s="19">
        <v>5</v>
      </c>
      <c r="E532" s="19">
        <v>13</v>
      </c>
      <c r="F532" s="19">
        <v>38</v>
      </c>
      <c r="G532" s="19">
        <v>5</v>
      </c>
      <c r="H532" s="19">
        <v>1</v>
      </c>
      <c r="I532" s="19">
        <v>2</v>
      </c>
      <c r="J532" s="19">
        <v>4</v>
      </c>
      <c r="K532" s="20">
        <f>ROUND(1+(SUMPRODUCT(INDEX(CachTinhDiem!$B$8:$E$11,MATCH($B532,CachTinhDiem!$A$8:$A$11,0),0),$G532:$J532)-1)*9/4,1)</f>
        <v>4.5999999999999996</v>
      </c>
      <c r="L532" s="20">
        <f>ROUND(1+(INDEX(CachTinhDiem!$B$15:$E$20,MATCH($C532,CachTinhDiem!$A$15:$A$20,0),MATCH($B532,CachTinhDiem!$B$14:$E$14,0))-1)*9/4,1)</f>
        <v>3.3</v>
      </c>
      <c r="M532" s="19">
        <f t="shared" si="8"/>
        <v>25</v>
      </c>
      <c r="N532" s="23">
        <f>MAX(0,1-M532*CachTinhDiem!$B$25)</f>
        <v>0</v>
      </c>
      <c r="O532" s="20">
        <f>ROUND((CachTinhDiem!$B$23*K532+CachTinhDiem!$B$24*L532)*N532,1)</f>
        <v>0</v>
      </c>
      <c r="P532" s="19" t="s">
        <v>3227</v>
      </c>
    </row>
    <row r="533" spans="1:16" ht="15" customHeight="1" x14ac:dyDescent="0.35">
      <c r="A533" s="18" t="s">
        <v>1459</v>
      </c>
      <c r="B533" s="18" t="s">
        <v>3229</v>
      </c>
      <c r="C533" s="18" t="s">
        <v>115</v>
      </c>
      <c r="D533" s="19">
        <v>6</v>
      </c>
      <c r="E533" s="19">
        <v>20</v>
      </c>
      <c r="F533" s="19">
        <v>13</v>
      </c>
      <c r="G533" s="19">
        <v>4</v>
      </c>
      <c r="H533" s="19">
        <v>2</v>
      </c>
      <c r="I533" s="19">
        <v>3</v>
      </c>
      <c r="J533" s="19">
        <v>2</v>
      </c>
      <c r="K533" s="20">
        <f>ROUND(1+(SUMPRODUCT(INDEX(CachTinhDiem!$B$8:$E$11,MATCH($B533,CachTinhDiem!$A$8:$A$11,0),0),$G533:$J533)-1)*9/4,1)</f>
        <v>4.4000000000000004</v>
      </c>
      <c r="L533" s="20">
        <f>ROUND(1+(INDEX(CachTinhDiem!$B$15:$E$20,MATCH($C533,CachTinhDiem!$A$15:$A$20,0),MATCH($B533,CachTinhDiem!$B$14:$E$14,0))-1)*9/4,1)</f>
        <v>10</v>
      </c>
      <c r="M533" s="19">
        <f t="shared" si="8"/>
        <v>0</v>
      </c>
      <c r="N533" s="23">
        <f>MAX(0,1-M533*CachTinhDiem!$B$25)</f>
        <v>1</v>
      </c>
      <c r="O533" s="20">
        <f>ROUND((CachTinhDiem!$B$23*K533+CachTinhDiem!$B$24*L533)*N533,1)</f>
        <v>6.1</v>
      </c>
      <c r="P533" s="19" t="s">
        <v>3225</v>
      </c>
    </row>
    <row r="534" spans="1:16" ht="15" customHeight="1" x14ac:dyDescent="0.35">
      <c r="A534" s="18" t="s">
        <v>2935</v>
      </c>
      <c r="B534" s="18" t="s">
        <v>3229</v>
      </c>
      <c r="C534" s="18" t="s">
        <v>115</v>
      </c>
      <c r="D534" s="19">
        <v>15</v>
      </c>
      <c r="E534" s="19">
        <v>34</v>
      </c>
      <c r="F534" s="19">
        <v>21</v>
      </c>
      <c r="G534" s="19">
        <v>2</v>
      </c>
      <c r="H534" s="19">
        <v>1</v>
      </c>
      <c r="I534" s="19">
        <v>4</v>
      </c>
      <c r="J534" s="19">
        <v>3</v>
      </c>
      <c r="K534" s="20">
        <f>ROUND(1+(SUMPRODUCT(INDEX(CachTinhDiem!$B$8:$E$11,MATCH($B534,CachTinhDiem!$A$8:$A$11,0),0),$G534:$J534)-1)*9/4,1)</f>
        <v>4.5999999999999996</v>
      </c>
      <c r="L534" s="20">
        <f>ROUND(1+(INDEX(CachTinhDiem!$B$15:$E$20,MATCH($C534,CachTinhDiem!$A$15:$A$20,0),MATCH($B534,CachTinhDiem!$B$14:$E$14,0))-1)*9/4,1)</f>
        <v>10</v>
      </c>
      <c r="M534" s="19">
        <f t="shared" si="8"/>
        <v>0</v>
      </c>
      <c r="N534" s="23">
        <f>MAX(0,1-M534*CachTinhDiem!$B$25)</f>
        <v>1</v>
      </c>
      <c r="O534" s="20">
        <f>ROUND((CachTinhDiem!$B$23*K534+CachTinhDiem!$B$24*L534)*N534,1)</f>
        <v>6.2</v>
      </c>
      <c r="P534" s="19" t="s">
        <v>3227</v>
      </c>
    </row>
    <row r="535" spans="1:16" ht="15" customHeight="1" x14ac:dyDescent="0.35">
      <c r="A535" s="18" t="s">
        <v>2269</v>
      </c>
      <c r="B535" s="18" t="s">
        <v>3229</v>
      </c>
      <c r="C535" s="18" t="s">
        <v>150</v>
      </c>
      <c r="D535" s="19">
        <v>20</v>
      </c>
      <c r="E535" s="19">
        <v>35</v>
      </c>
      <c r="F535" s="19">
        <v>30</v>
      </c>
      <c r="G535" s="19">
        <v>2</v>
      </c>
      <c r="H535" s="19">
        <v>4</v>
      </c>
      <c r="I535" s="19">
        <v>3</v>
      </c>
      <c r="J535" s="19">
        <v>4</v>
      </c>
      <c r="K535" s="20">
        <f>ROUND(1+(SUMPRODUCT(INDEX(CachTinhDiem!$B$8:$E$11,MATCH($B535,CachTinhDiem!$A$8:$A$11,0),0),$G535:$J535)-1)*9/4,1)</f>
        <v>6.6</v>
      </c>
      <c r="L535" s="20">
        <f>ROUND(1+(INDEX(CachTinhDiem!$B$15:$E$20,MATCH($C535,CachTinhDiem!$A$15:$A$20,0),MATCH($B535,CachTinhDiem!$B$14:$E$14,0))-1)*9/4,1)</f>
        <v>7.8</v>
      </c>
      <c r="M535" s="19">
        <f t="shared" si="8"/>
        <v>0</v>
      </c>
      <c r="N535" s="23">
        <f>MAX(0,1-M535*CachTinhDiem!$B$25)</f>
        <v>1</v>
      </c>
      <c r="O535" s="20">
        <f>ROUND((CachTinhDiem!$B$23*K535+CachTinhDiem!$B$24*L535)*N535,1)</f>
        <v>7</v>
      </c>
      <c r="P535" s="19" t="s">
        <v>3227</v>
      </c>
    </row>
    <row r="536" spans="1:16" ht="15" customHeight="1" x14ac:dyDescent="0.35">
      <c r="A536" s="18" t="s">
        <v>1028</v>
      </c>
      <c r="B536" s="18" t="s">
        <v>3226</v>
      </c>
      <c r="C536" s="18" t="s">
        <v>138</v>
      </c>
      <c r="D536" s="19">
        <v>23</v>
      </c>
      <c r="E536" s="19">
        <v>40</v>
      </c>
      <c r="F536" s="19">
        <v>30</v>
      </c>
      <c r="G536" s="19">
        <v>1</v>
      </c>
      <c r="H536" s="19">
        <v>5</v>
      </c>
      <c r="I536" s="19">
        <v>5</v>
      </c>
      <c r="J536" s="19">
        <v>2</v>
      </c>
      <c r="K536" s="20">
        <f>ROUND(1+(SUMPRODUCT(INDEX(CachTinhDiem!$B$8:$E$11,MATCH($B536,CachTinhDiem!$A$8:$A$11,0),0),$G536:$J536)-1)*9/4,1)</f>
        <v>8.6999999999999993</v>
      </c>
      <c r="L536" s="20">
        <f>ROUND(1+(INDEX(CachTinhDiem!$B$15:$E$20,MATCH($C536,CachTinhDiem!$A$15:$A$20,0),MATCH($B536,CachTinhDiem!$B$14:$E$14,0))-1)*9/4,1)</f>
        <v>7.8</v>
      </c>
      <c r="M536" s="19">
        <f t="shared" si="8"/>
        <v>0</v>
      </c>
      <c r="N536" s="23">
        <f>MAX(0,1-M536*CachTinhDiem!$B$25)</f>
        <v>1</v>
      </c>
      <c r="O536" s="20">
        <f>ROUND((CachTinhDiem!$B$23*K536+CachTinhDiem!$B$24*L536)*N536,1)</f>
        <v>8.4</v>
      </c>
      <c r="P536" s="19" t="s">
        <v>3227</v>
      </c>
    </row>
    <row r="537" spans="1:16" ht="15" customHeight="1" x14ac:dyDescent="0.35">
      <c r="A537" s="18" t="s">
        <v>2626</v>
      </c>
      <c r="B537" s="18" t="s">
        <v>3224</v>
      </c>
      <c r="C537" s="18" t="s">
        <v>115</v>
      </c>
      <c r="D537" s="19">
        <v>5</v>
      </c>
      <c r="E537" s="19">
        <v>10</v>
      </c>
      <c r="F537" s="19">
        <v>33</v>
      </c>
      <c r="G537" s="19">
        <v>4</v>
      </c>
      <c r="H537" s="19">
        <v>1</v>
      </c>
      <c r="I537" s="19">
        <v>3</v>
      </c>
      <c r="J537" s="19">
        <v>2</v>
      </c>
      <c r="K537" s="20">
        <f>ROUND(1+(SUMPRODUCT(INDEX(CachTinhDiem!$B$8:$E$11,MATCH($B537,CachTinhDiem!$A$8:$A$11,0),0),$G537:$J537)-1)*9/4,1)</f>
        <v>4.8</v>
      </c>
      <c r="L537" s="20">
        <f>ROUND(1+(INDEX(CachTinhDiem!$B$15:$E$20,MATCH($C537,CachTinhDiem!$A$15:$A$20,0),MATCH($B537,CachTinhDiem!$B$14:$E$14,0))-1)*9/4,1)</f>
        <v>7.8</v>
      </c>
      <c r="M537" s="19">
        <f t="shared" si="8"/>
        <v>23</v>
      </c>
      <c r="N537" s="23">
        <f>MAX(0,1-M537*CachTinhDiem!$B$25)</f>
        <v>0</v>
      </c>
      <c r="O537" s="20">
        <f>ROUND((CachTinhDiem!$B$23*K537+CachTinhDiem!$B$24*L537)*N537,1)</f>
        <v>0</v>
      </c>
      <c r="P537" s="19" t="s">
        <v>3225</v>
      </c>
    </row>
    <row r="538" spans="1:16" ht="15" customHeight="1" x14ac:dyDescent="0.35">
      <c r="A538" s="18" t="s">
        <v>1630</v>
      </c>
      <c r="B538" s="18" t="s">
        <v>3229</v>
      </c>
      <c r="C538" s="18" t="s">
        <v>138</v>
      </c>
      <c r="D538" s="19">
        <v>5</v>
      </c>
      <c r="E538" s="19">
        <v>11</v>
      </c>
      <c r="F538" s="19">
        <v>20</v>
      </c>
      <c r="G538" s="19">
        <v>4</v>
      </c>
      <c r="H538" s="19">
        <v>2</v>
      </c>
      <c r="I538" s="19">
        <v>5</v>
      </c>
      <c r="J538" s="19">
        <v>2</v>
      </c>
      <c r="K538" s="20">
        <f>ROUND(1+(SUMPRODUCT(INDEX(CachTinhDiem!$B$8:$E$11,MATCH($B538,CachTinhDiem!$A$8:$A$11,0),0),$G538:$J538)-1)*9/4,1)</f>
        <v>5.7</v>
      </c>
      <c r="L538" s="20">
        <f>ROUND(1+(INDEX(CachTinhDiem!$B$15:$E$20,MATCH($C538,CachTinhDiem!$A$15:$A$20,0),MATCH($B538,CachTinhDiem!$B$14:$E$14,0))-1)*9/4,1)</f>
        <v>7.8</v>
      </c>
      <c r="M538" s="19">
        <f t="shared" si="8"/>
        <v>9</v>
      </c>
      <c r="N538" s="23">
        <f>MAX(0,1-M538*CachTinhDiem!$B$25)</f>
        <v>9.9999999999999978E-2</v>
      </c>
      <c r="O538" s="20">
        <f>ROUND((CachTinhDiem!$B$23*K538+CachTinhDiem!$B$24*L538)*N538,1)</f>
        <v>0.6</v>
      </c>
      <c r="P538" s="19" t="s">
        <v>3227</v>
      </c>
    </row>
    <row r="539" spans="1:16" ht="15" customHeight="1" x14ac:dyDescent="0.35">
      <c r="A539" s="18" t="s">
        <v>2963</v>
      </c>
      <c r="B539" s="18" t="s">
        <v>3229</v>
      </c>
      <c r="C539" s="18" t="s">
        <v>138</v>
      </c>
      <c r="D539" s="19">
        <v>12</v>
      </c>
      <c r="E539" s="19">
        <v>38</v>
      </c>
      <c r="F539" s="19">
        <v>30</v>
      </c>
      <c r="G539" s="19">
        <v>2</v>
      </c>
      <c r="H539" s="19">
        <v>3</v>
      </c>
      <c r="I539" s="19">
        <v>5</v>
      </c>
      <c r="J539" s="19">
        <v>2</v>
      </c>
      <c r="K539" s="20">
        <f>ROUND(1+(SUMPRODUCT(INDEX(CachTinhDiem!$B$8:$E$11,MATCH($B539,CachTinhDiem!$A$8:$A$11,0),0),$G539:$J539)-1)*9/4,1)</f>
        <v>6</v>
      </c>
      <c r="L539" s="20">
        <f>ROUND(1+(INDEX(CachTinhDiem!$B$15:$E$20,MATCH($C539,CachTinhDiem!$A$15:$A$20,0),MATCH($B539,CachTinhDiem!$B$14:$E$14,0))-1)*9/4,1)</f>
        <v>7.8</v>
      </c>
      <c r="M539" s="19">
        <f t="shared" si="8"/>
        <v>0</v>
      </c>
      <c r="N539" s="23">
        <f>MAX(0,1-M539*CachTinhDiem!$B$25)</f>
        <v>1</v>
      </c>
      <c r="O539" s="20">
        <f>ROUND((CachTinhDiem!$B$23*K539+CachTinhDiem!$B$24*L539)*N539,1)</f>
        <v>6.5</v>
      </c>
      <c r="P539" s="19" t="s">
        <v>3227</v>
      </c>
    </row>
    <row r="540" spans="1:16" ht="15" customHeight="1" x14ac:dyDescent="0.35">
      <c r="A540" s="18" t="s">
        <v>1798</v>
      </c>
      <c r="B540" s="18" t="s">
        <v>3226</v>
      </c>
      <c r="C540" s="18" t="s">
        <v>90</v>
      </c>
      <c r="D540" s="19">
        <v>5</v>
      </c>
      <c r="E540" s="19">
        <v>20</v>
      </c>
      <c r="F540" s="19">
        <v>18</v>
      </c>
      <c r="G540" s="19">
        <v>4</v>
      </c>
      <c r="H540" s="19">
        <v>1</v>
      </c>
      <c r="I540" s="19">
        <v>3</v>
      </c>
      <c r="J540" s="19">
        <v>3</v>
      </c>
      <c r="K540" s="20">
        <f>ROUND(1+(SUMPRODUCT(INDEX(CachTinhDiem!$B$8:$E$11,MATCH($B540,CachTinhDiem!$A$8:$A$11,0),0),$G540:$J540)-1)*9/4,1)</f>
        <v>4.2</v>
      </c>
      <c r="L540" s="20">
        <f>ROUND(1+(INDEX(CachTinhDiem!$B$15:$E$20,MATCH($C540,CachTinhDiem!$A$15:$A$20,0),MATCH($B540,CachTinhDiem!$B$14:$E$14,0))-1)*9/4,1)</f>
        <v>7.8</v>
      </c>
      <c r="M540" s="19">
        <f t="shared" si="8"/>
        <v>0</v>
      </c>
      <c r="N540" s="23">
        <f>MAX(0,1-M540*CachTinhDiem!$B$25)</f>
        <v>1</v>
      </c>
      <c r="O540" s="20">
        <f>ROUND((CachTinhDiem!$B$23*K540+CachTinhDiem!$B$24*L540)*N540,1)</f>
        <v>5.3</v>
      </c>
      <c r="P540" s="19" t="s">
        <v>3227</v>
      </c>
    </row>
    <row r="541" spans="1:16" ht="15" customHeight="1" x14ac:dyDescent="0.35">
      <c r="A541" s="18" t="s">
        <v>948</v>
      </c>
      <c r="B541" s="18" t="s">
        <v>3228</v>
      </c>
      <c r="C541" s="18" t="s">
        <v>138</v>
      </c>
      <c r="D541" s="19">
        <v>6</v>
      </c>
      <c r="E541" s="19">
        <v>19</v>
      </c>
      <c r="F541" s="19">
        <v>5</v>
      </c>
      <c r="G541" s="19">
        <v>4</v>
      </c>
      <c r="H541" s="19">
        <v>2</v>
      </c>
      <c r="I541" s="19">
        <v>3</v>
      </c>
      <c r="J541" s="19">
        <v>2</v>
      </c>
      <c r="K541" s="20">
        <f>ROUND(1+(SUMPRODUCT(INDEX(CachTinhDiem!$B$8:$E$11,MATCH($B541,CachTinhDiem!$A$8:$A$11,0),0),$G541:$J541)-1)*9/4,1)</f>
        <v>3.7</v>
      </c>
      <c r="L541" s="20">
        <f>ROUND(1+(INDEX(CachTinhDiem!$B$15:$E$20,MATCH($C541,CachTinhDiem!$A$15:$A$20,0),MATCH($B541,CachTinhDiem!$B$14:$E$14,0))-1)*9/4,1)</f>
        <v>1</v>
      </c>
      <c r="M541" s="19">
        <f t="shared" si="8"/>
        <v>1</v>
      </c>
      <c r="N541" s="23">
        <f>MAX(0,1-M541*CachTinhDiem!$B$25)</f>
        <v>0.9</v>
      </c>
      <c r="O541" s="20">
        <f>ROUND((CachTinhDiem!$B$23*K541+CachTinhDiem!$B$24*L541)*N541,1)</f>
        <v>2.6</v>
      </c>
      <c r="P541" s="19" t="s">
        <v>3227</v>
      </c>
    </row>
    <row r="542" spans="1:16" ht="15" customHeight="1" x14ac:dyDescent="0.35">
      <c r="A542" s="18" t="s">
        <v>1481</v>
      </c>
      <c r="B542" s="18" t="s">
        <v>3229</v>
      </c>
      <c r="C542" s="18" t="s">
        <v>110</v>
      </c>
      <c r="D542" s="19">
        <v>5</v>
      </c>
      <c r="E542" s="19">
        <v>17</v>
      </c>
      <c r="F542" s="19">
        <v>31</v>
      </c>
      <c r="G542" s="19">
        <v>3</v>
      </c>
      <c r="H542" s="19">
        <v>2</v>
      </c>
      <c r="I542" s="19">
        <v>4</v>
      </c>
      <c r="J542" s="19">
        <v>4</v>
      </c>
      <c r="K542" s="20">
        <f>ROUND(1+(SUMPRODUCT(INDEX(CachTinhDiem!$B$8:$E$11,MATCH($B542,CachTinhDiem!$A$8:$A$11,0),0),$G542:$J542)-1)*9/4,1)</f>
        <v>6.2</v>
      </c>
      <c r="L542" s="20">
        <f>ROUND(1+(INDEX(CachTinhDiem!$B$15:$E$20,MATCH($C542,CachTinhDiem!$A$15:$A$20,0),MATCH($B542,CachTinhDiem!$B$14:$E$14,0))-1)*9/4,1)</f>
        <v>7.8</v>
      </c>
      <c r="M542" s="19">
        <f t="shared" si="8"/>
        <v>14</v>
      </c>
      <c r="N542" s="23">
        <f>MAX(0,1-M542*CachTinhDiem!$B$25)</f>
        <v>0</v>
      </c>
      <c r="O542" s="20">
        <f>ROUND((CachTinhDiem!$B$23*K542+CachTinhDiem!$B$24*L542)*N542,1)</f>
        <v>0</v>
      </c>
      <c r="P542" s="19" t="s">
        <v>3227</v>
      </c>
    </row>
    <row r="543" spans="1:16" ht="15" customHeight="1" x14ac:dyDescent="0.35">
      <c r="A543" s="18" t="s">
        <v>517</v>
      </c>
      <c r="B543" s="18" t="s">
        <v>3226</v>
      </c>
      <c r="C543" s="18" t="s">
        <v>115</v>
      </c>
      <c r="D543" s="19">
        <v>5</v>
      </c>
      <c r="E543" s="19">
        <v>18</v>
      </c>
      <c r="F543" s="19">
        <v>17</v>
      </c>
      <c r="G543" s="19">
        <v>4</v>
      </c>
      <c r="H543" s="19">
        <v>1</v>
      </c>
      <c r="I543" s="19">
        <v>2</v>
      </c>
      <c r="J543" s="19">
        <v>4</v>
      </c>
      <c r="K543" s="20">
        <f>ROUND(1+(SUMPRODUCT(INDEX(CachTinhDiem!$B$8:$E$11,MATCH($B543,CachTinhDiem!$A$8:$A$11,0),0),$G543:$J543)-1)*9/4,1)</f>
        <v>3.5</v>
      </c>
      <c r="L543" s="20">
        <f>ROUND(1+(INDEX(CachTinhDiem!$B$15:$E$20,MATCH($C543,CachTinhDiem!$A$15:$A$20,0),MATCH($B543,CachTinhDiem!$B$14:$E$14,0))-1)*9/4,1)</f>
        <v>10</v>
      </c>
      <c r="M543" s="19">
        <f t="shared" si="8"/>
        <v>0</v>
      </c>
      <c r="N543" s="23">
        <f>MAX(0,1-M543*CachTinhDiem!$B$25)</f>
        <v>1</v>
      </c>
      <c r="O543" s="20">
        <f>ROUND((CachTinhDiem!$B$23*K543+CachTinhDiem!$B$24*L543)*N543,1)</f>
        <v>5.5</v>
      </c>
      <c r="P543" s="19" t="s">
        <v>3227</v>
      </c>
    </row>
    <row r="544" spans="1:16" ht="15" customHeight="1" x14ac:dyDescent="0.35">
      <c r="A544" s="18" t="s">
        <v>1090</v>
      </c>
      <c r="B544" s="18" t="s">
        <v>3228</v>
      </c>
      <c r="C544" s="18" t="s">
        <v>138</v>
      </c>
      <c r="D544" s="19">
        <v>5</v>
      </c>
      <c r="E544" s="19">
        <v>21</v>
      </c>
      <c r="F544" s="19">
        <v>20</v>
      </c>
      <c r="G544" s="19">
        <v>4</v>
      </c>
      <c r="H544" s="19">
        <v>1</v>
      </c>
      <c r="I544" s="19">
        <v>3</v>
      </c>
      <c r="J544" s="19">
        <v>2</v>
      </c>
      <c r="K544" s="20">
        <f>ROUND(1+(SUMPRODUCT(INDEX(CachTinhDiem!$B$8:$E$11,MATCH($B544,CachTinhDiem!$A$8:$A$11,0),0),$G544:$J544)-1)*9/4,1)</f>
        <v>3.3</v>
      </c>
      <c r="L544" s="20">
        <f>ROUND(1+(INDEX(CachTinhDiem!$B$15:$E$20,MATCH($C544,CachTinhDiem!$A$15:$A$20,0),MATCH($B544,CachTinhDiem!$B$14:$E$14,0))-1)*9/4,1)</f>
        <v>1</v>
      </c>
      <c r="M544" s="19">
        <f t="shared" si="8"/>
        <v>0</v>
      </c>
      <c r="N544" s="23">
        <f>MAX(0,1-M544*CachTinhDiem!$B$25)</f>
        <v>1</v>
      </c>
      <c r="O544" s="20">
        <f>ROUND((CachTinhDiem!$B$23*K544+CachTinhDiem!$B$24*L544)*N544,1)</f>
        <v>2.6</v>
      </c>
      <c r="P544" s="19" t="s">
        <v>3227</v>
      </c>
    </row>
    <row r="545" spans="1:16" ht="15" customHeight="1" x14ac:dyDescent="0.35">
      <c r="A545" s="18" t="s">
        <v>872</v>
      </c>
      <c r="B545" s="18" t="s">
        <v>3226</v>
      </c>
      <c r="C545" s="18" t="s">
        <v>115</v>
      </c>
      <c r="D545" s="19">
        <v>5</v>
      </c>
      <c r="E545" s="19">
        <v>15</v>
      </c>
      <c r="F545" s="19">
        <v>12</v>
      </c>
      <c r="G545" s="19">
        <v>4</v>
      </c>
      <c r="H545" s="19">
        <v>1</v>
      </c>
      <c r="I545" s="19">
        <v>2</v>
      </c>
      <c r="J545" s="19">
        <v>4</v>
      </c>
      <c r="K545" s="20">
        <f>ROUND(1+(SUMPRODUCT(INDEX(CachTinhDiem!$B$8:$E$11,MATCH($B545,CachTinhDiem!$A$8:$A$11,0),0),$G545:$J545)-1)*9/4,1)</f>
        <v>3.5</v>
      </c>
      <c r="L545" s="20">
        <f>ROUND(1+(INDEX(CachTinhDiem!$B$15:$E$20,MATCH($C545,CachTinhDiem!$A$15:$A$20,0),MATCH($B545,CachTinhDiem!$B$14:$E$14,0))-1)*9/4,1)</f>
        <v>10</v>
      </c>
      <c r="M545" s="19">
        <f t="shared" si="8"/>
        <v>0</v>
      </c>
      <c r="N545" s="23">
        <f>MAX(0,1-M545*CachTinhDiem!$B$25)</f>
        <v>1</v>
      </c>
      <c r="O545" s="20">
        <f>ROUND((CachTinhDiem!$B$23*K545+CachTinhDiem!$B$24*L545)*N545,1)</f>
        <v>5.5</v>
      </c>
      <c r="P545" s="19" t="s">
        <v>3227</v>
      </c>
    </row>
    <row r="546" spans="1:16" ht="15" customHeight="1" x14ac:dyDescent="0.35">
      <c r="A546" s="18" t="s">
        <v>3102</v>
      </c>
      <c r="B546" s="18" t="s">
        <v>3224</v>
      </c>
      <c r="C546" s="18" t="s">
        <v>115</v>
      </c>
      <c r="D546" s="19">
        <v>17</v>
      </c>
      <c r="E546" s="19">
        <v>39</v>
      </c>
      <c r="F546" s="19">
        <v>40</v>
      </c>
      <c r="G546" s="19">
        <v>2</v>
      </c>
      <c r="H546" s="19">
        <v>2</v>
      </c>
      <c r="I546" s="19">
        <v>5</v>
      </c>
      <c r="J546" s="19">
        <v>3</v>
      </c>
      <c r="K546" s="20">
        <f>ROUND(1+(SUMPRODUCT(INDEX(CachTinhDiem!$B$8:$E$11,MATCH($B546,CachTinhDiem!$A$8:$A$11,0),0),$G546:$J546)-1)*9/4,1)</f>
        <v>6.9</v>
      </c>
      <c r="L546" s="20">
        <f>ROUND(1+(INDEX(CachTinhDiem!$B$15:$E$20,MATCH($C546,CachTinhDiem!$A$15:$A$20,0),MATCH($B546,CachTinhDiem!$B$14:$E$14,0))-1)*9/4,1)</f>
        <v>7.8</v>
      </c>
      <c r="M546" s="19">
        <f t="shared" si="8"/>
        <v>1</v>
      </c>
      <c r="N546" s="23">
        <f>MAX(0,1-M546*CachTinhDiem!$B$25)</f>
        <v>0.9</v>
      </c>
      <c r="O546" s="20">
        <f>ROUND((CachTinhDiem!$B$23*K546+CachTinhDiem!$B$24*L546)*N546,1)</f>
        <v>6.5</v>
      </c>
      <c r="P546" s="19" t="s">
        <v>3227</v>
      </c>
    </row>
    <row r="547" spans="1:16" ht="15" customHeight="1" x14ac:dyDescent="0.35">
      <c r="A547" s="18" t="s">
        <v>2734</v>
      </c>
      <c r="B547" s="18" t="s">
        <v>3224</v>
      </c>
      <c r="C547" s="18" t="s">
        <v>103</v>
      </c>
      <c r="D547" s="19">
        <v>5</v>
      </c>
      <c r="E547" s="19">
        <v>19</v>
      </c>
      <c r="F547" s="19">
        <v>23</v>
      </c>
      <c r="G547" s="19">
        <v>4</v>
      </c>
      <c r="H547" s="19">
        <v>1</v>
      </c>
      <c r="I547" s="19">
        <v>4</v>
      </c>
      <c r="J547" s="19">
        <v>5</v>
      </c>
      <c r="K547" s="20">
        <f>ROUND(1+(SUMPRODUCT(INDEX(CachTinhDiem!$B$8:$E$11,MATCH($B547,CachTinhDiem!$A$8:$A$11,0),0),$G547:$J547)-1)*9/4,1)</f>
        <v>6.6</v>
      </c>
      <c r="L547" s="20">
        <f>ROUND(1+(INDEX(CachTinhDiem!$B$15:$E$20,MATCH($C547,CachTinhDiem!$A$15:$A$20,0),MATCH($B547,CachTinhDiem!$B$14:$E$14,0))-1)*9/4,1)</f>
        <v>3.3</v>
      </c>
      <c r="M547" s="19">
        <f t="shared" si="8"/>
        <v>4</v>
      </c>
      <c r="N547" s="23">
        <f>MAX(0,1-M547*CachTinhDiem!$B$25)</f>
        <v>0.6</v>
      </c>
      <c r="O547" s="20">
        <f>ROUND((CachTinhDiem!$B$23*K547+CachTinhDiem!$B$24*L547)*N547,1)</f>
        <v>3.4</v>
      </c>
      <c r="P547" s="19" t="s">
        <v>3227</v>
      </c>
    </row>
    <row r="548" spans="1:16" ht="15" customHeight="1" x14ac:dyDescent="0.35">
      <c r="A548" s="18" t="s">
        <v>1634</v>
      </c>
      <c r="B548" s="18" t="s">
        <v>3224</v>
      </c>
      <c r="C548" s="18" t="s">
        <v>103</v>
      </c>
      <c r="D548" s="19">
        <v>14</v>
      </c>
      <c r="E548" s="19">
        <v>34</v>
      </c>
      <c r="F548" s="19">
        <v>27</v>
      </c>
      <c r="G548" s="19">
        <v>2</v>
      </c>
      <c r="H548" s="19">
        <v>4</v>
      </c>
      <c r="I548" s="19">
        <v>3</v>
      </c>
      <c r="J548" s="19">
        <v>4</v>
      </c>
      <c r="K548" s="20">
        <f>ROUND(1+(SUMPRODUCT(INDEX(CachTinhDiem!$B$8:$E$11,MATCH($B548,CachTinhDiem!$A$8:$A$11,0),0),$G548:$J548)-1)*9/4,1)</f>
        <v>5.7</v>
      </c>
      <c r="L548" s="20">
        <f>ROUND(1+(INDEX(CachTinhDiem!$B$15:$E$20,MATCH($C548,CachTinhDiem!$A$15:$A$20,0),MATCH($B548,CachTinhDiem!$B$14:$E$14,0))-1)*9/4,1)</f>
        <v>3.3</v>
      </c>
      <c r="M548" s="19">
        <f t="shared" si="8"/>
        <v>0</v>
      </c>
      <c r="N548" s="23">
        <f>MAX(0,1-M548*CachTinhDiem!$B$25)</f>
        <v>1</v>
      </c>
      <c r="O548" s="20">
        <f>ROUND((CachTinhDiem!$B$23*K548+CachTinhDiem!$B$24*L548)*N548,1)</f>
        <v>5</v>
      </c>
      <c r="P548" s="19" t="s">
        <v>3227</v>
      </c>
    </row>
    <row r="549" spans="1:16" ht="15" customHeight="1" x14ac:dyDescent="0.35">
      <c r="A549" s="18" t="s">
        <v>1518</v>
      </c>
      <c r="B549" s="18" t="s">
        <v>3226</v>
      </c>
      <c r="C549" s="18" t="s">
        <v>138</v>
      </c>
      <c r="D549" s="19">
        <v>11</v>
      </c>
      <c r="E549" s="19">
        <v>32</v>
      </c>
      <c r="F549" s="19">
        <v>20</v>
      </c>
      <c r="G549" s="19">
        <v>2</v>
      </c>
      <c r="H549" s="19">
        <v>3</v>
      </c>
      <c r="I549" s="19">
        <v>4</v>
      </c>
      <c r="J549" s="19">
        <v>2</v>
      </c>
      <c r="K549" s="20">
        <f>ROUND(1+(SUMPRODUCT(INDEX(CachTinhDiem!$B$8:$E$11,MATCH($B549,CachTinhDiem!$A$8:$A$11,0),0),$G549:$J549)-1)*9/4,1)</f>
        <v>6.2</v>
      </c>
      <c r="L549" s="20">
        <f>ROUND(1+(INDEX(CachTinhDiem!$B$15:$E$20,MATCH($C549,CachTinhDiem!$A$15:$A$20,0),MATCH($B549,CachTinhDiem!$B$14:$E$14,0))-1)*9/4,1)</f>
        <v>7.8</v>
      </c>
      <c r="M549" s="19">
        <f t="shared" si="8"/>
        <v>0</v>
      </c>
      <c r="N549" s="23">
        <f>MAX(0,1-M549*CachTinhDiem!$B$25)</f>
        <v>1</v>
      </c>
      <c r="O549" s="20">
        <f>ROUND((CachTinhDiem!$B$23*K549+CachTinhDiem!$B$24*L549)*N549,1)</f>
        <v>6.7</v>
      </c>
      <c r="P549" s="19" t="s">
        <v>3227</v>
      </c>
    </row>
    <row r="550" spans="1:16" ht="15" customHeight="1" x14ac:dyDescent="0.35">
      <c r="A550" s="18" t="s">
        <v>2959</v>
      </c>
      <c r="B550" s="18" t="s">
        <v>3229</v>
      </c>
      <c r="C550" s="18" t="s">
        <v>115</v>
      </c>
      <c r="D550" s="19">
        <v>5</v>
      </c>
      <c r="E550" s="19">
        <v>10</v>
      </c>
      <c r="F550" s="19">
        <v>31</v>
      </c>
      <c r="G550" s="19">
        <v>4</v>
      </c>
      <c r="H550" s="19">
        <v>2</v>
      </c>
      <c r="I550" s="19">
        <v>2</v>
      </c>
      <c r="J550" s="19">
        <v>1</v>
      </c>
      <c r="K550" s="20">
        <f>ROUND(1+(SUMPRODUCT(INDEX(CachTinhDiem!$B$8:$E$11,MATCH($B550,CachTinhDiem!$A$8:$A$11,0),0),$G550:$J550)-1)*9/4,1)</f>
        <v>3</v>
      </c>
      <c r="L550" s="20">
        <f>ROUND(1+(INDEX(CachTinhDiem!$B$15:$E$20,MATCH($C550,CachTinhDiem!$A$15:$A$20,0),MATCH($B550,CachTinhDiem!$B$14:$E$14,0))-1)*9/4,1)</f>
        <v>10</v>
      </c>
      <c r="M550" s="19">
        <f t="shared" si="8"/>
        <v>21</v>
      </c>
      <c r="N550" s="23">
        <f>MAX(0,1-M550*CachTinhDiem!$B$25)</f>
        <v>0</v>
      </c>
      <c r="O550" s="20">
        <f>ROUND((CachTinhDiem!$B$23*K550+CachTinhDiem!$B$24*L550)*N550,1)</f>
        <v>0</v>
      </c>
      <c r="P550" s="19" t="s">
        <v>3225</v>
      </c>
    </row>
    <row r="551" spans="1:16" ht="15" customHeight="1" x14ac:dyDescent="0.35">
      <c r="A551" s="18" t="s">
        <v>2634</v>
      </c>
      <c r="B551" s="18" t="s">
        <v>3226</v>
      </c>
      <c r="C551" s="18" t="s">
        <v>103</v>
      </c>
      <c r="D551" s="19">
        <v>6</v>
      </c>
      <c r="E551" s="19">
        <v>35</v>
      </c>
      <c r="F551" s="19">
        <v>26</v>
      </c>
      <c r="G551" s="19">
        <v>4</v>
      </c>
      <c r="H551" s="19">
        <v>1</v>
      </c>
      <c r="I551" s="19">
        <v>2</v>
      </c>
      <c r="J551" s="19">
        <v>5</v>
      </c>
      <c r="K551" s="20">
        <f>ROUND(1+(SUMPRODUCT(INDEX(CachTinhDiem!$B$8:$E$11,MATCH($B551,CachTinhDiem!$A$8:$A$11,0),0),$G551:$J551)-1)*9/4,1)</f>
        <v>3.9</v>
      </c>
      <c r="L551" s="20">
        <f>ROUND(1+(INDEX(CachTinhDiem!$B$15:$E$20,MATCH($C551,CachTinhDiem!$A$15:$A$20,0),MATCH($B551,CachTinhDiem!$B$14:$E$14,0))-1)*9/4,1)</f>
        <v>3.3</v>
      </c>
      <c r="M551" s="19">
        <f t="shared" si="8"/>
        <v>0</v>
      </c>
      <c r="N551" s="23">
        <f>MAX(0,1-M551*CachTinhDiem!$B$25)</f>
        <v>1</v>
      </c>
      <c r="O551" s="20">
        <f>ROUND((CachTinhDiem!$B$23*K551+CachTinhDiem!$B$24*L551)*N551,1)</f>
        <v>3.7</v>
      </c>
      <c r="P551" s="19" t="s">
        <v>3225</v>
      </c>
    </row>
    <row r="552" spans="1:16" ht="15" customHeight="1" x14ac:dyDescent="0.35">
      <c r="A552" s="18" t="s">
        <v>3206</v>
      </c>
      <c r="B552" s="18" t="s">
        <v>3226</v>
      </c>
      <c r="C552" s="18" t="s">
        <v>115</v>
      </c>
      <c r="D552" s="19">
        <v>18</v>
      </c>
      <c r="E552" s="19">
        <v>40</v>
      </c>
      <c r="F552" s="19">
        <v>21</v>
      </c>
      <c r="G552" s="19">
        <v>2</v>
      </c>
      <c r="H552" s="19">
        <v>2</v>
      </c>
      <c r="I552" s="19">
        <v>4</v>
      </c>
      <c r="J552" s="19">
        <v>3</v>
      </c>
      <c r="K552" s="20">
        <f>ROUND(1+(SUMPRODUCT(INDEX(CachTinhDiem!$B$8:$E$11,MATCH($B552,CachTinhDiem!$A$8:$A$11,0),0),$G552:$J552)-1)*9/4,1)</f>
        <v>6</v>
      </c>
      <c r="L552" s="20">
        <f>ROUND(1+(INDEX(CachTinhDiem!$B$15:$E$20,MATCH($C552,CachTinhDiem!$A$15:$A$20,0),MATCH($B552,CachTinhDiem!$B$14:$E$14,0))-1)*9/4,1)</f>
        <v>10</v>
      </c>
      <c r="M552" s="19">
        <f t="shared" si="8"/>
        <v>0</v>
      </c>
      <c r="N552" s="23">
        <f>MAX(0,1-M552*CachTinhDiem!$B$25)</f>
        <v>1</v>
      </c>
      <c r="O552" s="20">
        <f>ROUND((CachTinhDiem!$B$23*K552+CachTinhDiem!$B$24*L552)*N552,1)</f>
        <v>7.2</v>
      </c>
      <c r="P552" s="19" t="s">
        <v>3227</v>
      </c>
    </row>
    <row r="553" spans="1:16" ht="15" customHeight="1" x14ac:dyDescent="0.35">
      <c r="A553" s="18" t="s">
        <v>2935</v>
      </c>
      <c r="B553" s="18" t="s">
        <v>3224</v>
      </c>
      <c r="C553" s="18" t="s">
        <v>115</v>
      </c>
      <c r="D553" s="19">
        <v>15</v>
      </c>
      <c r="E553" s="19">
        <v>34</v>
      </c>
      <c r="F553" s="19">
        <v>6</v>
      </c>
      <c r="G553" s="19">
        <v>2</v>
      </c>
      <c r="H553" s="19">
        <v>1</v>
      </c>
      <c r="I553" s="19">
        <v>4</v>
      </c>
      <c r="J553" s="19">
        <v>3</v>
      </c>
      <c r="K553" s="20">
        <f>ROUND(1+(SUMPRODUCT(INDEX(CachTinhDiem!$B$8:$E$11,MATCH($B553,CachTinhDiem!$A$8:$A$11,0),0),$G553:$J553)-1)*9/4,1)</f>
        <v>5.3</v>
      </c>
      <c r="L553" s="20">
        <f>ROUND(1+(INDEX(CachTinhDiem!$B$15:$E$20,MATCH($C553,CachTinhDiem!$A$15:$A$20,0),MATCH($B553,CachTinhDiem!$B$14:$E$14,0))-1)*9/4,1)</f>
        <v>7.8</v>
      </c>
      <c r="M553" s="19">
        <f t="shared" si="8"/>
        <v>9</v>
      </c>
      <c r="N553" s="23">
        <f>MAX(0,1-M553*CachTinhDiem!$B$25)</f>
        <v>9.9999999999999978E-2</v>
      </c>
      <c r="O553" s="20">
        <f>ROUND((CachTinhDiem!$B$23*K553+CachTinhDiem!$B$24*L553)*N553,1)</f>
        <v>0.6</v>
      </c>
      <c r="P553" s="19" t="s">
        <v>3227</v>
      </c>
    </row>
    <row r="554" spans="1:16" ht="15" customHeight="1" x14ac:dyDescent="0.35">
      <c r="A554" s="18" t="s">
        <v>2000</v>
      </c>
      <c r="B554" s="18" t="s">
        <v>3228</v>
      </c>
      <c r="C554" s="18" t="s">
        <v>90</v>
      </c>
      <c r="D554" s="19">
        <v>7</v>
      </c>
      <c r="E554" s="19">
        <v>29</v>
      </c>
      <c r="F554" s="19">
        <v>25</v>
      </c>
      <c r="G554" s="19">
        <v>4</v>
      </c>
      <c r="H554" s="19">
        <v>2</v>
      </c>
      <c r="I554" s="19">
        <v>3</v>
      </c>
      <c r="J554" s="19">
        <v>2</v>
      </c>
      <c r="K554" s="20">
        <f>ROUND(1+(SUMPRODUCT(INDEX(CachTinhDiem!$B$8:$E$11,MATCH($B554,CachTinhDiem!$A$8:$A$11,0),0),$G554:$J554)-1)*9/4,1)</f>
        <v>3.7</v>
      </c>
      <c r="L554" s="20">
        <f>ROUND(1+(INDEX(CachTinhDiem!$B$15:$E$20,MATCH($C554,CachTinhDiem!$A$15:$A$20,0),MATCH($B554,CachTinhDiem!$B$14:$E$14,0))-1)*9/4,1)</f>
        <v>3.3</v>
      </c>
      <c r="M554" s="19">
        <f t="shared" si="8"/>
        <v>0</v>
      </c>
      <c r="N554" s="23">
        <f>MAX(0,1-M554*CachTinhDiem!$B$25)</f>
        <v>1</v>
      </c>
      <c r="O554" s="20">
        <f>ROUND((CachTinhDiem!$B$23*K554+CachTinhDiem!$B$24*L554)*N554,1)</f>
        <v>3.6</v>
      </c>
      <c r="P554" s="19" t="s">
        <v>3227</v>
      </c>
    </row>
    <row r="555" spans="1:16" ht="15" customHeight="1" x14ac:dyDescent="0.35">
      <c r="A555" s="18" t="s">
        <v>2458</v>
      </c>
      <c r="B555" s="18" t="s">
        <v>3226</v>
      </c>
      <c r="C555" s="18" t="s">
        <v>90</v>
      </c>
      <c r="D555" s="19">
        <v>21</v>
      </c>
      <c r="E555" s="19">
        <v>37</v>
      </c>
      <c r="F555" s="19">
        <v>28</v>
      </c>
      <c r="G555" s="19">
        <v>2</v>
      </c>
      <c r="H555" s="19">
        <v>5</v>
      </c>
      <c r="I555" s="19">
        <v>3</v>
      </c>
      <c r="J555" s="19">
        <v>3</v>
      </c>
      <c r="K555" s="20">
        <f>ROUND(1+(SUMPRODUCT(INDEX(CachTinhDiem!$B$8:$E$11,MATCH($B555,CachTinhDiem!$A$8:$A$11,0),0),$G555:$J555)-1)*9/4,1)</f>
        <v>6.9</v>
      </c>
      <c r="L555" s="20">
        <f>ROUND(1+(INDEX(CachTinhDiem!$B$15:$E$20,MATCH($C555,CachTinhDiem!$A$15:$A$20,0),MATCH($B555,CachTinhDiem!$B$14:$E$14,0))-1)*9/4,1)</f>
        <v>7.8</v>
      </c>
      <c r="M555" s="19">
        <f t="shared" si="8"/>
        <v>0</v>
      </c>
      <c r="N555" s="23">
        <f>MAX(0,1-M555*CachTinhDiem!$B$25)</f>
        <v>1</v>
      </c>
      <c r="O555" s="20">
        <f>ROUND((CachTinhDiem!$B$23*K555+CachTinhDiem!$B$24*L555)*N555,1)</f>
        <v>7.2</v>
      </c>
      <c r="P555" s="19" t="s">
        <v>3227</v>
      </c>
    </row>
    <row r="556" spans="1:16" ht="15" customHeight="1" x14ac:dyDescent="0.35">
      <c r="A556" s="18" t="s">
        <v>2450</v>
      </c>
      <c r="B556" s="18" t="s">
        <v>3228</v>
      </c>
      <c r="C556" s="18" t="s">
        <v>138</v>
      </c>
      <c r="D556" s="19">
        <v>22</v>
      </c>
      <c r="E556" s="19">
        <v>38</v>
      </c>
      <c r="F556" s="19">
        <v>25</v>
      </c>
      <c r="G556" s="19">
        <v>2</v>
      </c>
      <c r="H556" s="19">
        <v>5</v>
      </c>
      <c r="I556" s="19">
        <v>5</v>
      </c>
      <c r="J556" s="19">
        <v>3</v>
      </c>
      <c r="K556" s="20">
        <f>ROUND(1+(SUMPRODUCT(INDEX(CachTinhDiem!$B$8:$E$11,MATCH($B556,CachTinhDiem!$A$8:$A$11,0),0),$G556:$J556)-1)*9/4,1)</f>
        <v>7.3</v>
      </c>
      <c r="L556" s="20">
        <f>ROUND(1+(INDEX(CachTinhDiem!$B$15:$E$20,MATCH($C556,CachTinhDiem!$A$15:$A$20,0),MATCH($B556,CachTinhDiem!$B$14:$E$14,0))-1)*9/4,1)</f>
        <v>1</v>
      </c>
      <c r="M556" s="19">
        <f t="shared" si="8"/>
        <v>0</v>
      </c>
      <c r="N556" s="23">
        <f>MAX(0,1-M556*CachTinhDiem!$B$25)</f>
        <v>1</v>
      </c>
      <c r="O556" s="20">
        <f>ROUND((CachTinhDiem!$B$23*K556+CachTinhDiem!$B$24*L556)*N556,1)</f>
        <v>5.4</v>
      </c>
      <c r="P556" s="19" t="s">
        <v>3227</v>
      </c>
    </row>
    <row r="557" spans="1:16" ht="15" customHeight="1" x14ac:dyDescent="0.35">
      <c r="A557" s="18" t="s">
        <v>1725</v>
      </c>
      <c r="B557" s="18" t="s">
        <v>3229</v>
      </c>
      <c r="C557" s="18" t="s">
        <v>150</v>
      </c>
      <c r="D557" s="19">
        <v>18</v>
      </c>
      <c r="E557" s="19">
        <v>35</v>
      </c>
      <c r="F557" s="19">
        <v>36</v>
      </c>
      <c r="G557" s="19">
        <v>2</v>
      </c>
      <c r="H557" s="19">
        <v>3</v>
      </c>
      <c r="I557" s="19">
        <v>3</v>
      </c>
      <c r="J557" s="19">
        <v>3</v>
      </c>
      <c r="K557" s="20">
        <f>ROUND(1+(SUMPRODUCT(INDEX(CachTinhDiem!$B$8:$E$11,MATCH($B557,CachTinhDiem!$A$8:$A$11,0),0),$G557:$J557)-1)*9/4,1)</f>
        <v>5.3</v>
      </c>
      <c r="L557" s="20">
        <f>ROUND(1+(INDEX(CachTinhDiem!$B$15:$E$20,MATCH($C557,CachTinhDiem!$A$15:$A$20,0),MATCH($B557,CachTinhDiem!$B$14:$E$14,0))-1)*9/4,1)</f>
        <v>7.8</v>
      </c>
      <c r="M557" s="19">
        <f t="shared" si="8"/>
        <v>1</v>
      </c>
      <c r="N557" s="23">
        <f>MAX(0,1-M557*CachTinhDiem!$B$25)</f>
        <v>0.9</v>
      </c>
      <c r="O557" s="20">
        <f>ROUND((CachTinhDiem!$B$23*K557+CachTinhDiem!$B$24*L557)*N557,1)</f>
        <v>5.4</v>
      </c>
      <c r="P557" s="19" t="s">
        <v>3227</v>
      </c>
    </row>
    <row r="558" spans="1:16" ht="15" customHeight="1" x14ac:dyDescent="0.35">
      <c r="A558" s="18" t="s">
        <v>2785</v>
      </c>
      <c r="B558" s="18" t="s">
        <v>3224</v>
      </c>
      <c r="C558" s="18" t="s">
        <v>90</v>
      </c>
      <c r="D558" s="19">
        <v>5</v>
      </c>
      <c r="E558" s="19">
        <v>20</v>
      </c>
      <c r="F558" s="19">
        <v>11</v>
      </c>
      <c r="G558" s="19">
        <v>4</v>
      </c>
      <c r="H558" s="19">
        <v>1</v>
      </c>
      <c r="I558" s="19">
        <v>3</v>
      </c>
      <c r="J558" s="19">
        <v>3</v>
      </c>
      <c r="K558" s="20">
        <f>ROUND(1+(SUMPRODUCT(INDEX(CachTinhDiem!$B$8:$E$11,MATCH($B558,CachTinhDiem!$A$8:$A$11,0),0),$G558:$J558)-1)*9/4,1)</f>
        <v>5.0999999999999996</v>
      </c>
      <c r="L558" s="20">
        <f>ROUND(1+(INDEX(CachTinhDiem!$B$15:$E$20,MATCH($C558,CachTinhDiem!$A$15:$A$20,0),MATCH($B558,CachTinhDiem!$B$14:$E$14,0))-1)*9/4,1)</f>
        <v>5.5</v>
      </c>
      <c r="M558" s="19">
        <f t="shared" si="8"/>
        <v>0</v>
      </c>
      <c r="N558" s="23">
        <f>MAX(0,1-M558*CachTinhDiem!$B$25)</f>
        <v>1</v>
      </c>
      <c r="O558" s="20">
        <f>ROUND((CachTinhDiem!$B$23*K558+CachTinhDiem!$B$24*L558)*N558,1)</f>
        <v>5.2</v>
      </c>
      <c r="P558" s="19" t="s">
        <v>3227</v>
      </c>
    </row>
    <row r="559" spans="1:16" ht="15" customHeight="1" x14ac:dyDescent="0.35">
      <c r="A559" s="18" t="s">
        <v>1427</v>
      </c>
      <c r="B559" s="18" t="s">
        <v>3228</v>
      </c>
      <c r="C559" s="18" t="s">
        <v>150</v>
      </c>
      <c r="D559" s="19">
        <v>5</v>
      </c>
      <c r="E559" s="19">
        <v>10</v>
      </c>
      <c r="F559" s="19">
        <v>37</v>
      </c>
      <c r="G559" s="19">
        <v>4</v>
      </c>
      <c r="H559" s="19">
        <v>1</v>
      </c>
      <c r="I559" s="19">
        <v>2</v>
      </c>
      <c r="J559" s="19">
        <v>2</v>
      </c>
      <c r="K559" s="20">
        <f>ROUND(1+(SUMPRODUCT(INDEX(CachTinhDiem!$B$8:$E$11,MATCH($B559,CachTinhDiem!$A$8:$A$11,0),0),$G559:$J559)-1)*9/4,1)</f>
        <v>2.8</v>
      </c>
      <c r="L559" s="20">
        <f>ROUND(1+(INDEX(CachTinhDiem!$B$15:$E$20,MATCH($C559,CachTinhDiem!$A$15:$A$20,0),MATCH($B559,CachTinhDiem!$B$14:$E$14,0))-1)*9/4,1)</f>
        <v>5.5</v>
      </c>
      <c r="M559" s="19">
        <f t="shared" si="8"/>
        <v>27</v>
      </c>
      <c r="N559" s="23">
        <f>MAX(0,1-M559*CachTinhDiem!$B$25)</f>
        <v>0</v>
      </c>
      <c r="O559" s="20">
        <f>ROUND((CachTinhDiem!$B$23*K559+CachTinhDiem!$B$24*L559)*N559,1)</f>
        <v>0</v>
      </c>
      <c r="P559" s="19" t="s">
        <v>3227</v>
      </c>
    </row>
    <row r="560" spans="1:16" ht="15" customHeight="1" x14ac:dyDescent="0.35">
      <c r="A560" s="18" t="s">
        <v>2520</v>
      </c>
      <c r="B560" s="18" t="s">
        <v>3224</v>
      </c>
      <c r="C560" s="18" t="s">
        <v>103</v>
      </c>
      <c r="D560" s="19">
        <v>5</v>
      </c>
      <c r="E560" s="19">
        <v>13</v>
      </c>
      <c r="F560" s="19">
        <v>39</v>
      </c>
      <c r="G560" s="19">
        <v>5</v>
      </c>
      <c r="H560" s="19">
        <v>1</v>
      </c>
      <c r="I560" s="19">
        <v>1</v>
      </c>
      <c r="J560" s="19">
        <v>4</v>
      </c>
      <c r="K560" s="20">
        <f>ROUND(1+(SUMPRODUCT(INDEX(CachTinhDiem!$B$8:$E$11,MATCH($B560,CachTinhDiem!$A$8:$A$11,0),0),$G560:$J560)-1)*9/4,1)</f>
        <v>3.5</v>
      </c>
      <c r="L560" s="20">
        <f>ROUND(1+(INDEX(CachTinhDiem!$B$15:$E$20,MATCH($C560,CachTinhDiem!$A$15:$A$20,0),MATCH($B560,CachTinhDiem!$B$14:$E$14,0))-1)*9/4,1)</f>
        <v>3.3</v>
      </c>
      <c r="M560" s="19">
        <f t="shared" si="8"/>
        <v>26</v>
      </c>
      <c r="N560" s="23">
        <f>MAX(0,1-M560*CachTinhDiem!$B$25)</f>
        <v>0</v>
      </c>
      <c r="O560" s="20">
        <f>ROUND((CachTinhDiem!$B$23*K560+CachTinhDiem!$B$24*L560)*N560,1)</f>
        <v>0</v>
      </c>
      <c r="P560" s="19" t="s">
        <v>3225</v>
      </c>
    </row>
    <row r="561" spans="1:16" ht="15" customHeight="1" x14ac:dyDescent="0.35">
      <c r="A561" s="18" t="s">
        <v>2189</v>
      </c>
      <c r="B561" s="18" t="s">
        <v>3224</v>
      </c>
      <c r="C561" s="18" t="s">
        <v>103</v>
      </c>
      <c r="D561" s="19">
        <v>21</v>
      </c>
      <c r="E561" s="19">
        <v>36</v>
      </c>
      <c r="F561" s="19">
        <v>35</v>
      </c>
      <c r="G561" s="19">
        <v>1</v>
      </c>
      <c r="H561" s="19">
        <v>4</v>
      </c>
      <c r="I561" s="19">
        <v>2</v>
      </c>
      <c r="J561" s="19">
        <v>4</v>
      </c>
      <c r="K561" s="20">
        <f>ROUND(1+(SUMPRODUCT(INDEX(CachTinhDiem!$B$8:$E$11,MATCH($B561,CachTinhDiem!$A$8:$A$11,0),0),$G561:$J561)-1)*9/4,1)</f>
        <v>4.2</v>
      </c>
      <c r="L561" s="20">
        <f>ROUND(1+(INDEX(CachTinhDiem!$B$15:$E$20,MATCH($C561,CachTinhDiem!$A$15:$A$20,0),MATCH($B561,CachTinhDiem!$B$14:$E$14,0))-1)*9/4,1)</f>
        <v>3.3</v>
      </c>
      <c r="M561" s="19">
        <f t="shared" si="8"/>
        <v>0</v>
      </c>
      <c r="N561" s="23">
        <f>MAX(0,1-M561*CachTinhDiem!$B$25)</f>
        <v>1</v>
      </c>
      <c r="O561" s="20">
        <f>ROUND((CachTinhDiem!$B$23*K561+CachTinhDiem!$B$24*L561)*N561,1)</f>
        <v>3.9</v>
      </c>
      <c r="P561" s="19" t="s">
        <v>3227</v>
      </c>
    </row>
    <row r="562" spans="1:16" ht="15" customHeight="1" x14ac:dyDescent="0.35">
      <c r="A562" s="18" t="s">
        <v>950</v>
      </c>
      <c r="B562" s="18" t="s">
        <v>3226</v>
      </c>
      <c r="C562" s="18" t="s">
        <v>115</v>
      </c>
      <c r="D562" s="19">
        <v>18</v>
      </c>
      <c r="E562" s="19">
        <v>33</v>
      </c>
      <c r="F562" s="19">
        <v>12</v>
      </c>
      <c r="G562" s="19">
        <v>2</v>
      </c>
      <c r="H562" s="19">
        <v>4</v>
      </c>
      <c r="I562" s="19">
        <v>3</v>
      </c>
      <c r="J562" s="19">
        <v>3</v>
      </c>
      <c r="K562" s="20">
        <f>ROUND(1+(SUMPRODUCT(INDEX(CachTinhDiem!$B$8:$E$11,MATCH($B562,CachTinhDiem!$A$8:$A$11,0),0),$G562:$J562)-1)*9/4,1)</f>
        <v>6.2</v>
      </c>
      <c r="L562" s="20">
        <f>ROUND(1+(INDEX(CachTinhDiem!$B$15:$E$20,MATCH($C562,CachTinhDiem!$A$15:$A$20,0),MATCH($B562,CachTinhDiem!$B$14:$E$14,0))-1)*9/4,1)</f>
        <v>10</v>
      </c>
      <c r="M562" s="19">
        <f t="shared" si="8"/>
        <v>6</v>
      </c>
      <c r="N562" s="23">
        <f>MAX(0,1-M562*CachTinhDiem!$B$25)</f>
        <v>0.39999999999999991</v>
      </c>
      <c r="O562" s="20">
        <f>ROUND((CachTinhDiem!$B$23*K562+CachTinhDiem!$B$24*L562)*N562,1)</f>
        <v>2.9</v>
      </c>
      <c r="P562" s="19" t="s">
        <v>3227</v>
      </c>
    </row>
    <row r="563" spans="1:16" ht="15" customHeight="1" x14ac:dyDescent="0.35">
      <c r="A563" s="18" t="s">
        <v>1477</v>
      </c>
      <c r="B563" s="18" t="s">
        <v>3224</v>
      </c>
      <c r="C563" s="18" t="s">
        <v>90</v>
      </c>
      <c r="D563" s="19">
        <v>12</v>
      </c>
      <c r="E563" s="19">
        <v>30</v>
      </c>
      <c r="F563" s="19">
        <v>26</v>
      </c>
      <c r="G563" s="19">
        <v>2</v>
      </c>
      <c r="H563" s="19">
        <v>3</v>
      </c>
      <c r="I563" s="19">
        <v>4</v>
      </c>
      <c r="J563" s="19">
        <v>3</v>
      </c>
      <c r="K563" s="20">
        <f>ROUND(1+(SUMPRODUCT(INDEX(CachTinhDiem!$B$8:$E$11,MATCH($B563,CachTinhDiem!$A$8:$A$11,0),0),$G563:$J563)-1)*9/4,1)</f>
        <v>6.2</v>
      </c>
      <c r="L563" s="20">
        <f>ROUND(1+(INDEX(CachTinhDiem!$B$15:$E$20,MATCH($C563,CachTinhDiem!$A$15:$A$20,0),MATCH($B563,CachTinhDiem!$B$14:$E$14,0))-1)*9/4,1)</f>
        <v>5.5</v>
      </c>
      <c r="M563" s="19">
        <f t="shared" si="8"/>
        <v>0</v>
      </c>
      <c r="N563" s="23">
        <f>MAX(0,1-M563*CachTinhDiem!$B$25)</f>
        <v>1</v>
      </c>
      <c r="O563" s="20">
        <f>ROUND((CachTinhDiem!$B$23*K563+CachTinhDiem!$B$24*L563)*N563,1)</f>
        <v>6</v>
      </c>
      <c r="P563" s="19" t="s">
        <v>3227</v>
      </c>
    </row>
    <row r="564" spans="1:16" ht="15" customHeight="1" x14ac:dyDescent="0.35">
      <c r="A564" s="18" t="s">
        <v>1441</v>
      </c>
      <c r="B564" s="18" t="s">
        <v>3228</v>
      </c>
      <c r="C564" s="18" t="s">
        <v>90</v>
      </c>
      <c r="D564" s="19">
        <v>6</v>
      </c>
      <c r="E564" s="19">
        <v>21</v>
      </c>
      <c r="F564" s="19">
        <v>13</v>
      </c>
      <c r="G564" s="19">
        <v>4</v>
      </c>
      <c r="H564" s="19">
        <v>2</v>
      </c>
      <c r="I564" s="19">
        <v>3</v>
      </c>
      <c r="J564" s="19">
        <v>2</v>
      </c>
      <c r="K564" s="20">
        <f>ROUND(1+(SUMPRODUCT(INDEX(CachTinhDiem!$B$8:$E$11,MATCH($B564,CachTinhDiem!$A$8:$A$11,0),0),$G564:$J564)-1)*9/4,1)</f>
        <v>3.7</v>
      </c>
      <c r="L564" s="20">
        <f>ROUND(1+(INDEX(CachTinhDiem!$B$15:$E$20,MATCH($C564,CachTinhDiem!$A$15:$A$20,0),MATCH($B564,CachTinhDiem!$B$14:$E$14,0))-1)*9/4,1)</f>
        <v>3.3</v>
      </c>
      <c r="M564" s="19">
        <f t="shared" si="8"/>
        <v>0</v>
      </c>
      <c r="N564" s="23">
        <f>MAX(0,1-M564*CachTinhDiem!$B$25)</f>
        <v>1</v>
      </c>
      <c r="O564" s="20">
        <f>ROUND((CachTinhDiem!$B$23*K564+CachTinhDiem!$B$24*L564)*N564,1)</f>
        <v>3.6</v>
      </c>
      <c r="P564" s="19" t="s">
        <v>3227</v>
      </c>
    </row>
    <row r="565" spans="1:16" ht="15" customHeight="1" x14ac:dyDescent="0.35">
      <c r="A565" s="18" t="s">
        <v>994</v>
      </c>
      <c r="B565" s="18" t="s">
        <v>3226</v>
      </c>
      <c r="C565" s="18" t="s">
        <v>138</v>
      </c>
      <c r="D565" s="19">
        <v>5</v>
      </c>
      <c r="E565" s="19">
        <v>11</v>
      </c>
      <c r="F565" s="19">
        <v>29</v>
      </c>
      <c r="G565" s="19">
        <v>5</v>
      </c>
      <c r="H565" s="19">
        <v>2</v>
      </c>
      <c r="I565" s="19">
        <v>3</v>
      </c>
      <c r="J565" s="19">
        <v>3</v>
      </c>
      <c r="K565" s="20">
        <f>ROUND(1+(SUMPRODUCT(INDEX(CachTinhDiem!$B$8:$E$11,MATCH($B565,CachTinhDiem!$A$8:$A$11,0),0),$G565:$J565)-1)*9/4,1)</f>
        <v>4.8</v>
      </c>
      <c r="L565" s="20">
        <f>ROUND(1+(INDEX(CachTinhDiem!$B$15:$E$20,MATCH($C565,CachTinhDiem!$A$15:$A$20,0),MATCH($B565,CachTinhDiem!$B$14:$E$14,0))-1)*9/4,1)</f>
        <v>7.8</v>
      </c>
      <c r="M565" s="19">
        <f t="shared" si="8"/>
        <v>18</v>
      </c>
      <c r="N565" s="23">
        <f>MAX(0,1-M565*CachTinhDiem!$B$25)</f>
        <v>0</v>
      </c>
      <c r="O565" s="20">
        <f>ROUND((CachTinhDiem!$B$23*K565+CachTinhDiem!$B$24*L565)*N565,1)</f>
        <v>0</v>
      </c>
      <c r="P565" s="19" t="s">
        <v>3227</v>
      </c>
    </row>
    <row r="566" spans="1:16" ht="15" customHeight="1" x14ac:dyDescent="0.35">
      <c r="A566" s="18" t="s">
        <v>271</v>
      </c>
      <c r="B566" s="18" t="s">
        <v>3224</v>
      </c>
      <c r="C566" s="18" t="s">
        <v>115</v>
      </c>
      <c r="D566" s="19">
        <v>19</v>
      </c>
      <c r="E566" s="19">
        <v>33</v>
      </c>
      <c r="F566" s="19">
        <v>24</v>
      </c>
      <c r="G566" s="19">
        <v>2</v>
      </c>
      <c r="H566" s="19">
        <v>4</v>
      </c>
      <c r="I566" s="19">
        <v>2</v>
      </c>
      <c r="J566" s="19">
        <v>3</v>
      </c>
      <c r="K566" s="20">
        <f>ROUND(1+(SUMPRODUCT(INDEX(CachTinhDiem!$B$8:$E$11,MATCH($B566,CachTinhDiem!$A$8:$A$11,0),0),$G566:$J566)-1)*9/4,1)</f>
        <v>4.4000000000000004</v>
      </c>
      <c r="L566" s="20">
        <f>ROUND(1+(INDEX(CachTinhDiem!$B$15:$E$20,MATCH($C566,CachTinhDiem!$A$15:$A$20,0),MATCH($B566,CachTinhDiem!$B$14:$E$14,0))-1)*9/4,1)</f>
        <v>7.8</v>
      </c>
      <c r="M566" s="19">
        <f t="shared" si="8"/>
        <v>0</v>
      </c>
      <c r="N566" s="23">
        <f>MAX(0,1-M566*CachTinhDiem!$B$25)</f>
        <v>1</v>
      </c>
      <c r="O566" s="20">
        <f>ROUND((CachTinhDiem!$B$23*K566+CachTinhDiem!$B$24*L566)*N566,1)</f>
        <v>5.4</v>
      </c>
      <c r="P566" s="19" t="s">
        <v>3227</v>
      </c>
    </row>
    <row r="567" spans="1:16" ht="15" customHeight="1" x14ac:dyDescent="0.35">
      <c r="A567" s="18" t="s">
        <v>1018</v>
      </c>
      <c r="B567" s="18" t="s">
        <v>3224</v>
      </c>
      <c r="C567" s="18" t="s">
        <v>138</v>
      </c>
      <c r="D567" s="19">
        <v>23</v>
      </c>
      <c r="E567" s="19">
        <v>39</v>
      </c>
      <c r="F567" s="19">
        <v>19</v>
      </c>
      <c r="G567" s="19">
        <v>2</v>
      </c>
      <c r="H567" s="19">
        <v>4</v>
      </c>
      <c r="I567" s="19">
        <v>4</v>
      </c>
      <c r="J567" s="19">
        <v>2</v>
      </c>
      <c r="K567" s="20">
        <f>ROUND(1+(SUMPRODUCT(INDEX(CachTinhDiem!$B$8:$E$11,MATCH($B567,CachTinhDiem!$A$8:$A$11,0),0),$G567:$J567)-1)*9/4,1)</f>
        <v>6.4</v>
      </c>
      <c r="L567" s="20">
        <f>ROUND(1+(INDEX(CachTinhDiem!$B$15:$E$20,MATCH($C567,CachTinhDiem!$A$15:$A$20,0),MATCH($B567,CachTinhDiem!$B$14:$E$14,0))-1)*9/4,1)</f>
        <v>10</v>
      </c>
      <c r="M567" s="19">
        <f t="shared" si="8"/>
        <v>4</v>
      </c>
      <c r="N567" s="23">
        <f>MAX(0,1-M567*CachTinhDiem!$B$25)</f>
        <v>0.6</v>
      </c>
      <c r="O567" s="20">
        <f>ROUND((CachTinhDiem!$B$23*K567+CachTinhDiem!$B$24*L567)*N567,1)</f>
        <v>4.5</v>
      </c>
      <c r="P567" s="19" t="s">
        <v>3227</v>
      </c>
    </row>
    <row r="568" spans="1:16" ht="15" customHeight="1" x14ac:dyDescent="0.35">
      <c r="A568" s="18" t="s">
        <v>2510</v>
      </c>
      <c r="B568" s="18" t="s">
        <v>3226</v>
      </c>
      <c r="C568" s="18" t="s">
        <v>103</v>
      </c>
      <c r="D568" s="19">
        <v>19</v>
      </c>
      <c r="E568" s="19">
        <v>34</v>
      </c>
      <c r="F568" s="19">
        <v>18</v>
      </c>
      <c r="G568" s="19">
        <v>2</v>
      </c>
      <c r="H568" s="19">
        <v>3</v>
      </c>
      <c r="I568" s="19">
        <v>2</v>
      </c>
      <c r="J568" s="19">
        <v>5</v>
      </c>
      <c r="K568" s="20">
        <f>ROUND(1+(SUMPRODUCT(INDEX(CachTinhDiem!$B$8:$E$11,MATCH($B568,CachTinhDiem!$A$8:$A$11,0),0),$G568:$J568)-1)*9/4,1)</f>
        <v>5.3</v>
      </c>
      <c r="L568" s="20">
        <f>ROUND(1+(INDEX(CachTinhDiem!$B$15:$E$20,MATCH($C568,CachTinhDiem!$A$15:$A$20,0),MATCH($B568,CachTinhDiem!$B$14:$E$14,0))-1)*9/4,1)</f>
        <v>3.3</v>
      </c>
      <c r="M568" s="19">
        <f t="shared" si="8"/>
        <v>1</v>
      </c>
      <c r="N568" s="23">
        <f>MAX(0,1-M568*CachTinhDiem!$B$25)</f>
        <v>0.9</v>
      </c>
      <c r="O568" s="20">
        <f>ROUND((CachTinhDiem!$B$23*K568+CachTinhDiem!$B$24*L568)*N568,1)</f>
        <v>4.2</v>
      </c>
      <c r="P568" s="19" t="s">
        <v>3227</v>
      </c>
    </row>
    <row r="569" spans="1:16" ht="15" customHeight="1" x14ac:dyDescent="0.35">
      <c r="A569" s="18" t="s">
        <v>1046</v>
      </c>
      <c r="B569" s="18" t="s">
        <v>3226</v>
      </c>
      <c r="C569" s="18" t="s">
        <v>110</v>
      </c>
      <c r="D569" s="19">
        <v>5</v>
      </c>
      <c r="E569" s="19">
        <v>11</v>
      </c>
      <c r="F569" s="19">
        <v>29</v>
      </c>
      <c r="G569" s="19">
        <v>4</v>
      </c>
      <c r="H569" s="19">
        <v>1</v>
      </c>
      <c r="I569" s="19">
        <v>3</v>
      </c>
      <c r="J569" s="19">
        <v>4</v>
      </c>
      <c r="K569" s="20">
        <f>ROUND(1+(SUMPRODUCT(INDEX(CachTinhDiem!$B$8:$E$11,MATCH($B569,CachTinhDiem!$A$8:$A$11,0),0),$G569:$J569)-1)*9/4,1)</f>
        <v>4.5999999999999996</v>
      </c>
      <c r="L569" s="20">
        <f>ROUND(1+(INDEX(CachTinhDiem!$B$15:$E$20,MATCH($C569,CachTinhDiem!$A$15:$A$20,0),MATCH($B569,CachTinhDiem!$B$14:$E$14,0))-1)*9/4,1)</f>
        <v>5.5</v>
      </c>
      <c r="M569" s="19">
        <f t="shared" si="8"/>
        <v>18</v>
      </c>
      <c r="N569" s="23">
        <f>MAX(0,1-M569*CachTinhDiem!$B$25)</f>
        <v>0</v>
      </c>
      <c r="O569" s="20">
        <f>ROUND((CachTinhDiem!$B$23*K569+CachTinhDiem!$B$24*L569)*N569,1)</f>
        <v>0</v>
      </c>
      <c r="P569" s="19" t="s">
        <v>3227</v>
      </c>
    </row>
    <row r="570" spans="1:16" ht="15" customHeight="1" x14ac:dyDescent="0.35">
      <c r="A570" s="18" t="s">
        <v>2492</v>
      </c>
      <c r="B570" s="18" t="s">
        <v>3229</v>
      </c>
      <c r="C570" s="18" t="s">
        <v>115</v>
      </c>
      <c r="D570" s="19">
        <v>24</v>
      </c>
      <c r="E570" s="19">
        <v>38</v>
      </c>
      <c r="F570" s="19">
        <v>6</v>
      </c>
      <c r="G570" s="19">
        <v>2</v>
      </c>
      <c r="H570" s="19">
        <v>5</v>
      </c>
      <c r="I570" s="19">
        <v>3</v>
      </c>
      <c r="J570" s="19">
        <v>3</v>
      </c>
      <c r="K570" s="20">
        <f>ROUND(1+(SUMPRODUCT(INDEX(CachTinhDiem!$B$8:$E$11,MATCH($B570,CachTinhDiem!$A$8:$A$11,0),0),$G570:$J570)-1)*9/4,1)</f>
        <v>6.6</v>
      </c>
      <c r="L570" s="20">
        <f>ROUND(1+(INDEX(CachTinhDiem!$B$15:$E$20,MATCH($C570,CachTinhDiem!$A$15:$A$20,0),MATCH($B570,CachTinhDiem!$B$14:$E$14,0))-1)*9/4,1)</f>
        <v>10</v>
      </c>
      <c r="M570" s="19">
        <f t="shared" si="8"/>
        <v>18</v>
      </c>
      <c r="N570" s="23">
        <f>MAX(0,1-M570*CachTinhDiem!$B$25)</f>
        <v>0</v>
      </c>
      <c r="O570" s="20">
        <f>ROUND((CachTinhDiem!$B$23*K570+CachTinhDiem!$B$24*L570)*N570,1)</f>
        <v>0</v>
      </c>
      <c r="P570" s="19" t="s">
        <v>3225</v>
      </c>
    </row>
    <row r="571" spans="1:16" ht="15" customHeight="1" x14ac:dyDescent="0.35">
      <c r="A571" s="18" t="s">
        <v>1701</v>
      </c>
      <c r="B571" s="18" t="s">
        <v>3228</v>
      </c>
      <c r="C571" s="18" t="s">
        <v>103</v>
      </c>
      <c r="D571" s="19">
        <v>15</v>
      </c>
      <c r="E571" s="19">
        <v>34</v>
      </c>
      <c r="F571" s="19">
        <v>14</v>
      </c>
      <c r="G571" s="19">
        <v>2</v>
      </c>
      <c r="H571" s="19">
        <v>5</v>
      </c>
      <c r="I571" s="19">
        <v>3</v>
      </c>
      <c r="J571" s="19">
        <v>4</v>
      </c>
      <c r="K571" s="20">
        <f>ROUND(1+(SUMPRODUCT(INDEX(CachTinhDiem!$B$8:$E$11,MATCH($B571,CachTinhDiem!$A$8:$A$11,0),0),$G571:$J571)-1)*9/4,1)</f>
        <v>7.8</v>
      </c>
      <c r="L571" s="20">
        <f>ROUND(1+(INDEX(CachTinhDiem!$B$15:$E$20,MATCH($C571,CachTinhDiem!$A$15:$A$20,0),MATCH($B571,CachTinhDiem!$B$14:$E$14,0))-1)*9/4,1)</f>
        <v>10</v>
      </c>
      <c r="M571" s="19">
        <f t="shared" si="8"/>
        <v>1</v>
      </c>
      <c r="N571" s="23">
        <f>MAX(0,1-M571*CachTinhDiem!$B$25)</f>
        <v>0.9</v>
      </c>
      <c r="O571" s="20">
        <f>ROUND((CachTinhDiem!$B$23*K571+CachTinhDiem!$B$24*L571)*N571,1)</f>
        <v>7.6</v>
      </c>
      <c r="P571" s="19" t="s">
        <v>3227</v>
      </c>
    </row>
    <row r="572" spans="1:16" ht="15" customHeight="1" x14ac:dyDescent="0.35">
      <c r="A572" s="18" t="s">
        <v>2668</v>
      </c>
      <c r="B572" s="18" t="s">
        <v>3224</v>
      </c>
      <c r="C572" s="18" t="s">
        <v>138</v>
      </c>
      <c r="D572" s="19">
        <v>7</v>
      </c>
      <c r="E572" s="19">
        <v>40</v>
      </c>
      <c r="F572" s="19">
        <v>10</v>
      </c>
      <c r="G572" s="19">
        <v>3</v>
      </c>
      <c r="H572" s="19">
        <v>5</v>
      </c>
      <c r="I572" s="19">
        <v>5</v>
      </c>
      <c r="J572" s="19">
        <v>2</v>
      </c>
      <c r="K572" s="20">
        <f>ROUND(1+(SUMPRODUCT(INDEX(CachTinhDiem!$B$8:$E$11,MATCH($B572,CachTinhDiem!$A$8:$A$11,0),0),$G572:$J572)-1)*9/4,1)</f>
        <v>8.4</v>
      </c>
      <c r="L572" s="20">
        <f>ROUND(1+(INDEX(CachTinhDiem!$B$15:$E$20,MATCH($C572,CachTinhDiem!$A$15:$A$20,0),MATCH($B572,CachTinhDiem!$B$14:$E$14,0))-1)*9/4,1)</f>
        <v>10</v>
      </c>
      <c r="M572" s="19">
        <f t="shared" si="8"/>
        <v>0</v>
      </c>
      <c r="N572" s="23">
        <f>MAX(0,1-M572*CachTinhDiem!$B$25)</f>
        <v>1</v>
      </c>
      <c r="O572" s="20">
        <f>ROUND((CachTinhDiem!$B$23*K572+CachTinhDiem!$B$24*L572)*N572,1)</f>
        <v>8.9</v>
      </c>
      <c r="P572" s="19" t="s">
        <v>3227</v>
      </c>
    </row>
    <row r="573" spans="1:16" ht="15" customHeight="1" x14ac:dyDescent="0.35">
      <c r="A573" s="18" t="s">
        <v>2811</v>
      </c>
      <c r="B573" s="18" t="s">
        <v>3224</v>
      </c>
      <c r="C573" s="18" t="s">
        <v>115</v>
      </c>
      <c r="D573" s="19">
        <v>16</v>
      </c>
      <c r="E573" s="19">
        <v>37</v>
      </c>
      <c r="F573" s="19">
        <v>39</v>
      </c>
      <c r="G573" s="19">
        <v>2</v>
      </c>
      <c r="H573" s="19">
        <v>3</v>
      </c>
      <c r="I573" s="19">
        <v>4</v>
      </c>
      <c r="J573" s="19">
        <v>3</v>
      </c>
      <c r="K573" s="20">
        <f>ROUND(1+(SUMPRODUCT(INDEX(CachTinhDiem!$B$8:$E$11,MATCH($B573,CachTinhDiem!$A$8:$A$11,0),0),$G573:$J573)-1)*9/4,1)</f>
        <v>6.2</v>
      </c>
      <c r="L573" s="20">
        <f>ROUND(1+(INDEX(CachTinhDiem!$B$15:$E$20,MATCH($C573,CachTinhDiem!$A$15:$A$20,0),MATCH($B573,CachTinhDiem!$B$14:$E$14,0))-1)*9/4,1)</f>
        <v>7.8</v>
      </c>
      <c r="M573" s="19">
        <f t="shared" si="8"/>
        <v>2</v>
      </c>
      <c r="N573" s="23">
        <f>MAX(0,1-M573*CachTinhDiem!$B$25)</f>
        <v>0.8</v>
      </c>
      <c r="O573" s="20">
        <f>ROUND((CachTinhDiem!$B$23*K573+CachTinhDiem!$B$24*L573)*N573,1)</f>
        <v>5.3</v>
      </c>
      <c r="P573" s="19" t="s">
        <v>3227</v>
      </c>
    </row>
    <row r="574" spans="1:16" ht="15" customHeight="1" x14ac:dyDescent="0.35">
      <c r="A574" s="18" t="s">
        <v>625</v>
      </c>
      <c r="B574" s="18" t="s">
        <v>3229</v>
      </c>
      <c r="C574" s="18" t="s">
        <v>150</v>
      </c>
      <c r="D574" s="19">
        <v>5</v>
      </c>
      <c r="E574" s="19">
        <v>16</v>
      </c>
      <c r="F574" s="19">
        <v>28</v>
      </c>
      <c r="G574" s="19">
        <v>4</v>
      </c>
      <c r="H574" s="19">
        <v>1</v>
      </c>
      <c r="I574" s="19">
        <v>2</v>
      </c>
      <c r="J574" s="19">
        <v>3</v>
      </c>
      <c r="K574" s="20">
        <f>ROUND(1+(SUMPRODUCT(INDEX(CachTinhDiem!$B$8:$E$11,MATCH($B574,CachTinhDiem!$A$8:$A$11,0),0),$G574:$J574)-1)*9/4,1)</f>
        <v>3.7</v>
      </c>
      <c r="L574" s="20">
        <f>ROUND(1+(INDEX(CachTinhDiem!$B$15:$E$20,MATCH($C574,CachTinhDiem!$A$15:$A$20,0),MATCH($B574,CachTinhDiem!$B$14:$E$14,0))-1)*9/4,1)</f>
        <v>7.8</v>
      </c>
      <c r="M574" s="19">
        <f t="shared" si="8"/>
        <v>12</v>
      </c>
      <c r="N574" s="23">
        <f>MAX(0,1-M574*CachTinhDiem!$B$25)</f>
        <v>0</v>
      </c>
      <c r="O574" s="20">
        <f>ROUND((CachTinhDiem!$B$23*K574+CachTinhDiem!$B$24*L574)*N574,1)</f>
        <v>0</v>
      </c>
      <c r="P574" s="19" t="s">
        <v>3225</v>
      </c>
    </row>
    <row r="575" spans="1:16" ht="15" customHeight="1" x14ac:dyDescent="0.35">
      <c r="A575" s="18" t="s">
        <v>3005</v>
      </c>
      <c r="B575" s="18" t="s">
        <v>3228</v>
      </c>
      <c r="C575" s="18" t="s">
        <v>115</v>
      </c>
      <c r="D575" s="19">
        <v>18</v>
      </c>
      <c r="E575" s="19">
        <v>39</v>
      </c>
      <c r="F575" s="19">
        <v>40</v>
      </c>
      <c r="G575" s="19">
        <v>2</v>
      </c>
      <c r="H575" s="19">
        <v>3</v>
      </c>
      <c r="I575" s="19">
        <v>3</v>
      </c>
      <c r="J575" s="19">
        <v>2</v>
      </c>
      <c r="K575" s="20">
        <f>ROUND(1+(SUMPRODUCT(INDEX(CachTinhDiem!$B$8:$E$11,MATCH($B575,CachTinhDiem!$A$8:$A$11,0),0),$G575:$J575)-1)*9/4,1)</f>
        <v>4.2</v>
      </c>
      <c r="L575" s="20">
        <f>ROUND(1+(INDEX(CachTinhDiem!$B$15:$E$20,MATCH($C575,CachTinhDiem!$A$15:$A$20,0),MATCH($B575,CachTinhDiem!$B$14:$E$14,0))-1)*9/4,1)</f>
        <v>5.5</v>
      </c>
      <c r="M575" s="19">
        <f t="shared" si="8"/>
        <v>1</v>
      </c>
      <c r="N575" s="23">
        <f>MAX(0,1-M575*CachTinhDiem!$B$25)</f>
        <v>0.9</v>
      </c>
      <c r="O575" s="20">
        <f>ROUND((CachTinhDiem!$B$23*K575+CachTinhDiem!$B$24*L575)*N575,1)</f>
        <v>4.0999999999999996</v>
      </c>
      <c r="P575" s="19" t="s">
        <v>3227</v>
      </c>
    </row>
    <row r="576" spans="1:16" ht="15" customHeight="1" x14ac:dyDescent="0.35">
      <c r="A576" s="18" t="s">
        <v>790</v>
      </c>
      <c r="B576" s="18" t="s">
        <v>3226</v>
      </c>
      <c r="C576" s="18" t="s">
        <v>115</v>
      </c>
      <c r="D576" s="19">
        <v>20</v>
      </c>
      <c r="E576" s="19">
        <v>38</v>
      </c>
      <c r="F576" s="19">
        <v>9</v>
      </c>
      <c r="G576" s="19">
        <v>2</v>
      </c>
      <c r="H576" s="19">
        <v>5</v>
      </c>
      <c r="I576" s="19">
        <v>4</v>
      </c>
      <c r="J576" s="19">
        <v>4</v>
      </c>
      <c r="K576" s="20">
        <f>ROUND(1+(SUMPRODUCT(INDEX(CachTinhDiem!$B$8:$E$11,MATCH($B576,CachTinhDiem!$A$8:$A$11,0),0),$G576:$J576)-1)*9/4,1)</f>
        <v>8.4</v>
      </c>
      <c r="L576" s="20">
        <f>ROUND(1+(INDEX(CachTinhDiem!$B$15:$E$20,MATCH($C576,CachTinhDiem!$A$15:$A$20,0),MATCH($B576,CachTinhDiem!$B$14:$E$14,0))-1)*9/4,1)</f>
        <v>10</v>
      </c>
      <c r="M576" s="19">
        <f t="shared" si="8"/>
        <v>11</v>
      </c>
      <c r="N576" s="23">
        <f>MAX(0,1-M576*CachTinhDiem!$B$25)</f>
        <v>0</v>
      </c>
      <c r="O576" s="20">
        <f>ROUND((CachTinhDiem!$B$23*K576+CachTinhDiem!$B$24*L576)*N576,1)</f>
        <v>0</v>
      </c>
      <c r="P576" s="19" t="s">
        <v>3227</v>
      </c>
    </row>
    <row r="577" spans="1:16" ht="15" customHeight="1" x14ac:dyDescent="0.35">
      <c r="A577" s="18" t="s">
        <v>1956</v>
      </c>
      <c r="B577" s="18" t="s">
        <v>3224</v>
      </c>
      <c r="C577" s="18" t="s">
        <v>90</v>
      </c>
      <c r="D577" s="19">
        <v>9</v>
      </c>
      <c r="E577" s="19">
        <v>30</v>
      </c>
      <c r="F577" s="19">
        <v>22</v>
      </c>
      <c r="G577" s="19">
        <v>2</v>
      </c>
      <c r="H577" s="19">
        <v>3</v>
      </c>
      <c r="I577" s="19">
        <v>4</v>
      </c>
      <c r="J577" s="19">
        <v>2</v>
      </c>
      <c r="K577" s="20">
        <f>ROUND(1+(SUMPRODUCT(INDEX(CachTinhDiem!$B$8:$E$11,MATCH($B577,CachTinhDiem!$A$8:$A$11,0),0),$G577:$J577)-1)*9/4,1)</f>
        <v>6</v>
      </c>
      <c r="L577" s="20">
        <f>ROUND(1+(INDEX(CachTinhDiem!$B$15:$E$20,MATCH($C577,CachTinhDiem!$A$15:$A$20,0),MATCH($B577,CachTinhDiem!$B$14:$E$14,0))-1)*9/4,1)</f>
        <v>5.5</v>
      </c>
      <c r="M577" s="19">
        <f t="shared" si="8"/>
        <v>0</v>
      </c>
      <c r="N577" s="23">
        <f>MAX(0,1-M577*CachTinhDiem!$B$25)</f>
        <v>1</v>
      </c>
      <c r="O577" s="20">
        <f>ROUND((CachTinhDiem!$B$23*K577+CachTinhDiem!$B$24*L577)*N577,1)</f>
        <v>5.9</v>
      </c>
      <c r="P577" s="19" t="s">
        <v>3225</v>
      </c>
    </row>
    <row r="578" spans="1:16" ht="15" customHeight="1" x14ac:dyDescent="0.35">
      <c r="A578" s="18" t="s">
        <v>1359</v>
      </c>
      <c r="B578" s="18" t="s">
        <v>3226</v>
      </c>
      <c r="C578" s="18" t="s">
        <v>103</v>
      </c>
      <c r="D578" s="19">
        <v>5</v>
      </c>
      <c r="E578" s="19">
        <v>20</v>
      </c>
      <c r="F578" s="19">
        <v>25</v>
      </c>
      <c r="G578" s="19">
        <v>4</v>
      </c>
      <c r="H578" s="19">
        <v>1</v>
      </c>
      <c r="I578" s="19">
        <v>2</v>
      </c>
      <c r="J578" s="19">
        <v>4</v>
      </c>
      <c r="K578" s="20">
        <f>ROUND(1+(SUMPRODUCT(INDEX(CachTinhDiem!$B$8:$E$11,MATCH($B578,CachTinhDiem!$A$8:$A$11,0),0),$G578:$J578)-1)*9/4,1)</f>
        <v>3.5</v>
      </c>
      <c r="L578" s="20">
        <f>ROUND(1+(INDEX(CachTinhDiem!$B$15:$E$20,MATCH($C578,CachTinhDiem!$A$15:$A$20,0),MATCH($B578,CachTinhDiem!$B$14:$E$14,0))-1)*9/4,1)</f>
        <v>3.3</v>
      </c>
      <c r="M578" s="19">
        <f t="shared" ref="M578:M641" si="9">MAX(0,$D578-$F578,$F578-$E578)</f>
        <v>5</v>
      </c>
      <c r="N578" s="23">
        <f>MAX(0,1-M578*CachTinhDiem!$B$25)</f>
        <v>0.5</v>
      </c>
      <c r="O578" s="20">
        <f>ROUND((CachTinhDiem!$B$23*K578+CachTinhDiem!$B$24*L578)*N578,1)</f>
        <v>1.7</v>
      </c>
      <c r="P578" s="19" t="s">
        <v>3227</v>
      </c>
    </row>
    <row r="579" spans="1:16" ht="15" customHeight="1" x14ac:dyDescent="0.35">
      <c r="A579" s="18" t="s">
        <v>2297</v>
      </c>
      <c r="B579" s="18" t="s">
        <v>3224</v>
      </c>
      <c r="C579" s="18" t="s">
        <v>115</v>
      </c>
      <c r="D579" s="19">
        <v>15</v>
      </c>
      <c r="E579" s="19">
        <v>33</v>
      </c>
      <c r="F579" s="19">
        <v>29</v>
      </c>
      <c r="G579" s="19">
        <v>2</v>
      </c>
      <c r="H579" s="19">
        <v>3</v>
      </c>
      <c r="I579" s="19">
        <v>4</v>
      </c>
      <c r="J579" s="19">
        <v>3</v>
      </c>
      <c r="K579" s="20">
        <f>ROUND(1+(SUMPRODUCT(INDEX(CachTinhDiem!$B$8:$E$11,MATCH($B579,CachTinhDiem!$A$8:$A$11,0),0),$G579:$J579)-1)*9/4,1)</f>
        <v>6.2</v>
      </c>
      <c r="L579" s="20">
        <f>ROUND(1+(INDEX(CachTinhDiem!$B$15:$E$20,MATCH($C579,CachTinhDiem!$A$15:$A$20,0),MATCH($B579,CachTinhDiem!$B$14:$E$14,0))-1)*9/4,1)</f>
        <v>7.8</v>
      </c>
      <c r="M579" s="19">
        <f t="shared" si="9"/>
        <v>0</v>
      </c>
      <c r="N579" s="23">
        <f>MAX(0,1-M579*CachTinhDiem!$B$25)</f>
        <v>1</v>
      </c>
      <c r="O579" s="20">
        <f>ROUND((CachTinhDiem!$B$23*K579+CachTinhDiem!$B$24*L579)*N579,1)</f>
        <v>6.7</v>
      </c>
      <c r="P579" s="19" t="s">
        <v>3227</v>
      </c>
    </row>
    <row r="580" spans="1:16" ht="15" customHeight="1" x14ac:dyDescent="0.35">
      <c r="A580" s="18" t="s">
        <v>1020</v>
      </c>
      <c r="B580" s="18" t="s">
        <v>3224</v>
      </c>
      <c r="C580" s="18" t="s">
        <v>90</v>
      </c>
      <c r="D580" s="19">
        <v>7</v>
      </c>
      <c r="E580" s="19">
        <v>19</v>
      </c>
      <c r="F580" s="19">
        <v>26</v>
      </c>
      <c r="G580" s="19">
        <v>4</v>
      </c>
      <c r="H580" s="19">
        <v>2</v>
      </c>
      <c r="I580" s="19">
        <v>4</v>
      </c>
      <c r="J580" s="19">
        <v>2</v>
      </c>
      <c r="K580" s="20">
        <f>ROUND(1+(SUMPRODUCT(INDEX(CachTinhDiem!$B$8:$E$11,MATCH($B580,CachTinhDiem!$A$8:$A$11,0),0),$G580:$J580)-1)*9/4,1)</f>
        <v>6.4</v>
      </c>
      <c r="L580" s="20">
        <f>ROUND(1+(INDEX(CachTinhDiem!$B$15:$E$20,MATCH($C580,CachTinhDiem!$A$15:$A$20,0),MATCH($B580,CachTinhDiem!$B$14:$E$14,0))-1)*9/4,1)</f>
        <v>5.5</v>
      </c>
      <c r="M580" s="19">
        <f t="shared" si="9"/>
        <v>7</v>
      </c>
      <c r="N580" s="23">
        <f>MAX(0,1-M580*CachTinhDiem!$B$25)</f>
        <v>0.29999999999999993</v>
      </c>
      <c r="O580" s="20">
        <f>ROUND((CachTinhDiem!$B$23*K580+CachTinhDiem!$B$24*L580)*N580,1)</f>
        <v>1.8</v>
      </c>
      <c r="P580" s="19" t="s">
        <v>3225</v>
      </c>
    </row>
    <row r="581" spans="1:16" ht="15" customHeight="1" x14ac:dyDescent="0.35">
      <c r="A581" s="18" t="s">
        <v>418</v>
      </c>
      <c r="B581" s="18" t="s">
        <v>3226</v>
      </c>
      <c r="C581" s="18" t="s">
        <v>110</v>
      </c>
      <c r="D581" s="19">
        <v>19</v>
      </c>
      <c r="E581" s="19">
        <v>35</v>
      </c>
      <c r="F581" s="19">
        <v>15</v>
      </c>
      <c r="G581" s="19">
        <v>2</v>
      </c>
      <c r="H581" s="19">
        <v>5</v>
      </c>
      <c r="I581" s="19">
        <v>2</v>
      </c>
      <c r="J581" s="19">
        <v>4</v>
      </c>
      <c r="K581" s="20">
        <f>ROUND(1+(SUMPRODUCT(INDEX(CachTinhDiem!$B$8:$E$11,MATCH($B581,CachTinhDiem!$A$8:$A$11,0),0),$G581:$J581)-1)*9/4,1)</f>
        <v>6.2</v>
      </c>
      <c r="L581" s="20">
        <f>ROUND(1+(INDEX(CachTinhDiem!$B$15:$E$20,MATCH($C581,CachTinhDiem!$A$15:$A$20,0),MATCH($B581,CachTinhDiem!$B$14:$E$14,0))-1)*9/4,1)</f>
        <v>5.5</v>
      </c>
      <c r="M581" s="19">
        <f t="shared" si="9"/>
        <v>4</v>
      </c>
      <c r="N581" s="23">
        <f>MAX(0,1-M581*CachTinhDiem!$B$25)</f>
        <v>0.6</v>
      </c>
      <c r="O581" s="20">
        <f>ROUND((CachTinhDiem!$B$23*K581+CachTinhDiem!$B$24*L581)*N581,1)</f>
        <v>3.6</v>
      </c>
      <c r="P581" s="19" t="s">
        <v>3227</v>
      </c>
    </row>
    <row r="582" spans="1:16" ht="15" customHeight="1" x14ac:dyDescent="0.35">
      <c r="A582" s="18" t="s">
        <v>2396</v>
      </c>
      <c r="B582" s="18" t="s">
        <v>3229</v>
      </c>
      <c r="C582" s="18" t="s">
        <v>103</v>
      </c>
      <c r="D582" s="19">
        <v>20</v>
      </c>
      <c r="E582" s="19">
        <v>35</v>
      </c>
      <c r="F582" s="19">
        <v>14</v>
      </c>
      <c r="G582" s="19">
        <v>2</v>
      </c>
      <c r="H582" s="19">
        <v>3</v>
      </c>
      <c r="I582" s="19">
        <v>3</v>
      </c>
      <c r="J582" s="19">
        <v>5</v>
      </c>
      <c r="K582" s="20">
        <f>ROUND(1+(SUMPRODUCT(INDEX(CachTinhDiem!$B$8:$E$11,MATCH($B582,CachTinhDiem!$A$8:$A$11,0),0),$G582:$J582)-1)*9/4,1)</f>
        <v>6.6</v>
      </c>
      <c r="L582" s="20">
        <f>ROUND(1+(INDEX(CachTinhDiem!$B$15:$E$20,MATCH($C582,CachTinhDiem!$A$15:$A$20,0),MATCH($B582,CachTinhDiem!$B$14:$E$14,0))-1)*9/4,1)</f>
        <v>7.8</v>
      </c>
      <c r="M582" s="19">
        <f t="shared" si="9"/>
        <v>6</v>
      </c>
      <c r="N582" s="23">
        <f>MAX(0,1-M582*CachTinhDiem!$B$25)</f>
        <v>0.39999999999999991</v>
      </c>
      <c r="O582" s="20">
        <f>ROUND((CachTinhDiem!$B$23*K582+CachTinhDiem!$B$24*L582)*N582,1)</f>
        <v>2.8</v>
      </c>
      <c r="P582" s="19" t="s">
        <v>3227</v>
      </c>
    </row>
    <row r="583" spans="1:16" ht="15" customHeight="1" x14ac:dyDescent="0.35">
      <c r="A583" s="18" t="s">
        <v>2032</v>
      </c>
      <c r="B583" s="18" t="s">
        <v>3226</v>
      </c>
      <c r="C583" s="18" t="s">
        <v>103</v>
      </c>
      <c r="D583" s="19">
        <v>15</v>
      </c>
      <c r="E583" s="19">
        <v>33</v>
      </c>
      <c r="F583" s="19">
        <v>11</v>
      </c>
      <c r="G583" s="19">
        <v>2</v>
      </c>
      <c r="H583" s="19">
        <v>4</v>
      </c>
      <c r="I583" s="19">
        <v>3</v>
      </c>
      <c r="J583" s="19">
        <v>5</v>
      </c>
      <c r="K583" s="20">
        <f>ROUND(1+(SUMPRODUCT(INDEX(CachTinhDiem!$B$8:$E$11,MATCH($B583,CachTinhDiem!$A$8:$A$11,0),0),$G583:$J583)-1)*9/4,1)</f>
        <v>7.1</v>
      </c>
      <c r="L583" s="20">
        <f>ROUND(1+(INDEX(CachTinhDiem!$B$15:$E$20,MATCH($C583,CachTinhDiem!$A$15:$A$20,0),MATCH($B583,CachTinhDiem!$B$14:$E$14,0))-1)*9/4,1)</f>
        <v>3.3</v>
      </c>
      <c r="M583" s="19">
        <f t="shared" si="9"/>
        <v>4</v>
      </c>
      <c r="N583" s="23">
        <f>MAX(0,1-M583*CachTinhDiem!$B$25)</f>
        <v>0.6</v>
      </c>
      <c r="O583" s="20">
        <f>ROUND((CachTinhDiem!$B$23*K583+CachTinhDiem!$B$24*L583)*N583,1)</f>
        <v>3.6</v>
      </c>
      <c r="P583" s="19" t="s">
        <v>3227</v>
      </c>
    </row>
    <row r="584" spans="1:16" ht="15" customHeight="1" x14ac:dyDescent="0.35">
      <c r="A584" s="18" t="s">
        <v>1625</v>
      </c>
      <c r="B584" s="18" t="s">
        <v>3226</v>
      </c>
      <c r="C584" s="18" t="s">
        <v>138</v>
      </c>
      <c r="D584" s="19">
        <v>10</v>
      </c>
      <c r="E584" s="19">
        <v>32</v>
      </c>
      <c r="F584" s="19">
        <v>38</v>
      </c>
      <c r="G584" s="19">
        <v>2</v>
      </c>
      <c r="H584" s="19">
        <v>3</v>
      </c>
      <c r="I584" s="19">
        <v>5</v>
      </c>
      <c r="J584" s="19">
        <v>3</v>
      </c>
      <c r="K584" s="20">
        <f>ROUND(1+(SUMPRODUCT(INDEX(CachTinhDiem!$B$8:$E$11,MATCH($B584,CachTinhDiem!$A$8:$A$11,0),0),$G584:$J584)-1)*9/4,1)</f>
        <v>7.8</v>
      </c>
      <c r="L584" s="20">
        <f>ROUND(1+(INDEX(CachTinhDiem!$B$15:$E$20,MATCH($C584,CachTinhDiem!$A$15:$A$20,0),MATCH($B584,CachTinhDiem!$B$14:$E$14,0))-1)*9/4,1)</f>
        <v>7.8</v>
      </c>
      <c r="M584" s="19">
        <f t="shared" si="9"/>
        <v>6</v>
      </c>
      <c r="N584" s="23">
        <f>MAX(0,1-M584*CachTinhDiem!$B$25)</f>
        <v>0.39999999999999991</v>
      </c>
      <c r="O584" s="20">
        <f>ROUND((CachTinhDiem!$B$23*K584+CachTinhDiem!$B$24*L584)*N584,1)</f>
        <v>3.1</v>
      </c>
      <c r="P584" s="19" t="s">
        <v>3227</v>
      </c>
    </row>
    <row r="585" spans="1:16" ht="15" customHeight="1" x14ac:dyDescent="0.35">
      <c r="A585" s="18" t="s">
        <v>1769</v>
      </c>
      <c r="B585" s="18" t="s">
        <v>3228</v>
      </c>
      <c r="C585" s="18" t="s">
        <v>150</v>
      </c>
      <c r="D585" s="19">
        <v>5</v>
      </c>
      <c r="E585" s="19">
        <v>18</v>
      </c>
      <c r="F585" s="19">
        <v>10</v>
      </c>
      <c r="G585" s="19">
        <v>4</v>
      </c>
      <c r="H585" s="19">
        <v>1</v>
      </c>
      <c r="I585" s="19">
        <v>4</v>
      </c>
      <c r="J585" s="19">
        <v>3</v>
      </c>
      <c r="K585" s="20">
        <f>ROUND(1+(SUMPRODUCT(INDEX(CachTinhDiem!$B$8:$E$11,MATCH($B585,CachTinhDiem!$A$8:$A$11,0),0),$G585:$J585)-1)*9/4,1)</f>
        <v>5.0999999999999996</v>
      </c>
      <c r="L585" s="20">
        <f>ROUND(1+(INDEX(CachTinhDiem!$B$15:$E$20,MATCH($C585,CachTinhDiem!$A$15:$A$20,0),MATCH($B585,CachTinhDiem!$B$14:$E$14,0))-1)*9/4,1)</f>
        <v>5.5</v>
      </c>
      <c r="M585" s="19">
        <f t="shared" si="9"/>
        <v>0</v>
      </c>
      <c r="N585" s="23">
        <f>MAX(0,1-M585*CachTinhDiem!$B$25)</f>
        <v>1</v>
      </c>
      <c r="O585" s="20">
        <f>ROUND((CachTinhDiem!$B$23*K585+CachTinhDiem!$B$24*L585)*N585,1)</f>
        <v>5.2</v>
      </c>
      <c r="P585" s="19" t="s">
        <v>3227</v>
      </c>
    </row>
    <row r="586" spans="1:16" ht="15" customHeight="1" x14ac:dyDescent="0.35">
      <c r="A586" s="18" t="s">
        <v>2287</v>
      </c>
      <c r="B586" s="18" t="s">
        <v>3226</v>
      </c>
      <c r="C586" s="18" t="s">
        <v>115</v>
      </c>
      <c r="D586" s="19">
        <v>18</v>
      </c>
      <c r="E586" s="19">
        <v>36</v>
      </c>
      <c r="F586" s="19">
        <v>20</v>
      </c>
      <c r="G586" s="19">
        <v>2</v>
      </c>
      <c r="H586" s="19">
        <v>4</v>
      </c>
      <c r="I586" s="19">
        <v>3</v>
      </c>
      <c r="J586" s="19">
        <v>4</v>
      </c>
      <c r="K586" s="20">
        <f>ROUND(1+(SUMPRODUCT(INDEX(CachTinhDiem!$B$8:$E$11,MATCH($B586,CachTinhDiem!$A$8:$A$11,0),0),$G586:$J586)-1)*9/4,1)</f>
        <v>6.6</v>
      </c>
      <c r="L586" s="20">
        <f>ROUND(1+(INDEX(CachTinhDiem!$B$15:$E$20,MATCH($C586,CachTinhDiem!$A$15:$A$20,0),MATCH($B586,CachTinhDiem!$B$14:$E$14,0))-1)*9/4,1)</f>
        <v>10</v>
      </c>
      <c r="M586" s="19">
        <f t="shared" si="9"/>
        <v>0</v>
      </c>
      <c r="N586" s="23">
        <f>MAX(0,1-M586*CachTinhDiem!$B$25)</f>
        <v>1</v>
      </c>
      <c r="O586" s="20">
        <f>ROUND((CachTinhDiem!$B$23*K586+CachTinhDiem!$B$24*L586)*N586,1)</f>
        <v>7.6</v>
      </c>
      <c r="P586" s="19" t="s">
        <v>3227</v>
      </c>
    </row>
    <row r="587" spans="1:16" ht="15" customHeight="1" x14ac:dyDescent="0.35">
      <c r="A587" s="18" t="s">
        <v>2580</v>
      </c>
      <c r="B587" s="18" t="s">
        <v>3228</v>
      </c>
      <c r="C587" s="18" t="s">
        <v>103</v>
      </c>
      <c r="D587" s="19">
        <v>15</v>
      </c>
      <c r="E587" s="19">
        <v>34</v>
      </c>
      <c r="F587" s="19">
        <v>30</v>
      </c>
      <c r="G587" s="19">
        <v>2</v>
      </c>
      <c r="H587" s="19">
        <v>1</v>
      </c>
      <c r="I587" s="19">
        <v>1</v>
      </c>
      <c r="J587" s="19">
        <v>5</v>
      </c>
      <c r="K587" s="20">
        <f>ROUND(1+(SUMPRODUCT(INDEX(CachTinhDiem!$B$8:$E$11,MATCH($B587,CachTinhDiem!$A$8:$A$11,0),0),$G587:$J587)-1)*9/4,1)</f>
        <v>6.4</v>
      </c>
      <c r="L587" s="20">
        <f>ROUND(1+(INDEX(CachTinhDiem!$B$15:$E$20,MATCH($C587,CachTinhDiem!$A$15:$A$20,0),MATCH($B587,CachTinhDiem!$B$14:$E$14,0))-1)*9/4,1)</f>
        <v>10</v>
      </c>
      <c r="M587" s="19">
        <f t="shared" si="9"/>
        <v>0</v>
      </c>
      <c r="N587" s="23">
        <f>MAX(0,1-M587*CachTinhDiem!$B$25)</f>
        <v>1</v>
      </c>
      <c r="O587" s="20">
        <f>ROUND((CachTinhDiem!$B$23*K587+CachTinhDiem!$B$24*L587)*N587,1)</f>
        <v>7.5</v>
      </c>
      <c r="P587" s="19" t="s">
        <v>3227</v>
      </c>
    </row>
    <row r="588" spans="1:16" ht="15" customHeight="1" x14ac:dyDescent="0.35">
      <c r="A588" s="18" t="s">
        <v>158</v>
      </c>
      <c r="B588" s="18" t="s">
        <v>3228</v>
      </c>
      <c r="C588" s="18" t="s">
        <v>90</v>
      </c>
      <c r="D588" s="19">
        <v>20</v>
      </c>
      <c r="E588" s="19">
        <v>37</v>
      </c>
      <c r="F588" s="19">
        <v>12</v>
      </c>
      <c r="G588" s="19">
        <v>2</v>
      </c>
      <c r="H588" s="19">
        <v>5</v>
      </c>
      <c r="I588" s="19">
        <v>2</v>
      </c>
      <c r="J588" s="19">
        <v>2</v>
      </c>
      <c r="K588" s="20">
        <f>ROUND(1+(SUMPRODUCT(INDEX(CachTinhDiem!$B$8:$E$11,MATCH($B588,CachTinhDiem!$A$8:$A$11,0),0),$G588:$J588)-1)*9/4,1)</f>
        <v>4.5999999999999996</v>
      </c>
      <c r="L588" s="20">
        <f>ROUND(1+(INDEX(CachTinhDiem!$B$15:$E$20,MATCH($C588,CachTinhDiem!$A$15:$A$20,0),MATCH($B588,CachTinhDiem!$B$14:$E$14,0))-1)*9/4,1)</f>
        <v>3.3</v>
      </c>
      <c r="M588" s="19">
        <f t="shared" si="9"/>
        <v>8</v>
      </c>
      <c r="N588" s="23">
        <f>MAX(0,1-M588*CachTinhDiem!$B$25)</f>
        <v>0.19999999999999996</v>
      </c>
      <c r="O588" s="20">
        <f>ROUND((CachTinhDiem!$B$23*K588+CachTinhDiem!$B$24*L588)*N588,1)</f>
        <v>0.8</v>
      </c>
      <c r="P588" s="19" t="s">
        <v>3227</v>
      </c>
    </row>
    <row r="589" spans="1:16" ht="15" customHeight="1" x14ac:dyDescent="0.35">
      <c r="A589" s="18" t="s">
        <v>2592</v>
      </c>
      <c r="B589" s="18" t="s">
        <v>3228</v>
      </c>
      <c r="C589" s="18" t="s">
        <v>115</v>
      </c>
      <c r="D589" s="19">
        <v>5</v>
      </c>
      <c r="E589" s="19">
        <v>10</v>
      </c>
      <c r="F589" s="19">
        <v>14</v>
      </c>
      <c r="G589" s="19">
        <v>4</v>
      </c>
      <c r="H589" s="19">
        <v>1</v>
      </c>
      <c r="I589" s="19">
        <v>2</v>
      </c>
      <c r="J589" s="19">
        <v>2</v>
      </c>
      <c r="K589" s="20">
        <f>ROUND(1+(SUMPRODUCT(INDEX(CachTinhDiem!$B$8:$E$11,MATCH($B589,CachTinhDiem!$A$8:$A$11,0),0),$G589:$J589)-1)*9/4,1)</f>
        <v>2.8</v>
      </c>
      <c r="L589" s="20">
        <f>ROUND(1+(INDEX(CachTinhDiem!$B$15:$E$20,MATCH($C589,CachTinhDiem!$A$15:$A$20,0),MATCH($B589,CachTinhDiem!$B$14:$E$14,0))-1)*9/4,1)</f>
        <v>5.5</v>
      </c>
      <c r="M589" s="19">
        <f t="shared" si="9"/>
        <v>4</v>
      </c>
      <c r="N589" s="23">
        <f>MAX(0,1-M589*CachTinhDiem!$B$25)</f>
        <v>0.6</v>
      </c>
      <c r="O589" s="20">
        <f>ROUND((CachTinhDiem!$B$23*K589+CachTinhDiem!$B$24*L589)*N589,1)</f>
        <v>2.2000000000000002</v>
      </c>
      <c r="P589" s="19" t="s">
        <v>3227</v>
      </c>
    </row>
    <row r="590" spans="1:16" ht="15" customHeight="1" x14ac:dyDescent="0.35">
      <c r="A590" s="18" t="s">
        <v>139</v>
      </c>
      <c r="B590" s="18" t="s">
        <v>3226</v>
      </c>
      <c r="C590" s="18" t="s">
        <v>115</v>
      </c>
      <c r="D590" s="19">
        <v>19</v>
      </c>
      <c r="E590" s="19">
        <v>39</v>
      </c>
      <c r="F590" s="19">
        <v>6</v>
      </c>
      <c r="G590" s="19">
        <v>2</v>
      </c>
      <c r="H590" s="19">
        <v>5</v>
      </c>
      <c r="I590" s="19">
        <v>3</v>
      </c>
      <c r="J590" s="19">
        <v>4</v>
      </c>
      <c r="K590" s="20">
        <f>ROUND(1+(SUMPRODUCT(INDEX(CachTinhDiem!$B$8:$E$11,MATCH($B590,CachTinhDiem!$A$8:$A$11,0),0),$G590:$J590)-1)*9/4,1)</f>
        <v>7.3</v>
      </c>
      <c r="L590" s="20">
        <f>ROUND(1+(INDEX(CachTinhDiem!$B$15:$E$20,MATCH($C590,CachTinhDiem!$A$15:$A$20,0),MATCH($B590,CachTinhDiem!$B$14:$E$14,0))-1)*9/4,1)</f>
        <v>10</v>
      </c>
      <c r="M590" s="19">
        <f t="shared" si="9"/>
        <v>13</v>
      </c>
      <c r="N590" s="23">
        <f>MAX(0,1-M590*CachTinhDiem!$B$25)</f>
        <v>0</v>
      </c>
      <c r="O590" s="20">
        <f>ROUND((CachTinhDiem!$B$23*K590+CachTinhDiem!$B$24*L590)*N590,1)</f>
        <v>0</v>
      </c>
      <c r="P590" s="19" t="s">
        <v>3227</v>
      </c>
    </row>
    <row r="591" spans="1:16" ht="15" customHeight="1" x14ac:dyDescent="0.35">
      <c r="A591" s="18" t="s">
        <v>279</v>
      </c>
      <c r="B591" s="18" t="s">
        <v>3224</v>
      </c>
      <c r="C591" s="18" t="s">
        <v>115</v>
      </c>
      <c r="D591" s="19">
        <v>6</v>
      </c>
      <c r="E591" s="19">
        <v>19</v>
      </c>
      <c r="F591" s="19">
        <v>31</v>
      </c>
      <c r="G591" s="19">
        <v>4</v>
      </c>
      <c r="H591" s="19">
        <v>2</v>
      </c>
      <c r="I591" s="19">
        <v>2</v>
      </c>
      <c r="J591" s="19">
        <v>4</v>
      </c>
      <c r="K591" s="20">
        <f>ROUND(1+(SUMPRODUCT(INDEX(CachTinhDiem!$B$8:$E$11,MATCH($B591,CachTinhDiem!$A$8:$A$11,0),0),$G591:$J591)-1)*9/4,1)</f>
        <v>4.5999999999999996</v>
      </c>
      <c r="L591" s="20">
        <f>ROUND(1+(INDEX(CachTinhDiem!$B$15:$E$20,MATCH($C591,CachTinhDiem!$A$15:$A$20,0),MATCH($B591,CachTinhDiem!$B$14:$E$14,0))-1)*9/4,1)</f>
        <v>7.8</v>
      </c>
      <c r="M591" s="19">
        <f t="shared" si="9"/>
        <v>12</v>
      </c>
      <c r="N591" s="23">
        <f>MAX(0,1-M591*CachTinhDiem!$B$25)</f>
        <v>0</v>
      </c>
      <c r="O591" s="20">
        <f>ROUND((CachTinhDiem!$B$23*K591+CachTinhDiem!$B$24*L591)*N591,1)</f>
        <v>0</v>
      </c>
      <c r="P591" s="19" t="s">
        <v>3227</v>
      </c>
    </row>
    <row r="592" spans="1:16" ht="15" customHeight="1" x14ac:dyDescent="0.35">
      <c r="A592" s="18" t="s">
        <v>1415</v>
      </c>
      <c r="B592" s="18" t="s">
        <v>3229</v>
      </c>
      <c r="C592" s="18" t="s">
        <v>138</v>
      </c>
      <c r="D592" s="19">
        <v>26</v>
      </c>
      <c r="E592" s="19">
        <v>40</v>
      </c>
      <c r="F592" s="19">
        <v>24</v>
      </c>
      <c r="G592" s="19">
        <v>2</v>
      </c>
      <c r="H592" s="19">
        <v>4</v>
      </c>
      <c r="I592" s="19">
        <v>4</v>
      </c>
      <c r="J592" s="19">
        <v>4</v>
      </c>
      <c r="K592" s="20">
        <f>ROUND(1+(SUMPRODUCT(INDEX(CachTinhDiem!$B$8:$E$11,MATCH($B592,CachTinhDiem!$A$8:$A$11,0),0),$G592:$J592)-1)*9/4,1)</f>
        <v>7.3</v>
      </c>
      <c r="L592" s="20">
        <f>ROUND(1+(INDEX(CachTinhDiem!$B$15:$E$20,MATCH($C592,CachTinhDiem!$A$15:$A$20,0),MATCH($B592,CachTinhDiem!$B$14:$E$14,0))-1)*9/4,1)</f>
        <v>7.8</v>
      </c>
      <c r="M592" s="19">
        <f t="shared" si="9"/>
        <v>2</v>
      </c>
      <c r="N592" s="23">
        <f>MAX(0,1-M592*CachTinhDiem!$B$25)</f>
        <v>0.8</v>
      </c>
      <c r="O592" s="20">
        <f>ROUND((CachTinhDiem!$B$23*K592+CachTinhDiem!$B$24*L592)*N592,1)</f>
        <v>6</v>
      </c>
      <c r="P592" s="19" t="s">
        <v>3227</v>
      </c>
    </row>
    <row r="593" spans="1:16" ht="15" customHeight="1" x14ac:dyDescent="0.35">
      <c r="A593" s="18" t="s">
        <v>774</v>
      </c>
      <c r="B593" s="18" t="s">
        <v>3226</v>
      </c>
      <c r="C593" s="18" t="s">
        <v>115</v>
      </c>
      <c r="D593" s="19">
        <v>12</v>
      </c>
      <c r="E593" s="19">
        <v>27</v>
      </c>
      <c r="F593" s="19">
        <v>10</v>
      </c>
      <c r="G593" s="19">
        <v>3</v>
      </c>
      <c r="H593" s="19">
        <v>2</v>
      </c>
      <c r="I593" s="19">
        <v>3</v>
      </c>
      <c r="J593" s="19">
        <v>3</v>
      </c>
      <c r="K593" s="20">
        <f>ROUND(1+(SUMPRODUCT(INDEX(CachTinhDiem!$B$8:$E$11,MATCH($B593,CachTinhDiem!$A$8:$A$11,0),0),$G593:$J593)-1)*9/4,1)</f>
        <v>4.8</v>
      </c>
      <c r="L593" s="20">
        <f>ROUND(1+(INDEX(CachTinhDiem!$B$15:$E$20,MATCH($C593,CachTinhDiem!$A$15:$A$20,0),MATCH($B593,CachTinhDiem!$B$14:$E$14,0))-1)*9/4,1)</f>
        <v>10</v>
      </c>
      <c r="M593" s="19">
        <f t="shared" si="9"/>
        <v>2</v>
      </c>
      <c r="N593" s="23">
        <f>MAX(0,1-M593*CachTinhDiem!$B$25)</f>
        <v>0.8</v>
      </c>
      <c r="O593" s="20">
        <f>ROUND((CachTinhDiem!$B$23*K593+CachTinhDiem!$B$24*L593)*N593,1)</f>
        <v>5.0999999999999996</v>
      </c>
      <c r="P593" s="19" t="s">
        <v>3225</v>
      </c>
    </row>
    <row r="594" spans="1:16" ht="15" customHeight="1" x14ac:dyDescent="0.35">
      <c r="A594" s="18" t="s">
        <v>1862</v>
      </c>
      <c r="B594" s="18" t="s">
        <v>3226</v>
      </c>
      <c r="C594" s="18" t="s">
        <v>103</v>
      </c>
      <c r="D594" s="19">
        <v>9</v>
      </c>
      <c r="E594" s="19">
        <v>29</v>
      </c>
      <c r="F594" s="19">
        <v>19</v>
      </c>
      <c r="G594" s="19">
        <v>4</v>
      </c>
      <c r="H594" s="19">
        <v>2</v>
      </c>
      <c r="I594" s="19">
        <v>3</v>
      </c>
      <c r="J594" s="19">
        <v>5</v>
      </c>
      <c r="K594" s="20">
        <f>ROUND(1+(SUMPRODUCT(INDEX(CachTinhDiem!$B$8:$E$11,MATCH($B594,CachTinhDiem!$A$8:$A$11,0),0),$G594:$J594)-1)*9/4,1)</f>
        <v>5.7</v>
      </c>
      <c r="L594" s="20">
        <f>ROUND(1+(INDEX(CachTinhDiem!$B$15:$E$20,MATCH($C594,CachTinhDiem!$A$15:$A$20,0),MATCH($B594,CachTinhDiem!$B$14:$E$14,0))-1)*9/4,1)</f>
        <v>3.3</v>
      </c>
      <c r="M594" s="19">
        <f t="shared" si="9"/>
        <v>0</v>
      </c>
      <c r="N594" s="23">
        <f>MAX(0,1-M594*CachTinhDiem!$B$25)</f>
        <v>1</v>
      </c>
      <c r="O594" s="20">
        <f>ROUND((CachTinhDiem!$B$23*K594+CachTinhDiem!$B$24*L594)*N594,1)</f>
        <v>5</v>
      </c>
      <c r="P594" s="19" t="s">
        <v>3225</v>
      </c>
    </row>
    <row r="595" spans="1:16" ht="15" customHeight="1" x14ac:dyDescent="0.35">
      <c r="A595" s="18" t="s">
        <v>692</v>
      </c>
      <c r="B595" s="18" t="s">
        <v>3224</v>
      </c>
      <c r="C595" s="18" t="s">
        <v>103</v>
      </c>
      <c r="D595" s="19">
        <v>6</v>
      </c>
      <c r="E595" s="19">
        <v>17</v>
      </c>
      <c r="F595" s="19">
        <v>16</v>
      </c>
      <c r="G595" s="19">
        <v>4</v>
      </c>
      <c r="H595" s="19">
        <v>2</v>
      </c>
      <c r="I595" s="19">
        <v>2</v>
      </c>
      <c r="J595" s="19">
        <v>2</v>
      </c>
      <c r="K595" s="20">
        <f>ROUND(1+(SUMPRODUCT(INDEX(CachTinhDiem!$B$8:$E$11,MATCH($B595,CachTinhDiem!$A$8:$A$11,0),0),$G595:$J595)-1)*9/4,1)</f>
        <v>4.2</v>
      </c>
      <c r="L595" s="20">
        <f>ROUND(1+(INDEX(CachTinhDiem!$B$15:$E$20,MATCH($C595,CachTinhDiem!$A$15:$A$20,0),MATCH($B595,CachTinhDiem!$B$14:$E$14,0))-1)*9/4,1)</f>
        <v>3.3</v>
      </c>
      <c r="M595" s="19">
        <f t="shared" si="9"/>
        <v>0</v>
      </c>
      <c r="N595" s="23">
        <f>MAX(0,1-M595*CachTinhDiem!$B$25)</f>
        <v>1</v>
      </c>
      <c r="O595" s="20">
        <f>ROUND((CachTinhDiem!$B$23*K595+CachTinhDiem!$B$24*L595)*N595,1)</f>
        <v>3.9</v>
      </c>
      <c r="P595" s="19" t="s">
        <v>3227</v>
      </c>
    </row>
    <row r="596" spans="1:16" ht="15" customHeight="1" x14ac:dyDescent="0.35">
      <c r="A596" s="18" t="s">
        <v>3164</v>
      </c>
      <c r="B596" s="18" t="s">
        <v>3229</v>
      </c>
      <c r="C596" s="18" t="s">
        <v>115</v>
      </c>
      <c r="D596" s="19">
        <v>18</v>
      </c>
      <c r="E596" s="19">
        <v>40</v>
      </c>
      <c r="F596" s="19">
        <v>40</v>
      </c>
      <c r="G596" s="19">
        <v>2</v>
      </c>
      <c r="H596" s="19">
        <v>2</v>
      </c>
      <c r="I596" s="19">
        <v>4</v>
      </c>
      <c r="J596" s="19">
        <v>3</v>
      </c>
      <c r="K596" s="20">
        <f>ROUND(1+(SUMPRODUCT(INDEX(CachTinhDiem!$B$8:$E$11,MATCH($B596,CachTinhDiem!$A$8:$A$11,0),0),$G596:$J596)-1)*9/4,1)</f>
        <v>5.3</v>
      </c>
      <c r="L596" s="20">
        <f>ROUND(1+(INDEX(CachTinhDiem!$B$15:$E$20,MATCH($C596,CachTinhDiem!$A$15:$A$20,0),MATCH($B596,CachTinhDiem!$B$14:$E$14,0))-1)*9/4,1)</f>
        <v>10</v>
      </c>
      <c r="M596" s="19">
        <f t="shared" si="9"/>
        <v>0</v>
      </c>
      <c r="N596" s="23">
        <f>MAX(0,1-M596*CachTinhDiem!$B$25)</f>
        <v>1</v>
      </c>
      <c r="O596" s="20">
        <f>ROUND((CachTinhDiem!$B$23*K596+CachTinhDiem!$B$24*L596)*N596,1)</f>
        <v>6.7</v>
      </c>
      <c r="P596" s="19" t="s">
        <v>3227</v>
      </c>
    </row>
    <row r="597" spans="1:16" ht="15" customHeight="1" x14ac:dyDescent="0.35">
      <c r="A597" s="18" t="s">
        <v>2174</v>
      </c>
      <c r="B597" s="18" t="s">
        <v>3226</v>
      </c>
      <c r="C597" s="18" t="s">
        <v>138</v>
      </c>
      <c r="D597" s="19">
        <v>24</v>
      </c>
      <c r="E597" s="19">
        <v>40</v>
      </c>
      <c r="F597" s="19">
        <v>14</v>
      </c>
      <c r="G597" s="19">
        <v>2</v>
      </c>
      <c r="H597" s="19">
        <v>4</v>
      </c>
      <c r="I597" s="19">
        <v>5</v>
      </c>
      <c r="J597" s="19">
        <v>3</v>
      </c>
      <c r="K597" s="20">
        <f>ROUND(1+(SUMPRODUCT(INDEX(CachTinhDiem!$B$8:$E$11,MATCH($B597,CachTinhDiem!$A$8:$A$11,0),0),$G597:$J597)-1)*9/4,1)</f>
        <v>8.4</v>
      </c>
      <c r="L597" s="20">
        <f>ROUND(1+(INDEX(CachTinhDiem!$B$15:$E$20,MATCH($C597,CachTinhDiem!$A$15:$A$20,0),MATCH($B597,CachTinhDiem!$B$14:$E$14,0))-1)*9/4,1)</f>
        <v>7.8</v>
      </c>
      <c r="M597" s="19">
        <f t="shared" si="9"/>
        <v>10</v>
      </c>
      <c r="N597" s="23">
        <f>MAX(0,1-M597*CachTinhDiem!$B$25)</f>
        <v>0</v>
      </c>
      <c r="O597" s="20">
        <f>ROUND((CachTinhDiem!$B$23*K597+CachTinhDiem!$B$24*L597)*N597,1)</f>
        <v>0</v>
      </c>
      <c r="P597" s="19" t="s">
        <v>3227</v>
      </c>
    </row>
    <row r="598" spans="1:16" ht="15" customHeight="1" x14ac:dyDescent="0.35">
      <c r="A598" s="18" t="s">
        <v>327</v>
      </c>
      <c r="B598" s="18" t="s">
        <v>3228</v>
      </c>
      <c r="C598" s="18" t="s">
        <v>138</v>
      </c>
      <c r="D598" s="19">
        <v>5</v>
      </c>
      <c r="E598" s="19">
        <v>11</v>
      </c>
      <c r="F598" s="19">
        <v>5</v>
      </c>
      <c r="G598" s="19">
        <v>4</v>
      </c>
      <c r="H598" s="19">
        <v>2</v>
      </c>
      <c r="I598" s="19">
        <v>3</v>
      </c>
      <c r="J598" s="19">
        <v>3</v>
      </c>
      <c r="K598" s="20">
        <f>ROUND(1+(SUMPRODUCT(INDEX(CachTinhDiem!$B$8:$E$11,MATCH($B598,CachTinhDiem!$A$8:$A$11,0),0),$G598:$J598)-1)*9/4,1)</f>
        <v>5.0999999999999996</v>
      </c>
      <c r="L598" s="20">
        <f>ROUND(1+(INDEX(CachTinhDiem!$B$15:$E$20,MATCH($C598,CachTinhDiem!$A$15:$A$20,0),MATCH($B598,CachTinhDiem!$B$14:$E$14,0))-1)*9/4,1)</f>
        <v>1</v>
      </c>
      <c r="M598" s="19">
        <f t="shared" si="9"/>
        <v>0</v>
      </c>
      <c r="N598" s="23">
        <f>MAX(0,1-M598*CachTinhDiem!$B$25)</f>
        <v>1</v>
      </c>
      <c r="O598" s="20">
        <f>ROUND((CachTinhDiem!$B$23*K598+CachTinhDiem!$B$24*L598)*N598,1)</f>
        <v>3.9</v>
      </c>
      <c r="P598" s="19" t="s">
        <v>3227</v>
      </c>
    </row>
    <row r="599" spans="1:16" ht="15" customHeight="1" x14ac:dyDescent="0.35">
      <c r="A599" s="18" t="s">
        <v>635</v>
      </c>
      <c r="B599" s="18" t="s">
        <v>3229</v>
      </c>
      <c r="C599" s="18" t="s">
        <v>115</v>
      </c>
      <c r="D599" s="19">
        <v>19</v>
      </c>
      <c r="E599" s="19">
        <v>38</v>
      </c>
      <c r="F599" s="19">
        <v>17</v>
      </c>
      <c r="G599" s="19">
        <v>2</v>
      </c>
      <c r="H599" s="19">
        <v>5</v>
      </c>
      <c r="I599" s="19">
        <v>3</v>
      </c>
      <c r="J599" s="19">
        <v>3</v>
      </c>
      <c r="K599" s="20">
        <f>ROUND(1+(SUMPRODUCT(INDEX(CachTinhDiem!$B$8:$E$11,MATCH($B599,CachTinhDiem!$A$8:$A$11,0),0),$G599:$J599)-1)*9/4,1)</f>
        <v>6.6</v>
      </c>
      <c r="L599" s="20">
        <f>ROUND(1+(INDEX(CachTinhDiem!$B$15:$E$20,MATCH($C599,CachTinhDiem!$A$15:$A$20,0),MATCH($B599,CachTinhDiem!$B$14:$E$14,0))-1)*9/4,1)</f>
        <v>10</v>
      </c>
      <c r="M599" s="19">
        <f t="shared" si="9"/>
        <v>2</v>
      </c>
      <c r="N599" s="23">
        <f>MAX(0,1-M599*CachTinhDiem!$B$25)</f>
        <v>0.8</v>
      </c>
      <c r="O599" s="20">
        <f>ROUND((CachTinhDiem!$B$23*K599+CachTinhDiem!$B$24*L599)*N599,1)</f>
        <v>6.1</v>
      </c>
      <c r="P599" s="19" t="s">
        <v>3227</v>
      </c>
    </row>
    <row r="600" spans="1:16" ht="15" customHeight="1" x14ac:dyDescent="0.35">
      <c r="A600" s="18" t="s">
        <v>2837</v>
      </c>
      <c r="B600" s="18" t="s">
        <v>3228</v>
      </c>
      <c r="C600" s="18" t="s">
        <v>138</v>
      </c>
      <c r="D600" s="19">
        <v>13</v>
      </c>
      <c r="E600" s="19">
        <v>40</v>
      </c>
      <c r="F600" s="19">
        <v>25</v>
      </c>
      <c r="G600" s="19">
        <v>2</v>
      </c>
      <c r="H600" s="19">
        <v>5</v>
      </c>
      <c r="I600" s="19">
        <v>5</v>
      </c>
      <c r="J600" s="19">
        <v>2</v>
      </c>
      <c r="K600" s="20">
        <f>ROUND(1+(SUMPRODUCT(INDEX(CachTinhDiem!$B$8:$E$11,MATCH($B600,CachTinhDiem!$A$8:$A$11,0),0),$G600:$J600)-1)*9/4,1)</f>
        <v>6</v>
      </c>
      <c r="L600" s="20">
        <f>ROUND(1+(INDEX(CachTinhDiem!$B$15:$E$20,MATCH($C600,CachTinhDiem!$A$15:$A$20,0),MATCH($B600,CachTinhDiem!$B$14:$E$14,0))-1)*9/4,1)</f>
        <v>1</v>
      </c>
      <c r="M600" s="19">
        <f t="shared" si="9"/>
        <v>0</v>
      </c>
      <c r="N600" s="23">
        <f>MAX(0,1-M600*CachTinhDiem!$B$25)</f>
        <v>1</v>
      </c>
      <c r="O600" s="20">
        <f>ROUND((CachTinhDiem!$B$23*K600+CachTinhDiem!$B$24*L600)*N600,1)</f>
        <v>4.5</v>
      </c>
      <c r="P600" s="19" t="s">
        <v>3225</v>
      </c>
    </row>
    <row r="601" spans="1:16" ht="15" customHeight="1" x14ac:dyDescent="0.35">
      <c r="A601" s="18" t="s">
        <v>2263</v>
      </c>
      <c r="B601" s="18" t="s">
        <v>3224</v>
      </c>
      <c r="C601" s="18" t="s">
        <v>138</v>
      </c>
      <c r="D601" s="19">
        <v>24</v>
      </c>
      <c r="E601" s="19">
        <v>40</v>
      </c>
      <c r="F601" s="19">
        <v>25</v>
      </c>
      <c r="G601" s="19">
        <v>2</v>
      </c>
      <c r="H601" s="19">
        <v>5</v>
      </c>
      <c r="I601" s="19">
        <v>5</v>
      </c>
      <c r="J601" s="19">
        <v>3</v>
      </c>
      <c r="K601" s="20">
        <f>ROUND(1+(SUMPRODUCT(INDEX(CachTinhDiem!$B$8:$E$11,MATCH($B601,CachTinhDiem!$A$8:$A$11,0),0),$G601:$J601)-1)*9/4,1)</f>
        <v>8.1999999999999993</v>
      </c>
      <c r="L601" s="20">
        <f>ROUND(1+(INDEX(CachTinhDiem!$B$15:$E$20,MATCH($C601,CachTinhDiem!$A$15:$A$20,0),MATCH($B601,CachTinhDiem!$B$14:$E$14,0))-1)*9/4,1)</f>
        <v>10</v>
      </c>
      <c r="M601" s="19">
        <f t="shared" si="9"/>
        <v>0</v>
      </c>
      <c r="N601" s="23">
        <f>MAX(0,1-M601*CachTinhDiem!$B$25)</f>
        <v>1</v>
      </c>
      <c r="O601" s="20">
        <f>ROUND((CachTinhDiem!$B$23*K601+CachTinhDiem!$B$24*L601)*N601,1)</f>
        <v>8.6999999999999993</v>
      </c>
      <c r="P601" s="19" t="s">
        <v>3225</v>
      </c>
    </row>
    <row r="602" spans="1:16" ht="15" customHeight="1" x14ac:dyDescent="0.35">
      <c r="A602" s="18" t="s">
        <v>888</v>
      </c>
      <c r="B602" s="18" t="s">
        <v>3228</v>
      </c>
      <c r="C602" s="18" t="s">
        <v>150</v>
      </c>
      <c r="D602" s="19">
        <v>7</v>
      </c>
      <c r="E602" s="19">
        <v>18</v>
      </c>
      <c r="F602" s="19">
        <v>17</v>
      </c>
      <c r="G602" s="19">
        <v>4</v>
      </c>
      <c r="H602" s="19">
        <v>2</v>
      </c>
      <c r="I602" s="19">
        <v>2</v>
      </c>
      <c r="J602" s="19">
        <v>3</v>
      </c>
      <c r="K602" s="20">
        <f>ROUND(1+(SUMPRODUCT(INDEX(CachTinhDiem!$B$8:$E$11,MATCH($B602,CachTinhDiem!$A$8:$A$11,0),0),$G602:$J602)-1)*9/4,1)</f>
        <v>4.5999999999999996</v>
      </c>
      <c r="L602" s="20">
        <f>ROUND(1+(INDEX(CachTinhDiem!$B$15:$E$20,MATCH($C602,CachTinhDiem!$A$15:$A$20,0),MATCH($B602,CachTinhDiem!$B$14:$E$14,0))-1)*9/4,1)</f>
        <v>5.5</v>
      </c>
      <c r="M602" s="19">
        <f t="shared" si="9"/>
        <v>0</v>
      </c>
      <c r="N602" s="23">
        <f>MAX(0,1-M602*CachTinhDiem!$B$25)</f>
        <v>1</v>
      </c>
      <c r="O602" s="20">
        <f>ROUND((CachTinhDiem!$B$23*K602+CachTinhDiem!$B$24*L602)*N602,1)</f>
        <v>4.9000000000000004</v>
      </c>
      <c r="P602" s="19" t="s">
        <v>3227</v>
      </c>
    </row>
    <row r="603" spans="1:16" ht="15" customHeight="1" x14ac:dyDescent="0.35">
      <c r="A603" s="18" t="s">
        <v>828</v>
      </c>
      <c r="B603" s="18" t="s">
        <v>3224</v>
      </c>
      <c r="C603" s="18" t="s">
        <v>103</v>
      </c>
      <c r="D603" s="19">
        <v>23</v>
      </c>
      <c r="E603" s="19">
        <v>37</v>
      </c>
      <c r="F603" s="19">
        <v>16</v>
      </c>
      <c r="G603" s="19">
        <v>2</v>
      </c>
      <c r="H603" s="19">
        <v>5</v>
      </c>
      <c r="I603" s="19">
        <v>2</v>
      </c>
      <c r="J603" s="19">
        <v>5</v>
      </c>
      <c r="K603" s="20">
        <f>ROUND(1+(SUMPRODUCT(INDEX(CachTinhDiem!$B$8:$E$11,MATCH($B603,CachTinhDiem!$A$8:$A$11,0),0),$G603:$J603)-1)*9/4,1)</f>
        <v>5.3</v>
      </c>
      <c r="L603" s="20">
        <f>ROUND(1+(INDEX(CachTinhDiem!$B$15:$E$20,MATCH($C603,CachTinhDiem!$A$15:$A$20,0),MATCH($B603,CachTinhDiem!$B$14:$E$14,0))-1)*9/4,1)</f>
        <v>3.3</v>
      </c>
      <c r="M603" s="19">
        <f t="shared" si="9"/>
        <v>7</v>
      </c>
      <c r="N603" s="23">
        <f>MAX(0,1-M603*CachTinhDiem!$B$25)</f>
        <v>0.29999999999999993</v>
      </c>
      <c r="O603" s="20">
        <f>ROUND((CachTinhDiem!$B$23*K603+CachTinhDiem!$B$24*L603)*N603,1)</f>
        <v>1.4</v>
      </c>
      <c r="P603" s="19" t="s">
        <v>3227</v>
      </c>
    </row>
    <row r="604" spans="1:16" ht="15" customHeight="1" x14ac:dyDescent="0.35">
      <c r="A604" s="18" t="s">
        <v>3152</v>
      </c>
      <c r="B604" s="18" t="s">
        <v>3224</v>
      </c>
      <c r="C604" s="18" t="s">
        <v>115</v>
      </c>
      <c r="D604" s="19">
        <v>19</v>
      </c>
      <c r="E604" s="19">
        <v>38</v>
      </c>
      <c r="F604" s="19">
        <v>40</v>
      </c>
      <c r="G604" s="19">
        <v>2</v>
      </c>
      <c r="H604" s="19">
        <v>3</v>
      </c>
      <c r="I604" s="19">
        <v>3</v>
      </c>
      <c r="J604" s="19">
        <v>2</v>
      </c>
      <c r="K604" s="20">
        <f>ROUND(1+(SUMPRODUCT(INDEX(CachTinhDiem!$B$8:$E$11,MATCH($B604,CachTinhDiem!$A$8:$A$11,0),0),$G604:$J604)-1)*9/4,1)</f>
        <v>4.8</v>
      </c>
      <c r="L604" s="20">
        <f>ROUND(1+(INDEX(CachTinhDiem!$B$15:$E$20,MATCH($C604,CachTinhDiem!$A$15:$A$20,0),MATCH($B604,CachTinhDiem!$B$14:$E$14,0))-1)*9/4,1)</f>
        <v>7.8</v>
      </c>
      <c r="M604" s="19">
        <f t="shared" si="9"/>
        <v>2</v>
      </c>
      <c r="N604" s="23">
        <f>MAX(0,1-M604*CachTinhDiem!$B$25)</f>
        <v>0.8</v>
      </c>
      <c r="O604" s="20">
        <f>ROUND((CachTinhDiem!$B$23*K604+CachTinhDiem!$B$24*L604)*N604,1)</f>
        <v>4.5999999999999996</v>
      </c>
      <c r="P604" s="19" t="s">
        <v>3227</v>
      </c>
    </row>
    <row r="605" spans="1:16" ht="15" customHeight="1" x14ac:dyDescent="0.35">
      <c r="A605" s="18" t="s">
        <v>2432</v>
      </c>
      <c r="B605" s="18" t="s">
        <v>3224</v>
      </c>
      <c r="C605" s="18" t="s">
        <v>115</v>
      </c>
      <c r="D605" s="19">
        <v>18</v>
      </c>
      <c r="E605" s="19">
        <v>33</v>
      </c>
      <c r="F605" s="19">
        <v>22</v>
      </c>
      <c r="G605" s="19">
        <v>2</v>
      </c>
      <c r="H605" s="19">
        <v>3</v>
      </c>
      <c r="I605" s="19">
        <v>3</v>
      </c>
      <c r="J605" s="19">
        <v>3</v>
      </c>
      <c r="K605" s="20">
        <f>ROUND(1+(SUMPRODUCT(INDEX(CachTinhDiem!$B$8:$E$11,MATCH($B605,CachTinhDiem!$A$8:$A$11,0),0),$G605:$J605)-1)*9/4,1)</f>
        <v>5.0999999999999996</v>
      </c>
      <c r="L605" s="20">
        <f>ROUND(1+(INDEX(CachTinhDiem!$B$15:$E$20,MATCH($C605,CachTinhDiem!$A$15:$A$20,0),MATCH($B605,CachTinhDiem!$B$14:$E$14,0))-1)*9/4,1)</f>
        <v>7.8</v>
      </c>
      <c r="M605" s="19">
        <f t="shared" si="9"/>
        <v>0</v>
      </c>
      <c r="N605" s="23">
        <f>MAX(0,1-M605*CachTinhDiem!$B$25)</f>
        <v>1</v>
      </c>
      <c r="O605" s="20">
        <f>ROUND((CachTinhDiem!$B$23*K605+CachTinhDiem!$B$24*L605)*N605,1)</f>
        <v>5.9</v>
      </c>
      <c r="P605" s="19" t="s">
        <v>3227</v>
      </c>
    </row>
    <row r="606" spans="1:16" ht="15" customHeight="1" x14ac:dyDescent="0.35">
      <c r="A606" s="18" t="s">
        <v>2436</v>
      </c>
      <c r="B606" s="18" t="s">
        <v>3224</v>
      </c>
      <c r="C606" s="18" t="s">
        <v>115</v>
      </c>
      <c r="D606" s="19">
        <v>23</v>
      </c>
      <c r="E606" s="19">
        <v>39</v>
      </c>
      <c r="F606" s="19">
        <v>33</v>
      </c>
      <c r="G606" s="19">
        <v>2</v>
      </c>
      <c r="H606" s="19">
        <v>5</v>
      </c>
      <c r="I606" s="19">
        <v>4</v>
      </c>
      <c r="J606" s="19">
        <v>3</v>
      </c>
      <c r="K606" s="20">
        <f>ROUND(1+(SUMPRODUCT(INDEX(CachTinhDiem!$B$8:$E$11,MATCH($B606,CachTinhDiem!$A$8:$A$11,0),0),$G606:$J606)-1)*9/4,1)</f>
        <v>7.1</v>
      </c>
      <c r="L606" s="20">
        <f>ROUND(1+(INDEX(CachTinhDiem!$B$15:$E$20,MATCH($C606,CachTinhDiem!$A$15:$A$20,0),MATCH($B606,CachTinhDiem!$B$14:$E$14,0))-1)*9/4,1)</f>
        <v>7.8</v>
      </c>
      <c r="M606" s="19">
        <f t="shared" si="9"/>
        <v>0</v>
      </c>
      <c r="N606" s="23">
        <f>MAX(0,1-M606*CachTinhDiem!$B$25)</f>
        <v>1</v>
      </c>
      <c r="O606" s="20">
        <f>ROUND((CachTinhDiem!$B$23*K606+CachTinhDiem!$B$24*L606)*N606,1)</f>
        <v>7.3</v>
      </c>
      <c r="P606" s="19" t="s">
        <v>3227</v>
      </c>
    </row>
    <row r="607" spans="1:16" ht="15" customHeight="1" x14ac:dyDescent="0.35">
      <c r="A607" s="18" t="s">
        <v>480</v>
      </c>
      <c r="B607" s="18" t="s">
        <v>3224</v>
      </c>
      <c r="C607" s="18" t="s">
        <v>103</v>
      </c>
      <c r="D607" s="19">
        <v>5</v>
      </c>
      <c r="E607" s="19">
        <v>14</v>
      </c>
      <c r="F607" s="19">
        <v>28</v>
      </c>
      <c r="G607" s="19">
        <v>4</v>
      </c>
      <c r="H607" s="19">
        <v>1</v>
      </c>
      <c r="I607" s="19">
        <v>2</v>
      </c>
      <c r="J607" s="19">
        <v>4</v>
      </c>
      <c r="K607" s="20">
        <f>ROUND(1+(SUMPRODUCT(INDEX(CachTinhDiem!$B$8:$E$11,MATCH($B607,CachTinhDiem!$A$8:$A$11,0),0),$G607:$J607)-1)*9/4,1)</f>
        <v>4.2</v>
      </c>
      <c r="L607" s="20">
        <f>ROUND(1+(INDEX(CachTinhDiem!$B$15:$E$20,MATCH($C607,CachTinhDiem!$A$15:$A$20,0),MATCH($B607,CachTinhDiem!$B$14:$E$14,0))-1)*9/4,1)</f>
        <v>3.3</v>
      </c>
      <c r="M607" s="19">
        <f t="shared" si="9"/>
        <v>14</v>
      </c>
      <c r="N607" s="23">
        <f>MAX(0,1-M607*CachTinhDiem!$B$25)</f>
        <v>0</v>
      </c>
      <c r="O607" s="20">
        <f>ROUND((CachTinhDiem!$B$23*K607+CachTinhDiem!$B$24*L607)*N607,1)</f>
        <v>0</v>
      </c>
      <c r="P607" s="19" t="s">
        <v>3227</v>
      </c>
    </row>
    <row r="608" spans="1:16" ht="15" customHeight="1" x14ac:dyDescent="0.35">
      <c r="A608" s="18" t="s">
        <v>2330</v>
      </c>
      <c r="B608" s="18" t="s">
        <v>3224</v>
      </c>
      <c r="C608" s="18" t="s">
        <v>138</v>
      </c>
      <c r="D608" s="19">
        <v>22</v>
      </c>
      <c r="E608" s="19">
        <v>39</v>
      </c>
      <c r="F608" s="19">
        <v>21</v>
      </c>
      <c r="G608" s="19">
        <v>2</v>
      </c>
      <c r="H608" s="19">
        <v>5</v>
      </c>
      <c r="I608" s="19">
        <v>5</v>
      </c>
      <c r="J608" s="19">
        <v>2</v>
      </c>
      <c r="K608" s="20">
        <f>ROUND(1+(SUMPRODUCT(INDEX(CachTinhDiem!$B$8:$E$11,MATCH($B608,CachTinhDiem!$A$8:$A$11,0),0),$G608:$J608)-1)*9/4,1)</f>
        <v>8</v>
      </c>
      <c r="L608" s="20">
        <f>ROUND(1+(INDEX(CachTinhDiem!$B$15:$E$20,MATCH($C608,CachTinhDiem!$A$15:$A$20,0),MATCH($B608,CachTinhDiem!$B$14:$E$14,0))-1)*9/4,1)</f>
        <v>10</v>
      </c>
      <c r="M608" s="19">
        <f t="shared" si="9"/>
        <v>1</v>
      </c>
      <c r="N608" s="23">
        <f>MAX(0,1-M608*CachTinhDiem!$B$25)</f>
        <v>0.9</v>
      </c>
      <c r="O608" s="20">
        <f>ROUND((CachTinhDiem!$B$23*K608+CachTinhDiem!$B$24*L608)*N608,1)</f>
        <v>7.7</v>
      </c>
      <c r="P608" s="19" t="s">
        <v>3225</v>
      </c>
    </row>
    <row r="609" spans="1:16" ht="15" customHeight="1" x14ac:dyDescent="0.35">
      <c r="A609" s="18" t="s">
        <v>2522</v>
      </c>
      <c r="B609" s="18" t="s">
        <v>3226</v>
      </c>
      <c r="C609" s="18" t="s">
        <v>138</v>
      </c>
      <c r="D609" s="19">
        <v>5</v>
      </c>
      <c r="E609" s="19">
        <v>30</v>
      </c>
      <c r="F609" s="19">
        <v>36</v>
      </c>
      <c r="G609" s="19">
        <v>4</v>
      </c>
      <c r="H609" s="19">
        <v>1</v>
      </c>
      <c r="I609" s="19">
        <v>5</v>
      </c>
      <c r="J609" s="19">
        <v>3</v>
      </c>
      <c r="K609" s="20">
        <f>ROUND(1+(SUMPRODUCT(INDEX(CachTinhDiem!$B$8:$E$11,MATCH($B609,CachTinhDiem!$A$8:$A$11,0),0),$G609:$J609)-1)*9/4,1)</f>
        <v>6.4</v>
      </c>
      <c r="L609" s="20">
        <f>ROUND(1+(INDEX(CachTinhDiem!$B$15:$E$20,MATCH($C609,CachTinhDiem!$A$15:$A$20,0),MATCH($B609,CachTinhDiem!$B$14:$E$14,0))-1)*9/4,1)</f>
        <v>7.8</v>
      </c>
      <c r="M609" s="19">
        <f t="shared" si="9"/>
        <v>6</v>
      </c>
      <c r="N609" s="23">
        <f>MAX(0,1-M609*CachTinhDiem!$B$25)</f>
        <v>0.39999999999999991</v>
      </c>
      <c r="O609" s="20">
        <f>ROUND((CachTinhDiem!$B$23*K609+CachTinhDiem!$B$24*L609)*N609,1)</f>
        <v>2.7</v>
      </c>
      <c r="P609" s="19" t="s">
        <v>3227</v>
      </c>
    </row>
    <row r="610" spans="1:16" ht="15" customHeight="1" x14ac:dyDescent="0.35">
      <c r="A610" s="18" t="s">
        <v>848</v>
      </c>
      <c r="B610" s="18" t="s">
        <v>3224</v>
      </c>
      <c r="C610" s="18" t="s">
        <v>138</v>
      </c>
      <c r="D610" s="19">
        <v>6</v>
      </c>
      <c r="E610" s="19">
        <v>20</v>
      </c>
      <c r="F610" s="19">
        <v>15</v>
      </c>
      <c r="G610" s="19">
        <v>4</v>
      </c>
      <c r="H610" s="19">
        <v>2</v>
      </c>
      <c r="I610" s="19">
        <v>3</v>
      </c>
      <c r="J610" s="19">
        <v>2</v>
      </c>
      <c r="K610" s="20">
        <f>ROUND(1+(SUMPRODUCT(INDEX(CachTinhDiem!$B$8:$E$11,MATCH($B610,CachTinhDiem!$A$8:$A$11,0),0),$G610:$J610)-1)*9/4,1)</f>
        <v>5.3</v>
      </c>
      <c r="L610" s="20">
        <f>ROUND(1+(INDEX(CachTinhDiem!$B$15:$E$20,MATCH($C610,CachTinhDiem!$A$15:$A$20,0),MATCH($B610,CachTinhDiem!$B$14:$E$14,0))-1)*9/4,1)</f>
        <v>10</v>
      </c>
      <c r="M610" s="19">
        <f t="shared" si="9"/>
        <v>0</v>
      </c>
      <c r="N610" s="23">
        <f>MAX(0,1-M610*CachTinhDiem!$B$25)</f>
        <v>1</v>
      </c>
      <c r="O610" s="20">
        <f>ROUND((CachTinhDiem!$B$23*K610+CachTinhDiem!$B$24*L610)*N610,1)</f>
        <v>6.7</v>
      </c>
      <c r="P610" s="19" t="s">
        <v>3225</v>
      </c>
    </row>
    <row r="611" spans="1:16" ht="15" customHeight="1" x14ac:dyDescent="0.35">
      <c r="A611" s="18" t="s">
        <v>2638</v>
      </c>
      <c r="B611" s="18" t="s">
        <v>3224</v>
      </c>
      <c r="C611" s="18" t="s">
        <v>90</v>
      </c>
      <c r="D611" s="19">
        <v>11</v>
      </c>
      <c r="E611" s="19">
        <v>34</v>
      </c>
      <c r="F611" s="19">
        <v>18</v>
      </c>
      <c r="G611" s="19">
        <v>3</v>
      </c>
      <c r="H611" s="19">
        <v>2</v>
      </c>
      <c r="I611" s="19">
        <v>3</v>
      </c>
      <c r="J611" s="19">
        <v>3</v>
      </c>
      <c r="K611" s="20">
        <f>ROUND(1+(SUMPRODUCT(INDEX(CachTinhDiem!$B$8:$E$11,MATCH($B611,CachTinhDiem!$A$8:$A$11,0),0),$G611:$J611)-1)*9/4,1)</f>
        <v>5.0999999999999996</v>
      </c>
      <c r="L611" s="20">
        <f>ROUND(1+(INDEX(CachTinhDiem!$B$15:$E$20,MATCH($C611,CachTinhDiem!$A$15:$A$20,0),MATCH($B611,CachTinhDiem!$B$14:$E$14,0))-1)*9/4,1)</f>
        <v>5.5</v>
      </c>
      <c r="M611" s="19">
        <f t="shared" si="9"/>
        <v>0</v>
      </c>
      <c r="N611" s="23">
        <f>MAX(0,1-M611*CachTinhDiem!$B$25)</f>
        <v>1</v>
      </c>
      <c r="O611" s="20">
        <f>ROUND((CachTinhDiem!$B$23*K611+CachTinhDiem!$B$24*L611)*N611,1)</f>
        <v>5.2</v>
      </c>
      <c r="P611" s="19" t="s">
        <v>3227</v>
      </c>
    </row>
    <row r="612" spans="1:16" ht="15" customHeight="1" x14ac:dyDescent="0.35">
      <c r="A612" s="18" t="s">
        <v>1300</v>
      </c>
      <c r="B612" s="18" t="s">
        <v>3224</v>
      </c>
      <c r="C612" s="18" t="s">
        <v>110</v>
      </c>
      <c r="D612" s="19">
        <v>5</v>
      </c>
      <c r="E612" s="19">
        <v>16</v>
      </c>
      <c r="F612" s="19">
        <v>9</v>
      </c>
      <c r="G612" s="19">
        <v>3</v>
      </c>
      <c r="H612" s="19">
        <v>2</v>
      </c>
      <c r="I612" s="19">
        <v>3</v>
      </c>
      <c r="J612" s="19">
        <v>2</v>
      </c>
      <c r="K612" s="20">
        <f>ROUND(1+(SUMPRODUCT(INDEX(CachTinhDiem!$B$8:$E$11,MATCH($B612,CachTinhDiem!$A$8:$A$11,0),0),$G612:$J612)-1)*9/4,1)</f>
        <v>4.8</v>
      </c>
      <c r="L612" s="20">
        <f>ROUND(1+(INDEX(CachTinhDiem!$B$15:$E$20,MATCH($C612,CachTinhDiem!$A$15:$A$20,0),MATCH($B612,CachTinhDiem!$B$14:$E$14,0))-1)*9/4,1)</f>
        <v>5.5</v>
      </c>
      <c r="M612" s="19">
        <f t="shared" si="9"/>
        <v>0</v>
      </c>
      <c r="N612" s="23">
        <f>MAX(0,1-M612*CachTinhDiem!$B$25)</f>
        <v>1</v>
      </c>
      <c r="O612" s="20">
        <f>ROUND((CachTinhDiem!$B$23*K612+CachTinhDiem!$B$24*L612)*N612,1)</f>
        <v>5</v>
      </c>
      <c r="P612" s="19" t="s">
        <v>3227</v>
      </c>
    </row>
    <row r="613" spans="1:16" ht="15" customHeight="1" x14ac:dyDescent="0.35">
      <c r="A613" s="18" t="s">
        <v>2338</v>
      </c>
      <c r="B613" s="18" t="s">
        <v>3224</v>
      </c>
      <c r="C613" s="18" t="s">
        <v>138</v>
      </c>
      <c r="D613" s="19">
        <v>22</v>
      </c>
      <c r="E613" s="19">
        <v>38</v>
      </c>
      <c r="F613" s="19">
        <v>38</v>
      </c>
      <c r="G613" s="19">
        <v>2</v>
      </c>
      <c r="H613" s="19">
        <v>5</v>
      </c>
      <c r="I613" s="19">
        <v>5</v>
      </c>
      <c r="J613" s="19">
        <v>3</v>
      </c>
      <c r="K613" s="20">
        <f>ROUND(1+(SUMPRODUCT(INDEX(CachTinhDiem!$B$8:$E$11,MATCH($B613,CachTinhDiem!$A$8:$A$11,0),0),$G613:$J613)-1)*9/4,1)</f>
        <v>8.1999999999999993</v>
      </c>
      <c r="L613" s="20">
        <f>ROUND(1+(INDEX(CachTinhDiem!$B$15:$E$20,MATCH($C613,CachTinhDiem!$A$15:$A$20,0),MATCH($B613,CachTinhDiem!$B$14:$E$14,0))-1)*9/4,1)</f>
        <v>10</v>
      </c>
      <c r="M613" s="19">
        <f t="shared" si="9"/>
        <v>0</v>
      </c>
      <c r="N613" s="23">
        <f>MAX(0,1-M613*CachTinhDiem!$B$25)</f>
        <v>1</v>
      </c>
      <c r="O613" s="20">
        <f>ROUND((CachTinhDiem!$B$23*K613+CachTinhDiem!$B$24*L613)*N613,1)</f>
        <v>8.6999999999999993</v>
      </c>
      <c r="P613" s="19" t="s">
        <v>3227</v>
      </c>
    </row>
    <row r="614" spans="1:16" ht="15" customHeight="1" x14ac:dyDescent="0.35">
      <c r="A614" s="18" t="s">
        <v>1228</v>
      </c>
      <c r="B614" s="18" t="s">
        <v>3226</v>
      </c>
      <c r="C614" s="18" t="s">
        <v>150</v>
      </c>
      <c r="D614" s="19">
        <v>6</v>
      </c>
      <c r="E614" s="19">
        <v>21</v>
      </c>
      <c r="F614" s="19">
        <v>18</v>
      </c>
      <c r="G614" s="19">
        <v>4</v>
      </c>
      <c r="H614" s="19">
        <v>1</v>
      </c>
      <c r="I614" s="19">
        <v>2</v>
      </c>
      <c r="J614" s="19">
        <v>3</v>
      </c>
      <c r="K614" s="20">
        <f>ROUND(1+(SUMPRODUCT(INDEX(CachTinhDiem!$B$8:$E$11,MATCH($B614,CachTinhDiem!$A$8:$A$11,0),0),$G614:$J614)-1)*9/4,1)</f>
        <v>3</v>
      </c>
      <c r="L614" s="20">
        <f>ROUND(1+(INDEX(CachTinhDiem!$B$15:$E$20,MATCH($C614,CachTinhDiem!$A$15:$A$20,0),MATCH($B614,CachTinhDiem!$B$14:$E$14,0))-1)*9/4,1)</f>
        <v>10</v>
      </c>
      <c r="M614" s="19">
        <f t="shared" si="9"/>
        <v>0</v>
      </c>
      <c r="N614" s="23">
        <f>MAX(0,1-M614*CachTinhDiem!$B$25)</f>
        <v>1</v>
      </c>
      <c r="O614" s="20">
        <f>ROUND((CachTinhDiem!$B$23*K614+CachTinhDiem!$B$24*L614)*N614,1)</f>
        <v>5.0999999999999996</v>
      </c>
      <c r="P614" s="19" t="s">
        <v>3225</v>
      </c>
    </row>
    <row r="615" spans="1:16" ht="15" customHeight="1" x14ac:dyDescent="0.35">
      <c r="A615" s="18" t="s">
        <v>151</v>
      </c>
      <c r="B615" s="18" t="s">
        <v>3229</v>
      </c>
      <c r="C615" s="18" t="s">
        <v>110</v>
      </c>
      <c r="D615" s="19">
        <v>22</v>
      </c>
      <c r="E615" s="19">
        <v>37</v>
      </c>
      <c r="F615" s="19">
        <v>27</v>
      </c>
      <c r="G615" s="19">
        <v>2</v>
      </c>
      <c r="H615" s="19">
        <v>5</v>
      </c>
      <c r="I615" s="19">
        <v>2</v>
      </c>
      <c r="J615" s="19">
        <v>4</v>
      </c>
      <c r="K615" s="20">
        <f>ROUND(1+(SUMPRODUCT(INDEX(CachTinhDiem!$B$8:$E$11,MATCH($B615,CachTinhDiem!$A$8:$A$11,0),0),$G615:$J615)-1)*9/4,1)</f>
        <v>6.6</v>
      </c>
      <c r="L615" s="20">
        <f>ROUND(1+(INDEX(CachTinhDiem!$B$15:$E$20,MATCH($C615,CachTinhDiem!$A$15:$A$20,0),MATCH($B615,CachTinhDiem!$B$14:$E$14,0))-1)*9/4,1)</f>
        <v>7.8</v>
      </c>
      <c r="M615" s="19">
        <f t="shared" si="9"/>
        <v>0</v>
      </c>
      <c r="N615" s="23">
        <f>MAX(0,1-M615*CachTinhDiem!$B$25)</f>
        <v>1</v>
      </c>
      <c r="O615" s="20">
        <f>ROUND((CachTinhDiem!$B$23*K615+CachTinhDiem!$B$24*L615)*N615,1)</f>
        <v>7</v>
      </c>
      <c r="P615" s="19" t="s">
        <v>3227</v>
      </c>
    </row>
    <row r="616" spans="1:16" ht="15" customHeight="1" x14ac:dyDescent="0.35">
      <c r="A616" s="18" t="s">
        <v>158</v>
      </c>
      <c r="B616" s="18" t="s">
        <v>3226</v>
      </c>
      <c r="C616" s="18" t="s">
        <v>90</v>
      </c>
      <c r="D616" s="19">
        <v>20</v>
      </c>
      <c r="E616" s="19">
        <v>37</v>
      </c>
      <c r="F616" s="19">
        <v>5</v>
      </c>
      <c r="G616" s="19">
        <v>2</v>
      </c>
      <c r="H616" s="19">
        <v>5</v>
      </c>
      <c r="I616" s="19">
        <v>2</v>
      </c>
      <c r="J616" s="19">
        <v>2</v>
      </c>
      <c r="K616" s="20">
        <f>ROUND(1+(SUMPRODUCT(INDEX(CachTinhDiem!$B$8:$E$11,MATCH($B616,CachTinhDiem!$A$8:$A$11,0),0),$G616:$J616)-1)*9/4,1)</f>
        <v>5.3</v>
      </c>
      <c r="L616" s="20">
        <f>ROUND(1+(INDEX(CachTinhDiem!$B$15:$E$20,MATCH($C616,CachTinhDiem!$A$15:$A$20,0),MATCH($B616,CachTinhDiem!$B$14:$E$14,0))-1)*9/4,1)</f>
        <v>7.8</v>
      </c>
      <c r="M616" s="19">
        <f t="shared" si="9"/>
        <v>15</v>
      </c>
      <c r="N616" s="23">
        <f>MAX(0,1-M616*CachTinhDiem!$B$25)</f>
        <v>0</v>
      </c>
      <c r="O616" s="20">
        <f>ROUND((CachTinhDiem!$B$23*K616+CachTinhDiem!$B$24*L616)*N616,1)</f>
        <v>0</v>
      </c>
      <c r="P616" s="19" t="s">
        <v>3227</v>
      </c>
    </row>
    <row r="617" spans="1:16" ht="15" customHeight="1" x14ac:dyDescent="0.35">
      <c r="A617" s="18" t="s">
        <v>2546</v>
      </c>
      <c r="B617" s="18" t="s">
        <v>3229</v>
      </c>
      <c r="C617" s="18" t="s">
        <v>150</v>
      </c>
      <c r="D617" s="19">
        <v>14</v>
      </c>
      <c r="E617" s="19">
        <v>34</v>
      </c>
      <c r="F617" s="19">
        <v>37</v>
      </c>
      <c r="G617" s="19">
        <v>3</v>
      </c>
      <c r="H617" s="19">
        <v>2</v>
      </c>
      <c r="I617" s="19">
        <v>3</v>
      </c>
      <c r="J617" s="19">
        <v>3</v>
      </c>
      <c r="K617" s="20">
        <f>ROUND(1+(SUMPRODUCT(INDEX(CachTinhDiem!$B$8:$E$11,MATCH($B617,CachTinhDiem!$A$8:$A$11,0),0),$G617:$J617)-1)*9/4,1)</f>
        <v>4.8</v>
      </c>
      <c r="L617" s="20">
        <f>ROUND(1+(INDEX(CachTinhDiem!$B$15:$E$20,MATCH($C617,CachTinhDiem!$A$15:$A$20,0),MATCH($B617,CachTinhDiem!$B$14:$E$14,0))-1)*9/4,1)</f>
        <v>7.8</v>
      </c>
      <c r="M617" s="19">
        <f t="shared" si="9"/>
        <v>3</v>
      </c>
      <c r="N617" s="23">
        <f>MAX(0,1-M617*CachTinhDiem!$B$25)</f>
        <v>0.7</v>
      </c>
      <c r="O617" s="20">
        <f>ROUND((CachTinhDiem!$B$23*K617+CachTinhDiem!$B$24*L617)*N617,1)</f>
        <v>4</v>
      </c>
      <c r="P617" s="19" t="s">
        <v>3227</v>
      </c>
    </row>
    <row r="618" spans="1:16" ht="15" customHeight="1" x14ac:dyDescent="0.35">
      <c r="A618" s="18" t="s">
        <v>994</v>
      </c>
      <c r="B618" s="18" t="s">
        <v>3224</v>
      </c>
      <c r="C618" s="18" t="s">
        <v>138</v>
      </c>
      <c r="D618" s="19">
        <v>5</v>
      </c>
      <c r="E618" s="19">
        <v>11</v>
      </c>
      <c r="F618" s="19">
        <v>11</v>
      </c>
      <c r="G618" s="19">
        <v>5</v>
      </c>
      <c r="H618" s="19">
        <v>2</v>
      </c>
      <c r="I618" s="19">
        <v>3</v>
      </c>
      <c r="J618" s="19">
        <v>3</v>
      </c>
      <c r="K618" s="20">
        <f>ROUND(1+(SUMPRODUCT(INDEX(CachTinhDiem!$B$8:$E$11,MATCH($B618,CachTinhDiem!$A$8:$A$11,0),0),$G618:$J618)-1)*9/4,1)</f>
        <v>6</v>
      </c>
      <c r="L618" s="20">
        <f>ROUND(1+(INDEX(CachTinhDiem!$B$15:$E$20,MATCH($C618,CachTinhDiem!$A$15:$A$20,0),MATCH($B618,CachTinhDiem!$B$14:$E$14,0))-1)*9/4,1)</f>
        <v>10</v>
      </c>
      <c r="M618" s="19">
        <f t="shared" si="9"/>
        <v>0</v>
      </c>
      <c r="N618" s="23">
        <f>MAX(0,1-M618*CachTinhDiem!$B$25)</f>
        <v>1</v>
      </c>
      <c r="O618" s="20">
        <f>ROUND((CachTinhDiem!$B$23*K618+CachTinhDiem!$B$24*L618)*N618,1)</f>
        <v>7.2</v>
      </c>
      <c r="P618" s="19" t="s">
        <v>3227</v>
      </c>
    </row>
    <row r="619" spans="1:16" ht="15" customHeight="1" x14ac:dyDescent="0.35">
      <c r="A619" s="18" t="s">
        <v>2927</v>
      </c>
      <c r="B619" s="18" t="s">
        <v>3229</v>
      </c>
      <c r="C619" s="18" t="s">
        <v>115</v>
      </c>
      <c r="D619" s="19">
        <v>5</v>
      </c>
      <c r="E619" s="19">
        <v>10</v>
      </c>
      <c r="F619" s="19">
        <v>14</v>
      </c>
      <c r="G619" s="19">
        <v>5</v>
      </c>
      <c r="H619" s="19">
        <v>1</v>
      </c>
      <c r="I619" s="19">
        <v>2</v>
      </c>
      <c r="J619" s="19">
        <v>2</v>
      </c>
      <c r="K619" s="20">
        <f>ROUND(1+(SUMPRODUCT(INDEX(CachTinhDiem!$B$8:$E$11,MATCH($B619,CachTinhDiem!$A$8:$A$11,0),0),$G619:$J619)-1)*9/4,1)</f>
        <v>3.3</v>
      </c>
      <c r="L619" s="20">
        <f>ROUND(1+(INDEX(CachTinhDiem!$B$15:$E$20,MATCH($C619,CachTinhDiem!$A$15:$A$20,0),MATCH($B619,CachTinhDiem!$B$14:$E$14,0))-1)*9/4,1)</f>
        <v>10</v>
      </c>
      <c r="M619" s="19">
        <f t="shared" si="9"/>
        <v>4</v>
      </c>
      <c r="N619" s="23">
        <f>MAX(0,1-M619*CachTinhDiem!$B$25)</f>
        <v>0.6</v>
      </c>
      <c r="O619" s="20">
        <f>ROUND((CachTinhDiem!$B$23*K619+CachTinhDiem!$B$24*L619)*N619,1)</f>
        <v>3.2</v>
      </c>
      <c r="P619" s="19" t="s">
        <v>3225</v>
      </c>
    </row>
    <row r="620" spans="1:16" ht="15" customHeight="1" x14ac:dyDescent="0.35">
      <c r="A620" s="18" t="s">
        <v>1659</v>
      </c>
      <c r="B620" s="18" t="s">
        <v>3226</v>
      </c>
      <c r="C620" s="18" t="s">
        <v>150</v>
      </c>
      <c r="D620" s="19">
        <v>5</v>
      </c>
      <c r="E620" s="19">
        <v>19</v>
      </c>
      <c r="F620" s="19">
        <v>21</v>
      </c>
      <c r="G620" s="19">
        <v>4</v>
      </c>
      <c r="H620" s="19">
        <v>1</v>
      </c>
      <c r="I620" s="19">
        <v>3</v>
      </c>
      <c r="J620" s="19">
        <v>4</v>
      </c>
      <c r="K620" s="20">
        <f>ROUND(1+(SUMPRODUCT(INDEX(CachTinhDiem!$B$8:$E$11,MATCH($B620,CachTinhDiem!$A$8:$A$11,0),0),$G620:$J620)-1)*9/4,1)</f>
        <v>4.5999999999999996</v>
      </c>
      <c r="L620" s="20">
        <f>ROUND(1+(INDEX(CachTinhDiem!$B$15:$E$20,MATCH($C620,CachTinhDiem!$A$15:$A$20,0),MATCH($B620,CachTinhDiem!$B$14:$E$14,0))-1)*9/4,1)</f>
        <v>10</v>
      </c>
      <c r="M620" s="19">
        <f t="shared" si="9"/>
        <v>2</v>
      </c>
      <c r="N620" s="23">
        <f>MAX(0,1-M620*CachTinhDiem!$B$25)</f>
        <v>0.8</v>
      </c>
      <c r="O620" s="20">
        <f>ROUND((CachTinhDiem!$B$23*K620+CachTinhDiem!$B$24*L620)*N620,1)</f>
        <v>5</v>
      </c>
      <c r="P620" s="19" t="s">
        <v>3227</v>
      </c>
    </row>
    <row r="621" spans="1:16" ht="15" customHeight="1" x14ac:dyDescent="0.35">
      <c r="A621" s="18" t="s">
        <v>395</v>
      </c>
      <c r="B621" s="18" t="s">
        <v>3228</v>
      </c>
      <c r="C621" s="18" t="s">
        <v>138</v>
      </c>
      <c r="D621" s="19">
        <v>22</v>
      </c>
      <c r="E621" s="19">
        <v>40</v>
      </c>
      <c r="F621" s="19">
        <v>13</v>
      </c>
      <c r="G621" s="19">
        <v>2</v>
      </c>
      <c r="H621" s="19">
        <v>4</v>
      </c>
      <c r="I621" s="19">
        <v>5</v>
      </c>
      <c r="J621" s="19">
        <v>2</v>
      </c>
      <c r="K621" s="20">
        <f>ROUND(1+(SUMPRODUCT(INDEX(CachTinhDiem!$B$8:$E$11,MATCH($B621,CachTinhDiem!$A$8:$A$11,0),0),$G621:$J621)-1)*9/4,1)</f>
        <v>5.5</v>
      </c>
      <c r="L621" s="20">
        <f>ROUND(1+(INDEX(CachTinhDiem!$B$15:$E$20,MATCH($C621,CachTinhDiem!$A$15:$A$20,0),MATCH($B621,CachTinhDiem!$B$14:$E$14,0))-1)*9/4,1)</f>
        <v>1</v>
      </c>
      <c r="M621" s="19">
        <f t="shared" si="9"/>
        <v>9</v>
      </c>
      <c r="N621" s="23">
        <f>MAX(0,1-M621*CachTinhDiem!$B$25)</f>
        <v>9.9999999999999978E-2</v>
      </c>
      <c r="O621" s="20">
        <f>ROUND((CachTinhDiem!$B$23*K621+CachTinhDiem!$B$24*L621)*N621,1)</f>
        <v>0.4</v>
      </c>
      <c r="P621" s="19" t="s">
        <v>3227</v>
      </c>
    </row>
    <row r="622" spans="1:16" ht="15" customHeight="1" x14ac:dyDescent="0.35">
      <c r="A622" s="18" t="s">
        <v>1832</v>
      </c>
      <c r="B622" s="18" t="s">
        <v>3224</v>
      </c>
      <c r="C622" s="18" t="s">
        <v>115</v>
      </c>
      <c r="D622" s="19">
        <v>7</v>
      </c>
      <c r="E622" s="19">
        <v>20</v>
      </c>
      <c r="F622" s="19">
        <v>24</v>
      </c>
      <c r="G622" s="19">
        <v>4</v>
      </c>
      <c r="H622" s="19">
        <v>2</v>
      </c>
      <c r="I622" s="19">
        <v>3</v>
      </c>
      <c r="J622" s="19">
        <v>2</v>
      </c>
      <c r="K622" s="20">
        <f>ROUND(1+(SUMPRODUCT(INDEX(CachTinhDiem!$B$8:$E$11,MATCH($B622,CachTinhDiem!$A$8:$A$11,0),0),$G622:$J622)-1)*9/4,1)</f>
        <v>5.3</v>
      </c>
      <c r="L622" s="20">
        <f>ROUND(1+(INDEX(CachTinhDiem!$B$15:$E$20,MATCH($C622,CachTinhDiem!$A$15:$A$20,0),MATCH($B622,CachTinhDiem!$B$14:$E$14,0))-1)*9/4,1)</f>
        <v>7.8</v>
      </c>
      <c r="M622" s="19">
        <f t="shared" si="9"/>
        <v>4</v>
      </c>
      <c r="N622" s="23">
        <f>MAX(0,1-M622*CachTinhDiem!$B$25)</f>
        <v>0.6</v>
      </c>
      <c r="O622" s="20">
        <f>ROUND((CachTinhDiem!$B$23*K622+CachTinhDiem!$B$24*L622)*N622,1)</f>
        <v>3.6</v>
      </c>
      <c r="P622" s="19" t="s">
        <v>3225</v>
      </c>
    </row>
    <row r="623" spans="1:16" ht="15" customHeight="1" x14ac:dyDescent="0.35">
      <c r="A623" s="18" t="s">
        <v>710</v>
      </c>
      <c r="B623" s="18" t="s">
        <v>3229</v>
      </c>
      <c r="C623" s="18" t="s">
        <v>115</v>
      </c>
      <c r="D623" s="19">
        <v>8</v>
      </c>
      <c r="E623" s="19">
        <v>22</v>
      </c>
      <c r="F623" s="19">
        <v>21</v>
      </c>
      <c r="G623" s="19">
        <v>4</v>
      </c>
      <c r="H623" s="19">
        <v>2</v>
      </c>
      <c r="I623" s="19">
        <v>3</v>
      </c>
      <c r="J623" s="19">
        <v>2</v>
      </c>
      <c r="K623" s="20">
        <f>ROUND(1+(SUMPRODUCT(INDEX(CachTinhDiem!$B$8:$E$11,MATCH($B623,CachTinhDiem!$A$8:$A$11,0),0),$G623:$J623)-1)*9/4,1)</f>
        <v>4.4000000000000004</v>
      </c>
      <c r="L623" s="20">
        <f>ROUND(1+(INDEX(CachTinhDiem!$B$15:$E$20,MATCH($C623,CachTinhDiem!$A$15:$A$20,0),MATCH($B623,CachTinhDiem!$B$14:$E$14,0))-1)*9/4,1)</f>
        <v>10</v>
      </c>
      <c r="M623" s="19">
        <f t="shared" si="9"/>
        <v>0</v>
      </c>
      <c r="N623" s="23">
        <f>MAX(0,1-M623*CachTinhDiem!$B$25)</f>
        <v>1</v>
      </c>
      <c r="O623" s="20">
        <f>ROUND((CachTinhDiem!$B$23*K623+CachTinhDiem!$B$24*L623)*N623,1)</f>
        <v>6.1</v>
      </c>
      <c r="P623" s="19" t="s">
        <v>3227</v>
      </c>
    </row>
    <row r="624" spans="1:16" ht="15" customHeight="1" x14ac:dyDescent="0.35">
      <c r="A624" s="18" t="s">
        <v>890</v>
      </c>
      <c r="B624" s="18" t="s">
        <v>3228</v>
      </c>
      <c r="C624" s="18" t="s">
        <v>90</v>
      </c>
      <c r="D624" s="19">
        <v>21</v>
      </c>
      <c r="E624" s="19">
        <v>37</v>
      </c>
      <c r="F624" s="19">
        <v>30</v>
      </c>
      <c r="G624" s="19">
        <v>2</v>
      </c>
      <c r="H624" s="19">
        <v>5</v>
      </c>
      <c r="I624" s="19">
        <v>3</v>
      </c>
      <c r="J624" s="19">
        <v>2</v>
      </c>
      <c r="K624" s="20">
        <f>ROUND(1+(SUMPRODUCT(INDEX(CachTinhDiem!$B$8:$E$11,MATCH($B624,CachTinhDiem!$A$8:$A$11,0),0),$G624:$J624)-1)*9/4,1)</f>
        <v>5.0999999999999996</v>
      </c>
      <c r="L624" s="20">
        <f>ROUND(1+(INDEX(CachTinhDiem!$B$15:$E$20,MATCH($C624,CachTinhDiem!$A$15:$A$20,0),MATCH($B624,CachTinhDiem!$B$14:$E$14,0))-1)*9/4,1)</f>
        <v>3.3</v>
      </c>
      <c r="M624" s="19">
        <f t="shared" si="9"/>
        <v>0</v>
      </c>
      <c r="N624" s="23">
        <f>MAX(0,1-M624*CachTinhDiem!$B$25)</f>
        <v>1</v>
      </c>
      <c r="O624" s="20">
        <f>ROUND((CachTinhDiem!$B$23*K624+CachTinhDiem!$B$24*L624)*N624,1)</f>
        <v>4.5999999999999996</v>
      </c>
      <c r="P624" s="19" t="s">
        <v>3227</v>
      </c>
    </row>
    <row r="625" spans="1:16" ht="15" customHeight="1" x14ac:dyDescent="0.35">
      <c r="A625" s="18" t="s">
        <v>1381</v>
      </c>
      <c r="B625" s="18" t="s">
        <v>3228</v>
      </c>
      <c r="C625" s="18" t="s">
        <v>103</v>
      </c>
      <c r="D625" s="19">
        <v>5</v>
      </c>
      <c r="E625" s="19">
        <v>19</v>
      </c>
      <c r="F625" s="19">
        <v>8</v>
      </c>
      <c r="G625" s="19">
        <v>4</v>
      </c>
      <c r="H625" s="19">
        <v>1</v>
      </c>
      <c r="I625" s="19">
        <v>1</v>
      </c>
      <c r="J625" s="19">
        <v>5</v>
      </c>
      <c r="K625" s="20">
        <f>ROUND(1+(SUMPRODUCT(INDEX(CachTinhDiem!$B$8:$E$11,MATCH($B625,CachTinhDiem!$A$8:$A$11,0),0),$G625:$J625)-1)*9/4,1)</f>
        <v>6.4</v>
      </c>
      <c r="L625" s="20">
        <f>ROUND(1+(INDEX(CachTinhDiem!$B$15:$E$20,MATCH($C625,CachTinhDiem!$A$15:$A$20,0),MATCH($B625,CachTinhDiem!$B$14:$E$14,0))-1)*9/4,1)</f>
        <v>10</v>
      </c>
      <c r="M625" s="19">
        <f t="shared" si="9"/>
        <v>0</v>
      </c>
      <c r="N625" s="23">
        <f>MAX(0,1-M625*CachTinhDiem!$B$25)</f>
        <v>1</v>
      </c>
      <c r="O625" s="20">
        <f>ROUND((CachTinhDiem!$B$23*K625+CachTinhDiem!$B$24*L625)*N625,1)</f>
        <v>7.5</v>
      </c>
      <c r="P625" s="19" t="s">
        <v>3227</v>
      </c>
    </row>
    <row r="626" spans="1:16" ht="15" customHeight="1" x14ac:dyDescent="0.35">
      <c r="A626" s="18" t="s">
        <v>1671</v>
      </c>
      <c r="B626" s="18" t="s">
        <v>3229</v>
      </c>
      <c r="C626" s="18" t="s">
        <v>115</v>
      </c>
      <c r="D626" s="19">
        <v>5</v>
      </c>
      <c r="E626" s="19">
        <v>20</v>
      </c>
      <c r="F626" s="19">
        <v>21</v>
      </c>
      <c r="G626" s="19">
        <v>4</v>
      </c>
      <c r="H626" s="19">
        <v>1</v>
      </c>
      <c r="I626" s="19">
        <v>3</v>
      </c>
      <c r="J626" s="19">
        <v>2</v>
      </c>
      <c r="K626" s="20">
        <f>ROUND(1+(SUMPRODUCT(INDEX(CachTinhDiem!$B$8:$E$11,MATCH($B626,CachTinhDiem!$A$8:$A$11,0),0),$G626:$J626)-1)*9/4,1)</f>
        <v>3.7</v>
      </c>
      <c r="L626" s="20">
        <f>ROUND(1+(INDEX(CachTinhDiem!$B$15:$E$20,MATCH($C626,CachTinhDiem!$A$15:$A$20,0),MATCH($B626,CachTinhDiem!$B$14:$E$14,0))-1)*9/4,1)</f>
        <v>10</v>
      </c>
      <c r="M626" s="19">
        <f t="shared" si="9"/>
        <v>1</v>
      </c>
      <c r="N626" s="23">
        <f>MAX(0,1-M626*CachTinhDiem!$B$25)</f>
        <v>0.9</v>
      </c>
      <c r="O626" s="20">
        <f>ROUND((CachTinhDiem!$B$23*K626+CachTinhDiem!$B$24*L626)*N626,1)</f>
        <v>5</v>
      </c>
      <c r="P626" s="19" t="s">
        <v>3227</v>
      </c>
    </row>
    <row r="627" spans="1:16" ht="15" customHeight="1" x14ac:dyDescent="0.35">
      <c r="A627" s="18" t="s">
        <v>1323</v>
      </c>
      <c r="B627" s="18" t="s">
        <v>3229</v>
      </c>
      <c r="C627" s="18" t="s">
        <v>115</v>
      </c>
      <c r="D627" s="19">
        <v>12</v>
      </c>
      <c r="E627" s="19">
        <v>30</v>
      </c>
      <c r="F627" s="19">
        <v>35</v>
      </c>
      <c r="G627" s="19">
        <v>2</v>
      </c>
      <c r="H627" s="19">
        <v>3</v>
      </c>
      <c r="I627" s="19">
        <v>4</v>
      </c>
      <c r="J627" s="19">
        <v>3</v>
      </c>
      <c r="K627" s="20">
        <f>ROUND(1+(SUMPRODUCT(INDEX(CachTinhDiem!$B$8:$E$11,MATCH($B627,CachTinhDiem!$A$8:$A$11,0),0),$G627:$J627)-1)*9/4,1)</f>
        <v>6</v>
      </c>
      <c r="L627" s="20">
        <f>ROUND(1+(INDEX(CachTinhDiem!$B$15:$E$20,MATCH($C627,CachTinhDiem!$A$15:$A$20,0),MATCH($B627,CachTinhDiem!$B$14:$E$14,0))-1)*9/4,1)</f>
        <v>10</v>
      </c>
      <c r="M627" s="19">
        <f t="shared" si="9"/>
        <v>5</v>
      </c>
      <c r="N627" s="23">
        <f>MAX(0,1-M627*CachTinhDiem!$B$25)</f>
        <v>0.5</v>
      </c>
      <c r="O627" s="20">
        <f>ROUND((CachTinhDiem!$B$23*K627+CachTinhDiem!$B$24*L627)*N627,1)</f>
        <v>3.6</v>
      </c>
      <c r="P627" s="19" t="s">
        <v>3225</v>
      </c>
    </row>
    <row r="628" spans="1:16" ht="15" customHeight="1" x14ac:dyDescent="0.35">
      <c r="A628" s="18" t="s">
        <v>2348</v>
      </c>
      <c r="B628" s="18" t="s">
        <v>3224</v>
      </c>
      <c r="C628" s="18" t="s">
        <v>150</v>
      </c>
      <c r="D628" s="19">
        <v>26</v>
      </c>
      <c r="E628" s="19">
        <v>40</v>
      </c>
      <c r="F628" s="19">
        <v>24</v>
      </c>
      <c r="G628" s="19">
        <v>1</v>
      </c>
      <c r="H628" s="19">
        <v>5</v>
      </c>
      <c r="I628" s="19">
        <v>2</v>
      </c>
      <c r="J628" s="19">
        <v>3</v>
      </c>
      <c r="K628" s="20">
        <f>ROUND(1+(SUMPRODUCT(INDEX(CachTinhDiem!$B$8:$E$11,MATCH($B628,CachTinhDiem!$A$8:$A$11,0),0),$G628:$J628)-1)*9/4,1)</f>
        <v>4.4000000000000004</v>
      </c>
      <c r="L628" s="20">
        <f>ROUND(1+(INDEX(CachTinhDiem!$B$15:$E$20,MATCH($C628,CachTinhDiem!$A$15:$A$20,0),MATCH($B628,CachTinhDiem!$B$14:$E$14,0))-1)*9/4,1)</f>
        <v>3.3</v>
      </c>
      <c r="M628" s="19">
        <f t="shared" si="9"/>
        <v>2</v>
      </c>
      <c r="N628" s="23">
        <f>MAX(0,1-M628*CachTinhDiem!$B$25)</f>
        <v>0.8</v>
      </c>
      <c r="O628" s="20">
        <f>ROUND((CachTinhDiem!$B$23*K628+CachTinhDiem!$B$24*L628)*N628,1)</f>
        <v>3.3</v>
      </c>
      <c r="P628" s="19" t="s">
        <v>3227</v>
      </c>
    </row>
    <row r="629" spans="1:16" ht="15" customHeight="1" x14ac:dyDescent="0.35">
      <c r="A629" s="18" t="s">
        <v>2438</v>
      </c>
      <c r="B629" s="18" t="s">
        <v>3229</v>
      </c>
      <c r="C629" s="18" t="s">
        <v>110</v>
      </c>
      <c r="D629" s="19">
        <v>5</v>
      </c>
      <c r="E629" s="19">
        <v>13</v>
      </c>
      <c r="F629" s="19">
        <v>40</v>
      </c>
      <c r="G629" s="19">
        <v>5</v>
      </c>
      <c r="H629" s="19">
        <v>1</v>
      </c>
      <c r="I629" s="19">
        <v>2</v>
      </c>
      <c r="J629" s="19">
        <v>4</v>
      </c>
      <c r="K629" s="20">
        <f>ROUND(1+(SUMPRODUCT(INDEX(CachTinhDiem!$B$8:$E$11,MATCH($B629,CachTinhDiem!$A$8:$A$11,0),0),$G629:$J629)-1)*9/4,1)</f>
        <v>4.5999999999999996</v>
      </c>
      <c r="L629" s="20">
        <f>ROUND(1+(INDEX(CachTinhDiem!$B$15:$E$20,MATCH($C629,CachTinhDiem!$A$15:$A$20,0),MATCH($B629,CachTinhDiem!$B$14:$E$14,0))-1)*9/4,1)</f>
        <v>7.8</v>
      </c>
      <c r="M629" s="19">
        <f t="shared" si="9"/>
        <v>27</v>
      </c>
      <c r="N629" s="23">
        <f>MAX(0,1-M629*CachTinhDiem!$B$25)</f>
        <v>0</v>
      </c>
      <c r="O629" s="20">
        <f>ROUND((CachTinhDiem!$B$23*K629+CachTinhDiem!$B$24*L629)*N629,1)</f>
        <v>0</v>
      </c>
      <c r="P629" s="19" t="s">
        <v>3227</v>
      </c>
    </row>
    <row r="630" spans="1:16" ht="15" customHeight="1" x14ac:dyDescent="0.35">
      <c r="A630" s="18" t="s">
        <v>1102</v>
      </c>
      <c r="B630" s="18" t="s">
        <v>3224</v>
      </c>
      <c r="C630" s="18" t="s">
        <v>103</v>
      </c>
      <c r="D630" s="19">
        <v>5</v>
      </c>
      <c r="E630" s="19">
        <v>20</v>
      </c>
      <c r="F630" s="19">
        <v>12</v>
      </c>
      <c r="G630" s="19">
        <v>4</v>
      </c>
      <c r="H630" s="19">
        <v>2</v>
      </c>
      <c r="I630" s="19">
        <v>2</v>
      </c>
      <c r="J630" s="19">
        <v>5</v>
      </c>
      <c r="K630" s="20">
        <f>ROUND(1+(SUMPRODUCT(INDEX(CachTinhDiem!$B$8:$E$11,MATCH($B630,CachTinhDiem!$A$8:$A$11,0),0),$G630:$J630)-1)*9/4,1)</f>
        <v>4.8</v>
      </c>
      <c r="L630" s="20">
        <f>ROUND(1+(INDEX(CachTinhDiem!$B$15:$E$20,MATCH($C630,CachTinhDiem!$A$15:$A$20,0),MATCH($B630,CachTinhDiem!$B$14:$E$14,0))-1)*9/4,1)</f>
        <v>3.3</v>
      </c>
      <c r="M630" s="19">
        <f t="shared" si="9"/>
        <v>0</v>
      </c>
      <c r="N630" s="23">
        <f>MAX(0,1-M630*CachTinhDiem!$B$25)</f>
        <v>1</v>
      </c>
      <c r="O630" s="20">
        <f>ROUND((CachTinhDiem!$B$23*K630+CachTinhDiem!$B$24*L630)*N630,1)</f>
        <v>4.4000000000000004</v>
      </c>
      <c r="P630" s="19" t="s">
        <v>3227</v>
      </c>
    </row>
    <row r="631" spans="1:16" ht="15" customHeight="1" x14ac:dyDescent="0.35">
      <c r="A631" s="18" t="s">
        <v>168</v>
      </c>
      <c r="B631" s="18" t="s">
        <v>3228</v>
      </c>
      <c r="C631" s="18" t="s">
        <v>90</v>
      </c>
      <c r="D631" s="19">
        <v>7</v>
      </c>
      <c r="E631" s="19">
        <v>18</v>
      </c>
      <c r="F631" s="19">
        <v>12</v>
      </c>
      <c r="G631" s="19">
        <v>4</v>
      </c>
      <c r="H631" s="19">
        <v>3</v>
      </c>
      <c r="I631" s="19">
        <v>2</v>
      </c>
      <c r="J631" s="19">
        <v>3</v>
      </c>
      <c r="K631" s="20">
        <f>ROUND(1+(SUMPRODUCT(INDEX(CachTinhDiem!$B$8:$E$11,MATCH($B631,CachTinhDiem!$A$8:$A$11,0),0),$G631:$J631)-1)*9/4,1)</f>
        <v>5.0999999999999996</v>
      </c>
      <c r="L631" s="20">
        <f>ROUND(1+(INDEX(CachTinhDiem!$B$15:$E$20,MATCH($C631,CachTinhDiem!$A$15:$A$20,0),MATCH($B631,CachTinhDiem!$B$14:$E$14,0))-1)*9/4,1)</f>
        <v>3.3</v>
      </c>
      <c r="M631" s="19">
        <f t="shared" si="9"/>
        <v>0</v>
      </c>
      <c r="N631" s="23">
        <f>MAX(0,1-M631*CachTinhDiem!$B$25)</f>
        <v>1</v>
      </c>
      <c r="O631" s="20">
        <f>ROUND((CachTinhDiem!$B$23*K631+CachTinhDiem!$B$24*L631)*N631,1)</f>
        <v>4.5999999999999996</v>
      </c>
      <c r="P631" s="19" t="s">
        <v>3227</v>
      </c>
    </row>
    <row r="632" spans="1:16" ht="15" customHeight="1" x14ac:dyDescent="0.35">
      <c r="A632" s="18" t="s">
        <v>482</v>
      </c>
      <c r="B632" s="18" t="s">
        <v>3229</v>
      </c>
      <c r="C632" s="18" t="s">
        <v>90</v>
      </c>
      <c r="D632" s="19">
        <v>20</v>
      </c>
      <c r="E632" s="19">
        <v>37</v>
      </c>
      <c r="F632" s="19">
        <v>10</v>
      </c>
      <c r="G632" s="19">
        <v>2</v>
      </c>
      <c r="H632" s="19">
        <v>5</v>
      </c>
      <c r="I632" s="19">
        <v>3</v>
      </c>
      <c r="J632" s="19">
        <v>2</v>
      </c>
      <c r="K632" s="20">
        <f>ROUND(1+(SUMPRODUCT(INDEX(CachTinhDiem!$B$8:$E$11,MATCH($B632,CachTinhDiem!$A$8:$A$11,0),0),$G632:$J632)-1)*9/4,1)</f>
        <v>6</v>
      </c>
      <c r="L632" s="20">
        <f>ROUND(1+(INDEX(CachTinhDiem!$B$15:$E$20,MATCH($C632,CachTinhDiem!$A$15:$A$20,0),MATCH($B632,CachTinhDiem!$B$14:$E$14,0))-1)*9/4,1)</f>
        <v>7.8</v>
      </c>
      <c r="M632" s="19">
        <f t="shared" si="9"/>
        <v>10</v>
      </c>
      <c r="N632" s="23">
        <f>MAX(0,1-M632*CachTinhDiem!$B$25)</f>
        <v>0</v>
      </c>
      <c r="O632" s="20">
        <f>ROUND((CachTinhDiem!$B$23*K632+CachTinhDiem!$B$24*L632)*N632,1)</f>
        <v>0</v>
      </c>
      <c r="P632" s="19" t="s">
        <v>3227</v>
      </c>
    </row>
    <row r="633" spans="1:16" ht="15" customHeight="1" x14ac:dyDescent="0.35">
      <c r="A633" s="18" t="s">
        <v>2977</v>
      </c>
      <c r="B633" s="18" t="s">
        <v>3224</v>
      </c>
      <c r="C633" s="18" t="s">
        <v>115</v>
      </c>
      <c r="D633" s="19">
        <v>18</v>
      </c>
      <c r="E633" s="19">
        <v>39</v>
      </c>
      <c r="F633" s="19">
        <v>12</v>
      </c>
      <c r="G633" s="19">
        <v>2</v>
      </c>
      <c r="H633" s="19">
        <v>3</v>
      </c>
      <c r="I633" s="19">
        <v>2</v>
      </c>
      <c r="J633" s="19">
        <v>2</v>
      </c>
      <c r="K633" s="20">
        <f>ROUND(1+(SUMPRODUCT(INDEX(CachTinhDiem!$B$8:$E$11,MATCH($B633,CachTinhDiem!$A$8:$A$11,0),0),$G633:$J633)-1)*9/4,1)</f>
        <v>3.7</v>
      </c>
      <c r="L633" s="20">
        <f>ROUND(1+(INDEX(CachTinhDiem!$B$15:$E$20,MATCH($C633,CachTinhDiem!$A$15:$A$20,0),MATCH($B633,CachTinhDiem!$B$14:$E$14,0))-1)*9/4,1)</f>
        <v>7.8</v>
      </c>
      <c r="M633" s="19">
        <f t="shared" si="9"/>
        <v>6</v>
      </c>
      <c r="N633" s="23">
        <f>MAX(0,1-M633*CachTinhDiem!$B$25)</f>
        <v>0.39999999999999991</v>
      </c>
      <c r="O633" s="20">
        <f>ROUND((CachTinhDiem!$B$23*K633+CachTinhDiem!$B$24*L633)*N633,1)</f>
        <v>2</v>
      </c>
      <c r="P633" s="19" t="s">
        <v>3227</v>
      </c>
    </row>
    <row r="634" spans="1:16" ht="15" customHeight="1" x14ac:dyDescent="0.35">
      <c r="A634" s="18" t="s">
        <v>1761</v>
      </c>
      <c r="B634" s="18" t="s">
        <v>3229</v>
      </c>
      <c r="C634" s="18" t="s">
        <v>138</v>
      </c>
      <c r="D634" s="19">
        <v>11</v>
      </c>
      <c r="E634" s="19">
        <v>31</v>
      </c>
      <c r="F634" s="19">
        <v>21</v>
      </c>
      <c r="G634" s="19">
        <v>2</v>
      </c>
      <c r="H634" s="19">
        <v>4</v>
      </c>
      <c r="I634" s="19">
        <v>4</v>
      </c>
      <c r="J634" s="19">
        <v>2</v>
      </c>
      <c r="K634" s="20">
        <f>ROUND(1+(SUMPRODUCT(INDEX(CachTinhDiem!$B$8:$E$11,MATCH($B634,CachTinhDiem!$A$8:$A$11,0),0),$G634:$J634)-1)*9/4,1)</f>
        <v>6</v>
      </c>
      <c r="L634" s="20">
        <f>ROUND(1+(INDEX(CachTinhDiem!$B$15:$E$20,MATCH($C634,CachTinhDiem!$A$15:$A$20,0),MATCH($B634,CachTinhDiem!$B$14:$E$14,0))-1)*9/4,1)</f>
        <v>7.8</v>
      </c>
      <c r="M634" s="19">
        <f t="shared" si="9"/>
        <v>0</v>
      </c>
      <c r="N634" s="23">
        <f>MAX(0,1-M634*CachTinhDiem!$B$25)</f>
        <v>1</v>
      </c>
      <c r="O634" s="20">
        <f>ROUND((CachTinhDiem!$B$23*K634+CachTinhDiem!$B$24*L634)*N634,1)</f>
        <v>6.5</v>
      </c>
      <c r="P634" s="19" t="s">
        <v>3227</v>
      </c>
    </row>
    <row r="635" spans="1:16" ht="15" customHeight="1" x14ac:dyDescent="0.35">
      <c r="A635" s="18" t="s">
        <v>1433</v>
      </c>
      <c r="B635" s="18" t="s">
        <v>3229</v>
      </c>
      <c r="C635" s="18" t="s">
        <v>138</v>
      </c>
      <c r="D635" s="19">
        <v>27</v>
      </c>
      <c r="E635" s="19">
        <v>40</v>
      </c>
      <c r="F635" s="19">
        <v>39</v>
      </c>
      <c r="G635" s="19">
        <v>1</v>
      </c>
      <c r="H635" s="19">
        <v>5</v>
      </c>
      <c r="I635" s="19">
        <v>4</v>
      </c>
      <c r="J635" s="19">
        <v>4</v>
      </c>
      <c r="K635" s="20">
        <f>ROUND(1+(SUMPRODUCT(INDEX(CachTinhDiem!$B$8:$E$11,MATCH($B635,CachTinhDiem!$A$8:$A$11,0),0),$G635:$J635)-1)*9/4,1)</f>
        <v>7.8</v>
      </c>
      <c r="L635" s="20">
        <f>ROUND(1+(INDEX(CachTinhDiem!$B$15:$E$20,MATCH($C635,CachTinhDiem!$A$15:$A$20,0),MATCH($B635,CachTinhDiem!$B$14:$E$14,0))-1)*9/4,1)</f>
        <v>7.8</v>
      </c>
      <c r="M635" s="19">
        <f t="shared" si="9"/>
        <v>0</v>
      </c>
      <c r="N635" s="23">
        <f>MAX(0,1-M635*CachTinhDiem!$B$25)</f>
        <v>1</v>
      </c>
      <c r="O635" s="20">
        <f>ROUND((CachTinhDiem!$B$23*K635+CachTinhDiem!$B$24*L635)*N635,1)</f>
        <v>7.8</v>
      </c>
      <c r="P635" s="19" t="s">
        <v>3227</v>
      </c>
    </row>
    <row r="636" spans="1:16" ht="15" customHeight="1" x14ac:dyDescent="0.35">
      <c r="A636" s="18" t="s">
        <v>291</v>
      </c>
      <c r="B636" s="18" t="s">
        <v>3224</v>
      </c>
      <c r="C636" s="18" t="s">
        <v>90</v>
      </c>
      <c r="D636" s="19">
        <v>6</v>
      </c>
      <c r="E636" s="19">
        <v>20</v>
      </c>
      <c r="F636" s="19">
        <v>39</v>
      </c>
      <c r="G636" s="19">
        <v>4</v>
      </c>
      <c r="H636" s="19">
        <v>2</v>
      </c>
      <c r="I636" s="19">
        <v>3</v>
      </c>
      <c r="J636" s="19">
        <v>2</v>
      </c>
      <c r="K636" s="20">
        <f>ROUND(1+(SUMPRODUCT(INDEX(CachTinhDiem!$B$8:$E$11,MATCH($B636,CachTinhDiem!$A$8:$A$11,0),0),$G636:$J636)-1)*9/4,1)</f>
        <v>5.3</v>
      </c>
      <c r="L636" s="20">
        <f>ROUND(1+(INDEX(CachTinhDiem!$B$15:$E$20,MATCH($C636,CachTinhDiem!$A$15:$A$20,0),MATCH($B636,CachTinhDiem!$B$14:$E$14,0))-1)*9/4,1)</f>
        <v>5.5</v>
      </c>
      <c r="M636" s="19">
        <f t="shared" si="9"/>
        <v>19</v>
      </c>
      <c r="N636" s="23">
        <f>MAX(0,1-M636*CachTinhDiem!$B$25)</f>
        <v>0</v>
      </c>
      <c r="O636" s="20">
        <f>ROUND((CachTinhDiem!$B$23*K636+CachTinhDiem!$B$24*L636)*N636,1)</f>
        <v>0</v>
      </c>
      <c r="P636" s="19" t="s">
        <v>3227</v>
      </c>
    </row>
    <row r="637" spans="1:16" ht="15" customHeight="1" x14ac:dyDescent="0.35">
      <c r="A637" s="18" t="s">
        <v>1976</v>
      </c>
      <c r="B637" s="18" t="s">
        <v>3226</v>
      </c>
      <c r="C637" s="18" t="s">
        <v>110</v>
      </c>
      <c r="D637" s="19">
        <v>17</v>
      </c>
      <c r="E637" s="19">
        <v>36</v>
      </c>
      <c r="F637" s="19">
        <v>25</v>
      </c>
      <c r="G637" s="19">
        <v>2</v>
      </c>
      <c r="H637" s="19">
        <v>4</v>
      </c>
      <c r="I637" s="19">
        <v>4</v>
      </c>
      <c r="J637" s="19">
        <v>4</v>
      </c>
      <c r="K637" s="20">
        <f>ROUND(1+(SUMPRODUCT(INDEX(CachTinhDiem!$B$8:$E$11,MATCH($B637,CachTinhDiem!$A$8:$A$11,0),0),$G637:$J637)-1)*9/4,1)</f>
        <v>7.8</v>
      </c>
      <c r="L637" s="20">
        <f>ROUND(1+(INDEX(CachTinhDiem!$B$15:$E$20,MATCH($C637,CachTinhDiem!$A$15:$A$20,0),MATCH($B637,CachTinhDiem!$B$14:$E$14,0))-1)*9/4,1)</f>
        <v>5.5</v>
      </c>
      <c r="M637" s="19">
        <f t="shared" si="9"/>
        <v>0</v>
      </c>
      <c r="N637" s="23">
        <f>MAX(0,1-M637*CachTinhDiem!$B$25)</f>
        <v>1</v>
      </c>
      <c r="O637" s="20">
        <f>ROUND((CachTinhDiem!$B$23*K637+CachTinhDiem!$B$24*L637)*N637,1)</f>
        <v>7.1</v>
      </c>
      <c r="P637" s="19" t="s">
        <v>3227</v>
      </c>
    </row>
    <row r="638" spans="1:16" ht="15" customHeight="1" x14ac:dyDescent="0.35">
      <c r="A638" s="18" t="s">
        <v>3056</v>
      </c>
      <c r="B638" s="18" t="s">
        <v>3228</v>
      </c>
      <c r="C638" s="18" t="s">
        <v>115</v>
      </c>
      <c r="D638" s="19">
        <v>24</v>
      </c>
      <c r="E638" s="19">
        <v>40</v>
      </c>
      <c r="F638" s="19">
        <v>36</v>
      </c>
      <c r="G638" s="19">
        <v>2</v>
      </c>
      <c r="H638" s="19">
        <v>4</v>
      </c>
      <c r="I638" s="19">
        <v>4</v>
      </c>
      <c r="J638" s="19">
        <v>4</v>
      </c>
      <c r="K638" s="20">
        <f>ROUND(1+(SUMPRODUCT(INDEX(CachTinhDiem!$B$8:$E$11,MATCH($B638,CachTinhDiem!$A$8:$A$11,0),0),$G638:$J638)-1)*9/4,1)</f>
        <v>7.8</v>
      </c>
      <c r="L638" s="20">
        <f>ROUND(1+(INDEX(CachTinhDiem!$B$15:$E$20,MATCH($C638,CachTinhDiem!$A$15:$A$20,0),MATCH($B638,CachTinhDiem!$B$14:$E$14,0))-1)*9/4,1)</f>
        <v>5.5</v>
      </c>
      <c r="M638" s="19">
        <f t="shared" si="9"/>
        <v>0</v>
      </c>
      <c r="N638" s="23">
        <f>MAX(0,1-M638*CachTinhDiem!$B$25)</f>
        <v>1</v>
      </c>
      <c r="O638" s="20">
        <f>ROUND((CachTinhDiem!$B$23*K638+CachTinhDiem!$B$24*L638)*N638,1)</f>
        <v>7.1</v>
      </c>
      <c r="P638" s="19" t="s">
        <v>3227</v>
      </c>
    </row>
    <row r="639" spans="1:16" ht="15" customHeight="1" x14ac:dyDescent="0.35">
      <c r="A639" s="18" t="s">
        <v>1250</v>
      </c>
      <c r="B639" s="18" t="s">
        <v>3224</v>
      </c>
      <c r="C639" s="18" t="s">
        <v>115</v>
      </c>
      <c r="D639" s="19">
        <v>5</v>
      </c>
      <c r="E639" s="19">
        <v>14</v>
      </c>
      <c r="F639" s="19">
        <v>26</v>
      </c>
      <c r="G639" s="19">
        <v>4</v>
      </c>
      <c r="H639" s="19">
        <v>2</v>
      </c>
      <c r="I639" s="19">
        <v>2</v>
      </c>
      <c r="J639" s="19">
        <v>2</v>
      </c>
      <c r="K639" s="20">
        <f>ROUND(1+(SUMPRODUCT(INDEX(CachTinhDiem!$B$8:$E$11,MATCH($B639,CachTinhDiem!$A$8:$A$11,0),0),$G639:$J639)-1)*9/4,1)</f>
        <v>4.2</v>
      </c>
      <c r="L639" s="20">
        <f>ROUND(1+(INDEX(CachTinhDiem!$B$15:$E$20,MATCH($C639,CachTinhDiem!$A$15:$A$20,0),MATCH($B639,CachTinhDiem!$B$14:$E$14,0))-1)*9/4,1)</f>
        <v>7.8</v>
      </c>
      <c r="M639" s="19">
        <f t="shared" si="9"/>
        <v>12</v>
      </c>
      <c r="N639" s="23">
        <f>MAX(0,1-M639*CachTinhDiem!$B$25)</f>
        <v>0</v>
      </c>
      <c r="O639" s="20">
        <f>ROUND((CachTinhDiem!$B$23*K639+CachTinhDiem!$B$24*L639)*N639,1)</f>
        <v>0</v>
      </c>
      <c r="P639" s="19" t="s">
        <v>3227</v>
      </c>
    </row>
    <row r="640" spans="1:16" ht="15" customHeight="1" x14ac:dyDescent="0.35">
      <c r="A640" s="18" t="s">
        <v>1012</v>
      </c>
      <c r="B640" s="18" t="s">
        <v>3228</v>
      </c>
      <c r="C640" s="18" t="s">
        <v>110</v>
      </c>
      <c r="D640" s="19">
        <v>5</v>
      </c>
      <c r="E640" s="19">
        <v>13</v>
      </c>
      <c r="F640" s="19">
        <v>19</v>
      </c>
      <c r="G640" s="19">
        <v>4</v>
      </c>
      <c r="H640" s="19">
        <v>1</v>
      </c>
      <c r="I640" s="19">
        <v>3</v>
      </c>
      <c r="J640" s="19">
        <v>3</v>
      </c>
      <c r="K640" s="20">
        <f>ROUND(1+(SUMPRODUCT(INDEX(CachTinhDiem!$B$8:$E$11,MATCH($B640,CachTinhDiem!$A$8:$A$11,0),0),$G640:$J640)-1)*9/4,1)</f>
        <v>4.5999999999999996</v>
      </c>
      <c r="L640" s="20">
        <f>ROUND(1+(INDEX(CachTinhDiem!$B$15:$E$20,MATCH($C640,CachTinhDiem!$A$15:$A$20,0),MATCH($B640,CachTinhDiem!$B$14:$E$14,0))-1)*9/4,1)</f>
        <v>7.8</v>
      </c>
      <c r="M640" s="19">
        <f t="shared" si="9"/>
        <v>6</v>
      </c>
      <c r="N640" s="23">
        <f>MAX(0,1-M640*CachTinhDiem!$B$25)</f>
        <v>0.39999999999999991</v>
      </c>
      <c r="O640" s="20">
        <f>ROUND((CachTinhDiem!$B$23*K640+CachTinhDiem!$B$24*L640)*N640,1)</f>
        <v>2.2000000000000002</v>
      </c>
      <c r="P640" s="19" t="s">
        <v>3227</v>
      </c>
    </row>
    <row r="641" spans="1:16" ht="15" customHeight="1" x14ac:dyDescent="0.35">
      <c r="A641" s="18" t="s">
        <v>1110</v>
      </c>
      <c r="B641" s="18" t="s">
        <v>3229</v>
      </c>
      <c r="C641" s="18" t="s">
        <v>103</v>
      </c>
      <c r="D641" s="19">
        <v>5</v>
      </c>
      <c r="E641" s="19">
        <v>10</v>
      </c>
      <c r="F641" s="19">
        <v>5</v>
      </c>
      <c r="G641" s="19">
        <v>5</v>
      </c>
      <c r="H641" s="19">
        <v>1</v>
      </c>
      <c r="I641" s="19">
        <v>2</v>
      </c>
      <c r="J641" s="19">
        <v>5</v>
      </c>
      <c r="K641" s="20">
        <f>ROUND(1+(SUMPRODUCT(INDEX(CachTinhDiem!$B$8:$E$11,MATCH($B641,CachTinhDiem!$A$8:$A$11,0),0),$G641:$J641)-1)*9/4,1)</f>
        <v>5.3</v>
      </c>
      <c r="L641" s="20">
        <f>ROUND(1+(INDEX(CachTinhDiem!$B$15:$E$20,MATCH($C641,CachTinhDiem!$A$15:$A$20,0),MATCH($B641,CachTinhDiem!$B$14:$E$14,0))-1)*9/4,1)</f>
        <v>7.8</v>
      </c>
      <c r="M641" s="19">
        <f t="shared" si="9"/>
        <v>0</v>
      </c>
      <c r="N641" s="23">
        <f>MAX(0,1-M641*CachTinhDiem!$B$25)</f>
        <v>1</v>
      </c>
      <c r="O641" s="20">
        <f>ROUND((CachTinhDiem!$B$23*K641+CachTinhDiem!$B$24*L641)*N641,1)</f>
        <v>6.1</v>
      </c>
      <c r="P641" s="19" t="s">
        <v>3227</v>
      </c>
    </row>
    <row r="642" spans="1:16" ht="15" customHeight="1" x14ac:dyDescent="0.35">
      <c r="A642" s="18" t="s">
        <v>1733</v>
      </c>
      <c r="B642" s="18" t="s">
        <v>3226</v>
      </c>
      <c r="C642" s="18" t="s">
        <v>103</v>
      </c>
      <c r="D642" s="19">
        <v>12</v>
      </c>
      <c r="E642" s="19">
        <v>33</v>
      </c>
      <c r="F642" s="19">
        <v>30</v>
      </c>
      <c r="G642" s="19">
        <v>3</v>
      </c>
      <c r="H642" s="19">
        <v>3</v>
      </c>
      <c r="I642" s="19">
        <v>3</v>
      </c>
      <c r="J642" s="19">
        <v>4</v>
      </c>
      <c r="K642" s="20">
        <f>ROUND(1+(SUMPRODUCT(INDEX(CachTinhDiem!$B$8:$E$11,MATCH($B642,CachTinhDiem!$A$8:$A$11,0),0),$G642:$J642)-1)*9/4,1)</f>
        <v>6</v>
      </c>
      <c r="L642" s="20">
        <f>ROUND(1+(INDEX(CachTinhDiem!$B$15:$E$20,MATCH($C642,CachTinhDiem!$A$15:$A$20,0),MATCH($B642,CachTinhDiem!$B$14:$E$14,0))-1)*9/4,1)</f>
        <v>3.3</v>
      </c>
      <c r="M642" s="19">
        <f t="shared" ref="M642:M705" si="10">MAX(0,$D642-$F642,$F642-$E642)</f>
        <v>0</v>
      </c>
      <c r="N642" s="23">
        <f>MAX(0,1-M642*CachTinhDiem!$B$25)</f>
        <v>1</v>
      </c>
      <c r="O642" s="20">
        <f>ROUND((CachTinhDiem!$B$23*K642+CachTinhDiem!$B$24*L642)*N642,1)</f>
        <v>5.2</v>
      </c>
      <c r="P642" s="19" t="s">
        <v>3225</v>
      </c>
    </row>
    <row r="643" spans="1:16" ht="15" customHeight="1" x14ac:dyDescent="0.35">
      <c r="A643" s="18" t="s">
        <v>601</v>
      </c>
      <c r="B643" s="18" t="s">
        <v>3224</v>
      </c>
      <c r="C643" s="18" t="s">
        <v>150</v>
      </c>
      <c r="D643" s="19">
        <v>6</v>
      </c>
      <c r="E643" s="19">
        <v>17</v>
      </c>
      <c r="F643" s="19">
        <v>14</v>
      </c>
      <c r="G643" s="19">
        <v>4</v>
      </c>
      <c r="H643" s="19">
        <v>2</v>
      </c>
      <c r="I643" s="19">
        <v>2</v>
      </c>
      <c r="J643" s="19">
        <v>4</v>
      </c>
      <c r="K643" s="20">
        <f>ROUND(1+(SUMPRODUCT(INDEX(CachTinhDiem!$B$8:$E$11,MATCH($B643,CachTinhDiem!$A$8:$A$11,0),0),$G643:$J643)-1)*9/4,1)</f>
        <v>4.5999999999999996</v>
      </c>
      <c r="L643" s="20">
        <f>ROUND(1+(INDEX(CachTinhDiem!$B$15:$E$20,MATCH($C643,CachTinhDiem!$A$15:$A$20,0),MATCH($B643,CachTinhDiem!$B$14:$E$14,0))-1)*9/4,1)</f>
        <v>3.3</v>
      </c>
      <c r="M643" s="19">
        <f t="shared" si="10"/>
        <v>0</v>
      </c>
      <c r="N643" s="23">
        <f>MAX(0,1-M643*CachTinhDiem!$B$25)</f>
        <v>1</v>
      </c>
      <c r="O643" s="20">
        <f>ROUND((CachTinhDiem!$B$23*K643+CachTinhDiem!$B$24*L643)*N643,1)</f>
        <v>4.2</v>
      </c>
      <c r="P643" s="19" t="s">
        <v>3227</v>
      </c>
    </row>
    <row r="644" spans="1:16" ht="15" customHeight="1" x14ac:dyDescent="0.35">
      <c r="A644" s="18" t="s">
        <v>2933</v>
      </c>
      <c r="B644" s="18" t="s">
        <v>3226</v>
      </c>
      <c r="C644" s="18" t="s">
        <v>115</v>
      </c>
      <c r="D644" s="19">
        <v>17</v>
      </c>
      <c r="E644" s="19">
        <v>39</v>
      </c>
      <c r="F644" s="19">
        <v>31</v>
      </c>
      <c r="G644" s="19">
        <v>2</v>
      </c>
      <c r="H644" s="19">
        <v>4</v>
      </c>
      <c r="I644" s="19">
        <v>3</v>
      </c>
      <c r="J644" s="19">
        <v>3</v>
      </c>
      <c r="K644" s="20">
        <f>ROUND(1+(SUMPRODUCT(INDEX(CachTinhDiem!$B$8:$E$11,MATCH($B644,CachTinhDiem!$A$8:$A$11,0),0),$G644:$J644)-1)*9/4,1)</f>
        <v>6.2</v>
      </c>
      <c r="L644" s="20">
        <f>ROUND(1+(INDEX(CachTinhDiem!$B$15:$E$20,MATCH($C644,CachTinhDiem!$A$15:$A$20,0),MATCH($B644,CachTinhDiem!$B$14:$E$14,0))-1)*9/4,1)</f>
        <v>10</v>
      </c>
      <c r="M644" s="19">
        <f t="shared" si="10"/>
        <v>0</v>
      </c>
      <c r="N644" s="23">
        <f>MAX(0,1-M644*CachTinhDiem!$B$25)</f>
        <v>1</v>
      </c>
      <c r="O644" s="20">
        <f>ROUND((CachTinhDiem!$B$23*K644+CachTinhDiem!$B$24*L644)*N644,1)</f>
        <v>7.3</v>
      </c>
      <c r="P644" s="19" t="s">
        <v>3227</v>
      </c>
    </row>
    <row r="645" spans="1:16" ht="15" customHeight="1" x14ac:dyDescent="0.35">
      <c r="A645" s="18" t="s">
        <v>2718</v>
      </c>
      <c r="B645" s="18" t="s">
        <v>3228</v>
      </c>
      <c r="C645" s="18" t="s">
        <v>90</v>
      </c>
      <c r="D645" s="19">
        <v>9</v>
      </c>
      <c r="E645" s="19">
        <v>40</v>
      </c>
      <c r="F645" s="19">
        <v>29</v>
      </c>
      <c r="G645" s="19">
        <v>2</v>
      </c>
      <c r="H645" s="19">
        <v>5</v>
      </c>
      <c r="I645" s="19">
        <v>4</v>
      </c>
      <c r="J645" s="19">
        <v>3</v>
      </c>
      <c r="K645" s="20">
        <f>ROUND(1+(SUMPRODUCT(INDEX(CachTinhDiem!$B$8:$E$11,MATCH($B645,CachTinhDiem!$A$8:$A$11,0),0),$G645:$J645)-1)*9/4,1)</f>
        <v>6.9</v>
      </c>
      <c r="L645" s="20">
        <f>ROUND(1+(INDEX(CachTinhDiem!$B$15:$E$20,MATCH($C645,CachTinhDiem!$A$15:$A$20,0),MATCH($B645,CachTinhDiem!$B$14:$E$14,0))-1)*9/4,1)</f>
        <v>3.3</v>
      </c>
      <c r="M645" s="19">
        <f t="shared" si="10"/>
        <v>0</v>
      </c>
      <c r="N645" s="23">
        <f>MAX(0,1-M645*CachTinhDiem!$B$25)</f>
        <v>1</v>
      </c>
      <c r="O645" s="20">
        <f>ROUND((CachTinhDiem!$B$23*K645+CachTinhDiem!$B$24*L645)*N645,1)</f>
        <v>5.8</v>
      </c>
      <c r="P645" s="19" t="s">
        <v>3227</v>
      </c>
    </row>
    <row r="646" spans="1:16" ht="15" customHeight="1" x14ac:dyDescent="0.35">
      <c r="A646" s="18" t="s">
        <v>1050</v>
      </c>
      <c r="B646" s="18" t="s">
        <v>3226</v>
      </c>
      <c r="C646" s="18" t="s">
        <v>115</v>
      </c>
      <c r="D646" s="19">
        <v>5</v>
      </c>
      <c r="E646" s="19">
        <v>10</v>
      </c>
      <c r="F646" s="19">
        <v>38</v>
      </c>
      <c r="G646" s="19">
        <v>5</v>
      </c>
      <c r="H646" s="19">
        <v>1</v>
      </c>
      <c r="I646" s="19">
        <v>2</v>
      </c>
      <c r="J646" s="19">
        <v>2</v>
      </c>
      <c r="K646" s="20">
        <f>ROUND(1+(SUMPRODUCT(INDEX(CachTinhDiem!$B$8:$E$11,MATCH($B646,CachTinhDiem!$A$8:$A$11,0),0),$G646:$J646)-1)*9/4,1)</f>
        <v>2.6</v>
      </c>
      <c r="L646" s="20">
        <f>ROUND(1+(INDEX(CachTinhDiem!$B$15:$E$20,MATCH($C646,CachTinhDiem!$A$15:$A$20,0),MATCH($B646,CachTinhDiem!$B$14:$E$14,0))-1)*9/4,1)</f>
        <v>10</v>
      </c>
      <c r="M646" s="19">
        <f t="shared" si="10"/>
        <v>28</v>
      </c>
      <c r="N646" s="23">
        <f>MAX(0,1-M646*CachTinhDiem!$B$25)</f>
        <v>0</v>
      </c>
      <c r="O646" s="20">
        <f>ROUND((CachTinhDiem!$B$23*K646+CachTinhDiem!$B$24*L646)*N646,1)</f>
        <v>0</v>
      </c>
      <c r="P646" s="19" t="s">
        <v>3225</v>
      </c>
    </row>
    <row r="647" spans="1:16" ht="15" customHeight="1" x14ac:dyDescent="0.35">
      <c r="A647" s="18" t="s">
        <v>770</v>
      </c>
      <c r="B647" s="18" t="s">
        <v>3224</v>
      </c>
      <c r="C647" s="18" t="s">
        <v>90</v>
      </c>
      <c r="D647" s="19">
        <v>20</v>
      </c>
      <c r="E647" s="19">
        <v>38</v>
      </c>
      <c r="F647" s="19">
        <v>11</v>
      </c>
      <c r="G647" s="19">
        <v>2</v>
      </c>
      <c r="H647" s="19">
        <v>5</v>
      </c>
      <c r="I647" s="19">
        <v>3</v>
      </c>
      <c r="J647" s="19">
        <v>2</v>
      </c>
      <c r="K647" s="20">
        <f>ROUND(1+(SUMPRODUCT(INDEX(CachTinhDiem!$B$8:$E$11,MATCH($B647,CachTinhDiem!$A$8:$A$11,0),0),$G647:$J647)-1)*9/4,1)</f>
        <v>5.7</v>
      </c>
      <c r="L647" s="20">
        <f>ROUND(1+(INDEX(CachTinhDiem!$B$15:$E$20,MATCH($C647,CachTinhDiem!$A$15:$A$20,0),MATCH($B647,CachTinhDiem!$B$14:$E$14,0))-1)*9/4,1)</f>
        <v>5.5</v>
      </c>
      <c r="M647" s="19">
        <f t="shared" si="10"/>
        <v>9</v>
      </c>
      <c r="N647" s="23">
        <f>MAX(0,1-M647*CachTinhDiem!$B$25)</f>
        <v>9.9999999999999978E-2</v>
      </c>
      <c r="O647" s="20">
        <f>ROUND((CachTinhDiem!$B$23*K647+CachTinhDiem!$B$24*L647)*N647,1)</f>
        <v>0.6</v>
      </c>
      <c r="P647" s="19" t="s">
        <v>3227</v>
      </c>
    </row>
    <row r="648" spans="1:16" ht="15" customHeight="1" x14ac:dyDescent="0.35">
      <c r="A648" s="18" t="s">
        <v>444</v>
      </c>
      <c r="B648" s="18" t="s">
        <v>3229</v>
      </c>
      <c r="C648" s="18" t="s">
        <v>103</v>
      </c>
      <c r="D648" s="19">
        <v>5</v>
      </c>
      <c r="E648" s="19">
        <v>16</v>
      </c>
      <c r="F648" s="19">
        <v>22</v>
      </c>
      <c r="G648" s="19">
        <v>4</v>
      </c>
      <c r="H648" s="19">
        <v>1</v>
      </c>
      <c r="I648" s="19">
        <v>2</v>
      </c>
      <c r="J648" s="19">
        <v>4</v>
      </c>
      <c r="K648" s="20">
        <f>ROUND(1+(SUMPRODUCT(INDEX(CachTinhDiem!$B$8:$E$11,MATCH($B648,CachTinhDiem!$A$8:$A$11,0),0),$G648:$J648)-1)*9/4,1)</f>
        <v>4.4000000000000004</v>
      </c>
      <c r="L648" s="20">
        <f>ROUND(1+(INDEX(CachTinhDiem!$B$15:$E$20,MATCH($C648,CachTinhDiem!$A$15:$A$20,0),MATCH($B648,CachTinhDiem!$B$14:$E$14,0))-1)*9/4,1)</f>
        <v>7.8</v>
      </c>
      <c r="M648" s="19">
        <f t="shared" si="10"/>
        <v>6</v>
      </c>
      <c r="N648" s="23">
        <f>MAX(0,1-M648*CachTinhDiem!$B$25)</f>
        <v>0.39999999999999991</v>
      </c>
      <c r="O648" s="20">
        <f>ROUND((CachTinhDiem!$B$23*K648+CachTinhDiem!$B$24*L648)*N648,1)</f>
        <v>2.2000000000000002</v>
      </c>
      <c r="P648" s="19" t="s">
        <v>3227</v>
      </c>
    </row>
    <row r="649" spans="1:16" ht="15" customHeight="1" x14ac:dyDescent="0.35">
      <c r="A649" s="18" t="s">
        <v>3126</v>
      </c>
      <c r="B649" s="18" t="s">
        <v>3228</v>
      </c>
      <c r="C649" s="18" t="s">
        <v>138</v>
      </c>
      <c r="D649" s="19">
        <v>20</v>
      </c>
      <c r="E649" s="19">
        <v>40</v>
      </c>
      <c r="F649" s="19">
        <v>40</v>
      </c>
      <c r="G649" s="19">
        <v>2</v>
      </c>
      <c r="H649" s="19">
        <v>4</v>
      </c>
      <c r="I649" s="19">
        <v>5</v>
      </c>
      <c r="J649" s="19">
        <v>2</v>
      </c>
      <c r="K649" s="20">
        <f>ROUND(1+(SUMPRODUCT(INDEX(CachTinhDiem!$B$8:$E$11,MATCH($B649,CachTinhDiem!$A$8:$A$11,0),0),$G649:$J649)-1)*9/4,1)</f>
        <v>5.5</v>
      </c>
      <c r="L649" s="20">
        <f>ROUND(1+(INDEX(CachTinhDiem!$B$15:$E$20,MATCH($C649,CachTinhDiem!$A$15:$A$20,0),MATCH($B649,CachTinhDiem!$B$14:$E$14,0))-1)*9/4,1)</f>
        <v>1</v>
      </c>
      <c r="M649" s="19">
        <f t="shared" si="10"/>
        <v>0</v>
      </c>
      <c r="N649" s="23">
        <f>MAX(0,1-M649*CachTinhDiem!$B$25)</f>
        <v>1</v>
      </c>
      <c r="O649" s="20">
        <f>ROUND((CachTinhDiem!$B$23*K649+CachTinhDiem!$B$24*L649)*N649,1)</f>
        <v>4.2</v>
      </c>
      <c r="P649" s="19" t="s">
        <v>3227</v>
      </c>
    </row>
    <row r="650" spans="1:16" ht="15" customHeight="1" x14ac:dyDescent="0.35">
      <c r="A650" s="18" t="s">
        <v>3091</v>
      </c>
      <c r="B650" s="18" t="s">
        <v>3229</v>
      </c>
      <c r="C650" s="18" t="s">
        <v>138</v>
      </c>
      <c r="D650" s="19">
        <v>20</v>
      </c>
      <c r="E650" s="19">
        <v>40</v>
      </c>
      <c r="F650" s="19">
        <v>11</v>
      </c>
      <c r="G650" s="19">
        <v>2</v>
      </c>
      <c r="H650" s="19">
        <v>4</v>
      </c>
      <c r="I650" s="19">
        <v>5</v>
      </c>
      <c r="J650" s="19">
        <v>2</v>
      </c>
      <c r="K650" s="20">
        <f>ROUND(1+(SUMPRODUCT(INDEX(CachTinhDiem!$B$8:$E$11,MATCH($B650,CachTinhDiem!$A$8:$A$11,0),0),$G650:$J650)-1)*9/4,1)</f>
        <v>6.6</v>
      </c>
      <c r="L650" s="20">
        <f>ROUND(1+(INDEX(CachTinhDiem!$B$15:$E$20,MATCH($C650,CachTinhDiem!$A$15:$A$20,0),MATCH($B650,CachTinhDiem!$B$14:$E$14,0))-1)*9/4,1)</f>
        <v>7.8</v>
      </c>
      <c r="M650" s="19">
        <f t="shared" si="10"/>
        <v>9</v>
      </c>
      <c r="N650" s="23">
        <f>MAX(0,1-M650*CachTinhDiem!$B$25)</f>
        <v>9.9999999999999978E-2</v>
      </c>
      <c r="O650" s="20">
        <f>ROUND((CachTinhDiem!$B$23*K650+CachTinhDiem!$B$24*L650)*N650,1)</f>
        <v>0.7</v>
      </c>
      <c r="P650" s="19" t="s">
        <v>3227</v>
      </c>
    </row>
    <row r="651" spans="1:16" ht="15" customHeight="1" x14ac:dyDescent="0.35">
      <c r="A651" s="18" t="s">
        <v>2626</v>
      </c>
      <c r="B651" s="18" t="s">
        <v>3229</v>
      </c>
      <c r="C651" s="18" t="s">
        <v>115</v>
      </c>
      <c r="D651" s="19">
        <v>5</v>
      </c>
      <c r="E651" s="19">
        <v>10</v>
      </c>
      <c r="F651" s="19">
        <v>16</v>
      </c>
      <c r="G651" s="19">
        <v>4</v>
      </c>
      <c r="H651" s="19">
        <v>1</v>
      </c>
      <c r="I651" s="19">
        <v>3</v>
      </c>
      <c r="J651" s="19">
        <v>2</v>
      </c>
      <c r="K651" s="20">
        <f>ROUND(1+(SUMPRODUCT(INDEX(CachTinhDiem!$B$8:$E$11,MATCH($B651,CachTinhDiem!$A$8:$A$11,0),0),$G651:$J651)-1)*9/4,1)</f>
        <v>3.7</v>
      </c>
      <c r="L651" s="20">
        <f>ROUND(1+(INDEX(CachTinhDiem!$B$15:$E$20,MATCH($C651,CachTinhDiem!$A$15:$A$20,0),MATCH($B651,CachTinhDiem!$B$14:$E$14,0))-1)*9/4,1)</f>
        <v>10</v>
      </c>
      <c r="M651" s="19">
        <f t="shared" si="10"/>
        <v>6</v>
      </c>
      <c r="N651" s="23">
        <f>MAX(0,1-M651*CachTinhDiem!$B$25)</f>
        <v>0.39999999999999991</v>
      </c>
      <c r="O651" s="20">
        <f>ROUND((CachTinhDiem!$B$23*K651+CachTinhDiem!$B$24*L651)*N651,1)</f>
        <v>2.2000000000000002</v>
      </c>
      <c r="P651" s="19" t="s">
        <v>3225</v>
      </c>
    </row>
    <row r="652" spans="1:16" ht="15" customHeight="1" x14ac:dyDescent="0.35">
      <c r="A652" s="18" t="s">
        <v>1838</v>
      </c>
      <c r="B652" s="18" t="s">
        <v>3229</v>
      </c>
      <c r="C652" s="18" t="s">
        <v>103</v>
      </c>
      <c r="D652" s="19">
        <v>11</v>
      </c>
      <c r="E652" s="19">
        <v>31</v>
      </c>
      <c r="F652" s="19">
        <v>29</v>
      </c>
      <c r="G652" s="19">
        <v>3</v>
      </c>
      <c r="H652" s="19">
        <v>3</v>
      </c>
      <c r="I652" s="19">
        <v>3</v>
      </c>
      <c r="J652" s="19">
        <v>4</v>
      </c>
      <c r="K652" s="20">
        <f>ROUND(1+(SUMPRODUCT(INDEX(CachTinhDiem!$B$8:$E$11,MATCH($B652,CachTinhDiem!$A$8:$A$11,0),0),$G652:$J652)-1)*9/4,1)</f>
        <v>6.2</v>
      </c>
      <c r="L652" s="20">
        <f>ROUND(1+(INDEX(CachTinhDiem!$B$15:$E$20,MATCH($C652,CachTinhDiem!$A$15:$A$20,0),MATCH($B652,CachTinhDiem!$B$14:$E$14,0))-1)*9/4,1)</f>
        <v>7.8</v>
      </c>
      <c r="M652" s="19">
        <f t="shared" si="10"/>
        <v>0</v>
      </c>
      <c r="N652" s="23">
        <f>MAX(0,1-M652*CachTinhDiem!$B$25)</f>
        <v>1</v>
      </c>
      <c r="O652" s="20">
        <f>ROUND((CachTinhDiem!$B$23*K652+CachTinhDiem!$B$24*L652)*N652,1)</f>
        <v>6.7</v>
      </c>
      <c r="P652" s="19" t="s">
        <v>3227</v>
      </c>
    </row>
    <row r="653" spans="1:16" ht="15" customHeight="1" x14ac:dyDescent="0.35">
      <c r="A653" s="18" t="s">
        <v>1733</v>
      </c>
      <c r="B653" s="18" t="s">
        <v>3229</v>
      </c>
      <c r="C653" s="18" t="s">
        <v>103</v>
      </c>
      <c r="D653" s="19">
        <v>12</v>
      </c>
      <c r="E653" s="19">
        <v>33</v>
      </c>
      <c r="F653" s="19">
        <v>19</v>
      </c>
      <c r="G653" s="19">
        <v>3</v>
      </c>
      <c r="H653" s="19">
        <v>3</v>
      </c>
      <c r="I653" s="19">
        <v>3</v>
      </c>
      <c r="J653" s="19">
        <v>4</v>
      </c>
      <c r="K653" s="20">
        <f>ROUND(1+(SUMPRODUCT(INDEX(CachTinhDiem!$B$8:$E$11,MATCH($B653,CachTinhDiem!$A$8:$A$11,0),0),$G653:$J653)-1)*9/4,1)</f>
        <v>6.2</v>
      </c>
      <c r="L653" s="20">
        <f>ROUND(1+(INDEX(CachTinhDiem!$B$15:$E$20,MATCH($C653,CachTinhDiem!$A$15:$A$20,0),MATCH($B653,CachTinhDiem!$B$14:$E$14,0))-1)*9/4,1)</f>
        <v>7.8</v>
      </c>
      <c r="M653" s="19">
        <f t="shared" si="10"/>
        <v>0</v>
      </c>
      <c r="N653" s="23">
        <f>MAX(0,1-M653*CachTinhDiem!$B$25)</f>
        <v>1</v>
      </c>
      <c r="O653" s="20">
        <f>ROUND((CachTinhDiem!$B$23*K653+CachTinhDiem!$B$24*L653)*N653,1)</f>
        <v>6.7</v>
      </c>
      <c r="P653" s="19" t="s">
        <v>3225</v>
      </c>
    </row>
    <row r="654" spans="1:16" ht="15" customHeight="1" x14ac:dyDescent="0.35">
      <c r="A654" s="18" t="s">
        <v>1413</v>
      </c>
      <c r="B654" s="18" t="s">
        <v>3226</v>
      </c>
      <c r="C654" s="18" t="s">
        <v>90</v>
      </c>
      <c r="D654" s="19">
        <v>5</v>
      </c>
      <c r="E654" s="19">
        <v>13</v>
      </c>
      <c r="F654" s="19">
        <v>39</v>
      </c>
      <c r="G654" s="19">
        <v>4</v>
      </c>
      <c r="H654" s="19">
        <v>1</v>
      </c>
      <c r="I654" s="19">
        <v>2</v>
      </c>
      <c r="J654" s="19">
        <v>1</v>
      </c>
      <c r="K654" s="20">
        <f>ROUND(1+(SUMPRODUCT(INDEX(CachTinhDiem!$B$8:$E$11,MATCH($B654,CachTinhDiem!$A$8:$A$11,0),0),$G654:$J654)-1)*9/4,1)</f>
        <v>2.1</v>
      </c>
      <c r="L654" s="20">
        <f>ROUND(1+(INDEX(CachTinhDiem!$B$15:$E$20,MATCH($C654,CachTinhDiem!$A$15:$A$20,0),MATCH($B654,CachTinhDiem!$B$14:$E$14,0))-1)*9/4,1)</f>
        <v>7.8</v>
      </c>
      <c r="M654" s="19">
        <f t="shared" si="10"/>
        <v>26</v>
      </c>
      <c r="N654" s="23">
        <f>MAX(0,1-M654*CachTinhDiem!$B$25)</f>
        <v>0</v>
      </c>
      <c r="O654" s="20">
        <f>ROUND((CachTinhDiem!$B$23*K654+CachTinhDiem!$B$24*L654)*N654,1)</f>
        <v>0</v>
      </c>
      <c r="P654" s="19" t="s">
        <v>3227</v>
      </c>
    </row>
    <row r="655" spans="1:16" ht="15" customHeight="1" x14ac:dyDescent="0.35">
      <c r="A655" s="18" t="s">
        <v>1016</v>
      </c>
      <c r="B655" s="18" t="s">
        <v>3224</v>
      </c>
      <c r="C655" s="18" t="s">
        <v>150</v>
      </c>
      <c r="D655" s="19">
        <v>23</v>
      </c>
      <c r="E655" s="19">
        <v>37</v>
      </c>
      <c r="F655" s="19">
        <v>19</v>
      </c>
      <c r="G655" s="19">
        <v>1</v>
      </c>
      <c r="H655" s="19">
        <v>5</v>
      </c>
      <c r="I655" s="19">
        <v>2</v>
      </c>
      <c r="J655" s="19">
        <v>4</v>
      </c>
      <c r="K655" s="20">
        <f>ROUND(1+(SUMPRODUCT(INDEX(CachTinhDiem!$B$8:$E$11,MATCH($B655,CachTinhDiem!$A$8:$A$11,0),0),$G655:$J655)-1)*9/4,1)</f>
        <v>4.5999999999999996</v>
      </c>
      <c r="L655" s="20">
        <f>ROUND(1+(INDEX(CachTinhDiem!$B$15:$E$20,MATCH($C655,CachTinhDiem!$A$15:$A$20,0),MATCH($B655,CachTinhDiem!$B$14:$E$14,0))-1)*9/4,1)</f>
        <v>3.3</v>
      </c>
      <c r="M655" s="19">
        <f t="shared" si="10"/>
        <v>4</v>
      </c>
      <c r="N655" s="23">
        <f>MAX(0,1-M655*CachTinhDiem!$B$25)</f>
        <v>0.6</v>
      </c>
      <c r="O655" s="20">
        <f>ROUND((CachTinhDiem!$B$23*K655+CachTinhDiem!$B$24*L655)*N655,1)</f>
        <v>2.5</v>
      </c>
      <c r="P655" s="19" t="s">
        <v>3227</v>
      </c>
    </row>
    <row r="656" spans="1:16" ht="15" customHeight="1" x14ac:dyDescent="0.35">
      <c r="A656" s="18" t="s">
        <v>2879</v>
      </c>
      <c r="B656" s="18" t="s">
        <v>3224</v>
      </c>
      <c r="C656" s="18" t="s">
        <v>138</v>
      </c>
      <c r="D656" s="19">
        <v>5</v>
      </c>
      <c r="E656" s="19">
        <v>31</v>
      </c>
      <c r="F656" s="19">
        <v>5</v>
      </c>
      <c r="G656" s="19">
        <v>4</v>
      </c>
      <c r="H656" s="19">
        <v>3</v>
      </c>
      <c r="I656" s="19">
        <v>5</v>
      </c>
      <c r="J656" s="19">
        <v>2</v>
      </c>
      <c r="K656" s="20">
        <f>ROUND(1+(SUMPRODUCT(INDEX(CachTinhDiem!$B$8:$E$11,MATCH($B656,CachTinhDiem!$A$8:$A$11,0),0),$G656:$J656)-1)*9/4,1)</f>
        <v>8</v>
      </c>
      <c r="L656" s="20">
        <f>ROUND(1+(INDEX(CachTinhDiem!$B$15:$E$20,MATCH($C656,CachTinhDiem!$A$15:$A$20,0),MATCH($B656,CachTinhDiem!$B$14:$E$14,0))-1)*9/4,1)</f>
        <v>10</v>
      </c>
      <c r="M656" s="19">
        <f t="shared" si="10"/>
        <v>0</v>
      </c>
      <c r="N656" s="23">
        <f>MAX(0,1-M656*CachTinhDiem!$B$25)</f>
        <v>1</v>
      </c>
      <c r="O656" s="20">
        <f>ROUND((CachTinhDiem!$B$23*K656+CachTinhDiem!$B$24*L656)*N656,1)</f>
        <v>8.6</v>
      </c>
      <c r="P656" s="19" t="s">
        <v>3227</v>
      </c>
    </row>
    <row r="657" spans="1:16" ht="15" customHeight="1" x14ac:dyDescent="0.35">
      <c r="A657" s="18" t="s">
        <v>507</v>
      </c>
      <c r="B657" s="18" t="s">
        <v>3226</v>
      </c>
      <c r="C657" s="18" t="s">
        <v>110</v>
      </c>
      <c r="D657" s="19">
        <v>19</v>
      </c>
      <c r="E657" s="19">
        <v>33</v>
      </c>
      <c r="F657" s="19">
        <v>27</v>
      </c>
      <c r="G657" s="19">
        <v>2</v>
      </c>
      <c r="H657" s="19">
        <v>3</v>
      </c>
      <c r="I657" s="19">
        <v>2</v>
      </c>
      <c r="J657" s="19">
        <v>4</v>
      </c>
      <c r="K657" s="20">
        <f>ROUND(1+(SUMPRODUCT(INDEX(CachTinhDiem!$B$8:$E$11,MATCH($B657,CachTinhDiem!$A$8:$A$11,0),0),$G657:$J657)-1)*9/4,1)</f>
        <v>4.8</v>
      </c>
      <c r="L657" s="20">
        <f>ROUND(1+(INDEX(CachTinhDiem!$B$15:$E$20,MATCH($C657,CachTinhDiem!$A$15:$A$20,0),MATCH($B657,CachTinhDiem!$B$14:$E$14,0))-1)*9/4,1)</f>
        <v>5.5</v>
      </c>
      <c r="M657" s="19">
        <f t="shared" si="10"/>
        <v>0</v>
      </c>
      <c r="N657" s="23">
        <f>MAX(0,1-M657*CachTinhDiem!$B$25)</f>
        <v>1</v>
      </c>
      <c r="O657" s="20">
        <f>ROUND((CachTinhDiem!$B$23*K657+CachTinhDiem!$B$24*L657)*N657,1)</f>
        <v>5</v>
      </c>
      <c r="P657" s="19" t="s">
        <v>3227</v>
      </c>
    </row>
    <row r="658" spans="1:16" ht="15" customHeight="1" x14ac:dyDescent="0.35">
      <c r="A658" s="18" t="s">
        <v>104</v>
      </c>
      <c r="B658" s="18" t="s">
        <v>3226</v>
      </c>
      <c r="C658" s="18" t="s">
        <v>90</v>
      </c>
      <c r="D658" s="19">
        <v>20</v>
      </c>
      <c r="E658" s="19">
        <v>37</v>
      </c>
      <c r="F658" s="19">
        <v>28</v>
      </c>
      <c r="G658" s="19">
        <v>2</v>
      </c>
      <c r="H658" s="19">
        <v>5</v>
      </c>
      <c r="I658" s="19">
        <v>3</v>
      </c>
      <c r="J658" s="19">
        <v>2</v>
      </c>
      <c r="K658" s="20">
        <f>ROUND(1+(SUMPRODUCT(INDEX(CachTinhDiem!$B$8:$E$11,MATCH($B658,CachTinhDiem!$A$8:$A$11,0),0),$G658:$J658)-1)*9/4,1)</f>
        <v>6.4</v>
      </c>
      <c r="L658" s="20">
        <f>ROUND(1+(INDEX(CachTinhDiem!$B$15:$E$20,MATCH($C658,CachTinhDiem!$A$15:$A$20,0),MATCH($B658,CachTinhDiem!$B$14:$E$14,0))-1)*9/4,1)</f>
        <v>7.8</v>
      </c>
      <c r="M658" s="19">
        <f t="shared" si="10"/>
        <v>0</v>
      </c>
      <c r="N658" s="23">
        <f>MAX(0,1-M658*CachTinhDiem!$B$25)</f>
        <v>1</v>
      </c>
      <c r="O658" s="20">
        <f>ROUND((CachTinhDiem!$B$23*K658+CachTinhDiem!$B$24*L658)*N658,1)</f>
        <v>6.8</v>
      </c>
      <c r="P658" s="19" t="s">
        <v>3227</v>
      </c>
    </row>
    <row r="659" spans="1:16" ht="15" customHeight="1" x14ac:dyDescent="0.35">
      <c r="A659" s="18" t="s">
        <v>1806</v>
      </c>
      <c r="B659" s="18" t="s">
        <v>3224</v>
      </c>
      <c r="C659" s="18" t="s">
        <v>138</v>
      </c>
      <c r="D659" s="19">
        <v>5</v>
      </c>
      <c r="E659" s="19">
        <v>10</v>
      </c>
      <c r="F659" s="19">
        <v>9</v>
      </c>
      <c r="G659" s="19">
        <v>4</v>
      </c>
      <c r="H659" s="19">
        <v>2</v>
      </c>
      <c r="I659" s="19">
        <v>4</v>
      </c>
      <c r="J659" s="19">
        <v>2</v>
      </c>
      <c r="K659" s="20">
        <f>ROUND(1+(SUMPRODUCT(INDEX(CachTinhDiem!$B$8:$E$11,MATCH($B659,CachTinhDiem!$A$8:$A$11,0),0),$G659:$J659)-1)*9/4,1)</f>
        <v>6.4</v>
      </c>
      <c r="L659" s="20">
        <f>ROUND(1+(INDEX(CachTinhDiem!$B$15:$E$20,MATCH($C659,CachTinhDiem!$A$15:$A$20,0),MATCH($B659,CachTinhDiem!$B$14:$E$14,0))-1)*9/4,1)</f>
        <v>10</v>
      </c>
      <c r="M659" s="19">
        <f t="shared" si="10"/>
        <v>0</v>
      </c>
      <c r="N659" s="23">
        <f>MAX(0,1-M659*CachTinhDiem!$B$25)</f>
        <v>1</v>
      </c>
      <c r="O659" s="20">
        <f>ROUND((CachTinhDiem!$B$23*K659+CachTinhDiem!$B$24*L659)*N659,1)</f>
        <v>7.5</v>
      </c>
      <c r="P659" s="19" t="s">
        <v>3225</v>
      </c>
    </row>
    <row r="660" spans="1:16" ht="15" customHeight="1" x14ac:dyDescent="0.35">
      <c r="A660" s="18" t="s">
        <v>2988</v>
      </c>
      <c r="B660" s="18" t="s">
        <v>3229</v>
      </c>
      <c r="C660" s="18" t="s">
        <v>110</v>
      </c>
      <c r="D660" s="19">
        <v>15</v>
      </c>
      <c r="E660" s="19">
        <v>35</v>
      </c>
      <c r="F660" s="19">
        <v>15</v>
      </c>
      <c r="G660" s="19">
        <v>2</v>
      </c>
      <c r="H660" s="19">
        <v>1</v>
      </c>
      <c r="I660" s="19">
        <v>4</v>
      </c>
      <c r="J660" s="19">
        <v>4</v>
      </c>
      <c r="K660" s="20">
        <f>ROUND(1+(SUMPRODUCT(INDEX(CachTinhDiem!$B$8:$E$11,MATCH($B660,CachTinhDiem!$A$8:$A$11,0),0),$G660:$J660)-1)*9/4,1)</f>
        <v>5.3</v>
      </c>
      <c r="L660" s="20">
        <f>ROUND(1+(INDEX(CachTinhDiem!$B$15:$E$20,MATCH($C660,CachTinhDiem!$A$15:$A$20,0),MATCH($B660,CachTinhDiem!$B$14:$E$14,0))-1)*9/4,1)</f>
        <v>7.8</v>
      </c>
      <c r="M660" s="19">
        <f t="shared" si="10"/>
        <v>0</v>
      </c>
      <c r="N660" s="23">
        <f>MAX(0,1-M660*CachTinhDiem!$B$25)</f>
        <v>1</v>
      </c>
      <c r="O660" s="20">
        <f>ROUND((CachTinhDiem!$B$23*K660+CachTinhDiem!$B$24*L660)*N660,1)</f>
        <v>6.1</v>
      </c>
      <c r="P660" s="19" t="s">
        <v>3227</v>
      </c>
    </row>
    <row r="661" spans="1:16" ht="15" customHeight="1" x14ac:dyDescent="0.35">
      <c r="A661" s="18" t="s">
        <v>1918</v>
      </c>
      <c r="B661" s="18" t="s">
        <v>3226</v>
      </c>
      <c r="C661" s="18" t="s">
        <v>115</v>
      </c>
      <c r="D661" s="19">
        <v>7</v>
      </c>
      <c r="E661" s="19">
        <v>26</v>
      </c>
      <c r="F661" s="19">
        <v>24</v>
      </c>
      <c r="G661" s="19">
        <v>4</v>
      </c>
      <c r="H661" s="19">
        <v>2</v>
      </c>
      <c r="I661" s="19">
        <v>3</v>
      </c>
      <c r="J661" s="19">
        <v>2</v>
      </c>
      <c r="K661" s="20">
        <f>ROUND(1+(SUMPRODUCT(INDEX(CachTinhDiem!$B$8:$E$11,MATCH($B661,CachTinhDiem!$A$8:$A$11,0),0),$G661:$J661)-1)*9/4,1)</f>
        <v>4.4000000000000004</v>
      </c>
      <c r="L661" s="20">
        <f>ROUND(1+(INDEX(CachTinhDiem!$B$15:$E$20,MATCH($C661,CachTinhDiem!$A$15:$A$20,0),MATCH($B661,CachTinhDiem!$B$14:$E$14,0))-1)*9/4,1)</f>
        <v>10</v>
      </c>
      <c r="M661" s="19">
        <f t="shared" si="10"/>
        <v>0</v>
      </c>
      <c r="N661" s="23">
        <f>MAX(0,1-M661*CachTinhDiem!$B$25)</f>
        <v>1</v>
      </c>
      <c r="O661" s="20">
        <f>ROUND((CachTinhDiem!$B$23*K661+CachTinhDiem!$B$24*L661)*N661,1)</f>
        <v>6.1</v>
      </c>
      <c r="P661" s="19" t="s">
        <v>3227</v>
      </c>
    </row>
    <row r="662" spans="1:16" ht="15" customHeight="1" x14ac:dyDescent="0.35">
      <c r="A662" s="18" t="s">
        <v>1163</v>
      </c>
      <c r="B662" s="18" t="s">
        <v>3224</v>
      </c>
      <c r="C662" s="18" t="s">
        <v>150</v>
      </c>
      <c r="D662" s="19">
        <v>6</v>
      </c>
      <c r="E662" s="19">
        <v>18</v>
      </c>
      <c r="F662" s="19">
        <v>8</v>
      </c>
      <c r="G662" s="19">
        <v>4</v>
      </c>
      <c r="H662" s="19">
        <v>2</v>
      </c>
      <c r="I662" s="19">
        <v>2</v>
      </c>
      <c r="J662" s="19">
        <v>3</v>
      </c>
      <c r="K662" s="20">
        <f>ROUND(1+(SUMPRODUCT(INDEX(CachTinhDiem!$B$8:$E$11,MATCH($B662,CachTinhDiem!$A$8:$A$11,0),0),$G662:$J662)-1)*9/4,1)</f>
        <v>4.4000000000000004</v>
      </c>
      <c r="L662" s="20">
        <f>ROUND(1+(INDEX(CachTinhDiem!$B$15:$E$20,MATCH($C662,CachTinhDiem!$A$15:$A$20,0),MATCH($B662,CachTinhDiem!$B$14:$E$14,0))-1)*9/4,1)</f>
        <v>3.3</v>
      </c>
      <c r="M662" s="19">
        <f t="shared" si="10"/>
        <v>0</v>
      </c>
      <c r="N662" s="23">
        <f>MAX(0,1-M662*CachTinhDiem!$B$25)</f>
        <v>1</v>
      </c>
      <c r="O662" s="20">
        <f>ROUND((CachTinhDiem!$B$23*K662+CachTinhDiem!$B$24*L662)*N662,1)</f>
        <v>4.0999999999999996</v>
      </c>
      <c r="P662" s="19" t="s">
        <v>3227</v>
      </c>
    </row>
    <row r="663" spans="1:16" ht="15" customHeight="1" x14ac:dyDescent="0.35">
      <c r="A663" s="18" t="s">
        <v>3032</v>
      </c>
      <c r="B663" s="18" t="s">
        <v>3228</v>
      </c>
      <c r="C663" s="18" t="s">
        <v>90</v>
      </c>
      <c r="D663" s="19">
        <v>22</v>
      </c>
      <c r="E663" s="19">
        <v>40</v>
      </c>
      <c r="F663" s="19">
        <v>23</v>
      </c>
      <c r="G663" s="19">
        <v>1</v>
      </c>
      <c r="H663" s="19">
        <v>2</v>
      </c>
      <c r="I663" s="19">
        <v>3</v>
      </c>
      <c r="J663" s="19">
        <v>1</v>
      </c>
      <c r="K663" s="20">
        <f>ROUND(1+(SUMPRODUCT(INDEX(CachTinhDiem!$B$8:$E$11,MATCH($B663,CachTinhDiem!$A$8:$A$11,0),0),$G663:$J663)-1)*9/4,1)</f>
        <v>2.4</v>
      </c>
      <c r="L663" s="20">
        <f>ROUND(1+(INDEX(CachTinhDiem!$B$15:$E$20,MATCH($C663,CachTinhDiem!$A$15:$A$20,0),MATCH($B663,CachTinhDiem!$B$14:$E$14,0))-1)*9/4,1)</f>
        <v>3.3</v>
      </c>
      <c r="M663" s="19">
        <f t="shared" si="10"/>
        <v>0</v>
      </c>
      <c r="N663" s="23">
        <f>MAX(0,1-M663*CachTinhDiem!$B$25)</f>
        <v>1</v>
      </c>
      <c r="O663" s="20">
        <f>ROUND((CachTinhDiem!$B$23*K663+CachTinhDiem!$B$24*L663)*N663,1)</f>
        <v>2.7</v>
      </c>
      <c r="P663" s="19" t="s">
        <v>3227</v>
      </c>
    </row>
    <row r="664" spans="1:16" ht="15" customHeight="1" x14ac:dyDescent="0.35">
      <c r="A664" s="18" t="s">
        <v>2584</v>
      </c>
      <c r="B664" s="18" t="s">
        <v>3224</v>
      </c>
      <c r="C664" s="18" t="s">
        <v>115</v>
      </c>
      <c r="D664" s="19">
        <v>5</v>
      </c>
      <c r="E664" s="19">
        <v>10</v>
      </c>
      <c r="F664" s="19">
        <v>18</v>
      </c>
      <c r="G664" s="19">
        <v>4</v>
      </c>
      <c r="H664" s="19">
        <v>2</v>
      </c>
      <c r="I664" s="19">
        <v>1</v>
      </c>
      <c r="J664" s="19">
        <v>2</v>
      </c>
      <c r="K664" s="20">
        <f>ROUND(1+(SUMPRODUCT(INDEX(CachTinhDiem!$B$8:$E$11,MATCH($B664,CachTinhDiem!$A$8:$A$11,0),0),$G664:$J664)-1)*9/4,1)</f>
        <v>3</v>
      </c>
      <c r="L664" s="20">
        <f>ROUND(1+(INDEX(CachTinhDiem!$B$15:$E$20,MATCH($C664,CachTinhDiem!$A$15:$A$20,0),MATCH($B664,CachTinhDiem!$B$14:$E$14,0))-1)*9/4,1)</f>
        <v>7.8</v>
      </c>
      <c r="M664" s="19">
        <f t="shared" si="10"/>
        <v>8</v>
      </c>
      <c r="N664" s="23">
        <f>MAX(0,1-M664*CachTinhDiem!$B$25)</f>
        <v>0.19999999999999996</v>
      </c>
      <c r="O664" s="20">
        <f>ROUND((CachTinhDiem!$B$23*K664+CachTinhDiem!$B$24*L664)*N664,1)</f>
        <v>0.9</v>
      </c>
      <c r="P664" s="19" t="s">
        <v>3227</v>
      </c>
    </row>
    <row r="665" spans="1:16" ht="15" customHeight="1" x14ac:dyDescent="0.35">
      <c r="A665" s="18" t="s">
        <v>2424</v>
      </c>
      <c r="B665" s="18" t="s">
        <v>3226</v>
      </c>
      <c r="C665" s="18" t="s">
        <v>150</v>
      </c>
      <c r="D665" s="19">
        <v>24</v>
      </c>
      <c r="E665" s="19">
        <v>40</v>
      </c>
      <c r="F665" s="19">
        <v>19</v>
      </c>
      <c r="G665" s="19">
        <v>1</v>
      </c>
      <c r="H665" s="19">
        <v>5</v>
      </c>
      <c r="I665" s="19">
        <v>1</v>
      </c>
      <c r="J665" s="19">
        <v>3</v>
      </c>
      <c r="K665" s="20">
        <f>ROUND(1+(SUMPRODUCT(INDEX(CachTinhDiem!$B$8:$E$11,MATCH($B665,CachTinhDiem!$A$8:$A$11,0),0),$G665:$J665)-1)*9/4,1)</f>
        <v>4.5999999999999996</v>
      </c>
      <c r="L665" s="20">
        <f>ROUND(1+(INDEX(CachTinhDiem!$B$15:$E$20,MATCH($C665,CachTinhDiem!$A$15:$A$20,0),MATCH($B665,CachTinhDiem!$B$14:$E$14,0))-1)*9/4,1)</f>
        <v>10</v>
      </c>
      <c r="M665" s="19">
        <f t="shared" si="10"/>
        <v>5</v>
      </c>
      <c r="N665" s="23">
        <f>MAX(0,1-M665*CachTinhDiem!$B$25)</f>
        <v>0.5</v>
      </c>
      <c r="O665" s="20">
        <f>ROUND((CachTinhDiem!$B$23*K665+CachTinhDiem!$B$24*L665)*N665,1)</f>
        <v>3.1</v>
      </c>
      <c r="P665" s="19" t="s">
        <v>3227</v>
      </c>
    </row>
    <row r="666" spans="1:16" ht="15" customHeight="1" x14ac:dyDescent="0.35">
      <c r="A666" s="18" t="s">
        <v>2114</v>
      </c>
      <c r="B666" s="18" t="s">
        <v>3226</v>
      </c>
      <c r="C666" s="18" t="s">
        <v>103</v>
      </c>
      <c r="D666" s="19">
        <v>12</v>
      </c>
      <c r="E666" s="19">
        <v>33</v>
      </c>
      <c r="F666" s="19">
        <v>9</v>
      </c>
      <c r="G666" s="19">
        <v>3</v>
      </c>
      <c r="H666" s="19">
        <v>3</v>
      </c>
      <c r="I666" s="19">
        <v>3</v>
      </c>
      <c r="J666" s="19">
        <v>5</v>
      </c>
      <c r="K666" s="20">
        <f>ROUND(1+(SUMPRODUCT(INDEX(CachTinhDiem!$B$8:$E$11,MATCH($B666,CachTinhDiem!$A$8:$A$11,0),0),$G666:$J666)-1)*9/4,1)</f>
        <v>6.4</v>
      </c>
      <c r="L666" s="20">
        <f>ROUND(1+(INDEX(CachTinhDiem!$B$15:$E$20,MATCH($C666,CachTinhDiem!$A$15:$A$20,0),MATCH($B666,CachTinhDiem!$B$14:$E$14,0))-1)*9/4,1)</f>
        <v>3.3</v>
      </c>
      <c r="M666" s="19">
        <f t="shared" si="10"/>
        <v>3</v>
      </c>
      <c r="N666" s="23">
        <f>MAX(0,1-M666*CachTinhDiem!$B$25)</f>
        <v>0.7</v>
      </c>
      <c r="O666" s="20">
        <f>ROUND((CachTinhDiem!$B$23*K666+CachTinhDiem!$B$24*L666)*N666,1)</f>
        <v>3.8</v>
      </c>
      <c r="P666" s="19" t="s">
        <v>3227</v>
      </c>
    </row>
    <row r="667" spans="1:16" ht="15" customHeight="1" x14ac:dyDescent="0.35">
      <c r="A667" s="18" t="s">
        <v>299</v>
      </c>
      <c r="B667" s="18" t="s">
        <v>3226</v>
      </c>
      <c r="C667" s="18" t="s">
        <v>115</v>
      </c>
      <c r="D667" s="19">
        <v>7</v>
      </c>
      <c r="E667" s="19">
        <v>23</v>
      </c>
      <c r="F667" s="19">
        <v>6</v>
      </c>
      <c r="G667" s="19">
        <v>4</v>
      </c>
      <c r="H667" s="19">
        <v>2</v>
      </c>
      <c r="I667" s="19">
        <v>4</v>
      </c>
      <c r="J667" s="19">
        <v>2</v>
      </c>
      <c r="K667" s="20">
        <f>ROUND(1+(SUMPRODUCT(INDEX(CachTinhDiem!$B$8:$E$11,MATCH($B667,CachTinhDiem!$A$8:$A$11,0),0),$G667:$J667)-1)*9/4,1)</f>
        <v>5.5</v>
      </c>
      <c r="L667" s="20">
        <f>ROUND(1+(INDEX(CachTinhDiem!$B$15:$E$20,MATCH($C667,CachTinhDiem!$A$15:$A$20,0),MATCH($B667,CachTinhDiem!$B$14:$E$14,0))-1)*9/4,1)</f>
        <v>10</v>
      </c>
      <c r="M667" s="19">
        <f t="shared" si="10"/>
        <v>1</v>
      </c>
      <c r="N667" s="23">
        <f>MAX(0,1-M667*CachTinhDiem!$B$25)</f>
        <v>0.9</v>
      </c>
      <c r="O667" s="20">
        <f>ROUND((CachTinhDiem!$B$23*K667+CachTinhDiem!$B$24*L667)*N667,1)</f>
        <v>6.2</v>
      </c>
      <c r="P667" s="19" t="s">
        <v>3225</v>
      </c>
    </row>
    <row r="668" spans="1:16" ht="15" customHeight="1" x14ac:dyDescent="0.35">
      <c r="A668" s="18" t="s">
        <v>1709</v>
      </c>
      <c r="B668" s="18" t="s">
        <v>3224</v>
      </c>
      <c r="C668" s="18" t="s">
        <v>103</v>
      </c>
      <c r="D668" s="19">
        <v>9</v>
      </c>
      <c r="E668" s="19">
        <v>28</v>
      </c>
      <c r="F668" s="19">
        <v>16</v>
      </c>
      <c r="G668" s="19">
        <v>4</v>
      </c>
      <c r="H668" s="19">
        <v>2</v>
      </c>
      <c r="I668" s="19">
        <v>3</v>
      </c>
      <c r="J668" s="19">
        <v>5</v>
      </c>
      <c r="K668" s="20">
        <f>ROUND(1+(SUMPRODUCT(INDEX(CachTinhDiem!$B$8:$E$11,MATCH($B668,CachTinhDiem!$A$8:$A$11,0),0),$G668:$J668)-1)*9/4,1)</f>
        <v>6</v>
      </c>
      <c r="L668" s="20">
        <f>ROUND(1+(INDEX(CachTinhDiem!$B$15:$E$20,MATCH($C668,CachTinhDiem!$A$15:$A$20,0),MATCH($B668,CachTinhDiem!$B$14:$E$14,0))-1)*9/4,1)</f>
        <v>3.3</v>
      </c>
      <c r="M668" s="19">
        <f t="shared" si="10"/>
        <v>0</v>
      </c>
      <c r="N668" s="23">
        <f>MAX(0,1-M668*CachTinhDiem!$B$25)</f>
        <v>1</v>
      </c>
      <c r="O668" s="20">
        <f>ROUND((CachTinhDiem!$B$23*K668+CachTinhDiem!$B$24*L668)*N668,1)</f>
        <v>5.2</v>
      </c>
      <c r="P668" s="19" t="s">
        <v>3227</v>
      </c>
    </row>
    <row r="669" spans="1:16" ht="15" customHeight="1" x14ac:dyDescent="0.35">
      <c r="A669" s="18" t="s">
        <v>2921</v>
      </c>
      <c r="B669" s="18" t="s">
        <v>3229</v>
      </c>
      <c r="C669" s="18" t="s">
        <v>90</v>
      </c>
      <c r="D669" s="19">
        <v>5</v>
      </c>
      <c r="E669" s="19">
        <v>20</v>
      </c>
      <c r="F669" s="19">
        <v>37</v>
      </c>
      <c r="G669" s="19">
        <v>4</v>
      </c>
      <c r="H669" s="19">
        <v>1</v>
      </c>
      <c r="I669" s="19">
        <v>3</v>
      </c>
      <c r="J669" s="19">
        <v>5</v>
      </c>
      <c r="K669" s="20">
        <f>ROUND(1+(SUMPRODUCT(INDEX(CachTinhDiem!$B$8:$E$11,MATCH($B669,CachTinhDiem!$A$8:$A$11,0),0),$G669:$J669)-1)*9/4,1)</f>
        <v>5.7</v>
      </c>
      <c r="L669" s="20">
        <f>ROUND(1+(INDEX(CachTinhDiem!$B$15:$E$20,MATCH($C669,CachTinhDiem!$A$15:$A$20,0),MATCH($B669,CachTinhDiem!$B$14:$E$14,0))-1)*9/4,1)</f>
        <v>7.8</v>
      </c>
      <c r="M669" s="19">
        <f t="shared" si="10"/>
        <v>17</v>
      </c>
      <c r="N669" s="23">
        <f>MAX(0,1-M669*CachTinhDiem!$B$25)</f>
        <v>0</v>
      </c>
      <c r="O669" s="20">
        <f>ROUND((CachTinhDiem!$B$23*K669+CachTinhDiem!$B$24*L669)*N669,1)</f>
        <v>0</v>
      </c>
      <c r="P669" s="19" t="s">
        <v>3227</v>
      </c>
    </row>
    <row r="670" spans="1:16" ht="15" customHeight="1" x14ac:dyDescent="0.35">
      <c r="A670" s="18" t="s">
        <v>1252</v>
      </c>
      <c r="B670" s="18" t="s">
        <v>3229</v>
      </c>
      <c r="C670" s="18" t="s">
        <v>90</v>
      </c>
      <c r="D670" s="19">
        <v>5</v>
      </c>
      <c r="E670" s="19">
        <v>13</v>
      </c>
      <c r="F670" s="19">
        <v>23</v>
      </c>
      <c r="G670" s="19">
        <v>4</v>
      </c>
      <c r="H670" s="19">
        <v>1</v>
      </c>
      <c r="I670" s="19">
        <v>2</v>
      </c>
      <c r="J670" s="19">
        <v>2</v>
      </c>
      <c r="K670" s="20">
        <f>ROUND(1+(SUMPRODUCT(INDEX(CachTinhDiem!$B$8:$E$11,MATCH($B670,CachTinhDiem!$A$8:$A$11,0),0),$G670:$J670)-1)*9/4,1)</f>
        <v>3</v>
      </c>
      <c r="L670" s="20">
        <f>ROUND(1+(INDEX(CachTinhDiem!$B$15:$E$20,MATCH($C670,CachTinhDiem!$A$15:$A$20,0),MATCH($B670,CachTinhDiem!$B$14:$E$14,0))-1)*9/4,1)</f>
        <v>7.8</v>
      </c>
      <c r="M670" s="19">
        <f t="shared" si="10"/>
        <v>10</v>
      </c>
      <c r="N670" s="23">
        <f>MAX(0,1-M670*CachTinhDiem!$B$25)</f>
        <v>0</v>
      </c>
      <c r="O670" s="20">
        <f>ROUND((CachTinhDiem!$B$23*K670+CachTinhDiem!$B$24*L670)*N670,1)</f>
        <v>0</v>
      </c>
      <c r="P670" s="19" t="s">
        <v>3227</v>
      </c>
    </row>
    <row r="671" spans="1:16" ht="15" customHeight="1" x14ac:dyDescent="0.35">
      <c r="A671" s="18" t="s">
        <v>1173</v>
      </c>
      <c r="B671" s="18" t="s">
        <v>3224</v>
      </c>
      <c r="C671" s="18" t="s">
        <v>138</v>
      </c>
      <c r="D671" s="19">
        <v>11</v>
      </c>
      <c r="E671" s="19">
        <v>25</v>
      </c>
      <c r="F671" s="19">
        <v>27</v>
      </c>
      <c r="G671" s="19">
        <v>2</v>
      </c>
      <c r="H671" s="19">
        <v>3</v>
      </c>
      <c r="I671" s="19">
        <v>5</v>
      </c>
      <c r="J671" s="19">
        <v>4</v>
      </c>
      <c r="K671" s="20">
        <f>ROUND(1+(SUMPRODUCT(INDEX(CachTinhDiem!$B$8:$E$11,MATCH($B671,CachTinhDiem!$A$8:$A$11,0),0),$G671:$J671)-1)*9/4,1)</f>
        <v>7.5</v>
      </c>
      <c r="L671" s="20">
        <f>ROUND(1+(INDEX(CachTinhDiem!$B$15:$E$20,MATCH($C671,CachTinhDiem!$A$15:$A$20,0),MATCH($B671,CachTinhDiem!$B$14:$E$14,0))-1)*9/4,1)</f>
        <v>10</v>
      </c>
      <c r="M671" s="19">
        <f t="shared" si="10"/>
        <v>2</v>
      </c>
      <c r="N671" s="23">
        <f>MAX(0,1-M671*CachTinhDiem!$B$25)</f>
        <v>0.8</v>
      </c>
      <c r="O671" s="20">
        <f>ROUND((CachTinhDiem!$B$23*K671+CachTinhDiem!$B$24*L671)*N671,1)</f>
        <v>6.6</v>
      </c>
      <c r="P671" s="19" t="s">
        <v>3227</v>
      </c>
    </row>
    <row r="672" spans="1:16" ht="15" customHeight="1" x14ac:dyDescent="0.35">
      <c r="A672" s="18" t="s">
        <v>1767</v>
      </c>
      <c r="B672" s="18" t="s">
        <v>3226</v>
      </c>
      <c r="C672" s="18" t="s">
        <v>115</v>
      </c>
      <c r="D672" s="19">
        <v>6</v>
      </c>
      <c r="E672" s="19">
        <v>20</v>
      </c>
      <c r="F672" s="19">
        <v>22</v>
      </c>
      <c r="G672" s="19">
        <v>4</v>
      </c>
      <c r="H672" s="19">
        <v>2</v>
      </c>
      <c r="I672" s="19">
        <v>2</v>
      </c>
      <c r="J672" s="19">
        <v>1</v>
      </c>
      <c r="K672" s="20">
        <f>ROUND(1+(SUMPRODUCT(INDEX(CachTinhDiem!$B$8:$E$11,MATCH($B672,CachTinhDiem!$A$8:$A$11,0),0),$G672:$J672)-1)*9/4,1)</f>
        <v>2.8</v>
      </c>
      <c r="L672" s="20">
        <f>ROUND(1+(INDEX(CachTinhDiem!$B$15:$E$20,MATCH($C672,CachTinhDiem!$A$15:$A$20,0),MATCH($B672,CachTinhDiem!$B$14:$E$14,0))-1)*9/4,1)</f>
        <v>10</v>
      </c>
      <c r="M672" s="19">
        <f t="shared" si="10"/>
        <v>2</v>
      </c>
      <c r="N672" s="23">
        <f>MAX(0,1-M672*CachTinhDiem!$B$25)</f>
        <v>0.8</v>
      </c>
      <c r="O672" s="20">
        <f>ROUND((CachTinhDiem!$B$23*K672+CachTinhDiem!$B$24*L672)*N672,1)</f>
        <v>4</v>
      </c>
      <c r="P672" s="19" t="s">
        <v>3227</v>
      </c>
    </row>
    <row r="673" spans="1:16" ht="15" customHeight="1" x14ac:dyDescent="0.35">
      <c r="A673" s="18" t="s">
        <v>1860</v>
      </c>
      <c r="B673" s="18" t="s">
        <v>3226</v>
      </c>
      <c r="C673" s="18" t="s">
        <v>103</v>
      </c>
      <c r="D673" s="19">
        <v>14</v>
      </c>
      <c r="E673" s="19">
        <v>35</v>
      </c>
      <c r="F673" s="19">
        <v>5</v>
      </c>
      <c r="G673" s="19">
        <v>2</v>
      </c>
      <c r="H673" s="19">
        <v>4</v>
      </c>
      <c r="I673" s="19">
        <v>3</v>
      </c>
      <c r="J673" s="19">
        <v>4</v>
      </c>
      <c r="K673" s="20">
        <f>ROUND(1+(SUMPRODUCT(INDEX(CachTinhDiem!$B$8:$E$11,MATCH($B673,CachTinhDiem!$A$8:$A$11,0),0),$G673:$J673)-1)*9/4,1)</f>
        <v>6.6</v>
      </c>
      <c r="L673" s="20">
        <f>ROUND(1+(INDEX(CachTinhDiem!$B$15:$E$20,MATCH($C673,CachTinhDiem!$A$15:$A$20,0),MATCH($B673,CachTinhDiem!$B$14:$E$14,0))-1)*9/4,1)</f>
        <v>3.3</v>
      </c>
      <c r="M673" s="19">
        <f t="shared" si="10"/>
        <v>9</v>
      </c>
      <c r="N673" s="23">
        <f>MAX(0,1-M673*CachTinhDiem!$B$25)</f>
        <v>9.9999999999999978E-2</v>
      </c>
      <c r="O673" s="20">
        <f>ROUND((CachTinhDiem!$B$23*K673+CachTinhDiem!$B$24*L673)*N673,1)</f>
        <v>0.6</v>
      </c>
      <c r="P673" s="19" t="s">
        <v>3227</v>
      </c>
    </row>
    <row r="674" spans="1:16" ht="15" customHeight="1" x14ac:dyDescent="0.35">
      <c r="A674" s="18" t="s">
        <v>2664</v>
      </c>
      <c r="B674" s="18" t="s">
        <v>3226</v>
      </c>
      <c r="C674" s="18" t="s">
        <v>138</v>
      </c>
      <c r="D674" s="19">
        <v>18</v>
      </c>
      <c r="E674" s="19">
        <v>38</v>
      </c>
      <c r="F674" s="19">
        <v>16</v>
      </c>
      <c r="G674" s="19">
        <v>2</v>
      </c>
      <c r="H674" s="19">
        <v>5</v>
      </c>
      <c r="I674" s="19">
        <v>5</v>
      </c>
      <c r="J674" s="19">
        <v>3</v>
      </c>
      <c r="K674" s="20">
        <f>ROUND(1+(SUMPRODUCT(INDEX(CachTinhDiem!$B$8:$E$11,MATCH($B674,CachTinhDiem!$A$8:$A$11,0),0),$G674:$J674)-1)*9/4,1)</f>
        <v>9.1</v>
      </c>
      <c r="L674" s="20">
        <f>ROUND(1+(INDEX(CachTinhDiem!$B$15:$E$20,MATCH($C674,CachTinhDiem!$A$15:$A$20,0),MATCH($B674,CachTinhDiem!$B$14:$E$14,0))-1)*9/4,1)</f>
        <v>7.8</v>
      </c>
      <c r="M674" s="19">
        <f t="shared" si="10"/>
        <v>2</v>
      </c>
      <c r="N674" s="23">
        <f>MAX(0,1-M674*CachTinhDiem!$B$25)</f>
        <v>0.8</v>
      </c>
      <c r="O674" s="20">
        <f>ROUND((CachTinhDiem!$B$23*K674+CachTinhDiem!$B$24*L674)*N674,1)</f>
        <v>7</v>
      </c>
      <c r="P674" s="19" t="s">
        <v>3227</v>
      </c>
    </row>
    <row r="675" spans="1:16" ht="15" customHeight="1" x14ac:dyDescent="0.35">
      <c r="A675" s="18" t="s">
        <v>688</v>
      </c>
      <c r="B675" s="18" t="s">
        <v>3224</v>
      </c>
      <c r="C675" s="18" t="s">
        <v>138</v>
      </c>
      <c r="D675" s="19">
        <v>9</v>
      </c>
      <c r="E675" s="19">
        <v>22</v>
      </c>
      <c r="F675" s="19">
        <v>15</v>
      </c>
      <c r="G675" s="19">
        <v>3</v>
      </c>
      <c r="H675" s="19">
        <v>3</v>
      </c>
      <c r="I675" s="19">
        <v>3</v>
      </c>
      <c r="J675" s="19">
        <v>2</v>
      </c>
      <c r="K675" s="20">
        <f>ROUND(1+(SUMPRODUCT(INDEX(CachTinhDiem!$B$8:$E$11,MATCH($B675,CachTinhDiem!$A$8:$A$11,0),0),$G675:$J675)-1)*9/4,1)</f>
        <v>5.3</v>
      </c>
      <c r="L675" s="20">
        <f>ROUND(1+(INDEX(CachTinhDiem!$B$15:$E$20,MATCH($C675,CachTinhDiem!$A$15:$A$20,0),MATCH($B675,CachTinhDiem!$B$14:$E$14,0))-1)*9/4,1)</f>
        <v>10</v>
      </c>
      <c r="M675" s="19">
        <f t="shared" si="10"/>
        <v>0</v>
      </c>
      <c r="N675" s="23">
        <f>MAX(0,1-M675*CachTinhDiem!$B$25)</f>
        <v>1</v>
      </c>
      <c r="O675" s="20">
        <f>ROUND((CachTinhDiem!$B$23*K675+CachTinhDiem!$B$24*L675)*N675,1)</f>
        <v>6.7</v>
      </c>
      <c r="P675" s="19" t="s">
        <v>3227</v>
      </c>
    </row>
    <row r="676" spans="1:16" ht="15" customHeight="1" x14ac:dyDescent="0.35">
      <c r="A676" s="18" t="s">
        <v>1533</v>
      </c>
      <c r="B676" s="18" t="s">
        <v>3229</v>
      </c>
      <c r="C676" s="18" t="s">
        <v>150</v>
      </c>
      <c r="D676" s="19">
        <v>13</v>
      </c>
      <c r="E676" s="19">
        <v>30</v>
      </c>
      <c r="F676" s="19">
        <v>19</v>
      </c>
      <c r="G676" s="19">
        <v>3</v>
      </c>
      <c r="H676" s="19">
        <v>2</v>
      </c>
      <c r="I676" s="19">
        <v>3</v>
      </c>
      <c r="J676" s="19">
        <v>2</v>
      </c>
      <c r="K676" s="20">
        <f>ROUND(1+(SUMPRODUCT(INDEX(CachTinhDiem!$B$8:$E$11,MATCH($B676,CachTinhDiem!$A$8:$A$11,0),0),$G676:$J676)-1)*9/4,1)</f>
        <v>4.2</v>
      </c>
      <c r="L676" s="20">
        <f>ROUND(1+(INDEX(CachTinhDiem!$B$15:$E$20,MATCH($C676,CachTinhDiem!$A$15:$A$20,0),MATCH($B676,CachTinhDiem!$B$14:$E$14,0))-1)*9/4,1)</f>
        <v>7.8</v>
      </c>
      <c r="M676" s="19">
        <f t="shared" si="10"/>
        <v>0</v>
      </c>
      <c r="N676" s="23">
        <f>MAX(0,1-M676*CachTinhDiem!$B$25)</f>
        <v>1</v>
      </c>
      <c r="O676" s="20">
        <f>ROUND((CachTinhDiem!$B$23*K676+CachTinhDiem!$B$24*L676)*N676,1)</f>
        <v>5.3</v>
      </c>
      <c r="P676" s="19" t="s">
        <v>3227</v>
      </c>
    </row>
    <row r="677" spans="1:16" ht="15" customHeight="1" x14ac:dyDescent="0.35">
      <c r="A677" s="18" t="s">
        <v>2426</v>
      </c>
      <c r="B677" s="18" t="s">
        <v>3229</v>
      </c>
      <c r="C677" s="18" t="s">
        <v>103</v>
      </c>
      <c r="D677" s="19">
        <v>5</v>
      </c>
      <c r="E677" s="19">
        <v>12</v>
      </c>
      <c r="F677" s="19">
        <v>23</v>
      </c>
      <c r="G677" s="19">
        <v>5</v>
      </c>
      <c r="H677" s="19">
        <v>1</v>
      </c>
      <c r="I677" s="19">
        <v>2</v>
      </c>
      <c r="J677" s="19">
        <v>4</v>
      </c>
      <c r="K677" s="20">
        <f>ROUND(1+(SUMPRODUCT(INDEX(CachTinhDiem!$B$8:$E$11,MATCH($B677,CachTinhDiem!$A$8:$A$11,0),0),$G677:$J677)-1)*9/4,1)</f>
        <v>4.5999999999999996</v>
      </c>
      <c r="L677" s="20">
        <f>ROUND(1+(INDEX(CachTinhDiem!$B$15:$E$20,MATCH($C677,CachTinhDiem!$A$15:$A$20,0),MATCH($B677,CachTinhDiem!$B$14:$E$14,0))-1)*9/4,1)</f>
        <v>7.8</v>
      </c>
      <c r="M677" s="19">
        <f t="shared" si="10"/>
        <v>11</v>
      </c>
      <c r="N677" s="23">
        <f>MAX(0,1-M677*CachTinhDiem!$B$25)</f>
        <v>0</v>
      </c>
      <c r="O677" s="20">
        <f>ROUND((CachTinhDiem!$B$23*K677+CachTinhDiem!$B$24*L677)*N677,1)</f>
        <v>0</v>
      </c>
      <c r="P677" s="19" t="s">
        <v>3225</v>
      </c>
    </row>
    <row r="678" spans="1:16" ht="15" customHeight="1" x14ac:dyDescent="0.35">
      <c r="A678" s="18" t="s">
        <v>2123</v>
      </c>
      <c r="B678" s="18" t="s">
        <v>3229</v>
      </c>
      <c r="C678" s="18" t="s">
        <v>138</v>
      </c>
      <c r="D678" s="19">
        <v>24</v>
      </c>
      <c r="E678" s="19">
        <v>40</v>
      </c>
      <c r="F678" s="19">
        <v>28</v>
      </c>
      <c r="G678" s="19">
        <v>2</v>
      </c>
      <c r="H678" s="19">
        <v>5</v>
      </c>
      <c r="I678" s="19">
        <v>5</v>
      </c>
      <c r="J678" s="19">
        <v>3</v>
      </c>
      <c r="K678" s="20">
        <f>ROUND(1+(SUMPRODUCT(INDEX(CachTinhDiem!$B$8:$E$11,MATCH($B678,CachTinhDiem!$A$8:$A$11,0),0),$G678:$J678)-1)*9/4,1)</f>
        <v>8</v>
      </c>
      <c r="L678" s="20">
        <f>ROUND(1+(INDEX(CachTinhDiem!$B$15:$E$20,MATCH($C678,CachTinhDiem!$A$15:$A$20,0),MATCH($B678,CachTinhDiem!$B$14:$E$14,0))-1)*9/4,1)</f>
        <v>7.8</v>
      </c>
      <c r="M678" s="19">
        <f t="shared" si="10"/>
        <v>0</v>
      </c>
      <c r="N678" s="23">
        <f>MAX(0,1-M678*CachTinhDiem!$B$25)</f>
        <v>1</v>
      </c>
      <c r="O678" s="20">
        <f>ROUND((CachTinhDiem!$B$23*K678+CachTinhDiem!$B$24*L678)*N678,1)</f>
        <v>7.9</v>
      </c>
      <c r="P678" s="19" t="s">
        <v>3225</v>
      </c>
    </row>
    <row r="679" spans="1:16" ht="15" customHeight="1" x14ac:dyDescent="0.35">
      <c r="A679" s="18" t="s">
        <v>1824</v>
      </c>
      <c r="B679" s="18" t="s">
        <v>3229</v>
      </c>
      <c r="C679" s="18" t="s">
        <v>90</v>
      </c>
      <c r="D679" s="19">
        <v>10</v>
      </c>
      <c r="E679" s="19">
        <v>31</v>
      </c>
      <c r="F679" s="19">
        <v>31</v>
      </c>
      <c r="G679" s="19">
        <v>3</v>
      </c>
      <c r="H679" s="19">
        <v>2</v>
      </c>
      <c r="I679" s="19">
        <v>3</v>
      </c>
      <c r="J679" s="19">
        <v>3</v>
      </c>
      <c r="K679" s="20">
        <f>ROUND(1+(SUMPRODUCT(INDEX(CachTinhDiem!$B$8:$E$11,MATCH($B679,CachTinhDiem!$A$8:$A$11,0),0),$G679:$J679)-1)*9/4,1)</f>
        <v>4.8</v>
      </c>
      <c r="L679" s="20">
        <f>ROUND(1+(INDEX(CachTinhDiem!$B$15:$E$20,MATCH($C679,CachTinhDiem!$A$15:$A$20,0),MATCH($B679,CachTinhDiem!$B$14:$E$14,0))-1)*9/4,1)</f>
        <v>7.8</v>
      </c>
      <c r="M679" s="19">
        <f t="shared" si="10"/>
        <v>0</v>
      </c>
      <c r="N679" s="23">
        <f>MAX(0,1-M679*CachTinhDiem!$B$25)</f>
        <v>1</v>
      </c>
      <c r="O679" s="20">
        <f>ROUND((CachTinhDiem!$B$23*K679+CachTinhDiem!$B$24*L679)*N679,1)</f>
        <v>5.7</v>
      </c>
      <c r="P679" s="19" t="s">
        <v>3225</v>
      </c>
    </row>
    <row r="680" spans="1:16" ht="15" customHeight="1" x14ac:dyDescent="0.35">
      <c r="A680" s="18" t="s">
        <v>1583</v>
      </c>
      <c r="B680" s="18" t="s">
        <v>3229</v>
      </c>
      <c r="C680" s="18" t="s">
        <v>150</v>
      </c>
      <c r="D680" s="19">
        <v>5</v>
      </c>
      <c r="E680" s="19">
        <v>18</v>
      </c>
      <c r="F680" s="19">
        <v>24</v>
      </c>
      <c r="G680" s="19">
        <v>4</v>
      </c>
      <c r="H680" s="19">
        <v>1</v>
      </c>
      <c r="I680" s="19">
        <v>3</v>
      </c>
      <c r="J680" s="19">
        <v>3</v>
      </c>
      <c r="K680" s="20">
        <f>ROUND(1+(SUMPRODUCT(INDEX(CachTinhDiem!$B$8:$E$11,MATCH($B680,CachTinhDiem!$A$8:$A$11,0),0),$G680:$J680)-1)*9/4,1)</f>
        <v>4.4000000000000004</v>
      </c>
      <c r="L680" s="20">
        <f>ROUND(1+(INDEX(CachTinhDiem!$B$15:$E$20,MATCH($C680,CachTinhDiem!$A$15:$A$20,0),MATCH($B680,CachTinhDiem!$B$14:$E$14,0))-1)*9/4,1)</f>
        <v>7.8</v>
      </c>
      <c r="M680" s="19">
        <f t="shared" si="10"/>
        <v>6</v>
      </c>
      <c r="N680" s="23">
        <f>MAX(0,1-M680*CachTinhDiem!$B$25)</f>
        <v>0.39999999999999991</v>
      </c>
      <c r="O680" s="20">
        <f>ROUND((CachTinhDiem!$B$23*K680+CachTinhDiem!$B$24*L680)*N680,1)</f>
        <v>2.2000000000000002</v>
      </c>
      <c r="P680" s="19" t="s">
        <v>3227</v>
      </c>
    </row>
    <row r="681" spans="1:16" ht="15" customHeight="1" x14ac:dyDescent="0.35">
      <c r="A681" s="18" t="s">
        <v>1607</v>
      </c>
      <c r="B681" s="18" t="s">
        <v>3226</v>
      </c>
      <c r="C681" s="18" t="s">
        <v>138</v>
      </c>
      <c r="D681" s="19">
        <v>5</v>
      </c>
      <c r="E681" s="19">
        <v>10</v>
      </c>
      <c r="F681" s="19">
        <v>34</v>
      </c>
      <c r="G681" s="19">
        <v>4</v>
      </c>
      <c r="H681" s="19">
        <v>1</v>
      </c>
      <c r="I681" s="19">
        <v>4</v>
      </c>
      <c r="J681" s="19">
        <v>2</v>
      </c>
      <c r="K681" s="20">
        <f>ROUND(1+(SUMPRODUCT(INDEX(CachTinhDiem!$B$8:$E$11,MATCH($B681,CachTinhDiem!$A$8:$A$11,0),0),$G681:$J681)-1)*9/4,1)</f>
        <v>4.8</v>
      </c>
      <c r="L681" s="20">
        <f>ROUND(1+(INDEX(CachTinhDiem!$B$15:$E$20,MATCH($C681,CachTinhDiem!$A$15:$A$20,0),MATCH($B681,CachTinhDiem!$B$14:$E$14,0))-1)*9/4,1)</f>
        <v>7.8</v>
      </c>
      <c r="M681" s="19">
        <f t="shared" si="10"/>
        <v>24</v>
      </c>
      <c r="N681" s="23">
        <f>MAX(0,1-M681*CachTinhDiem!$B$25)</f>
        <v>0</v>
      </c>
      <c r="O681" s="20">
        <f>ROUND((CachTinhDiem!$B$23*K681+CachTinhDiem!$B$24*L681)*N681,1)</f>
        <v>0</v>
      </c>
      <c r="P681" s="19" t="s">
        <v>3227</v>
      </c>
    </row>
    <row r="682" spans="1:16" ht="15" customHeight="1" x14ac:dyDescent="0.35">
      <c r="A682" s="18" t="s">
        <v>2572</v>
      </c>
      <c r="B682" s="18" t="s">
        <v>3228</v>
      </c>
      <c r="C682" s="18" t="s">
        <v>103</v>
      </c>
      <c r="D682" s="19">
        <v>9</v>
      </c>
      <c r="E682" s="19">
        <v>35</v>
      </c>
      <c r="F682" s="19">
        <v>16</v>
      </c>
      <c r="G682" s="19">
        <v>3</v>
      </c>
      <c r="H682" s="19">
        <v>1</v>
      </c>
      <c r="I682" s="19">
        <v>3</v>
      </c>
      <c r="J682" s="19">
        <v>5</v>
      </c>
      <c r="K682" s="20">
        <f>ROUND(1+(SUMPRODUCT(INDEX(CachTinhDiem!$B$8:$E$11,MATCH($B682,CachTinhDiem!$A$8:$A$11,0),0),$G682:$J682)-1)*9/4,1)</f>
        <v>7.3</v>
      </c>
      <c r="L682" s="20">
        <f>ROUND(1+(INDEX(CachTinhDiem!$B$15:$E$20,MATCH($C682,CachTinhDiem!$A$15:$A$20,0),MATCH($B682,CachTinhDiem!$B$14:$E$14,0))-1)*9/4,1)</f>
        <v>10</v>
      </c>
      <c r="M682" s="19">
        <f t="shared" si="10"/>
        <v>0</v>
      </c>
      <c r="N682" s="23">
        <f>MAX(0,1-M682*CachTinhDiem!$B$25)</f>
        <v>1</v>
      </c>
      <c r="O682" s="20">
        <f>ROUND((CachTinhDiem!$B$23*K682+CachTinhDiem!$B$24*L682)*N682,1)</f>
        <v>8.1</v>
      </c>
      <c r="P682" s="19" t="s">
        <v>3227</v>
      </c>
    </row>
    <row r="683" spans="1:16" ht="15" customHeight="1" x14ac:dyDescent="0.35">
      <c r="A683" s="18" t="s">
        <v>2817</v>
      </c>
      <c r="B683" s="18" t="s">
        <v>3228</v>
      </c>
      <c r="C683" s="18" t="s">
        <v>138</v>
      </c>
      <c r="D683" s="19">
        <v>12</v>
      </c>
      <c r="E683" s="19">
        <v>39</v>
      </c>
      <c r="F683" s="19">
        <v>40</v>
      </c>
      <c r="G683" s="19">
        <v>2</v>
      </c>
      <c r="H683" s="19">
        <v>5</v>
      </c>
      <c r="I683" s="19">
        <v>5</v>
      </c>
      <c r="J683" s="19">
        <v>2</v>
      </c>
      <c r="K683" s="20">
        <f>ROUND(1+(SUMPRODUCT(INDEX(CachTinhDiem!$B$8:$E$11,MATCH($B683,CachTinhDiem!$A$8:$A$11,0),0),$G683:$J683)-1)*9/4,1)</f>
        <v>6</v>
      </c>
      <c r="L683" s="20">
        <f>ROUND(1+(INDEX(CachTinhDiem!$B$15:$E$20,MATCH($C683,CachTinhDiem!$A$15:$A$20,0),MATCH($B683,CachTinhDiem!$B$14:$E$14,0))-1)*9/4,1)</f>
        <v>1</v>
      </c>
      <c r="M683" s="19">
        <f t="shared" si="10"/>
        <v>1</v>
      </c>
      <c r="N683" s="23">
        <f>MAX(0,1-M683*CachTinhDiem!$B$25)</f>
        <v>0.9</v>
      </c>
      <c r="O683" s="20">
        <f>ROUND((CachTinhDiem!$B$23*K683+CachTinhDiem!$B$24*L683)*N683,1)</f>
        <v>4.0999999999999996</v>
      </c>
      <c r="P683" s="19" t="s">
        <v>3225</v>
      </c>
    </row>
    <row r="684" spans="1:16" ht="15" customHeight="1" x14ac:dyDescent="0.35">
      <c r="A684" s="18" t="s">
        <v>1421</v>
      </c>
      <c r="B684" s="18" t="s">
        <v>3224</v>
      </c>
      <c r="C684" s="18" t="s">
        <v>115</v>
      </c>
      <c r="D684" s="19">
        <v>10</v>
      </c>
      <c r="E684" s="19">
        <v>27</v>
      </c>
      <c r="F684" s="19">
        <v>8</v>
      </c>
      <c r="G684" s="19">
        <v>3</v>
      </c>
      <c r="H684" s="19">
        <v>3</v>
      </c>
      <c r="I684" s="19">
        <v>4</v>
      </c>
      <c r="J684" s="19">
        <v>3</v>
      </c>
      <c r="K684" s="20">
        <f>ROUND(1+(SUMPRODUCT(INDEX(CachTinhDiem!$B$8:$E$11,MATCH($B684,CachTinhDiem!$A$8:$A$11,0),0),$G684:$J684)-1)*9/4,1)</f>
        <v>6.6</v>
      </c>
      <c r="L684" s="20">
        <f>ROUND(1+(INDEX(CachTinhDiem!$B$15:$E$20,MATCH($C684,CachTinhDiem!$A$15:$A$20,0),MATCH($B684,CachTinhDiem!$B$14:$E$14,0))-1)*9/4,1)</f>
        <v>7.8</v>
      </c>
      <c r="M684" s="19">
        <f t="shared" si="10"/>
        <v>2</v>
      </c>
      <c r="N684" s="23">
        <f>MAX(0,1-M684*CachTinhDiem!$B$25)</f>
        <v>0.8</v>
      </c>
      <c r="O684" s="20">
        <f>ROUND((CachTinhDiem!$B$23*K684+CachTinhDiem!$B$24*L684)*N684,1)</f>
        <v>5.6</v>
      </c>
      <c r="P684" s="19" t="s">
        <v>3227</v>
      </c>
    </row>
    <row r="685" spans="1:16" ht="15" customHeight="1" x14ac:dyDescent="0.35">
      <c r="A685" s="18" t="s">
        <v>1621</v>
      </c>
      <c r="B685" s="18" t="s">
        <v>3224</v>
      </c>
      <c r="C685" s="18" t="s">
        <v>138</v>
      </c>
      <c r="D685" s="19">
        <v>5</v>
      </c>
      <c r="E685" s="19">
        <v>10</v>
      </c>
      <c r="F685" s="19">
        <v>34</v>
      </c>
      <c r="G685" s="19">
        <v>4</v>
      </c>
      <c r="H685" s="19">
        <v>1</v>
      </c>
      <c r="I685" s="19">
        <v>4</v>
      </c>
      <c r="J685" s="19">
        <v>2</v>
      </c>
      <c r="K685" s="20">
        <f>ROUND(1+(SUMPRODUCT(INDEX(CachTinhDiem!$B$8:$E$11,MATCH($B685,CachTinhDiem!$A$8:$A$11,0),0),$G685:$J685)-1)*9/4,1)</f>
        <v>6</v>
      </c>
      <c r="L685" s="20">
        <f>ROUND(1+(INDEX(CachTinhDiem!$B$15:$E$20,MATCH($C685,CachTinhDiem!$A$15:$A$20,0),MATCH($B685,CachTinhDiem!$B$14:$E$14,0))-1)*9/4,1)</f>
        <v>10</v>
      </c>
      <c r="M685" s="19">
        <f t="shared" si="10"/>
        <v>24</v>
      </c>
      <c r="N685" s="23">
        <f>MAX(0,1-M685*CachTinhDiem!$B$25)</f>
        <v>0</v>
      </c>
      <c r="O685" s="20">
        <f>ROUND((CachTinhDiem!$B$23*K685+CachTinhDiem!$B$24*L685)*N685,1)</f>
        <v>0</v>
      </c>
      <c r="P685" s="19" t="s">
        <v>3227</v>
      </c>
    </row>
    <row r="686" spans="1:16" ht="15" customHeight="1" x14ac:dyDescent="0.35">
      <c r="A686" s="18" t="s">
        <v>1774</v>
      </c>
      <c r="B686" s="18" t="s">
        <v>3226</v>
      </c>
      <c r="C686" s="18" t="s">
        <v>138</v>
      </c>
      <c r="D686" s="19">
        <v>15</v>
      </c>
      <c r="E686" s="19">
        <v>29</v>
      </c>
      <c r="F686" s="19">
        <v>38</v>
      </c>
      <c r="G686" s="19">
        <v>2</v>
      </c>
      <c r="H686" s="19">
        <v>3</v>
      </c>
      <c r="I686" s="19">
        <v>5</v>
      </c>
      <c r="J686" s="19">
        <v>2</v>
      </c>
      <c r="K686" s="20">
        <f>ROUND(1+(SUMPRODUCT(INDEX(CachTinhDiem!$B$8:$E$11,MATCH($B686,CachTinhDiem!$A$8:$A$11,0),0),$G686:$J686)-1)*9/4,1)</f>
        <v>7.3</v>
      </c>
      <c r="L686" s="20">
        <f>ROUND(1+(INDEX(CachTinhDiem!$B$15:$E$20,MATCH($C686,CachTinhDiem!$A$15:$A$20,0),MATCH($B686,CachTinhDiem!$B$14:$E$14,0))-1)*9/4,1)</f>
        <v>7.8</v>
      </c>
      <c r="M686" s="19">
        <f t="shared" si="10"/>
        <v>9</v>
      </c>
      <c r="N686" s="23">
        <f>MAX(0,1-M686*CachTinhDiem!$B$25)</f>
        <v>9.9999999999999978E-2</v>
      </c>
      <c r="O686" s="20">
        <f>ROUND((CachTinhDiem!$B$23*K686+CachTinhDiem!$B$24*L686)*N686,1)</f>
        <v>0.7</v>
      </c>
      <c r="P686" s="19" t="s">
        <v>3227</v>
      </c>
    </row>
    <row r="687" spans="1:16" ht="15" customHeight="1" x14ac:dyDescent="0.35">
      <c r="A687" s="18" t="s">
        <v>1713</v>
      </c>
      <c r="B687" s="18" t="s">
        <v>3229</v>
      </c>
      <c r="C687" s="18" t="s">
        <v>90</v>
      </c>
      <c r="D687" s="19">
        <v>10</v>
      </c>
      <c r="E687" s="19">
        <v>32</v>
      </c>
      <c r="F687" s="19">
        <v>24</v>
      </c>
      <c r="G687" s="19">
        <v>3</v>
      </c>
      <c r="H687" s="19">
        <v>2</v>
      </c>
      <c r="I687" s="19">
        <v>3</v>
      </c>
      <c r="J687" s="19">
        <v>3</v>
      </c>
      <c r="K687" s="20">
        <f>ROUND(1+(SUMPRODUCT(INDEX(CachTinhDiem!$B$8:$E$11,MATCH($B687,CachTinhDiem!$A$8:$A$11,0),0),$G687:$J687)-1)*9/4,1)</f>
        <v>4.8</v>
      </c>
      <c r="L687" s="20">
        <f>ROUND(1+(INDEX(CachTinhDiem!$B$15:$E$20,MATCH($C687,CachTinhDiem!$A$15:$A$20,0),MATCH($B687,CachTinhDiem!$B$14:$E$14,0))-1)*9/4,1)</f>
        <v>7.8</v>
      </c>
      <c r="M687" s="19">
        <f t="shared" si="10"/>
        <v>0</v>
      </c>
      <c r="N687" s="23">
        <f>MAX(0,1-M687*CachTinhDiem!$B$25)</f>
        <v>1</v>
      </c>
      <c r="O687" s="20">
        <f>ROUND((CachTinhDiem!$B$23*K687+CachTinhDiem!$B$24*L687)*N687,1)</f>
        <v>5.7</v>
      </c>
      <c r="P687" s="19" t="s">
        <v>3227</v>
      </c>
    </row>
    <row r="688" spans="1:16" ht="15" customHeight="1" x14ac:dyDescent="0.35">
      <c r="A688" s="18" t="s">
        <v>2692</v>
      </c>
      <c r="B688" s="18" t="s">
        <v>3228</v>
      </c>
      <c r="C688" s="18" t="s">
        <v>138</v>
      </c>
      <c r="D688" s="19">
        <v>7</v>
      </c>
      <c r="E688" s="19">
        <v>40</v>
      </c>
      <c r="F688" s="19">
        <v>23</v>
      </c>
      <c r="G688" s="19">
        <v>2</v>
      </c>
      <c r="H688" s="19">
        <v>5</v>
      </c>
      <c r="I688" s="19">
        <v>5</v>
      </c>
      <c r="J688" s="19">
        <v>2</v>
      </c>
      <c r="K688" s="20">
        <f>ROUND(1+(SUMPRODUCT(INDEX(CachTinhDiem!$B$8:$E$11,MATCH($B688,CachTinhDiem!$A$8:$A$11,0),0),$G688:$J688)-1)*9/4,1)</f>
        <v>6</v>
      </c>
      <c r="L688" s="20">
        <f>ROUND(1+(INDEX(CachTinhDiem!$B$15:$E$20,MATCH($C688,CachTinhDiem!$A$15:$A$20,0),MATCH($B688,CachTinhDiem!$B$14:$E$14,0))-1)*9/4,1)</f>
        <v>1</v>
      </c>
      <c r="M688" s="19">
        <f t="shared" si="10"/>
        <v>0</v>
      </c>
      <c r="N688" s="23">
        <f>MAX(0,1-M688*CachTinhDiem!$B$25)</f>
        <v>1</v>
      </c>
      <c r="O688" s="20">
        <f>ROUND((CachTinhDiem!$B$23*K688+CachTinhDiem!$B$24*L688)*N688,1)</f>
        <v>4.5</v>
      </c>
      <c r="P688" s="19" t="s">
        <v>3227</v>
      </c>
    </row>
    <row r="689" spans="1:16" ht="15" customHeight="1" x14ac:dyDescent="0.35">
      <c r="A689" s="18" t="s">
        <v>836</v>
      </c>
      <c r="B689" s="18" t="s">
        <v>3224</v>
      </c>
      <c r="C689" s="18" t="s">
        <v>110</v>
      </c>
      <c r="D689" s="19">
        <v>5</v>
      </c>
      <c r="E689" s="19">
        <v>15</v>
      </c>
      <c r="F689" s="19">
        <v>15</v>
      </c>
      <c r="G689" s="19">
        <v>4</v>
      </c>
      <c r="H689" s="19">
        <v>1</v>
      </c>
      <c r="I689" s="19">
        <v>2</v>
      </c>
      <c r="J689" s="19">
        <v>5</v>
      </c>
      <c r="K689" s="20">
        <f>ROUND(1+(SUMPRODUCT(INDEX(CachTinhDiem!$B$8:$E$11,MATCH($B689,CachTinhDiem!$A$8:$A$11,0),0),$G689:$J689)-1)*9/4,1)</f>
        <v>4.4000000000000004</v>
      </c>
      <c r="L689" s="20">
        <f>ROUND(1+(INDEX(CachTinhDiem!$B$15:$E$20,MATCH($C689,CachTinhDiem!$A$15:$A$20,0),MATCH($B689,CachTinhDiem!$B$14:$E$14,0))-1)*9/4,1)</f>
        <v>5.5</v>
      </c>
      <c r="M689" s="19">
        <f t="shared" si="10"/>
        <v>0</v>
      </c>
      <c r="N689" s="23">
        <f>MAX(0,1-M689*CachTinhDiem!$B$25)</f>
        <v>1</v>
      </c>
      <c r="O689" s="20">
        <f>ROUND((CachTinhDiem!$B$23*K689+CachTinhDiem!$B$24*L689)*N689,1)</f>
        <v>4.7</v>
      </c>
      <c r="P689" s="19" t="s">
        <v>3225</v>
      </c>
    </row>
    <row r="690" spans="1:16" ht="15" customHeight="1" x14ac:dyDescent="0.35">
      <c r="A690" s="18" t="s">
        <v>432</v>
      </c>
      <c r="B690" s="18" t="s">
        <v>3224</v>
      </c>
      <c r="C690" s="18" t="s">
        <v>115</v>
      </c>
      <c r="D690" s="19">
        <v>12</v>
      </c>
      <c r="E690" s="19">
        <v>27</v>
      </c>
      <c r="F690" s="19">
        <v>32</v>
      </c>
      <c r="G690" s="19">
        <v>3</v>
      </c>
      <c r="H690" s="19">
        <v>2</v>
      </c>
      <c r="I690" s="19">
        <v>4</v>
      </c>
      <c r="J690" s="19">
        <v>3</v>
      </c>
      <c r="K690" s="20">
        <f>ROUND(1+(SUMPRODUCT(INDEX(CachTinhDiem!$B$8:$E$11,MATCH($B690,CachTinhDiem!$A$8:$A$11,0),0),$G690:$J690)-1)*9/4,1)</f>
        <v>6.2</v>
      </c>
      <c r="L690" s="20">
        <f>ROUND(1+(INDEX(CachTinhDiem!$B$15:$E$20,MATCH($C690,CachTinhDiem!$A$15:$A$20,0),MATCH($B690,CachTinhDiem!$B$14:$E$14,0))-1)*9/4,1)</f>
        <v>7.8</v>
      </c>
      <c r="M690" s="19">
        <f t="shared" si="10"/>
        <v>5</v>
      </c>
      <c r="N690" s="23">
        <f>MAX(0,1-M690*CachTinhDiem!$B$25)</f>
        <v>0.5</v>
      </c>
      <c r="O690" s="20">
        <f>ROUND((CachTinhDiem!$B$23*K690+CachTinhDiem!$B$24*L690)*N690,1)</f>
        <v>3.3</v>
      </c>
      <c r="P690" s="19" t="s">
        <v>3227</v>
      </c>
    </row>
    <row r="691" spans="1:16" ht="15" customHeight="1" x14ac:dyDescent="0.35">
      <c r="A691" s="18" t="s">
        <v>1998</v>
      </c>
      <c r="B691" s="18" t="s">
        <v>3228</v>
      </c>
      <c r="C691" s="18" t="s">
        <v>150</v>
      </c>
      <c r="D691" s="19">
        <v>11</v>
      </c>
      <c r="E691" s="19">
        <v>30</v>
      </c>
      <c r="F691" s="19">
        <v>17</v>
      </c>
      <c r="G691" s="19">
        <v>3</v>
      </c>
      <c r="H691" s="19">
        <v>2</v>
      </c>
      <c r="I691" s="19">
        <v>4</v>
      </c>
      <c r="J691" s="19">
        <v>2</v>
      </c>
      <c r="K691" s="20">
        <f>ROUND(1+(SUMPRODUCT(INDEX(CachTinhDiem!$B$8:$E$11,MATCH($B691,CachTinhDiem!$A$8:$A$11,0),0),$G691:$J691)-1)*9/4,1)</f>
        <v>4.2</v>
      </c>
      <c r="L691" s="20">
        <f>ROUND(1+(INDEX(CachTinhDiem!$B$15:$E$20,MATCH($C691,CachTinhDiem!$A$15:$A$20,0),MATCH($B691,CachTinhDiem!$B$14:$E$14,0))-1)*9/4,1)</f>
        <v>5.5</v>
      </c>
      <c r="M691" s="19">
        <f t="shared" si="10"/>
        <v>0</v>
      </c>
      <c r="N691" s="23">
        <f>MAX(0,1-M691*CachTinhDiem!$B$25)</f>
        <v>1</v>
      </c>
      <c r="O691" s="20">
        <f>ROUND((CachTinhDiem!$B$23*K691+CachTinhDiem!$B$24*L691)*N691,1)</f>
        <v>4.5999999999999996</v>
      </c>
      <c r="P691" s="19" t="s">
        <v>3227</v>
      </c>
    </row>
    <row r="692" spans="1:16" ht="15" customHeight="1" x14ac:dyDescent="0.35">
      <c r="A692" s="18" t="s">
        <v>2674</v>
      </c>
      <c r="B692" s="18" t="s">
        <v>3226</v>
      </c>
      <c r="C692" s="18" t="s">
        <v>138</v>
      </c>
      <c r="D692" s="19">
        <v>11</v>
      </c>
      <c r="E692" s="19">
        <v>38</v>
      </c>
      <c r="F692" s="19">
        <v>24</v>
      </c>
      <c r="G692" s="19">
        <v>2</v>
      </c>
      <c r="H692" s="19">
        <v>3</v>
      </c>
      <c r="I692" s="19">
        <v>5</v>
      </c>
      <c r="J692" s="19">
        <v>3</v>
      </c>
      <c r="K692" s="20">
        <f>ROUND(1+(SUMPRODUCT(INDEX(CachTinhDiem!$B$8:$E$11,MATCH($B692,CachTinhDiem!$A$8:$A$11,0),0),$G692:$J692)-1)*9/4,1)</f>
        <v>7.8</v>
      </c>
      <c r="L692" s="20">
        <f>ROUND(1+(INDEX(CachTinhDiem!$B$15:$E$20,MATCH($C692,CachTinhDiem!$A$15:$A$20,0),MATCH($B692,CachTinhDiem!$B$14:$E$14,0))-1)*9/4,1)</f>
        <v>7.8</v>
      </c>
      <c r="M692" s="19">
        <f t="shared" si="10"/>
        <v>0</v>
      </c>
      <c r="N692" s="23">
        <f>MAX(0,1-M692*CachTinhDiem!$B$25)</f>
        <v>1</v>
      </c>
      <c r="O692" s="20">
        <f>ROUND((CachTinhDiem!$B$23*K692+CachTinhDiem!$B$24*L692)*N692,1)</f>
        <v>7.8</v>
      </c>
      <c r="P692" s="19" t="s">
        <v>3227</v>
      </c>
    </row>
    <row r="693" spans="1:16" ht="15" customHeight="1" x14ac:dyDescent="0.35">
      <c r="A693" s="18" t="s">
        <v>2590</v>
      </c>
      <c r="B693" s="18" t="s">
        <v>3228</v>
      </c>
      <c r="C693" s="18" t="s">
        <v>138</v>
      </c>
      <c r="D693" s="19">
        <v>7</v>
      </c>
      <c r="E693" s="19">
        <v>40</v>
      </c>
      <c r="F693" s="19">
        <v>11</v>
      </c>
      <c r="G693" s="19">
        <v>2</v>
      </c>
      <c r="H693" s="19">
        <v>5</v>
      </c>
      <c r="I693" s="19">
        <v>5</v>
      </c>
      <c r="J693" s="19">
        <v>2</v>
      </c>
      <c r="K693" s="20">
        <f>ROUND(1+(SUMPRODUCT(INDEX(CachTinhDiem!$B$8:$E$11,MATCH($B693,CachTinhDiem!$A$8:$A$11,0),0),$G693:$J693)-1)*9/4,1)</f>
        <v>6</v>
      </c>
      <c r="L693" s="20">
        <f>ROUND(1+(INDEX(CachTinhDiem!$B$15:$E$20,MATCH($C693,CachTinhDiem!$A$15:$A$20,0),MATCH($B693,CachTinhDiem!$B$14:$E$14,0))-1)*9/4,1)</f>
        <v>1</v>
      </c>
      <c r="M693" s="19">
        <f t="shared" si="10"/>
        <v>0</v>
      </c>
      <c r="N693" s="23">
        <f>MAX(0,1-M693*CachTinhDiem!$B$25)</f>
        <v>1</v>
      </c>
      <c r="O693" s="20">
        <f>ROUND((CachTinhDiem!$B$23*K693+CachTinhDiem!$B$24*L693)*N693,1)</f>
        <v>4.5</v>
      </c>
      <c r="P693" s="19" t="s">
        <v>3227</v>
      </c>
    </row>
    <row r="694" spans="1:16" ht="15" customHeight="1" x14ac:dyDescent="0.35">
      <c r="A694" s="18" t="s">
        <v>285</v>
      </c>
      <c r="B694" s="18" t="s">
        <v>3229</v>
      </c>
      <c r="C694" s="18" t="s">
        <v>90</v>
      </c>
      <c r="D694" s="19">
        <v>9</v>
      </c>
      <c r="E694" s="19">
        <v>22</v>
      </c>
      <c r="F694" s="19">
        <v>9</v>
      </c>
      <c r="G694" s="19">
        <v>4</v>
      </c>
      <c r="H694" s="19">
        <v>2</v>
      </c>
      <c r="I694" s="19">
        <v>3</v>
      </c>
      <c r="J694" s="19">
        <v>2</v>
      </c>
      <c r="K694" s="20">
        <f>ROUND(1+(SUMPRODUCT(INDEX(CachTinhDiem!$B$8:$E$11,MATCH($B694,CachTinhDiem!$A$8:$A$11,0),0),$G694:$J694)-1)*9/4,1)</f>
        <v>4.4000000000000004</v>
      </c>
      <c r="L694" s="20">
        <f>ROUND(1+(INDEX(CachTinhDiem!$B$15:$E$20,MATCH($C694,CachTinhDiem!$A$15:$A$20,0),MATCH($B694,CachTinhDiem!$B$14:$E$14,0))-1)*9/4,1)</f>
        <v>7.8</v>
      </c>
      <c r="M694" s="19">
        <f t="shared" si="10"/>
        <v>0</v>
      </c>
      <c r="N694" s="23">
        <f>MAX(0,1-M694*CachTinhDiem!$B$25)</f>
        <v>1</v>
      </c>
      <c r="O694" s="20">
        <f>ROUND((CachTinhDiem!$B$23*K694+CachTinhDiem!$B$24*L694)*N694,1)</f>
        <v>5.4</v>
      </c>
      <c r="P694" s="19" t="s">
        <v>3227</v>
      </c>
    </row>
    <row r="695" spans="1:16" ht="15" customHeight="1" x14ac:dyDescent="0.35">
      <c r="A695" s="18" t="s">
        <v>778</v>
      </c>
      <c r="B695" s="18" t="s">
        <v>3226</v>
      </c>
      <c r="C695" s="18" t="s">
        <v>103</v>
      </c>
      <c r="D695" s="19">
        <v>24</v>
      </c>
      <c r="E695" s="19">
        <v>40</v>
      </c>
      <c r="F695" s="19">
        <v>22</v>
      </c>
      <c r="G695" s="19">
        <v>2</v>
      </c>
      <c r="H695" s="19">
        <v>5</v>
      </c>
      <c r="I695" s="19">
        <v>1</v>
      </c>
      <c r="J695" s="19">
        <v>5</v>
      </c>
      <c r="K695" s="20">
        <f>ROUND(1+(SUMPRODUCT(INDEX(CachTinhDiem!$B$8:$E$11,MATCH($B695,CachTinhDiem!$A$8:$A$11,0),0),$G695:$J695)-1)*9/4,1)</f>
        <v>5.5</v>
      </c>
      <c r="L695" s="20">
        <f>ROUND(1+(INDEX(CachTinhDiem!$B$15:$E$20,MATCH($C695,CachTinhDiem!$A$15:$A$20,0),MATCH($B695,CachTinhDiem!$B$14:$E$14,0))-1)*9/4,1)</f>
        <v>3.3</v>
      </c>
      <c r="M695" s="19">
        <f t="shared" si="10"/>
        <v>2</v>
      </c>
      <c r="N695" s="23">
        <f>MAX(0,1-M695*CachTinhDiem!$B$25)</f>
        <v>0.8</v>
      </c>
      <c r="O695" s="20">
        <f>ROUND((CachTinhDiem!$B$23*K695+CachTinhDiem!$B$24*L695)*N695,1)</f>
        <v>3.9</v>
      </c>
      <c r="P695" s="19" t="s">
        <v>3225</v>
      </c>
    </row>
    <row r="696" spans="1:16" ht="15" customHeight="1" x14ac:dyDescent="0.35">
      <c r="A696" s="18" t="s">
        <v>2506</v>
      </c>
      <c r="B696" s="18" t="s">
        <v>3224</v>
      </c>
      <c r="C696" s="18" t="s">
        <v>103</v>
      </c>
      <c r="D696" s="19">
        <v>15</v>
      </c>
      <c r="E696" s="19">
        <v>32</v>
      </c>
      <c r="F696" s="19">
        <v>7</v>
      </c>
      <c r="G696" s="19">
        <v>2</v>
      </c>
      <c r="H696" s="19">
        <v>3</v>
      </c>
      <c r="I696" s="19">
        <v>2</v>
      </c>
      <c r="J696" s="19">
        <v>5</v>
      </c>
      <c r="K696" s="20">
        <f>ROUND(1+(SUMPRODUCT(INDEX(CachTinhDiem!$B$8:$E$11,MATCH($B696,CachTinhDiem!$A$8:$A$11,0),0),$G696:$J696)-1)*9/4,1)</f>
        <v>4.4000000000000004</v>
      </c>
      <c r="L696" s="20">
        <f>ROUND(1+(INDEX(CachTinhDiem!$B$15:$E$20,MATCH($C696,CachTinhDiem!$A$15:$A$20,0),MATCH($B696,CachTinhDiem!$B$14:$E$14,0))-1)*9/4,1)</f>
        <v>3.3</v>
      </c>
      <c r="M696" s="19">
        <f t="shared" si="10"/>
        <v>8</v>
      </c>
      <c r="N696" s="23">
        <f>MAX(0,1-M696*CachTinhDiem!$B$25)</f>
        <v>0.19999999999999996</v>
      </c>
      <c r="O696" s="20">
        <f>ROUND((CachTinhDiem!$B$23*K696+CachTinhDiem!$B$24*L696)*N696,1)</f>
        <v>0.8</v>
      </c>
      <c r="P696" s="19" t="s">
        <v>3227</v>
      </c>
    </row>
    <row r="697" spans="1:16" ht="15" customHeight="1" x14ac:dyDescent="0.35">
      <c r="A697" s="18" t="s">
        <v>836</v>
      </c>
      <c r="B697" s="18" t="s">
        <v>3226</v>
      </c>
      <c r="C697" s="18" t="s">
        <v>110</v>
      </c>
      <c r="D697" s="19">
        <v>5</v>
      </c>
      <c r="E697" s="19">
        <v>15</v>
      </c>
      <c r="F697" s="19">
        <v>37</v>
      </c>
      <c r="G697" s="19">
        <v>4</v>
      </c>
      <c r="H697" s="19">
        <v>1</v>
      </c>
      <c r="I697" s="19">
        <v>2</v>
      </c>
      <c r="J697" s="19">
        <v>5</v>
      </c>
      <c r="K697" s="20">
        <f>ROUND(1+(SUMPRODUCT(INDEX(CachTinhDiem!$B$8:$E$11,MATCH($B697,CachTinhDiem!$A$8:$A$11,0),0),$G697:$J697)-1)*9/4,1)</f>
        <v>3.9</v>
      </c>
      <c r="L697" s="20">
        <f>ROUND(1+(INDEX(CachTinhDiem!$B$15:$E$20,MATCH($C697,CachTinhDiem!$A$15:$A$20,0),MATCH($B697,CachTinhDiem!$B$14:$E$14,0))-1)*9/4,1)</f>
        <v>5.5</v>
      </c>
      <c r="M697" s="19">
        <f t="shared" si="10"/>
        <v>22</v>
      </c>
      <c r="N697" s="23">
        <f>MAX(0,1-M697*CachTinhDiem!$B$25)</f>
        <v>0</v>
      </c>
      <c r="O697" s="20">
        <f>ROUND((CachTinhDiem!$B$23*K697+CachTinhDiem!$B$24*L697)*N697,1)</f>
        <v>0</v>
      </c>
      <c r="P697" s="19" t="s">
        <v>3225</v>
      </c>
    </row>
    <row r="698" spans="1:16" ht="15" customHeight="1" x14ac:dyDescent="0.35">
      <c r="A698" s="18" t="s">
        <v>1042</v>
      </c>
      <c r="B698" s="18" t="s">
        <v>3228</v>
      </c>
      <c r="C698" s="18" t="s">
        <v>103</v>
      </c>
      <c r="D698" s="19">
        <v>5</v>
      </c>
      <c r="E698" s="19">
        <v>18</v>
      </c>
      <c r="F698" s="19">
        <v>30</v>
      </c>
      <c r="G698" s="19">
        <v>4</v>
      </c>
      <c r="H698" s="19">
        <v>1</v>
      </c>
      <c r="I698" s="19">
        <v>2</v>
      </c>
      <c r="J698" s="19">
        <v>4</v>
      </c>
      <c r="K698" s="20">
        <f>ROUND(1+(SUMPRODUCT(INDEX(CachTinhDiem!$B$8:$E$11,MATCH($B698,CachTinhDiem!$A$8:$A$11,0),0),$G698:$J698)-1)*9/4,1)</f>
        <v>5.5</v>
      </c>
      <c r="L698" s="20">
        <f>ROUND(1+(INDEX(CachTinhDiem!$B$15:$E$20,MATCH($C698,CachTinhDiem!$A$15:$A$20,0),MATCH($B698,CachTinhDiem!$B$14:$E$14,0))-1)*9/4,1)</f>
        <v>10</v>
      </c>
      <c r="M698" s="19">
        <f t="shared" si="10"/>
        <v>12</v>
      </c>
      <c r="N698" s="23">
        <f>MAX(0,1-M698*CachTinhDiem!$B$25)</f>
        <v>0</v>
      </c>
      <c r="O698" s="20">
        <f>ROUND((CachTinhDiem!$B$23*K698+CachTinhDiem!$B$24*L698)*N698,1)</f>
        <v>0</v>
      </c>
      <c r="P698" s="19" t="s">
        <v>3227</v>
      </c>
    </row>
    <row r="699" spans="1:16" ht="15" customHeight="1" x14ac:dyDescent="0.35">
      <c r="A699" s="18" t="s">
        <v>1798</v>
      </c>
      <c r="B699" s="18" t="s">
        <v>3224</v>
      </c>
      <c r="C699" s="18" t="s">
        <v>90</v>
      </c>
      <c r="D699" s="19">
        <v>5</v>
      </c>
      <c r="E699" s="19">
        <v>20</v>
      </c>
      <c r="F699" s="19">
        <v>30</v>
      </c>
      <c r="G699" s="19">
        <v>4</v>
      </c>
      <c r="H699" s="19">
        <v>1</v>
      </c>
      <c r="I699" s="19">
        <v>3</v>
      </c>
      <c r="J699" s="19">
        <v>3</v>
      </c>
      <c r="K699" s="20">
        <f>ROUND(1+(SUMPRODUCT(INDEX(CachTinhDiem!$B$8:$E$11,MATCH($B699,CachTinhDiem!$A$8:$A$11,0),0),$G699:$J699)-1)*9/4,1)</f>
        <v>5.0999999999999996</v>
      </c>
      <c r="L699" s="20">
        <f>ROUND(1+(INDEX(CachTinhDiem!$B$15:$E$20,MATCH($C699,CachTinhDiem!$A$15:$A$20,0),MATCH($B699,CachTinhDiem!$B$14:$E$14,0))-1)*9/4,1)</f>
        <v>5.5</v>
      </c>
      <c r="M699" s="19">
        <f t="shared" si="10"/>
        <v>10</v>
      </c>
      <c r="N699" s="23">
        <f>MAX(0,1-M699*CachTinhDiem!$B$25)</f>
        <v>0</v>
      </c>
      <c r="O699" s="20">
        <f>ROUND((CachTinhDiem!$B$23*K699+CachTinhDiem!$B$24*L699)*N699,1)</f>
        <v>0</v>
      </c>
      <c r="P699" s="19" t="s">
        <v>3227</v>
      </c>
    </row>
    <row r="700" spans="1:16" ht="15" customHeight="1" x14ac:dyDescent="0.35">
      <c r="A700" s="18" t="s">
        <v>1273</v>
      </c>
      <c r="B700" s="18" t="s">
        <v>3229</v>
      </c>
      <c r="C700" s="18" t="s">
        <v>115</v>
      </c>
      <c r="D700" s="19">
        <v>5</v>
      </c>
      <c r="E700" s="19">
        <v>10</v>
      </c>
      <c r="F700" s="19">
        <v>24</v>
      </c>
      <c r="G700" s="19">
        <v>4</v>
      </c>
      <c r="H700" s="19">
        <v>1</v>
      </c>
      <c r="I700" s="19">
        <v>2</v>
      </c>
      <c r="J700" s="19">
        <v>2</v>
      </c>
      <c r="K700" s="20">
        <f>ROUND(1+(SUMPRODUCT(INDEX(CachTinhDiem!$B$8:$E$11,MATCH($B700,CachTinhDiem!$A$8:$A$11,0),0),$G700:$J700)-1)*9/4,1)</f>
        <v>3</v>
      </c>
      <c r="L700" s="20">
        <f>ROUND(1+(INDEX(CachTinhDiem!$B$15:$E$20,MATCH($C700,CachTinhDiem!$A$15:$A$20,0),MATCH($B700,CachTinhDiem!$B$14:$E$14,0))-1)*9/4,1)</f>
        <v>10</v>
      </c>
      <c r="M700" s="19">
        <f t="shared" si="10"/>
        <v>14</v>
      </c>
      <c r="N700" s="23">
        <f>MAX(0,1-M700*CachTinhDiem!$B$25)</f>
        <v>0</v>
      </c>
      <c r="O700" s="20">
        <f>ROUND((CachTinhDiem!$B$23*K700+CachTinhDiem!$B$24*L700)*N700,1)</f>
        <v>0</v>
      </c>
      <c r="P700" s="19" t="s">
        <v>3227</v>
      </c>
    </row>
    <row r="701" spans="1:16" ht="15" customHeight="1" x14ac:dyDescent="0.35">
      <c r="A701" s="18" t="s">
        <v>2584</v>
      </c>
      <c r="B701" s="18" t="s">
        <v>3226</v>
      </c>
      <c r="C701" s="18" t="s">
        <v>115</v>
      </c>
      <c r="D701" s="19">
        <v>5</v>
      </c>
      <c r="E701" s="19">
        <v>10</v>
      </c>
      <c r="F701" s="19">
        <v>18</v>
      </c>
      <c r="G701" s="19">
        <v>4</v>
      </c>
      <c r="H701" s="19">
        <v>2</v>
      </c>
      <c r="I701" s="19">
        <v>1</v>
      </c>
      <c r="J701" s="19">
        <v>2</v>
      </c>
      <c r="K701" s="20">
        <f>ROUND(1+(SUMPRODUCT(INDEX(CachTinhDiem!$B$8:$E$11,MATCH($B701,CachTinhDiem!$A$8:$A$11,0),0),$G701:$J701)-1)*9/4,1)</f>
        <v>2.1</v>
      </c>
      <c r="L701" s="20">
        <f>ROUND(1+(INDEX(CachTinhDiem!$B$15:$E$20,MATCH($C701,CachTinhDiem!$A$15:$A$20,0),MATCH($B701,CachTinhDiem!$B$14:$E$14,0))-1)*9/4,1)</f>
        <v>10</v>
      </c>
      <c r="M701" s="19">
        <f t="shared" si="10"/>
        <v>8</v>
      </c>
      <c r="N701" s="23">
        <f>MAX(0,1-M701*CachTinhDiem!$B$25)</f>
        <v>0.19999999999999996</v>
      </c>
      <c r="O701" s="20">
        <f>ROUND((CachTinhDiem!$B$23*K701+CachTinhDiem!$B$24*L701)*N701,1)</f>
        <v>0.9</v>
      </c>
      <c r="P701" s="19" t="s">
        <v>3227</v>
      </c>
    </row>
    <row r="702" spans="1:16" ht="15" customHeight="1" x14ac:dyDescent="0.35">
      <c r="A702" s="18" t="s">
        <v>1888</v>
      </c>
      <c r="B702" s="18" t="s">
        <v>3226</v>
      </c>
      <c r="C702" s="18" t="s">
        <v>115</v>
      </c>
      <c r="D702" s="19">
        <v>8</v>
      </c>
      <c r="E702" s="19">
        <v>27</v>
      </c>
      <c r="F702" s="19">
        <v>21</v>
      </c>
      <c r="G702" s="19">
        <v>4</v>
      </c>
      <c r="H702" s="19">
        <v>3</v>
      </c>
      <c r="I702" s="19">
        <v>4</v>
      </c>
      <c r="J702" s="19">
        <v>1</v>
      </c>
      <c r="K702" s="20">
        <f>ROUND(1+(SUMPRODUCT(INDEX(CachTinhDiem!$B$8:$E$11,MATCH($B702,CachTinhDiem!$A$8:$A$11,0),0),$G702:$J702)-1)*9/4,1)</f>
        <v>5.7</v>
      </c>
      <c r="L702" s="20">
        <f>ROUND(1+(INDEX(CachTinhDiem!$B$15:$E$20,MATCH($C702,CachTinhDiem!$A$15:$A$20,0),MATCH($B702,CachTinhDiem!$B$14:$E$14,0))-1)*9/4,1)</f>
        <v>10</v>
      </c>
      <c r="M702" s="19">
        <f t="shared" si="10"/>
        <v>0</v>
      </c>
      <c r="N702" s="23">
        <f>MAX(0,1-M702*CachTinhDiem!$B$25)</f>
        <v>1</v>
      </c>
      <c r="O702" s="20">
        <f>ROUND((CachTinhDiem!$B$23*K702+CachTinhDiem!$B$24*L702)*N702,1)</f>
        <v>7</v>
      </c>
      <c r="P702" s="19" t="s">
        <v>3227</v>
      </c>
    </row>
    <row r="703" spans="1:16" ht="15" customHeight="1" x14ac:dyDescent="0.35">
      <c r="A703" s="18" t="s">
        <v>3005</v>
      </c>
      <c r="B703" s="18" t="s">
        <v>3226</v>
      </c>
      <c r="C703" s="18" t="s">
        <v>115</v>
      </c>
      <c r="D703" s="19">
        <v>18</v>
      </c>
      <c r="E703" s="19">
        <v>39</v>
      </c>
      <c r="F703" s="19">
        <v>17</v>
      </c>
      <c r="G703" s="19">
        <v>2</v>
      </c>
      <c r="H703" s="19">
        <v>3</v>
      </c>
      <c r="I703" s="19">
        <v>3</v>
      </c>
      <c r="J703" s="19">
        <v>2</v>
      </c>
      <c r="K703" s="20">
        <f>ROUND(1+(SUMPRODUCT(INDEX(CachTinhDiem!$B$8:$E$11,MATCH($B703,CachTinhDiem!$A$8:$A$11,0),0),$G703:$J703)-1)*9/4,1)</f>
        <v>5.0999999999999996</v>
      </c>
      <c r="L703" s="20">
        <f>ROUND(1+(INDEX(CachTinhDiem!$B$15:$E$20,MATCH($C703,CachTinhDiem!$A$15:$A$20,0),MATCH($B703,CachTinhDiem!$B$14:$E$14,0))-1)*9/4,1)</f>
        <v>10</v>
      </c>
      <c r="M703" s="19">
        <f t="shared" si="10"/>
        <v>1</v>
      </c>
      <c r="N703" s="23">
        <f>MAX(0,1-M703*CachTinhDiem!$B$25)</f>
        <v>0.9</v>
      </c>
      <c r="O703" s="20">
        <f>ROUND((CachTinhDiem!$B$23*K703+CachTinhDiem!$B$24*L703)*N703,1)</f>
        <v>5.9</v>
      </c>
      <c r="P703" s="19" t="s">
        <v>3227</v>
      </c>
    </row>
    <row r="704" spans="1:16" ht="15" customHeight="1" x14ac:dyDescent="0.35">
      <c r="A704" s="18" t="s">
        <v>464</v>
      </c>
      <c r="B704" s="18" t="s">
        <v>3224</v>
      </c>
      <c r="C704" s="18" t="s">
        <v>103</v>
      </c>
      <c r="D704" s="19">
        <v>21</v>
      </c>
      <c r="E704" s="19">
        <v>38</v>
      </c>
      <c r="F704" s="19">
        <v>16</v>
      </c>
      <c r="G704" s="19">
        <v>2</v>
      </c>
      <c r="H704" s="19">
        <v>5</v>
      </c>
      <c r="I704" s="19">
        <v>3</v>
      </c>
      <c r="J704" s="19">
        <v>4</v>
      </c>
      <c r="K704" s="20">
        <f>ROUND(1+(SUMPRODUCT(INDEX(CachTinhDiem!$B$8:$E$11,MATCH($B704,CachTinhDiem!$A$8:$A$11,0),0),$G704:$J704)-1)*9/4,1)</f>
        <v>6.2</v>
      </c>
      <c r="L704" s="20">
        <f>ROUND(1+(INDEX(CachTinhDiem!$B$15:$E$20,MATCH($C704,CachTinhDiem!$A$15:$A$20,0),MATCH($B704,CachTinhDiem!$B$14:$E$14,0))-1)*9/4,1)</f>
        <v>3.3</v>
      </c>
      <c r="M704" s="19">
        <f t="shared" si="10"/>
        <v>5</v>
      </c>
      <c r="N704" s="23">
        <f>MAX(0,1-M704*CachTinhDiem!$B$25)</f>
        <v>0.5</v>
      </c>
      <c r="O704" s="20">
        <f>ROUND((CachTinhDiem!$B$23*K704+CachTinhDiem!$B$24*L704)*N704,1)</f>
        <v>2.7</v>
      </c>
      <c r="P704" s="19" t="s">
        <v>3227</v>
      </c>
    </row>
    <row r="705" spans="1:16" ht="15" customHeight="1" x14ac:dyDescent="0.35">
      <c r="A705" s="18" t="s">
        <v>876</v>
      </c>
      <c r="B705" s="18" t="s">
        <v>3224</v>
      </c>
      <c r="C705" s="18" t="s">
        <v>90</v>
      </c>
      <c r="D705" s="19">
        <v>6</v>
      </c>
      <c r="E705" s="19">
        <v>20</v>
      </c>
      <c r="F705" s="19">
        <v>34</v>
      </c>
      <c r="G705" s="19">
        <v>4</v>
      </c>
      <c r="H705" s="19">
        <v>2</v>
      </c>
      <c r="I705" s="19">
        <v>3</v>
      </c>
      <c r="J705" s="19">
        <v>2</v>
      </c>
      <c r="K705" s="20">
        <f>ROUND(1+(SUMPRODUCT(INDEX(CachTinhDiem!$B$8:$E$11,MATCH($B705,CachTinhDiem!$A$8:$A$11,0),0),$G705:$J705)-1)*9/4,1)</f>
        <v>5.3</v>
      </c>
      <c r="L705" s="20">
        <f>ROUND(1+(INDEX(CachTinhDiem!$B$15:$E$20,MATCH($C705,CachTinhDiem!$A$15:$A$20,0),MATCH($B705,CachTinhDiem!$B$14:$E$14,0))-1)*9/4,1)</f>
        <v>5.5</v>
      </c>
      <c r="M705" s="19">
        <f t="shared" si="10"/>
        <v>14</v>
      </c>
      <c r="N705" s="23">
        <f>MAX(0,1-M705*CachTinhDiem!$B$25)</f>
        <v>0</v>
      </c>
      <c r="O705" s="20">
        <f>ROUND((CachTinhDiem!$B$23*K705+CachTinhDiem!$B$24*L705)*N705,1)</f>
        <v>0</v>
      </c>
      <c r="P705" s="19" t="s">
        <v>3227</v>
      </c>
    </row>
    <row r="706" spans="1:16" ht="15" customHeight="1" x14ac:dyDescent="0.35">
      <c r="A706" s="18" t="s">
        <v>356</v>
      </c>
      <c r="B706" s="18" t="s">
        <v>3226</v>
      </c>
      <c r="C706" s="18" t="s">
        <v>115</v>
      </c>
      <c r="D706" s="19">
        <v>18</v>
      </c>
      <c r="E706" s="19">
        <v>33</v>
      </c>
      <c r="F706" s="19">
        <v>37</v>
      </c>
      <c r="G706" s="19">
        <v>2</v>
      </c>
      <c r="H706" s="19">
        <v>4</v>
      </c>
      <c r="I706" s="19">
        <v>3</v>
      </c>
      <c r="J706" s="19">
        <v>3</v>
      </c>
      <c r="K706" s="20">
        <f>ROUND(1+(SUMPRODUCT(INDEX(CachTinhDiem!$B$8:$E$11,MATCH($B706,CachTinhDiem!$A$8:$A$11,0),0),$G706:$J706)-1)*9/4,1)</f>
        <v>6.2</v>
      </c>
      <c r="L706" s="20">
        <f>ROUND(1+(INDEX(CachTinhDiem!$B$15:$E$20,MATCH($C706,CachTinhDiem!$A$15:$A$20,0),MATCH($B706,CachTinhDiem!$B$14:$E$14,0))-1)*9/4,1)</f>
        <v>10</v>
      </c>
      <c r="M706" s="19">
        <f t="shared" ref="M706:M769" si="11">MAX(0,$D706-$F706,$F706-$E706)</f>
        <v>4</v>
      </c>
      <c r="N706" s="23">
        <f>MAX(0,1-M706*CachTinhDiem!$B$25)</f>
        <v>0.6</v>
      </c>
      <c r="O706" s="20">
        <f>ROUND((CachTinhDiem!$B$23*K706+CachTinhDiem!$B$24*L706)*N706,1)</f>
        <v>4.4000000000000004</v>
      </c>
      <c r="P706" s="19" t="s">
        <v>3227</v>
      </c>
    </row>
    <row r="707" spans="1:16" ht="15" customHeight="1" x14ac:dyDescent="0.35">
      <c r="A707" s="18" t="s">
        <v>3186</v>
      </c>
      <c r="B707" s="18" t="s">
        <v>3224</v>
      </c>
      <c r="C707" s="18" t="s">
        <v>110</v>
      </c>
      <c r="D707" s="19">
        <v>16</v>
      </c>
      <c r="E707" s="19">
        <v>37</v>
      </c>
      <c r="F707" s="19">
        <v>27</v>
      </c>
      <c r="G707" s="19">
        <v>2</v>
      </c>
      <c r="H707" s="19">
        <v>3</v>
      </c>
      <c r="I707" s="19">
        <v>4</v>
      </c>
      <c r="J707" s="19">
        <v>3</v>
      </c>
      <c r="K707" s="20">
        <f>ROUND(1+(SUMPRODUCT(INDEX(CachTinhDiem!$B$8:$E$11,MATCH($B707,CachTinhDiem!$A$8:$A$11,0),0),$G707:$J707)-1)*9/4,1)</f>
        <v>6.2</v>
      </c>
      <c r="L707" s="20">
        <f>ROUND(1+(INDEX(CachTinhDiem!$B$15:$E$20,MATCH($C707,CachTinhDiem!$A$15:$A$20,0),MATCH($B707,CachTinhDiem!$B$14:$E$14,0))-1)*9/4,1)</f>
        <v>5.5</v>
      </c>
      <c r="M707" s="19">
        <f t="shared" si="11"/>
        <v>0</v>
      </c>
      <c r="N707" s="23">
        <f>MAX(0,1-M707*CachTinhDiem!$B$25)</f>
        <v>1</v>
      </c>
      <c r="O707" s="20">
        <f>ROUND((CachTinhDiem!$B$23*K707+CachTinhDiem!$B$24*L707)*N707,1)</f>
        <v>6</v>
      </c>
      <c r="P707" s="19" t="s">
        <v>3227</v>
      </c>
    </row>
    <row r="708" spans="1:16" ht="15" customHeight="1" x14ac:dyDescent="0.35">
      <c r="A708" s="18" t="s">
        <v>1431</v>
      </c>
      <c r="B708" s="18" t="s">
        <v>3226</v>
      </c>
      <c r="C708" s="18" t="s">
        <v>103</v>
      </c>
      <c r="D708" s="19">
        <v>5</v>
      </c>
      <c r="E708" s="19">
        <v>10</v>
      </c>
      <c r="F708" s="19">
        <v>40</v>
      </c>
      <c r="G708" s="19">
        <v>5</v>
      </c>
      <c r="H708" s="19">
        <v>1</v>
      </c>
      <c r="I708" s="19">
        <v>1</v>
      </c>
      <c r="J708" s="19">
        <v>5</v>
      </c>
      <c r="K708" s="20">
        <f>ROUND(1+(SUMPRODUCT(INDEX(CachTinhDiem!$B$8:$E$11,MATCH($B708,CachTinhDiem!$A$8:$A$11,0),0),$G708:$J708)-1)*9/4,1)</f>
        <v>2.8</v>
      </c>
      <c r="L708" s="20">
        <f>ROUND(1+(INDEX(CachTinhDiem!$B$15:$E$20,MATCH($C708,CachTinhDiem!$A$15:$A$20,0),MATCH($B708,CachTinhDiem!$B$14:$E$14,0))-1)*9/4,1)</f>
        <v>3.3</v>
      </c>
      <c r="M708" s="19">
        <f t="shared" si="11"/>
        <v>30</v>
      </c>
      <c r="N708" s="23">
        <f>MAX(0,1-M708*CachTinhDiem!$B$25)</f>
        <v>0</v>
      </c>
      <c r="O708" s="20">
        <f>ROUND((CachTinhDiem!$B$23*K708+CachTinhDiem!$B$24*L708)*N708,1)</f>
        <v>0</v>
      </c>
      <c r="P708" s="19" t="s">
        <v>3227</v>
      </c>
    </row>
    <row r="709" spans="1:16" ht="15" customHeight="1" x14ac:dyDescent="0.35">
      <c r="A709" s="18" t="s">
        <v>124</v>
      </c>
      <c r="B709" s="18" t="s">
        <v>3228</v>
      </c>
      <c r="C709" s="18" t="s">
        <v>110</v>
      </c>
      <c r="D709" s="19">
        <v>15</v>
      </c>
      <c r="E709" s="19">
        <v>30</v>
      </c>
      <c r="F709" s="19">
        <v>30</v>
      </c>
      <c r="G709" s="19">
        <v>2</v>
      </c>
      <c r="H709" s="19">
        <v>4</v>
      </c>
      <c r="I709" s="19">
        <v>4</v>
      </c>
      <c r="J709" s="19">
        <v>2</v>
      </c>
      <c r="K709" s="20">
        <f>ROUND(1+(SUMPRODUCT(INDEX(CachTinhDiem!$B$8:$E$11,MATCH($B709,CachTinhDiem!$A$8:$A$11,0),0),$G709:$J709)-1)*9/4,1)</f>
        <v>5.0999999999999996</v>
      </c>
      <c r="L709" s="20">
        <f>ROUND(1+(INDEX(CachTinhDiem!$B$15:$E$20,MATCH($C709,CachTinhDiem!$A$15:$A$20,0),MATCH($B709,CachTinhDiem!$B$14:$E$14,0))-1)*9/4,1)</f>
        <v>7.8</v>
      </c>
      <c r="M709" s="19">
        <f t="shared" si="11"/>
        <v>0</v>
      </c>
      <c r="N709" s="23">
        <f>MAX(0,1-M709*CachTinhDiem!$B$25)</f>
        <v>1</v>
      </c>
      <c r="O709" s="20">
        <f>ROUND((CachTinhDiem!$B$23*K709+CachTinhDiem!$B$24*L709)*N709,1)</f>
        <v>5.9</v>
      </c>
      <c r="P709" s="19" t="s">
        <v>3227</v>
      </c>
    </row>
    <row r="710" spans="1:16" ht="15" customHeight="1" x14ac:dyDescent="0.35">
      <c r="A710" s="18" t="s">
        <v>968</v>
      </c>
      <c r="B710" s="18" t="s">
        <v>3229</v>
      </c>
      <c r="C710" s="18" t="s">
        <v>115</v>
      </c>
      <c r="D710" s="19">
        <v>11</v>
      </c>
      <c r="E710" s="19">
        <v>24</v>
      </c>
      <c r="F710" s="19">
        <v>25</v>
      </c>
      <c r="G710" s="19">
        <v>3</v>
      </c>
      <c r="H710" s="19">
        <v>3</v>
      </c>
      <c r="I710" s="19">
        <v>3</v>
      </c>
      <c r="J710" s="19">
        <v>2</v>
      </c>
      <c r="K710" s="20">
        <f>ROUND(1+(SUMPRODUCT(INDEX(CachTinhDiem!$B$8:$E$11,MATCH($B710,CachTinhDiem!$A$8:$A$11,0),0),$G710:$J710)-1)*9/4,1)</f>
        <v>4.8</v>
      </c>
      <c r="L710" s="20">
        <f>ROUND(1+(INDEX(CachTinhDiem!$B$15:$E$20,MATCH($C710,CachTinhDiem!$A$15:$A$20,0),MATCH($B710,CachTinhDiem!$B$14:$E$14,0))-1)*9/4,1)</f>
        <v>10</v>
      </c>
      <c r="M710" s="19">
        <f t="shared" si="11"/>
        <v>1</v>
      </c>
      <c r="N710" s="23">
        <f>MAX(0,1-M710*CachTinhDiem!$B$25)</f>
        <v>0.9</v>
      </c>
      <c r="O710" s="20">
        <f>ROUND((CachTinhDiem!$B$23*K710+CachTinhDiem!$B$24*L710)*N710,1)</f>
        <v>5.7</v>
      </c>
      <c r="P710" s="19" t="s">
        <v>3227</v>
      </c>
    </row>
    <row r="711" spans="1:16" ht="15" customHeight="1" x14ac:dyDescent="0.35">
      <c r="A711" s="18" t="s">
        <v>3028</v>
      </c>
      <c r="B711" s="18" t="s">
        <v>3224</v>
      </c>
      <c r="C711" s="18" t="s">
        <v>110</v>
      </c>
      <c r="D711" s="19">
        <v>21</v>
      </c>
      <c r="E711" s="19">
        <v>38</v>
      </c>
      <c r="F711" s="19">
        <v>5</v>
      </c>
      <c r="G711" s="19">
        <v>2</v>
      </c>
      <c r="H711" s="19">
        <v>2</v>
      </c>
      <c r="I711" s="19">
        <v>3</v>
      </c>
      <c r="J711" s="19">
        <v>4</v>
      </c>
      <c r="K711" s="20">
        <f>ROUND(1+(SUMPRODUCT(INDEX(CachTinhDiem!$B$8:$E$11,MATCH($B711,CachTinhDiem!$A$8:$A$11,0),0),$G711:$J711)-1)*9/4,1)</f>
        <v>4.8</v>
      </c>
      <c r="L711" s="20">
        <f>ROUND(1+(INDEX(CachTinhDiem!$B$15:$E$20,MATCH($C711,CachTinhDiem!$A$15:$A$20,0),MATCH($B711,CachTinhDiem!$B$14:$E$14,0))-1)*9/4,1)</f>
        <v>5.5</v>
      </c>
      <c r="M711" s="19">
        <f t="shared" si="11"/>
        <v>16</v>
      </c>
      <c r="N711" s="23">
        <f>MAX(0,1-M711*CachTinhDiem!$B$25)</f>
        <v>0</v>
      </c>
      <c r="O711" s="20">
        <f>ROUND((CachTinhDiem!$B$23*K711+CachTinhDiem!$B$24*L711)*N711,1)</f>
        <v>0</v>
      </c>
      <c r="P711" s="19" t="s">
        <v>3227</v>
      </c>
    </row>
    <row r="712" spans="1:16" ht="15" customHeight="1" x14ac:dyDescent="0.35">
      <c r="A712" s="18" t="s">
        <v>1693</v>
      </c>
      <c r="B712" s="18" t="s">
        <v>3224</v>
      </c>
      <c r="C712" s="18" t="s">
        <v>138</v>
      </c>
      <c r="D712" s="19">
        <v>9</v>
      </c>
      <c r="E712" s="19">
        <v>27</v>
      </c>
      <c r="F712" s="19">
        <v>27</v>
      </c>
      <c r="G712" s="19">
        <v>4</v>
      </c>
      <c r="H712" s="19">
        <v>2</v>
      </c>
      <c r="I712" s="19">
        <v>4</v>
      </c>
      <c r="J712" s="19">
        <v>2</v>
      </c>
      <c r="K712" s="20">
        <f>ROUND(1+(SUMPRODUCT(INDEX(CachTinhDiem!$B$8:$E$11,MATCH($B712,CachTinhDiem!$A$8:$A$11,0),0),$G712:$J712)-1)*9/4,1)</f>
        <v>6.4</v>
      </c>
      <c r="L712" s="20">
        <f>ROUND(1+(INDEX(CachTinhDiem!$B$15:$E$20,MATCH($C712,CachTinhDiem!$A$15:$A$20,0),MATCH($B712,CachTinhDiem!$B$14:$E$14,0))-1)*9/4,1)</f>
        <v>10</v>
      </c>
      <c r="M712" s="19">
        <f t="shared" si="11"/>
        <v>0</v>
      </c>
      <c r="N712" s="23">
        <f>MAX(0,1-M712*CachTinhDiem!$B$25)</f>
        <v>1</v>
      </c>
      <c r="O712" s="20">
        <f>ROUND((CachTinhDiem!$B$23*K712+CachTinhDiem!$B$24*L712)*N712,1)</f>
        <v>7.5</v>
      </c>
      <c r="P712" s="19" t="s">
        <v>3227</v>
      </c>
    </row>
    <row r="713" spans="1:16" ht="15" customHeight="1" x14ac:dyDescent="0.35">
      <c r="A713" s="18" t="s">
        <v>1483</v>
      </c>
      <c r="B713" s="18" t="s">
        <v>3224</v>
      </c>
      <c r="C713" s="18" t="s">
        <v>103</v>
      </c>
      <c r="D713" s="19">
        <v>5</v>
      </c>
      <c r="E713" s="19">
        <v>12</v>
      </c>
      <c r="F713" s="19">
        <v>39</v>
      </c>
      <c r="G713" s="19">
        <v>4</v>
      </c>
      <c r="H713" s="19">
        <v>1</v>
      </c>
      <c r="I713" s="19">
        <v>1</v>
      </c>
      <c r="J713" s="19">
        <v>5</v>
      </c>
      <c r="K713" s="20">
        <f>ROUND(1+(SUMPRODUCT(INDEX(CachTinhDiem!$B$8:$E$11,MATCH($B713,CachTinhDiem!$A$8:$A$11,0),0),$G713:$J713)-1)*9/4,1)</f>
        <v>3.3</v>
      </c>
      <c r="L713" s="20">
        <f>ROUND(1+(INDEX(CachTinhDiem!$B$15:$E$20,MATCH($C713,CachTinhDiem!$A$15:$A$20,0),MATCH($B713,CachTinhDiem!$B$14:$E$14,0))-1)*9/4,1)</f>
        <v>3.3</v>
      </c>
      <c r="M713" s="19">
        <f t="shared" si="11"/>
        <v>27</v>
      </c>
      <c r="N713" s="23">
        <f>MAX(0,1-M713*CachTinhDiem!$B$25)</f>
        <v>0</v>
      </c>
      <c r="O713" s="20">
        <f>ROUND((CachTinhDiem!$B$23*K713+CachTinhDiem!$B$24*L713)*N713,1)</f>
        <v>0</v>
      </c>
      <c r="P713" s="19" t="s">
        <v>3227</v>
      </c>
    </row>
    <row r="714" spans="1:16" ht="15" customHeight="1" x14ac:dyDescent="0.35">
      <c r="A714" s="18" t="s">
        <v>2506</v>
      </c>
      <c r="B714" s="18" t="s">
        <v>3229</v>
      </c>
      <c r="C714" s="18" t="s">
        <v>103</v>
      </c>
      <c r="D714" s="19">
        <v>15</v>
      </c>
      <c r="E714" s="19">
        <v>32</v>
      </c>
      <c r="F714" s="19">
        <v>22</v>
      </c>
      <c r="G714" s="19">
        <v>2</v>
      </c>
      <c r="H714" s="19">
        <v>3</v>
      </c>
      <c r="I714" s="19">
        <v>2</v>
      </c>
      <c r="J714" s="19">
        <v>5</v>
      </c>
      <c r="K714" s="20">
        <f>ROUND(1+(SUMPRODUCT(INDEX(CachTinhDiem!$B$8:$E$11,MATCH($B714,CachTinhDiem!$A$8:$A$11,0),0),$G714:$J714)-1)*9/4,1)</f>
        <v>6</v>
      </c>
      <c r="L714" s="20">
        <f>ROUND(1+(INDEX(CachTinhDiem!$B$15:$E$20,MATCH($C714,CachTinhDiem!$A$15:$A$20,0),MATCH($B714,CachTinhDiem!$B$14:$E$14,0))-1)*9/4,1)</f>
        <v>7.8</v>
      </c>
      <c r="M714" s="19">
        <f t="shared" si="11"/>
        <v>0</v>
      </c>
      <c r="N714" s="23">
        <f>MAX(0,1-M714*CachTinhDiem!$B$25)</f>
        <v>1</v>
      </c>
      <c r="O714" s="20">
        <f>ROUND((CachTinhDiem!$B$23*K714+CachTinhDiem!$B$24*L714)*N714,1)</f>
        <v>6.5</v>
      </c>
      <c r="P714" s="19" t="s">
        <v>3227</v>
      </c>
    </row>
    <row r="715" spans="1:16" ht="15" customHeight="1" x14ac:dyDescent="0.35">
      <c r="A715" s="18" t="s">
        <v>1802</v>
      </c>
      <c r="B715" s="18" t="s">
        <v>3224</v>
      </c>
      <c r="C715" s="18" t="s">
        <v>103</v>
      </c>
      <c r="D715" s="19">
        <v>15</v>
      </c>
      <c r="E715" s="19">
        <v>34</v>
      </c>
      <c r="F715" s="19">
        <v>8</v>
      </c>
      <c r="G715" s="19">
        <v>2</v>
      </c>
      <c r="H715" s="19">
        <v>4</v>
      </c>
      <c r="I715" s="19">
        <v>3</v>
      </c>
      <c r="J715" s="19">
        <v>4</v>
      </c>
      <c r="K715" s="20">
        <f>ROUND(1+(SUMPRODUCT(INDEX(CachTinhDiem!$B$8:$E$11,MATCH($B715,CachTinhDiem!$A$8:$A$11,0),0),$G715:$J715)-1)*9/4,1)</f>
        <v>5.7</v>
      </c>
      <c r="L715" s="20">
        <f>ROUND(1+(INDEX(CachTinhDiem!$B$15:$E$20,MATCH($C715,CachTinhDiem!$A$15:$A$20,0),MATCH($B715,CachTinhDiem!$B$14:$E$14,0))-1)*9/4,1)</f>
        <v>3.3</v>
      </c>
      <c r="M715" s="19">
        <f t="shared" si="11"/>
        <v>7</v>
      </c>
      <c r="N715" s="23">
        <f>MAX(0,1-M715*CachTinhDiem!$B$25)</f>
        <v>0.29999999999999993</v>
      </c>
      <c r="O715" s="20">
        <f>ROUND((CachTinhDiem!$B$23*K715+CachTinhDiem!$B$24*L715)*N715,1)</f>
        <v>1.5</v>
      </c>
      <c r="P715" s="19" t="s">
        <v>3227</v>
      </c>
    </row>
    <row r="716" spans="1:16" ht="15" customHeight="1" x14ac:dyDescent="0.35">
      <c r="A716" s="18" t="s">
        <v>2416</v>
      </c>
      <c r="B716" s="18" t="s">
        <v>3224</v>
      </c>
      <c r="C716" s="18" t="s">
        <v>138</v>
      </c>
      <c r="D716" s="19">
        <v>23</v>
      </c>
      <c r="E716" s="19">
        <v>37</v>
      </c>
      <c r="F716" s="19">
        <v>25</v>
      </c>
      <c r="G716" s="19">
        <v>2</v>
      </c>
      <c r="H716" s="19">
        <v>4</v>
      </c>
      <c r="I716" s="19">
        <v>5</v>
      </c>
      <c r="J716" s="19">
        <v>3</v>
      </c>
      <c r="K716" s="20">
        <f>ROUND(1+(SUMPRODUCT(INDEX(CachTinhDiem!$B$8:$E$11,MATCH($B716,CachTinhDiem!$A$8:$A$11,0),0),$G716:$J716)-1)*9/4,1)</f>
        <v>7.8</v>
      </c>
      <c r="L716" s="20">
        <f>ROUND(1+(INDEX(CachTinhDiem!$B$15:$E$20,MATCH($C716,CachTinhDiem!$A$15:$A$20,0),MATCH($B716,CachTinhDiem!$B$14:$E$14,0))-1)*9/4,1)</f>
        <v>10</v>
      </c>
      <c r="M716" s="19">
        <f t="shared" si="11"/>
        <v>0</v>
      </c>
      <c r="N716" s="23">
        <f>MAX(0,1-M716*CachTinhDiem!$B$25)</f>
        <v>1</v>
      </c>
      <c r="O716" s="20">
        <f>ROUND((CachTinhDiem!$B$23*K716+CachTinhDiem!$B$24*L716)*N716,1)</f>
        <v>8.5</v>
      </c>
      <c r="P716" s="19" t="s">
        <v>3227</v>
      </c>
    </row>
    <row r="717" spans="1:16" ht="15" customHeight="1" x14ac:dyDescent="0.35">
      <c r="A717" s="18" t="s">
        <v>2855</v>
      </c>
      <c r="B717" s="18" t="s">
        <v>3229</v>
      </c>
      <c r="C717" s="18" t="s">
        <v>103</v>
      </c>
      <c r="D717" s="19">
        <v>14</v>
      </c>
      <c r="E717" s="19">
        <v>35</v>
      </c>
      <c r="F717" s="19">
        <v>32</v>
      </c>
      <c r="G717" s="19">
        <v>3</v>
      </c>
      <c r="H717" s="19">
        <v>1</v>
      </c>
      <c r="I717" s="19">
        <v>4</v>
      </c>
      <c r="J717" s="19">
        <v>4</v>
      </c>
      <c r="K717" s="20">
        <f>ROUND(1+(SUMPRODUCT(INDEX(CachTinhDiem!$B$8:$E$11,MATCH($B717,CachTinhDiem!$A$8:$A$11,0),0),$G717:$J717)-1)*9/4,1)</f>
        <v>5.5</v>
      </c>
      <c r="L717" s="20">
        <f>ROUND(1+(INDEX(CachTinhDiem!$B$15:$E$20,MATCH($C717,CachTinhDiem!$A$15:$A$20,0),MATCH($B717,CachTinhDiem!$B$14:$E$14,0))-1)*9/4,1)</f>
        <v>7.8</v>
      </c>
      <c r="M717" s="19">
        <f t="shared" si="11"/>
        <v>0</v>
      </c>
      <c r="N717" s="23">
        <f>MAX(0,1-M717*CachTinhDiem!$B$25)</f>
        <v>1</v>
      </c>
      <c r="O717" s="20">
        <f>ROUND((CachTinhDiem!$B$23*K717+CachTinhDiem!$B$24*L717)*N717,1)</f>
        <v>6.2</v>
      </c>
      <c r="P717" s="19" t="s">
        <v>3227</v>
      </c>
    </row>
    <row r="718" spans="1:16" ht="15" customHeight="1" x14ac:dyDescent="0.35">
      <c r="A718" s="18" t="s">
        <v>958</v>
      </c>
      <c r="B718" s="18" t="s">
        <v>3224</v>
      </c>
      <c r="C718" s="18" t="s">
        <v>103</v>
      </c>
      <c r="D718" s="19">
        <v>5</v>
      </c>
      <c r="E718" s="19">
        <v>17</v>
      </c>
      <c r="F718" s="19">
        <v>33</v>
      </c>
      <c r="G718" s="19">
        <v>4</v>
      </c>
      <c r="H718" s="19">
        <v>1</v>
      </c>
      <c r="I718" s="19">
        <v>2</v>
      </c>
      <c r="J718" s="19">
        <v>3</v>
      </c>
      <c r="K718" s="20">
        <f>ROUND(1+(SUMPRODUCT(INDEX(CachTinhDiem!$B$8:$E$11,MATCH($B718,CachTinhDiem!$A$8:$A$11,0),0),$G718:$J718)-1)*9/4,1)</f>
        <v>3.9</v>
      </c>
      <c r="L718" s="20">
        <f>ROUND(1+(INDEX(CachTinhDiem!$B$15:$E$20,MATCH($C718,CachTinhDiem!$A$15:$A$20,0),MATCH($B718,CachTinhDiem!$B$14:$E$14,0))-1)*9/4,1)</f>
        <v>3.3</v>
      </c>
      <c r="M718" s="19">
        <f t="shared" si="11"/>
        <v>16</v>
      </c>
      <c r="N718" s="23">
        <f>MAX(0,1-M718*CachTinhDiem!$B$25)</f>
        <v>0</v>
      </c>
      <c r="O718" s="20">
        <f>ROUND((CachTinhDiem!$B$23*K718+CachTinhDiem!$B$24*L718)*N718,1)</f>
        <v>0</v>
      </c>
      <c r="P718" s="19" t="s">
        <v>3225</v>
      </c>
    </row>
    <row r="719" spans="1:16" ht="15" customHeight="1" x14ac:dyDescent="0.35">
      <c r="A719" s="18" t="s">
        <v>1860</v>
      </c>
      <c r="B719" s="18" t="s">
        <v>3229</v>
      </c>
      <c r="C719" s="18" t="s">
        <v>103</v>
      </c>
      <c r="D719" s="19">
        <v>14</v>
      </c>
      <c r="E719" s="19">
        <v>35</v>
      </c>
      <c r="F719" s="19">
        <v>21</v>
      </c>
      <c r="G719" s="19">
        <v>2</v>
      </c>
      <c r="H719" s="19">
        <v>4</v>
      </c>
      <c r="I719" s="19">
        <v>3</v>
      </c>
      <c r="J719" s="19">
        <v>4</v>
      </c>
      <c r="K719" s="20">
        <f>ROUND(1+(SUMPRODUCT(INDEX(CachTinhDiem!$B$8:$E$11,MATCH($B719,CachTinhDiem!$A$8:$A$11,0),0),$G719:$J719)-1)*9/4,1)</f>
        <v>6.6</v>
      </c>
      <c r="L719" s="20">
        <f>ROUND(1+(INDEX(CachTinhDiem!$B$15:$E$20,MATCH($C719,CachTinhDiem!$A$15:$A$20,0),MATCH($B719,CachTinhDiem!$B$14:$E$14,0))-1)*9/4,1)</f>
        <v>7.8</v>
      </c>
      <c r="M719" s="19">
        <f t="shared" si="11"/>
        <v>0</v>
      </c>
      <c r="N719" s="23">
        <f>MAX(0,1-M719*CachTinhDiem!$B$25)</f>
        <v>1</v>
      </c>
      <c r="O719" s="20">
        <f>ROUND((CachTinhDiem!$B$23*K719+CachTinhDiem!$B$24*L719)*N719,1)</f>
        <v>7</v>
      </c>
      <c r="P719" s="19" t="s">
        <v>3227</v>
      </c>
    </row>
    <row r="720" spans="1:16" ht="15" customHeight="1" x14ac:dyDescent="0.35">
      <c r="A720" s="18" t="s">
        <v>978</v>
      </c>
      <c r="B720" s="18" t="s">
        <v>3228</v>
      </c>
      <c r="C720" s="18" t="s">
        <v>103</v>
      </c>
      <c r="D720" s="19">
        <v>6</v>
      </c>
      <c r="E720" s="19">
        <v>19</v>
      </c>
      <c r="F720" s="19">
        <v>23</v>
      </c>
      <c r="G720" s="19">
        <v>4</v>
      </c>
      <c r="H720" s="19">
        <v>2</v>
      </c>
      <c r="I720" s="19">
        <v>2</v>
      </c>
      <c r="J720" s="19">
        <v>3</v>
      </c>
      <c r="K720" s="20">
        <f>ROUND(1+(SUMPRODUCT(INDEX(CachTinhDiem!$B$8:$E$11,MATCH($B720,CachTinhDiem!$A$8:$A$11,0),0),$G720:$J720)-1)*9/4,1)</f>
        <v>4.5999999999999996</v>
      </c>
      <c r="L720" s="20">
        <f>ROUND(1+(INDEX(CachTinhDiem!$B$15:$E$20,MATCH($C720,CachTinhDiem!$A$15:$A$20,0),MATCH($B720,CachTinhDiem!$B$14:$E$14,0))-1)*9/4,1)</f>
        <v>10</v>
      </c>
      <c r="M720" s="19">
        <f t="shared" si="11"/>
        <v>4</v>
      </c>
      <c r="N720" s="23">
        <f>MAX(0,1-M720*CachTinhDiem!$B$25)</f>
        <v>0.6</v>
      </c>
      <c r="O720" s="20">
        <f>ROUND((CachTinhDiem!$B$23*K720+CachTinhDiem!$B$24*L720)*N720,1)</f>
        <v>3.7</v>
      </c>
      <c r="P720" s="19" t="s">
        <v>3227</v>
      </c>
    </row>
    <row r="721" spans="1:16" ht="15" customHeight="1" x14ac:dyDescent="0.35">
      <c r="A721" s="18" t="s">
        <v>255</v>
      </c>
      <c r="B721" s="18" t="s">
        <v>3226</v>
      </c>
      <c r="C721" s="18" t="s">
        <v>115</v>
      </c>
      <c r="D721" s="19">
        <v>20</v>
      </c>
      <c r="E721" s="19">
        <v>38</v>
      </c>
      <c r="F721" s="19">
        <v>28</v>
      </c>
      <c r="G721" s="19">
        <v>2</v>
      </c>
      <c r="H721" s="19">
        <v>5</v>
      </c>
      <c r="I721" s="19">
        <v>3</v>
      </c>
      <c r="J721" s="19">
        <v>5</v>
      </c>
      <c r="K721" s="20">
        <f>ROUND(1+(SUMPRODUCT(INDEX(CachTinhDiem!$B$8:$E$11,MATCH($B721,CachTinhDiem!$A$8:$A$11,0),0),$G721:$J721)-1)*9/4,1)</f>
        <v>7.8</v>
      </c>
      <c r="L721" s="20">
        <f>ROUND(1+(INDEX(CachTinhDiem!$B$15:$E$20,MATCH($C721,CachTinhDiem!$A$15:$A$20,0),MATCH($B721,CachTinhDiem!$B$14:$E$14,0))-1)*9/4,1)</f>
        <v>10</v>
      </c>
      <c r="M721" s="19">
        <f t="shared" si="11"/>
        <v>0</v>
      </c>
      <c r="N721" s="23">
        <f>MAX(0,1-M721*CachTinhDiem!$B$25)</f>
        <v>1</v>
      </c>
      <c r="O721" s="20">
        <f>ROUND((CachTinhDiem!$B$23*K721+CachTinhDiem!$B$24*L721)*N721,1)</f>
        <v>8.5</v>
      </c>
      <c r="P721" s="19" t="s">
        <v>3227</v>
      </c>
    </row>
    <row r="722" spans="1:16" ht="15" customHeight="1" x14ac:dyDescent="0.35">
      <c r="A722" s="18" t="s">
        <v>1872</v>
      </c>
      <c r="B722" s="18" t="s">
        <v>3229</v>
      </c>
      <c r="C722" s="18" t="s">
        <v>103</v>
      </c>
      <c r="D722" s="19">
        <v>14</v>
      </c>
      <c r="E722" s="19">
        <v>33</v>
      </c>
      <c r="F722" s="19">
        <v>23</v>
      </c>
      <c r="G722" s="19">
        <v>2</v>
      </c>
      <c r="H722" s="19">
        <v>3</v>
      </c>
      <c r="I722" s="19">
        <v>3</v>
      </c>
      <c r="J722" s="19">
        <v>3</v>
      </c>
      <c r="K722" s="20">
        <f>ROUND(1+(SUMPRODUCT(INDEX(CachTinhDiem!$B$8:$E$11,MATCH($B722,CachTinhDiem!$A$8:$A$11,0),0),$G722:$J722)-1)*9/4,1)</f>
        <v>5.3</v>
      </c>
      <c r="L722" s="20">
        <f>ROUND(1+(INDEX(CachTinhDiem!$B$15:$E$20,MATCH($C722,CachTinhDiem!$A$15:$A$20,0),MATCH($B722,CachTinhDiem!$B$14:$E$14,0))-1)*9/4,1)</f>
        <v>7.8</v>
      </c>
      <c r="M722" s="19">
        <f t="shared" si="11"/>
        <v>0</v>
      </c>
      <c r="N722" s="23">
        <f>MAX(0,1-M722*CachTinhDiem!$B$25)</f>
        <v>1</v>
      </c>
      <c r="O722" s="20">
        <f>ROUND((CachTinhDiem!$B$23*K722+CachTinhDiem!$B$24*L722)*N722,1)</f>
        <v>6.1</v>
      </c>
      <c r="P722" s="19" t="s">
        <v>3227</v>
      </c>
    </row>
    <row r="723" spans="1:16" ht="15" customHeight="1" x14ac:dyDescent="0.35">
      <c r="A723" s="18" t="s">
        <v>768</v>
      </c>
      <c r="B723" s="18" t="s">
        <v>3229</v>
      </c>
      <c r="C723" s="18" t="s">
        <v>138</v>
      </c>
      <c r="D723" s="19">
        <v>6</v>
      </c>
      <c r="E723" s="19">
        <v>20</v>
      </c>
      <c r="F723" s="19">
        <v>28</v>
      </c>
      <c r="G723" s="19">
        <v>4</v>
      </c>
      <c r="H723" s="19">
        <v>2</v>
      </c>
      <c r="I723" s="19">
        <v>2</v>
      </c>
      <c r="J723" s="19">
        <v>2</v>
      </c>
      <c r="K723" s="20">
        <f>ROUND(1+(SUMPRODUCT(INDEX(CachTinhDiem!$B$8:$E$11,MATCH($B723,CachTinhDiem!$A$8:$A$11,0),0),$G723:$J723)-1)*9/4,1)</f>
        <v>3.7</v>
      </c>
      <c r="L723" s="20">
        <f>ROUND(1+(INDEX(CachTinhDiem!$B$15:$E$20,MATCH($C723,CachTinhDiem!$A$15:$A$20,0),MATCH($B723,CachTinhDiem!$B$14:$E$14,0))-1)*9/4,1)</f>
        <v>7.8</v>
      </c>
      <c r="M723" s="19">
        <f t="shared" si="11"/>
        <v>8</v>
      </c>
      <c r="N723" s="23">
        <f>MAX(0,1-M723*CachTinhDiem!$B$25)</f>
        <v>0.19999999999999996</v>
      </c>
      <c r="O723" s="20">
        <f>ROUND((CachTinhDiem!$B$23*K723+CachTinhDiem!$B$24*L723)*N723,1)</f>
        <v>1</v>
      </c>
      <c r="P723" s="19" t="s">
        <v>3227</v>
      </c>
    </row>
    <row r="724" spans="1:16" ht="15" customHeight="1" x14ac:dyDescent="0.35">
      <c r="A724" s="18" t="s">
        <v>244</v>
      </c>
      <c r="B724" s="18" t="s">
        <v>3228</v>
      </c>
      <c r="C724" s="18" t="s">
        <v>103</v>
      </c>
      <c r="D724" s="19">
        <v>21</v>
      </c>
      <c r="E724" s="19">
        <v>37</v>
      </c>
      <c r="F724" s="19">
        <v>29</v>
      </c>
      <c r="G724" s="19">
        <v>2</v>
      </c>
      <c r="H724" s="19">
        <v>5</v>
      </c>
      <c r="I724" s="19">
        <v>3</v>
      </c>
      <c r="J724" s="19">
        <v>4</v>
      </c>
      <c r="K724" s="20">
        <f>ROUND(1+(SUMPRODUCT(INDEX(CachTinhDiem!$B$8:$E$11,MATCH($B724,CachTinhDiem!$A$8:$A$11,0),0),$G724:$J724)-1)*9/4,1)</f>
        <v>7.8</v>
      </c>
      <c r="L724" s="20">
        <f>ROUND(1+(INDEX(CachTinhDiem!$B$15:$E$20,MATCH($C724,CachTinhDiem!$A$15:$A$20,0),MATCH($B724,CachTinhDiem!$B$14:$E$14,0))-1)*9/4,1)</f>
        <v>10</v>
      </c>
      <c r="M724" s="19">
        <f t="shared" si="11"/>
        <v>0</v>
      </c>
      <c r="N724" s="23">
        <f>MAX(0,1-M724*CachTinhDiem!$B$25)</f>
        <v>1</v>
      </c>
      <c r="O724" s="20">
        <f>ROUND((CachTinhDiem!$B$23*K724+CachTinhDiem!$B$24*L724)*N724,1)</f>
        <v>8.5</v>
      </c>
      <c r="P724" s="19" t="s">
        <v>3227</v>
      </c>
    </row>
    <row r="725" spans="1:16" ht="15" customHeight="1" x14ac:dyDescent="0.35">
      <c r="A725" s="18" t="s">
        <v>151</v>
      </c>
      <c r="B725" s="18" t="s">
        <v>3228</v>
      </c>
      <c r="C725" s="18" t="s">
        <v>110</v>
      </c>
      <c r="D725" s="19">
        <v>22</v>
      </c>
      <c r="E725" s="19">
        <v>37</v>
      </c>
      <c r="F725" s="19">
        <v>22</v>
      </c>
      <c r="G725" s="19">
        <v>2</v>
      </c>
      <c r="H725" s="19">
        <v>5</v>
      </c>
      <c r="I725" s="19">
        <v>2</v>
      </c>
      <c r="J725" s="19">
        <v>4</v>
      </c>
      <c r="K725" s="20">
        <f>ROUND(1+(SUMPRODUCT(INDEX(CachTinhDiem!$B$8:$E$11,MATCH($B725,CachTinhDiem!$A$8:$A$11,0),0),$G725:$J725)-1)*9/4,1)</f>
        <v>7.3</v>
      </c>
      <c r="L725" s="20">
        <f>ROUND(1+(INDEX(CachTinhDiem!$B$15:$E$20,MATCH($C725,CachTinhDiem!$A$15:$A$20,0),MATCH($B725,CachTinhDiem!$B$14:$E$14,0))-1)*9/4,1)</f>
        <v>7.8</v>
      </c>
      <c r="M725" s="19">
        <f t="shared" si="11"/>
        <v>0</v>
      </c>
      <c r="N725" s="23">
        <f>MAX(0,1-M725*CachTinhDiem!$B$25)</f>
        <v>1</v>
      </c>
      <c r="O725" s="20">
        <f>ROUND((CachTinhDiem!$B$23*K725+CachTinhDiem!$B$24*L725)*N725,1)</f>
        <v>7.5</v>
      </c>
      <c r="P725" s="19" t="s">
        <v>3227</v>
      </c>
    </row>
    <row r="726" spans="1:16" ht="15" customHeight="1" x14ac:dyDescent="0.35">
      <c r="A726" s="18" t="s">
        <v>733</v>
      </c>
      <c r="B726" s="18" t="s">
        <v>3224</v>
      </c>
      <c r="C726" s="18" t="s">
        <v>115</v>
      </c>
      <c r="D726" s="19">
        <v>7</v>
      </c>
      <c r="E726" s="19">
        <v>22</v>
      </c>
      <c r="F726" s="19">
        <v>25</v>
      </c>
      <c r="G726" s="19">
        <v>4</v>
      </c>
      <c r="H726" s="19">
        <v>2</v>
      </c>
      <c r="I726" s="19">
        <v>4</v>
      </c>
      <c r="J726" s="19">
        <v>2</v>
      </c>
      <c r="K726" s="20">
        <f>ROUND(1+(SUMPRODUCT(INDEX(CachTinhDiem!$B$8:$E$11,MATCH($B726,CachTinhDiem!$A$8:$A$11,0),0),$G726:$J726)-1)*9/4,1)</f>
        <v>6.4</v>
      </c>
      <c r="L726" s="20">
        <f>ROUND(1+(INDEX(CachTinhDiem!$B$15:$E$20,MATCH($C726,CachTinhDiem!$A$15:$A$20,0),MATCH($B726,CachTinhDiem!$B$14:$E$14,0))-1)*9/4,1)</f>
        <v>7.8</v>
      </c>
      <c r="M726" s="19">
        <f t="shared" si="11"/>
        <v>3</v>
      </c>
      <c r="N726" s="23">
        <f>MAX(0,1-M726*CachTinhDiem!$B$25)</f>
        <v>0.7</v>
      </c>
      <c r="O726" s="20">
        <f>ROUND((CachTinhDiem!$B$23*K726+CachTinhDiem!$B$24*L726)*N726,1)</f>
        <v>4.8</v>
      </c>
      <c r="P726" s="19" t="s">
        <v>3227</v>
      </c>
    </row>
    <row r="727" spans="1:16" ht="15" customHeight="1" x14ac:dyDescent="0.35">
      <c r="A727" s="18" t="s">
        <v>2048</v>
      </c>
      <c r="B727" s="18" t="s">
        <v>3229</v>
      </c>
      <c r="C727" s="18" t="s">
        <v>103</v>
      </c>
      <c r="D727" s="19">
        <v>12</v>
      </c>
      <c r="E727" s="19">
        <v>31</v>
      </c>
      <c r="F727" s="19">
        <v>18</v>
      </c>
      <c r="G727" s="19">
        <v>3</v>
      </c>
      <c r="H727" s="19">
        <v>3</v>
      </c>
      <c r="I727" s="19">
        <v>4</v>
      </c>
      <c r="J727" s="19">
        <v>4</v>
      </c>
      <c r="K727" s="20">
        <f>ROUND(1+(SUMPRODUCT(INDEX(CachTinhDiem!$B$8:$E$11,MATCH($B727,CachTinhDiem!$A$8:$A$11,0),0),$G727:$J727)-1)*9/4,1)</f>
        <v>6.9</v>
      </c>
      <c r="L727" s="20">
        <f>ROUND(1+(INDEX(CachTinhDiem!$B$15:$E$20,MATCH($C727,CachTinhDiem!$A$15:$A$20,0),MATCH($B727,CachTinhDiem!$B$14:$E$14,0))-1)*9/4,1)</f>
        <v>7.8</v>
      </c>
      <c r="M727" s="19">
        <f t="shared" si="11"/>
        <v>0</v>
      </c>
      <c r="N727" s="23">
        <f>MAX(0,1-M727*CachTinhDiem!$B$25)</f>
        <v>1</v>
      </c>
      <c r="O727" s="20">
        <f>ROUND((CachTinhDiem!$B$23*K727+CachTinhDiem!$B$24*L727)*N727,1)</f>
        <v>7.2</v>
      </c>
      <c r="P727" s="19" t="s">
        <v>3225</v>
      </c>
    </row>
    <row r="728" spans="1:16" ht="15" customHeight="1" x14ac:dyDescent="0.35">
      <c r="A728" s="18" t="s">
        <v>2416</v>
      </c>
      <c r="B728" s="18" t="s">
        <v>3228</v>
      </c>
      <c r="C728" s="18" t="s">
        <v>138</v>
      </c>
      <c r="D728" s="19">
        <v>23</v>
      </c>
      <c r="E728" s="19">
        <v>37</v>
      </c>
      <c r="F728" s="19">
        <v>9</v>
      </c>
      <c r="G728" s="19">
        <v>2</v>
      </c>
      <c r="H728" s="19">
        <v>4</v>
      </c>
      <c r="I728" s="19">
        <v>5</v>
      </c>
      <c r="J728" s="19">
        <v>3</v>
      </c>
      <c r="K728" s="20">
        <f>ROUND(1+(SUMPRODUCT(INDEX(CachTinhDiem!$B$8:$E$11,MATCH($B728,CachTinhDiem!$A$8:$A$11,0),0),$G728:$J728)-1)*9/4,1)</f>
        <v>6.9</v>
      </c>
      <c r="L728" s="20">
        <f>ROUND(1+(INDEX(CachTinhDiem!$B$15:$E$20,MATCH($C728,CachTinhDiem!$A$15:$A$20,0),MATCH($B728,CachTinhDiem!$B$14:$E$14,0))-1)*9/4,1)</f>
        <v>1</v>
      </c>
      <c r="M728" s="19">
        <f t="shared" si="11"/>
        <v>14</v>
      </c>
      <c r="N728" s="23">
        <f>MAX(0,1-M728*CachTinhDiem!$B$25)</f>
        <v>0</v>
      </c>
      <c r="O728" s="20">
        <f>ROUND((CachTinhDiem!$B$23*K728+CachTinhDiem!$B$24*L728)*N728,1)</f>
        <v>0</v>
      </c>
      <c r="P728" s="19" t="s">
        <v>3227</v>
      </c>
    </row>
    <row r="729" spans="1:16" ht="15" customHeight="1" x14ac:dyDescent="0.35">
      <c r="A729" s="18" t="s">
        <v>2963</v>
      </c>
      <c r="B729" s="18" t="s">
        <v>3224</v>
      </c>
      <c r="C729" s="18" t="s">
        <v>138</v>
      </c>
      <c r="D729" s="19">
        <v>12</v>
      </c>
      <c r="E729" s="19">
        <v>38</v>
      </c>
      <c r="F729" s="19">
        <v>32</v>
      </c>
      <c r="G729" s="19">
        <v>2</v>
      </c>
      <c r="H729" s="19">
        <v>3</v>
      </c>
      <c r="I729" s="19">
        <v>5</v>
      </c>
      <c r="J729" s="19">
        <v>2</v>
      </c>
      <c r="K729" s="20">
        <f>ROUND(1+(SUMPRODUCT(INDEX(CachTinhDiem!$B$8:$E$11,MATCH($B729,CachTinhDiem!$A$8:$A$11,0),0),$G729:$J729)-1)*9/4,1)</f>
        <v>7.1</v>
      </c>
      <c r="L729" s="20">
        <f>ROUND(1+(INDEX(CachTinhDiem!$B$15:$E$20,MATCH($C729,CachTinhDiem!$A$15:$A$20,0),MATCH($B729,CachTinhDiem!$B$14:$E$14,0))-1)*9/4,1)</f>
        <v>10</v>
      </c>
      <c r="M729" s="19">
        <f t="shared" si="11"/>
        <v>0</v>
      </c>
      <c r="N729" s="23">
        <f>MAX(0,1-M729*CachTinhDiem!$B$25)</f>
        <v>1</v>
      </c>
      <c r="O729" s="20">
        <f>ROUND((CachTinhDiem!$B$23*K729+CachTinhDiem!$B$24*L729)*N729,1)</f>
        <v>8</v>
      </c>
      <c r="P729" s="19" t="s">
        <v>3227</v>
      </c>
    </row>
    <row r="730" spans="1:16" ht="15" customHeight="1" x14ac:dyDescent="0.35">
      <c r="A730" s="18" t="s">
        <v>625</v>
      </c>
      <c r="B730" s="18" t="s">
        <v>3224</v>
      </c>
      <c r="C730" s="18" t="s">
        <v>150</v>
      </c>
      <c r="D730" s="19">
        <v>5</v>
      </c>
      <c r="E730" s="19">
        <v>16</v>
      </c>
      <c r="F730" s="19">
        <v>29</v>
      </c>
      <c r="G730" s="19">
        <v>4</v>
      </c>
      <c r="H730" s="19">
        <v>1</v>
      </c>
      <c r="I730" s="19">
        <v>2</v>
      </c>
      <c r="J730" s="19">
        <v>3</v>
      </c>
      <c r="K730" s="20">
        <f>ROUND(1+(SUMPRODUCT(INDEX(CachTinhDiem!$B$8:$E$11,MATCH($B730,CachTinhDiem!$A$8:$A$11,0),0),$G730:$J730)-1)*9/4,1)</f>
        <v>3.9</v>
      </c>
      <c r="L730" s="20">
        <f>ROUND(1+(INDEX(CachTinhDiem!$B$15:$E$20,MATCH($C730,CachTinhDiem!$A$15:$A$20,0),MATCH($B730,CachTinhDiem!$B$14:$E$14,0))-1)*9/4,1)</f>
        <v>3.3</v>
      </c>
      <c r="M730" s="19">
        <f t="shared" si="11"/>
        <v>13</v>
      </c>
      <c r="N730" s="23">
        <f>MAX(0,1-M730*CachTinhDiem!$B$25)</f>
        <v>0</v>
      </c>
      <c r="O730" s="20">
        <f>ROUND((CachTinhDiem!$B$23*K730+CachTinhDiem!$B$24*L730)*N730,1)</f>
        <v>0</v>
      </c>
      <c r="P730" s="19" t="s">
        <v>3225</v>
      </c>
    </row>
    <row r="731" spans="1:16" ht="15" customHeight="1" x14ac:dyDescent="0.35">
      <c r="A731" s="18" t="s">
        <v>2963</v>
      </c>
      <c r="B731" s="18" t="s">
        <v>3226</v>
      </c>
      <c r="C731" s="18" t="s">
        <v>138</v>
      </c>
      <c r="D731" s="19">
        <v>12</v>
      </c>
      <c r="E731" s="19">
        <v>38</v>
      </c>
      <c r="F731" s="19">
        <v>22</v>
      </c>
      <c r="G731" s="19">
        <v>2</v>
      </c>
      <c r="H731" s="19">
        <v>3</v>
      </c>
      <c r="I731" s="19">
        <v>5</v>
      </c>
      <c r="J731" s="19">
        <v>2</v>
      </c>
      <c r="K731" s="20">
        <f>ROUND(1+(SUMPRODUCT(INDEX(CachTinhDiem!$B$8:$E$11,MATCH($B731,CachTinhDiem!$A$8:$A$11,0),0),$G731:$J731)-1)*9/4,1)</f>
        <v>7.3</v>
      </c>
      <c r="L731" s="20">
        <f>ROUND(1+(INDEX(CachTinhDiem!$B$15:$E$20,MATCH($C731,CachTinhDiem!$A$15:$A$20,0),MATCH($B731,CachTinhDiem!$B$14:$E$14,0))-1)*9/4,1)</f>
        <v>7.8</v>
      </c>
      <c r="M731" s="19">
        <f t="shared" si="11"/>
        <v>0</v>
      </c>
      <c r="N731" s="23">
        <f>MAX(0,1-M731*CachTinhDiem!$B$25)</f>
        <v>1</v>
      </c>
      <c r="O731" s="20">
        <f>ROUND((CachTinhDiem!$B$23*K731+CachTinhDiem!$B$24*L731)*N731,1)</f>
        <v>7.5</v>
      </c>
      <c r="P731" s="19" t="s">
        <v>3227</v>
      </c>
    </row>
    <row r="732" spans="1:16" ht="15" customHeight="1" x14ac:dyDescent="0.35">
      <c r="A732" s="18" t="s">
        <v>1912</v>
      </c>
      <c r="B732" s="18" t="s">
        <v>3229</v>
      </c>
      <c r="C732" s="18" t="s">
        <v>103</v>
      </c>
      <c r="D732" s="19">
        <v>14</v>
      </c>
      <c r="E732" s="19">
        <v>35</v>
      </c>
      <c r="F732" s="19">
        <v>14</v>
      </c>
      <c r="G732" s="19">
        <v>2</v>
      </c>
      <c r="H732" s="19">
        <v>3</v>
      </c>
      <c r="I732" s="19">
        <v>2</v>
      </c>
      <c r="J732" s="19">
        <v>4</v>
      </c>
      <c r="K732" s="20">
        <f>ROUND(1+(SUMPRODUCT(INDEX(CachTinhDiem!$B$8:$E$11,MATCH($B732,CachTinhDiem!$A$8:$A$11,0),0),$G732:$J732)-1)*9/4,1)</f>
        <v>5.3</v>
      </c>
      <c r="L732" s="20">
        <f>ROUND(1+(INDEX(CachTinhDiem!$B$15:$E$20,MATCH($C732,CachTinhDiem!$A$15:$A$20,0),MATCH($B732,CachTinhDiem!$B$14:$E$14,0))-1)*9/4,1)</f>
        <v>7.8</v>
      </c>
      <c r="M732" s="19">
        <f t="shared" si="11"/>
        <v>0</v>
      </c>
      <c r="N732" s="23">
        <f>MAX(0,1-M732*CachTinhDiem!$B$25)</f>
        <v>1</v>
      </c>
      <c r="O732" s="20">
        <f>ROUND((CachTinhDiem!$B$23*K732+CachTinhDiem!$B$24*L732)*N732,1)</f>
        <v>6.1</v>
      </c>
      <c r="P732" s="19" t="s">
        <v>3227</v>
      </c>
    </row>
    <row r="733" spans="1:16" ht="15" customHeight="1" x14ac:dyDescent="0.35">
      <c r="A733" s="18" t="s">
        <v>826</v>
      </c>
      <c r="B733" s="18" t="s">
        <v>3228</v>
      </c>
      <c r="C733" s="18" t="s">
        <v>115</v>
      </c>
      <c r="D733" s="19">
        <v>18</v>
      </c>
      <c r="E733" s="19">
        <v>35</v>
      </c>
      <c r="F733" s="19">
        <v>31</v>
      </c>
      <c r="G733" s="19">
        <v>2</v>
      </c>
      <c r="H733" s="19">
        <v>4</v>
      </c>
      <c r="I733" s="19">
        <v>3</v>
      </c>
      <c r="J733" s="19">
        <v>3</v>
      </c>
      <c r="K733" s="20">
        <f>ROUND(1+(SUMPRODUCT(INDEX(CachTinhDiem!$B$8:$E$11,MATCH($B733,CachTinhDiem!$A$8:$A$11,0),0),$G733:$J733)-1)*9/4,1)</f>
        <v>6</v>
      </c>
      <c r="L733" s="20">
        <f>ROUND(1+(INDEX(CachTinhDiem!$B$15:$E$20,MATCH($C733,CachTinhDiem!$A$15:$A$20,0),MATCH($B733,CachTinhDiem!$B$14:$E$14,0))-1)*9/4,1)</f>
        <v>5.5</v>
      </c>
      <c r="M733" s="19">
        <f t="shared" si="11"/>
        <v>0</v>
      </c>
      <c r="N733" s="23">
        <f>MAX(0,1-M733*CachTinhDiem!$B$25)</f>
        <v>1</v>
      </c>
      <c r="O733" s="20">
        <f>ROUND((CachTinhDiem!$B$23*K733+CachTinhDiem!$B$24*L733)*N733,1)</f>
        <v>5.9</v>
      </c>
      <c r="P733" s="19" t="s">
        <v>3225</v>
      </c>
    </row>
    <row r="734" spans="1:16" ht="15" customHeight="1" x14ac:dyDescent="0.35">
      <c r="A734" s="18" t="s">
        <v>1514</v>
      </c>
      <c r="B734" s="18" t="s">
        <v>3228</v>
      </c>
      <c r="C734" s="18" t="s">
        <v>115</v>
      </c>
      <c r="D734" s="19">
        <v>12</v>
      </c>
      <c r="E734" s="19">
        <v>30</v>
      </c>
      <c r="F734" s="19">
        <v>7</v>
      </c>
      <c r="G734" s="19">
        <v>2</v>
      </c>
      <c r="H734" s="19">
        <v>3</v>
      </c>
      <c r="I734" s="19">
        <v>4</v>
      </c>
      <c r="J734" s="19">
        <v>2</v>
      </c>
      <c r="K734" s="20">
        <f>ROUND(1+(SUMPRODUCT(INDEX(CachTinhDiem!$B$8:$E$11,MATCH($B734,CachTinhDiem!$A$8:$A$11,0),0),$G734:$J734)-1)*9/4,1)</f>
        <v>4.5999999999999996</v>
      </c>
      <c r="L734" s="20">
        <f>ROUND(1+(INDEX(CachTinhDiem!$B$15:$E$20,MATCH($C734,CachTinhDiem!$A$15:$A$20,0),MATCH($B734,CachTinhDiem!$B$14:$E$14,0))-1)*9/4,1)</f>
        <v>5.5</v>
      </c>
      <c r="M734" s="19">
        <f t="shared" si="11"/>
        <v>5</v>
      </c>
      <c r="N734" s="23">
        <f>MAX(0,1-M734*CachTinhDiem!$B$25)</f>
        <v>0.5</v>
      </c>
      <c r="O734" s="20">
        <f>ROUND((CachTinhDiem!$B$23*K734+CachTinhDiem!$B$24*L734)*N734,1)</f>
        <v>2.4</v>
      </c>
      <c r="P734" s="19" t="s">
        <v>3227</v>
      </c>
    </row>
    <row r="735" spans="1:16" ht="15" customHeight="1" x14ac:dyDescent="0.35">
      <c r="A735" s="18" t="s">
        <v>2299</v>
      </c>
      <c r="B735" s="18" t="s">
        <v>3229</v>
      </c>
      <c r="C735" s="18" t="s">
        <v>103</v>
      </c>
      <c r="D735" s="19">
        <v>19</v>
      </c>
      <c r="E735" s="19">
        <v>36</v>
      </c>
      <c r="F735" s="19">
        <v>25</v>
      </c>
      <c r="G735" s="19">
        <v>2</v>
      </c>
      <c r="H735" s="19">
        <v>4</v>
      </c>
      <c r="I735" s="19">
        <v>4</v>
      </c>
      <c r="J735" s="19">
        <v>4</v>
      </c>
      <c r="K735" s="20">
        <f>ROUND(1+(SUMPRODUCT(INDEX(CachTinhDiem!$B$8:$E$11,MATCH($B735,CachTinhDiem!$A$8:$A$11,0),0),$G735:$J735)-1)*9/4,1)</f>
        <v>7.3</v>
      </c>
      <c r="L735" s="20">
        <f>ROUND(1+(INDEX(CachTinhDiem!$B$15:$E$20,MATCH($C735,CachTinhDiem!$A$15:$A$20,0),MATCH($B735,CachTinhDiem!$B$14:$E$14,0))-1)*9/4,1)</f>
        <v>7.8</v>
      </c>
      <c r="M735" s="19">
        <f t="shared" si="11"/>
        <v>0</v>
      </c>
      <c r="N735" s="23">
        <f>MAX(0,1-M735*CachTinhDiem!$B$25)</f>
        <v>1</v>
      </c>
      <c r="O735" s="20">
        <f>ROUND((CachTinhDiem!$B$23*K735+CachTinhDiem!$B$24*L735)*N735,1)</f>
        <v>7.5</v>
      </c>
      <c r="P735" s="19" t="s">
        <v>3227</v>
      </c>
    </row>
    <row r="736" spans="1:16" ht="15" customHeight="1" x14ac:dyDescent="0.35">
      <c r="A736" s="18" t="s">
        <v>2275</v>
      </c>
      <c r="B736" s="18" t="s">
        <v>3226</v>
      </c>
      <c r="C736" s="18" t="s">
        <v>103</v>
      </c>
      <c r="D736" s="19">
        <v>18</v>
      </c>
      <c r="E736" s="19">
        <v>37</v>
      </c>
      <c r="F736" s="19">
        <v>28</v>
      </c>
      <c r="G736" s="19">
        <v>2</v>
      </c>
      <c r="H736" s="19">
        <v>4</v>
      </c>
      <c r="I736" s="19">
        <v>4</v>
      </c>
      <c r="J736" s="19">
        <v>4</v>
      </c>
      <c r="K736" s="20">
        <f>ROUND(1+(SUMPRODUCT(INDEX(CachTinhDiem!$B$8:$E$11,MATCH($B736,CachTinhDiem!$A$8:$A$11,0),0),$G736:$J736)-1)*9/4,1)</f>
        <v>7.8</v>
      </c>
      <c r="L736" s="20">
        <f>ROUND(1+(INDEX(CachTinhDiem!$B$15:$E$20,MATCH($C736,CachTinhDiem!$A$15:$A$20,0),MATCH($B736,CachTinhDiem!$B$14:$E$14,0))-1)*9/4,1)</f>
        <v>3.3</v>
      </c>
      <c r="M736" s="19">
        <f t="shared" si="11"/>
        <v>0</v>
      </c>
      <c r="N736" s="23">
        <f>MAX(0,1-M736*CachTinhDiem!$B$25)</f>
        <v>1</v>
      </c>
      <c r="O736" s="20">
        <f>ROUND((CachTinhDiem!$B$23*K736+CachTinhDiem!$B$24*L736)*N736,1)</f>
        <v>6.5</v>
      </c>
      <c r="P736" s="19" t="s">
        <v>3227</v>
      </c>
    </row>
    <row r="737" spans="1:16" ht="15" customHeight="1" x14ac:dyDescent="0.35">
      <c r="A737" s="18" t="s">
        <v>3186</v>
      </c>
      <c r="B737" s="18" t="s">
        <v>3226</v>
      </c>
      <c r="C737" s="18" t="s">
        <v>110</v>
      </c>
      <c r="D737" s="19">
        <v>16</v>
      </c>
      <c r="E737" s="19">
        <v>37</v>
      </c>
      <c r="F737" s="19">
        <v>24</v>
      </c>
      <c r="G737" s="19">
        <v>2</v>
      </c>
      <c r="H737" s="19">
        <v>3</v>
      </c>
      <c r="I737" s="19">
        <v>4</v>
      </c>
      <c r="J737" s="19">
        <v>3</v>
      </c>
      <c r="K737" s="20">
        <f>ROUND(1+(SUMPRODUCT(INDEX(CachTinhDiem!$B$8:$E$11,MATCH($B737,CachTinhDiem!$A$8:$A$11,0),0),$G737:$J737)-1)*9/4,1)</f>
        <v>6.6</v>
      </c>
      <c r="L737" s="20">
        <f>ROUND(1+(INDEX(CachTinhDiem!$B$15:$E$20,MATCH($C737,CachTinhDiem!$A$15:$A$20,0),MATCH($B737,CachTinhDiem!$B$14:$E$14,0))-1)*9/4,1)</f>
        <v>5.5</v>
      </c>
      <c r="M737" s="19">
        <f t="shared" si="11"/>
        <v>0</v>
      </c>
      <c r="N737" s="23">
        <f>MAX(0,1-M737*CachTinhDiem!$B$25)</f>
        <v>1</v>
      </c>
      <c r="O737" s="20">
        <f>ROUND((CachTinhDiem!$B$23*K737+CachTinhDiem!$B$24*L737)*N737,1)</f>
        <v>6.3</v>
      </c>
      <c r="P737" s="19" t="s">
        <v>3227</v>
      </c>
    </row>
    <row r="738" spans="1:16" ht="15" customHeight="1" x14ac:dyDescent="0.35">
      <c r="A738" s="18" t="s">
        <v>694</v>
      </c>
      <c r="B738" s="18" t="s">
        <v>3228</v>
      </c>
      <c r="C738" s="18" t="s">
        <v>103</v>
      </c>
      <c r="D738" s="19">
        <v>8</v>
      </c>
      <c r="E738" s="19">
        <v>24</v>
      </c>
      <c r="F738" s="19">
        <v>10</v>
      </c>
      <c r="G738" s="19">
        <v>4</v>
      </c>
      <c r="H738" s="19">
        <v>2</v>
      </c>
      <c r="I738" s="19">
        <v>3</v>
      </c>
      <c r="J738" s="19">
        <v>5</v>
      </c>
      <c r="K738" s="20">
        <f>ROUND(1+(SUMPRODUCT(INDEX(CachTinhDiem!$B$8:$E$11,MATCH($B738,CachTinhDiem!$A$8:$A$11,0),0),$G738:$J738)-1)*9/4,1)</f>
        <v>7.8</v>
      </c>
      <c r="L738" s="20">
        <f>ROUND(1+(INDEX(CachTinhDiem!$B$15:$E$20,MATCH($C738,CachTinhDiem!$A$15:$A$20,0),MATCH($B738,CachTinhDiem!$B$14:$E$14,0))-1)*9/4,1)</f>
        <v>10</v>
      </c>
      <c r="M738" s="19">
        <f t="shared" si="11"/>
        <v>0</v>
      </c>
      <c r="N738" s="23">
        <f>MAX(0,1-M738*CachTinhDiem!$B$25)</f>
        <v>1</v>
      </c>
      <c r="O738" s="20">
        <f>ROUND((CachTinhDiem!$B$23*K738+CachTinhDiem!$B$24*L738)*N738,1)</f>
        <v>8.5</v>
      </c>
      <c r="P738" s="19" t="s">
        <v>3227</v>
      </c>
    </row>
    <row r="739" spans="1:16" ht="15" customHeight="1" x14ac:dyDescent="0.35">
      <c r="A739" s="18" t="s">
        <v>232</v>
      </c>
      <c r="B739" s="18" t="s">
        <v>3228</v>
      </c>
      <c r="C739" s="18" t="s">
        <v>110</v>
      </c>
      <c r="D739" s="19">
        <v>16</v>
      </c>
      <c r="E739" s="19">
        <v>30</v>
      </c>
      <c r="F739" s="19">
        <v>37</v>
      </c>
      <c r="G739" s="19">
        <v>2</v>
      </c>
      <c r="H739" s="19">
        <v>4</v>
      </c>
      <c r="I739" s="19">
        <v>3</v>
      </c>
      <c r="J739" s="19">
        <v>3</v>
      </c>
      <c r="K739" s="20">
        <f>ROUND(1+(SUMPRODUCT(INDEX(CachTinhDiem!$B$8:$E$11,MATCH($B739,CachTinhDiem!$A$8:$A$11,0),0),$G739:$J739)-1)*9/4,1)</f>
        <v>6</v>
      </c>
      <c r="L739" s="20">
        <f>ROUND(1+(INDEX(CachTinhDiem!$B$15:$E$20,MATCH($C739,CachTinhDiem!$A$15:$A$20,0),MATCH($B739,CachTinhDiem!$B$14:$E$14,0))-1)*9/4,1)</f>
        <v>7.8</v>
      </c>
      <c r="M739" s="19">
        <f t="shared" si="11"/>
        <v>7</v>
      </c>
      <c r="N739" s="23">
        <f>MAX(0,1-M739*CachTinhDiem!$B$25)</f>
        <v>0.29999999999999993</v>
      </c>
      <c r="O739" s="20">
        <f>ROUND((CachTinhDiem!$B$23*K739+CachTinhDiem!$B$24*L739)*N739,1)</f>
        <v>2</v>
      </c>
      <c r="P739" s="19" t="s">
        <v>3225</v>
      </c>
    </row>
    <row r="740" spans="1:16" ht="15" customHeight="1" x14ac:dyDescent="0.35">
      <c r="A740" s="18" t="s">
        <v>2458</v>
      </c>
      <c r="B740" s="18" t="s">
        <v>3229</v>
      </c>
      <c r="C740" s="18" t="s">
        <v>90</v>
      </c>
      <c r="D740" s="19">
        <v>21</v>
      </c>
      <c r="E740" s="19">
        <v>37</v>
      </c>
      <c r="F740" s="19">
        <v>20</v>
      </c>
      <c r="G740" s="19">
        <v>2</v>
      </c>
      <c r="H740" s="19">
        <v>5</v>
      </c>
      <c r="I740" s="19">
        <v>3</v>
      </c>
      <c r="J740" s="19">
        <v>3</v>
      </c>
      <c r="K740" s="20">
        <f>ROUND(1+(SUMPRODUCT(INDEX(CachTinhDiem!$B$8:$E$11,MATCH($B740,CachTinhDiem!$A$8:$A$11,0),0),$G740:$J740)-1)*9/4,1)</f>
        <v>6.6</v>
      </c>
      <c r="L740" s="20">
        <f>ROUND(1+(INDEX(CachTinhDiem!$B$15:$E$20,MATCH($C740,CachTinhDiem!$A$15:$A$20,0),MATCH($B740,CachTinhDiem!$B$14:$E$14,0))-1)*9/4,1)</f>
        <v>7.8</v>
      </c>
      <c r="M740" s="19">
        <f t="shared" si="11"/>
        <v>1</v>
      </c>
      <c r="N740" s="23">
        <f>MAX(0,1-M740*CachTinhDiem!$B$25)</f>
        <v>0.9</v>
      </c>
      <c r="O740" s="20">
        <f>ROUND((CachTinhDiem!$B$23*K740+CachTinhDiem!$B$24*L740)*N740,1)</f>
        <v>6.3</v>
      </c>
      <c r="P740" s="19" t="s">
        <v>3227</v>
      </c>
    </row>
    <row r="741" spans="1:16" ht="15" customHeight="1" x14ac:dyDescent="0.35">
      <c r="A741" s="18" t="s">
        <v>882</v>
      </c>
      <c r="B741" s="18" t="s">
        <v>3224</v>
      </c>
      <c r="C741" s="18" t="s">
        <v>115</v>
      </c>
      <c r="D741" s="19">
        <v>5</v>
      </c>
      <c r="E741" s="19">
        <v>15</v>
      </c>
      <c r="F741" s="19">
        <v>16</v>
      </c>
      <c r="G741" s="19">
        <v>4</v>
      </c>
      <c r="H741" s="19">
        <v>1</v>
      </c>
      <c r="I741" s="19">
        <v>2</v>
      </c>
      <c r="J741" s="19">
        <v>5</v>
      </c>
      <c r="K741" s="20">
        <f>ROUND(1+(SUMPRODUCT(INDEX(CachTinhDiem!$B$8:$E$11,MATCH($B741,CachTinhDiem!$A$8:$A$11,0),0),$G741:$J741)-1)*9/4,1)</f>
        <v>4.4000000000000004</v>
      </c>
      <c r="L741" s="20">
        <f>ROUND(1+(INDEX(CachTinhDiem!$B$15:$E$20,MATCH($C741,CachTinhDiem!$A$15:$A$20,0),MATCH($B741,CachTinhDiem!$B$14:$E$14,0))-1)*9/4,1)</f>
        <v>7.8</v>
      </c>
      <c r="M741" s="19">
        <f t="shared" si="11"/>
        <v>1</v>
      </c>
      <c r="N741" s="23">
        <f>MAX(0,1-M741*CachTinhDiem!$B$25)</f>
        <v>0.9</v>
      </c>
      <c r="O741" s="20">
        <f>ROUND((CachTinhDiem!$B$23*K741+CachTinhDiem!$B$24*L741)*N741,1)</f>
        <v>4.9000000000000004</v>
      </c>
      <c r="P741" s="19" t="s">
        <v>3227</v>
      </c>
    </row>
    <row r="742" spans="1:16" ht="15" customHeight="1" x14ac:dyDescent="0.35">
      <c r="A742" s="18" t="s">
        <v>1493</v>
      </c>
      <c r="B742" s="18" t="s">
        <v>3226</v>
      </c>
      <c r="C742" s="18" t="s">
        <v>115</v>
      </c>
      <c r="D742" s="19">
        <v>10</v>
      </c>
      <c r="E742" s="19">
        <v>26</v>
      </c>
      <c r="F742" s="19">
        <v>23</v>
      </c>
      <c r="G742" s="19">
        <v>3</v>
      </c>
      <c r="H742" s="19">
        <v>3</v>
      </c>
      <c r="I742" s="19">
        <v>3</v>
      </c>
      <c r="J742" s="19">
        <v>2</v>
      </c>
      <c r="K742" s="20">
        <f>ROUND(1+(SUMPRODUCT(INDEX(CachTinhDiem!$B$8:$E$11,MATCH($B742,CachTinhDiem!$A$8:$A$11,0),0),$G742:$J742)-1)*9/4,1)</f>
        <v>5.0999999999999996</v>
      </c>
      <c r="L742" s="20">
        <f>ROUND(1+(INDEX(CachTinhDiem!$B$15:$E$20,MATCH($C742,CachTinhDiem!$A$15:$A$20,0),MATCH($B742,CachTinhDiem!$B$14:$E$14,0))-1)*9/4,1)</f>
        <v>10</v>
      </c>
      <c r="M742" s="19">
        <f t="shared" si="11"/>
        <v>0</v>
      </c>
      <c r="N742" s="23">
        <f>MAX(0,1-M742*CachTinhDiem!$B$25)</f>
        <v>1</v>
      </c>
      <c r="O742" s="20">
        <f>ROUND((CachTinhDiem!$B$23*K742+CachTinhDiem!$B$24*L742)*N742,1)</f>
        <v>6.6</v>
      </c>
      <c r="P742" s="19" t="s">
        <v>3227</v>
      </c>
    </row>
    <row r="743" spans="1:16" ht="15" customHeight="1" x14ac:dyDescent="0.35">
      <c r="A743" s="18" t="s">
        <v>1739</v>
      </c>
      <c r="B743" s="18" t="s">
        <v>3228</v>
      </c>
      <c r="C743" s="18" t="s">
        <v>138</v>
      </c>
      <c r="D743" s="19">
        <v>10</v>
      </c>
      <c r="E743" s="19">
        <v>31</v>
      </c>
      <c r="F743" s="19">
        <v>30</v>
      </c>
      <c r="G743" s="19">
        <v>2</v>
      </c>
      <c r="H743" s="19">
        <v>4</v>
      </c>
      <c r="I743" s="19">
        <v>5</v>
      </c>
      <c r="J743" s="19">
        <v>2</v>
      </c>
      <c r="K743" s="20">
        <f>ROUND(1+(SUMPRODUCT(INDEX(CachTinhDiem!$B$8:$E$11,MATCH($B743,CachTinhDiem!$A$8:$A$11,0),0),$G743:$J743)-1)*9/4,1)</f>
        <v>5.5</v>
      </c>
      <c r="L743" s="20">
        <f>ROUND(1+(INDEX(CachTinhDiem!$B$15:$E$20,MATCH($C743,CachTinhDiem!$A$15:$A$20,0),MATCH($B743,CachTinhDiem!$B$14:$E$14,0))-1)*9/4,1)</f>
        <v>1</v>
      </c>
      <c r="M743" s="19">
        <f t="shared" si="11"/>
        <v>0</v>
      </c>
      <c r="N743" s="23">
        <f>MAX(0,1-M743*CachTinhDiem!$B$25)</f>
        <v>1</v>
      </c>
      <c r="O743" s="20">
        <f>ROUND((CachTinhDiem!$B$23*K743+CachTinhDiem!$B$24*L743)*N743,1)</f>
        <v>4.2</v>
      </c>
      <c r="P743" s="19" t="s">
        <v>3227</v>
      </c>
    </row>
    <row r="744" spans="1:16" ht="15" customHeight="1" x14ac:dyDescent="0.35">
      <c r="A744" s="18" t="s">
        <v>2500</v>
      </c>
      <c r="B744" s="18" t="s">
        <v>3224</v>
      </c>
      <c r="C744" s="18" t="s">
        <v>103</v>
      </c>
      <c r="D744" s="19">
        <v>12</v>
      </c>
      <c r="E744" s="19">
        <v>27</v>
      </c>
      <c r="F744" s="19">
        <v>40</v>
      </c>
      <c r="G744" s="19">
        <v>4</v>
      </c>
      <c r="H744" s="19">
        <v>2</v>
      </c>
      <c r="I744" s="19">
        <v>3</v>
      </c>
      <c r="J744" s="19">
        <v>5</v>
      </c>
      <c r="K744" s="20">
        <f>ROUND(1+(SUMPRODUCT(INDEX(CachTinhDiem!$B$8:$E$11,MATCH($B744,CachTinhDiem!$A$8:$A$11,0),0),$G744:$J744)-1)*9/4,1)</f>
        <v>6</v>
      </c>
      <c r="L744" s="20">
        <f>ROUND(1+(INDEX(CachTinhDiem!$B$15:$E$20,MATCH($C744,CachTinhDiem!$A$15:$A$20,0),MATCH($B744,CachTinhDiem!$B$14:$E$14,0))-1)*9/4,1)</f>
        <v>3.3</v>
      </c>
      <c r="M744" s="19">
        <f t="shared" si="11"/>
        <v>13</v>
      </c>
      <c r="N744" s="23">
        <f>MAX(0,1-M744*CachTinhDiem!$B$25)</f>
        <v>0</v>
      </c>
      <c r="O744" s="20">
        <f>ROUND((CachTinhDiem!$B$23*K744+CachTinhDiem!$B$24*L744)*N744,1)</f>
        <v>0</v>
      </c>
      <c r="P744" s="19" t="s">
        <v>3227</v>
      </c>
    </row>
    <row r="745" spans="1:16" ht="15" customHeight="1" x14ac:dyDescent="0.35">
      <c r="A745" s="18" t="s">
        <v>404</v>
      </c>
      <c r="B745" s="18" t="s">
        <v>3229</v>
      </c>
      <c r="C745" s="18" t="s">
        <v>110</v>
      </c>
      <c r="D745" s="19">
        <v>23</v>
      </c>
      <c r="E745" s="19">
        <v>36</v>
      </c>
      <c r="F745" s="19">
        <v>26</v>
      </c>
      <c r="G745" s="19">
        <v>2</v>
      </c>
      <c r="H745" s="19">
        <v>5</v>
      </c>
      <c r="I745" s="19">
        <v>2</v>
      </c>
      <c r="J745" s="19">
        <v>4</v>
      </c>
      <c r="K745" s="20">
        <f>ROUND(1+(SUMPRODUCT(INDEX(CachTinhDiem!$B$8:$E$11,MATCH($B745,CachTinhDiem!$A$8:$A$11,0),0),$G745:$J745)-1)*9/4,1)</f>
        <v>6.6</v>
      </c>
      <c r="L745" s="20">
        <f>ROUND(1+(INDEX(CachTinhDiem!$B$15:$E$20,MATCH($C745,CachTinhDiem!$A$15:$A$20,0),MATCH($B745,CachTinhDiem!$B$14:$E$14,0))-1)*9/4,1)</f>
        <v>7.8</v>
      </c>
      <c r="M745" s="19">
        <f t="shared" si="11"/>
        <v>0</v>
      </c>
      <c r="N745" s="23">
        <f>MAX(0,1-M745*CachTinhDiem!$B$25)</f>
        <v>1</v>
      </c>
      <c r="O745" s="20">
        <f>ROUND((CachTinhDiem!$B$23*K745+CachTinhDiem!$B$24*L745)*N745,1)</f>
        <v>7</v>
      </c>
      <c r="P745" s="19" t="s">
        <v>3227</v>
      </c>
    </row>
    <row r="746" spans="1:16" ht="15" customHeight="1" x14ac:dyDescent="0.35">
      <c r="A746" s="18" t="s">
        <v>852</v>
      </c>
      <c r="B746" s="18" t="s">
        <v>3229</v>
      </c>
      <c r="C746" s="18" t="s">
        <v>103</v>
      </c>
      <c r="D746" s="19">
        <v>21</v>
      </c>
      <c r="E746" s="19">
        <v>34</v>
      </c>
      <c r="F746" s="19">
        <v>20</v>
      </c>
      <c r="G746" s="19">
        <v>2</v>
      </c>
      <c r="H746" s="19">
        <v>4</v>
      </c>
      <c r="I746" s="19">
        <v>2</v>
      </c>
      <c r="J746" s="19">
        <v>5</v>
      </c>
      <c r="K746" s="20">
        <f>ROUND(1+(SUMPRODUCT(INDEX(CachTinhDiem!$B$8:$E$11,MATCH($B746,CachTinhDiem!$A$8:$A$11,0),0),$G746:$J746)-1)*9/4,1)</f>
        <v>6.6</v>
      </c>
      <c r="L746" s="20">
        <f>ROUND(1+(INDEX(CachTinhDiem!$B$15:$E$20,MATCH($C746,CachTinhDiem!$A$15:$A$20,0),MATCH($B746,CachTinhDiem!$B$14:$E$14,0))-1)*9/4,1)</f>
        <v>7.8</v>
      </c>
      <c r="M746" s="19">
        <f t="shared" si="11"/>
        <v>1</v>
      </c>
      <c r="N746" s="23">
        <f>MAX(0,1-M746*CachTinhDiem!$B$25)</f>
        <v>0.9</v>
      </c>
      <c r="O746" s="20">
        <f>ROUND((CachTinhDiem!$B$23*K746+CachTinhDiem!$B$24*L746)*N746,1)</f>
        <v>6.3</v>
      </c>
      <c r="P746" s="19" t="s">
        <v>3227</v>
      </c>
    </row>
    <row r="747" spans="1:16" ht="15" customHeight="1" x14ac:dyDescent="0.35">
      <c r="A747" s="18" t="s">
        <v>928</v>
      </c>
      <c r="B747" s="18" t="s">
        <v>3224</v>
      </c>
      <c r="C747" s="18" t="s">
        <v>110</v>
      </c>
      <c r="D747" s="19">
        <v>5</v>
      </c>
      <c r="E747" s="19">
        <v>16</v>
      </c>
      <c r="F747" s="19">
        <v>16</v>
      </c>
      <c r="G747" s="19">
        <v>4</v>
      </c>
      <c r="H747" s="19">
        <v>1</v>
      </c>
      <c r="I747" s="19">
        <v>3</v>
      </c>
      <c r="J747" s="19">
        <v>4</v>
      </c>
      <c r="K747" s="20">
        <f>ROUND(1+(SUMPRODUCT(INDEX(CachTinhDiem!$B$8:$E$11,MATCH($B747,CachTinhDiem!$A$8:$A$11,0),0),$G747:$J747)-1)*9/4,1)</f>
        <v>5.3</v>
      </c>
      <c r="L747" s="20">
        <f>ROUND(1+(INDEX(CachTinhDiem!$B$15:$E$20,MATCH($C747,CachTinhDiem!$A$15:$A$20,0),MATCH($B747,CachTinhDiem!$B$14:$E$14,0))-1)*9/4,1)</f>
        <v>5.5</v>
      </c>
      <c r="M747" s="19">
        <f t="shared" si="11"/>
        <v>0</v>
      </c>
      <c r="N747" s="23">
        <f>MAX(0,1-M747*CachTinhDiem!$B$25)</f>
        <v>1</v>
      </c>
      <c r="O747" s="20">
        <f>ROUND((CachTinhDiem!$B$23*K747+CachTinhDiem!$B$24*L747)*N747,1)</f>
        <v>5.4</v>
      </c>
      <c r="P747" s="19" t="s">
        <v>3225</v>
      </c>
    </row>
    <row r="748" spans="1:16" ht="15" customHeight="1" x14ac:dyDescent="0.35">
      <c r="A748" s="18" t="s">
        <v>1032</v>
      </c>
      <c r="B748" s="18" t="s">
        <v>3226</v>
      </c>
      <c r="C748" s="18" t="s">
        <v>103</v>
      </c>
      <c r="D748" s="19">
        <v>5</v>
      </c>
      <c r="E748" s="19">
        <v>16</v>
      </c>
      <c r="F748" s="19">
        <v>35</v>
      </c>
      <c r="G748" s="19">
        <v>4</v>
      </c>
      <c r="H748" s="19">
        <v>1</v>
      </c>
      <c r="I748" s="19">
        <v>2</v>
      </c>
      <c r="J748" s="19">
        <v>3</v>
      </c>
      <c r="K748" s="20">
        <f>ROUND(1+(SUMPRODUCT(INDEX(CachTinhDiem!$B$8:$E$11,MATCH($B748,CachTinhDiem!$A$8:$A$11,0),0),$G748:$J748)-1)*9/4,1)</f>
        <v>3</v>
      </c>
      <c r="L748" s="20">
        <f>ROUND(1+(INDEX(CachTinhDiem!$B$15:$E$20,MATCH($C748,CachTinhDiem!$A$15:$A$20,0),MATCH($B748,CachTinhDiem!$B$14:$E$14,0))-1)*9/4,1)</f>
        <v>3.3</v>
      </c>
      <c r="M748" s="19">
        <f t="shared" si="11"/>
        <v>19</v>
      </c>
      <c r="N748" s="23">
        <f>MAX(0,1-M748*CachTinhDiem!$B$25)</f>
        <v>0</v>
      </c>
      <c r="O748" s="20">
        <f>ROUND((CachTinhDiem!$B$23*K748+CachTinhDiem!$B$24*L748)*N748,1)</f>
        <v>0</v>
      </c>
      <c r="P748" s="19" t="s">
        <v>3227</v>
      </c>
    </row>
    <row r="749" spans="1:16" ht="15" customHeight="1" x14ac:dyDescent="0.35">
      <c r="A749" s="18" t="s">
        <v>2807</v>
      </c>
      <c r="B749" s="18" t="s">
        <v>3224</v>
      </c>
      <c r="C749" s="18" t="s">
        <v>90</v>
      </c>
      <c r="D749" s="19">
        <v>6</v>
      </c>
      <c r="E749" s="19">
        <v>39</v>
      </c>
      <c r="F749" s="19">
        <v>15</v>
      </c>
      <c r="G749" s="19">
        <v>4</v>
      </c>
      <c r="H749" s="19">
        <v>3</v>
      </c>
      <c r="I749" s="19">
        <v>4</v>
      </c>
      <c r="J749" s="19">
        <v>2</v>
      </c>
      <c r="K749" s="20">
        <f>ROUND(1+(SUMPRODUCT(INDEX(CachTinhDiem!$B$8:$E$11,MATCH($B749,CachTinhDiem!$A$8:$A$11,0),0),$G749:$J749)-1)*9/4,1)</f>
        <v>6.9</v>
      </c>
      <c r="L749" s="20">
        <f>ROUND(1+(INDEX(CachTinhDiem!$B$15:$E$20,MATCH($C749,CachTinhDiem!$A$15:$A$20,0),MATCH($B749,CachTinhDiem!$B$14:$E$14,0))-1)*9/4,1)</f>
        <v>5.5</v>
      </c>
      <c r="M749" s="19">
        <f t="shared" si="11"/>
        <v>0</v>
      </c>
      <c r="N749" s="23">
        <f>MAX(0,1-M749*CachTinhDiem!$B$25)</f>
        <v>1</v>
      </c>
      <c r="O749" s="20">
        <f>ROUND((CachTinhDiem!$B$23*K749+CachTinhDiem!$B$24*L749)*N749,1)</f>
        <v>6.5</v>
      </c>
      <c r="P749" s="19" t="s">
        <v>3227</v>
      </c>
    </row>
    <row r="750" spans="1:16" ht="15" customHeight="1" x14ac:dyDescent="0.35">
      <c r="A750" s="18" t="s">
        <v>1518</v>
      </c>
      <c r="B750" s="18" t="s">
        <v>3229</v>
      </c>
      <c r="C750" s="18" t="s">
        <v>138</v>
      </c>
      <c r="D750" s="19">
        <v>11</v>
      </c>
      <c r="E750" s="19">
        <v>32</v>
      </c>
      <c r="F750" s="19">
        <v>33</v>
      </c>
      <c r="G750" s="19">
        <v>2</v>
      </c>
      <c r="H750" s="19">
        <v>3</v>
      </c>
      <c r="I750" s="19">
        <v>4</v>
      </c>
      <c r="J750" s="19">
        <v>2</v>
      </c>
      <c r="K750" s="20">
        <f>ROUND(1+(SUMPRODUCT(INDEX(CachTinhDiem!$B$8:$E$11,MATCH($B750,CachTinhDiem!$A$8:$A$11,0),0),$G750:$J750)-1)*9/4,1)</f>
        <v>5.3</v>
      </c>
      <c r="L750" s="20">
        <f>ROUND(1+(INDEX(CachTinhDiem!$B$15:$E$20,MATCH($C750,CachTinhDiem!$A$15:$A$20,0),MATCH($B750,CachTinhDiem!$B$14:$E$14,0))-1)*9/4,1)</f>
        <v>7.8</v>
      </c>
      <c r="M750" s="19">
        <f t="shared" si="11"/>
        <v>1</v>
      </c>
      <c r="N750" s="23">
        <f>MAX(0,1-M750*CachTinhDiem!$B$25)</f>
        <v>0.9</v>
      </c>
      <c r="O750" s="20">
        <f>ROUND((CachTinhDiem!$B$23*K750+CachTinhDiem!$B$24*L750)*N750,1)</f>
        <v>5.4</v>
      </c>
      <c r="P750" s="19" t="s">
        <v>3227</v>
      </c>
    </row>
    <row r="751" spans="1:16" ht="15" customHeight="1" x14ac:dyDescent="0.35">
      <c r="A751" s="18" t="s">
        <v>513</v>
      </c>
      <c r="B751" s="18" t="s">
        <v>3224</v>
      </c>
      <c r="C751" s="18" t="s">
        <v>138</v>
      </c>
      <c r="D751" s="19">
        <v>9</v>
      </c>
      <c r="E751" s="19">
        <v>22</v>
      </c>
      <c r="F751" s="19">
        <v>19</v>
      </c>
      <c r="G751" s="19">
        <v>3</v>
      </c>
      <c r="H751" s="19">
        <v>3</v>
      </c>
      <c r="I751" s="19">
        <v>4</v>
      </c>
      <c r="J751" s="19">
        <v>3</v>
      </c>
      <c r="K751" s="20">
        <f>ROUND(1+(SUMPRODUCT(INDEX(CachTinhDiem!$B$8:$E$11,MATCH($B751,CachTinhDiem!$A$8:$A$11,0),0),$G751:$J751)-1)*9/4,1)</f>
        <v>6.6</v>
      </c>
      <c r="L751" s="20">
        <f>ROUND(1+(INDEX(CachTinhDiem!$B$15:$E$20,MATCH($C751,CachTinhDiem!$A$15:$A$20,0),MATCH($B751,CachTinhDiem!$B$14:$E$14,0))-1)*9/4,1)</f>
        <v>10</v>
      </c>
      <c r="M751" s="19">
        <f t="shared" si="11"/>
        <v>0</v>
      </c>
      <c r="N751" s="23">
        <f>MAX(0,1-M751*CachTinhDiem!$B$25)</f>
        <v>1</v>
      </c>
      <c r="O751" s="20">
        <f>ROUND((CachTinhDiem!$B$23*K751+CachTinhDiem!$B$24*L751)*N751,1)</f>
        <v>7.6</v>
      </c>
      <c r="P751" s="19" t="s">
        <v>3227</v>
      </c>
    </row>
    <row r="752" spans="1:16" ht="15" customHeight="1" x14ac:dyDescent="0.35">
      <c r="A752" s="18" t="s">
        <v>2476</v>
      </c>
      <c r="B752" s="18" t="s">
        <v>3228</v>
      </c>
      <c r="C752" s="18" t="s">
        <v>103</v>
      </c>
      <c r="D752" s="19">
        <v>5</v>
      </c>
      <c r="E752" s="19">
        <v>13</v>
      </c>
      <c r="F752" s="19">
        <v>37</v>
      </c>
      <c r="G752" s="19">
        <v>4</v>
      </c>
      <c r="H752" s="19">
        <v>1</v>
      </c>
      <c r="I752" s="19">
        <v>2</v>
      </c>
      <c r="J752" s="19">
        <v>4</v>
      </c>
      <c r="K752" s="20">
        <f>ROUND(1+(SUMPRODUCT(INDEX(CachTinhDiem!$B$8:$E$11,MATCH($B752,CachTinhDiem!$A$8:$A$11,0),0),$G752:$J752)-1)*9/4,1)</f>
        <v>5.5</v>
      </c>
      <c r="L752" s="20">
        <f>ROUND(1+(INDEX(CachTinhDiem!$B$15:$E$20,MATCH($C752,CachTinhDiem!$A$15:$A$20,0),MATCH($B752,CachTinhDiem!$B$14:$E$14,0))-1)*9/4,1)</f>
        <v>10</v>
      </c>
      <c r="M752" s="19">
        <f t="shared" si="11"/>
        <v>24</v>
      </c>
      <c r="N752" s="23">
        <f>MAX(0,1-M752*CachTinhDiem!$B$25)</f>
        <v>0</v>
      </c>
      <c r="O752" s="20">
        <f>ROUND((CachTinhDiem!$B$23*K752+CachTinhDiem!$B$24*L752)*N752,1)</f>
        <v>0</v>
      </c>
      <c r="P752" s="19" t="s">
        <v>3225</v>
      </c>
    </row>
    <row r="753" spans="1:16" ht="15" customHeight="1" x14ac:dyDescent="0.35">
      <c r="A753" s="18" t="s">
        <v>1908</v>
      </c>
      <c r="B753" s="18" t="s">
        <v>3226</v>
      </c>
      <c r="C753" s="18" t="s">
        <v>115</v>
      </c>
      <c r="D753" s="19">
        <v>9</v>
      </c>
      <c r="E753" s="19">
        <v>31</v>
      </c>
      <c r="F753" s="19">
        <v>30</v>
      </c>
      <c r="G753" s="19">
        <v>3</v>
      </c>
      <c r="H753" s="19">
        <v>2</v>
      </c>
      <c r="I753" s="19">
        <v>3</v>
      </c>
      <c r="J753" s="19">
        <v>3</v>
      </c>
      <c r="K753" s="20">
        <f>ROUND(1+(SUMPRODUCT(INDEX(CachTinhDiem!$B$8:$E$11,MATCH($B753,CachTinhDiem!$A$8:$A$11,0),0),$G753:$J753)-1)*9/4,1)</f>
        <v>4.8</v>
      </c>
      <c r="L753" s="20">
        <f>ROUND(1+(INDEX(CachTinhDiem!$B$15:$E$20,MATCH($C753,CachTinhDiem!$A$15:$A$20,0),MATCH($B753,CachTinhDiem!$B$14:$E$14,0))-1)*9/4,1)</f>
        <v>10</v>
      </c>
      <c r="M753" s="19">
        <f t="shared" si="11"/>
        <v>0</v>
      </c>
      <c r="N753" s="23">
        <f>MAX(0,1-M753*CachTinhDiem!$B$25)</f>
        <v>1</v>
      </c>
      <c r="O753" s="20">
        <f>ROUND((CachTinhDiem!$B$23*K753+CachTinhDiem!$B$24*L753)*N753,1)</f>
        <v>6.4</v>
      </c>
      <c r="P753" s="19" t="s">
        <v>3227</v>
      </c>
    </row>
    <row r="754" spans="1:16" ht="15" customHeight="1" x14ac:dyDescent="0.35">
      <c r="A754" s="18" t="s">
        <v>2843</v>
      </c>
      <c r="B754" s="18" t="s">
        <v>3228</v>
      </c>
      <c r="C754" s="18" t="s">
        <v>138</v>
      </c>
      <c r="D754" s="19">
        <v>5</v>
      </c>
      <c r="E754" s="19">
        <v>31</v>
      </c>
      <c r="F754" s="19">
        <v>6</v>
      </c>
      <c r="G754" s="19">
        <v>4</v>
      </c>
      <c r="H754" s="19">
        <v>3</v>
      </c>
      <c r="I754" s="19">
        <v>4</v>
      </c>
      <c r="J754" s="19">
        <v>2</v>
      </c>
      <c r="K754" s="20">
        <f>ROUND(1+(SUMPRODUCT(INDEX(CachTinhDiem!$B$8:$E$11,MATCH($B754,CachTinhDiem!$A$8:$A$11,0),0),$G754:$J754)-1)*9/4,1)</f>
        <v>4.5999999999999996</v>
      </c>
      <c r="L754" s="20">
        <f>ROUND(1+(INDEX(CachTinhDiem!$B$15:$E$20,MATCH($C754,CachTinhDiem!$A$15:$A$20,0),MATCH($B754,CachTinhDiem!$B$14:$E$14,0))-1)*9/4,1)</f>
        <v>1</v>
      </c>
      <c r="M754" s="19">
        <f t="shared" si="11"/>
        <v>0</v>
      </c>
      <c r="N754" s="23">
        <f>MAX(0,1-M754*CachTinhDiem!$B$25)</f>
        <v>1</v>
      </c>
      <c r="O754" s="20">
        <f>ROUND((CachTinhDiem!$B$23*K754+CachTinhDiem!$B$24*L754)*N754,1)</f>
        <v>3.5</v>
      </c>
      <c r="P754" s="19" t="s">
        <v>3227</v>
      </c>
    </row>
    <row r="755" spans="1:16" ht="15" customHeight="1" x14ac:dyDescent="0.35">
      <c r="A755" s="18" t="s">
        <v>2368</v>
      </c>
      <c r="B755" s="18" t="s">
        <v>3224</v>
      </c>
      <c r="C755" s="18" t="s">
        <v>103</v>
      </c>
      <c r="D755" s="19">
        <v>19</v>
      </c>
      <c r="E755" s="19">
        <v>36</v>
      </c>
      <c r="F755" s="19">
        <v>33</v>
      </c>
      <c r="G755" s="19">
        <v>2</v>
      </c>
      <c r="H755" s="19">
        <v>5</v>
      </c>
      <c r="I755" s="19">
        <v>3</v>
      </c>
      <c r="J755" s="19">
        <v>3</v>
      </c>
      <c r="K755" s="20">
        <f>ROUND(1+(SUMPRODUCT(INDEX(CachTinhDiem!$B$8:$E$11,MATCH($B755,CachTinhDiem!$A$8:$A$11,0),0),$G755:$J755)-1)*9/4,1)</f>
        <v>6</v>
      </c>
      <c r="L755" s="20">
        <f>ROUND(1+(INDEX(CachTinhDiem!$B$15:$E$20,MATCH($C755,CachTinhDiem!$A$15:$A$20,0),MATCH($B755,CachTinhDiem!$B$14:$E$14,0))-1)*9/4,1)</f>
        <v>3.3</v>
      </c>
      <c r="M755" s="19">
        <f t="shared" si="11"/>
        <v>0</v>
      </c>
      <c r="N755" s="23">
        <f>MAX(0,1-M755*CachTinhDiem!$B$25)</f>
        <v>1</v>
      </c>
      <c r="O755" s="20">
        <f>ROUND((CachTinhDiem!$B$23*K755+CachTinhDiem!$B$24*L755)*N755,1)</f>
        <v>5.2</v>
      </c>
      <c r="P755" s="19" t="s">
        <v>3225</v>
      </c>
    </row>
    <row r="756" spans="1:16" ht="15" customHeight="1" x14ac:dyDescent="0.35">
      <c r="A756" s="18" t="s">
        <v>257</v>
      </c>
      <c r="B756" s="18" t="s">
        <v>3226</v>
      </c>
      <c r="C756" s="18" t="s">
        <v>90</v>
      </c>
      <c r="D756" s="19">
        <v>9</v>
      </c>
      <c r="E756" s="19">
        <v>23</v>
      </c>
      <c r="F756" s="19">
        <v>12</v>
      </c>
      <c r="G756" s="19">
        <v>3</v>
      </c>
      <c r="H756" s="19">
        <v>3</v>
      </c>
      <c r="I756" s="19">
        <v>3</v>
      </c>
      <c r="J756" s="19">
        <v>2</v>
      </c>
      <c r="K756" s="20">
        <f>ROUND(1+(SUMPRODUCT(INDEX(CachTinhDiem!$B$8:$E$11,MATCH($B756,CachTinhDiem!$A$8:$A$11,0),0),$G756:$J756)-1)*9/4,1)</f>
        <v>5.0999999999999996</v>
      </c>
      <c r="L756" s="20">
        <f>ROUND(1+(INDEX(CachTinhDiem!$B$15:$E$20,MATCH($C756,CachTinhDiem!$A$15:$A$20,0),MATCH($B756,CachTinhDiem!$B$14:$E$14,0))-1)*9/4,1)</f>
        <v>7.8</v>
      </c>
      <c r="M756" s="19">
        <f t="shared" si="11"/>
        <v>0</v>
      </c>
      <c r="N756" s="23">
        <f>MAX(0,1-M756*CachTinhDiem!$B$25)</f>
        <v>1</v>
      </c>
      <c r="O756" s="20">
        <f>ROUND((CachTinhDiem!$B$23*K756+CachTinhDiem!$B$24*L756)*N756,1)</f>
        <v>5.9</v>
      </c>
      <c r="P756" s="19" t="s">
        <v>3225</v>
      </c>
    </row>
    <row r="757" spans="1:16" ht="15" customHeight="1" x14ac:dyDescent="0.35">
      <c r="A757" s="18" t="s">
        <v>2706</v>
      </c>
      <c r="B757" s="18" t="s">
        <v>3228</v>
      </c>
      <c r="C757" s="18" t="s">
        <v>115</v>
      </c>
      <c r="D757" s="19">
        <v>15</v>
      </c>
      <c r="E757" s="19">
        <v>36</v>
      </c>
      <c r="F757" s="19">
        <v>27</v>
      </c>
      <c r="G757" s="19">
        <v>2</v>
      </c>
      <c r="H757" s="19">
        <v>2</v>
      </c>
      <c r="I757" s="19">
        <v>4</v>
      </c>
      <c r="J757" s="19">
        <v>3</v>
      </c>
      <c r="K757" s="20">
        <f>ROUND(1+(SUMPRODUCT(INDEX(CachTinhDiem!$B$8:$E$11,MATCH($B757,CachTinhDiem!$A$8:$A$11,0),0),$G757:$J757)-1)*9/4,1)</f>
        <v>5.5</v>
      </c>
      <c r="L757" s="20">
        <f>ROUND(1+(INDEX(CachTinhDiem!$B$15:$E$20,MATCH($C757,CachTinhDiem!$A$15:$A$20,0),MATCH($B757,CachTinhDiem!$B$14:$E$14,0))-1)*9/4,1)</f>
        <v>5.5</v>
      </c>
      <c r="M757" s="19">
        <f t="shared" si="11"/>
        <v>0</v>
      </c>
      <c r="N757" s="23">
        <f>MAX(0,1-M757*CachTinhDiem!$B$25)</f>
        <v>1</v>
      </c>
      <c r="O757" s="20">
        <f>ROUND((CachTinhDiem!$B$23*K757+CachTinhDiem!$B$24*L757)*N757,1)</f>
        <v>5.5</v>
      </c>
      <c r="P757" s="19" t="s">
        <v>3227</v>
      </c>
    </row>
    <row r="758" spans="1:16" ht="15" customHeight="1" x14ac:dyDescent="0.35">
      <c r="A758" s="18" t="s">
        <v>928</v>
      </c>
      <c r="B758" s="18" t="s">
        <v>3226</v>
      </c>
      <c r="C758" s="18" t="s">
        <v>110</v>
      </c>
      <c r="D758" s="19">
        <v>5</v>
      </c>
      <c r="E758" s="19">
        <v>16</v>
      </c>
      <c r="F758" s="19">
        <v>7</v>
      </c>
      <c r="G758" s="19">
        <v>4</v>
      </c>
      <c r="H758" s="19">
        <v>1</v>
      </c>
      <c r="I758" s="19">
        <v>3</v>
      </c>
      <c r="J758" s="19">
        <v>4</v>
      </c>
      <c r="K758" s="20">
        <f>ROUND(1+(SUMPRODUCT(INDEX(CachTinhDiem!$B$8:$E$11,MATCH($B758,CachTinhDiem!$A$8:$A$11,0),0),$G758:$J758)-1)*9/4,1)</f>
        <v>4.5999999999999996</v>
      </c>
      <c r="L758" s="20">
        <f>ROUND(1+(INDEX(CachTinhDiem!$B$15:$E$20,MATCH($C758,CachTinhDiem!$A$15:$A$20,0),MATCH($B758,CachTinhDiem!$B$14:$E$14,0))-1)*9/4,1)</f>
        <v>5.5</v>
      </c>
      <c r="M758" s="19">
        <f t="shared" si="11"/>
        <v>0</v>
      </c>
      <c r="N758" s="23">
        <f>MAX(0,1-M758*CachTinhDiem!$B$25)</f>
        <v>1</v>
      </c>
      <c r="O758" s="20">
        <f>ROUND((CachTinhDiem!$B$23*K758+CachTinhDiem!$B$24*L758)*N758,1)</f>
        <v>4.9000000000000004</v>
      </c>
      <c r="P758" s="19" t="s">
        <v>3225</v>
      </c>
    </row>
    <row r="759" spans="1:16" ht="15" customHeight="1" x14ac:dyDescent="0.35">
      <c r="A759" s="18" t="s">
        <v>3009</v>
      </c>
      <c r="B759" s="18" t="s">
        <v>3229</v>
      </c>
      <c r="C759" s="18" t="s">
        <v>150</v>
      </c>
      <c r="D759" s="19">
        <v>26</v>
      </c>
      <c r="E759" s="19">
        <v>40</v>
      </c>
      <c r="F759" s="19">
        <v>11</v>
      </c>
      <c r="G759" s="19">
        <v>1</v>
      </c>
      <c r="H759" s="19">
        <v>5</v>
      </c>
      <c r="I759" s="19">
        <v>3</v>
      </c>
      <c r="J759" s="19">
        <v>3</v>
      </c>
      <c r="K759" s="20">
        <f>ROUND(1+(SUMPRODUCT(INDEX(CachTinhDiem!$B$8:$E$11,MATCH($B759,CachTinhDiem!$A$8:$A$11,0),0),$G759:$J759)-1)*9/4,1)</f>
        <v>6.4</v>
      </c>
      <c r="L759" s="20">
        <f>ROUND(1+(INDEX(CachTinhDiem!$B$15:$E$20,MATCH($C759,CachTinhDiem!$A$15:$A$20,0),MATCH($B759,CachTinhDiem!$B$14:$E$14,0))-1)*9/4,1)</f>
        <v>7.8</v>
      </c>
      <c r="M759" s="19">
        <f t="shared" si="11"/>
        <v>15</v>
      </c>
      <c r="N759" s="23">
        <f>MAX(0,1-M759*CachTinhDiem!$B$25)</f>
        <v>0</v>
      </c>
      <c r="O759" s="20">
        <f>ROUND((CachTinhDiem!$B$23*K759+CachTinhDiem!$B$24*L759)*N759,1)</f>
        <v>0</v>
      </c>
      <c r="P759" s="19" t="s">
        <v>3227</v>
      </c>
    </row>
    <row r="760" spans="1:16" ht="15" customHeight="1" x14ac:dyDescent="0.35">
      <c r="A760" s="18" t="s">
        <v>540</v>
      </c>
      <c r="B760" s="18" t="s">
        <v>3228</v>
      </c>
      <c r="C760" s="18" t="s">
        <v>115</v>
      </c>
      <c r="D760" s="19">
        <v>10</v>
      </c>
      <c r="E760" s="19">
        <v>25</v>
      </c>
      <c r="F760" s="19">
        <v>12</v>
      </c>
      <c r="G760" s="19">
        <v>3</v>
      </c>
      <c r="H760" s="19">
        <v>3</v>
      </c>
      <c r="I760" s="19">
        <v>4</v>
      </c>
      <c r="J760" s="19">
        <v>1</v>
      </c>
      <c r="K760" s="20">
        <f>ROUND(1+(SUMPRODUCT(INDEX(CachTinhDiem!$B$8:$E$11,MATCH($B760,CachTinhDiem!$A$8:$A$11,0),0),$G760:$J760)-1)*9/4,1)</f>
        <v>3.3</v>
      </c>
      <c r="L760" s="20">
        <f>ROUND(1+(INDEX(CachTinhDiem!$B$15:$E$20,MATCH($C760,CachTinhDiem!$A$15:$A$20,0),MATCH($B760,CachTinhDiem!$B$14:$E$14,0))-1)*9/4,1)</f>
        <v>5.5</v>
      </c>
      <c r="M760" s="19">
        <f t="shared" si="11"/>
        <v>0</v>
      </c>
      <c r="N760" s="23">
        <f>MAX(0,1-M760*CachTinhDiem!$B$25)</f>
        <v>1</v>
      </c>
      <c r="O760" s="20">
        <f>ROUND((CachTinhDiem!$B$23*K760+CachTinhDiem!$B$24*L760)*N760,1)</f>
        <v>4</v>
      </c>
      <c r="P760" s="19" t="s">
        <v>3225</v>
      </c>
    </row>
    <row r="761" spans="1:16" ht="15" customHeight="1" x14ac:dyDescent="0.35">
      <c r="A761" s="18" t="s">
        <v>2525</v>
      </c>
      <c r="B761" s="18" t="s">
        <v>3229</v>
      </c>
      <c r="C761" s="18" t="s">
        <v>138</v>
      </c>
      <c r="D761" s="19">
        <v>7</v>
      </c>
      <c r="E761" s="19">
        <v>40</v>
      </c>
      <c r="F761" s="19">
        <v>24</v>
      </c>
      <c r="G761" s="19">
        <v>3</v>
      </c>
      <c r="H761" s="19">
        <v>5</v>
      </c>
      <c r="I761" s="19">
        <v>5</v>
      </c>
      <c r="J761" s="19">
        <v>2</v>
      </c>
      <c r="K761" s="20">
        <f>ROUND(1+(SUMPRODUCT(INDEX(CachTinhDiem!$B$8:$E$11,MATCH($B761,CachTinhDiem!$A$8:$A$11,0),0),$G761:$J761)-1)*9/4,1)</f>
        <v>7.5</v>
      </c>
      <c r="L761" s="20">
        <f>ROUND(1+(INDEX(CachTinhDiem!$B$15:$E$20,MATCH($C761,CachTinhDiem!$A$15:$A$20,0),MATCH($B761,CachTinhDiem!$B$14:$E$14,0))-1)*9/4,1)</f>
        <v>7.8</v>
      </c>
      <c r="M761" s="19">
        <f t="shared" si="11"/>
        <v>0</v>
      </c>
      <c r="N761" s="23">
        <f>MAX(0,1-M761*CachTinhDiem!$B$25)</f>
        <v>1</v>
      </c>
      <c r="O761" s="20">
        <f>ROUND((CachTinhDiem!$B$23*K761+CachTinhDiem!$B$24*L761)*N761,1)</f>
        <v>7.6</v>
      </c>
      <c r="P761" s="19" t="s">
        <v>3227</v>
      </c>
    </row>
    <row r="762" spans="1:16" ht="15" customHeight="1" x14ac:dyDescent="0.35">
      <c r="A762" s="18" t="s">
        <v>1533</v>
      </c>
      <c r="B762" s="18" t="s">
        <v>3224</v>
      </c>
      <c r="C762" s="18" t="s">
        <v>150</v>
      </c>
      <c r="D762" s="19">
        <v>13</v>
      </c>
      <c r="E762" s="19">
        <v>30</v>
      </c>
      <c r="F762" s="19">
        <v>27</v>
      </c>
      <c r="G762" s="19">
        <v>3</v>
      </c>
      <c r="H762" s="19">
        <v>2</v>
      </c>
      <c r="I762" s="19">
        <v>3</v>
      </c>
      <c r="J762" s="19">
        <v>2</v>
      </c>
      <c r="K762" s="20">
        <f>ROUND(1+(SUMPRODUCT(INDEX(CachTinhDiem!$B$8:$E$11,MATCH($B762,CachTinhDiem!$A$8:$A$11,0),0),$G762:$J762)-1)*9/4,1)</f>
        <v>4.8</v>
      </c>
      <c r="L762" s="20">
        <f>ROUND(1+(INDEX(CachTinhDiem!$B$15:$E$20,MATCH($C762,CachTinhDiem!$A$15:$A$20,0),MATCH($B762,CachTinhDiem!$B$14:$E$14,0))-1)*9/4,1)</f>
        <v>3.3</v>
      </c>
      <c r="M762" s="19">
        <f t="shared" si="11"/>
        <v>0</v>
      </c>
      <c r="N762" s="23">
        <f>MAX(0,1-M762*CachTinhDiem!$B$25)</f>
        <v>1</v>
      </c>
      <c r="O762" s="20">
        <f>ROUND((CachTinhDiem!$B$23*K762+CachTinhDiem!$B$24*L762)*N762,1)</f>
        <v>4.4000000000000004</v>
      </c>
      <c r="P762" s="19" t="s">
        <v>3227</v>
      </c>
    </row>
    <row r="763" spans="1:16" ht="15" customHeight="1" x14ac:dyDescent="0.35">
      <c r="A763" s="18" t="s">
        <v>2911</v>
      </c>
      <c r="B763" s="18" t="s">
        <v>3228</v>
      </c>
      <c r="C763" s="18" t="s">
        <v>138</v>
      </c>
      <c r="D763" s="19">
        <v>8</v>
      </c>
      <c r="E763" s="19">
        <v>39</v>
      </c>
      <c r="F763" s="19">
        <v>40</v>
      </c>
      <c r="G763" s="19">
        <v>3</v>
      </c>
      <c r="H763" s="19">
        <v>5</v>
      </c>
      <c r="I763" s="19">
        <v>5</v>
      </c>
      <c r="J763" s="19">
        <v>2</v>
      </c>
      <c r="K763" s="20">
        <f>ROUND(1+(SUMPRODUCT(INDEX(CachTinhDiem!$B$8:$E$11,MATCH($B763,CachTinhDiem!$A$8:$A$11,0),0),$G763:$J763)-1)*9/4,1)</f>
        <v>6</v>
      </c>
      <c r="L763" s="20">
        <f>ROUND(1+(INDEX(CachTinhDiem!$B$15:$E$20,MATCH($C763,CachTinhDiem!$A$15:$A$20,0),MATCH($B763,CachTinhDiem!$B$14:$E$14,0))-1)*9/4,1)</f>
        <v>1</v>
      </c>
      <c r="M763" s="19">
        <f t="shared" si="11"/>
        <v>1</v>
      </c>
      <c r="N763" s="23">
        <f>MAX(0,1-M763*CachTinhDiem!$B$25)</f>
        <v>0.9</v>
      </c>
      <c r="O763" s="20">
        <f>ROUND((CachTinhDiem!$B$23*K763+CachTinhDiem!$B$24*L763)*N763,1)</f>
        <v>4.0999999999999996</v>
      </c>
      <c r="P763" s="19" t="s">
        <v>3225</v>
      </c>
    </row>
    <row r="764" spans="1:16" ht="15" customHeight="1" x14ac:dyDescent="0.35">
      <c r="A764" s="18" t="s">
        <v>397</v>
      </c>
      <c r="B764" s="18" t="s">
        <v>3228</v>
      </c>
      <c r="C764" s="18" t="s">
        <v>115</v>
      </c>
      <c r="D764" s="19">
        <v>25</v>
      </c>
      <c r="E764" s="19">
        <v>40</v>
      </c>
      <c r="F764" s="19">
        <v>17</v>
      </c>
      <c r="G764" s="19">
        <v>2</v>
      </c>
      <c r="H764" s="19">
        <v>5</v>
      </c>
      <c r="I764" s="19">
        <v>2</v>
      </c>
      <c r="J764" s="19">
        <v>4</v>
      </c>
      <c r="K764" s="20">
        <f>ROUND(1+(SUMPRODUCT(INDEX(CachTinhDiem!$B$8:$E$11,MATCH($B764,CachTinhDiem!$A$8:$A$11,0),0),$G764:$J764)-1)*9/4,1)</f>
        <v>7.3</v>
      </c>
      <c r="L764" s="20">
        <f>ROUND(1+(INDEX(CachTinhDiem!$B$15:$E$20,MATCH($C764,CachTinhDiem!$A$15:$A$20,0),MATCH($B764,CachTinhDiem!$B$14:$E$14,0))-1)*9/4,1)</f>
        <v>5.5</v>
      </c>
      <c r="M764" s="19">
        <f t="shared" si="11"/>
        <v>8</v>
      </c>
      <c r="N764" s="23">
        <f>MAX(0,1-M764*CachTinhDiem!$B$25)</f>
        <v>0.19999999999999996</v>
      </c>
      <c r="O764" s="20">
        <f>ROUND((CachTinhDiem!$B$23*K764+CachTinhDiem!$B$24*L764)*N764,1)</f>
        <v>1.4</v>
      </c>
      <c r="P764" s="19" t="s">
        <v>3225</v>
      </c>
    </row>
    <row r="765" spans="1:16" ht="15" customHeight="1" x14ac:dyDescent="0.35">
      <c r="A765" s="18" t="s">
        <v>501</v>
      </c>
      <c r="B765" s="18" t="s">
        <v>3224</v>
      </c>
      <c r="C765" s="18" t="s">
        <v>110</v>
      </c>
      <c r="D765" s="19">
        <v>5</v>
      </c>
      <c r="E765" s="19">
        <v>15</v>
      </c>
      <c r="F765" s="19">
        <v>26</v>
      </c>
      <c r="G765" s="19">
        <v>4</v>
      </c>
      <c r="H765" s="19">
        <v>1</v>
      </c>
      <c r="I765" s="19">
        <v>2</v>
      </c>
      <c r="J765" s="19">
        <v>4</v>
      </c>
      <c r="K765" s="20">
        <f>ROUND(1+(SUMPRODUCT(INDEX(CachTinhDiem!$B$8:$E$11,MATCH($B765,CachTinhDiem!$A$8:$A$11,0),0),$G765:$J765)-1)*9/4,1)</f>
        <v>4.2</v>
      </c>
      <c r="L765" s="20">
        <f>ROUND(1+(INDEX(CachTinhDiem!$B$15:$E$20,MATCH($C765,CachTinhDiem!$A$15:$A$20,0),MATCH($B765,CachTinhDiem!$B$14:$E$14,0))-1)*9/4,1)</f>
        <v>5.5</v>
      </c>
      <c r="M765" s="19">
        <f t="shared" si="11"/>
        <v>11</v>
      </c>
      <c r="N765" s="23">
        <f>MAX(0,1-M765*CachTinhDiem!$B$25)</f>
        <v>0</v>
      </c>
      <c r="O765" s="20">
        <f>ROUND((CachTinhDiem!$B$23*K765+CachTinhDiem!$B$24*L765)*N765,1)</f>
        <v>0</v>
      </c>
      <c r="P765" s="19" t="s">
        <v>3227</v>
      </c>
    </row>
    <row r="766" spans="1:16" ht="15" customHeight="1" x14ac:dyDescent="0.35">
      <c r="A766" s="18" t="s">
        <v>2042</v>
      </c>
      <c r="B766" s="18" t="s">
        <v>3229</v>
      </c>
      <c r="C766" s="18" t="s">
        <v>103</v>
      </c>
      <c r="D766" s="19">
        <v>15</v>
      </c>
      <c r="E766" s="19">
        <v>33</v>
      </c>
      <c r="F766" s="19">
        <v>19</v>
      </c>
      <c r="G766" s="19">
        <v>2</v>
      </c>
      <c r="H766" s="19">
        <v>3</v>
      </c>
      <c r="I766" s="19">
        <v>3</v>
      </c>
      <c r="J766" s="19">
        <v>5</v>
      </c>
      <c r="K766" s="20">
        <f>ROUND(1+(SUMPRODUCT(INDEX(CachTinhDiem!$B$8:$E$11,MATCH($B766,CachTinhDiem!$A$8:$A$11,0),0),$G766:$J766)-1)*9/4,1)</f>
        <v>6.6</v>
      </c>
      <c r="L766" s="20">
        <f>ROUND(1+(INDEX(CachTinhDiem!$B$15:$E$20,MATCH($C766,CachTinhDiem!$A$15:$A$20,0),MATCH($B766,CachTinhDiem!$B$14:$E$14,0))-1)*9/4,1)</f>
        <v>7.8</v>
      </c>
      <c r="M766" s="19">
        <f t="shared" si="11"/>
        <v>0</v>
      </c>
      <c r="N766" s="23">
        <f>MAX(0,1-M766*CachTinhDiem!$B$25)</f>
        <v>1</v>
      </c>
      <c r="O766" s="20">
        <f>ROUND((CachTinhDiem!$B$23*K766+CachTinhDiem!$B$24*L766)*N766,1)</f>
        <v>7</v>
      </c>
      <c r="P766" s="19" t="s">
        <v>3227</v>
      </c>
    </row>
    <row r="767" spans="1:16" ht="15" customHeight="1" x14ac:dyDescent="0.35">
      <c r="A767" s="18" t="s">
        <v>858</v>
      </c>
      <c r="B767" s="18" t="s">
        <v>3226</v>
      </c>
      <c r="C767" s="18" t="s">
        <v>138</v>
      </c>
      <c r="D767" s="19">
        <v>24</v>
      </c>
      <c r="E767" s="19">
        <v>40</v>
      </c>
      <c r="F767" s="19">
        <v>19</v>
      </c>
      <c r="G767" s="19">
        <v>1</v>
      </c>
      <c r="H767" s="19">
        <v>5</v>
      </c>
      <c r="I767" s="19">
        <v>5</v>
      </c>
      <c r="J767" s="19">
        <v>2</v>
      </c>
      <c r="K767" s="20">
        <f>ROUND(1+(SUMPRODUCT(INDEX(CachTinhDiem!$B$8:$E$11,MATCH($B767,CachTinhDiem!$A$8:$A$11,0),0),$G767:$J767)-1)*9/4,1)</f>
        <v>8.6999999999999993</v>
      </c>
      <c r="L767" s="20">
        <f>ROUND(1+(INDEX(CachTinhDiem!$B$15:$E$20,MATCH($C767,CachTinhDiem!$A$15:$A$20,0),MATCH($B767,CachTinhDiem!$B$14:$E$14,0))-1)*9/4,1)</f>
        <v>7.8</v>
      </c>
      <c r="M767" s="19">
        <f t="shared" si="11"/>
        <v>5</v>
      </c>
      <c r="N767" s="23">
        <f>MAX(0,1-M767*CachTinhDiem!$B$25)</f>
        <v>0.5</v>
      </c>
      <c r="O767" s="20">
        <f>ROUND((CachTinhDiem!$B$23*K767+CachTinhDiem!$B$24*L767)*N767,1)</f>
        <v>4.2</v>
      </c>
      <c r="P767" s="19" t="s">
        <v>3227</v>
      </c>
    </row>
    <row r="768" spans="1:16" ht="15" customHeight="1" x14ac:dyDescent="0.35">
      <c r="A768" s="18" t="s">
        <v>2871</v>
      </c>
      <c r="B768" s="18" t="s">
        <v>3226</v>
      </c>
      <c r="C768" s="18" t="s">
        <v>103</v>
      </c>
      <c r="D768" s="19">
        <v>5</v>
      </c>
      <c r="E768" s="19">
        <v>33</v>
      </c>
      <c r="F768" s="19">
        <v>31</v>
      </c>
      <c r="G768" s="19">
        <v>4</v>
      </c>
      <c r="H768" s="19">
        <v>1</v>
      </c>
      <c r="I768" s="19">
        <v>2</v>
      </c>
      <c r="J768" s="19">
        <v>5</v>
      </c>
      <c r="K768" s="20">
        <f>ROUND(1+(SUMPRODUCT(INDEX(CachTinhDiem!$B$8:$E$11,MATCH($B768,CachTinhDiem!$A$8:$A$11,0),0),$G768:$J768)-1)*9/4,1)</f>
        <v>3.9</v>
      </c>
      <c r="L768" s="20">
        <f>ROUND(1+(INDEX(CachTinhDiem!$B$15:$E$20,MATCH($C768,CachTinhDiem!$A$15:$A$20,0),MATCH($B768,CachTinhDiem!$B$14:$E$14,0))-1)*9/4,1)</f>
        <v>3.3</v>
      </c>
      <c r="M768" s="19">
        <f t="shared" si="11"/>
        <v>0</v>
      </c>
      <c r="N768" s="23">
        <f>MAX(0,1-M768*CachTinhDiem!$B$25)</f>
        <v>1</v>
      </c>
      <c r="O768" s="20">
        <f>ROUND((CachTinhDiem!$B$23*K768+CachTinhDiem!$B$24*L768)*N768,1)</f>
        <v>3.7</v>
      </c>
      <c r="P768" s="19" t="s">
        <v>3227</v>
      </c>
    </row>
    <row r="769" spans="1:16" ht="15" customHeight="1" x14ac:dyDescent="0.35">
      <c r="A769" s="18" t="s">
        <v>2152</v>
      </c>
      <c r="B769" s="18" t="s">
        <v>3228</v>
      </c>
      <c r="C769" s="18" t="s">
        <v>150</v>
      </c>
      <c r="D769" s="19">
        <v>21</v>
      </c>
      <c r="E769" s="19">
        <v>36</v>
      </c>
      <c r="F769" s="19">
        <v>33</v>
      </c>
      <c r="G769" s="19">
        <v>1</v>
      </c>
      <c r="H769" s="19">
        <v>5</v>
      </c>
      <c r="I769" s="19">
        <v>2</v>
      </c>
      <c r="J769" s="19">
        <v>4</v>
      </c>
      <c r="K769" s="20">
        <f>ROUND(1+(SUMPRODUCT(INDEX(CachTinhDiem!$B$8:$E$11,MATCH($B769,CachTinhDiem!$A$8:$A$11,0),0),$G769:$J769)-1)*9/4,1)</f>
        <v>7.3</v>
      </c>
      <c r="L769" s="20">
        <f>ROUND(1+(INDEX(CachTinhDiem!$B$15:$E$20,MATCH($C769,CachTinhDiem!$A$15:$A$20,0),MATCH($B769,CachTinhDiem!$B$14:$E$14,0))-1)*9/4,1)</f>
        <v>5.5</v>
      </c>
      <c r="M769" s="19">
        <f t="shared" si="11"/>
        <v>0</v>
      </c>
      <c r="N769" s="23">
        <f>MAX(0,1-M769*CachTinhDiem!$B$25)</f>
        <v>1</v>
      </c>
      <c r="O769" s="20">
        <f>ROUND((CachTinhDiem!$B$23*K769+CachTinhDiem!$B$24*L769)*N769,1)</f>
        <v>6.8</v>
      </c>
      <c r="P769" s="19" t="s">
        <v>3227</v>
      </c>
    </row>
    <row r="770" spans="1:16" ht="15" customHeight="1" x14ac:dyDescent="0.35">
      <c r="A770" s="18" t="s">
        <v>2549</v>
      </c>
      <c r="B770" s="18" t="s">
        <v>3228</v>
      </c>
      <c r="C770" s="18" t="s">
        <v>138</v>
      </c>
      <c r="D770" s="19">
        <v>18</v>
      </c>
      <c r="E770" s="19">
        <v>38</v>
      </c>
      <c r="F770" s="19">
        <v>24</v>
      </c>
      <c r="G770" s="19">
        <v>2</v>
      </c>
      <c r="H770" s="19">
        <v>5</v>
      </c>
      <c r="I770" s="19">
        <v>5</v>
      </c>
      <c r="J770" s="19">
        <v>1</v>
      </c>
      <c r="K770" s="20">
        <f>ROUND(1+(SUMPRODUCT(INDEX(CachTinhDiem!$B$8:$E$11,MATCH($B770,CachTinhDiem!$A$8:$A$11,0),0),$G770:$J770)-1)*9/4,1)</f>
        <v>4.5999999999999996</v>
      </c>
      <c r="L770" s="20">
        <f>ROUND(1+(INDEX(CachTinhDiem!$B$15:$E$20,MATCH($C770,CachTinhDiem!$A$15:$A$20,0),MATCH($B770,CachTinhDiem!$B$14:$E$14,0))-1)*9/4,1)</f>
        <v>1</v>
      </c>
      <c r="M770" s="19">
        <f t="shared" ref="M770:M833" si="12">MAX(0,$D770-$F770,$F770-$E770)</f>
        <v>0</v>
      </c>
      <c r="N770" s="23">
        <f>MAX(0,1-M770*CachTinhDiem!$B$25)</f>
        <v>1</v>
      </c>
      <c r="O770" s="20">
        <f>ROUND((CachTinhDiem!$B$23*K770+CachTinhDiem!$B$24*L770)*N770,1)</f>
        <v>3.5</v>
      </c>
      <c r="P770" s="19" t="s">
        <v>3227</v>
      </c>
    </row>
    <row r="771" spans="1:16" ht="15" customHeight="1" x14ac:dyDescent="0.35">
      <c r="A771" s="18" t="s">
        <v>3156</v>
      </c>
      <c r="B771" s="18" t="s">
        <v>3226</v>
      </c>
      <c r="C771" s="18" t="s">
        <v>115</v>
      </c>
      <c r="D771" s="19">
        <v>21</v>
      </c>
      <c r="E771" s="19">
        <v>40</v>
      </c>
      <c r="F771" s="19">
        <v>27</v>
      </c>
      <c r="G771" s="19">
        <v>1</v>
      </c>
      <c r="H771" s="19">
        <v>2</v>
      </c>
      <c r="I771" s="19">
        <v>3</v>
      </c>
      <c r="J771" s="19">
        <v>3</v>
      </c>
      <c r="K771" s="20">
        <f>ROUND(1+(SUMPRODUCT(INDEX(CachTinhDiem!$B$8:$E$11,MATCH($B771,CachTinhDiem!$A$8:$A$11,0),0),$G771:$J771)-1)*9/4,1)</f>
        <v>4.8</v>
      </c>
      <c r="L771" s="20">
        <f>ROUND(1+(INDEX(CachTinhDiem!$B$15:$E$20,MATCH($C771,CachTinhDiem!$A$15:$A$20,0),MATCH($B771,CachTinhDiem!$B$14:$E$14,0))-1)*9/4,1)</f>
        <v>10</v>
      </c>
      <c r="M771" s="19">
        <f t="shared" si="12"/>
        <v>0</v>
      </c>
      <c r="N771" s="23">
        <f>MAX(0,1-M771*CachTinhDiem!$B$25)</f>
        <v>1</v>
      </c>
      <c r="O771" s="20">
        <f>ROUND((CachTinhDiem!$B$23*K771+CachTinhDiem!$B$24*L771)*N771,1)</f>
        <v>6.4</v>
      </c>
      <c r="P771" s="19" t="s">
        <v>3227</v>
      </c>
    </row>
    <row r="772" spans="1:16" ht="15" customHeight="1" x14ac:dyDescent="0.35">
      <c r="A772" s="18" t="s">
        <v>2712</v>
      </c>
      <c r="B772" s="18" t="s">
        <v>3228</v>
      </c>
      <c r="C772" s="18" t="s">
        <v>150</v>
      </c>
      <c r="D772" s="19">
        <v>15</v>
      </c>
      <c r="E772" s="19">
        <v>33</v>
      </c>
      <c r="F772" s="19">
        <v>31</v>
      </c>
      <c r="G772" s="19">
        <v>2</v>
      </c>
      <c r="H772" s="19">
        <v>1</v>
      </c>
      <c r="I772" s="19">
        <v>3</v>
      </c>
      <c r="J772" s="19">
        <v>2</v>
      </c>
      <c r="K772" s="20">
        <f>ROUND(1+(SUMPRODUCT(INDEX(CachTinhDiem!$B$8:$E$11,MATCH($B772,CachTinhDiem!$A$8:$A$11,0),0),$G772:$J772)-1)*9/4,1)</f>
        <v>3.3</v>
      </c>
      <c r="L772" s="20">
        <f>ROUND(1+(INDEX(CachTinhDiem!$B$15:$E$20,MATCH($C772,CachTinhDiem!$A$15:$A$20,0),MATCH($B772,CachTinhDiem!$B$14:$E$14,0))-1)*9/4,1)</f>
        <v>5.5</v>
      </c>
      <c r="M772" s="19">
        <f t="shared" si="12"/>
        <v>0</v>
      </c>
      <c r="N772" s="23">
        <f>MAX(0,1-M772*CachTinhDiem!$B$25)</f>
        <v>1</v>
      </c>
      <c r="O772" s="20">
        <f>ROUND((CachTinhDiem!$B$23*K772+CachTinhDiem!$B$24*L772)*N772,1)</f>
        <v>4</v>
      </c>
      <c r="P772" s="19" t="s">
        <v>3227</v>
      </c>
    </row>
    <row r="773" spans="1:16" ht="15" customHeight="1" x14ac:dyDescent="0.35">
      <c r="A773" s="18" t="s">
        <v>1113</v>
      </c>
      <c r="B773" s="18" t="s">
        <v>3224</v>
      </c>
      <c r="C773" s="18" t="s">
        <v>90</v>
      </c>
      <c r="D773" s="19">
        <v>10</v>
      </c>
      <c r="E773" s="19">
        <v>24</v>
      </c>
      <c r="F773" s="19">
        <v>8</v>
      </c>
      <c r="G773" s="19">
        <v>2</v>
      </c>
      <c r="H773" s="19">
        <v>3</v>
      </c>
      <c r="I773" s="19">
        <v>3</v>
      </c>
      <c r="J773" s="19">
        <v>3</v>
      </c>
      <c r="K773" s="20">
        <f>ROUND(1+(SUMPRODUCT(INDEX(CachTinhDiem!$B$8:$E$11,MATCH($B773,CachTinhDiem!$A$8:$A$11,0),0),$G773:$J773)-1)*9/4,1)</f>
        <v>5.0999999999999996</v>
      </c>
      <c r="L773" s="20">
        <f>ROUND(1+(INDEX(CachTinhDiem!$B$15:$E$20,MATCH($C773,CachTinhDiem!$A$15:$A$20,0),MATCH($B773,CachTinhDiem!$B$14:$E$14,0))-1)*9/4,1)</f>
        <v>5.5</v>
      </c>
      <c r="M773" s="19">
        <f t="shared" si="12"/>
        <v>2</v>
      </c>
      <c r="N773" s="23">
        <f>MAX(0,1-M773*CachTinhDiem!$B$25)</f>
        <v>0.8</v>
      </c>
      <c r="O773" s="20">
        <f>ROUND((CachTinhDiem!$B$23*K773+CachTinhDiem!$B$24*L773)*N773,1)</f>
        <v>4.2</v>
      </c>
      <c r="P773" s="19" t="s">
        <v>3225</v>
      </c>
    </row>
    <row r="774" spans="1:16" ht="15" customHeight="1" x14ac:dyDescent="0.35">
      <c r="A774" s="18" t="s">
        <v>944</v>
      </c>
      <c r="B774" s="18" t="s">
        <v>3224</v>
      </c>
      <c r="C774" s="18" t="s">
        <v>103</v>
      </c>
      <c r="D774" s="19">
        <v>5</v>
      </c>
      <c r="E774" s="19">
        <v>16</v>
      </c>
      <c r="F774" s="19">
        <v>15</v>
      </c>
      <c r="G774" s="19">
        <v>4</v>
      </c>
      <c r="H774" s="19">
        <v>1</v>
      </c>
      <c r="I774" s="19">
        <v>2</v>
      </c>
      <c r="J774" s="19">
        <v>4</v>
      </c>
      <c r="K774" s="20">
        <f>ROUND(1+(SUMPRODUCT(INDEX(CachTinhDiem!$B$8:$E$11,MATCH($B774,CachTinhDiem!$A$8:$A$11,0),0),$G774:$J774)-1)*9/4,1)</f>
        <v>4.2</v>
      </c>
      <c r="L774" s="20">
        <f>ROUND(1+(INDEX(CachTinhDiem!$B$15:$E$20,MATCH($C774,CachTinhDiem!$A$15:$A$20,0),MATCH($B774,CachTinhDiem!$B$14:$E$14,0))-1)*9/4,1)</f>
        <v>3.3</v>
      </c>
      <c r="M774" s="19">
        <f t="shared" si="12"/>
        <v>0</v>
      </c>
      <c r="N774" s="23">
        <f>MAX(0,1-M774*CachTinhDiem!$B$25)</f>
        <v>1</v>
      </c>
      <c r="O774" s="20">
        <f>ROUND((CachTinhDiem!$B$23*K774+CachTinhDiem!$B$24*L774)*N774,1)</f>
        <v>3.9</v>
      </c>
      <c r="P774" s="19" t="s">
        <v>3227</v>
      </c>
    </row>
    <row r="775" spans="1:16" ht="15" customHeight="1" x14ac:dyDescent="0.35">
      <c r="A775" s="18" t="s">
        <v>812</v>
      </c>
      <c r="B775" s="18" t="s">
        <v>3229</v>
      </c>
      <c r="C775" s="18" t="s">
        <v>110</v>
      </c>
      <c r="D775" s="19">
        <v>18</v>
      </c>
      <c r="E775" s="19">
        <v>34</v>
      </c>
      <c r="F775" s="19">
        <v>6</v>
      </c>
      <c r="G775" s="19">
        <v>2</v>
      </c>
      <c r="H775" s="19">
        <v>3</v>
      </c>
      <c r="I775" s="19">
        <v>2</v>
      </c>
      <c r="J775" s="19">
        <v>5</v>
      </c>
      <c r="K775" s="20">
        <f>ROUND(1+(SUMPRODUCT(INDEX(CachTinhDiem!$B$8:$E$11,MATCH($B775,CachTinhDiem!$A$8:$A$11,0),0),$G775:$J775)-1)*9/4,1)</f>
        <v>6</v>
      </c>
      <c r="L775" s="20">
        <f>ROUND(1+(INDEX(CachTinhDiem!$B$15:$E$20,MATCH($C775,CachTinhDiem!$A$15:$A$20,0),MATCH($B775,CachTinhDiem!$B$14:$E$14,0))-1)*9/4,1)</f>
        <v>7.8</v>
      </c>
      <c r="M775" s="19">
        <f t="shared" si="12"/>
        <v>12</v>
      </c>
      <c r="N775" s="23">
        <f>MAX(0,1-M775*CachTinhDiem!$B$25)</f>
        <v>0</v>
      </c>
      <c r="O775" s="20">
        <f>ROUND((CachTinhDiem!$B$23*K775+CachTinhDiem!$B$24*L775)*N775,1)</f>
        <v>0</v>
      </c>
      <c r="P775" s="19" t="s">
        <v>3227</v>
      </c>
    </row>
    <row r="776" spans="1:16" ht="15" customHeight="1" x14ac:dyDescent="0.35">
      <c r="A776" s="18" t="s">
        <v>994</v>
      </c>
      <c r="B776" s="18" t="s">
        <v>3229</v>
      </c>
      <c r="C776" s="18" t="s">
        <v>138</v>
      </c>
      <c r="D776" s="19">
        <v>5</v>
      </c>
      <c r="E776" s="19">
        <v>11</v>
      </c>
      <c r="F776" s="19">
        <v>28</v>
      </c>
      <c r="G776" s="19">
        <v>5</v>
      </c>
      <c r="H776" s="19">
        <v>2</v>
      </c>
      <c r="I776" s="19">
        <v>3</v>
      </c>
      <c r="J776" s="19">
        <v>3</v>
      </c>
      <c r="K776" s="20">
        <f>ROUND(1+(SUMPRODUCT(INDEX(CachTinhDiem!$B$8:$E$11,MATCH($B776,CachTinhDiem!$A$8:$A$11,0),0),$G776:$J776)-1)*9/4,1)</f>
        <v>5.3</v>
      </c>
      <c r="L776" s="20">
        <f>ROUND(1+(INDEX(CachTinhDiem!$B$15:$E$20,MATCH($C776,CachTinhDiem!$A$15:$A$20,0),MATCH($B776,CachTinhDiem!$B$14:$E$14,0))-1)*9/4,1)</f>
        <v>7.8</v>
      </c>
      <c r="M776" s="19">
        <f t="shared" si="12"/>
        <v>17</v>
      </c>
      <c r="N776" s="23">
        <f>MAX(0,1-M776*CachTinhDiem!$B$25)</f>
        <v>0</v>
      </c>
      <c r="O776" s="20">
        <f>ROUND((CachTinhDiem!$B$23*K776+CachTinhDiem!$B$24*L776)*N776,1)</f>
        <v>0</v>
      </c>
      <c r="P776" s="19" t="s">
        <v>3227</v>
      </c>
    </row>
    <row r="777" spans="1:16" ht="15" customHeight="1" x14ac:dyDescent="0.35">
      <c r="A777" s="18" t="s">
        <v>2350</v>
      </c>
      <c r="B777" s="18" t="s">
        <v>3226</v>
      </c>
      <c r="C777" s="18" t="s">
        <v>115</v>
      </c>
      <c r="D777" s="19">
        <v>17</v>
      </c>
      <c r="E777" s="19">
        <v>34</v>
      </c>
      <c r="F777" s="19">
        <v>21</v>
      </c>
      <c r="G777" s="19">
        <v>2</v>
      </c>
      <c r="H777" s="19">
        <v>2</v>
      </c>
      <c r="I777" s="19">
        <v>2</v>
      </c>
      <c r="J777" s="19">
        <v>3</v>
      </c>
      <c r="K777" s="20">
        <f>ROUND(1+(SUMPRODUCT(INDEX(CachTinhDiem!$B$8:$E$11,MATCH($B777,CachTinhDiem!$A$8:$A$11,0),0),$G777:$J777)-1)*9/4,1)</f>
        <v>3.7</v>
      </c>
      <c r="L777" s="20">
        <f>ROUND(1+(INDEX(CachTinhDiem!$B$15:$E$20,MATCH($C777,CachTinhDiem!$A$15:$A$20,0),MATCH($B777,CachTinhDiem!$B$14:$E$14,0))-1)*9/4,1)</f>
        <v>10</v>
      </c>
      <c r="M777" s="19">
        <f t="shared" si="12"/>
        <v>0</v>
      </c>
      <c r="N777" s="23">
        <f>MAX(0,1-M777*CachTinhDiem!$B$25)</f>
        <v>1</v>
      </c>
      <c r="O777" s="20">
        <f>ROUND((CachTinhDiem!$B$23*K777+CachTinhDiem!$B$24*L777)*N777,1)</f>
        <v>5.6</v>
      </c>
      <c r="P777" s="19" t="s">
        <v>3227</v>
      </c>
    </row>
    <row r="778" spans="1:16" ht="15" customHeight="1" x14ac:dyDescent="0.35">
      <c r="A778" s="18" t="s">
        <v>1697</v>
      </c>
      <c r="B778" s="18" t="s">
        <v>3229</v>
      </c>
      <c r="C778" s="18" t="s">
        <v>150</v>
      </c>
      <c r="D778" s="19">
        <v>5</v>
      </c>
      <c r="E778" s="19">
        <v>18</v>
      </c>
      <c r="F778" s="19">
        <v>22</v>
      </c>
      <c r="G778" s="19">
        <v>4</v>
      </c>
      <c r="H778" s="19">
        <v>1</v>
      </c>
      <c r="I778" s="19">
        <v>3</v>
      </c>
      <c r="J778" s="19">
        <v>3</v>
      </c>
      <c r="K778" s="20">
        <f>ROUND(1+(SUMPRODUCT(INDEX(CachTinhDiem!$B$8:$E$11,MATCH($B778,CachTinhDiem!$A$8:$A$11,0),0),$G778:$J778)-1)*9/4,1)</f>
        <v>4.4000000000000004</v>
      </c>
      <c r="L778" s="20">
        <f>ROUND(1+(INDEX(CachTinhDiem!$B$15:$E$20,MATCH($C778,CachTinhDiem!$A$15:$A$20,0),MATCH($B778,CachTinhDiem!$B$14:$E$14,0))-1)*9/4,1)</f>
        <v>7.8</v>
      </c>
      <c r="M778" s="19">
        <f t="shared" si="12"/>
        <v>4</v>
      </c>
      <c r="N778" s="23">
        <f>MAX(0,1-M778*CachTinhDiem!$B$25)</f>
        <v>0.6</v>
      </c>
      <c r="O778" s="20">
        <f>ROUND((CachTinhDiem!$B$23*K778+CachTinhDiem!$B$24*L778)*N778,1)</f>
        <v>3.3</v>
      </c>
      <c r="P778" s="19" t="s">
        <v>3227</v>
      </c>
    </row>
    <row r="779" spans="1:16" ht="15" customHeight="1" x14ac:dyDescent="0.35">
      <c r="A779" s="18" t="s">
        <v>1161</v>
      </c>
      <c r="B779" s="18" t="s">
        <v>3226</v>
      </c>
      <c r="C779" s="18" t="s">
        <v>115</v>
      </c>
      <c r="D779" s="19">
        <v>9</v>
      </c>
      <c r="E779" s="19">
        <v>27</v>
      </c>
      <c r="F779" s="19">
        <v>20</v>
      </c>
      <c r="G779" s="19">
        <v>3</v>
      </c>
      <c r="H779" s="19">
        <v>3</v>
      </c>
      <c r="I779" s="19">
        <v>3</v>
      </c>
      <c r="J779" s="19">
        <v>3</v>
      </c>
      <c r="K779" s="20">
        <f>ROUND(1+(SUMPRODUCT(INDEX(CachTinhDiem!$B$8:$E$11,MATCH($B779,CachTinhDiem!$A$8:$A$11,0),0),$G779:$J779)-1)*9/4,1)</f>
        <v>5.5</v>
      </c>
      <c r="L779" s="20">
        <f>ROUND(1+(INDEX(CachTinhDiem!$B$15:$E$20,MATCH($C779,CachTinhDiem!$A$15:$A$20,0),MATCH($B779,CachTinhDiem!$B$14:$E$14,0))-1)*9/4,1)</f>
        <v>10</v>
      </c>
      <c r="M779" s="19">
        <f t="shared" si="12"/>
        <v>0</v>
      </c>
      <c r="N779" s="23">
        <f>MAX(0,1-M779*CachTinhDiem!$B$25)</f>
        <v>1</v>
      </c>
      <c r="O779" s="20">
        <f>ROUND((CachTinhDiem!$B$23*K779+CachTinhDiem!$B$24*L779)*N779,1)</f>
        <v>6.9</v>
      </c>
      <c r="P779" s="19" t="s">
        <v>3225</v>
      </c>
    </row>
    <row r="780" spans="1:16" ht="15" customHeight="1" x14ac:dyDescent="0.35">
      <c r="A780" s="18" t="s">
        <v>1395</v>
      </c>
      <c r="B780" s="18" t="s">
        <v>3229</v>
      </c>
      <c r="C780" s="18" t="s">
        <v>103</v>
      </c>
      <c r="D780" s="19">
        <v>5</v>
      </c>
      <c r="E780" s="19">
        <v>11</v>
      </c>
      <c r="F780" s="19">
        <v>38</v>
      </c>
      <c r="G780" s="19">
        <v>5</v>
      </c>
      <c r="H780" s="19">
        <v>1</v>
      </c>
      <c r="I780" s="19">
        <v>1</v>
      </c>
      <c r="J780" s="19">
        <v>5</v>
      </c>
      <c r="K780" s="20">
        <f>ROUND(1+(SUMPRODUCT(INDEX(CachTinhDiem!$B$8:$E$11,MATCH($B780,CachTinhDiem!$A$8:$A$11,0),0),$G780:$J780)-1)*9/4,1)</f>
        <v>4.5999999999999996</v>
      </c>
      <c r="L780" s="20">
        <f>ROUND(1+(INDEX(CachTinhDiem!$B$15:$E$20,MATCH($C780,CachTinhDiem!$A$15:$A$20,0),MATCH($B780,CachTinhDiem!$B$14:$E$14,0))-1)*9/4,1)</f>
        <v>7.8</v>
      </c>
      <c r="M780" s="19">
        <f t="shared" si="12"/>
        <v>27</v>
      </c>
      <c r="N780" s="23">
        <f>MAX(0,1-M780*CachTinhDiem!$B$25)</f>
        <v>0</v>
      </c>
      <c r="O780" s="20">
        <f>ROUND((CachTinhDiem!$B$23*K780+CachTinhDiem!$B$24*L780)*N780,1)</f>
        <v>0</v>
      </c>
      <c r="P780" s="19" t="s">
        <v>3227</v>
      </c>
    </row>
    <row r="781" spans="1:16" ht="15" customHeight="1" x14ac:dyDescent="0.35">
      <c r="A781" s="18" t="s">
        <v>1564</v>
      </c>
      <c r="B781" s="18" t="s">
        <v>3228</v>
      </c>
      <c r="C781" s="18" t="s">
        <v>90</v>
      </c>
      <c r="D781" s="19">
        <v>11</v>
      </c>
      <c r="E781" s="19">
        <v>31</v>
      </c>
      <c r="F781" s="19">
        <v>25</v>
      </c>
      <c r="G781" s="19">
        <v>3</v>
      </c>
      <c r="H781" s="19">
        <v>2</v>
      </c>
      <c r="I781" s="19">
        <v>3</v>
      </c>
      <c r="J781" s="19">
        <v>3</v>
      </c>
      <c r="K781" s="20">
        <f>ROUND(1+(SUMPRODUCT(INDEX(CachTinhDiem!$B$8:$E$11,MATCH($B781,CachTinhDiem!$A$8:$A$11,0),0),$G781:$J781)-1)*9/4,1)</f>
        <v>5.0999999999999996</v>
      </c>
      <c r="L781" s="20">
        <f>ROUND(1+(INDEX(CachTinhDiem!$B$15:$E$20,MATCH($C781,CachTinhDiem!$A$15:$A$20,0),MATCH($B781,CachTinhDiem!$B$14:$E$14,0))-1)*9/4,1)</f>
        <v>3.3</v>
      </c>
      <c r="M781" s="19">
        <f t="shared" si="12"/>
        <v>0</v>
      </c>
      <c r="N781" s="23">
        <f>MAX(0,1-M781*CachTinhDiem!$B$25)</f>
        <v>1</v>
      </c>
      <c r="O781" s="20">
        <f>ROUND((CachTinhDiem!$B$23*K781+CachTinhDiem!$B$24*L781)*N781,1)</f>
        <v>4.5999999999999996</v>
      </c>
      <c r="P781" s="19" t="s">
        <v>3227</v>
      </c>
    </row>
    <row r="782" spans="1:16" ht="15" customHeight="1" x14ac:dyDescent="0.35">
      <c r="A782" s="18" t="s">
        <v>2312</v>
      </c>
      <c r="B782" s="18" t="s">
        <v>3224</v>
      </c>
      <c r="C782" s="18" t="s">
        <v>103</v>
      </c>
      <c r="D782" s="19">
        <v>17</v>
      </c>
      <c r="E782" s="19">
        <v>33</v>
      </c>
      <c r="F782" s="19">
        <v>9</v>
      </c>
      <c r="G782" s="19">
        <v>2</v>
      </c>
      <c r="H782" s="19">
        <v>3</v>
      </c>
      <c r="I782" s="19">
        <v>2</v>
      </c>
      <c r="J782" s="19">
        <v>5</v>
      </c>
      <c r="K782" s="20">
        <f>ROUND(1+(SUMPRODUCT(INDEX(CachTinhDiem!$B$8:$E$11,MATCH($B782,CachTinhDiem!$A$8:$A$11,0),0),$G782:$J782)-1)*9/4,1)</f>
        <v>4.4000000000000004</v>
      </c>
      <c r="L782" s="20">
        <f>ROUND(1+(INDEX(CachTinhDiem!$B$15:$E$20,MATCH($C782,CachTinhDiem!$A$15:$A$20,0),MATCH($B782,CachTinhDiem!$B$14:$E$14,0))-1)*9/4,1)</f>
        <v>3.3</v>
      </c>
      <c r="M782" s="19">
        <f t="shared" si="12"/>
        <v>8</v>
      </c>
      <c r="N782" s="23">
        <f>MAX(0,1-M782*CachTinhDiem!$B$25)</f>
        <v>0.19999999999999996</v>
      </c>
      <c r="O782" s="20">
        <f>ROUND((CachTinhDiem!$B$23*K782+CachTinhDiem!$B$24*L782)*N782,1)</f>
        <v>0.8</v>
      </c>
      <c r="P782" s="19" t="s">
        <v>3227</v>
      </c>
    </row>
    <row r="783" spans="1:16" ht="15" customHeight="1" x14ac:dyDescent="0.35">
      <c r="A783" s="18" t="s">
        <v>2267</v>
      </c>
      <c r="B783" s="18" t="s">
        <v>3229</v>
      </c>
      <c r="C783" s="18" t="s">
        <v>103</v>
      </c>
      <c r="D783" s="19">
        <v>15</v>
      </c>
      <c r="E783" s="19">
        <v>32</v>
      </c>
      <c r="F783" s="19">
        <v>32</v>
      </c>
      <c r="G783" s="19">
        <v>2</v>
      </c>
      <c r="H783" s="19">
        <v>3</v>
      </c>
      <c r="I783" s="19">
        <v>2</v>
      </c>
      <c r="J783" s="19">
        <v>5</v>
      </c>
      <c r="K783" s="20">
        <f>ROUND(1+(SUMPRODUCT(INDEX(CachTinhDiem!$B$8:$E$11,MATCH($B783,CachTinhDiem!$A$8:$A$11,0),0),$G783:$J783)-1)*9/4,1)</f>
        <v>6</v>
      </c>
      <c r="L783" s="20">
        <f>ROUND(1+(INDEX(CachTinhDiem!$B$15:$E$20,MATCH($C783,CachTinhDiem!$A$15:$A$20,0),MATCH($B783,CachTinhDiem!$B$14:$E$14,0))-1)*9/4,1)</f>
        <v>7.8</v>
      </c>
      <c r="M783" s="19">
        <f t="shared" si="12"/>
        <v>0</v>
      </c>
      <c r="N783" s="23">
        <f>MAX(0,1-M783*CachTinhDiem!$B$25)</f>
        <v>1</v>
      </c>
      <c r="O783" s="20">
        <f>ROUND((CachTinhDiem!$B$23*K783+CachTinhDiem!$B$24*L783)*N783,1)</f>
        <v>6.5</v>
      </c>
      <c r="P783" s="19" t="s">
        <v>3227</v>
      </c>
    </row>
    <row r="784" spans="1:16" ht="15" customHeight="1" x14ac:dyDescent="0.35">
      <c r="A784" s="18" t="s">
        <v>1976</v>
      </c>
      <c r="B784" s="18" t="s">
        <v>3224</v>
      </c>
      <c r="C784" s="18" t="s">
        <v>110</v>
      </c>
      <c r="D784" s="19">
        <v>17</v>
      </c>
      <c r="E784" s="19">
        <v>36</v>
      </c>
      <c r="F784" s="19">
        <v>5</v>
      </c>
      <c r="G784" s="19">
        <v>2</v>
      </c>
      <c r="H784" s="19">
        <v>4</v>
      </c>
      <c r="I784" s="19">
        <v>4</v>
      </c>
      <c r="J784" s="19">
        <v>4</v>
      </c>
      <c r="K784" s="20">
        <f>ROUND(1+(SUMPRODUCT(INDEX(CachTinhDiem!$B$8:$E$11,MATCH($B784,CachTinhDiem!$A$8:$A$11,0),0),$G784:$J784)-1)*9/4,1)</f>
        <v>6.9</v>
      </c>
      <c r="L784" s="20">
        <f>ROUND(1+(INDEX(CachTinhDiem!$B$15:$E$20,MATCH($C784,CachTinhDiem!$A$15:$A$20,0),MATCH($B784,CachTinhDiem!$B$14:$E$14,0))-1)*9/4,1)</f>
        <v>5.5</v>
      </c>
      <c r="M784" s="19">
        <f t="shared" si="12"/>
        <v>12</v>
      </c>
      <c r="N784" s="23">
        <f>MAX(0,1-M784*CachTinhDiem!$B$25)</f>
        <v>0</v>
      </c>
      <c r="O784" s="20">
        <f>ROUND((CachTinhDiem!$B$23*K784+CachTinhDiem!$B$24*L784)*N784,1)</f>
        <v>0</v>
      </c>
      <c r="P784" s="19" t="s">
        <v>3227</v>
      </c>
    </row>
    <row r="785" spans="1:16" ht="15" customHeight="1" x14ac:dyDescent="0.35">
      <c r="A785" s="18" t="s">
        <v>1765</v>
      </c>
      <c r="B785" s="18" t="s">
        <v>3224</v>
      </c>
      <c r="C785" s="18" t="s">
        <v>90</v>
      </c>
      <c r="D785" s="19">
        <v>9</v>
      </c>
      <c r="E785" s="19">
        <v>33</v>
      </c>
      <c r="F785" s="19">
        <v>39</v>
      </c>
      <c r="G785" s="19">
        <v>3</v>
      </c>
      <c r="H785" s="19">
        <v>2</v>
      </c>
      <c r="I785" s="19">
        <v>3</v>
      </c>
      <c r="J785" s="19">
        <v>3</v>
      </c>
      <c r="K785" s="20">
        <f>ROUND(1+(SUMPRODUCT(INDEX(CachTinhDiem!$B$8:$E$11,MATCH($B785,CachTinhDiem!$A$8:$A$11,0),0),$G785:$J785)-1)*9/4,1)</f>
        <v>5.0999999999999996</v>
      </c>
      <c r="L785" s="20">
        <f>ROUND(1+(INDEX(CachTinhDiem!$B$15:$E$20,MATCH($C785,CachTinhDiem!$A$15:$A$20,0),MATCH($B785,CachTinhDiem!$B$14:$E$14,0))-1)*9/4,1)</f>
        <v>5.5</v>
      </c>
      <c r="M785" s="19">
        <f t="shared" si="12"/>
        <v>6</v>
      </c>
      <c r="N785" s="23">
        <f>MAX(0,1-M785*CachTinhDiem!$B$25)</f>
        <v>0.39999999999999991</v>
      </c>
      <c r="O785" s="20">
        <f>ROUND((CachTinhDiem!$B$23*K785+CachTinhDiem!$B$24*L785)*N785,1)</f>
        <v>2.1</v>
      </c>
      <c r="P785" s="19" t="s">
        <v>3227</v>
      </c>
    </row>
    <row r="786" spans="1:16" ht="15" customHeight="1" x14ac:dyDescent="0.35">
      <c r="A786" s="18" t="s">
        <v>2565</v>
      </c>
      <c r="B786" s="18" t="s">
        <v>3226</v>
      </c>
      <c r="C786" s="18" t="s">
        <v>115</v>
      </c>
      <c r="D786" s="19">
        <v>5</v>
      </c>
      <c r="E786" s="19">
        <v>30</v>
      </c>
      <c r="F786" s="19">
        <v>31</v>
      </c>
      <c r="G786" s="19">
        <v>4</v>
      </c>
      <c r="H786" s="19">
        <v>2</v>
      </c>
      <c r="I786" s="19">
        <v>5</v>
      </c>
      <c r="J786" s="19">
        <v>2</v>
      </c>
      <c r="K786" s="20">
        <f>ROUND(1+(SUMPRODUCT(INDEX(CachTinhDiem!$B$8:$E$11,MATCH($B786,CachTinhDiem!$A$8:$A$11,0),0),$G786:$J786)-1)*9/4,1)</f>
        <v>6.6</v>
      </c>
      <c r="L786" s="20">
        <f>ROUND(1+(INDEX(CachTinhDiem!$B$15:$E$20,MATCH($C786,CachTinhDiem!$A$15:$A$20,0),MATCH($B786,CachTinhDiem!$B$14:$E$14,0))-1)*9/4,1)</f>
        <v>10</v>
      </c>
      <c r="M786" s="19">
        <f t="shared" si="12"/>
        <v>1</v>
      </c>
      <c r="N786" s="23">
        <f>MAX(0,1-M786*CachTinhDiem!$B$25)</f>
        <v>0.9</v>
      </c>
      <c r="O786" s="20">
        <f>ROUND((CachTinhDiem!$B$23*K786+CachTinhDiem!$B$24*L786)*N786,1)</f>
        <v>6.9</v>
      </c>
      <c r="P786" s="19" t="s">
        <v>3227</v>
      </c>
    </row>
    <row r="787" spans="1:16" ht="15" customHeight="1" x14ac:dyDescent="0.35">
      <c r="A787" s="18" t="s">
        <v>2227</v>
      </c>
      <c r="B787" s="18" t="s">
        <v>3228</v>
      </c>
      <c r="C787" s="18" t="s">
        <v>150</v>
      </c>
      <c r="D787" s="19">
        <v>5</v>
      </c>
      <c r="E787" s="19">
        <v>14</v>
      </c>
      <c r="F787" s="19">
        <v>37</v>
      </c>
      <c r="G787" s="19">
        <v>4</v>
      </c>
      <c r="H787" s="19">
        <v>1</v>
      </c>
      <c r="I787" s="19">
        <v>2</v>
      </c>
      <c r="J787" s="19">
        <v>3</v>
      </c>
      <c r="K787" s="20">
        <f>ROUND(1+(SUMPRODUCT(INDEX(CachTinhDiem!$B$8:$E$11,MATCH($B787,CachTinhDiem!$A$8:$A$11,0),0),$G787:$J787)-1)*9/4,1)</f>
        <v>4.2</v>
      </c>
      <c r="L787" s="20">
        <f>ROUND(1+(INDEX(CachTinhDiem!$B$15:$E$20,MATCH($C787,CachTinhDiem!$A$15:$A$20,0),MATCH($B787,CachTinhDiem!$B$14:$E$14,0))-1)*9/4,1)</f>
        <v>5.5</v>
      </c>
      <c r="M787" s="19">
        <f t="shared" si="12"/>
        <v>23</v>
      </c>
      <c r="N787" s="23">
        <f>MAX(0,1-M787*CachTinhDiem!$B$25)</f>
        <v>0</v>
      </c>
      <c r="O787" s="20">
        <f>ROUND((CachTinhDiem!$B$23*K787+CachTinhDiem!$B$24*L787)*N787,1)</f>
        <v>0</v>
      </c>
      <c r="P787" s="19" t="s">
        <v>3227</v>
      </c>
    </row>
    <row r="788" spans="1:16" ht="15" customHeight="1" x14ac:dyDescent="0.35">
      <c r="A788" s="18" t="s">
        <v>2817</v>
      </c>
      <c r="B788" s="18" t="s">
        <v>3229</v>
      </c>
      <c r="C788" s="18" t="s">
        <v>138</v>
      </c>
      <c r="D788" s="19">
        <v>12</v>
      </c>
      <c r="E788" s="19">
        <v>39</v>
      </c>
      <c r="F788" s="19">
        <v>10</v>
      </c>
      <c r="G788" s="19">
        <v>2</v>
      </c>
      <c r="H788" s="19">
        <v>5</v>
      </c>
      <c r="I788" s="19">
        <v>5</v>
      </c>
      <c r="J788" s="19">
        <v>2</v>
      </c>
      <c r="K788" s="20">
        <f>ROUND(1+(SUMPRODUCT(INDEX(CachTinhDiem!$B$8:$E$11,MATCH($B788,CachTinhDiem!$A$8:$A$11,0),0),$G788:$J788)-1)*9/4,1)</f>
        <v>7.3</v>
      </c>
      <c r="L788" s="20">
        <f>ROUND(1+(INDEX(CachTinhDiem!$B$15:$E$20,MATCH($C788,CachTinhDiem!$A$15:$A$20,0),MATCH($B788,CachTinhDiem!$B$14:$E$14,0))-1)*9/4,1)</f>
        <v>7.8</v>
      </c>
      <c r="M788" s="19">
        <f t="shared" si="12"/>
        <v>2</v>
      </c>
      <c r="N788" s="23">
        <f>MAX(0,1-M788*CachTinhDiem!$B$25)</f>
        <v>0.8</v>
      </c>
      <c r="O788" s="20">
        <f>ROUND((CachTinhDiem!$B$23*K788+CachTinhDiem!$B$24*L788)*N788,1)</f>
        <v>6</v>
      </c>
      <c r="P788" s="19" t="s">
        <v>3225</v>
      </c>
    </row>
    <row r="789" spans="1:16" ht="15" customHeight="1" x14ac:dyDescent="0.35">
      <c r="A789" s="18" t="s">
        <v>2648</v>
      </c>
      <c r="B789" s="18" t="s">
        <v>3229</v>
      </c>
      <c r="C789" s="18" t="s">
        <v>150</v>
      </c>
      <c r="D789" s="19">
        <v>13</v>
      </c>
      <c r="E789" s="19">
        <v>31</v>
      </c>
      <c r="F789" s="19">
        <v>33</v>
      </c>
      <c r="G789" s="19">
        <v>3</v>
      </c>
      <c r="H789" s="19">
        <v>1</v>
      </c>
      <c r="I789" s="19">
        <v>4</v>
      </c>
      <c r="J789" s="19">
        <v>3</v>
      </c>
      <c r="K789" s="20">
        <f>ROUND(1+(SUMPRODUCT(INDEX(CachTinhDiem!$B$8:$E$11,MATCH($B789,CachTinhDiem!$A$8:$A$11,0),0),$G789:$J789)-1)*9/4,1)</f>
        <v>4.8</v>
      </c>
      <c r="L789" s="20">
        <f>ROUND(1+(INDEX(CachTinhDiem!$B$15:$E$20,MATCH($C789,CachTinhDiem!$A$15:$A$20,0),MATCH($B789,CachTinhDiem!$B$14:$E$14,0))-1)*9/4,1)</f>
        <v>7.8</v>
      </c>
      <c r="M789" s="19">
        <f t="shared" si="12"/>
        <v>2</v>
      </c>
      <c r="N789" s="23">
        <f>MAX(0,1-M789*CachTinhDiem!$B$25)</f>
        <v>0.8</v>
      </c>
      <c r="O789" s="20">
        <f>ROUND((CachTinhDiem!$B$23*K789+CachTinhDiem!$B$24*L789)*N789,1)</f>
        <v>4.5999999999999996</v>
      </c>
      <c r="P789" s="19" t="s">
        <v>3227</v>
      </c>
    </row>
    <row r="790" spans="1:16" ht="15" customHeight="1" x14ac:dyDescent="0.35">
      <c r="A790" s="18" t="s">
        <v>1611</v>
      </c>
      <c r="B790" s="18" t="s">
        <v>3224</v>
      </c>
      <c r="C790" s="18" t="s">
        <v>110</v>
      </c>
      <c r="D790" s="19">
        <v>19</v>
      </c>
      <c r="E790" s="19">
        <v>35</v>
      </c>
      <c r="F790" s="19">
        <v>11</v>
      </c>
      <c r="G790" s="19">
        <v>2</v>
      </c>
      <c r="H790" s="19">
        <v>4</v>
      </c>
      <c r="I790" s="19">
        <v>2</v>
      </c>
      <c r="J790" s="19">
        <v>4</v>
      </c>
      <c r="K790" s="20">
        <f>ROUND(1+(SUMPRODUCT(INDEX(CachTinhDiem!$B$8:$E$11,MATCH($B790,CachTinhDiem!$A$8:$A$11,0),0),$G790:$J790)-1)*9/4,1)</f>
        <v>4.5999999999999996</v>
      </c>
      <c r="L790" s="20">
        <f>ROUND(1+(INDEX(CachTinhDiem!$B$15:$E$20,MATCH($C790,CachTinhDiem!$A$15:$A$20,0),MATCH($B790,CachTinhDiem!$B$14:$E$14,0))-1)*9/4,1)</f>
        <v>5.5</v>
      </c>
      <c r="M790" s="19">
        <f t="shared" si="12"/>
        <v>8</v>
      </c>
      <c r="N790" s="23">
        <f>MAX(0,1-M790*CachTinhDiem!$B$25)</f>
        <v>0.19999999999999996</v>
      </c>
      <c r="O790" s="20">
        <f>ROUND((CachTinhDiem!$B$23*K790+CachTinhDiem!$B$24*L790)*N790,1)</f>
        <v>1</v>
      </c>
      <c r="P790" s="19" t="s">
        <v>3227</v>
      </c>
    </row>
    <row r="791" spans="1:16" ht="15" customHeight="1" x14ac:dyDescent="0.35">
      <c r="A791" s="18" t="s">
        <v>2823</v>
      </c>
      <c r="B791" s="18" t="s">
        <v>3228</v>
      </c>
      <c r="C791" s="18" t="s">
        <v>90</v>
      </c>
      <c r="D791" s="19">
        <v>6</v>
      </c>
      <c r="E791" s="19">
        <v>40</v>
      </c>
      <c r="F791" s="19">
        <v>38</v>
      </c>
      <c r="G791" s="19">
        <v>3</v>
      </c>
      <c r="H791" s="19">
        <v>5</v>
      </c>
      <c r="I791" s="19">
        <v>4</v>
      </c>
      <c r="J791" s="19">
        <v>3</v>
      </c>
      <c r="K791" s="20">
        <f>ROUND(1+(SUMPRODUCT(INDEX(CachTinhDiem!$B$8:$E$11,MATCH($B791,CachTinhDiem!$A$8:$A$11,0),0),$G791:$J791)-1)*9/4,1)</f>
        <v>6.9</v>
      </c>
      <c r="L791" s="20">
        <f>ROUND(1+(INDEX(CachTinhDiem!$B$15:$E$20,MATCH($C791,CachTinhDiem!$A$15:$A$20,0),MATCH($B791,CachTinhDiem!$B$14:$E$14,0))-1)*9/4,1)</f>
        <v>3.3</v>
      </c>
      <c r="M791" s="19">
        <f t="shared" si="12"/>
        <v>0</v>
      </c>
      <c r="N791" s="23">
        <f>MAX(0,1-M791*CachTinhDiem!$B$25)</f>
        <v>1</v>
      </c>
      <c r="O791" s="20">
        <f>ROUND((CachTinhDiem!$B$23*K791+CachTinhDiem!$B$24*L791)*N791,1)</f>
        <v>5.8</v>
      </c>
      <c r="P791" s="19" t="s">
        <v>3227</v>
      </c>
    </row>
    <row r="792" spans="1:16" ht="15" customHeight="1" x14ac:dyDescent="0.35">
      <c r="A792" s="18" t="s">
        <v>287</v>
      </c>
      <c r="B792" s="18" t="s">
        <v>3228</v>
      </c>
      <c r="C792" s="18" t="s">
        <v>90</v>
      </c>
      <c r="D792" s="19">
        <v>6</v>
      </c>
      <c r="E792" s="19">
        <v>19</v>
      </c>
      <c r="F792" s="19">
        <v>33</v>
      </c>
      <c r="G792" s="19">
        <v>4</v>
      </c>
      <c r="H792" s="19">
        <v>2</v>
      </c>
      <c r="I792" s="19">
        <v>3</v>
      </c>
      <c r="J792" s="19">
        <v>2</v>
      </c>
      <c r="K792" s="20">
        <f>ROUND(1+(SUMPRODUCT(INDEX(CachTinhDiem!$B$8:$E$11,MATCH($B792,CachTinhDiem!$A$8:$A$11,0),0),$G792:$J792)-1)*9/4,1)</f>
        <v>3.7</v>
      </c>
      <c r="L792" s="20">
        <f>ROUND(1+(INDEX(CachTinhDiem!$B$15:$E$20,MATCH($C792,CachTinhDiem!$A$15:$A$20,0),MATCH($B792,CachTinhDiem!$B$14:$E$14,0))-1)*9/4,1)</f>
        <v>3.3</v>
      </c>
      <c r="M792" s="19">
        <f t="shared" si="12"/>
        <v>14</v>
      </c>
      <c r="N792" s="23">
        <f>MAX(0,1-M792*CachTinhDiem!$B$25)</f>
        <v>0</v>
      </c>
      <c r="O792" s="20">
        <f>ROUND((CachTinhDiem!$B$23*K792+CachTinhDiem!$B$24*L792)*N792,1)</f>
        <v>0</v>
      </c>
      <c r="P792" s="19" t="s">
        <v>3227</v>
      </c>
    </row>
    <row r="793" spans="1:16" ht="15" customHeight="1" x14ac:dyDescent="0.35">
      <c r="A793" s="18" t="s">
        <v>129</v>
      </c>
      <c r="B793" s="18" t="s">
        <v>3229</v>
      </c>
      <c r="C793" s="18" t="s">
        <v>115</v>
      </c>
      <c r="D793" s="19">
        <v>23</v>
      </c>
      <c r="E793" s="19">
        <v>40</v>
      </c>
      <c r="F793" s="19">
        <v>6</v>
      </c>
      <c r="G793" s="19">
        <v>2</v>
      </c>
      <c r="H793" s="19">
        <v>5</v>
      </c>
      <c r="I793" s="19">
        <v>2</v>
      </c>
      <c r="J793" s="19">
        <v>4</v>
      </c>
      <c r="K793" s="20">
        <f>ROUND(1+(SUMPRODUCT(INDEX(CachTinhDiem!$B$8:$E$11,MATCH($B793,CachTinhDiem!$A$8:$A$11,0),0),$G793:$J793)-1)*9/4,1)</f>
        <v>6.6</v>
      </c>
      <c r="L793" s="20">
        <f>ROUND(1+(INDEX(CachTinhDiem!$B$15:$E$20,MATCH($C793,CachTinhDiem!$A$15:$A$20,0),MATCH($B793,CachTinhDiem!$B$14:$E$14,0))-1)*9/4,1)</f>
        <v>10</v>
      </c>
      <c r="M793" s="19">
        <f t="shared" si="12"/>
        <v>17</v>
      </c>
      <c r="N793" s="23">
        <f>MAX(0,1-M793*CachTinhDiem!$B$25)</f>
        <v>0</v>
      </c>
      <c r="O793" s="20">
        <f>ROUND((CachTinhDiem!$B$23*K793+CachTinhDiem!$B$24*L793)*N793,1)</f>
        <v>0</v>
      </c>
      <c r="P793" s="19" t="s">
        <v>3225</v>
      </c>
    </row>
    <row r="794" spans="1:16" ht="15" customHeight="1" x14ac:dyDescent="0.35">
      <c r="A794" s="18" t="s">
        <v>1077</v>
      </c>
      <c r="B794" s="18" t="s">
        <v>3224</v>
      </c>
      <c r="C794" s="18" t="s">
        <v>110</v>
      </c>
      <c r="D794" s="19">
        <v>5</v>
      </c>
      <c r="E794" s="19">
        <v>12</v>
      </c>
      <c r="F794" s="19">
        <v>12</v>
      </c>
      <c r="G794" s="19">
        <v>5</v>
      </c>
      <c r="H794" s="19">
        <v>1</v>
      </c>
      <c r="I794" s="19">
        <v>3</v>
      </c>
      <c r="J794" s="19">
        <v>3</v>
      </c>
      <c r="K794" s="20">
        <f>ROUND(1+(SUMPRODUCT(INDEX(CachTinhDiem!$B$8:$E$11,MATCH($B794,CachTinhDiem!$A$8:$A$11,0),0),$G794:$J794)-1)*9/4,1)</f>
        <v>5.5</v>
      </c>
      <c r="L794" s="20">
        <f>ROUND(1+(INDEX(CachTinhDiem!$B$15:$E$20,MATCH($C794,CachTinhDiem!$A$15:$A$20,0),MATCH($B794,CachTinhDiem!$B$14:$E$14,0))-1)*9/4,1)</f>
        <v>5.5</v>
      </c>
      <c r="M794" s="19">
        <f t="shared" si="12"/>
        <v>0</v>
      </c>
      <c r="N794" s="23">
        <f>MAX(0,1-M794*CachTinhDiem!$B$25)</f>
        <v>1</v>
      </c>
      <c r="O794" s="20">
        <f>ROUND((CachTinhDiem!$B$23*K794+CachTinhDiem!$B$24*L794)*N794,1)</f>
        <v>5.5</v>
      </c>
      <c r="P794" s="19" t="s">
        <v>3227</v>
      </c>
    </row>
    <row r="795" spans="1:16" ht="15" customHeight="1" x14ac:dyDescent="0.35">
      <c r="A795" s="18" t="s">
        <v>2620</v>
      </c>
      <c r="B795" s="18" t="s">
        <v>3224</v>
      </c>
      <c r="C795" s="18" t="s">
        <v>138</v>
      </c>
      <c r="D795" s="19">
        <v>8</v>
      </c>
      <c r="E795" s="19">
        <v>40</v>
      </c>
      <c r="F795" s="19">
        <v>23</v>
      </c>
      <c r="G795" s="19">
        <v>3</v>
      </c>
      <c r="H795" s="19">
        <v>5</v>
      </c>
      <c r="I795" s="19">
        <v>5</v>
      </c>
      <c r="J795" s="19">
        <v>2</v>
      </c>
      <c r="K795" s="20">
        <f>ROUND(1+(SUMPRODUCT(INDEX(CachTinhDiem!$B$8:$E$11,MATCH($B795,CachTinhDiem!$A$8:$A$11,0),0),$G795:$J795)-1)*9/4,1)</f>
        <v>8.4</v>
      </c>
      <c r="L795" s="20">
        <f>ROUND(1+(INDEX(CachTinhDiem!$B$15:$E$20,MATCH($C795,CachTinhDiem!$A$15:$A$20,0),MATCH($B795,CachTinhDiem!$B$14:$E$14,0))-1)*9/4,1)</f>
        <v>10</v>
      </c>
      <c r="M795" s="19">
        <f t="shared" si="12"/>
        <v>0</v>
      </c>
      <c r="N795" s="23">
        <f>MAX(0,1-M795*CachTinhDiem!$B$25)</f>
        <v>1</v>
      </c>
      <c r="O795" s="20">
        <f>ROUND((CachTinhDiem!$B$23*K795+CachTinhDiem!$B$24*L795)*N795,1)</f>
        <v>8.9</v>
      </c>
      <c r="P795" s="19" t="s">
        <v>3227</v>
      </c>
    </row>
    <row r="796" spans="1:16" ht="15" customHeight="1" x14ac:dyDescent="0.35">
      <c r="A796" s="18" t="s">
        <v>2799</v>
      </c>
      <c r="B796" s="18" t="s">
        <v>3229</v>
      </c>
      <c r="C796" s="18" t="s">
        <v>115</v>
      </c>
      <c r="D796" s="19">
        <v>5</v>
      </c>
      <c r="E796" s="19">
        <v>30</v>
      </c>
      <c r="F796" s="19">
        <v>36</v>
      </c>
      <c r="G796" s="19">
        <v>4</v>
      </c>
      <c r="H796" s="19">
        <v>1</v>
      </c>
      <c r="I796" s="19">
        <v>5</v>
      </c>
      <c r="J796" s="19">
        <v>1</v>
      </c>
      <c r="K796" s="20">
        <f>ROUND(1+(SUMPRODUCT(INDEX(CachTinhDiem!$B$8:$E$11,MATCH($B796,CachTinhDiem!$A$8:$A$11,0),0),$G796:$J796)-1)*9/4,1)</f>
        <v>4.4000000000000004</v>
      </c>
      <c r="L796" s="20">
        <f>ROUND(1+(INDEX(CachTinhDiem!$B$15:$E$20,MATCH($C796,CachTinhDiem!$A$15:$A$20,0),MATCH($B796,CachTinhDiem!$B$14:$E$14,0))-1)*9/4,1)</f>
        <v>10</v>
      </c>
      <c r="M796" s="19">
        <f t="shared" si="12"/>
        <v>6</v>
      </c>
      <c r="N796" s="23">
        <f>MAX(0,1-M796*CachTinhDiem!$B$25)</f>
        <v>0.39999999999999991</v>
      </c>
      <c r="O796" s="20">
        <f>ROUND((CachTinhDiem!$B$23*K796+CachTinhDiem!$B$24*L796)*N796,1)</f>
        <v>2.4</v>
      </c>
      <c r="P796" s="19" t="s">
        <v>3227</v>
      </c>
    </row>
    <row r="797" spans="1:16" ht="15" customHeight="1" x14ac:dyDescent="0.35">
      <c r="A797" s="18" t="s">
        <v>1439</v>
      </c>
      <c r="B797" s="18" t="s">
        <v>3229</v>
      </c>
      <c r="C797" s="18" t="s">
        <v>138</v>
      </c>
      <c r="D797" s="19">
        <v>28</v>
      </c>
      <c r="E797" s="19">
        <v>40</v>
      </c>
      <c r="F797" s="19">
        <v>7</v>
      </c>
      <c r="G797" s="19">
        <v>1</v>
      </c>
      <c r="H797" s="19">
        <v>5</v>
      </c>
      <c r="I797" s="19">
        <v>5</v>
      </c>
      <c r="J797" s="19">
        <v>4</v>
      </c>
      <c r="K797" s="20">
        <f>ROUND(1+(SUMPRODUCT(INDEX(CachTinhDiem!$B$8:$E$11,MATCH($B797,CachTinhDiem!$A$8:$A$11,0),0),$G797:$J797)-1)*9/4,1)</f>
        <v>8.4</v>
      </c>
      <c r="L797" s="20">
        <f>ROUND(1+(INDEX(CachTinhDiem!$B$15:$E$20,MATCH($C797,CachTinhDiem!$A$15:$A$20,0),MATCH($B797,CachTinhDiem!$B$14:$E$14,0))-1)*9/4,1)</f>
        <v>7.8</v>
      </c>
      <c r="M797" s="19">
        <f t="shared" si="12"/>
        <v>21</v>
      </c>
      <c r="N797" s="23">
        <f>MAX(0,1-M797*CachTinhDiem!$B$25)</f>
        <v>0</v>
      </c>
      <c r="O797" s="20">
        <f>ROUND((CachTinhDiem!$B$23*K797+CachTinhDiem!$B$24*L797)*N797,1)</f>
        <v>0</v>
      </c>
      <c r="P797" s="19" t="s">
        <v>3225</v>
      </c>
    </row>
    <row r="798" spans="1:16" ht="15" customHeight="1" x14ac:dyDescent="0.35">
      <c r="A798" s="18" t="s">
        <v>2008</v>
      </c>
      <c r="B798" s="18" t="s">
        <v>3228</v>
      </c>
      <c r="C798" s="18" t="s">
        <v>103</v>
      </c>
      <c r="D798" s="19">
        <v>12</v>
      </c>
      <c r="E798" s="19">
        <v>31</v>
      </c>
      <c r="F798" s="19">
        <v>15</v>
      </c>
      <c r="G798" s="19">
        <v>3</v>
      </c>
      <c r="H798" s="19">
        <v>3</v>
      </c>
      <c r="I798" s="19">
        <v>3</v>
      </c>
      <c r="J798" s="19">
        <v>4</v>
      </c>
      <c r="K798" s="20">
        <f>ROUND(1+(SUMPRODUCT(INDEX(CachTinhDiem!$B$8:$E$11,MATCH($B798,CachTinhDiem!$A$8:$A$11,0),0),$G798:$J798)-1)*9/4,1)</f>
        <v>6.9</v>
      </c>
      <c r="L798" s="20">
        <f>ROUND(1+(INDEX(CachTinhDiem!$B$15:$E$20,MATCH($C798,CachTinhDiem!$A$15:$A$20,0),MATCH($B798,CachTinhDiem!$B$14:$E$14,0))-1)*9/4,1)</f>
        <v>10</v>
      </c>
      <c r="M798" s="19">
        <f t="shared" si="12"/>
        <v>0</v>
      </c>
      <c r="N798" s="23">
        <f>MAX(0,1-M798*CachTinhDiem!$B$25)</f>
        <v>1</v>
      </c>
      <c r="O798" s="20">
        <f>ROUND((CachTinhDiem!$B$23*K798+CachTinhDiem!$B$24*L798)*N798,1)</f>
        <v>7.8</v>
      </c>
      <c r="P798" s="19" t="s">
        <v>3227</v>
      </c>
    </row>
    <row r="799" spans="1:16" ht="15" customHeight="1" x14ac:dyDescent="0.35">
      <c r="A799" s="18" t="s">
        <v>2650</v>
      </c>
      <c r="B799" s="18" t="s">
        <v>3226</v>
      </c>
      <c r="C799" s="18" t="s">
        <v>103</v>
      </c>
      <c r="D799" s="19">
        <v>16</v>
      </c>
      <c r="E799" s="19">
        <v>34</v>
      </c>
      <c r="F799" s="19">
        <v>33</v>
      </c>
      <c r="G799" s="19">
        <v>2</v>
      </c>
      <c r="H799" s="19">
        <v>1</v>
      </c>
      <c r="I799" s="19">
        <v>4</v>
      </c>
      <c r="J799" s="19">
        <v>4</v>
      </c>
      <c r="K799" s="20">
        <f>ROUND(1+(SUMPRODUCT(INDEX(CachTinhDiem!$B$8:$E$11,MATCH($B799,CachTinhDiem!$A$8:$A$11,0),0),$G799:$J799)-1)*9/4,1)</f>
        <v>5.7</v>
      </c>
      <c r="L799" s="20">
        <f>ROUND(1+(INDEX(CachTinhDiem!$B$15:$E$20,MATCH($C799,CachTinhDiem!$A$15:$A$20,0),MATCH($B799,CachTinhDiem!$B$14:$E$14,0))-1)*9/4,1)</f>
        <v>3.3</v>
      </c>
      <c r="M799" s="19">
        <f t="shared" si="12"/>
        <v>0</v>
      </c>
      <c r="N799" s="23">
        <f>MAX(0,1-M799*CachTinhDiem!$B$25)</f>
        <v>1</v>
      </c>
      <c r="O799" s="20">
        <f>ROUND((CachTinhDiem!$B$23*K799+CachTinhDiem!$B$24*L799)*N799,1)</f>
        <v>5</v>
      </c>
      <c r="P799" s="19" t="s">
        <v>3227</v>
      </c>
    </row>
    <row r="800" spans="1:16" ht="15" customHeight="1" x14ac:dyDescent="0.35">
      <c r="A800" s="18" t="s">
        <v>2736</v>
      </c>
      <c r="B800" s="18" t="s">
        <v>3226</v>
      </c>
      <c r="C800" s="18" t="s">
        <v>103</v>
      </c>
      <c r="D800" s="19">
        <v>5</v>
      </c>
      <c r="E800" s="19">
        <v>34</v>
      </c>
      <c r="F800" s="19">
        <v>38</v>
      </c>
      <c r="G800" s="19">
        <v>4</v>
      </c>
      <c r="H800" s="19">
        <v>1</v>
      </c>
      <c r="I800" s="19">
        <v>2</v>
      </c>
      <c r="J800" s="19">
        <v>5</v>
      </c>
      <c r="K800" s="20">
        <f>ROUND(1+(SUMPRODUCT(INDEX(CachTinhDiem!$B$8:$E$11,MATCH($B800,CachTinhDiem!$A$8:$A$11,0),0),$G800:$J800)-1)*9/4,1)</f>
        <v>3.9</v>
      </c>
      <c r="L800" s="20">
        <f>ROUND(1+(INDEX(CachTinhDiem!$B$15:$E$20,MATCH($C800,CachTinhDiem!$A$15:$A$20,0),MATCH($B800,CachTinhDiem!$B$14:$E$14,0))-1)*9/4,1)</f>
        <v>3.3</v>
      </c>
      <c r="M800" s="19">
        <f t="shared" si="12"/>
        <v>4</v>
      </c>
      <c r="N800" s="23">
        <f>MAX(0,1-M800*CachTinhDiem!$B$25)</f>
        <v>0.6</v>
      </c>
      <c r="O800" s="20">
        <f>ROUND((CachTinhDiem!$B$23*K800+CachTinhDiem!$B$24*L800)*N800,1)</f>
        <v>2.2000000000000002</v>
      </c>
      <c r="P800" s="19" t="s">
        <v>3227</v>
      </c>
    </row>
    <row r="801" spans="1:16" ht="15" customHeight="1" x14ac:dyDescent="0.35">
      <c r="A801" s="18" t="s">
        <v>2326</v>
      </c>
      <c r="B801" s="18" t="s">
        <v>3226</v>
      </c>
      <c r="C801" s="18" t="s">
        <v>110</v>
      </c>
      <c r="D801" s="19">
        <v>22</v>
      </c>
      <c r="E801" s="19">
        <v>37</v>
      </c>
      <c r="F801" s="19">
        <v>20</v>
      </c>
      <c r="G801" s="19">
        <v>2</v>
      </c>
      <c r="H801" s="19">
        <v>5</v>
      </c>
      <c r="I801" s="19">
        <v>2</v>
      </c>
      <c r="J801" s="19">
        <v>4</v>
      </c>
      <c r="K801" s="20">
        <f>ROUND(1+(SUMPRODUCT(INDEX(CachTinhDiem!$B$8:$E$11,MATCH($B801,CachTinhDiem!$A$8:$A$11,0),0),$G801:$J801)-1)*9/4,1)</f>
        <v>6.2</v>
      </c>
      <c r="L801" s="20">
        <f>ROUND(1+(INDEX(CachTinhDiem!$B$15:$E$20,MATCH($C801,CachTinhDiem!$A$15:$A$20,0),MATCH($B801,CachTinhDiem!$B$14:$E$14,0))-1)*9/4,1)</f>
        <v>5.5</v>
      </c>
      <c r="M801" s="19">
        <f t="shared" si="12"/>
        <v>2</v>
      </c>
      <c r="N801" s="23">
        <f>MAX(0,1-M801*CachTinhDiem!$B$25)</f>
        <v>0.8</v>
      </c>
      <c r="O801" s="20">
        <f>ROUND((CachTinhDiem!$B$23*K801+CachTinhDiem!$B$24*L801)*N801,1)</f>
        <v>4.8</v>
      </c>
      <c r="P801" s="19" t="s">
        <v>3227</v>
      </c>
    </row>
    <row r="802" spans="1:16" ht="15" customHeight="1" x14ac:dyDescent="0.35">
      <c r="A802" s="18" t="s">
        <v>1167</v>
      </c>
      <c r="B802" s="18" t="s">
        <v>3226</v>
      </c>
      <c r="C802" s="18" t="s">
        <v>150</v>
      </c>
      <c r="D802" s="19">
        <v>5</v>
      </c>
      <c r="E802" s="19">
        <v>20</v>
      </c>
      <c r="F802" s="19">
        <v>26</v>
      </c>
      <c r="G802" s="19">
        <v>4</v>
      </c>
      <c r="H802" s="19">
        <v>1</v>
      </c>
      <c r="I802" s="19">
        <v>2</v>
      </c>
      <c r="J802" s="19">
        <v>3</v>
      </c>
      <c r="K802" s="20">
        <f>ROUND(1+(SUMPRODUCT(INDEX(CachTinhDiem!$B$8:$E$11,MATCH($B802,CachTinhDiem!$A$8:$A$11,0),0),$G802:$J802)-1)*9/4,1)</f>
        <v>3</v>
      </c>
      <c r="L802" s="20">
        <f>ROUND(1+(INDEX(CachTinhDiem!$B$15:$E$20,MATCH($C802,CachTinhDiem!$A$15:$A$20,0),MATCH($B802,CachTinhDiem!$B$14:$E$14,0))-1)*9/4,1)</f>
        <v>10</v>
      </c>
      <c r="M802" s="19">
        <f t="shared" si="12"/>
        <v>6</v>
      </c>
      <c r="N802" s="23">
        <f>MAX(0,1-M802*CachTinhDiem!$B$25)</f>
        <v>0.39999999999999991</v>
      </c>
      <c r="O802" s="20">
        <f>ROUND((CachTinhDiem!$B$23*K802+CachTinhDiem!$B$24*L802)*N802,1)</f>
        <v>2</v>
      </c>
      <c r="P802" s="19" t="s">
        <v>3227</v>
      </c>
    </row>
    <row r="803" spans="1:16" ht="15" customHeight="1" x14ac:dyDescent="0.35">
      <c r="A803" s="18" t="s">
        <v>2344</v>
      </c>
      <c r="B803" s="18" t="s">
        <v>3224</v>
      </c>
      <c r="C803" s="18" t="s">
        <v>110</v>
      </c>
      <c r="D803" s="19">
        <v>23</v>
      </c>
      <c r="E803" s="19">
        <v>39</v>
      </c>
      <c r="F803" s="19">
        <v>17</v>
      </c>
      <c r="G803" s="19">
        <v>1</v>
      </c>
      <c r="H803" s="19">
        <v>5</v>
      </c>
      <c r="I803" s="19">
        <v>2</v>
      </c>
      <c r="J803" s="19">
        <v>3</v>
      </c>
      <c r="K803" s="20">
        <f>ROUND(1+(SUMPRODUCT(INDEX(CachTinhDiem!$B$8:$E$11,MATCH($B803,CachTinhDiem!$A$8:$A$11,0),0),$G803:$J803)-1)*9/4,1)</f>
        <v>4.4000000000000004</v>
      </c>
      <c r="L803" s="20">
        <f>ROUND(1+(INDEX(CachTinhDiem!$B$15:$E$20,MATCH($C803,CachTinhDiem!$A$15:$A$20,0),MATCH($B803,CachTinhDiem!$B$14:$E$14,0))-1)*9/4,1)</f>
        <v>5.5</v>
      </c>
      <c r="M803" s="19">
        <f t="shared" si="12"/>
        <v>6</v>
      </c>
      <c r="N803" s="23">
        <f>MAX(0,1-M803*CachTinhDiem!$B$25)</f>
        <v>0.39999999999999991</v>
      </c>
      <c r="O803" s="20">
        <f>ROUND((CachTinhDiem!$B$23*K803+CachTinhDiem!$B$24*L803)*N803,1)</f>
        <v>1.9</v>
      </c>
      <c r="P803" s="19" t="s">
        <v>3227</v>
      </c>
    </row>
    <row r="804" spans="1:16" ht="15" customHeight="1" x14ac:dyDescent="0.35">
      <c r="A804" s="18" t="s">
        <v>894</v>
      </c>
      <c r="B804" s="18" t="s">
        <v>3226</v>
      </c>
      <c r="C804" s="18" t="s">
        <v>110</v>
      </c>
      <c r="D804" s="19">
        <v>19</v>
      </c>
      <c r="E804" s="19">
        <v>34</v>
      </c>
      <c r="F804" s="19">
        <v>7</v>
      </c>
      <c r="G804" s="19">
        <v>2</v>
      </c>
      <c r="H804" s="19">
        <v>3</v>
      </c>
      <c r="I804" s="19">
        <v>2</v>
      </c>
      <c r="J804" s="19">
        <v>5</v>
      </c>
      <c r="K804" s="20">
        <f>ROUND(1+(SUMPRODUCT(INDEX(CachTinhDiem!$B$8:$E$11,MATCH($B804,CachTinhDiem!$A$8:$A$11,0),0),$G804:$J804)-1)*9/4,1)</f>
        <v>5.3</v>
      </c>
      <c r="L804" s="20">
        <f>ROUND(1+(INDEX(CachTinhDiem!$B$15:$E$20,MATCH($C804,CachTinhDiem!$A$15:$A$20,0),MATCH($B804,CachTinhDiem!$B$14:$E$14,0))-1)*9/4,1)</f>
        <v>5.5</v>
      </c>
      <c r="M804" s="19">
        <f t="shared" si="12"/>
        <v>12</v>
      </c>
      <c r="N804" s="23">
        <f>MAX(0,1-M804*CachTinhDiem!$B$25)</f>
        <v>0</v>
      </c>
      <c r="O804" s="20">
        <f>ROUND((CachTinhDiem!$B$23*K804+CachTinhDiem!$B$24*L804)*N804,1)</f>
        <v>0</v>
      </c>
      <c r="P804" s="19" t="s">
        <v>3227</v>
      </c>
    </row>
    <row r="805" spans="1:16" ht="15" customHeight="1" x14ac:dyDescent="0.35">
      <c r="A805" s="18" t="s">
        <v>1583</v>
      </c>
      <c r="B805" s="18" t="s">
        <v>3224</v>
      </c>
      <c r="C805" s="18" t="s">
        <v>150</v>
      </c>
      <c r="D805" s="19">
        <v>5</v>
      </c>
      <c r="E805" s="19">
        <v>18</v>
      </c>
      <c r="F805" s="19">
        <v>16</v>
      </c>
      <c r="G805" s="19">
        <v>4</v>
      </c>
      <c r="H805" s="19">
        <v>1</v>
      </c>
      <c r="I805" s="19">
        <v>3</v>
      </c>
      <c r="J805" s="19">
        <v>3</v>
      </c>
      <c r="K805" s="20">
        <f>ROUND(1+(SUMPRODUCT(INDEX(CachTinhDiem!$B$8:$E$11,MATCH($B805,CachTinhDiem!$A$8:$A$11,0),0),$G805:$J805)-1)*9/4,1)</f>
        <v>5.0999999999999996</v>
      </c>
      <c r="L805" s="20">
        <f>ROUND(1+(INDEX(CachTinhDiem!$B$15:$E$20,MATCH($C805,CachTinhDiem!$A$15:$A$20,0),MATCH($B805,CachTinhDiem!$B$14:$E$14,0))-1)*9/4,1)</f>
        <v>3.3</v>
      </c>
      <c r="M805" s="19">
        <f t="shared" si="12"/>
        <v>0</v>
      </c>
      <c r="N805" s="23">
        <f>MAX(0,1-M805*CachTinhDiem!$B$25)</f>
        <v>1</v>
      </c>
      <c r="O805" s="20">
        <f>ROUND((CachTinhDiem!$B$23*K805+CachTinhDiem!$B$24*L805)*N805,1)</f>
        <v>4.5999999999999996</v>
      </c>
      <c r="P805" s="19" t="s">
        <v>3227</v>
      </c>
    </row>
    <row r="806" spans="1:16" ht="15" customHeight="1" x14ac:dyDescent="0.35">
      <c r="A806" s="18" t="s">
        <v>852</v>
      </c>
      <c r="B806" s="18" t="s">
        <v>3226</v>
      </c>
      <c r="C806" s="18" t="s">
        <v>103</v>
      </c>
      <c r="D806" s="19">
        <v>21</v>
      </c>
      <c r="E806" s="19">
        <v>34</v>
      </c>
      <c r="F806" s="19">
        <v>10</v>
      </c>
      <c r="G806" s="19">
        <v>2</v>
      </c>
      <c r="H806" s="19">
        <v>4</v>
      </c>
      <c r="I806" s="19">
        <v>2</v>
      </c>
      <c r="J806" s="19">
        <v>5</v>
      </c>
      <c r="K806" s="20">
        <f>ROUND(1+(SUMPRODUCT(INDEX(CachTinhDiem!$B$8:$E$11,MATCH($B806,CachTinhDiem!$A$8:$A$11,0),0),$G806:$J806)-1)*9/4,1)</f>
        <v>6</v>
      </c>
      <c r="L806" s="20">
        <f>ROUND(1+(INDEX(CachTinhDiem!$B$15:$E$20,MATCH($C806,CachTinhDiem!$A$15:$A$20,0),MATCH($B806,CachTinhDiem!$B$14:$E$14,0))-1)*9/4,1)</f>
        <v>3.3</v>
      </c>
      <c r="M806" s="19">
        <f t="shared" si="12"/>
        <v>11</v>
      </c>
      <c r="N806" s="23">
        <f>MAX(0,1-M806*CachTinhDiem!$B$25)</f>
        <v>0</v>
      </c>
      <c r="O806" s="20">
        <f>ROUND((CachTinhDiem!$B$23*K806+CachTinhDiem!$B$24*L806)*N806,1)</f>
        <v>0</v>
      </c>
      <c r="P806" s="19" t="s">
        <v>3227</v>
      </c>
    </row>
    <row r="807" spans="1:16" ht="15" customHeight="1" x14ac:dyDescent="0.35">
      <c r="A807" s="18" t="s">
        <v>1135</v>
      </c>
      <c r="B807" s="18" t="s">
        <v>3224</v>
      </c>
      <c r="C807" s="18" t="s">
        <v>138</v>
      </c>
      <c r="D807" s="19">
        <v>28</v>
      </c>
      <c r="E807" s="19">
        <v>40</v>
      </c>
      <c r="F807" s="19">
        <v>20</v>
      </c>
      <c r="G807" s="19">
        <v>2</v>
      </c>
      <c r="H807" s="19">
        <v>4</v>
      </c>
      <c r="I807" s="19">
        <v>4</v>
      </c>
      <c r="J807" s="19">
        <v>4</v>
      </c>
      <c r="K807" s="20">
        <f>ROUND(1+(SUMPRODUCT(INDEX(CachTinhDiem!$B$8:$E$11,MATCH($B807,CachTinhDiem!$A$8:$A$11,0),0),$G807:$J807)-1)*9/4,1)</f>
        <v>6.9</v>
      </c>
      <c r="L807" s="20">
        <f>ROUND(1+(INDEX(CachTinhDiem!$B$15:$E$20,MATCH($C807,CachTinhDiem!$A$15:$A$20,0),MATCH($B807,CachTinhDiem!$B$14:$E$14,0))-1)*9/4,1)</f>
        <v>10</v>
      </c>
      <c r="M807" s="19">
        <f t="shared" si="12"/>
        <v>8</v>
      </c>
      <c r="N807" s="23">
        <f>MAX(0,1-M807*CachTinhDiem!$B$25)</f>
        <v>0.19999999999999996</v>
      </c>
      <c r="O807" s="20">
        <f>ROUND((CachTinhDiem!$B$23*K807+CachTinhDiem!$B$24*L807)*N807,1)</f>
        <v>1.6</v>
      </c>
      <c r="P807" s="19" t="s">
        <v>3227</v>
      </c>
    </row>
    <row r="808" spans="1:16" ht="15" customHeight="1" x14ac:dyDescent="0.35">
      <c r="A808" s="18" t="s">
        <v>1163</v>
      </c>
      <c r="B808" s="18" t="s">
        <v>3226</v>
      </c>
      <c r="C808" s="18" t="s">
        <v>150</v>
      </c>
      <c r="D808" s="19">
        <v>6</v>
      </c>
      <c r="E808" s="19">
        <v>18</v>
      </c>
      <c r="F808" s="19">
        <v>8</v>
      </c>
      <c r="G808" s="19">
        <v>4</v>
      </c>
      <c r="H808" s="19">
        <v>2</v>
      </c>
      <c r="I808" s="19">
        <v>2</v>
      </c>
      <c r="J808" s="19">
        <v>3</v>
      </c>
      <c r="K808" s="20">
        <f>ROUND(1+(SUMPRODUCT(INDEX(CachTinhDiem!$B$8:$E$11,MATCH($B808,CachTinhDiem!$A$8:$A$11,0),0),$G808:$J808)-1)*9/4,1)</f>
        <v>3.7</v>
      </c>
      <c r="L808" s="20">
        <f>ROUND(1+(INDEX(CachTinhDiem!$B$15:$E$20,MATCH($C808,CachTinhDiem!$A$15:$A$20,0),MATCH($B808,CachTinhDiem!$B$14:$E$14,0))-1)*9/4,1)</f>
        <v>10</v>
      </c>
      <c r="M808" s="19">
        <f t="shared" si="12"/>
        <v>0</v>
      </c>
      <c r="N808" s="23">
        <f>MAX(0,1-M808*CachTinhDiem!$B$25)</f>
        <v>1</v>
      </c>
      <c r="O808" s="20">
        <f>ROUND((CachTinhDiem!$B$23*K808+CachTinhDiem!$B$24*L808)*N808,1)</f>
        <v>5.6</v>
      </c>
      <c r="P808" s="19" t="s">
        <v>3227</v>
      </c>
    </row>
    <row r="809" spans="1:16" ht="15" customHeight="1" x14ac:dyDescent="0.35">
      <c r="A809" s="18" t="s">
        <v>491</v>
      </c>
      <c r="B809" s="18" t="s">
        <v>3229</v>
      </c>
      <c r="C809" s="18" t="s">
        <v>103</v>
      </c>
      <c r="D809" s="19">
        <v>6</v>
      </c>
      <c r="E809" s="19">
        <v>18</v>
      </c>
      <c r="F809" s="19">
        <v>31</v>
      </c>
      <c r="G809" s="19">
        <v>4</v>
      </c>
      <c r="H809" s="19">
        <v>2</v>
      </c>
      <c r="I809" s="19">
        <v>2</v>
      </c>
      <c r="J809" s="19">
        <v>2</v>
      </c>
      <c r="K809" s="20">
        <f>ROUND(1+(SUMPRODUCT(INDEX(CachTinhDiem!$B$8:$E$11,MATCH($B809,CachTinhDiem!$A$8:$A$11,0),0),$G809:$J809)-1)*9/4,1)</f>
        <v>3.7</v>
      </c>
      <c r="L809" s="20">
        <f>ROUND(1+(INDEX(CachTinhDiem!$B$15:$E$20,MATCH($C809,CachTinhDiem!$A$15:$A$20,0),MATCH($B809,CachTinhDiem!$B$14:$E$14,0))-1)*9/4,1)</f>
        <v>7.8</v>
      </c>
      <c r="M809" s="19">
        <f t="shared" si="12"/>
        <v>13</v>
      </c>
      <c r="N809" s="23">
        <f>MAX(0,1-M809*CachTinhDiem!$B$25)</f>
        <v>0</v>
      </c>
      <c r="O809" s="20">
        <f>ROUND((CachTinhDiem!$B$23*K809+CachTinhDiem!$B$24*L809)*N809,1)</f>
        <v>0</v>
      </c>
      <c r="P809" s="19" t="s">
        <v>3227</v>
      </c>
    </row>
    <row r="810" spans="1:16" ht="15" customHeight="1" x14ac:dyDescent="0.35">
      <c r="A810" s="18" t="s">
        <v>1713</v>
      </c>
      <c r="B810" s="18" t="s">
        <v>3228</v>
      </c>
      <c r="C810" s="18" t="s">
        <v>90</v>
      </c>
      <c r="D810" s="19">
        <v>10</v>
      </c>
      <c r="E810" s="19">
        <v>32</v>
      </c>
      <c r="F810" s="19">
        <v>21</v>
      </c>
      <c r="G810" s="19">
        <v>3</v>
      </c>
      <c r="H810" s="19">
        <v>2</v>
      </c>
      <c r="I810" s="19">
        <v>3</v>
      </c>
      <c r="J810" s="19">
        <v>3</v>
      </c>
      <c r="K810" s="20">
        <f>ROUND(1+(SUMPRODUCT(INDEX(CachTinhDiem!$B$8:$E$11,MATCH($B810,CachTinhDiem!$A$8:$A$11,0),0),$G810:$J810)-1)*9/4,1)</f>
        <v>5.0999999999999996</v>
      </c>
      <c r="L810" s="20">
        <f>ROUND(1+(INDEX(CachTinhDiem!$B$15:$E$20,MATCH($C810,CachTinhDiem!$A$15:$A$20,0),MATCH($B810,CachTinhDiem!$B$14:$E$14,0))-1)*9/4,1)</f>
        <v>3.3</v>
      </c>
      <c r="M810" s="19">
        <f t="shared" si="12"/>
        <v>0</v>
      </c>
      <c r="N810" s="23">
        <f>MAX(0,1-M810*CachTinhDiem!$B$25)</f>
        <v>1</v>
      </c>
      <c r="O810" s="20">
        <f>ROUND((CachTinhDiem!$B$23*K810+CachTinhDiem!$B$24*L810)*N810,1)</f>
        <v>4.5999999999999996</v>
      </c>
      <c r="P810" s="19" t="s">
        <v>3227</v>
      </c>
    </row>
    <row r="811" spans="1:16" ht="15" customHeight="1" x14ac:dyDescent="0.35">
      <c r="A811" s="18" t="s">
        <v>342</v>
      </c>
      <c r="B811" s="18" t="s">
        <v>3226</v>
      </c>
      <c r="C811" s="18" t="s">
        <v>115</v>
      </c>
      <c r="D811" s="19">
        <v>12</v>
      </c>
      <c r="E811" s="19">
        <v>27</v>
      </c>
      <c r="F811" s="19">
        <v>34</v>
      </c>
      <c r="G811" s="19">
        <v>3</v>
      </c>
      <c r="H811" s="19">
        <v>2</v>
      </c>
      <c r="I811" s="19">
        <v>3</v>
      </c>
      <c r="J811" s="19">
        <v>4</v>
      </c>
      <c r="K811" s="20">
        <f>ROUND(1+(SUMPRODUCT(INDEX(CachTinhDiem!$B$8:$E$11,MATCH($B811,CachTinhDiem!$A$8:$A$11,0),0),$G811:$J811)-1)*9/4,1)</f>
        <v>5.3</v>
      </c>
      <c r="L811" s="20">
        <f>ROUND(1+(INDEX(CachTinhDiem!$B$15:$E$20,MATCH($C811,CachTinhDiem!$A$15:$A$20,0),MATCH($B811,CachTinhDiem!$B$14:$E$14,0))-1)*9/4,1)</f>
        <v>10</v>
      </c>
      <c r="M811" s="19">
        <f t="shared" si="12"/>
        <v>7</v>
      </c>
      <c r="N811" s="23">
        <f>MAX(0,1-M811*CachTinhDiem!$B$25)</f>
        <v>0.29999999999999993</v>
      </c>
      <c r="O811" s="20">
        <f>ROUND((CachTinhDiem!$B$23*K811+CachTinhDiem!$B$24*L811)*N811,1)</f>
        <v>2</v>
      </c>
      <c r="P811" s="19" t="s">
        <v>3227</v>
      </c>
    </row>
    <row r="812" spans="1:16" ht="15" customHeight="1" x14ac:dyDescent="0.35">
      <c r="A812" s="18" t="s">
        <v>2570</v>
      </c>
      <c r="B812" s="18" t="s">
        <v>3226</v>
      </c>
      <c r="C812" s="18" t="s">
        <v>90</v>
      </c>
      <c r="D812" s="19">
        <v>14</v>
      </c>
      <c r="E812" s="19">
        <v>34</v>
      </c>
      <c r="F812" s="19">
        <v>12</v>
      </c>
      <c r="G812" s="19">
        <v>3</v>
      </c>
      <c r="H812" s="19">
        <v>1</v>
      </c>
      <c r="I812" s="19">
        <v>2</v>
      </c>
      <c r="J812" s="19">
        <v>3</v>
      </c>
      <c r="K812" s="20">
        <f>ROUND(1+(SUMPRODUCT(INDEX(CachTinhDiem!$B$8:$E$11,MATCH($B812,CachTinhDiem!$A$8:$A$11,0),0),$G812:$J812)-1)*9/4,1)</f>
        <v>3</v>
      </c>
      <c r="L812" s="20">
        <f>ROUND(1+(INDEX(CachTinhDiem!$B$15:$E$20,MATCH($C812,CachTinhDiem!$A$15:$A$20,0),MATCH($B812,CachTinhDiem!$B$14:$E$14,0))-1)*9/4,1)</f>
        <v>7.8</v>
      </c>
      <c r="M812" s="19">
        <f t="shared" si="12"/>
        <v>2</v>
      </c>
      <c r="N812" s="23">
        <f>MAX(0,1-M812*CachTinhDiem!$B$25)</f>
        <v>0.8</v>
      </c>
      <c r="O812" s="20">
        <f>ROUND((CachTinhDiem!$B$23*K812+CachTinhDiem!$B$24*L812)*N812,1)</f>
        <v>3.6</v>
      </c>
      <c r="P812" s="19" t="s">
        <v>3227</v>
      </c>
    </row>
    <row r="813" spans="1:16" ht="15" customHeight="1" x14ac:dyDescent="0.35">
      <c r="A813" s="18" t="s">
        <v>1449</v>
      </c>
      <c r="B813" s="18" t="s">
        <v>3229</v>
      </c>
      <c r="C813" s="18" t="s">
        <v>90</v>
      </c>
      <c r="D813" s="19">
        <v>11</v>
      </c>
      <c r="E813" s="19">
        <v>29</v>
      </c>
      <c r="F813" s="19">
        <v>34</v>
      </c>
      <c r="G813" s="19">
        <v>2</v>
      </c>
      <c r="H813" s="19">
        <v>3</v>
      </c>
      <c r="I813" s="19">
        <v>4</v>
      </c>
      <c r="J813" s="19">
        <v>4</v>
      </c>
      <c r="K813" s="20">
        <f>ROUND(1+(SUMPRODUCT(INDEX(CachTinhDiem!$B$8:$E$11,MATCH($B813,CachTinhDiem!$A$8:$A$11,0),0),$G813:$J813)-1)*9/4,1)</f>
        <v>6.6</v>
      </c>
      <c r="L813" s="20">
        <f>ROUND(1+(INDEX(CachTinhDiem!$B$15:$E$20,MATCH($C813,CachTinhDiem!$A$15:$A$20,0),MATCH($B813,CachTinhDiem!$B$14:$E$14,0))-1)*9/4,1)</f>
        <v>7.8</v>
      </c>
      <c r="M813" s="19">
        <f t="shared" si="12"/>
        <v>5</v>
      </c>
      <c r="N813" s="23">
        <f>MAX(0,1-M813*CachTinhDiem!$B$25)</f>
        <v>0.5</v>
      </c>
      <c r="O813" s="20">
        <f>ROUND((CachTinhDiem!$B$23*K813+CachTinhDiem!$B$24*L813)*N813,1)</f>
        <v>3.5</v>
      </c>
      <c r="P813" s="19" t="s">
        <v>3227</v>
      </c>
    </row>
    <row r="814" spans="1:16" ht="15" customHeight="1" x14ac:dyDescent="0.35">
      <c r="A814" s="18" t="s">
        <v>2606</v>
      </c>
      <c r="B814" s="18" t="s">
        <v>3224</v>
      </c>
      <c r="C814" s="18" t="s">
        <v>90</v>
      </c>
      <c r="D814" s="19">
        <v>5</v>
      </c>
      <c r="E814" s="19">
        <v>21</v>
      </c>
      <c r="F814" s="19">
        <v>33</v>
      </c>
      <c r="G814" s="19">
        <v>4</v>
      </c>
      <c r="H814" s="19">
        <v>1</v>
      </c>
      <c r="I814" s="19">
        <v>3</v>
      </c>
      <c r="J814" s="19">
        <v>3</v>
      </c>
      <c r="K814" s="20">
        <f>ROUND(1+(SUMPRODUCT(INDEX(CachTinhDiem!$B$8:$E$11,MATCH($B814,CachTinhDiem!$A$8:$A$11,0),0),$G814:$J814)-1)*9/4,1)</f>
        <v>5.0999999999999996</v>
      </c>
      <c r="L814" s="20">
        <f>ROUND(1+(INDEX(CachTinhDiem!$B$15:$E$20,MATCH($C814,CachTinhDiem!$A$15:$A$20,0),MATCH($B814,CachTinhDiem!$B$14:$E$14,0))-1)*9/4,1)</f>
        <v>5.5</v>
      </c>
      <c r="M814" s="19">
        <f t="shared" si="12"/>
        <v>12</v>
      </c>
      <c r="N814" s="23">
        <f>MAX(0,1-M814*CachTinhDiem!$B$25)</f>
        <v>0</v>
      </c>
      <c r="O814" s="20">
        <f>ROUND((CachTinhDiem!$B$23*K814+CachTinhDiem!$B$24*L814)*N814,1)</f>
        <v>0</v>
      </c>
      <c r="P814" s="19" t="s">
        <v>3227</v>
      </c>
    </row>
    <row r="815" spans="1:16" ht="15" customHeight="1" x14ac:dyDescent="0.35">
      <c r="A815" s="18" t="s">
        <v>2594</v>
      </c>
      <c r="B815" s="18" t="s">
        <v>3226</v>
      </c>
      <c r="C815" s="18" t="s">
        <v>103</v>
      </c>
      <c r="D815" s="19">
        <v>5</v>
      </c>
      <c r="E815" s="19">
        <v>34</v>
      </c>
      <c r="F815" s="19">
        <v>31</v>
      </c>
      <c r="G815" s="19">
        <v>4</v>
      </c>
      <c r="H815" s="19">
        <v>1</v>
      </c>
      <c r="I815" s="19">
        <v>3</v>
      </c>
      <c r="J815" s="19">
        <v>5</v>
      </c>
      <c r="K815" s="20">
        <f>ROUND(1+(SUMPRODUCT(INDEX(CachTinhDiem!$B$8:$E$11,MATCH($B815,CachTinhDiem!$A$8:$A$11,0),0),$G815:$J815)-1)*9/4,1)</f>
        <v>5.0999999999999996</v>
      </c>
      <c r="L815" s="20">
        <f>ROUND(1+(INDEX(CachTinhDiem!$B$15:$E$20,MATCH($C815,CachTinhDiem!$A$15:$A$20,0),MATCH($B815,CachTinhDiem!$B$14:$E$14,0))-1)*9/4,1)</f>
        <v>3.3</v>
      </c>
      <c r="M815" s="19">
        <f t="shared" si="12"/>
        <v>0</v>
      </c>
      <c r="N815" s="23">
        <f>MAX(0,1-M815*CachTinhDiem!$B$25)</f>
        <v>1</v>
      </c>
      <c r="O815" s="20">
        <f>ROUND((CachTinhDiem!$B$23*K815+CachTinhDiem!$B$24*L815)*N815,1)</f>
        <v>4.5999999999999996</v>
      </c>
      <c r="P815" s="19" t="s">
        <v>3225</v>
      </c>
    </row>
    <row r="816" spans="1:16" ht="15" customHeight="1" x14ac:dyDescent="0.35">
      <c r="A816" s="18" t="s">
        <v>1377</v>
      </c>
      <c r="B816" s="18" t="s">
        <v>3229</v>
      </c>
      <c r="C816" s="18" t="s">
        <v>138</v>
      </c>
      <c r="D816" s="19">
        <v>5</v>
      </c>
      <c r="E816" s="19">
        <v>17</v>
      </c>
      <c r="F816" s="19">
        <v>6</v>
      </c>
      <c r="G816" s="19">
        <v>3</v>
      </c>
      <c r="H816" s="19">
        <v>2</v>
      </c>
      <c r="I816" s="19">
        <v>3</v>
      </c>
      <c r="J816" s="19">
        <v>3</v>
      </c>
      <c r="K816" s="20">
        <f>ROUND(1+(SUMPRODUCT(INDEX(CachTinhDiem!$B$8:$E$11,MATCH($B816,CachTinhDiem!$A$8:$A$11,0),0),$G816:$J816)-1)*9/4,1)</f>
        <v>4.8</v>
      </c>
      <c r="L816" s="20">
        <f>ROUND(1+(INDEX(CachTinhDiem!$B$15:$E$20,MATCH($C816,CachTinhDiem!$A$15:$A$20,0),MATCH($B816,CachTinhDiem!$B$14:$E$14,0))-1)*9/4,1)</f>
        <v>7.8</v>
      </c>
      <c r="M816" s="19">
        <f t="shared" si="12"/>
        <v>0</v>
      </c>
      <c r="N816" s="23">
        <f>MAX(0,1-M816*CachTinhDiem!$B$25)</f>
        <v>1</v>
      </c>
      <c r="O816" s="20">
        <f>ROUND((CachTinhDiem!$B$23*K816+CachTinhDiem!$B$24*L816)*N816,1)</f>
        <v>5.7</v>
      </c>
      <c r="P816" s="19" t="s">
        <v>3227</v>
      </c>
    </row>
    <row r="817" spans="1:16" ht="15" customHeight="1" x14ac:dyDescent="0.35">
      <c r="A817" s="18" t="s">
        <v>2907</v>
      </c>
      <c r="B817" s="18" t="s">
        <v>3229</v>
      </c>
      <c r="C817" s="18" t="s">
        <v>103</v>
      </c>
      <c r="D817" s="19">
        <v>18</v>
      </c>
      <c r="E817" s="19">
        <v>36</v>
      </c>
      <c r="F817" s="19">
        <v>37</v>
      </c>
      <c r="G817" s="19">
        <v>2</v>
      </c>
      <c r="H817" s="19">
        <v>4</v>
      </c>
      <c r="I817" s="19">
        <v>1</v>
      </c>
      <c r="J817" s="19">
        <v>5</v>
      </c>
      <c r="K817" s="20">
        <f>ROUND(1+(SUMPRODUCT(INDEX(CachTinhDiem!$B$8:$E$11,MATCH($B817,CachTinhDiem!$A$8:$A$11,0),0),$G817:$J817)-1)*9/4,1)</f>
        <v>6</v>
      </c>
      <c r="L817" s="20">
        <f>ROUND(1+(INDEX(CachTinhDiem!$B$15:$E$20,MATCH($C817,CachTinhDiem!$A$15:$A$20,0),MATCH($B817,CachTinhDiem!$B$14:$E$14,0))-1)*9/4,1)</f>
        <v>7.8</v>
      </c>
      <c r="M817" s="19">
        <f t="shared" si="12"/>
        <v>1</v>
      </c>
      <c r="N817" s="23">
        <f>MAX(0,1-M817*CachTinhDiem!$B$25)</f>
        <v>0.9</v>
      </c>
      <c r="O817" s="20">
        <f>ROUND((CachTinhDiem!$B$23*K817+CachTinhDiem!$B$24*L817)*N817,1)</f>
        <v>5.9</v>
      </c>
      <c r="P817" s="19" t="s">
        <v>3227</v>
      </c>
    </row>
    <row r="818" spans="1:16" ht="15" customHeight="1" x14ac:dyDescent="0.35">
      <c r="A818" s="18" t="s">
        <v>782</v>
      </c>
      <c r="B818" s="18" t="s">
        <v>3226</v>
      </c>
      <c r="C818" s="18" t="s">
        <v>90</v>
      </c>
      <c r="D818" s="19">
        <v>8</v>
      </c>
      <c r="E818" s="19">
        <v>21</v>
      </c>
      <c r="F818" s="19">
        <v>13</v>
      </c>
      <c r="G818" s="19">
        <v>4</v>
      </c>
      <c r="H818" s="19">
        <v>2</v>
      </c>
      <c r="I818" s="19">
        <v>3</v>
      </c>
      <c r="J818" s="19">
        <v>2</v>
      </c>
      <c r="K818" s="20">
        <f>ROUND(1+(SUMPRODUCT(INDEX(CachTinhDiem!$B$8:$E$11,MATCH($B818,CachTinhDiem!$A$8:$A$11,0),0),$G818:$J818)-1)*9/4,1)</f>
        <v>4.4000000000000004</v>
      </c>
      <c r="L818" s="20">
        <f>ROUND(1+(INDEX(CachTinhDiem!$B$15:$E$20,MATCH($C818,CachTinhDiem!$A$15:$A$20,0),MATCH($B818,CachTinhDiem!$B$14:$E$14,0))-1)*9/4,1)</f>
        <v>7.8</v>
      </c>
      <c r="M818" s="19">
        <f t="shared" si="12"/>
        <v>0</v>
      </c>
      <c r="N818" s="23">
        <f>MAX(0,1-M818*CachTinhDiem!$B$25)</f>
        <v>1</v>
      </c>
      <c r="O818" s="20">
        <f>ROUND((CachTinhDiem!$B$23*K818+CachTinhDiem!$B$24*L818)*N818,1)</f>
        <v>5.4</v>
      </c>
      <c r="P818" s="19" t="s">
        <v>3227</v>
      </c>
    </row>
    <row r="819" spans="1:16" ht="15" customHeight="1" x14ac:dyDescent="0.35">
      <c r="A819" s="18" t="s">
        <v>2610</v>
      </c>
      <c r="B819" s="18" t="s">
        <v>3229</v>
      </c>
      <c r="C819" s="18" t="s">
        <v>115</v>
      </c>
      <c r="D819" s="19">
        <v>12</v>
      </c>
      <c r="E819" s="19">
        <v>35</v>
      </c>
      <c r="F819" s="19">
        <v>8</v>
      </c>
      <c r="G819" s="19">
        <v>3</v>
      </c>
      <c r="H819" s="19">
        <v>2</v>
      </c>
      <c r="I819" s="19">
        <v>4</v>
      </c>
      <c r="J819" s="19">
        <v>3</v>
      </c>
      <c r="K819" s="20">
        <f>ROUND(1+(SUMPRODUCT(INDEX(CachTinhDiem!$B$8:$E$11,MATCH($B819,CachTinhDiem!$A$8:$A$11,0),0),$G819:$J819)-1)*9/4,1)</f>
        <v>5.5</v>
      </c>
      <c r="L819" s="20">
        <f>ROUND(1+(INDEX(CachTinhDiem!$B$15:$E$20,MATCH($C819,CachTinhDiem!$A$15:$A$20,0),MATCH($B819,CachTinhDiem!$B$14:$E$14,0))-1)*9/4,1)</f>
        <v>10</v>
      </c>
      <c r="M819" s="19">
        <f t="shared" si="12"/>
        <v>4</v>
      </c>
      <c r="N819" s="23">
        <f>MAX(0,1-M819*CachTinhDiem!$B$25)</f>
        <v>0.6</v>
      </c>
      <c r="O819" s="20">
        <f>ROUND((CachTinhDiem!$B$23*K819+CachTinhDiem!$B$24*L819)*N819,1)</f>
        <v>4.0999999999999996</v>
      </c>
      <c r="P819" s="19" t="s">
        <v>3227</v>
      </c>
    </row>
    <row r="820" spans="1:16" ht="15" customHeight="1" x14ac:dyDescent="0.35">
      <c r="A820" s="18" t="s">
        <v>2835</v>
      </c>
      <c r="B820" s="18" t="s">
        <v>3229</v>
      </c>
      <c r="C820" s="18" t="s">
        <v>103</v>
      </c>
      <c r="D820" s="19">
        <v>8</v>
      </c>
      <c r="E820" s="19">
        <v>32</v>
      </c>
      <c r="F820" s="19">
        <v>26</v>
      </c>
      <c r="G820" s="19">
        <v>4</v>
      </c>
      <c r="H820" s="19">
        <v>1</v>
      </c>
      <c r="I820" s="19">
        <v>2</v>
      </c>
      <c r="J820" s="19">
        <v>5</v>
      </c>
      <c r="K820" s="20">
        <f>ROUND(1+(SUMPRODUCT(INDEX(CachTinhDiem!$B$8:$E$11,MATCH($B820,CachTinhDiem!$A$8:$A$11,0),0),$G820:$J820)-1)*9/4,1)</f>
        <v>5.0999999999999996</v>
      </c>
      <c r="L820" s="20">
        <f>ROUND(1+(INDEX(CachTinhDiem!$B$15:$E$20,MATCH($C820,CachTinhDiem!$A$15:$A$20,0),MATCH($B820,CachTinhDiem!$B$14:$E$14,0))-1)*9/4,1)</f>
        <v>7.8</v>
      </c>
      <c r="M820" s="19">
        <f t="shared" si="12"/>
        <v>0</v>
      </c>
      <c r="N820" s="23">
        <f>MAX(0,1-M820*CachTinhDiem!$B$25)</f>
        <v>1</v>
      </c>
      <c r="O820" s="20">
        <f>ROUND((CachTinhDiem!$B$23*K820+CachTinhDiem!$B$24*L820)*N820,1)</f>
        <v>5.9</v>
      </c>
      <c r="P820" s="19" t="s">
        <v>3227</v>
      </c>
    </row>
    <row r="821" spans="1:16" ht="15" customHeight="1" x14ac:dyDescent="0.35">
      <c r="A821" s="18" t="s">
        <v>1703</v>
      </c>
      <c r="B821" s="18" t="s">
        <v>3229</v>
      </c>
      <c r="C821" s="18" t="s">
        <v>103</v>
      </c>
      <c r="D821" s="19">
        <v>13</v>
      </c>
      <c r="E821" s="19">
        <v>35</v>
      </c>
      <c r="F821" s="19">
        <v>14</v>
      </c>
      <c r="G821" s="19">
        <v>2</v>
      </c>
      <c r="H821" s="19">
        <v>4</v>
      </c>
      <c r="I821" s="19">
        <v>3</v>
      </c>
      <c r="J821" s="19">
        <v>4</v>
      </c>
      <c r="K821" s="20">
        <f>ROUND(1+(SUMPRODUCT(INDEX(CachTinhDiem!$B$8:$E$11,MATCH($B821,CachTinhDiem!$A$8:$A$11,0),0),$G821:$J821)-1)*9/4,1)</f>
        <v>6.6</v>
      </c>
      <c r="L821" s="20">
        <f>ROUND(1+(INDEX(CachTinhDiem!$B$15:$E$20,MATCH($C821,CachTinhDiem!$A$15:$A$20,0),MATCH($B821,CachTinhDiem!$B$14:$E$14,0))-1)*9/4,1)</f>
        <v>7.8</v>
      </c>
      <c r="M821" s="19">
        <f t="shared" si="12"/>
        <v>0</v>
      </c>
      <c r="N821" s="23">
        <f>MAX(0,1-M821*CachTinhDiem!$B$25)</f>
        <v>1</v>
      </c>
      <c r="O821" s="20">
        <f>ROUND((CachTinhDiem!$B$23*K821+CachTinhDiem!$B$24*L821)*N821,1)</f>
        <v>7</v>
      </c>
      <c r="P821" s="19" t="s">
        <v>3227</v>
      </c>
    </row>
    <row r="822" spans="1:16" ht="15" customHeight="1" x14ac:dyDescent="0.35">
      <c r="A822" s="18" t="s">
        <v>1992</v>
      </c>
      <c r="B822" s="18" t="s">
        <v>3228</v>
      </c>
      <c r="C822" s="18" t="s">
        <v>103</v>
      </c>
      <c r="D822" s="19">
        <v>5</v>
      </c>
      <c r="E822" s="19">
        <v>14</v>
      </c>
      <c r="F822" s="19">
        <v>9</v>
      </c>
      <c r="G822" s="19">
        <v>5</v>
      </c>
      <c r="H822" s="19">
        <v>1</v>
      </c>
      <c r="I822" s="19">
        <v>2</v>
      </c>
      <c r="J822" s="19">
        <v>5</v>
      </c>
      <c r="K822" s="20">
        <f>ROUND(1+(SUMPRODUCT(INDEX(CachTinhDiem!$B$8:$E$11,MATCH($B822,CachTinhDiem!$A$8:$A$11,0),0),$G822:$J822)-1)*9/4,1)</f>
        <v>6.9</v>
      </c>
      <c r="L822" s="20">
        <f>ROUND(1+(INDEX(CachTinhDiem!$B$15:$E$20,MATCH($C822,CachTinhDiem!$A$15:$A$20,0),MATCH($B822,CachTinhDiem!$B$14:$E$14,0))-1)*9/4,1)</f>
        <v>10</v>
      </c>
      <c r="M822" s="19">
        <f t="shared" si="12"/>
        <v>0</v>
      </c>
      <c r="N822" s="23">
        <f>MAX(0,1-M822*CachTinhDiem!$B$25)</f>
        <v>1</v>
      </c>
      <c r="O822" s="20">
        <f>ROUND((CachTinhDiem!$B$23*K822+CachTinhDiem!$B$24*L822)*N822,1)</f>
        <v>7.8</v>
      </c>
      <c r="P822" s="19" t="s">
        <v>3227</v>
      </c>
    </row>
    <row r="823" spans="1:16" ht="15" customHeight="1" x14ac:dyDescent="0.35">
      <c r="A823" s="18" t="s">
        <v>1157</v>
      </c>
      <c r="B823" s="18" t="s">
        <v>3229</v>
      </c>
      <c r="C823" s="18" t="s">
        <v>150</v>
      </c>
      <c r="D823" s="19">
        <v>5</v>
      </c>
      <c r="E823" s="19">
        <v>17</v>
      </c>
      <c r="F823" s="19">
        <v>19</v>
      </c>
      <c r="G823" s="19">
        <v>4</v>
      </c>
      <c r="H823" s="19">
        <v>1</v>
      </c>
      <c r="I823" s="19">
        <v>2</v>
      </c>
      <c r="J823" s="19">
        <v>3</v>
      </c>
      <c r="K823" s="20">
        <f>ROUND(1+(SUMPRODUCT(INDEX(CachTinhDiem!$B$8:$E$11,MATCH($B823,CachTinhDiem!$A$8:$A$11,0),0),$G823:$J823)-1)*9/4,1)</f>
        <v>3.7</v>
      </c>
      <c r="L823" s="20">
        <f>ROUND(1+(INDEX(CachTinhDiem!$B$15:$E$20,MATCH($C823,CachTinhDiem!$A$15:$A$20,0),MATCH($B823,CachTinhDiem!$B$14:$E$14,0))-1)*9/4,1)</f>
        <v>7.8</v>
      </c>
      <c r="M823" s="19">
        <f t="shared" si="12"/>
        <v>2</v>
      </c>
      <c r="N823" s="23">
        <f>MAX(0,1-M823*CachTinhDiem!$B$25)</f>
        <v>0.8</v>
      </c>
      <c r="O823" s="20">
        <f>ROUND((CachTinhDiem!$B$23*K823+CachTinhDiem!$B$24*L823)*N823,1)</f>
        <v>3.9</v>
      </c>
      <c r="P823" s="19" t="s">
        <v>3227</v>
      </c>
    </row>
    <row r="824" spans="1:16" ht="15" customHeight="1" x14ac:dyDescent="0.35">
      <c r="A824" s="18" t="s">
        <v>2129</v>
      </c>
      <c r="B824" s="18" t="s">
        <v>3226</v>
      </c>
      <c r="C824" s="18" t="s">
        <v>103</v>
      </c>
      <c r="D824" s="19">
        <v>15</v>
      </c>
      <c r="E824" s="19">
        <v>35</v>
      </c>
      <c r="F824" s="19">
        <v>15</v>
      </c>
      <c r="G824" s="19">
        <v>2</v>
      </c>
      <c r="H824" s="19">
        <v>2</v>
      </c>
      <c r="I824" s="19">
        <v>3</v>
      </c>
      <c r="J824" s="19">
        <v>3</v>
      </c>
      <c r="K824" s="20">
        <f>ROUND(1+(SUMPRODUCT(INDEX(CachTinhDiem!$B$8:$E$11,MATCH($B824,CachTinhDiem!$A$8:$A$11,0),0),$G824:$J824)-1)*9/4,1)</f>
        <v>4.8</v>
      </c>
      <c r="L824" s="20">
        <f>ROUND(1+(INDEX(CachTinhDiem!$B$15:$E$20,MATCH($C824,CachTinhDiem!$A$15:$A$20,0),MATCH($B824,CachTinhDiem!$B$14:$E$14,0))-1)*9/4,1)</f>
        <v>3.3</v>
      </c>
      <c r="M824" s="19">
        <f t="shared" si="12"/>
        <v>0</v>
      </c>
      <c r="N824" s="23">
        <f>MAX(0,1-M824*CachTinhDiem!$B$25)</f>
        <v>1</v>
      </c>
      <c r="O824" s="20">
        <f>ROUND((CachTinhDiem!$B$23*K824+CachTinhDiem!$B$24*L824)*N824,1)</f>
        <v>4.4000000000000004</v>
      </c>
      <c r="P824" s="19" t="s">
        <v>3227</v>
      </c>
    </row>
    <row r="825" spans="1:16" ht="15" customHeight="1" x14ac:dyDescent="0.35">
      <c r="A825" s="18" t="s">
        <v>1419</v>
      </c>
      <c r="B825" s="18" t="s">
        <v>3226</v>
      </c>
      <c r="C825" s="18" t="s">
        <v>138</v>
      </c>
      <c r="D825" s="19">
        <v>5</v>
      </c>
      <c r="E825" s="19">
        <v>12</v>
      </c>
      <c r="F825" s="19">
        <v>12</v>
      </c>
      <c r="G825" s="19">
        <v>5</v>
      </c>
      <c r="H825" s="19">
        <v>1</v>
      </c>
      <c r="I825" s="19">
        <v>3</v>
      </c>
      <c r="J825" s="19">
        <v>3</v>
      </c>
      <c r="K825" s="20">
        <f>ROUND(1+(SUMPRODUCT(INDEX(CachTinhDiem!$B$8:$E$11,MATCH($B825,CachTinhDiem!$A$8:$A$11,0),0),$G825:$J825)-1)*9/4,1)</f>
        <v>4.2</v>
      </c>
      <c r="L825" s="20">
        <f>ROUND(1+(INDEX(CachTinhDiem!$B$15:$E$20,MATCH($C825,CachTinhDiem!$A$15:$A$20,0),MATCH($B825,CachTinhDiem!$B$14:$E$14,0))-1)*9/4,1)</f>
        <v>7.8</v>
      </c>
      <c r="M825" s="19">
        <f t="shared" si="12"/>
        <v>0</v>
      </c>
      <c r="N825" s="23">
        <f>MAX(0,1-M825*CachTinhDiem!$B$25)</f>
        <v>1</v>
      </c>
      <c r="O825" s="20">
        <f>ROUND((CachTinhDiem!$B$23*K825+CachTinhDiem!$B$24*L825)*N825,1)</f>
        <v>5.3</v>
      </c>
      <c r="P825" s="19" t="s">
        <v>3227</v>
      </c>
    </row>
    <row r="826" spans="1:16" ht="15" customHeight="1" x14ac:dyDescent="0.35">
      <c r="A826" s="18" t="s">
        <v>1435</v>
      </c>
      <c r="B826" s="18" t="s">
        <v>3226</v>
      </c>
      <c r="C826" s="18" t="s">
        <v>90</v>
      </c>
      <c r="D826" s="19">
        <v>9</v>
      </c>
      <c r="E826" s="19">
        <v>26</v>
      </c>
      <c r="F826" s="19">
        <v>28</v>
      </c>
      <c r="G826" s="19">
        <v>3</v>
      </c>
      <c r="H826" s="19">
        <v>2</v>
      </c>
      <c r="I826" s="19">
        <v>3</v>
      </c>
      <c r="J826" s="19">
        <v>3</v>
      </c>
      <c r="K826" s="20">
        <f>ROUND(1+(SUMPRODUCT(INDEX(CachTinhDiem!$B$8:$E$11,MATCH($B826,CachTinhDiem!$A$8:$A$11,0),0),$G826:$J826)-1)*9/4,1)</f>
        <v>4.8</v>
      </c>
      <c r="L826" s="20">
        <f>ROUND(1+(INDEX(CachTinhDiem!$B$15:$E$20,MATCH($C826,CachTinhDiem!$A$15:$A$20,0),MATCH($B826,CachTinhDiem!$B$14:$E$14,0))-1)*9/4,1)</f>
        <v>7.8</v>
      </c>
      <c r="M826" s="19">
        <f t="shared" si="12"/>
        <v>2</v>
      </c>
      <c r="N826" s="23">
        <f>MAX(0,1-M826*CachTinhDiem!$B$25)</f>
        <v>0.8</v>
      </c>
      <c r="O826" s="20">
        <f>ROUND((CachTinhDiem!$B$23*K826+CachTinhDiem!$B$24*L826)*N826,1)</f>
        <v>4.5999999999999996</v>
      </c>
      <c r="P826" s="19" t="s">
        <v>3227</v>
      </c>
    </row>
    <row r="827" spans="1:16" ht="15" customHeight="1" x14ac:dyDescent="0.35">
      <c r="A827" s="18" t="s">
        <v>718</v>
      </c>
      <c r="B827" s="18" t="s">
        <v>3229</v>
      </c>
      <c r="C827" s="18" t="s">
        <v>110</v>
      </c>
      <c r="D827" s="19">
        <v>17</v>
      </c>
      <c r="E827" s="19">
        <v>35</v>
      </c>
      <c r="F827" s="19">
        <v>23</v>
      </c>
      <c r="G827" s="19">
        <v>2</v>
      </c>
      <c r="H827" s="19">
        <v>4</v>
      </c>
      <c r="I827" s="19">
        <v>2</v>
      </c>
      <c r="J827" s="19">
        <v>5</v>
      </c>
      <c r="K827" s="20">
        <f>ROUND(1+(SUMPRODUCT(INDEX(CachTinhDiem!$B$8:$E$11,MATCH($B827,CachTinhDiem!$A$8:$A$11,0),0),$G827:$J827)-1)*9/4,1)</f>
        <v>6.6</v>
      </c>
      <c r="L827" s="20">
        <f>ROUND(1+(INDEX(CachTinhDiem!$B$15:$E$20,MATCH($C827,CachTinhDiem!$A$15:$A$20,0),MATCH($B827,CachTinhDiem!$B$14:$E$14,0))-1)*9/4,1)</f>
        <v>7.8</v>
      </c>
      <c r="M827" s="19">
        <f t="shared" si="12"/>
        <v>0</v>
      </c>
      <c r="N827" s="23">
        <f>MAX(0,1-M827*CachTinhDiem!$B$25)</f>
        <v>1</v>
      </c>
      <c r="O827" s="20">
        <f>ROUND((CachTinhDiem!$B$23*K827+CachTinhDiem!$B$24*L827)*N827,1)</f>
        <v>7</v>
      </c>
      <c r="P827" s="19" t="s">
        <v>3227</v>
      </c>
    </row>
    <row r="828" spans="1:16" ht="15" customHeight="1" x14ac:dyDescent="0.35">
      <c r="A828" s="18" t="s">
        <v>998</v>
      </c>
      <c r="B828" s="18" t="s">
        <v>3226</v>
      </c>
      <c r="C828" s="18" t="s">
        <v>103</v>
      </c>
      <c r="D828" s="19">
        <v>24</v>
      </c>
      <c r="E828" s="19">
        <v>40</v>
      </c>
      <c r="F828" s="19">
        <v>23</v>
      </c>
      <c r="G828" s="19">
        <v>1</v>
      </c>
      <c r="H828" s="19">
        <v>5</v>
      </c>
      <c r="I828" s="19">
        <v>2</v>
      </c>
      <c r="J828" s="19">
        <v>3</v>
      </c>
      <c r="K828" s="20">
        <f>ROUND(1+(SUMPRODUCT(INDEX(CachTinhDiem!$B$8:$E$11,MATCH($B828,CachTinhDiem!$A$8:$A$11,0),0),$G828:$J828)-1)*9/4,1)</f>
        <v>5.7</v>
      </c>
      <c r="L828" s="20">
        <f>ROUND(1+(INDEX(CachTinhDiem!$B$15:$E$20,MATCH($C828,CachTinhDiem!$A$15:$A$20,0),MATCH($B828,CachTinhDiem!$B$14:$E$14,0))-1)*9/4,1)</f>
        <v>3.3</v>
      </c>
      <c r="M828" s="19">
        <f t="shared" si="12"/>
        <v>1</v>
      </c>
      <c r="N828" s="23">
        <f>MAX(0,1-M828*CachTinhDiem!$B$25)</f>
        <v>0.9</v>
      </c>
      <c r="O828" s="20">
        <f>ROUND((CachTinhDiem!$B$23*K828+CachTinhDiem!$B$24*L828)*N828,1)</f>
        <v>4.5</v>
      </c>
      <c r="P828" s="19" t="s">
        <v>3227</v>
      </c>
    </row>
    <row r="829" spans="1:16" ht="15" customHeight="1" x14ac:dyDescent="0.35">
      <c r="A829" s="18" t="s">
        <v>462</v>
      </c>
      <c r="B829" s="18" t="s">
        <v>3228</v>
      </c>
      <c r="C829" s="18" t="s">
        <v>115</v>
      </c>
      <c r="D829" s="19">
        <v>20</v>
      </c>
      <c r="E829" s="19">
        <v>38</v>
      </c>
      <c r="F829" s="19">
        <v>38</v>
      </c>
      <c r="G829" s="19">
        <v>2</v>
      </c>
      <c r="H829" s="19">
        <v>5</v>
      </c>
      <c r="I829" s="19">
        <v>3</v>
      </c>
      <c r="J829" s="19">
        <v>2</v>
      </c>
      <c r="K829" s="20">
        <f>ROUND(1+(SUMPRODUCT(INDEX(CachTinhDiem!$B$8:$E$11,MATCH($B829,CachTinhDiem!$A$8:$A$11,0),0),$G829:$J829)-1)*9/4,1)</f>
        <v>5.0999999999999996</v>
      </c>
      <c r="L829" s="20">
        <f>ROUND(1+(INDEX(CachTinhDiem!$B$15:$E$20,MATCH($C829,CachTinhDiem!$A$15:$A$20,0),MATCH($B829,CachTinhDiem!$B$14:$E$14,0))-1)*9/4,1)</f>
        <v>5.5</v>
      </c>
      <c r="M829" s="19">
        <f t="shared" si="12"/>
        <v>0</v>
      </c>
      <c r="N829" s="23">
        <f>MAX(0,1-M829*CachTinhDiem!$B$25)</f>
        <v>1</v>
      </c>
      <c r="O829" s="20">
        <f>ROUND((CachTinhDiem!$B$23*K829+CachTinhDiem!$B$24*L829)*N829,1)</f>
        <v>5.2</v>
      </c>
      <c r="P829" s="19" t="s">
        <v>3227</v>
      </c>
    </row>
    <row r="830" spans="1:16" ht="15" customHeight="1" x14ac:dyDescent="0.35">
      <c r="A830" s="18" t="s">
        <v>1377</v>
      </c>
      <c r="B830" s="18" t="s">
        <v>3226</v>
      </c>
      <c r="C830" s="18" t="s">
        <v>138</v>
      </c>
      <c r="D830" s="19">
        <v>5</v>
      </c>
      <c r="E830" s="19">
        <v>17</v>
      </c>
      <c r="F830" s="19">
        <v>20</v>
      </c>
      <c r="G830" s="19">
        <v>3</v>
      </c>
      <c r="H830" s="19">
        <v>2</v>
      </c>
      <c r="I830" s="19">
        <v>3</v>
      </c>
      <c r="J830" s="19">
        <v>3</v>
      </c>
      <c r="K830" s="20">
        <f>ROUND(1+(SUMPRODUCT(INDEX(CachTinhDiem!$B$8:$E$11,MATCH($B830,CachTinhDiem!$A$8:$A$11,0),0),$G830:$J830)-1)*9/4,1)</f>
        <v>4.8</v>
      </c>
      <c r="L830" s="20">
        <f>ROUND(1+(INDEX(CachTinhDiem!$B$15:$E$20,MATCH($C830,CachTinhDiem!$A$15:$A$20,0),MATCH($B830,CachTinhDiem!$B$14:$E$14,0))-1)*9/4,1)</f>
        <v>7.8</v>
      </c>
      <c r="M830" s="19">
        <f t="shared" si="12"/>
        <v>3</v>
      </c>
      <c r="N830" s="23">
        <f>MAX(0,1-M830*CachTinhDiem!$B$25)</f>
        <v>0.7</v>
      </c>
      <c r="O830" s="20">
        <f>ROUND((CachTinhDiem!$B$23*K830+CachTinhDiem!$B$24*L830)*N830,1)</f>
        <v>4</v>
      </c>
      <c r="P830" s="19" t="s">
        <v>3227</v>
      </c>
    </row>
    <row r="831" spans="1:16" ht="15" customHeight="1" x14ac:dyDescent="0.35">
      <c r="A831" s="18" t="s">
        <v>2295</v>
      </c>
      <c r="B831" s="18" t="s">
        <v>3229</v>
      </c>
      <c r="C831" s="18" t="s">
        <v>138</v>
      </c>
      <c r="D831" s="19">
        <v>25</v>
      </c>
      <c r="E831" s="19">
        <v>40</v>
      </c>
      <c r="F831" s="19">
        <v>29</v>
      </c>
      <c r="G831" s="19">
        <v>2</v>
      </c>
      <c r="H831" s="19">
        <v>5</v>
      </c>
      <c r="I831" s="19">
        <v>5</v>
      </c>
      <c r="J831" s="19">
        <v>2</v>
      </c>
      <c r="K831" s="20">
        <f>ROUND(1+(SUMPRODUCT(INDEX(CachTinhDiem!$B$8:$E$11,MATCH($B831,CachTinhDiem!$A$8:$A$11,0),0),$G831:$J831)-1)*9/4,1)</f>
        <v>7.3</v>
      </c>
      <c r="L831" s="20">
        <f>ROUND(1+(INDEX(CachTinhDiem!$B$15:$E$20,MATCH($C831,CachTinhDiem!$A$15:$A$20,0),MATCH($B831,CachTinhDiem!$B$14:$E$14,0))-1)*9/4,1)</f>
        <v>7.8</v>
      </c>
      <c r="M831" s="19">
        <f t="shared" si="12"/>
        <v>0</v>
      </c>
      <c r="N831" s="23">
        <f>MAX(0,1-M831*CachTinhDiem!$B$25)</f>
        <v>1</v>
      </c>
      <c r="O831" s="20">
        <f>ROUND((CachTinhDiem!$B$23*K831+CachTinhDiem!$B$24*L831)*N831,1)</f>
        <v>7.5</v>
      </c>
      <c r="P831" s="19" t="s">
        <v>3225</v>
      </c>
    </row>
    <row r="832" spans="1:16" ht="15" customHeight="1" x14ac:dyDescent="0.35">
      <c r="A832" s="18" t="s">
        <v>2020</v>
      </c>
      <c r="B832" s="18" t="s">
        <v>3229</v>
      </c>
      <c r="C832" s="18" t="s">
        <v>103</v>
      </c>
      <c r="D832" s="19">
        <v>15</v>
      </c>
      <c r="E832" s="19">
        <v>35</v>
      </c>
      <c r="F832" s="19">
        <v>33</v>
      </c>
      <c r="G832" s="19">
        <v>2</v>
      </c>
      <c r="H832" s="19">
        <v>4</v>
      </c>
      <c r="I832" s="19">
        <v>3</v>
      </c>
      <c r="J832" s="19">
        <v>4</v>
      </c>
      <c r="K832" s="20">
        <f>ROUND(1+(SUMPRODUCT(INDEX(CachTinhDiem!$B$8:$E$11,MATCH($B832,CachTinhDiem!$A$8:$A$11,0),0),$G832:$J832)-1)*9/4,1)</f>
        <v>6.6</v>
      </c>
      <c r="L832" s="20">
        <f>ROUND(1+(INDEX(CachTinhDiem!$B$15:$E$20,MATCH($C832,CachTinhDiem!$A$15:$A$20,0),MATCH($B832,CachTinhDiem!$B$14:$E$14,0))-1)*9/4,1)</f>
        <v>7.8</v>
      </c>
      <c r="M832" s="19">
        <f t="shared" si="12"/>
        <v>0</v>
      </c>
      <c r="N832" s="23">
        <f>MAX(0,1-M832*CachTinhDiem!$B$25)</f>
        <v>1</v>
      </c>
      <c r="O832" s="20">
        <f>ROUND((CachTinhDiem!$B$23*K832+CachTinhDiem!$B$24*L832)*N832,1)</f>
        <v>7</v>
      </c>
      <c r="P832" s="19" t="s">
        <v>3227</v>
      </c>
    </row>
    <row r="833" spans="1:16" ht="15" customHeight="1" x14ac:dyDescent="0.35">
      <c r="A833" s="18" t="s">
        <v>2658</v>
      </c>
      <c r="B833" s="18" t="s">
        <v>3229</v>
      </c>
      <c r="C833" s="18" t="s">
        <v>103</v>
      </c>
      <c r="D833" s="19">
        <v>9</v>
      </c>
      <c r="E833" s="19">
        <v>33</v>
      </c>
      <c r="F833" s="19">
        <v>13</v>
      </c>
      <c r="G833" s="19">
        <v>3</v>
      </c>
      <c r="H833" s="19">
        <v>1</v>
      </c>
      <c r="I833" s="19">
        <v>3</v>
      </c>
      <c r="J833" s="19">
        <v>5</v>
      </c>
      <c r="K833" s="20">
        <f>ROUND(1+(SUMPRODUCT(INDEX(CachTinhDiem!$B$8:$E$11,MATCH($B833,CachTinhDiem!$A$8:$A$11,0),0),$G833:$J833)-1)*9/4,1)</f>
        <v>5.5</v>
      </c>
      <c r="L833" s="20">
        <f>ROUND(1+(INDEX(CachTinhDiem!$B$15:$E$20,MATCH($C833,CachTinhDiem!$A$15:$A$20,0),MATCH($B833,CachTinhDiem!$B$14:$E$14,0))-1)*9/4,1)</f>
        <v>7.8</v>
      </c>
      <c r="M833" s="19">
        <f t="shared" si="12"/>
        <v>0</v>
      </c>
      <c r="N833" s="23">
        <f>MAX(0,1-M833*CachTinhDiem!$B$25)</f>
        <v>1</v>
      </c>
      <c r="O833" s="20">
        <f>ROUND((CachTinhDiem!$B$23*K833+CachTinhDiem!$B$24*L833)*N833,1)</f>
        <v>6.2</v>
      </c>
      <c r="P833" s="19" t="s">
        <v>3227</v>
      </c>
    </row>
    <row r="834" spans="1:16" ht="15" customHeight="1" x14ac:dyDescent="0.35">
      <c r="A834" s="18" t="s">
        <v>1566</v>
      </c>
      <c r="B834" s="18" t="s">
        <v>3229</v>
      </c>
      <c r="C834" s="18" t="s">
        <v>115</v>
      </c>
      <c r="D834" s="19">
        <v>6</v>
      </c>
      <c r="E834" s="19">
        <v>20</v>
      </c>
      <c r="F834" s="19">
        <v>15</v>
      </c>
      <c r="G834" s="19">
        <v>4</v>
      </c>
      <c r="H834" s="19">
        <v>2</v>
      </c>
      <c r="I834" s="19">
        <v>3</v>
      </c>
      <c r="J834" s="19">
        <v>3</v>
      </c>
      <c r="K834" s="20">
        <f>ROUND(1+(SUMPRODUCT(INDEX(CachTinhDiem!$B$8:$E$11,MATCH($B834,CachTinhDiem!$A$8:$A$11,0),0),$G834:$J834)-1)*9/4,1)</f>
        <v>5.0999999999999996</v>
      </c>
      <c r="L834" s="20">
        <f>ROUND(1+(INDEX(CachTinhDiem!$B$15:$E$20,MATCH($C834,CachTinhDiem!$A$15:$A$20,0),MATCH($B834,CachTinhDiem!$B$14:$E$14,0))-1)*9/4,1)</f>
        <v>10</v>
      </c>
      <c r="M834" s="19">
        <f t="shared" ref="M834:M897" si="13">MAX(0,$D834-$F834,$F834-$E834)</f>
        <v>0</v>
      </c>
      <c r="N834" s="23">
        <f>MAX(0,1-M834*CachTinhDiem!$B$25)</f>
        <v>1</v>
      </c>
      <c r="O834" s="20">
        <f>ROUND((CachTinhDiem!$B$23*K834+CachTinhDiem!$B$24*L834)*N834,1)</f>
        <v>6.6</v>
      </c>
      <c r="P834" s="19" t="s">
        <v>3227</v>
      </c>
    </row>
    <row r="835" spans="1:16" ht="15" customHeight="1" x14ac:dyDescent="0.35">
      <c r="A835" s="18" t="s">
        <v>537</v>
      </c>
      <c r="B835" s="18" t="s">
        <v>3229</v>
      </c>
      <c r="C835" s="18" t="s">
        <v>103</v>
      </c>
      <c r="D835" s="19">
        <v>23</v>
      </c>
      <c r="E835" s="19">
        <v>37</v>
      </c>
      <c r="F835" s="19">
        <v>8</v>
      </c>
      <c r="G835" s="19">
        <v>1</v>
      </c>
      <c r="H835" s="19">
        <v>5</v>
      </c>
      <c r="I835" s="19">
        <v>2</v>
      </c>
      <c r="J835" s="19">
        <v>5</v>
      </c>
      <c r="K835" s="20">
        <f>ROUND(1+(SUMPRODUCT(INDEX(CachTinhDiem!$B$8:$E$11,MATCH($B835,CachTinhDiem!$A$8:$A$11,0),0),$G835:$J835)-1)*9/4,1)</f>
        <v>7.1</v>
      </c>
      <c r="L835" s="20">
        <f>ROUND(1+(INDEX(CachTinhDiem!$B$15:$E$20,MATCH($C835,CachTinhDiem!$A$15:$A$20,0),MATCH($B835,CachTinhDiem!$B$14:$E$14,0))-1)*9/4,1)</f>
        <v>7.8</v>
      </c>
      <c r="M835" s="19">
        <f t="shared" si="13"/>
        <v>15</v>
      </c>
      <c r="N835" s="23">
        <f>MAX(0,1-M835*CachTinhDiem!$B$25)</f>
        <v>0</v>
      </c>
      <c r="O835" s="20">
        <f>ROUND((CachTinhDiem!$B$23*K835+CachTinhDiem!$B$24*L835)*N835,1)</f>
        <v>0</v>
      </c>
      <c r="P835" s="19" t="s">
        <v>3227</v>
      </c>
    </row>
    <row r="836" spans="1:16" ht="15" customHeight="1" x14ac:dyDescent="0.35">
      <c r="A836" s="18" t="s">
        <v>790</v>
      </c>
      <c r="B836" s="18" t="s">
        <v>3229</v>
      </c>
      <c r="C836" s="18" t="s">
        <v>115</v>
      </c>
      <c r="D836" s="19">
        <v>20</v>
      </c>
      <c r="E836" s="19">
        <v>38</v>
      </c>
      <c r="F836" s="19">
        <v>19</v>
      </c>
      <c r="G836" s="19">
        <v>2</v>
      </c>
      <c r="H836" s="19">
        <v>5</v>
      </c>
      <c r="I836" s="19">
        <v>4</v>
      </c>
      <c r="J836" s="19">
        <v>4</v>
      </c>
      <c r="K836" s="20">
        <f>ROUND(1+(SUMPRODUCT(INDEX(CachTinhDiem!$B$8:$E$11,MATCH($B836,CachTinhDiem!$A$8:$A$11,0),0),$G836:$J836)-1)*9/4,1)</f>
        <v>8</v>
      </c>
      <c r="L836" s="20">
        <f>ROUND(1+(INDEX(CachTinhDiem!$B$15:$E$20,MATCH($C836,CachTinhDiem!$A$15:$A$20,0),MATCH($B836,CachTinhDiem!$B$14:$E$14,0))-1)*9/4,1)</f>
        <v>10</v>
      </c>
      <c r="M836" s="19">
        <f t="shared" si="13"/>
        <v>1</v>
      </c>
      <c r="N836" s="23">
        <f>MAX(0,1-M836*CachTinhDiem!$B$25)</f>
        <v>0.9</v>
      </c>
      <c r="O836" s="20">
        <f>ROUND((CachTinhDiem!$B$23*K836+CachTinhDiem!$B$24*L836)*N836,1)</f>
        <v>7.7</v>
      </c>
      <c r="P836" s="19" t="s">
        <v>3227</v>
      </c>
    </row>
    <row r="837" spans="1:16" ht="15" customHeight="1" x14ac:dyDescent="0.35">
      <c r="A837" s="18" t="s">
        <v>316</v>
      </c>
      <c r="B837" s="18" t="s">
        <v>3224</v>
      </c>
      <c r="C837" s="18" t="s">
        <v>110</v>
      </c>
      <c r="D837" s="19">
        <v>17</v>
      </c>
      <c r="E837" s="19">
        <v>32</v>
      </c>
      <c r="F837" s="19">
        <v>19</v>
      </c>
      <c r="G837" s="19">
        <v>2</v>
      </c>
      <c r="H837" s="19">
        <v>5</v>
      </c>
      <c r="I837" s="19">
        <v>3</v>
      </c>
      <c r="J837" s="19">
        <v>3</v>
      </c>
      <c r="K837" s="20">
        <f>ROUND(1+(SUMPRODUCT(INDEX(CachTinhDiem!$B$8:$E$11,MATCH($B837,CachTinhDiem!$A$8:$A$11,0),0),$G837:$J837)-1)*9/4,1)</f>
        <v>6</v>
      </c>
      <c r="L837" s="20">
        <f>ROUND(1+(INDEX(CachTinhDiem!$B$15:$E$20,MATCH($C837,CachTinhDiem!$A$15:$A$20,0),MATCH($B837,CachTinhDiem!$B$14:$E$14,0))-1)*9/4,1)</f>
        <v>5.5</v>
      </c>
      <c r="M837" s="19">
        <f t="shared" si="13"/>
        <v>0</v>
      </c>
      <c r="N837" s="23">
        <f>MAX(0,1-M837*CachTinhDiem!$B$25)</f>
        <v>1</v>
      </c>
      <c r="O837" s="20">
        <f>ROUND((CachTinhDiem!$B$23*K837+CachTinhDiem!$B$24*L837)*N837,1)</f>
        <v>5.9</v>
      </c>
      <c r="P837" s="19" t="s">
        <v>3227</v>
      </c>
    </row>
    <row r="838" spans="1:16" ht="15" customHeight="1" x14ac:dyDescent="0.35">
      <c r="A838" s="18" t="s">
        <v>928</v>
      </c>
      <c r="B838" s="18" t="s">
        <v>3228</v>
      </c>
      <c r="C838" s="18" t="s">
        <v>110</v>
      </c>
      <c r="D838" s="19">
        <v>5</v>
      </c>
      <c r="E838" s="19">
        <v>16</v>
      </c>
      <c r="F838" s="19">
        <v>22</v>
      </c>
      <c r="G838" s="19">
        <v>4</v>
      </c>
      <c r="H838" s="19">
        <v>1</v>
      </c>
      <c r="I838" s="19">
        <v>3</v>
      </c>
      <c r="J838" s="19">
        <v>4</v>
      </c>
      <c r="K838" s="20">
        <f>ROUND(1+(SUMPRODUCT(INDEX(CachTinhDiem!$B$8:$E$11,MATCH($B838,CachTinhDiem!$A$8:$A$11,0),0),$G838:$J838)-1)*9/4,1)</f>
        <v>6</v>
      </c>
      <c r="L838" s="20">
        <f>ROUND(1+(INDEX(CachTinhDiem!$B$15:$E$20,MATCH($C838,CachTinhDiem!$A$15:$A$20,0),MATCH($B838,CachTinhDiem!$B$14:$E$14,0))-1)*9/4,1)</f>
        <v>7.8</v>
      </c>
      <c r="M838" s="19">
        <f t="shared" si="13"/>
        <v>6</v>
      </c>
      <c r="N838" s="23">
        <f>MAX(0,1-M838*CachTinhDiem!$B$25)</f>
        <v>0.39999999999999991</v>
      </c>
      <c r="O838" s="20">
        <f>ROUND((CachTinhDiem!$B$23*K838+CachTinhDiem!$B$24*L838)*N838,1)</f>
        <v>2.6</v>
      </c>
      <c r="P838" s="19" t="s">
        <v>3225</v>
      </c>
    </row>
    <row r="839" spans="1:16" ht="15" customHeight="1" x14ac:dyDescent="0.35">
      <c r="A839" s="18" t="s">
        <v>2915</v>
      </c>
      <c r="B839" s="18" t="s">
        <v>3228</v>
      </c>
      <c r="C839" s="18" t="s">
        <v>150</v>
      </c>
      <c r="D839" s="19">
        <v>5</v>
      </c>
      <c r="E839" s="19">
        <v>16</v>
      </c>
      <c r="F839" s="19">
        <v>18</v>
      </c>
      <c r="G839" s="19">
        <v>4</v>
      </c>
      <c r="H839" s="19">
        <v>1</v>
      </c>
      <c r="I839" s="19">
        <v>2</v>
      </c>
      <c r="J839" s="19">
        <v>4</v>
      </c>
      <c r="K839" s="20">
        <f>ROUND(1+(SUMPRODUCT(INDEX(CachTinhDiem!$B$8:$E$11,MATCH($B839,CachTinhDiem!$A$8:$A$11,0),0),$G839:$J839)-1)*9/4,1)</f>
        <v>5.5</v>
      </c>
      <c r="L839" s="20">
        <f>ROUND(1+(INDEX(CachTinhDiem!$B$15:$E$20,MATCH($C839,CachTinhDiem!$A$15:$A$20,0),MATCH($B839,CachTinhDiem!$B$14:$E$14,0))-1)*9/4,1)</f>
        <v>5.5</v>
      </c>
      <c r="M839" s="19">
        <f t="shared" si="13"/>
        <v>2</v>
      </c>
      <c r="N839" s="23">
        <f>MAX(0,1-M839*CachTinhDiem!$B$25)</f>
        <v>0.8</v>
      </c>
      <c r="O839" s="20">
        <f>ROUND((CachTinhDiem!$B$23*K839+CachTinhDiem!$B$24*L839)*N839,1)</f>
        <v>4.4000000000000004</v>
      </c>
      <c r="P839" s="19" t="s">
        <v>3227</v>
      </c>
    </row>
    <row r="840" spans="1:16" ht="15" customHeight="1" x14ac:dyDescent="0.35">
      <c r="A840" s="18" t="s">
        <v>1769</v>
      </c>
      <c r="B840" s="18" t="s">
        <v>3229</v>
      </c>
      <c r="C840" s="18" t="s">
        <v>150</v>
      </c>
      <c r="D840" s="19">
        <v>5</v>
      </c>
      <c r="E840" s="19">
        <v>18</v>
      </c>
      <c r="F840" s="19">
        <v>27</v>
      </c>
      <c r="G840" s="19">
        <v>4</v>
      </c>
      <c r="H840" s="19">
        <v>1</v>
      </c>
      <c r="I840" s="19">
        <v>4</v>
      </c>
      <c r="J840" s="19">
        <v>3</v>
      </c>
      <c r="K840" s="20">
        <f>ROUND(1+(SUMPRODUCT(INDEX(CachTinhDiem!$B$8:$E$11,MATCH($B840,CachTinhDiem!$A$8:$A$11,0),0),$G840:$J840)-1)*9/4,1)</f>
        <v>5.0999999999999996</v>
      </c>
      <c r="L840" s="20">
        <f>ROUND(1+(INDEX(CachTinhDiem!$B$15:$E$20,MATCH($C840,CachTinhDiem!$A$15:$A$20,0),MATCH($B840,CachTinhDiem!$B$14:$E$14,0))-1)*9/4,1)</f>
        <v>7.8</v>
      </c>
      <c r="M840" s="19">
        <f t="shared" si="13"/>
        <v>9</v>
      </c>
      <c r="N840" s="23">
        <f>MAX(0,1-M840*CachTinhDiem!$B$25)</f>
        <v>9.9999999999999978E-2</v>
      </c>
      <c r="O840" s="20">
        <f>ROUND((CachTinhDiem!$B$23*K840+CachTinhDiem!$B$24*L840)*N840,1)</f>
        <v>0.6</v>
      </c>
      <c r="P840" s="19" t="s">
        <v>3227</v>
      </c>
    </row>
    <row r="841" spans="1:16" ht="15" customHeight="1" x14ac:dyDescent="0.35">
      <c r="A841" s="18" t="s">
        <v>2219</v>
      </c>
      <c r="B841" s="18" t="s">
        <v>3229</v>
      </c>
      <c r="C841" s="18" t="s">
        <v>110</v>
      </c>
      <c r="D841" s="19">
        <v>12</v>
      </c>
      <c r="E841" s="19">
        <v>27</v>
      </c>
      <c r="F841" s="19">
        <v>36</v>
      </c>
      <c r="G841" s="19">
        <v>2</v>
      </c>
      <c r="H841" s="19">
        <v>3</v>
      </c>
      <c r="I841" s="19">
        <v>3</v>
      </c>
      <c r="J841" s="19">
        <v>3</v>
      </c>
      <c r="K841" s="20">
        <f>ROUND(1+(SUMPRODUCT(INDEX(CachTinhDiem!$B$8:$E$11,MATCH($B841,CachTinhDiem!$A$8:$A$11,0),0),$G841:$J841)-1)*9/4,1)</f>
        <v>5.3</v>
      </c>
      <c r="L841" s="20">
        <f>ROUND(1+(INDEX(CachTinhDiem!$B$15:$E$20,MATCH($C841,CachTinhDiem!$A$15:$A$20,0),MATCH($B841,CachTinhDiem!$B$14:$E$14,0))-1)*9/4,1)</f>
        <v>7.8</v>
      </c>
      <c r="M841" s="19">
        <f t="shared" si="13"/>
        <v>9</v>
      </c>
      <c r="N841" s="23">
        <f>MAX(0,1-M841*CachTinhDiem!$B$25)</f>
        <v>9.9999999999999978E-2</v>
      </c>
      <c r="O841" s="20">
        <f>ROUND((CachTinhDiem!$B$23*K841+CachTinhDiem!$B$24*L841)*N841,1)</f>
        <v>0.6</v>
      </c>
      <c r="P841" s="19" t="s">
        <v>3225</v>
      </c>
    </row>
    <row r="842" spans="1:16" ht="15" customHeight="1" x14ac:dyDescent="0.35">
      <c r="A842" s="18" t="s">
        <v>2660</v>
      </c>
      <c r="B842" s="18" t="s">
        <v>3224</v>
      </c>
      <c r="C842" s="18" t="s">
        <v>103</v>
      </c>
      <c r="D842" s="19">
        <v>15</v>
      </c>
      <c r="E842" s="19">
        <v>34</v>
      </c>
      <c r="F842" s="19">
        <v>11</v>
      </c>
      <c r="G842" s="19">
        <v>2</v>
      </c>
      <c r="H842" s="19">
        <v>1</v>
      </c>
      <c r="I842" s="19">
        <v>4</v>
      </c>
      <c r="J842" s="19">
        <v>4</v>
      </c>
      <c r="K842" s="20">
        <f>ROUND(1+(SUMPRODUCT(INDEX(CachTinhDiem!$B$8:$E$11,MATCH($B842,CachTinhDiem!$A$8:$A$11,0),0),$G842:$J842)-1)*9/4,1)</f>
        <v>5.5</v>
      </c>
      <c r="L842" s="20">
        <f>ROUND(1+(INDEX(CachTinhDiem!$B$15:$E$20,MATCH($C842,CachTinhDiem!$A$15:$A$20,0),MATCH($B842,CachTinhDiem!$B$14:$E$14,0))-1)*9/4,1)</f>
        <v>3.3</v>
      </c>
      <c r="M842" s="19">
        <f t="shared" si="13"/>
        <v>4</v>
      </c>
      <c r="N842" s="23">
        <f>MAX(0,1-M842*CachTinhDiem!$B$25)</f>
        <v>0.6</v>
      </c>
      <c r="O842" s="20">
        <f>ROUND((CachTinhDiem!$B$23*K842+CachTinhDiem!$B$24*L842)*N842,1)</f>
        <v>2.9</v>
      </c>
      <c r="P842" s="19" t="s">
        <v>3227</v>
      </c>
    </row>
    <row r="843" spans="1:16" ht="15" customHeight="1" x14ac:dyDescent="0.35">
      <c r="A843" s="18" t="s">
        <v>1222</v>
      </c>
      <c r="B843" s="18" t="s">
        <v>3224</v>
      </c>
      <c r="C843" s="18" t="s">
        <v>110</v>
      </c>
      <c r="D843" s="19">
        <v>5</v>
      </c>
      <c r="E843" s="19">
        <v>17</v>
      </c>
      <c r="F843" s="19">
        <v>36</v>
      </c>
      <c r="G843" s="19">
        <v>3</v>
      </c>
      <c r="H843" s="19">
        <v>2</v>
      </c>
      <c r="I843" s="19">
        <v>3</v>
      </c>
      <c r="J843" s="19">
        <v>3</v>
      </c>
      <c r="K843" s="20">
        <f>ROUND(1+(SUMPRODUCT(INDEX(CachTinhDiem!$B$8:$E$11,MATCH($B843,CachTinhDiem!$A$8:$A$11,0),0),$G843:$J843)-1)*9/4,1)</f>
        <v>5.0999999999999996</v>
      </c>
      <c r="L843" s="20">
        <f>ROUND(1+(INDEX(CachTinhDiem!$B$15:$E$20,MATCH($C843,CachTinhDiem!$A$15:$A$20,0),MATCH($B843,CachTinhDiem!$B$14:$E$14,0))-1)*9/4,1)</f>
        <v>5.5</v>
      </c>
      <c r="M843" s="19">
        <f t="shared" si="13"/>
        <v>19</v>
      </c>
      <c r="N843" s="23">
        <f>MAX(0,1-M843*CachTinhDiem!$B$25)</f>
        <v>0</v>
      </c>
      <c r="O843" s="20">
        <f>ROUND((CachTinhDiem!$B$23*K843+CachTinhDiem!$B$24*L843)*N843,1)</f>
        <v>0</v>
      </c>
      <c r="P843" s="19" t="s">
        <v>3227</v>
      </c>
    </row>
    <row r="844" spans="1:16" ht="15" customHeight="1" x14ac:dyDescent="0.35">
      <c r="A844" s="18" t="s">
        <v>3158</v>
      </c>
      <c r="B844" s="18" t="s">
        <v>3226</v>
      </c>
      <c r="C844" s="18" t="s">
        <v>115</v>
      </c>
      <c r="D844" s="19">
        <v>23</v>
      </c>
      <c r="E844" s="19">
        <v>40</v>
      </c>
      <c r="F844" s="19">
        <v>32</v>
      </c>
      <c r="G844" s="19">
        <v>1</v>
      </c>
      <c r="H844" s="19">
        <v>2</v>
      </c>
      <c r="I844" s="19">
        <v>3</v>
      </c>
      <c r="J844" s="19">
        <v>2</v>
      </c>
      <c r="K844" s="20">
        <f>ROUND(1+(SUMPRODUCT(INDEX(CachTinhDiem!$B$8:$E$11,MATCH($B844,CachTinhDiem!$A$8:$A$11,0),0),$G844:$J844)-1)*9/4,1)</f>
        <v>4.4000000000000004</v>
      </c>
      <c r="L844" s="20">
        <f>ROUND(1+(INDEX(CachTinhDiem!$B$15:$E$20,MATCH($C844,CachTinhDiem!$A$15:$A$20,0),MATCH($B844,CachTinhDiem!$B$14:$E$14,0))-1)*9/4,1)</f>
        <v>10</v>
      </c>
      <c r="M844" s="19">
        <f t="shared" si="13"/>
        <v>0</v>
      </c>
      <c r="N844" s="23">
        <f>MAX(0,1-M844*CachTinhDiem!$B$25)</f>
        <v>1</v>
      </c>
      <c r="O844" s="20">
        <f>ROUND((CachTinhDiem!$B$23*K844+CachTinhDiem!$B$24*L844)*N844,1)</f>
        <v>6.1</v>
      </c>
      <c r="P844" s="19" t="s">
        <v>3227</v>
      </c>
    </row>
    <row r="845" spans="1:16" ht="15" customHeight="1" x14ac:dyDescent="0.35">
      <c r="A845" s="18" t="s">
        <v>2460</v>
      </c>
      <c r="B845" s="18" t="s">
        <v>3229</v>
      </c>
      <c r="C845" s="18" t="s">
        <v>103</v>
      </c>
      <c r="D845" s="19">
        <v>17</v>
      </c>
      <c r="E845" s="19">
        <v>35</v>
      </c>
      <c r="F845" s="19">
        <v>15</v>
      </c>
      <c r="G845" s="19">
        <v>2</v>
      </c>
      <c r="H845" s="19">
        <v>3</v>
      </c>
      <c r="I845" s="19">
        <v>2</v>
      </c>
      <c r="J845" s="19">
        <v>5</v>
      </c>
      <c r="K845" s="20">
        <f>ROUND(1+(SUMPRODUCT(INDEX(CachTinhDiem!$B$8:$E$11,MATCH($B845,CachTinhDiem!$A$8:$A$11,0),0),$G845:$J845)-1)*9/4,1)</f>
        <v>6</v>
      </c>
      <c r="L845" s="20">
        <f>ROUND(1+(INDEX(CachTinhDiem!$B$15:$E$20,MATCH($C845,CachTinhDiem!$A$15:$A$20,0),MATCH($B845,CachTinhDiem!$B$14:$E$14,0))-1)*9/4,1)</f>
        <v>7.8</v>
      </c>
      <c r="M845" s="19">
        <f t="shared" si="13"/>
        <v>2</v>
      </c>
      <c r="N845" s="23">
        <f>MAX(0,1-M845*CachTinhDiem!$B$25)</f>
        <v>0.8</v>
      </c>
      <c r="O845" s="20">
        <f>ROUND((CachTinhDiem!$B$23*K845+CachTinhDiem!$B$24*L845)*N845,1)</f>
        <v>5.2</v>
      </c>
      <c r="P845" s="19" t="s">
        <v>3227</v>
      </c>
    </row>
    <row r="846" spans="1:16" ht="15" customHeight="1" x14ac:dyDescent="0.35">
      <c r="A846" s="18" t="s">
        <v>3166</v>
      </c>
      <c r="B846" s="18" t="s">
        <v>3224</v>
      </c>
      <c r="C846" s="18" t="s">
        <v>115</v>
      </c>
      <c r="D846" s="19">
        <v>22</v>
      </c>
      <c r="E846" s="19">
        <v>40</v>
      </c>
      <c r="F846" s="19">
        <v>8</v>
      </c>
      <c r="G846" s="19">
        <v>1</v>
      </c>
      <c r="H846" s="19">
        <v>2</v>
      </c>
      <c r="I846" s="19">
        <v>4</v>
      </c>
      <c r="J846" s="19">
        <v>2</v>
      </c>
      <c r="K846" s="20">
        <f>ROUND(1+(SUMPRODUCT(INDEX(CachTinhDiem!$B$8:$E$11,MATCH($B846,CachTinhDiem!$A$8:$A$11,0),0),$G846:$J846)-1)*9/4,1)</f>
        <v>5.0999999999999996</v>
      </c>
      <c r="L846" s="20">
        <f>ROUND(1+(INDEX(CachTinhDiem!$B$15:$E$20,MATCH($C846,CachTinhDiem!$A$15:$A$20,0),MATCH($B846,CachTinhDiem!$B$14:$E$14,0))-1)*9/4,1)</f>
        <v>7.8</v>
      </c>
      <c r="M846" s="19">
        <f t="shared" si="13"/>
        <v>14</v>
      </c>
      <c r="N846" s="23">
        <f>MAX(0,1-M846*CachTinhDiem!$B$25)</f>
        <v>0</v>
      </c>
      <c r="O846" s="20">
        <f>ROUND((CachTinhDiem!$B$23*K846+CachTinhDiem!$B$24*L846)*N846,1)</f>
        <v>0</v>
      </c>
      <c r="P846" s="19" t="s">
        <v>3227</v>
      </c>
    </row>
    <row r="847" spans="1:16" ht="15" customHeight="1" x14ac:dyDescent="0.35">
      <c r="A847" s="18" t="s">
        <v>2486</v>
      </c>
      <c r="B847" s="18" t="s">
        <v>3224</v>
      </c>
      <c r="C847" s="18" t="s">
        <v>115</v>
      </c>
      <c r="D847" s="19">
        <v>19</v>
      </c>
      <c r="E847" s="19">
        <v>37</v>
      </c>
      <c r="F847" s="19">
        <v>36</v>
      </c>
      <c r="G847" s="19">
        <v>2</v>
      </c>
      <c r="H847" s="19">
        <v>5</v>
      </c>
      <c r="I847" s="19">
        <v>3</v>
      </c>
      <c r="J847" s="19">
        <v>4</v>
      </c>
      <c r="K847" s="20">
        <f>ROUND(1+(SUMPRODUCT(INDEX(CachTinhDiem!$B$8:$E$11,MATCH($B847,CachTinhDiem!$A$8:$A$11,0),0),$G847:$J847)-1)*9/4,1)</f>
        <v>6.2</v>
      </c>
      <c r="L847" s="20">
        <f>ROUND(1+(INDEX(CachTinhDiem!$B$15:$E$20,MATCH($C847,CachTinhDiem!$A$15:$A$20,0),MATCH($B847,CachTinhDiem!$B$14:$E$14,0))-1)*9/4,1)</f>
        <v>7.8</v>
      </c>
      <c r="M847" s="19">
        <f t="shared" si="13"/>
        <v>0</v>
      </c>
      <c r="N847" s="23">
        <f>MAX(0,1-M847*CachTinhDiem!$B$25)</f>
        <v>1</v>
      </c>
      <c r="O847" s="20">
        <f>ROUND((CachTinhDiem!$B$23*K847+CachTinhDiem!$B$24*L847)*N847,1)</f>
        <v>6.7</v>
      </c>
      <c r="P847" s="19" t="s">
        <v>3227</v>
      </c>
    </row>
    <row r="848" spans="1:16" ht="15" customHeight="1" x14ac:dyDescent="0.35">
      <c r="A848" s="18" t="s">
        <v>2763</v>
      </c>
      <c r="B848" s="18" t="s">
        <v>3228</v>
      </c>
      <c r="C848" s="18" t="s">
        <v>103</v>
      </c>
      <c r="D848" s="19">
        <v>7</v>
      </c>
      <c r="E848" s="19">
        <v>32</v>
      </c>
      <c r="F848" s="19">
        <v>30</v>
      </c>
      <c r="G848" s="19">
        <v>4</v>
      </c>
      <c r="H848" s="19">
        <v>1</v>
      </c>
      <c r="I848" s="19">
        <v>2</v>
      </c>
      <c r="J848" s="19">
        <v>5</v>
      </c>
      <c r="K848" s="20">
        <f>ROUND(1+(SUMPRODUCT(INDEX(CachTinhDiem!$B$8:$E$11,MATCH($B848,CachTinhDiem!$A$8:$A$11,0),0),$G848:$J848)-1)*9/4,1)</f>
        <v>6.9</v>
      </c>
      <c r="L848" s="20">
        <f>ROUND(1+(INDEX(CachTinhDiem!$B$15:$E$20,MATCH($C848,CachTinhDiem!$A$15:$A$20,0),MATCH($B848,CachTinhDiem!$B$14:$E$14,0))-1)*9/4,1)</f>
        <v>10</v>
      </c>
      <c r="M848" s="19">
        <f t="shared" si="13"/>
        <v>0</v>
      </c>
      <c r="N848" s="23">
        <f>MAX(0,1-M848*CachTinhDiem!$B$25)</f>
        <v>1</v>
      </c>
      <c r="O848" s="20">
        <f>ROUND((CachTinhDiem!$B$23*K848+CachTinhDiem!$B$24*L848)*N848,1)</f>
        <v>7.8</v>
      </c>
      <c r="P848" s="19" t="s">
        <v>3225</v>
      </c>
    </row>
    <row r="849" spans="1:16" ht="15" customHeight="1" x14ac:dyDescent="0.35">
      <c r="A849" s="18" t="s">
        <v>611</v>
      </c>
      <c r="B849" s="18" t="s">
        <v>3224</v>
      </c>
      <c r="C849" s="18" t="s">
        <v>110</v>
      </c>
      <c r="D849" s="19">
        <v>5</v>
      </c>
      <c r="E849" s="19">
        <v>13</v>
      </c>
      <c r="F849" s="19">
        <v>18</v>
      </c>
      <c r="G849" s="19">
        <v>5</v>
      </c>
      <c r="H849" s="19">
        <v>2</v>
      </c>
      <c r="I849" s="19">
        <v>2</v>
      </c>
      <c r="J849" s="19">
        <v>4</v>
      </c>
      <c r="K849" s="20">
        <f>ROUND(1+(SUMPRODUCT(INDEX(CachTinhDiem!$B$8:$E$11,MATCH($B849,CachTinhDiem!$A$8:$A$11,0),0),$G849:$J849)-1)*9/4,1)</f>
        <v>5.0999999999999996</v>
      </c>
      <c r="L849" s="20">
        <f>ROUND(1+(INDEX(CachTinhDiem!$B$15:$E$20,MATCH($C849,CachTinhDiem!$A$15:$A$20,0),MATCH($B849,CachTinhDiem!$B$14:$E$14,0))-1)*9/4,1)</f>
        <v>5.5</v>
      </c>
      <c r="M849" s="19">
        <f t="shared" si="13"/>
        <v>5</v>
      </c>
      <c r="N849" s="23">
        <f>MAX(0,1-M849*CachTinhDiem!$B$25)</f>
        <v>0.5</v>
      </c>
      <c r="O849" s="20">
        <f>ROUND((CachTinhDiem!$B$23*K849+CachTinhDiem!$B$24*L849)*N849,1)</f>
        <v>2.6</v>
      </c>
      <c r="P849" s="19" t="s">
        <v>3227</v>
      </c>
    </row>
    <row r="850" spans="1:16" ht="15" customHeight="1" x14ac:dyDescent="0.35">
      <c r="A850" s="18" t="s">
        <v>1171</v>
      </c>
      <c r="B850" s="18" t="s">
        <v>3229</v>
      </c>
      <c r="C850" s="18" t="s">
        <v>110</v>
      </c>
      <c r="D850" s="19">
        <v>5</v>
      </c>
      <c r="E850" s="19">
        <v>17</v>
      </c>
      <c r="F850" s="19">
        <v>31</v>
      </c>
      <c r="G850" s="19">
        <v>3</v>
      </c>
      <c r="H850" s="19">
        <v>2</v>
      </c>
      <c r="I850" s="19">
        <v>4</v>
      </c>
      <c r="J850" s="19">
        <v>3</v>
      </c>
      <c r="K850" s="20">
        <f>ROUND(1+(SUMPRODUCT(INDEX(CachTinhDiem!$B$8:$E$11,MATCH($B850,CachTinhDiem!$A$8:$A$11,0),0),$G850:$J850)-1)*9/4,1)</f>
        <v>5.5</v>
      </c>
      <c r="L850" s="20">
        <f>ROUND(1+(INDEX(CachTinhDiem!$B$15:$E$20,MATCH($C850,CachTinhDiem!$A$15:$A$20,0),MATCH($B850,CachTinhDiem!$B$14:$E$14,0))-1)*9/4,1)</f>
        <v>7.8</v>
      </c>
      <c r="M850" s="19">
        <f t="shared" si="13"/>
        <v>14</v>
      </c>
      <c r="N850" s="23">
        <f>MAX(0,1-M850*CachTinhDiem!$B$25)</f>
        <v>0</v>
      </c>
      <c r="O850" s="20">
        <f>ROUND((CachTinhDiem!$B$23*K850+CachTinhDiem!$B$24*L850)*N850,1)</f>
        <v>0</v>
      </c>
      <c r="P850" s="19" t="s">
        <v>3225</v>
      </c>
    </row>
    <row r="851" spans="1:16" ht="15" customHeight="1" x14ac:dyDescent="0.35">
      <c r="A851" s="18" t="s">
        <v>3158</v>
      </c>
      <c r="B851" s="18" t="s">
        <v>3228</v>
      </c>
      <c r="C851" s="18" t="s">
        <v>115</v>
      </c>
      <c r="D851" s="19">
        <v>23</v>
      </c>
      <c r="E851" s="19">
        <v>40</v>
      </c>
      <c r="F851" s="19">
        <v>20</v>
      </c>
      <c r="G851" s="19">
        <v>1</v>
      </c>
      <c r="H851" s="19">
        <v>2</v>
      </c>
      <c r="I851" s="19">
        <v>3</v>
      </c>
      <c r="J851" s="19">
        <v>2</v>
      </c>
      <c r="K851" s="20">
        <f>ROUND(1+(SUMPRODUCT(INDEX(CachTinhDiem!$B$8:$E$11,MATCH($B851,CachTinhDiem!$A$8:$A$11,0),0),$G851:$J851)-1)*9/4,1)</f>
        <v>3.7</v>
      </c>
      <c r="L851" s="20">
        <f>ROUND(1+(INDEX(CachTinhDiem!$B$15:$E$20,MATCH($C851,CachTinhDiem!$A$15:$A$20,0),MATCH($B851,CachTinhDiem!$B$14:$E$14,0))-1)*9/4,1)</f>
        <v>5.5</v>
      </c>
      <c r="M851" s="19">
        <f t="shared" si="13"/>
        <v>3</v>
      </c>
      <c r="N851" s="23">
        <f>MAX(0,1-M851*CachTinhDiem!$B$25)</f>
        <v>0.7</v>
      </c>
      <c r="O851" s="20">
        <f>ROUND((CachTinhDiem!$B$23*K851+CachTinhDiem!$B$24*L851)*N851,1)</f>
        <v>3</v>
      </c>
      <c r="P851" s="19" t="s">
        <v>3227</v>
      </c>
    </row>
    <row r="852" spans="1:16" ht="15" customHeight="1" x14ac:dyDescent="0.35">
      <c r="A852" s="18" t="s">
        <v>702</v>
      </c>
      <c r="B852" s="18" t="s">
        <v>3229</v>
      </c>
      <c r="C852" s="18" t="s">
        <v>110</v>
      </c>
      <c r="D852" s="19">
        <v>5</v>
      </c>
      <c r="E852" s="19">
        <v>13</v>
      </c>
      <c r="F852" s="19">
        <v>30</v>
      </c>
      <c r="G852" s="19">
        <v>4</v>
      </c>
      <c r="H852" s="19">
        <v>2</v>
      </c>
      <c r="I852" s="19">
        <v>2</v>
      </c>
      <c r="J852" s="19">
        <v>4</v>
      </c>
      <c r="K852" s="20">
        <f>ROUND(1+(SUMPRODUCT(INDEX(CachTinhDiem!$B$8:$E$11,MATCH($B852,CachTinhDiem!$A$8:$A$11,0),0),$G852:$J852)-1)*9/4,1)</f>
        <v>5.0999999999999996</v>
      </c>
      <c r="L852" s="20">
        <f>ROUND(1+(INDEX(CachTinhDiem!$B$15:$E$20,MATCH($C852,CachTinhDiem!$A$15:$A$20,0),MATCH($B852,CachTinhDiem!$B$14:$E$14,0))-1)*9/4,1)</f>
        <v>7.8</v>
      </c>
      <c r="M852" s="19">
        <f t="shared" si="13"/>
        <v>17</v>
      </c>
      <c r="N852" s="23">
        <f>MAX(0,1-M852*CachTinhDiem!$B$25)</f>
        <v>0</v>
      </c>
      <c r="O852" s="20">
        <f>ROUND((CachTinhDiem!$B$23*K852+CachTinhDiem!$B$24*L852)*N852,1)</f>
        <v>0</v>
      </c>
      <c r="P852" s="19" t="s">
        <v>3227</v>
      </c>
    </row>
    <row r="853" spans="1:16" ht="15" customHeight="1" x14ac:dyDescent="0.35">
      <c r="A853" s="18" t="s">
        <v>389</v>
      </c>
      <c r="B853" s="18" t="s">
        <v>3229</v>
      </c>
      <c r="C853" s="18" t="s">
        <v>115</v>
      </c>
      <c r="D853" s="19">
        <v>5</v>
      </c>
      <c r="E853" s="19">
        <v>11</v>
      </c>
      <c r="F853" s="19">
        <v>16</v>
      </c>
      <c r="G853" s="19">
        <v>4</v>
      </c>
      <c r="H853" s="19">
        <v>1</v>
      </c>
      <c r="I853" s="19">
        <v>3</v>
      </c>
      <c r="J853" s="19">
        <v>2</v>
      </c>
      <c r="K853" s="20">
        <f>ROUND(1+(SUMPRODUCT(INDEX(CachTinhDiem!$B$8:$E$11,MATCH($B853,CachTinhDiem!$A$8:$A$11,0),0),$G853:$J853)-1)*9/4,1)</f>
        <v>3.7</v>
      </c>
      <c r="L853" s="20">
        <f>ROUND(1+(INDEX(CachTinhDiem!$B$15:$E$20,MATCH($C853,CachTinhDiem!$A$15:$A$20,0),MATCH($B853,CachTinhDiem!$B$14:$E$14,0))-1)*9/4,1)</f>
        <v>10</v>
      </c>
      <c r="M853" s="19">
        <f t="shared" si="13"/>
        <v>5</v>
      </c>
      <c r="N853" s="23">
        <f>MAX(0,1-M853*CachTinhDiem!$B$25)</f>
        <v>0.5</v>
      </c>
      <c r="O853" s="20">
        <f>ROUND((CachTinhDiem!$B$23*K853+CachTinhDiem!$B$24*L853)*N853,1)</f>
        <v>2.8</v>
      </c>
      <c r="P853" s="19" t="s">
        <v>3225</v>
      </c>
    </row>
    <row r="854" spans="1:16" ht="15" customHeight="1" x14ac:dyDescent="0.35">
      <c r="A854" s="18" t="s">
        <v>1002</v>
      </c>
      <c r="B854" s="18" t="s">
        <v>3228</v>
      </c>
      <c r="C854" s="18" t="s">
        <v>115</v>
      </c>
      <c r="D854" s="19">
        <v>18</v>
      </c>
      <c r="E854" s="19">
        <v>35</v>
      </c>
      <c r="F854" s="19">
        <v>12</v>
      </c>
      <c r="G854" s="19">
        <v>2</v>
      </c>
      <c r="H854" s="19">
        <v>4</v>
      </c>
      <c r="I854" s="19">
        <v>3</v>
      </c>
      <c r="J854" s="19">
        <v>4</v>
      </c>
      <c r="K854" s="20">
        <f>ROUND(1+(SUMPRODUCT(INDEX(CachTinhDiem!$B$8:$E$11,MATCH($B854,CachTinhDiem!$A$8:$A$11,0),0),$G854:$J854)-1)*9/4,1)</f>
        <v>7.3</v>
      </c>
      <c r="L854" s="20">
        <f>ROUND(1+(INDEX(CachTinhDiem!$B$15:$E$20,MATCH($C854,CachTinhDiem!$A$15:$A$20,0),MATCH($B854,CachTinhDiem!$B$14:$E$14,0))-1)*9/4,1)</f>
        <v>5.5</v>
      </c>
      <c r="M854" s="19">
        <f t="shared" si="13"/>
        <v>6</v>
      </c>
      <c r="N854" s="23">
        <f>MAX(0,1-M854*CachTinhDiem!$B$25)</f>
        <v>0.39999999999999991</v>
      </c>
      <c r="O854" s="20">
        <f>ROUND((CachTinhDiem!$B$23*K854+CachTinhDiem!$B$24*L854)*N854,1)</f>
        <v>2.7</v>
      </c>
      <c r="P854" s="19" t="s">
        <v>3225</v>
      </c>
    </row>
    <row r="855" spans="1:16" ht="15" customHeight="1" x14ac:dyDescent="0.35">
      <c r="A855" s="18" t="s">
        <v>363</v>
      </c>
      <c r="B855" s="18" t="s">
        <v>3229</v>
      </c>
      <c r="C855" s="18" t="s">
        <v>115</v>
      </c>
      <c r="D855" s="19">
        <v>5</v>
      </c>
      <c r="E855" s="19">
        <v>14</v>
      </c>
      <c r="F855" s="19">
        <v>21</v>
      </c>
      <c r="G855" s="19">
        <v>4</v>
      </c>
      <c r="H855" s="19">
        <v>1</v>
      </c>
      <c r="I855" s="19">
        <v>2</v>
      </c>
      <c r="J855" s="19">
        <v>4</v>
      </c>
      <c r="K855" s="20">
        <f>ROUND(1+(SUMPRODUCT(INDEX(CachTinhDiem!$B$8:$E$11,MATCH($B855,CachTinhDiem!$A$8:$A$11,0),0),$G855:$J855)-1)*9/4,1)</f>
        <v>4.4000000000000004</v>
      </c>
      <c r="L855" s="20">
        <f>ROUND(1+(INDEX(CachTinhDiem!$B$15:$E$20,MATCH($C855,CachTinhDiem!$A$15:$A$20,0),MATCH($B855,CachTinhDiem!$B$14:$E$14,0))-1)*9/4,1)</f>
        <v>10</v>
      </c>
      <c r="M855" s="19">
        <f t="shared" si="13"/>
        <v>7</v>
      </c>
      <c r="N855" s="23">
        <f>MAX(0,1-M855*CachTinhDiem!$B$25)</f>
        <v>0.29999999999999993</v>
      </c>
      <c r="O855" s="20">
        <f>ROUND((CachTinhDiem!$B$23*K855+CachTinhDiem!$B$24*L855)*N855,1)</f>
        <v>1.8</v>
      </c>
      <c r="P855" s="19" t="s">
        <v>3225</v>
      </c>
    </row>
    <row r="856" spans="1:16" ht="15" customHeight="1" x14ac:dyDescent="0.35">
      <c r="A856" s="18" t="s">
        <v>2342</v>
      </c>
      <c r="B856" s="18" t="s">
        <v>3228</v>
      </c>
      <c r="C856" s="18" t="s">
        <v>115</v>
      </c>
      <c r="D856" s="19">
        <v>20</v>
      </c>
      <c r="E856" s="19">
        <v>36</v>
      </c>
      <c r="F856" s="19">
        <v>18</v>
      </c>
      <c r="G856" s="19">
        <v>2</v>
      </c>
      <c r="H856" s="19">
        <v>5</v>
      </c>
      <c r="I856" s="19">
        <v>3</v>
      </c>
      <c r="J856" s="19">
        <v>5</v>
      </c>
      <c r="K856" s="20">
        <f>ROUND(1+(SUMPRODUCT(INDEX(CachTinhDiem!$B$8:$E$11,MATCH($B856,CachTinhDiem!$A$8:$A$11,0),0),$G856:$J856)-1)*9/4,1)</f>
        <v>9.1</v>
      </c>
      <c r="L856" s="20">
        <f>ROUND(1+(INDEX(CachTinhDiem!$B$15:$E$20,MATCH($C856,CachTinhDiem!$A$15:$A$20,0),MATCH($B856,CachTinhDiem!$B$14:$E$14,0))-1)*9/4,1)</f>
        <v>5.5</v>
      </c>
      <c r="M856" s="19">
        <f t="shared" si="13"/>
        <v>2</v>
      </c>
      <c r="N856" s="23">
        <f>MAX(0,1-M856*CachTinhDiem!$B$25)</f>
        <v>0.8</v>
      </c>
      <c r="O856" s="20">
        <f>ROUND((CachTinhDiem!$B$23*K856+CachTinhDiem!$B$24*L856)*N856,1)</f>
        <v>6.4</v>
      </c>
      <c r="P856" s="19" t="s">
        <v>3227</v>
      </c>
    </row>
    <row r="857" spans="1:16" ht="15" customHeight="1" x14ac:dyDescent="0.35">
      <c r="A857" s="18" t="s">
        <v>1507</v>
      </c>
      <c r="B857" s="18" t="s">
        <v>3224</v>
      </c>
      <c r="C857" s="18" t="s">
        <v>138</v>
      </c>
      <c r="D857" s="19">
        <v>7</v>
      </c>
      <c r="E857" s="19">
        <v>22</v>
      </c>
      <c r="F857" s="19">
        <v>37</v>
      </c>
      <c r="G857" s="19">
        <v>4</v>
      </c>
      <c r="H857" s="19">
        <v>3</v>
      </c>
      <c r="I857" s="19">
        <v>3</v>
      </c>
      <c r="J857" s="19">
        <v>2</v>
      </c>
      <c r="K857" s="20">
        <f>ROUND(1+(SUMPRODUCT(INDEX(CachTinhDiem!$B$8:$E$11,MATCH($B857,CachTinhDiem!$A$8:$A$11,0),0),$G857:$J857)-1)*9/4,1)</f>
        <v>5.7</v>
      </c>
      <c r="L857" s="20">
        <f>ROUND(1+(INDEX(CachTinhDiem!$B$15:$E$20,MATCH($C857,CachTinhDiem!$A$15:$A$20,0),MATCH($B857,CachTinhDiem!$B$14:$E$14,0))-1)*9/4,1)</f>
        <v>10</v>
      </c>
      <c r="M857" s="19">
        <f t="shared" si="13"/>
        <v>15</v>
      </c>
      <c r="N857" s="23">
        <f>MAX(0,1-M857*CachTinhDiem!$B$25)</f>
        <v>0</v>
      </c>
      <c r="O857" s="20">
        <f>ROUND((CachTinhDiem!$B$23*K857+CachTinhDiem!$B$24*L857)*N857,1)</f>
        <v>0</v>
      </c>
      <c r="P857" s="19" t="s">
        <v>3227</v>
      </c>
    </row>
    <row r="858" spans="1:16" ht="15" customHeight="1" x14ac:dyDescent="0.35">
      <c r="A858" s="18" t="s">
        <v>852</v>
      </c>
      <c r="B858" s="18" t="s">
        <v>3224</v>
      </c>
      <c r="C858" s="18" t="s">
        <v>103</v>
      </c>
      <c r="D858" s="19">
        <v>21</v>
      </c>
      <c r="E858" s="19">
        <v>34</v>
      </c>
      <c r="F858" s="19">
        <v>24</v>
      </c>
      <c r="G858" s="19">
        <v>2</v>
      </c>
      <c r="H858" s="19">
        <v>4</v>
      </c>
      <c r="I858" s="19">
        <v>2</v>
      </c>
      <c r="J858" s="19">
        <v>5</v>
      </c>
      <c r="K858" s="20">
        <f>ROUND(1+(SUMPRODUCT(INDEX(CachTinhDiem!$B$8:$E$11,MATCH($B858,CachTinhDiem!$A$8:$A$11,0),0),$G858:$J858)-1)*9/4,1)</f>
        <v>4.8</v>
      </c>
      <c r="L858" s="20">
        <f>ROUND(1+(INDEX(CachTinhDiem!$B$15:$E$20,MATCH($C858,CachTinhDiem!$A$15:$A$20,0),MATCH($B858,CachTinhDiem!$B$14:$E$14,0))-1)*9/4,1)</f>
        <v>3.3</v>
      </c>
      <c r="M858" s="19">
        <f t="shared" si="13"/>
        <v>0</v>
      </c>
      <c r="N858" s="23">
        <f>MAX(0,1-M858*CachTinhDiem!$B$25)</f>
        <v>1</v>
      </c>
      <c r="O858" s="20">
        <f>ROUND((CachTinhDiem!$B$23*K858+CachTinhDiem!$B$24*L858)*N858,1)</f>
        <v>4.4000000000000004</v>
      </c>
      <c r="P858" s="19" t="s">
        <v>3227</v>
      </c>
    </row>
    <row r="859" spans="1:16" ht="15" customHeight="1" x14ac:dyDescent="0.35">
      <c r="A859" s="18" t="s">
        <v>2769</v>
      </c>
      <c r="B859" s="18" t="s">
        <v>3228</v>
      </c>
      <c r="C859" s="18" t="s">
        <v>150</v>
      </c>
      <c r="D859" s="19">
        <v>14</v>
      </c>
      <c r="E859" s="19">
        <v>33</v>
      </c>
      <c r="F859" s="19">
        <v>7</v>
      </c>
      <c r="G859" s="19">
        <v>3</v>
      </c>
      <c r="H859" s="19">
        <v>1</v>
      </c>
      <c r="I859" s="19">
        <v>3</v>
      </c>
      <c r="J859" s="19">
        <v>4</v>
      </c>
      <c r="K859" s="20">
        <f>ROUND(1+(SUMPRODUCT(INDEX(CachTinhDiem!$B$8:$E$11,MATCH($B859,CachTinhDiem!$A$8:$A$11,0),0),$G859:$J859)-1)*9/4,1)</f>
        <v>6</v>
      </c>
      <c r="L859" s="20">
        <f>ROUND(1+(INDEX(CachTinhDiem!$B$15:$E$20,MATCH($C859,CachTinhDiem!$A$15:$A$20,0),MATCH($B859,CachTinhDiem!$B$14:$E$14,0))-1)*9/4,1)</f>
        <v>5.5</v>
      </c>
      <c r="M859" s="19">
        <f t="shared" si="13"/>
        <v>7</v>
      </c>
      <c r="N859" s="23">
        <f>MAX(0,1-M859*CachTinhDiem!$B$25)</f>
        <v>0.29999999999999993</v>
      </c>
      <c r="O859" s="20">
        <f>ROUND((CachTinhDiem!$B$23*K859+CachTinhDiem!$B$24*L859)*N859,1)</f>
        <v>1.8</v>
      </c>
      <c r="P859" s="19" t="s">
        <v>3227</v>
      </c>
    </row>
    <row r="860" spans="1:16" ht="15" customHeight="1" x14ac:dyDescent="0.35">
      <c r="A860" s="18" t="s">
        <v>1974</v>
      </c>
      <c r="B860" s="18" t="s">
        <v>3228</v>
      </c>
      <c r="C860" s="18" t="s">
        <v>115</v>
      </c>
      <c r="D860" s="19">
        <v>11</v>
      </c>
      <c r="E860" s="19">
        <v>32</v>
      </c>
      <c r="F860" s="19">
        <v>7</v>
      </c>
      <c r="G860" s="19">
        <v>3</v>
      </c>
      <c r="H860" s="19">
        <v>2</v>
      </c>
      <c r="I860" s="19">
        <v>3</v>
      </c>
      <c r="J860" s="19">
        <v>2</v>
      </c>
      <c r="K860" s="20">
        <f>ROUND(1+(SUMPRODUCT(INDEX(CachTinhDiem!$B$8:$E$11,MATCH($B860,CachTinhDiem!$A$8:$A$11,0),0),$G860:$J860)-1)*9/4,1)</f>
        <v>3.7</v>
      </c>
      <c r="L860" s="20">
        <f>ROUND(1+(INDEX(CachTinhDiem!$B$15:$E$20,MATCH($C860,CachTinhDiem!$A$15:$A$20,0),MATCH($B860,CachTinhDiem!$B$14:$E$14,0))-1)*9/4,1)</f>
        <v>5.5</v>
      </c>
      <c r="M860" s="19">
        <f t="shared" si="13"/>
        <v>4</v>
      </c>
      <c r="N860" s="23">
        <f>MAX(0,1-M860*CachTinhDiem!$B$25)</f>
        <v>0.6</v>
      </c>
      <c r="O860" s="20">
        <f>ROUND((CachTinhDiem!$B$23*K860+CachTinhDiem!$B$24*L860)*N860,1)</f>
        <v>2.5</v>
      </c>
      <c r="P860" s="19" t="s">
        <v>3227</v>
      </c>
    </row>
    <row r="861" spans="1:16" ht="15" customHeight="1" x14ac:dyDescent="0.35">
      <c r="A861" s="18" t="s">
        <v>2544</v>
      </c>
      <c r="B861" s="18" t="s">
        <v>3224</v>
      </c>
      <c r="C861" s="18" t="s">
        <v>90</v>
      </c>
      <c r="D861" s="19">
        <v>8</v>
      </c>
      <c r="E861" s="19">
        <v>40</v>
      </c>
      <c r="F861" s="19">
        <v>10</v>
      </c>
      <c r="G861" s="19">
        <v>2</v>
      </c>
      <c r="H861" s="19">
        <v>5</v>
      </c>
      <c r="I861" s="19">
        <v>4</v>
      </c>
      <c r="J861" s="19">
        <v>3</v>
      </c>
      <c r="K861" s="20">
        <f>ROUND(1+(SUMPRODUCT(INDEX(CachTinhDiem!$B$8:$E$11,MATCH($B861,CachTinhDiem!$A$8:$A$11,0),0),$G861:$J861)-1)*9/4,1)</f>
        <v>7.1</v>
      </c>
      <c r="L861" s="20">
        <f>ROUND(1+(INDEX(CachTinhDiem!$B$15:$E$20,MATCH($C861,CachTinhDiem!$A$15:$A$20,0),MATCH($B861,CachTinhDiem!$B$14:$E$14,0))-1)*9/4,1)</f>
        <v>5.5</v>
      </c>
      <c r="M861" s="19">
        <f t="shared" si="13"/>
        <v>0</v>
      </c>
      <c r="N861" s="23">
        <f>MAX(0,1-M861*CachTinhDiem!$B$25)</f>
        <v>1</v>
      </c>
      <c r="O861" s="20">
        <f>ROUND((CachTinhDiem!$B$23*K861+CachTinhDiem!$B$24*L861)*N861,1)</f>
        <v>6.6</v>
      </c>
      <c r="P861" s="19" t="s">
        <v>3227</v>
      </c>
    </row>
    <row r="862" spans="1:16" ht="15" customHeight="1" x14ac:dyDescent="0.35">
      <c r="A862" s="18" t="s">
        <v>525</v>
      </c>
      <c r="B862" s="18" t="s">
        <v>3226</v>
      </c>
      <c r="C862" s="18" t="s">
        <v>90</v>
      </c>
      <c r="D862" s="19">
        <v>21</v>
      </c>
      <c r="E862" s="19">
        <v>37</v>
      </c>
      <c r="F862" s="19">
        <v>37</v>
      </c>
      <c r="G862" s="19">
        <v>2</v>
      </c>
      <c r="H862" s="19">
        <v>5</v>
      </c>
      <c r="I862" s="19">
        <v>4</v>
      </c>
      <c r="J862" s="19">
        <v>2</v>
      </c>
      <c r="K862" s="20">
        <f>ROUND(1+(SUMPRODUCT(INDEX(CachTinhDiem!$B$8:$E$11,MATCH($B862,CachTinhDiem!$A$8:$A$11,0),0),$G862:$J862)-1)*9/4,1)</f>
        <v>7.5</v>
      </c>
      <c r="L862" s="20">
        <f>ROUND(1+(INDEX(CachTinhDiem!$B$15:$E$20,MATCH($C862,CachTinhDiem!$A$15:$A$20,0),MATCH($B862,CachTinhDiem!$B$14:$E$14,0))-1)*9/4,1)</f>
        <v>7.8</v>
      </c>
      <c r="M862" s="19">
        <f t="shared" si="13"/>
        <v>0</v>
      </c>
      <c r="N862" s="23">
        <f>MAX(0,1-M862*CachTinhDiem!$B$25)</f>
        <v>1</v>
      </c>
      <c r="O862" s="20">
        <f>ROUND((CachTinhDiem!$B$23*K862+CachTinhDiem!$B$24*L862)*N862,1)</f>
        <v>7.6</v>
      </c>
      <c r="P862" s="19" t="s">
        <v>3227</v>
      </c>
    </row>
    <row r="863" spans="1:16" ht="15" customHeight="1" x14ac:dyDescent="0.35">
      <c r="A863" s="18" t="s">
        <v>420</v>
      </c>
      <c r="B863" s="18" t="s">
        <v>3226</v>
      </c>
      <c r="C863" s="18" t="s">
        <v>115</v>
      </c>
      <c r="D863" s="19">
        <v>19</v>
      </c>
      <c r="E863" s="19">
        <v>33</v>
      </c>
      <c r="F863" s="19">
        <v>24</v>
      </c>
      <c r="G863" s="19">
        <v>2</v>
      </c>
      <c r="H863" s="19">
        <v>4</v>
      </c>
      <c r="I863" s="19">
        <v>3</v>
      </c>
      <c r="J863" s="19">
        <v>4</v>
      </c>
      <c r="K863" s="20">
        <f>ROUND(1+(SUMPRODUCT(INDEX(CachTinhDiem!$B$8:$E$11,MATCH($B863,CachTinhDiem!$A$8:$A$11,0),0),$G863:$J863)-1)*9/4,1)</f>
        <v>6.6</v>
      </c>
      <c r="L863" s="20">
        <f>ROUND(1+(INDEX(CachTinhDiem!$B$15:$E$20,MATCH($C863,CachTinhDiem!$A$15:$A$20,0),MATCH($B863,CachTinhDiem!$B$14:$E$14,0))-1)*9/4,1)</f>
        <v>10</v>
      </c>
      <c r="M863" s="19">
        <f t="shared" si="13"/>
        <v>0</v>
      </c>
      <c r="N863" s="23">
        <f>MAX(0,1-M863*CachTinhDiem!$B$25)</f>
        <v>1</v>
      </c>
      <c r="O863" s="20">
        <f>ROUND((CachTinhDiem!$B$23*K863+CachTinhDiem!$B$24*L863)*N863,1)</f>
        <v>7.6</v>
      </c>
      <c r="P863" s="19" t="s">
        <v>3227</v>
      </c>
    </row>
    <row r="864" spans="1:16" ht="15" customHeight="1" x14ac:dyDescent="0.35">
      <c r="A864" s="18" t="s">
        <v>2084</v>
      </c>
      <c r="B864" s="18" t="s">
        <v>3229</v>
      </c>
      <c r="C864" s="18" t="s">
        <v>115</v>
      </c>
      <c r="D864" s="19">
        <v>11</v>
      </c>
      <c r="E864" s="19">
        <v>33</v>
      </c>
      <c r="F864" s="19">
        <v>19</v>
      </c>
      <c r="G864" s="19">
        <v>2</v>
      </c>
      <c r="H864" s="19">
        <v>3</v>
      </c>
      <c r="I864" s="19">
        <v>4</v>
      </c>
      <c r="J864" s="19">
        <v>2</v>
      </c>
      <c r="K864" s="20">
        <f>ROUND(1+(SUMPRODUCT(INDEX(CachTinhDiem!$B$8:$E$11,MATCH($B864,CachTinhDiem!$A$8:$A$11,0),0),$G864:$J864)-1)*9/4,1)</f>
        <v>5.3</v>
      </c>
      <c r="L864" s="20">
        <f>ROUND(1+(INDEX(CachTinhDiem!$B$15:$E$20,MATCH($C864,CachTinhDiem!$A$15:$A$20,0),MATCH($B864,CachTinhDiem!$B$14:$E$14,0))-1)*9/4,1)</f>
        <v>10</v>
      </c>
      <c r="M864" s="19">
        <f t="shared" si="13"/>
        <v>0</v>
      </c>
      <c r="N864" s="23">
        <f>MAX(0,1-M864*CachTinhDiem!$B$25)</f>
        <v>1</v>
      </c>
      <c r="O864" s="20">
        <f>ROUND((CachTinhDiem!$B$23*K864+CachTinhDiem!$B$24*L864)*N864,1)</f>
        <v>6.7</v>
      </c>
      <c r="P864" s="19" t="s">
        <v>3227</v>
      </c>
    </row>
    <row r="865" spans="1:16" ht="15" customHeight="1" x14ac:dyDescent="0.35">
      <c r="A865" s="18" t="s">
        <v>482</v>
      </c>
      <c r="B865" s="18" t="s">
        <v>3224</v>
      </c>
      <c r="C865" s="18" t="s">
        <v>90</v>
      </c>
      <c r="D865" s="19">
        <v>20</v>
      </c>
      <c r="E865" s="19">
        <v>37</v>
      </c>
      <c r="F865" s="19">
        <v>6</v>
      </c>
      <c r="G865" s="19">
        <v>2</v>
      </c>
      <c r="H865" s="19">
        <v>5</v>
      </c>
      <c r="I865" s="19">
        <v>3</v>
      </c>
      <c r="J865" s="19">
        <v>2</v>
      </c>
      <c r="K865" s="20">
        <f>ROUND(1+(SUMPRODUCT(INDEX(CachTinhDiem!$B$8:$E$11,MATCH($B865,CachTinhDiem!$A$8:$A$11,0),0),$G865:$J865)-1)*9/4,1)</f>
        <v>5.7</v>
      </c>
      <c r="L865" s="20">
        <f>ROUND(1+(INDEX(CachTinhDiem!$B$15:$E$20,MATCH($C865,CachTinhDiem!$A$15:$A$20,0),MATCH($B865,CachTinhDiem!$B$14:$E$14,0))-1)*9/4,1)</f>
        <v>5.5</v>
      </c>
      <c r="M865" s="19">
        <f t="shared" si="13"/>
        <v>14</v>
      </c>
      <c r="N865" s="23">
        <f>MAX(0,1-M865*CachTinhDiem!$B$25)</f>
        <v>0</v>
      </c>
      <c r="O865" s="20">
        <f>ROUND((CachTinhDiem!$B$23*K865+CachTinhDiem!$B$24*L865)*N865,1)</f>
        <v>0</v>
      </c>
      <c r="P865" s="19" t="s">
        <v>3227</v>
      </c>
    </row>
    <row r="866" spans="1:16" ht="15" customHeight="1" x14ac:dyDescent="0.35">
      <c r="A866" s="18" t="s">
        <v>211</v>
      </c>
      <c r="B866" s="18" t="s">
        <v>3224</v>
      </c>
      <c r="C866" s="18" t="s">
        <v>110</v>
      </c>
      <c r="D866" s="19">
        <v>5</v>
      </c>
      <c r="E866" s="19">
        <v>15</v>
      </c>
      <c r="F866" s="19">
        <v>13</v>
      </c>
      <c r="G866" s="19">
        <v>4</v>
      </c>
      <c r="H866" s="19">
        <v>1</v>
      </c>
      <c r="I866" s="19">
        <v>1</v>
      </c>
      <c r="J866" s="19">
        <v>4</v>
      </c>
      <c r="K866" s="20">
        <f>ROUND(1+(SUMPRODUCT(INDEX(CachTinhDiem!$B$8:$E$11,MATCH($B866,CachTinhDiem!$A$8:$A$11,0),0),$G866:$J866)-1)*9/4,1)</f>
        <v>3</v>
      </c>
      <c r="L866" s="20">
        <f>ROUND(1+(INDEX(CachTinhDiem!$B$15:$E$20,MATCH($C866,CachTinhDiem!$A$15:$A$20,0),MATCH($B866,CachTinhDiem!$B$14:$E$14,0))-1)*9/4,1)</f>
        <v>5.5</v>
      </c>
      <c r="M866" s="19">
        <f t="shared" si="13"/>
        <v>0</v>
      </c>
      <c r="N866" s="23">
        <f>MAX(0,1-M866*CachTinhDiem!$B$25)</f>
        <v>1</v>
      </c>
      <c r="O866" s="20">
        <f>ROUND((CachTinhDiem!$B$23*K866+CachTinhDiem!$B$24*L866)*N866,1)</f>
        <v>3.8</v>
      </c>
      <c r="P866" s="19" t="s">
        <v>3225</v>
      </c>
    </row>
    <row r="867" spans="1:16" ht="15" customHeight="1" x14ac:dyDescent="0.35">
      <c r="A867" s="18" t="s">
        <v>1201</v>
      </c>
      <c r="B867" s="18" t="s">
        <v>3224</v>
      </c>
      <c r="C867" s="18" t="s">
        <v>115</v>
      </c>
      <c r="D867" s="19">
        <v>5</v>
      </c>
      <c r="E867" s="19">
        <v>11</v>
      </c>
      <c r="F867" s="19">
        <v>39</v>
      </c>
      <c r="G867" s="19">
        <v>4</v>
      </c>
      <c r="H867" s="19">
        <v>2</v>
      </c>
      <c r="I867" s="19">
        <v>2</v>
      </c>
      <c r="J867" s="19">
        <v>1</v>
      </c>
      <c r="K867" s="20">
        <f>ROUND(1+(SUMPRODUCT(INDEX(CachTinhDiem!$B$8:$E$11,MATCH($B867,CachTinhDiem!$A$8:$A$11,0),0),$G867:$J867)-1)*9/4,1)</f>
        <v>3.9</v>
      </c>
      <c r="L867" s="20">
        <f>ROUND(1+(INDEX(CachTinhDiem!$B$15:$E$20,MATCH($C867,CachTinhDiem!$A$15:$A$20,0),MATCH($B867,CachTinhDiem!$B$14:$E$14,0))-1)*9/4,1)</f>
        <v>7.8</v>
      </c>
      <c r="M867" s="19">
        <f t="shared" si="13"/>
        <v>28</v>
      </c>
      <c r="N867" s="23">
        <f>MAX(0,1-M867*CachTinhDiem!$B$25)</f>
        <v>0</v>
      </c>
      <c r="O867" s="20">
        <f>ROUND((CachTinhDiem!$B$23*K867+CachTinhDiem!$B$24*L867)*N867,1)</f>
        <v>0</v>
      </c>
      <c r="P867" s="19" t="s">
        <v>3227</v>
      </c>
    </row>
    <row r="868" spans="1:16" ht="15" customHeight="1" x14ac:dyDescent="0.35">
      <c r="A868" s="18" t="s">
        <v>860</v>
      </c>
      <c r="B868" s="18" t="s">
        <v>3224</v>
      </c>
      <c r="C868" s="18" t="s">
        <v>103</v>
      </c>
      <c r="D868" s="19">
        <v>21</v>
      </c>
      <c r="E868" s="19">
        <v>34</v>
      </c>
      <c r="F868" s="19">
        <v>12</v>
      </c>
      <c r="G868" s="19">
        <v>2</v>
      </c>
      <c r="H868" s="19">
        <v>4</v>
      </c>
      <c r="I868" s="19">
        <v>2</v>
      </c>
      <c r="J868" s="19">
        <v>5</v>
      </c>
      <c r="K868" s="20">
        <f>ROUND(1+(SUMPRODUCT(INDEX(CachTinhDiem!$B$8:$E$11,MATCH($B868,CachTinhDiem!$A$8:$A$11,0),0),$G868:$J868)-1)*9/4,1)</f>
        <v>4.8</v>
      </c>
      <c r="L868" s="20">
        <f>ROUND(1+(INDEX(CachTinhDiem!$B$15:$E$20,MATCH($C868,CachTinhDiem!$A$15:$A$20,0),MATCH($B868,CachTinhDiem!$B$14:$E$14,0))-1)*9/4,1)</f>
        <v>3.3</v>
      </c>
      <c r="M868" s="19">
        <f t="shared" si="13"/>
        <v>9</v>
      </c>
      <c r="N868" s="23">
        <f>MAX(0,1-M868*CachTinhDiem!$B$25)</f>
        <v>9.9999999999999978E-2</v>
      </c>
      <c r="O868" s="20">
        <f>ROUND((CachTinhDiem!$B$23*K868+CachTinhDiem!$B$24*L868)*N868,1)</f>
        <v>0.4</v>
      </c>
      <c r="P868" s="19" t="s">
        <v>3227</v>
      </c>
    </row>
    <row r="869" spans="1:16" ht="15" customHeight="1" x14ac:dyDescent="0.35">
      <c r="A869" s="18" t="s">
        <v>2070</v>
      </c>
      <c r="B869" s="18" t="s">
        <v>3229</v>
      </c>
      <c r="C869" s="18" t="s">
        <v>110</v>
      </c>
      <c r="D869" s="19">
        <v>18</v>
      </c>
      <c r="E869" s="19">
        <v>36</v>
      </c>
      <c r="F869" s="19">
        <v>34</v>
      </c>
      <c r="G869" s="19">
        <v>2</v>
      </c>
      <c r="H869" s="19">
        <v>5</v>
      </c>
      <c r="I869" s="19">
        <v>3</v>
      </c>
      <c r="J869" s="19">
        <v>4</v>
      </c>
      <c r="K869" s="20">
        <f>ROUND(1+(SUMPRODUCT(INDEX(CachTinhDiem!$B$8:$E$11,MATCH($B869,CachTinhDiem!$A$8:$A$11,0),0),$G869:$J869)-1)*9/4,1)</f>
        <v>7.3</v>
      </c>
      <c r="L869" s="20">
        <f>ROUND(1+(INDEX(CachTinhDiem!$B$15:$E$20,MATCH($C869,CachTinhDiem!$A$15:$A$20,0),MATCH($B869,CachTinhDiem!$B$14:$E$14,0))-1)*9/4,1)</f>
        <v>7.8</v>
      </c>
      <c r="M869" s="19">
        <f t="shared" si="13"/>
        <v>0</v>
      </c>
      <c r="N869" s="23">
        <f>MAX(0,1-M869*CachTinhDiem!$B$25)</f>
        <v>1</v>
      </c>
      <c r="O869" s="20">
        <f>ROUND((CachTinhDiem!$B$23*K869+CachTinhDiem!$B$24*L869)*N869,1)</f>
        <v>7.5</v>
      </c>
      <c r="P869" s="19" t="s">
        <v>3227</v>
      </c>
    </row>
    <row r="870" spans="1:16" ht="15" customHeight="1" x14ac:dyDescent="0.35">
      <c r="A870" s="18" t="s">
        <v>2408</v>
      </c>
      <c r="B870" s="18" t="s">
        <v>3229</v>
      </c>
      <c r="C870" s="18" t="s">
        <v>138</v>
      </c>
      <c r="D870" s="19">
        <v>22</v>
      </c>
      <c r="E870" s="19">
        <v>39</v>
      </c>
      <c r="F870" s="19">
        <v>20</v>
      </c>
      <c r="G870" s="19">
        <v>2</v>
      </c>
      <c r="H870" s="19">
        <v>5</v>
      </c>
      <c r="I870" s="19">
        <v>5</v>
      </c>
      <c r="J870" s="19">
        <v>3</v>
      </c>
      <c r="K870" s="20">
        <f>ROUND(1+(SUMPRODUCT(INDEX(CachTinhDiem!$B$8:$E$11,MATCH($B870,CachTinhDiem!$A$8:$A$11,0),0),$G870:$J870)-1)*9/4,1)</f>
        <v>8</v>
      </c>
      <c r="L870" s="20">
        <f>ROUND(1+(INDEX(CachTinhDiem!$B$15:$E$20,MATCH($C870,CachTinhDiem!$A$15:$A$20,0),MATCH($B870,CachTinhDiem!$B$14:$E$14,0))-1)*9/4,1)</f>
        <v>7.8</v>
      </c>
      <c r="M870" s="19">
        <f t="shared" si="13"/>
        <v>2</v>
      </c>
      <c r="N870" s="23">
        <f>MAX(0,1-M870*CachTinhDiem!$B$25)</f>
        <v>0.8</v>
      </c>
      <c r="O870" s="20">
        <f>ROUND((CachTinhDiem!$B$23*K870+CachTinhDiem!$B$24*L870)*N870,1)</f>
        <v>6.4</v>
      </c>
      <c r="P870" s="19" t="s">
        <v>3227</v>
      </c>
    </row>
    <row r="871" spans="1:16" ht="15" customHeight="1" x14ac:dyDescent="0.35">
      <c r="A871" s="18" t="s">
        <v>1587</v>
      </c>
      <c r="B871" s="18" t="s">
        <v>3229</v>
      </c>
      <c r="C871" s="18" t="s">
        <v>150</v>
      </c>
      <c r="D871" s="19">
        <v>6</v>
      </c>
      <c r="E871" s="19">
        <v>19</v>
      </c>
      <c r="F871" s="19">
        <v>40</v>
      </c>
      <c r="G871" s="19">
        <v>4</v>
      </c>
      <c r="H871" s="19">
        <v>1</v>
      </c>
      <c r="I871" s="19">
        <v>4</v>
      </c>
      <c r="J871" s="19">
        <v>3</v>
      </c>
      <c r="K871" s="20">
        <f>ROUND(1+(SUMPRODUCT(INDEX(CachTinhDiem!$B$8:$E$11,MATCH($B871,CachTinhDiem!$A$8:$A$11,0),0),$G871:$J871)-1)*9/4,1)</f>
        <v>5.0999999999999996</v>
      </c>
      <c r="L871" s="20">
        <f>ROUND(1+(INDEX(CachTinhDiem!$B$15:$E$20,MATCH($C871,CachTinhDiem!$A$15:$A$20,0),MATCH($B871,CachTinhDiem!$B$14:$E$14,0))-1)*9/4,1)</f>
        <v>7.8</v>
      </c>
      <c r="M871" s="19">
        <f t="shared" si="13"/>
        <v>21</v>
      </c>
      <c r="N871" s="23">
        <f>MAX(0,1-M871*CachTinhDiem!$B$25)</f>
        <v>0</v>
      </c>
      <c r="O871" s="20">
        <f>ROUND((CachTinhDiem!$B$23*K871+CachTinhDiem!$B$24*L871)*N871,1)</f>
        <v>0</v>
      </c>
      <c r="P871" s="19" t="s">
        <v>3227</v>
      </c>
    </row>
    <row r="872" spans="1:16" ht="15" customHeight="1" x14ac:dyDescent="0.35">
      <c r="A872" s="18" t="s">
        <v>2594</v>
      </c>
      <c r="B872" s="18" t="s">
        <v>3228</v>
      </c>
      <c r="C872" s="18" t="s">
        <v>103</v>
      </c>
      <c r="D872" s="19">
        <v>5</v>
      </c>
      <c r="E872" s="19">
        <v>34</v>
      </c>
      <c r="F872" s="19">
        <v>37</v>
      </c>
      <c r="G872" s="19">
        <v>4</v>
      </c>
      <c r="H872" s="19">
        <v>1</v>
      </c>
      <c r="I872" s="19">
        <v>3</v>
      </c>
      <c r="J872" s="19">
        <v>5</v>
      </c>
      <c r="K872" s="20">
        <f>ROUND(1+(SUMPRODUCT(INDEX(CachTinhDiem!$B$8:$E$11,MATCH($B872,CachTinhDiem!$A$8:$A$11,0),0),$G872:$J872)-1)*9/4,1)</f>
        <v>7.3</v>
      </c>
      <c r="L872" s="20">
        <f>ROUND(1+(INDEX(CachTinhDiem!$B$15:$E$20,MATCH($C872,CachTinhDiem!$A$15:$A$20,0),MATCH($B872,CachTinhDiem!$B$14:$E$14,0))-1)*9/4,1)</f>
        <v>10</v>
      </c>
      <c r="M872" s="19">
        <f t="shared" si="13"/>
        <v>3</v>
      </c>
      <c r="N872" s="23">
        <f>MAX(0,1-M872*CachTinhDiem!$B$25)</f>
        <v>0.7</v>
      </c>
      <c r="O872" s="20">
        <f>ROUND((CachTinhDiem!$B$23*K872+CachTinhDiem!$B$24*L872)*N872,1)</f>
        <v>5.7</v>
      </c>
      <c r="P872" s="19" t="s">
        <v>3225</v>
      </c>
    </row>
    <row r="873" spans="1:16" ht="15" customHeight="1" x14ac:dyDescent="0.35">
      <c r="A873" s="18" t="s">
        <v>2050</v>
      </c>
      <c r="B873" s="18" t="s">
        <v>3228</v>
      </c>
      <c r="C873" s="18" t="s">
        <v>150</v>
      </c>
      <c r="D873" s="19">
        <v>5</v>
      </c>
      <c r="E873" s="19">
        <v>17</v>
      </c>
      <c r="F873" s="19">
        <v>6</v>
      </c>
      <c r="G873" s="19">
        <v>4</v>
      </c>
      <c r="H873" s="19">
        <v>1</v>
      </c>
      <c r="I873" s="19">
        <v>4</v>
      </c>
      <c r="J873" s="19">
        <v>3</v>
      </c>
      <c r="K873" s="20">
        <f>ROUND(1+(SUMPRODUCT(INDEX(CachTinhDiem!$B$8:$E$11,MATCH($B873,CachTinhDiem!$A$8:$A$11,0),0),$G873:$J873)-1)*9/4,1)</f>
        <v>5.0999999999999996</v>
      </c>
      <c r="L873" s="20">
        <f>ROUND(1+(INDEX(CachTinhDiem!$B$15:$E$20,MATCH($C873,CachTinhDiem!$A$15:$A$20,0),MATCH($B873,CachTinhDiem!$B$14:$E$14,0))-1)*9/4,1)</f>
        <v>5.5</v>
      </c>
      <c r="M873" s="19">
        <f t="shared" si="13"/>
        <v>0</v>
      </c>
      <c r="N873" s="23">
        <f>MAX(0,1-M873*CachTinhDiem!$B$25)</f>
        <v>1</v>
      </c>
      <c r="O873" s="20">
        <f>ROUND((CachTinhDiem!$B$23*K873+CachTinhDiem!$B$24*L873)*N873,1)</f>
        <v>5.2</v>
      </c>
      <c r="P873" s="19" t="s">
        <v>3227</v>
      </c>
    </row>
    <row r="874" spans="1:16" ht="15" customHeight="1" x14ac:dyDescent="0.35">
      <c r="A874" s="18" t="s">
        <v>3208</v>
      </c>
      <c r="B874" s="18" t="s">
        <v>3224</v>
      </c>
      <c r="C874" s="18" t="s">
        <v>138</v>
      </c>
      <c r="D874" s="19">
        <v>20</v>
      </c>
      <c r="E874" s="19">
        <v>40</v>
      </c>
      <c r="F874" s="19">
        <v>29</v>
      </c>
      <c r="G874" s="19">
        <v>2</v>
      </c>
      <c r="H874" s="19">
        <v>4</v>
      </c>
      <c r="I874" s="19">
        <v>5</v>
      </c>
      <c r="J874" s="19">
        <v>3</v>
      </c>
      <c r="K874" s="20">
        <f>ROUND(1+(SUMPRODUCT(INDEX(CachTinhDiem!$B$8:$E$11,MATCH($B874,CachTinhDiem!$A$8:$A$11,0),0),$G874:$J874)-1)*9/4,1)</f>
        <v>7.8</v>
      </c>
      <c r="L874" s="20">
        <f>ROUND(1+(INDEX(CachTinhDiem!$B$15:$E$20,MATCH($C874,CachTinhDiem!$A$15:$A$20,0),MATCH($B874,CachTinhDiem!$B$14:$E$14,0))-1)*9/4,1)</f>
        <v>10</v>
      </c>
      <c r="M874" s="19">
        <f t="shared" si="13"/>
        <v>0</v>
      </c>
      <c r="N874" s="23">
        <f>MAX(0,1-M874*CachTinhDiem!$B$25)</f>
        <v>1</v>
      </c>
      <c r="O874" s="20">
        <f>ROUND((CachTinhDiem!$B$23*K874+CachTinhDiem!$B$24*L874)*N874,1)</f>
        <v>8.5</v>
      </c>
      <c r="P874" s="19" t="s">
        <v>3227</v>
      </c>
    </row>
    <row r="875" spans="1:16" ht="15" customHeight="1" x14ac:dyDescent="0.35">
      <c r="A875" s="18" t="s">
        <v>1417</v>
      </c>
      <c r="B875" s="18" t="s">
        <v>3228</v>
      </c>
      <c r="C875" s="18" t="s">
        <v>150</v>
      </c>
      <c r="D875" s="19">
        <v>5</v>
      </c>
      <c r="E875" s="19">
        <v>18</v>
      </c>
      <c r="F875" s="19">
        <v>13</v>
      </c>
      <c r="G875" s="19">
        <v>4</v>
      </c>
      <c r="H875" s="19">
        <v>1</v>
      </c>
      <c r="I875" s="19">
        <v>1</v>
      </c>
      <c r="J875" s="19">
        <v>3</v>
      </c>
      <c r="K875" s="20">
        <f>ROUND(1+(SUMPRODUCT(INDEX(CachTinhDiem!$B$8:$E$11,MATCH($B875,CachTinhDiem!$A$8:$A$11,0),0),$G875:$J875)-1)*9/4,1)</f>
        <v>3.7</v>
      </c>
      <c r="L875" s="20">
        <f>ROUND(1+(INDEX(CachTinhDiem!$B$15:$E$20,MATCH($C875,CachTinhDiem!$A$15:$A$20,0),MATCH($B875,CachTinhDiem!$B$14:$E$14,0))-1)*9/4,1)</f>
        <v>5.5</v>
      </c>
      <c r="M875" s="19">
        <f t="shared" si="13"/>
        <v>0</v>
      </c>
      <c r="N875" s="23">
        <f>MAX(0,1-M875*CachTinhDiem!$B$25)</f>
        <v>1</v>
      </c>
      <c r="O875" s="20">
        <f>ROUND((CachTinhDiem!$B$23*K875+CachTinhDiem!$B$24*L875)*N875,1)</f>
        <v>4.2</v>
      </c>
      <c r="P875" s="19" t="s">
        <v>3227</v>
      </c>
    </row>
    <row r="876" spans="1:16" ht="15" customHeight="1" x14ac:dyDescent="0.35">
      <c r="A876" s="18" t="s">
        <v>1239</v>
      </c>
      <c r="B876" s="18" t="s">
        <v>3224</v>
      </c>
      <c r="C876" s="18" t="s">
        <v>103</v>
      </c>
      <c r="D876" s="19">
        <v>5</v>
      </c>
      <c r="E876" s="19">
        <v>20</v>
      </c>
      <c r="F876" s="19">
        <v>36</v>
      </c>
      <c r="G876" s="19">
        <v>4</v>
      </c>
      <c r="H876" s="19">
        <v>1</v>
      </c>
      <c r="I876" s="19">
        <v>2</v>
      </c>
      <c r="J876" s="19">
        <v>5</v>
      </c>
      <c r="K876" s="20">
        <f>ROUND(1+(SUMPRODUCT(INDEX(CachTinhDiem!$B$8:$E$11,MATCH($B876,CachTinhDiem!$A$8:$A$11,0),0),$G876:$J876)-1)*9/4,1)</f>
        <v>4.4000000000000004</v>
      </c>
      <c r="L876" s="20">
        <f>ROUND(1+(INDEX(CachTinhDiem!$B$15:$E$20,MATCH($C876,CachTinhDiem!$A$15:$A$20,0),MATCH($B876,CachTinhDiem!$B$14:$E$14,0))-1)*9/4,1)</f>
        <v>3.3</v>
      </c>
      <c r="M876" s="19">
        <f t="shared" si="13"/>
        <v>16</v>
      </c>
      <c r="N876" s="23">
        <f>MAX(0,1-M876*CachTinhDiem!$B$25)</f>
        <v>0</v>
      </c>
      <c r="O876" s="20">
        <f>ROUND((CachTinhDiem!$B$23*K876+CachTinhDiem!$B$24*L876)*N876,1)</f>
        <v>0</v>
      </c>
      <c r="P876" s="19" t="s">
        <v>3225</v>
      </c>
    </row>
    <row r="877" spans="1:16" ht="15" customHeight="1" x14ac:dyDescent="0.35">
      <c r="A877" s="18" t="s">
        <v>2146</v>
      </c>
      <c r="B877" s="18" t="s">
        <v>3229</v>
      </c>
      <c r="C877" s="18" t="s">
        <v>110</v>
      </c>
      <c r="D877" s="19">
        <v>9</v>
      </c>
      <c r="E877" s="19">
        <v>23</v>
      </c>
      <c r="F877" s="19">
        <v>7</v>
      </c>
      <c r="G877" s="19">
        <v>4</v>
      </c>
      <c r="H877" s="19">
        <v>2</v>
      </c>
      <c r="I877" s="19">
        <v>3</v>
      </c>
      <c r="J877" s="19">
        <v>3</v>
      </c>
      <c r="K877" s="20">
        <f>ROUND(1+(SUMPRODUCT(INDEX(CachTinhDiem!$B$8:$E$11,MATCH($B877,CachTinhDiem!$A$8:$A$11,0),0),$G877:$J877)-1)*9/4,1)</f>
        <v>5.0999999999999996</v>
      </c>
      <c r="L877" s="20">
        <f>ROUND(1+(INDEX(CachTinhDiem!$B$15:$E$20,MATCH($C877,CachTinhDiem!$A$15:$A$20,0),MATCH($B877,CachTinhDiem!$B$14:$E$14,0))-1)*9/4,1)</f>
        <v>7.8</v>
      </c>
      <c r="M877" s="19">
        <f t="shared" si="13"/>
        <v>2</v>
      </c>
      <c r="N877" s="23">
        <f>MAX(0,1-M877*CachTinhDiem!$B$25)</f>
        <v>0.8</v>
      </c>
      <c r="O877" s="20">
        <f>ROUND((CachTinhDiem!$B$23*K877+CachTinhDiem!$B$24*L877)*N877,1)</f>
        <v>4.7</v>
      </c>
      <c r="P877" s="19" t="s">
        <v>3227</v>
      </c>
    </row>
    <row r="878" spans="1:16" ht="15" customHeight="1" x14ac:dyDescent="0.35">
      <c r="A878" s="18" t="s">
        <v>1349</v>
      </c>
      <c r="B878" s="18" t="s">
        <v>3229</v>
      </c>
      <c r="C878" s="18" t="s">
        <v>90</v>
      </c>
      <c r="D878" s="19">
        <v>10</v>
      </c>
      <c r="E878" s="19">
        <v>26</v>
      </c>
      <c r="F878" s="19">
        <v>14</v>
      </c>
      <c r="G878" s="19">
        <v>3</v>
      </c>
      <c r="H878" s="19">
        <v>2</v>
      </c>
      <c r="I878" s="19">
        <v>3</v>
      </c>
      <c r="J878" s="19">
        <v>3</v>
      </c>
      <c r="K878" s="20">
        <f>ROUND(1+(SUMPRODUCT(INDEX(CachTinhDiem!$B$8:$E$11,MATCH($B878,CachTinhDiem!$A$8:$A$11,0),0),$G878:$J878)-1)*9/4,1)</f>
        <v>4.8</v>
      </c>
      <c r="L878" s="20">
        <f>ROUND(1+(INDEX(CachTinhDiem!$B$15:$E$20,MATCH($C878,CachTinhDiem!$A$15:$A$20,0),MATCH($B878,CachTinhDiem!$B$14:$E$14,0))-1)*9/4,1)</f>
        <v>7.8</v>
      </c>
      <c r="M878" s="19">
        <f t="shared" si="13"/>
        <v>0</v>
      </c>
      <c r="N878" s="23">
        <f>MAX(0,1-M878*CachTinhDiem!$B$25)</f>
        <v>1</v>
      </c>
      <c r="O878" s="20">
        <f>ROUND((CachTinhDiem!$B$23*K878+CachTinhDiem!$B$24*L878)*N878,1)</f>
        <v>5.7</v>
      </c>
      <c r="P878" s="19" t="s">
        <v>3227</v>
      </c>
    </row>
    <row r="879" spans="1:16" ht="15" customHeight="1" x14ac:dyDescent="0.35">
      <c r="A879" s="18" t="s">
        <v>2340</v>
      </c>
      <c r="B879" s="18" t="s">
        <v>3224</v>
      </c>
      <c r="C879" s="18" t="s">
        <v>150</v>
      </c>
      <c r="D879" s="19">
        <v>24</v>
      </c>
      <c r="E879" s="19">
        <v>40</v>
      </c>
      <c r="F879" s="19">
        <v>24</v>
      </c>
      <c r="G879" s="19">
        <v>1</v>
      </c>
      <c r="H879" s="19">
        <v>5</v>
      </c>
      <c r="I879" s="19">
        <v>2</v>
      </c>
      <c r="J879" s="19">
        <v>3</v>
      </c>
      <c r="K879" s="20">
        <f>ROUND(1+(SUMPRODUCT(INDEX(CachTinhDiem!$B$8:$E$11,MATCH($B879,CachTinhDiem!$A$8:$A$11,0),0),$G879:$J879)-1)*9/4,1)</f>
        <v>4.4000000000000004</v>
      </c>
      <c r="L879" s="20">
        <f>ROUND(1+(INDEX(CachTinhDiem!$B$15:$E$20,MATCH($C879,CachTinhDiem!$A$15:$A$20,0),MATCH($B879,CachTinhDiem!$B$14:$E$14,0))-1)*9/4,1)</f>
        <v>3.3</v>
      </c>
      <c r="M879" s="19">
        <f t="shared" si="13"/>
        <v>0</v>
      </c>
      <c r="N879" s="23">
        <f>MAX(0,1-M879*CachTinhDiem!$B$25)</f>
        <v>1</v>
      </c>
      <c r="O879" s="20">
        <f>ROUND((CachTinhDiem!$B$23*K879+CachTinhDiem!$B$24*L879)*N879,1)</f>
        <v>4.0999999999999996</v>
      </c>
      <c r="P879" s="19" t="s">
        <v>3227</v>
      </c>
    </row>
    <row r="880" spans="1:16" ht="15" customHeight="1" x14ac:dyDescent="0.35">
      <c r="A880" s="18" t="s">
        <v>2203</v>
      </c>
      <c r="B880" s="18" t="s">
        <v>3228</v>
      </c>
      <c r="C880" s="18" t="s">
        <v>138</v>
      </c>
      <c r="D880" s="19">
        <v>24</v>
      </c>
      <c r="E880" s="19">
        <v>40</v>
      </c>
      <c r="F880" s="19">
        <v>8</v>
      </c>
      <c r="G880" s="19">
        <v>2</v>
      </c>
      <c r="H880" s="19">
        <v>4</v>
      </c>
      <c r="I880" s="19">
        <v>4</v>
      </c>
      <c r="J880" s="19">
        <v>3</v>
      </c>
      <c r="K880" s="20">
        <f>ROUND(1+(SUMPRODUCT(INDEX(CachTinhDiem!$B$8:$E$11,MATCH($B880,CachTinhDiem!$A$8:$A$11,0),0),$G880:$J880)-1)*9/4,1)</f>
        <v>6.4</v>
      </c>
      <c r="L880" s="20">
        <f>ROUND(1+(INDEX(CachTinhDiem!$B$15:$E$20,MATCH($C880,CachTinhDiem!$A$15:$A$20,0),MATCH($B880,CachTinhDiem!$B$14:$E$14,0))-1)*9/4,1)</f>
        <v>1</v>
      </c>
      <c r="M880" s="19">
        <f t="shared" si="13"/>
        <v>16</v>
      </c>
      <c r="N880" s="23">
        <f>MAX(0,1-M880*CachTinhDiem!$B$25)</f>
        <v>0</v>
      </c>
      <c r="O880" s="20">
        <f>ROUND((CachTinhDiem!$B$23*K880+CachTinhDiem!$B$24*L880)*N880,1)</f>
        <v>0</v>
      </c>
      <c r="P880" s="19" t="s">
        <v>3227</v>
      </c>
    </row>
    <row r="881" spans="1:16" ht="15" customHeight="1" x14ac:dyDescent="0.35">
      <c r="A881" s="18" t="s">
        <v>1192</v>
      </c>
      <c r="B881" s="18" t="s">
        <v>3229</v>
      </c>
      <c r="C881" s="18" t="s">
        <v>115</v>
      </c>
      <c r="D881" s="19">
        <v>5</v>
      </c>
      <c r="E881" s="19">
        <v>14</v>
      </c>
      <c r="F881" s="19">
        <v>26</v>
      </c>
      <c r="G881" s="19">
        <v>4</v>
      </c>
      <c r="H881" s="19">
        <v>1</v>
      </c>
      <c r="I881" s="19">
        <v>3</v>
      </c>
      <c r="J881" s="19">
        <v>3</v>
      </c>
      <c r="K881" s="20">
        <f>ROUND(1+(SUMPRODUCT(INDEX(CachTinhDiem!$B$8:$E$11,MATCH($B881,CachTinhDiem!$A$8:$A$11,0),0),$G881:$J881)-1)*9/4,1)</f>
        <v>4.4000000000000004</v>
      </c>
      <c r="L881" s="20">
        <f>ROUND(1+(INDEX(CachTinhDiem!$B$15:$E$20,MATCH($C881,CachTinhDiem!$A$15:$A$20,0),MATCH($B881,CachTinhDiem!$B$14:$E$14,0))-1)*9/4,1)</f>
        <v>10</v>
      </c>
      <c r="M881" s="19">
        <f t="shared" si="13"/>
        <v>12</v>
      </c>
      <c r="N881" s="23">
        <f>MAX(0,1-M881*CachTinhDiem!$B$25)</f>
        <v>0</v>
      </c>
      <c r="O881" s="20">
        <f>ROUND((CachTinhDiem!$B$23*K881+CachTinhDiem!$B$24*L881)*N881,1)</f>
        <v>0</v>
      </c>
      <c r="P881" s="19" t="s">
        <v>3227</v>
      </c>
    </row>
    <row r="882" spans="1:16" ht="15" customHeight="1" x14ac:dyDescent="0.35">
      <c r="A882" s="18" t="s">
        <v>1884</v>
      </c>
      <c r="B882" s="18" t="s">
        <v>3228</v>
      </c>
      <c r="C882" s="18" t="s">
        <v>150</v>
      </c>
      <c r="D882" s="19">
        <v>12</v>
      </c>
      <c r="E882" s="19">
        <v>29</v>
      </c>
      <c r="F882" s="19">
        <v>12</v>
      </c>
      <c r="G882" s="19">
        <v>3</v>
      </c>
      <c r="H882" s="19">
        <v>3</v>
      </c>
      <c r="I882" s="19">
        <v>4</v>
      </c>
      <c r="J882" s="19">
        <v>2</v>
      </c>
      <c r="K882" s="20">
        <f>ROUND(1+(SUMPRODUCT(INDEX(CachTinhDiem!$B$8:$E$11,MATCH($B882,CachTinhDiem!$A$8:$A$11,0),0),$G882:$J882)-1)*9/4,1)</f>
        <v>4.5999999999999996</v>
      </c>
      <c r="L882" s="20">
        <f>ROUND(1+(INDEX(CachTinhDiem!$B$15:$E$20,MATCH($C882,CachTinhDiem!$A$15:$A$20,0),MATCH($B882,CachTinhDiem!$B$14:$E$14,0))-1)*9/4,1)</f>
        <v>5.5</v>
      </c>
      <c r="M882" s="19">
        <f t="shared" si="13"/>
        <v>0</v>
      </c>
      <c r="N882" s="23">
        <f>MAX(0,1-M882*CachTinhDiem!$B$25)</f>
        <v>1</v>
      </c>
      <c r="O882" s="20">
        <f>ROUND((CachTinhDiem!$B$23*K882+CachTinhDiem!$B$24*L882)*N882,1)</f>
        <v>4.9000000000000004</v>
      </c>
      <c r="P882" s="19" t="s">
        <v>3227</v>
      </c>
    </row>
    <row r="883" spans="1:16" ht="15" customHeight="1" x14ac:dyDescent="0.35">
      <c r="A883" s="18" t="s">
        <v>668</v>
      </c>
      <c r="B883" s="18" t="s">
        <v>3224</v>
      </c>
      <c r="C883" s="18" t="s">
        <v>110</v>
      </c>
      <c r="D883" s="19">
        <v>5</v>
      </c>
      <c r="E883" s="19">
        <v>12</v>
      </c>
      <c r="F883" s="19">
        <v>22</v>
      </c>
      <c r="G883" s="19">
        <v>5</v>
      </c>
      <c r="H883" s="19">
        <v>1</v>
      </c>
      <c r="I883" s="19">
        <v>2</v>
      </c>
      <c r="J883" s="19">
        <v>3</v>
      </c>
      <c r="K883" s="20">
        <f>ROUND(1+(SUMPRODUCT(INDEX(CachTinhDiem!$B$8:$E$11,MATCH($B883,CachTinhDiem!$A$8:$A$11,0),0),$G883:$J883)-1)*9/4,1)</f>
        <v>4.4000000000000004</v>
      </c>
      <c r="L883" s="20">
        <f>ROUND(1+(INDEX(CachTinhDiem!$B$15:$E$20,MATCH($C883,CachTinhDiem!$A$15:$A$20,0),MATCH($B883,CachTinhDiem!$B$14:$E$14,0))-1)*9/4,1)</f>
        <v>5.5</v>
      </c>
      <c r="M883" s="19">
        <f t="shared" si="13"/>
        <v>10</v>
      </c>
      <c r="N883" s="23">
        <f>MAX(0,1-M883*CachTinhDiem!$B$25)</f>
        <v>0</v>
      </c>
      <c r="O883" s="20">
        <f>ROUND((CachTinhDiem!$B$23*K883+CachTinhDiem!$B$24*L883)*N883,1)</f>
        <v>0</v>
      </c>
      <c r="P883" s="19" t="s">
        <v>3225</v>
      </c>
    </row>
    <row r="884" spans="1:16" ht="15" customHeight="1" x14ac:dyDescent="0.35">
      <c r="A884" s="18" t="s">
        <v>2895</v>
      </c>
      <c r="B884" s="18" t="s">
        <v>3228</v>
      </c>
      <c r="C884" s="18" t="s">
        <v>90</v>
      </c>
      <c r="D884" s="19">
        <v>5</v>
      </c>
      <c r="E884" s="19">
        <v>20</v>
      </c>
      <c r="F884" s="19">
        <v>38</v>
      </c>
      <c r="G884" s="19">
        <v>4</v>
      </c>
      <c r="H884" s="19">
        <v>1</v>
      </c>
      <c r="I884" s="19">
        <v>3</v>
      </c>
      <c r="J884" s="19">
        <v>3</v>
      </c>
      <c r="K884" s="20">
        <f>ROUND(1+(SUMPRODUCT(INDEX(CachTinhDiem!$B$8:$E$11,MATCH($B884,CachTinhDiem!$A$8:$A$11,0),0),$G884:$J884)-1)*9/4,1)</f>
        <v>4.5999999999999996</v>
      </c>
      <c r="L884" s="20">
        <f>ROUND(1+(INDEX(CachTinhDiem!$B$15:$E$20,MATCH($C884,CachTinhDiem!$A$15:$A$20,0),MATCH($B884,CachTinhDiem!$B$14:$E$14,0))-1)*9/4,1)</f>
        <v>3.3</v>
      </c>
      <c r="M884" s="19">
        <f t="shared" si="13"/>
        <v>18</v>
      </c>
      <c r="N884" s="23">
        <f>MAX(0,1-M884*CachTinhDiem!$B$25)</f>
        <v>0</v>
      </c>
      <c r="O884" s="20">
        <f>ROUND((CachTinhDiem!$B$23*K884+CachTinhDiem!$B$24*L884)*N884,1)</f>
        <v>0</v>
      </c>
      <c r="P884" s="19" t="s">
        <v>3227</v>
      </c>
    </row>
    <row r="885" spans="1:16" ht="15" customHeight="1" x14ac:dyDescent="0.35">
      <c r="A885" s="18" t="s">
        <v>834</v>
      </c>
      <c r="B885" s="18" t="s">
        <v>3226</v>
      </c>
      <c r="C885" s="18" t="s">
        <v>115</v>
      </c>
      <c r="D885" s="19">
        <v>24</v>
      </c>
      <c r="E885" s="19">
        <v>40</v>
      </c>
      <c r="F885" s="19">
        <v>16</v>
      </c>
      <c r="G885" s="19">
        <v>2</v>
      </c>
      <c r="H885" s="19">
        <v>5</v>
      </c>
      <c r="I885" s="19">
        <v>1</v>
      </c>
      <c r="J885" s="19">
        <v>4</v>
      </c>
      <c r="K885" s="20">
        <f>ROUND(1+(SUMPRODUCT(INDEX(CachTinhDiem!$B$8:$E$11,MATCH($B885,CachTinhDiem!$A$8:$A$11,0),0),$G885:$J885)-1)*9/4,1)</f>
        <v>5.0999999999999996</v>
      </c>
      <c r="L885" s="20">
        <f>ROUND(1+(INDEX(CachTinhDiem!$B$15:$E$20,MATCH($C885,CachTinhDiem!$A$15:$A$20,0),MATCH($B885,CachTinhDiem!$B$14:$E$14,0))-1)*9/4,1)</f>
        <v>10</v>
      </c>
      <c r="M885" s="19">
        <f t="shared" si="13"/>
        <v>8</v>
      </c>
      <c r="N885" s="23">
        <f>MAX(0,1-M885*CachTinhDiem!$B$25)</f>
        <v>0.19999999999999996</v>
      </c>
      <c r="O885" s="20">
        <f>ROUND((CachTinhDiem!$B$23*K885+CachTinhDiem!$B$24*L885)*N885,1)</f>
        <v>1.3</v>
      </c>
      <c r="P885" s="19" t="s">
        <v>3225</v>
      </c>
    </row>
    <row r="886" spans="1:16" ht="15" customHeight="1" x14ac:dyDescent="0.35">
      <c r="A886" s="18" t="s">
        <v>2046</v>
      </c>
      <c r="B886" s="18" t="s">
        <v>3229</v>
      </c>
      <c r="C886" s="18" t="s">
        <v>103</v>
      </c>
      <c r="D886" s="19">
        <v>14</v>
      </c>
      <c r="E886" s="19">
        <v>35</v>
      </c>
      <c r="F886" s="19">
        <v>33</v>
      </c>
      <c r="G886" s="19">
        <v>2</v>
      </c>
      <c r="H886" s="19">
        <v>3</v>
      </c>
      <c r="I886" s="19">
        <v>2</v>
      </c>
      <c r="J886" s="19">
        <v>4</v>
      </c>
      <c r="K886" s="20">
        <f>ROUND(1+(SUMPRODUCT(INDEX(CachTinhDiem!$B$8:$E$11,MATCH($B886,CachTinhDiem!$A$8:$A$11,0),0),$G886:$J886)-1)*9/4,1)</f>
        <v>5.3</v>
      </c>
      <c r="L886" s="20">
        <f>ROUND(1+(INDEX(CachTinhDiem!$B$15:$E$20,MATCH($C886,CachTinhDiem!$A$15:$A$20,0),MATCH($B886,CachTinhDiem!$B$14:$E$14,0))-1)*9/4,1)</f>
        <v>7.8</v>
      </c>
      <c r="M886" s="19">
        <f t="shared" si="13"/>
        <v>0</v>
      </c>
      <c r="N886" s="23">
        <f>MAX(0,1-M886*CachTinhDiem!$B$25)</f>
        <v>1</v>
      </c>
      <c r="O886" s="20">
        <f>ROUND((CachTinhDiem!$B$23*K886+CachTinhDiem!$B$24*L886)*N886,1)</f>
        <v>6.1</v>
      </c>
      <c r="P886" s="19" t="s">
        <v>3227</v>
      </c>
    </row>
    <row r="887" spans="1:16" ht="15" customHeight="1" x14ac:dyDescent="0.35">
      <c r="A887" s="18" t="s">
        <v>2191</v>
      </c>
      <c r="B887" s="18" t="s">
        <v>3228</v>
      </c>
      <c r="C887" s="18" t="s">
        <v>150</v>
      </c>
      <c r="D887" s="19">
        <v>26</v>
      </c>
      <c r="E887" s="19">
        <v>39</v>
      </c>
      <c r="F887" s="19">
        <v>22</v>
      </c>
      <c r="G887" s="19">
        <v>1</v>
      </c>
      <c r="H887" s="19">
        <v>5</v>
      </c>
      <c r="I887" s="19">
        <v>3</v>
      </c>
      <c r="J887" s="19">
        <v>3</v>
      </c>
      <c r="K887" s="20">
        <f>ROUND(1+(SUMPRODUCT(INDEX(CachTinhDiem!$B$8:$E$11,MATCH($B887,CachTinhDiem!$A$8:$A$11,0),0),$G887:$J887)-1)*9/4,1)</f>
        <v>6.4</v>
      </c>
      <c r="L887" s="20">
        <f>ROUND(1+(INDEX(CachTinhDiem!$B$15:$E$20,MATCH($C887,CachTinhDiem!$A$15:$A$20,0),MATCH($B887,CachTinhDiem!$B$14:$E$14,0))-1)*9/4,1)</f>
        <v>5.5</v>
      </c>
      <c r="M887" s="19">
        <f t="shared" si="13"/>
        <v>4</v>
      </c>
      <c r="N887" s="23">
        <f>MAX(0,1-M887*CachTinhDiem!$B$25)</f>
        <v>0.6</v>
      </c>
      <c r="O887" s="20">
        <f>ROUND((CachTinhDiem!$B$23*K887+CachTinhDiem!$B$24*L887)*N887,1)</f>
        <v>3.7</v>
      </c>
      <c r="P887" s="19" t="s">
        <v>3227</v>
      </c>
    </row>
    <row r="888" spans="1:16" ht="15" customHeight="1" x14ac:dyDescent="0.35">
      <c r="A888" s="18" t="s">
        <v>1892</v>
      </c>
      <c r="B888" s="18" t="s">
        <v>3229</v>
      </c>
      <c r="C888" s="18" t="s">
        <v>103</v>
      </c>
      <c r="D888" s="19">
        <v>12</v>
      </c>
      <c r="E888" s="19">
        <v>32</v>
      </c>
      <c r="F888" s="19">
        <v>9</v>
      </c>
      <c r="G888" s="19">
        <v>3</v>
      </c>
      <c r="H888" s="19">
        <v>3</v>
      </c>
      <c r="I888" s="19">
        <v>2</v>
      </c>
      <c r="J888" s="19">
        <v>4</v>
      </c>
      <c r="K888" s="20">
        <f>ROUND(1+(SUMPRODUCT(INDEX(CachTinhDiem!$B$8:$E$11,MATCH($B888,CachTinhDiem!$A$8:$A$11,0),0),$G888:$J888)-1)*9/4,1)</f>
        <v>5.5</v>
      </c>
      <c r="L888" s="20">
        <f>ROUND(1+(INDEX(CachTinhDiem!$B$15:$E$20,MATCH($C888,CachTinhDiem!$A$15:$A$20,0),MATCH($B888,CachTinhDiem!$B$14:$E$14,0))-1)*9/4,1)</f>
        <v>7.8</v>
      </c>
      <c r="M888" s="19">
        <f t="shared" si="13"/>
        <v>3</v>
      </c>
      <c r="N888" s="23">
        <f>MAX(0,1-M888*CachTinhDiem!$B$25)</f>
        <v>0.7</v>
      </c>
      <c r="O888" s="20">
        <f>ROUND((CachTinhDiem!$B$23*K888+CachTinhDiem!$B$24*L888)*N888,1)</f>
        <v>4.3</v>
      </c>
      <c r="P888" s="19" t="s">
        <v>3227</v>
      </c>
    </row>
    <row r="889" spans="1:16" ht="15" customHeight="1" x14ac:dyDescent="0.35">
      <c r="A889" s="18" t="s">
        <v>208</v>
      </c>
      <c r="B889" s="18" t="s">
        <v>3226</v>
      </c>
      <c r="C889" s="18" t="s">
        <v>138</v>
      </c>
      <c r="D889" s="19">
        <v>23</v>
      </c>
      <c r="E889" s="19">
        <v>40</v>
      </c>
      <c r="F889" s="19">
        <v>10</v>
      </c>
      <c r="G889" s="19">
        <v>1</v>
      </c>
      <c r="H889" s="19">
        <v>5</v>
      </c>
      <c r="I889" s="19">
        <v>5</v>
      </c>
      <c r="J889" s="19">
        <v>2</v>
      </c>
      <c r="K889" s="20">
        <f>ROUND(1+(SUMPRODUCT(INDEX(CachTinhDiem!$B$8:$E$11,MATCH($B889,CachTinhDiem!$A$8:$A$11,0),0),$G889:$J889)-1)*9/4,1)</f>
        <v>8.6999999999999993</v>
      </c>
      <c r="L889" s="20">
        <f>ROUND(1+(INDEX(CachTinhDiem!$B$15:$E$20,MATCH($C889,CachTinhDiem!$A$15:$A$20,0),MATCH($B889,CachTinhDiem!$B$14:$E$14,0))-1)*9/4,1)</f>
        <v>7.8</v>
      </c>
      <c r="M889" s="19">
        <f t="shared" si="13"/>
        <v>13</v>
      </c>
      <c r="N889" s="23">
        <f>MAX(0,1-M889*CachTinhDiem!$B$25)</f>
        <v>0</v>
      </c>
      <c r="O889" s="20">
        <f>ROUND((CachTinhDiem!$B$23*K889+CachTinhDiem!$B$24*L889)*N889,1)</f>
        <v>0</v>
      </c>
      <c r="P889" s="19" t="s">
        <v>3227</v>
      </c>
    </row>
    <row r="890" spans="1:16" ht="15" customHeight="1" x14ac:dyDescent="0.35">
      <c r="A890" s="18" t="s">
        <v>505</v>
      </c>
      <c r="B890" s="18" t="s">
        <v>3228</v>
      </c>
      <c r="C890" s="18" t="s">
        <v>110</v>
      </c>
      <c r="D890" s="19">
        <v>5</v>
      </c>
      <c r="E890" s="19">
        <v>14</v>
      </c>
      <c r="F890" s="19">
        <v>18</v>
      </c>
      <c r="G890" s="19">
        <v>5</v>
      </c>
      <c r="H890" s="19">
        <v>2</v>
      </c>
      <c r="I890" s="19">
        <v>2</v>
      </c>
      <c r="J890" s="19">
        <v>5</v>
      </c>
      <c r="K890" s="20">
        <f>ROUND(1+(SUMPRODUCT(INDEX(CachTinhDiem!$B$8:$E$11,MATCH($B890,CachTinhDiem!$A$8:$A$11,0),0),$G890:$J890)-1)*9/4,1)</f>
        <v>7.3</v>
      </c>
      <c r="L890" s="20">
        <f>ROUND(1+(INDEX(CachTinhDiem!$B$15:$E$20,MATCH($C890,CachTinhDiem!$A$15:$A$20,0),MATCH($B890,CachTinhDiem!$B$14:$E$14,0))-1)*9/4,1)</f>
        <v>7.8</v>
      </c>
      <c r="M890" s="19">
        <f t="shared" si="13"/>
        <v>4</v>
      </c>
      <c r="N890" s="23">
        <f>MAX(0,1-M890*CachTinhDiem!$B$25)</f>
        <v>0.6</v>
      </c>
      <c r="O890" s="20">
        <f>ROUND((CachTinhDiem!$B$23*K890+CachTinhDiem!$B$24*L890)*N890,1)</f>
        <v>4.5</v>
      </c>
      <c r="P890" s="19" t="s">
        <v>3227</v>
      </c>
    </row>
    <row r="891" spans="1:16" ht="15" customHeight="1" x14ac:dyDescent="0.35">
      <c r="A891" s="18" t="s">
        <v>1866</v>
      </c>
      <c r="B891" s="18" t="s">
        <v>3226</v>
      </c>
      <c r="C891" s="18" t="s">
        <v>115</v>
      </c>
      <c r="D891" s="19">
        <v>11</v>
      </c>
      <c r="E891" s="19">
        <v>32</v>
      </c>
      <c r="F891" s="19">
        <v>18</v>
      </c>
      <c r="G891" s="19">
        <v>2</v>
      </c>
      <c r="H891" s="19">
        <v>3</v>
      </c>
      <c r="I891" s="19">
        <v>4</v>
      </c>
      <c r="J891" s="19">
        <v>2</v>
      </c>
      <c r="K891" s="20">
        <f>ROUND(1+(SUMPRODUCT(INDEX(CachTinhDiem!$B$8:$E$11,MATCH($B891,CachTinhDiem!$A$8:$A$11,0),0),$G891:$J891)-1)*9/4,1)</f>
        <v>6.2</v>
      </c>
      <c r="L891" s="20">
        <f>ROUND(1+(INDEX(CachTinhDiem!$B$15:$E$20,MATCH($C891,CachTinhDiem!$A$15:$A$20,0),MATCH($B891,CachTinhDiem!$B$14:$E$14,0))-1)*9/4,1)</f>
        <v>10</v>
      </c>
      <c r="M891" s="19">
        <f t="shared" si="13"/>
        <v>0</v>
      </c>
      <c r="N891" s="23">
        <f>MAX(0,1-M891*CachTinhDiem!$B$25)</f>
        <v>1</v>
      </c>
      <c r="O891" s="20">
        <f>ROUND((CachTinhDiem!$B$23*K891+CachTinhDiem!$B$24*L891)*N891,1)</f>
        <v>7.3</v>
      </c>
      <c r="P891" s="19" t="s">
        <v>3227</v>
      </c>
    </row>
    <row r="892" spans="1:16" ht="15" customHeight="1" x14ac:dyDescent="0.35">
      <c r="A892" s="18" t="s">
        <v>497</v>
      </c>
      <c r="B892" s="18" t="s">
        <v>3226</v>
      </c>
      <c r="C892" s="18" t="s">
        <v>110</v>
      </c>
      <c r="D892" s="19">
        <v>23</v>
      </c>
      <c r="E892" s="19">
        <v>38</v>
      </c>
      <c r="F892" s="19">
        <v>30</v>
      </c>
      <c r="G892" s="19">
        <v>1</v>
      </c>
      <c r="H892" s="19">
        <v>5</v>
      </c>
      <c r="I892" s="19">
        <v>2</v>
      </c>
      <c r="J892" s="19">
        <v>3</v>
      </c>
      <c r="K892" s="20">
        <f>ROUND(1+(SUMPRODUCT(INDEX(CachTinhDiem!$B$8:$E$11,MATCH($B892,CachTinhDiem!$A$8:$A$11,0),0),$G892:$J892)-1)*9/4,1)</f>
        <v>5.7</v>
      </c>
      <c r="L892" s="20">
        <f>ROUND(1+(INDEX(CachTinhDiem!$B$15:$E$20,MATCH($C892,CachTinhDiem!$A$15:$A$20,0),MATCH($B892,CachTinhDiem!$B$14:$E$14,0))-1)*9/4,1)</f>
        <v>5.5</v>
      </c>
      <c r="M892" s="19">
        <f t="shared" si="13"/>
        <v>0</v>
      </c>
      <c r="N892" s="23">
        <f>MAX(0,1-M892*CachTinhDiem!$B$25)</f>
        <v>1</v>
      </c>
      <c r="O892" s="20">
        <f>ROUND((CachTinhDiem!$B$23*K892+CachTinhDiem!$B$24*L892)*N892,1)</f>
        <v>5.6</v>
      </c>
      <c r="P892" s="19" t="s">
        <v>3227</v>
      </c>
    </row>
    <row r="893" spans="1:16" ht="15" customHeight="1" x14ac:dyDescent="0.35">
      <c r="A893" s="18" t="s">
        <v>1401</v>
      </c>
      <c r="B893" s="18" t="s">
        <v>3228</v>
      </c>
      <c r="C893" s="18" t="s">
        <v>90</v>
      </c>
      <c r="D893" s="19">
        <v>5</v>
      </c>
      <c r="E893" s="19">
        <v>20</v>
      </c>
      <c r="F893" s="19">
        <v>26</v>
      </c>
      <c r="G893" s="19">
        <v>4</v>
      </c>
      <c r="H893" s="19">
        <v>2</v>
      </c>
      <c r="I893" s="19">
        <v>2</v>
      </c>
      <c r="J893" s="19">
        <v>3</v>
      </c>
      <c r="K893" s="20">
        <f>ROUND(1+(SUMPRODUCT(INDEX(CachTinhDiem!$B$8:$E$11,MATCH($B893,CachTinhDiem!$A$8:$A$11,0),0),$G893:$J893)-1)*9/4,1)</f>
        <v>4.5999999999999996</v>
      </c>
      <c r="L893" s="20">
        <f>ROUND(1+(INDEX(CachTinhDiem!$B$15:$E$20,MATCH($C893,CachTinhDiem!$A$15:$A$20,0),MATCH($B893,CachTinhDiem!$B$14:$E$14,0))-1)*9/4,1)</f>
        <v>3.3</v>
      </c>
      <c r="M893" s="19">
        <f t="shared" si="13"/>
        <v>6</v>
      </c>
      <c r="N893" s="23">
        <f>MAX(0,1-M893*CachTinhDiem!$B$25)</f>
        <v>0.39999999999999991</v>
      </c>
      <c r="O893" s="20">
        <f>ROUND((CachTinhDiem!$B$23*K893+CachTinhDiem!$B$24*L893)*N893,1)</f>
        <v>1.7</v>
      </c>
      <c r="P893" s="19" t="s">
        <v>3225</v>
      </c>
    </row>
    <row r="894" spans="1:16" ht="15" customHeight="1" x14ac:dyDescent="0.35">
      <c r="A894" s="18" t="s">
        <v>2016</v>
      </c>
      <c r="B894" s="18" t="s">
        <v>3224</v>
      </c>
      <c r="C894" s="18" t="s">
        <v>115</v>
      </c>
      <c r="D894" s="19">
        <v>11</v>
      </c>
      <c r="E894" s="19">
        <v>30</v>
      </c>
      <c r="F894" s="19">
        <v>33</v>
      </c>
      <c r="G894" s="19">
        <v>3</v>
      </c>
      <c r="H894" s="19">
        <v>2</v>
      </c>
      <c r="I894" s="19">
        <v>5</v>
      </c>
      <c r="J894" s="19">
        <v>1</v>
      </c>
      <c r="K894" s="20">
        <f>ROUND(1+(SUMPRODUCT(INDEX(CachTinhDiem!$B$8:$E$11,MATCH($B894,CachTinhDiem!$A$8:$A$11,0),0),$G894:$J894)-1)*9/4,1)</f>
        <v>6.9</v>
      </c>
      <c r="L894" s="20">
        <f>ROUND(1+(INDEX(CachTinhDiem!$B$15:$E$20,MATCH($C894,CachTinhDiem!$A$15:$A$20,0),MATCH($B894,CachTinhDiem!$B$14:$E$14,0))-1)*9/4,1)</f>
        <v>7.8</v>
      </c>
      <c r="M894" s="19">
        <f t="shared" si="13"/>
        <v>3</v>
      </c>
      <c r="N894" s="23">
        <f>MAX(0,1-M894*CachTinhDiem!$B$25)</f>
        <v>0.7</v>
      </c>
      <c r="O894" s="20">
        <f>ROUND((CachTinhDiem!$B$23*K894+CachTinhDiem!$B$24*L894)*N894,1)</f>
        <v>5</v>
      </c>
      <c r="P894" s="19" t="s">
        <v>3227</v>
      </c>
    </row>
    <row r="895" spans="1:16" ht="15" customHeight="1" x14ac:dyDescent="0.35">
      <c r="A895" s="18" t="s">
        <v>2553</v>
      </c>
      <c r="B895" s="18" t="s">
        <v>3226</v>
      </c>
      <c r="C895" s="18" t="s">
        <v>90</v>
      </c>
      <c r="D895" s="19">
        <v>12</v>
      </c>
      <c r="E895" s="19">
        <v>35</v>
      </c>
      <c r="F895" s="19">
        <v>26</v>
      </c>
      <c r="G895" s="19">
        <v>3</v>
      </c>
      <c r="H895" s="19">
        <v>2</v>
      </c>
      <c r="I895" s="19">
        <v>3</v>
      </c>
      <c r="J895" s="19">
        <v>3</v>
      </c>
      <c r="K895" s="20">
        <f>ROUND(1+(SUMPRODUCT(INDEX(CachTinhDiem!$B$8:$E$11,MATCH($B895,CachTinhDiem!$A$8:$A$11,0),0),$G895:$J895)-1)*9/4,1)</f>
        <v>4.8</v>
      </c>
      <c r="L895" s="20">
        <f>ROUND(1+(INDEX(CachTinhDiem!$B$15:$E$20,MATCH($C895,CachTinhDiem!$A$15:$A$20,0),MATCH($B895,CachTinhDiem!$B$14:$E$14,0))-1)*9/4,1)</f>
        <v>7.8</v>
      </c>
      <c r="M895" s="19">
        <f t="shared" si="13"/>
        <v>0</v>
      </c>
      <c r="N895" s="23">
        <f>MAX(0,1-M895*CachTinhDiem!$B$25)</f>
        <v>1</v>
      </c>
      <c r="O895" s="20">
        <f>ROUND((CachTinhDiem!$B$23*K895+CachTinhDiem!$B$24*L895)*N895,1)</f>
        <v>5.7</v>
      </c>
      <c r="P895" s="19" t="s">
        <v>3227</v>
      </c>
    </row>
    <row r="896" spans="1:16" ht="15" customHeight="1" x14ac:dyDescent="0.35">
      <c r="A896" s="18" t="s">
        <v>1934</v>
      </c>
      <c r="B896" s="18" t="s">
        <v>3228</v>
      </c>
      <c r="C896" s="18" t="s">
        <v>103</v>
      </c>
      <c r="D896" s="19">
        <v>5</v>
      </c>
      <c r="E896" s="19">
        <v>13</v>
      </c>
      <c r="F896" s="19">
        <v>29</v>
      </c>
      <c r="G896" s="19">
        <v>5</v>
      </c>
      <c r="H896" s="19">
        <v>1</v>
      </c>
      <c r="I896" s="19">
        <v>2</v>
      </c>
      <c r="J896" s="19">
        <v>4</v>
      </c>
      <c r="K896" s="20">
        <f>ROUND(1+(SUMPRODUCT(INDEX(CachTinhDiem!$B$8:$E$11,MATCH($B896,CachTinhDiem!$A$8:$A$11,0),0),$G896:$J896)-1)*9/4,1)</f>
        <v>5.5</v>
      </c>
      <c r="L896" s="20">
        <f>ROUND(1+(INDEX(CachTinhDiem!$B$15:$E$20,MATCH($C896,CachTinhDiem!$A$15:$A$20,0),MATCH($B896,CachTinhDiem!$B$14:$E$14,0))-1)*9/4,1)</f>
        <v>10</v>
      </c>
      <c r="M896" s="19">
        <f t="shared" si="13"/>
        <v>16</v>
      </c>
      <c r="N896" s="23">
        <f>MAX(0,1-M896*CachTinhDiem!$B$25)</f>
        <v>0</v>
      </c>
      <c r="O896" s="20">
        <f>ROUND((CachTinhDiem!$B$23*K896+CachTinhDiem!$B$24*L896)*N896,1)</f>
        <v>0</v>
      </c>
      <c r="P896" s="19" t="s">
        <v>3227</v>
      </c>
    </row>
    <row r="897" spans="1:16" ht="15" customHeight="1" x14ac:dyDescent="0.35">
      <c r="A897" s="18" t="s">
        <v>3146</v>
      </c>
      <c r="B897" s="18" t="s">
        <v>3224</v>
      </c>
      <c r="C897" s="18" t="s">
        <v>138</v>
      </c>
      <c r="D897" s="19">
        <v>20</v>
      </c>
      <c r="E897" s="19">
        <v>40</v>
      </c>
      <c r="F897" s="19">
        <v>35</v>
      </c>
      <c r="G897" s="19">
        <v>2</v>
      </c>
      <c r="H897" s="19">
        <v>4</v>
      </c>
      <c r="I897" s="19">
        <v>5</v>
      </c>
      <c r="J897" s="19">
        <v>2</v>
      </c>
      <c r="K897" s="20">
        <f>ROUND(1+(SUMPRODUCT(INDEX(CachTinhDiem!$B$8:$E$11,MATCH($B897,CachTinhDiem!$A$8:$A$11,0),0),$G897:$J897)-1)*9/4,1)</f>
        <v>7.5</v>
      </c>
      <c r="L897" s="20">
        <f>ROUND(1+(INDEX(CachTinhDiem!$B$15:$E$20,MATCH($C897,CachTinhDiem!$A$15:$A$20,0),MATCH($B897,CachTinhDiem!$B$14:$E$14,0))-1)*9/4,1)</f>
        <v>10</v>
      </c>
      <c r="M897" s="19">
        <f t="shared" si="13"/>
        <v>0</v>
      </c>
      <c r="N897" s="23">
        <f>MAX(0,1-M897*CachTinhDiem!$B$25)</f>
        <v>1</v>
      </c>
      <c r="O897" s="20">
        <f>ROUND((CachTinhDiem!$B$23*K897+CachTinhDiem!$B$24*L897)*N897,1)</f>
        <v>8.3000000000000007</v>
      </c>
      <c r="P897" s="19" t="s">
        <v>3227</v>
      </c>
    </row>
    <row r="898" spans="1:16" ht="15" customHeight="1" x14ac:dyDescent="0.35">
      <c r="A898" s="18" t="s">
        <v>2350</v>
      </c>
      <c r="B898" s="18" t="s">
        <v>3224</v>
      </c>
      <c r="C898" s="18" t="s">
        <v>115</v>
      </c>
      <c r="D898" s="19">
        <v>17</v>
      </c>
      <c r="E898" s="19">
        <v>34</v>
      </c>
      <c r="F898" s="19">
        <v>28</v>
      </c>
      <c r="G898" s="19">
        <v>2</v>
      </c>
      <c r="H898" s="19">
        <v>2</v>
      </c>
      <c r="I898" s="19">
        <v>2</v>
      </c>
      <c r="J898" s="19">
        <v>3</v>
      </c>
      <c r="K898" s="20">
        <f>ROUND(1+(SUMPRODUCT(INDEX(CachTinhDiem!$B$8:$E$11,MATCH($B898,CachTinhDiem!$A$8:$A$11,0),0),$G898:$J898)-1)*9/4,1)</f>
        <v>3.5</v>
      </c>
      <c r="L898" s="20">
        <f>ROUND(1+(INDEX(CachTinhDiem!$B$15:$E$20,MATCH($C898,CachTinhDiem!$A$15:$A$20,0),MATCH($B898,CachTinhDiem!$B$14:$E$14,0))-1)*9/4,1)</f>
        <v>7.8</v>
      </c>
      <c r="M898" s="19">
        <f t="shared" ref="M898:M961" si="14">MAX(0,$D898-$F898,$F898-$E898)</f>
        <v>0</v>
      </c>
      <c r="N898" s="23">
        <f>MAX(0,1-M898*CachTinhDiem!$B$25)</f>
        <v>1</v>
      </c>
      <c r="O898" s="20">
        <f>ROUND((CachTinhDiem!$B$23*K898+CachTinhDiem!$B$24*L898)*N898,1)</f>
        <v>4.8</v>
      </c>
      <c r="P898" s="19" t="s">
        <v>3227</v>
      </c>
    </row>
    <row r="899" spans="1:16" ht="15" customHeight="1" x14ac:dyDescent="0.35">
      <c r="A899" s="18" t="s">
        <v>2135</v>
      </c>
      <c r="B899" s="18" t="s">
        <v>3229</v>
      </c>
      <c r="C899" s="18" t="s">
        <v>103</v>
      </c>
      <c r="D899" s="19">
        <v>16</v>
      </c>
      <c r="E899" s="19">
        <v>34</v>
      </c>
      <c r="F899" s="19">
        <v>14</v>
      </c>
      <c r="G899" s="19">
        <v>2</v>
      </c>
      <c r="H899" s="19">
        <v>2</v>
      </c>
      <c r="I899" s="19">
        <v>4</v>
      </c>
      <c r="J899" s="19">
        <v>4</v>
      </c>
      <c r="K899" s="20">
        <f>ROUND(1+(SUMPRODUCT(INDEX(CachTinhDiem!$B$8:$E$11,MATCH($B899,CachTinhDiem!$A$8:$A$11,0),0),$G899:$J899)-1)*9/4,1)</f>
        <v>6</v>
      </c>
      <c r="L899" s="20">
        <f>ROUND(1+(INDEX(CachTinhDiem!$B$15:$E$20,MATCH($C899,CachTinhDiem!$A$15:$A$20,0),MATCH($B899,CachTinhDiem!$B$14:$E$14,0))-1)*9/4,1)</f>
        <v>7.8</v>
      </c>
      <c r="M899" s="19">
        <f t="shared" si="14"/>
        <v>2</v>
      </c>
      <c r="N899" s="23">
        <f>MAX(0,1-M899*CachTinhDiem!$B$25)</f>
        <v>0.8</v>
      </c>
      <c r="O899" s="20">
        <f>ROUND((CachTinhDiem!$B$23*K899+CachTinhDiem!$B$24*L899)*N899,1)</f>
        <v>5.2</v>
      </c>
      <c r="P899" s="19" t="s">
        <v>3227</v>
      </c>
    </row>
    <row r="900" spans="1:16" ht="15" customHeight="1" x14ac:dyDescent="0.35">
      <c r="A900" s="18" t="s">
        <v>2422</v>
      </c>
      <c r="B900" s="18" t="s">
        <v>3229</v>
      </c>
      <c r="C900" s="18" t="s">
        <v>150</v>
      </c>
      <c r="D900" s="19">
        <v>24</v>
      </c>
      <c r="E900" s="19">
        <v>40</v>
      </c>
      <c r="F900" s="19">
        <v>20</v>
      </c>
      <c r="G900" s="19">
        <v>1</v>
      </c>
      <c r="H900" s="19">
        <v>5</v>
      </c>
      <c r="I900" s="19">
        <v>3</v>
      </c>
      <c r="J900" s="19">
        <v>2</v>
      </c>
      <c r="K900" s="20">
        <f>ROUND(1+(SUMPRODUCT(INDEX(CachTinhDiem!$B$8:$E$11,MATCH($B900,CachTinhDiem!$A$8:$A$11,0),0),$G900:$J900)-1)*9/4,1)</f>
        <v>5.7</v>
      </c>
      <c r="L900" s="20">
        <f>ROUND(1+(INDEX(CachTinhDiem!$B$15:$E$20,MATCH($C900,CachTinhDiem!$A$15:$A$20,0),MATCH($B900,CachTinhDiem!$B$14:$E$14,0))-1)*9/4,1)</f>
        <v>7.8</v>
      </c>
      <c r="M900" s="19">
        <f t="shared" si="14"/>
        <v>4</v>
      </c>
      <c r="N900" s="23">
        <f>MAX(0,1-M900*CachTinhDiem!$B$25)</f>
        <v>0.6</v>
      </c>
      <c r="O900" s="20">
        <f>ROUND((CachTinhDiem!$B$23*K900+CachTinhDiem!$B$24*L900)*N900,1)</f>
        <v>3.8</v>
      </c>
      <c r="P900" s="19" t="s">
        <v>3225</v>
      </c>
    </row>
    <row r="901" spans="1:16" ht="15" customHeight="1" x14ac:dyDescent="0.35">
      <c r="A901" s="18" t="s">
        <v>2977</v>
      </c>
      <c r="B901" s="18" t="s">
        <v>3228</v>
      </c>
      <c r="C901" s="18" t="s">
        <v>115</v>
      </c>
      <c r="D901" s="19">
        <v>18</v>
      </c>
      <c r="E901" s="19">
        <v>39</v>
      </c>
      <c r="F901" s="19">
        <v>32</v>
      </c>
      <c r="G901" s="19">
        <v>2</v>
      </c>
      <c r="H901" s="19">
        <v>3</v>
      </c>
      <c r="I901" s="19">
        <v>2</v>
      </c>
      <c r="J901" s="19">
        <v>2</v>
      </c>
      <c r="K901" s="20">
        <f>ROUND(1+(SUMPRODUCT(INDEX(CachTinhDiem!$B$8:$E$11,MATCH($B901,CachTinhDiem!$A$8:$A$11,0),0),$G901:$J901)-1)*9/4,1)</f>
        <v>3.7</v>
      </c>
      <c r="L901" s="20">
        <f>ROUND(1+(INDEX(CachTinhDiem!$B$15:$E$20,MATCH($C901,CachTinhDiem!$A$15:$A$20,0),MATCH($B901,CachTinhDiem!$B$14:$E$14,0))-1)*9/4,1)</f>
        <v>5.5</v>
      </c>
      <c r="M901" s="19">
        <f t="shared" si="14"/>
        <v>0</v>
      </c>
      <c r="N901" s="23">
        <f>MAX(0,1-M901*CachTinhDiem!$B$25)</f>
        <v>1</v>
      </c>
      <c r="O901" s="20">
        <f>ROUND((CachTinhDiem!$B$23*K901+CachTinhDiem!$B$24*L901)*N901,1)</f>
        <v>4.2</v>
      </c>
      <c r="P901" s="19" t="s">
        <v>3227</v>
      </c>
    </row>
    <row r="902" spans="1:16" ht="15" customHeight="1" x14ac:dyDescent="0.35">
      <c r="A902" s="18" t="s">
        <v>716</v>
      </c>
      <c r="B902" s="18" t="s">
        <v>3224</v>
      </c>
      <c r="C902" s="18" t="s">
        <v>115</v>
      </c>
      <c r="D902" s="19">
        <v>25</v>
      </c>
      <c r="E902" s="19">
        <v>40</v>
      </c>
      <c r="F902" s="19">
        <v>34</v>
      </c>
      <c r="G902" s="19">
        <v>1</v>
      </c>
      <c r="H902" s="19">
        <v>5</v>
      </c>
      <c r="I902" s="19">
        <v>3</v>
      </c>
      <c r="J902" s="19">
        <v>3</v>
      </c>
      <c r="K902" s="20">
        <f>ROUND(1+(SUMPRODUCT(INDEX(CachTinhDiem!$B$8:$E$11,MATCH($B902,CachTinhDiem!$A$8:$A$11,0),0),$G902:$J902)-1)*9/4,1)</f>
        <v>5.5</v>
      </c>
      <c r="L902" s="20">
        <f>ROUND(1+(INDEX(CachTinhDiem!$B$15:$E$20,MATCH($C902,CachTinhDiem!$A$15:$A$20,0),MATCH($B902,CachTinhDiem!$B$14:$E$14,0))-1)*9/4,1)</f>
        <v>7.8</v>
      </c>
      <c r="M902" s="19">
        <f t="shared" si="14"/>
        <v>0</v>
      </c>
      <c r="N902" s="23">
        <f>MAX(0,1-M902*CachTinhDiem!$B$25)</f>
        <v>1</v>
      </c>
      <c r="O902" s="20">
        <f>ROUND((CachTinhDiem!$B$23*K902+CachTinhDiem!$B$24*L902)*N902,1)</f>
        <v>6.2</v>
      </c>
      <c r="P902" s="19" t="s">
        <v>3227</v>
      </c>
    </row>
    <row r="903" spans="1:16" ht="15" customHeight="1" x14ac:dyDescent="0.35">
      <c r="A903" s="18" t="s">
        <v>1745</v>
      </c>
      <c r="B903" s="18" t="s">
        <v>3228</v>
      </c>
      <c r="C903" s="18" t="s">
        <v>138</v>
      </c>
      <c r="D903" s="19">
        <v>5</v>
      </c>
      <c r="E903" s="19">
        <v>10</v>
      </c>
      <c r="F903" s="19">
        <v>15</v>
      </c>
      <c r="G903" s="19">
        <v>4</v>
      </c>
      <c r="H903" s="19">
        <v>1</v>
      </c>
      <c r="I903" s="19">
        <v>3</v>
      </c>
      <c r="J903" s="19">
        <v>2</v>
      </c>
      <c r="K903" s="20">
        <f>ROUND(1+(SUMPRODUCT(INDEX(CachTinhDiem!$B$8:$E$11,MATCH($B903,CachTinhDiem!$A$8:$A$11,0),0),$G903:$J903)-1)*9/4,1)</f>
        <v>3.3</v>
      </c>
      <c r="L903" s="20">
        <f>ROUND(1+(INDEX(CachTinhDiem!$B$15:$E$20,MATCH($C903,CachTinhDiem!$A$15:$A$20,0),MATCH($B903,CachTinhDiem!$B$14:$E$14,0))-1)*9/4,1)</f>
        <v>1</v>
      </c>
      <c r="M903" s="19">
        <f t="shared" si="14"/>
        <v>5</v>
      </c>
      <c r="N903" s="23">
        <f>MAX(0,1-M903*CachTinhDiem!$B$25)</f>
        <v>0.5</v>
      </c>
      <c r="O903" s="20">
        <f>ROUND((CachTinhDiem!$B$23*K903+CachTinhDiem!$B$24*L903)*N903,1)</f>
        <v>1.3</v>
      </c>
      <c r="P903" s="19" t="s">
        <v>3227</v>
      </c>
    </row>
    <row r="904" spans="1:16" ht="15" customHeight="1" x14ac:dyDescent="0.35">
      <c r="A904" s="18" t="s">
        <v>2811</v>
      </c>
      <c r="B904" s="18" t="s">
        <v>3228</v>
      </c>
      <c r="C904" s="18" t="s">
        <v>115</v>
      </c>
      <c r="D904" s="19">
        <v>16</v>
      </c>
      <c r="E904" s="19">
        <v>37</v>
      </c>
      <c r="F904" s="19">
        <v>35</v>
      </c>
      <c r="G904" s="19">
        <v>2</v>
      </c>
      <c r="H904" s="19">
        <v>3</v>
      </c>
      <c r="I904" s="19">
        <v>4</v>
      </c>
      <c r="J904" s="19">
        <v>3</v>
      </c>
      <c r="K904" s="20">
        <f>ROUND(1+(SUMPRODUCT(INDEX(CachTinhDiem!$B$8:$E$11,MATCH($B904,CachTinhDiem!$A$8:$A$11,0),0),$G904:$J904)-1)*9/4,1)</f>
        <v>6</v>
      </c>
      <c r="L904" s="20">
        <f>ROUND(1+(INDEX(CachTinhDiem!$B$15:$E$20,MATCH($C904,CachTinhDiem!$A$15:$A$20,0),MATCH($B904,CachTinhDiem!$B$14:$E$14,0))-1)*9/4,1)</f>
        <v>5.5</v>
      </c>
      <c r="M904" s="19">
        <f t="shared" si="14"/>
        <v>0</v>
      </c>
      <c r="N904" s="23">
        <f>MAX(0,1-M904*CachTinhDiem!$B$25)</f>
        <v>1</v>
      </c>
      <c r="O904" s="20">
        <f>ROUND((CachTinhDiem!$B$23*K904+CachTinhDiem!$B$24*L904)*N904,1)</f>
        <v>5.9</v>
      </c>
      <c r="P904" s="19" t="s">
        <v>3227</v>
      </c>
    </row>
    <row r="905" spans="1:16" ht="15" customHeight="1" x14ac:dyDescent="0.35">
      <c r="A905" s="18" t="s">
        <v>3095</v>
      </c>
      <c r="B905" s="18" t="s">
        <v>3229</v>
      </c>
      <c r="C905" s="18" t="s">
        <v>138</v>
      </c>
      <c r="D905" s="19">
        <v>22</v>
      </c>
      <c r="E905" s="19">
        <v>40</v>
      </c>
      <c r="F905" s="19">
        <v>36</v>
      </c>
      <c r="G905" s="19">
        <v>1</v>
      </c>
      <c r="H905" s="19">
        <v>5</v>
      </c>
      <c r="I905" s="19">
        <v>5</v>
      </c>
      <c r="J905" s="19">
        <v>2</v>
      </c>
      <c r="K905" s="20">
        <f>ROUND(1+(SUMPRODUCT(INDEX(CachTinhDiem!$B$8:$E$11,MATCH($B905,CachTinhDiem!$A$8:$A$11,0),0),$G905:$J905)-1)*9/4,1)</f>
        <v>7.1</v>
      </c>
      <c r="L905" s="20">
        <f>ROUND(1+(INDEX(CachTinhDiem!$B$15:$E$20,MATCH($C905,CachTinhDiem!$A$15:$A$20,0),MATCH($B905,CachTinhDiem!$B$14:$E$14,0))-1)*9/4,1)</f>
        <v>7.8</v>
      </c>
      <c r="M905" s="19">
        <f t="shared" si="14"/>
        <v>0</v>
      </c>
      <c r="N905" s="23">
        <f>MAX(0,1-M905*CachTinhDiem!$B$25)</f>
        <v>1</v>
      </c>
      <c r="O905" s="20">
        <f>ROUND((CachTinhDiem!$B$23*K905+CachTinhDiem!$B$24*L905)*N905,1)</f>
        <v>7.3</v>
      </c>
      <c r="P905" s="19" t="s">
        <v>3227</v>
      </c>
    </row>
    <row r="906" spans="1:16" ht="15" customHeight="1" x14ac:dyDescent="0.35">
      <c r="A906" s="18" t="s">
        <v>2520</v>
      </c>
      <c r="B906" s="18" t="s">
        <v>3229</v>
      </c>
      <c r="C906" s="18" t="s">
        <v>103</v>
      </c>
      <c r="D906" s="19">
        <v>5</v>
      </c>
      <c r="E906" s="19">
        <v>13</v>
      </c>
      <c r="F906" s="19">
        <v>35</v>
      </c>
      <c r="G906" s="19">
        <v>5</v>
      </c>
      <c r="H906" s="19">
        <v>1</v>
      </c>
      <c r="I906" s="19">
        <v>1</v>
      </c>
      <c r="J906" s="19">
        <v>4</v>
      </c>
      <c r="K906" s="20">
        <f>ROUND(1+(SUMPRODUCT(INDEX(CachTinhDiem!$B$8:$E$11,MATCH($B906,CachTinhDiem!$A$8:$A$11,0),0),$G906:$J906)-1)*9/4,1)</f>
        <v>3.9</v>
      </c>
      <c r="L906" s="20">
        <f>ROUND(1+(INDEX(CachTinhDiem!$B$15:$E$20,MATCH($C906,CachTinhDiem!$A$15:$A$20,0),MATCH($B906,CachTinhDiem!$B$14:$E$14,0))-1)*9/4,1)</f>
        <v>7.8</v>
      </c>
      <c r="M906" s="19">
        <f t="shared" si="14"/>
        <v>22</v>
      </c>
      <c r="N906" s="23">
        <f>MAX(0,1-M906*CachTinhDiem!$B$25)</f>
        <v>0</v>
      </c>
      <c r="O906" s="20">
        <f>ROUND((CachTinhDiem!$B$23*K906+CachTinhDiem!$B$24*L906)*N906,1)</f>
        <v>0</v>
      </c>
      <c r="P906" s="19" t="s">
        <v>3225</v>
      </c>
    </row>
    <row r="907" spans="1:16" ht="15" customHeight="1" x14ac:dyDescent="0.35">
      <c r="A907" s="18" t="s">
        <v>1020</v>
      </c>
      <c r="B907" s="18" t="s">
        <v>3229</v>
      </c>
      <c r="C907" s="18" t="s">
        <v>90</v>
      </c>
      <c r="D907" s="19">
        <v>7</v>
      </c>
      <c r="E907" s="19">
        <v>19</v>
      </c>
      <c r="F907" s="19">
        <v>17</v>
      </c>
      <c r="G907" s="19">
        <v>4</v>
      </c>
      <c r="H907" s="19">
        <v>2</v>
      </c>
      <c r="I907" s="19">
        <v>4</v>
      </c>
      <c r="J907" s="19">
        <v>2</v>
      </c>
      <c r="K907" s="20">
        <f>ROUND(1+(SUMPRODUCT(INDEX(CachTinhDiem!$B$8:$E$11,MATCH($B907,CachTinhDiem!$A$8:$A$11,0),0),$G907:$J907)-1)*9/4,1)</f>
        <v>5.0999999999999996</v>
      </c>
      <c r="L907" s="20">
        <f>ROUND(1+(INDEX(CachTinhDiem!$B$15:$E$20,MATCH($C907,CachTinhDiem!$A$15:$A$20,0),MATCH($B907,CachTinhDiem!$B$14:$E$14,0))-1)*9/4,1)</f>
        <v>7.8</v>
      </c>
      <c r="M907" s="19">
        <f t="shared" si="14"/>
        <v>0</v>
      </c>
      <c r="N907" s="23">
        <f>MAX(0,1-M907*CachTinhDiem!$B$25)</f>
        <v>1</v>
      </c>
      <c r="O907" s="20">
        <f>ROUND((CachTinhDiem!$B$23*K907+CachTinhDiem!$B$24*L907)*N907,1)</f>
        <v>5.9</v>
      </c>
      <c r="P907" s="19" t="s">
        <v>3225</v>
      </c>
    </row>
    <row r="908" spans="1:16" ht="15" customHeight="1" x14ac:dyDescent="0.35">
      <c r="A908" s="18" t="s">
        <v>424</v>
      </c>
      <c r="B908" s="18" t="s">
        <v>3229</v>
      </c>
      <c r="C908" s="18" t="s">
        <v>110</v>
      </c>
      <c r="D908" s="19">
        <v>5</v>
      </c>
      <c r="E908" s="19">
        <v>11</v>
      </c>
      <c r="F908" s="19">
        <v>7</v>
      </c>
      <c r="G908" s="19">
        <v>5</v>
      </c>
      <c r="H908" s="19">
        <v>2</v>
      </c>
      <c r="I908" s="19">
        <v>2</v>
      </c>
      <c r="J908" s="19">
        <v>3</v>
      </c>
      <c r="K908" s="20">
        <f>ROUND(1+(SUMPRODUCT(INDEX(CachTinhDiem!$B$8:$E$11,MATCH($B908,CachTinhDiem!$A$8:$A$11,0),0),$G908:$J908)-1)*9/4,1)</f>
        <v>4.5999999999999996</v>
      </c>
      <c r="L908" s="20">
        <f>ROUND(1+(INDEX(CachTinhDiem!$B$15:$E$20,MATCH($C908,CachTinhDiem!$A$15:$A$20,0),MATCH($B908,CachTinhDiem!$B$14:$E$14,0))-1)*9/4,1)</f>
        <v>7.8</v>
      </c>
      <c r="M908" s="19">
        <f t="shared" si="14"/>
        <v>0</v>
      </c>
      <c r="N908" s="23">
        <f>MAX(0,1-M908*CachTinhDiem!$B$25)</f>
        <v>1</v>
      </c>
      <c r="O908" s="20">
        <f>ROUND((CachTinhDiem!$B$23*K908+CachTinhDiem!$B$24*L908)*N908,1)</f>
        <v>5.6</v>
      </c>
      <c r="P908" s="19" t="s">
        <v>3225</v>
      </c>
    </row>
    <row r="909" spans="1:16" ht="15" customHeight="1" x14ac:dyDescent="0.35">
      <c r="A909" s="18" t="s">
        <v>2502</v>
      </c>
      <c r="B909" s="18" t="s">
        <v>3224</v>
      </c>
      <c r="C909" s="18" t="s">
        <v>103</v>
      </c>
      <c r="D909" s="19">
        <v>19</v>
      </c>
      <c r="E909" s="19">
        <v>34</v>
      </c>
      <c r="F909" s="19">
        <v>20</v>
      </c>
      <c r="G909" s="19">
        <v>2</v>
      </c>
      <c r="H909" s="19">
        <v>3</v>
      </c>
      <c r="I909" s="19">
        <v>1</v>
      </c>
      <c r="J909" s="19">
        <v>5</v>
      </c>
      <c r="K909" s="20">
        <f>ROUND(1+(SUMPRODUCT(INDEX(CachTinhDiem!$B$8:$E$11,MATCH($B909,CachTinhDiem!$A$8:$A$11,0),0),$G909:$J909)-1)*9/4,1)</f>
        <v>3.3</v>
      </c>
      <c r="L909" s="20">
        <f>ROUND(1+(INDEX(CachTinhDiem!$B$15:$E$20,MATCH($C909,CachTinhDiem!$A$15:$A$20,0),MATCH($B909,CachTinhDiem!$B$14:$E$14,0))-1)*9/4,1)</f>
        <v>3.3</v>
      </c>
      <c r="M909" s="19">
        <f t="shared" si="14"/>
        <v>0</v>
      </c>
      <c r="N909" s="23">
        <f>MAX(0,1-M909*CachTinhDiem!$B$25)</f>
        <v>1</v>
      </c>
      <c r="O909" s="20">
        <f>ROUND((CachTinhDiem!$B$23*K909+CachTinhDiem!$B$24*L909)*N909,1)</f>
        <v>3.3</v>
      </c>
      <c r="P909" s="19" t="s">
        <v>3227</v>
      </c>
    </row>
    <row r="910" spans="1:16" ht="15" customHeight="1" x14ac:dyDescent="0.35">
      <c r="A910" s="18" t="s">
        <v>986</v>
      </c>
      <c r="B910" s="18" t="s">
        <v>3226</v>
      </c>
      <c r="C910" s="18" t="s">
        <v>103</v>
      </c>
      <c r="D910" s="19">
        <v>23</v>
      </c>
      <c r="E910" s="19">
        <v>37</v>
      </c>
      <c r="F910" s="19">
        <v>35</v>
      </c>
      <c r="G910" s="19">
        <v>1</v>
      </c>
      <c r="H910" s="19">
        <v>5</v>
      </c>
      <c r="I910" s="19">
        <v>2</v>
      </c>
      <c r="J910" s="19">
        <v>5</v>
      </c>
      <c r="K910" s="20">
        <f>ROUND(1+(SUMPRODUCT(INDEX(CachTinhDiem!$B$8:$E$11,MATCH($B910,CachTinhDiem!$A$8:$A$11,0),0),$G910:$J910)-1)*9/4,1)</f>
        <v>6.6</v>
      </c>
      <c r="L910" s="20">
        <f>ROUND(1+(INDEX(CachTinhDiem!$B$15:$E$20,MATCH($C910,CachTinhDiem!$A$15:$A$20,0),MATCH($B910,CachTinhDiem!$B$14:$E$14,0))-1)*9/4,1)</f>
        <v>3.3</v>
      </c>
      <c r="M910" s="19">
        <f t="shared" si="14"/>
        <v>0</v>
      </c>
      <c r="N910" s="23">
        <f>MAX(0,1-M910*CachTinhDiem!$B$25)</f>
        <v>1</v>
      </c>
      <c r="O910" s="20">
        <f>ROUND((CachTinhDiem!$B$23*K910+CachTinhDiem!$B$24*L910)*N910,1)</f>
        <v>5.6</v>
      </c>
      <c r="P910" s="19" t="s">
        <v>3227</v>
      </c>
    </row>
    <row r="911" spans="1:16" ht="15" customHeight="1" x14ac:dyDescent="0.35">
      <c r="A911" s="18" t="s">
        <v>422</v>
      </c>
      <c r="B911" s="18" t="s">
        <v>3226</v>
      </c>
      <c r="C911" s="18" t="s">
        <v>138</v>
      </c>
      <c r="D911" s="19">
        <v>5</v>
      </c>
      <c r="E911" s="19">
        <v>19</v>
      </c>
      <c r="F911" s="19">
        <v>35</v>
      </c>
      <c r="G911" s="19">
        <v>4</v>
      </c>
      <c r="H911" s="19">
        <v>1</v>
      </c>
      <c r="I911" s="19">
        <v>2</v>
      </c>
      <c r="J911" s="19">
        <v>2</v>
      </c>
      <c r="K911" s="20">
        <f>ROUND(1+(SUMPRODUCT(INDEX(CachTinhDiem!$B$8:$E$11,MATCH($B911,CachTinhDiem!$A$8:$A$11,0),0),$G911:$J911)-1)*9/4,1)</f>
        <v>2.6</v>
      </c>
      <c r="L911" s="20">
        <f>ROUND(1+(INDEX(CachTinhDiem!$B$15:$E$20,MATCH($C911,CachTinhDiem!$A$15:$A$20,0),MATCH($B911,CachTinhDiem!$B$14:$E$14,0))-1)*9/4,1)</f>
        <v>7.8</v>
      </c>
      <c r="M911" s="19">
        <f t="shared" si="14"/>
        <v>16</v>
      </c>
      <c r="N911" s="23">
        <f>MAX(0,1-M911*CachTinhDiem!$B$25)</f>
        <v>0</v>
      </c>
      <c r="O911" s="20">
        <f>ROUND((CachTinhDiem!$B$23*K911+CachTinhDiem!$B$24*L911)*N911,1)</f>
        <v>0</v>
      </c>
      <c r="P911" s="19" t="s">
        <v>3227</v>
      </c>
    </row>
    <row r="912" spans="1:16" ht="15" customHeight="1" x14ac:dyDescent="0.35">
      <c r="A912" s="18" t="s">
        <v>1151</v>
      </c>
      <c r="B912" s="18" t="s">
        <v>3226</v>
      </c>
      <c r="C912" s="18" t="s">
        <v>115</v>
      </c>
      <c r="D912" s="19">
        <v>9</v>
      </c>
      <c r="E912" s="19">
        <v>26</v>
      </c>
      <c r="F912" s="19">
        <v>23</v>
      </c>
      <c r="G912" s="19">
        <v>3</v>
      </c>
      <c r="H912" s="19">
        <v>2</v>
      </c>
      <c r="I912" s="19">
        <v>3</v>
      </c>
      <c r="J912" s="19">
        <v>3</v>
      </c>
      <c r="K912" s="20">
        <f>ROUND(1+(SUMPRODUCT(INDEX(CachTinhDiem!$B$8:$E$11,MATCH($B912,CachTinhDiem!$A$8:$A$11,0),0),$G912:$J912)-1)*9/4,1)</f>
        <v>4.8</v>
      </c>
      <c r="L912" s="20">
        <f>ROUND(1+(INDEX(CachTinhDiem!$B$15:$E$20,MATCH($C912,CachTinhDiem!$A$15:$A$20,0),MATCH($B912,CachTinhDiem!$B$14:$E$14,0))-1)*9/4,1)</f>
        <v>10</v>
      </c>
      <c r="M912" s="19">
        <f t="shared" si="14"/>
        <v>0</v>
      </c>
      <c r="N912" s="23">
        <f>MAX(0,1-M912*CachTinhDiem!$B$25)</f>
        <v>1</v>
      </c>
      <c r="O912" s="20">
        <f>ROUND((CachTinhDiem!$B$23*K912+CachTinhDiem!$B$24*L912)*N912,1)</f>
        <v>6.4</v>
      </c>
      <c r="P912" s="19" t="s">
        <v>3227</v>
      </c>
    </row>
    <row r="913" spans="1:16" ht="15" customHeight="1" x14ac:dyDescent="0.35">
      <c r="A913" s="18" t="s">
        <v>926</v>
      </c>
      <c r="B913" s="18" t="s">
        <v>3229</v>
      </c>
      <c r="C913" s="18" t="s">
        <v>103</v>
      </c>
      <c r="D913" s="19">
        <v>19</v>
      </c>
      <c r="E913" s="19">
        <v>35</v>
      </c>
      <c r="F913" s="19">
        <v>6</v>
      </c>
      <c r="G913" s="19">
        <v>2</v>
      </c>
      <c r="H913" s="19">
        <v>4</v>
      </c>
      <c r="I913" s="19">
        <v>2</v>
      </c>
      <c r="J913" s="19">
        <v>5</v>
      </c>
      <c r="K913" s="20">
        <f>ROUND(1+(SUMPRODUCT(INDEX(CachTinhDiem!$B$8:$E$11,MATCH($B913,CachTinhDiem!$A$8:$A$11,0),0),$G913:$J913)-1)*9/4,1)</f>
        <v>6.6</v>
      </c>
      <c r="L913" s="20">
        <f>ROUND(1+(INDEX(CachTinhDiem!$B$15:$E$20,MATCH($C913,CachTinhDiem!$A$15:$A$20,0),MATCH($B913,CachTinhDiem!$B$14:$E$14,0))-1)*9/4,1)</f>
        <v>7.8</v>
      </c>
      <c r="M913" s="19">
        <f t="shared" si="14"/>
        <v>13</v>
      </c>
      <c r="N913" s="23">
        <f>MAX(0,1-M913*CachTinhDiem!$B$25)</f>
        <v>0</v>
      </c>
      <c r="O913" s="20">
        <f>ROUND((CachTinhDiem!$B$23*K913+CachTinhDiem!$B$24*L913)*N913,1)</f>
        <v>0</v>
      </c>
      <c r="P913" s="19" t="s">
        <v>3227</v>
      </c>
    </row>
    <row r="914" spans="1:16" ht="15" customHeight="1" x14ac:dyDescent="0.35">
      <c r="A914" s="18" t="s">
        <v>2502</v>
      </c>
      <c r="B914" s="18" t="s">
        <v>3229</v>
      </c>
      <c r="C914" s="18" t="s">
        <v>103</v>
      </c>
      <c r="D914" s="19">
        <v>19</v>
      </c>
      <c r="E914" s="19">
        <v>34</v>
      </c>
      <c r="F914" s="19">
        <v>18</v>
      </c>
      <c r="G914" s="19">
        <v>2</v>
      </c>
      <c r="H914" s="19">
        <v>3</v>
      </c>
      <c r="I914" s="19">
        <v>1</v>
      </c>
      <c r="J914" s="19">
        <v>5</v>
      </c>
      <c r="K914" s="20">
        <f>ROUND(1+(SUMPRODUCT(INDEX(CachTinhDiem!$B$8:$E$11,MATCH($B914,CachTinhDiem!$A$8:$A$11,0),0),$G914:$J914)-1)*9/4,1)</f>
        <v>5.3</v>
      </c>
      <c r="L914" s="20">
        <f>ROUND(1+(INDEX(CachTinhDiem!$B$15:$E$20,MATCH($C914,CachTinhDiem!$A$15:$A$20,0),MATCH($B914,CachTinhDiem!$B$14:$E$14,0))-1)*9/4,1)</f>
        <v>7.8</v>
      </c>
      <c r="M914" s="19">
        <f t="shared" si="14"/>
        <v>1</v>
      </c>
      <c r="N914" s="23">
        <f>MAX(0,1-M914*CachTinhDiem!$B$25)</f>
        <v>0.9</v>
      </c>
      <c r="O914" s="20">
        <f>ROUND((CachTinhDiem!$B$23*K914+CachTinhDiem!$B$24*L914)*N914,1)</f>
        <v>5.4</v>
      </c>
      <c r="P914" s="19" t="s">
        <v>3227</v>
      </c>
    </row>
    <row r="915" spans="1:16" ht="15" customHeight="1" x14ac:dyDescent="0.35">
      <c r="A915" s="18" t="s">
        <v>647</v>
      </c>
      <c r="B915" s="18" t="s">
        <v>3226</v>
      </c>
      <c r="C915" s="18" t="s">
        <v>110</v>
      </c>
      <c r="D915" s="19">
        <v>5</v>
      </c>
      <c r="E915" s="19">
        <v>14</v>
      </c>
      <c r="F915" s="19">
        <v>38</v>
      </c>
      <c r="G915" s="19">
        <v>4</v>
      </c>
      <c r="H915" s="19">
        <v>1</v>
      </c>
      <c r="I915" s="19">
        <v>2</v>
      </c>
      <c r="J915" s="19">
        <v>4</v>
      </c>
      <c r="K915" s="20">
        <f>ROUND(1+(SUMPRODUCT(INDEX(CachTinhDiem!$B$8:$E$11,MATCH($B915,CachTinhDiem!$A$8:$A$11,0),0),$G915:$J915)-1)*9/4,1)</f>
        <v>3.5</v>
      </c>
      <c r="L915" s="20">
        <f>ROUND(1+(INDEX(CachTinhDiem!$B$15:$E$20,MATCH($C915,CachTinhDiem!$A$15:$A$20,0),MATCH($B915,CachTinhDiem!$B$14:$E$14,0))-1)*9/4,1)</f>
        <v>5.5</v>
      </c>
      <c r="M915" s="19">
        <f t="shared" si="14"/>
        <v>24</v>
      </c>
      <c r="N915" s="23">
        <f>MAX(0,1-M915*CachTinhDiem!$B$25)</f>
        <v>0</v>
      </c>
      <c r="O915" s="20">
        <f>ROUND((CachTinhDiem!$B$23*K915+CachTinhDiem!$B$24*L915)*N915,1)</f>
        <v>0</v>
      </c>
      <c r="P915" s="19" t="s">
        <v>3225</v>
      </c>
    </row>
    <row r="916" spans="1:16" ht="15" customHeight="1" x14ac:dyDescent="0.35">
      <c r="A916" s="18" t="s">
        <v>389</v>
      </c>
      <c r="B916" s="18" t="s">
        <v>3224</v>
      </c>
      <c r="C916" s="18" t="s">
        <v>115</v>
      </c>
      <c r="D916" s="19">
        <v>5</v>
      </c>
      <c r="E916" s="19">
        <v>11</v>
      </c>
      <c r="F916" s="19">
        <v>29</v>
      </c>
      <c r="G916" s="19">
        <v>4</v>
      </c>
      <c r="H916" s="19">
        <v>1</v>
      </c>
      <c r="I916" s="19">
        <v>3</v>
      </c>
      <c r="J916" s="19">
        <v>2</v>
      </c>
      <c r="K916" s="20">
        <f>ROUND(1+(SUMPRODUCT(INDEX(CachTinhDiem!$B$8:$E$11,MATCH($B916,CachTinhDiem!$A$8:$A$11,0),0),$G916:$J916)-1)*9/4,1)</f>
        <v>4.8</v>
      </c>
      <c r="L916" s="20">
        <f>ROUND(1+(INDEX(CachTinhDiem!$B$15:$E$20,MATCH($C916,CachTinhDiem!$A$15:$A$20,0),MATCH($B916,CachTinhDiem!$B$14:$E$14,0))-1)*9/4,1)</f>
        <v>7.8</v>
      </c>
      <c r="M916" s="19">
        <f t="shared" si="14"/>
        <v>18</v>
      </c>
      <c r="N916" s="23">
        <f>MAX(0,1-M916*CachTinhDiem!$B$25)</f>
        <v>0</v>
      </c>
      <c r="O916" s="20">
        <f>ROUND((CachTinhDiem!$B$23*K916+CachTinhDiem!$B$24*L916)*N916,1)</f>
        <v>0</v>
      </c>
      <c r="P916" s="19" t="s">
        <v>3225</v>
      </c>
    </row>
    <row r="917" spans="1:16" ht="15" customHeight="1" x14ac:dyDescent="0.35">
      <c r="A917" s="18" t="s">
        <v>796</v>
      </c>
      <c r="B917" s="18" t="s">
        <v>3224</v>
      </c>
      <c r="C917" s="18" t="s">
        <v>103</v>
      </c>
      <c r="D917" s="19">
        <v>18</v>
      </c>
      <c r="E917" s="19">
        <v>33</v>
      </c>
      <c r="F917" s="19">
        <v>32</v>
      </c>
      <c r="G917" s="19">
        <v>2</v>
      </c>
      <c r="H917" s="19">
        <v>4</v>
      </c>
      <c r="I917" s="19">
        <v>2</v>
      </c>
      <c r="J917" s="19">
        <v>5</v>
      </c>
      <c r="K917" s="20">
        <f>ROUND(1+(SUMPRODUCT(INDEX(CachTinhDiem!$B$8:$E$11,MATCH($B917,CachTinhDiem!$A$8:$A$11,0),0),$G917:$J917)-1)*9/4,1)</f>
        <v>4.8</v>
      </c>
      <c r="L917" s="20">
        <f>ROUND(1+(INDEX(CachTinhDiem!$B$15:$E$20,MATCH($C917,CachTinhDiem!$A$15:$A$20,0),MATCH($B917,CachTinhDiem!$B$14:$E$14,0))-1)*9/4,1)</f>
        <v>3.3</v>
      </c>
      <c r="M917" s="19">
        <f t="shared" si="14"/>
        <v>0</v>
      </c>
      <c r="N917" s="23">
        <f>MAX(0,1-M917*CachTinhDiem!$B$25)</f>
        <v>1</v>
      </c>
      <c r="O917" s="20">
        <f>ROUND((CachTinhDiem!$B$23*K917+CachTinhDiem!$B$24*L917)*N917,1)</f>
        <v>4.4000000000000004</v>
      </c>
      <c r="P917" s="19" t="s">
        <v>3225</v>
      </c>
    </row>
    <row r="918" spans="1:16" ht="15" customHeight="1" x14ac:dyDescent="0.35">
      <c r="A918" s="18" t="s">
        <v>1798</v>
      </c>
      <c r="B918" s="18" t="s">
        <v>3229</v>
      </c>
      <c r="C918" s="18" t="s">
        <v>90</v>
      </c>
      <c r="D918" s="19">
        <v>5</v>
      </c>
      <c r="E918" s="19">
        <v>20</v>
      </c>
      <c r="F918" s="19">
        <v>31</v>
      </c>
      <c r="G918" s="19">
        <v>4</v>
      </c>
      <c r="H918" s="19">
        <v>1</v>
      </c>
      <c r="I918" s="19">
        <v>3</v>
      </c>
      <c r="J918" s="19">
        <v>3</v>
      </c>
      <c r="K918" s="20">
        <f>ROUND(1+(SUMPRODUCT(INDEX(CachTinhDiem!$B$8:$E$11,MATCH($B918,CachTinhDiem!$A$8:$A$11,0),0),$G918:$J918)-1)*9/4,1)</f>
        <v>4.4000000000000004</v>
      </c>
      <c r="L918" s="20">
        <f>ROUND(1+(INDEX(CachTinhDiem!$B$15:$E$20,MATCH($C918,CachTinhDiem!$A$15:$A$20,0),MATCH($B918,CachTinhDiem!$B$14:$E$14,0))-1)*9/4,1)</f>
        <v>7.8</v>
      </c>
      <c r="M918" s="19">
        <f t="shared" si="14"/>
        <v>11</v>
      </c>
      <c r="N918" s="23">
        <f>MAX(0,1-M918*CachTinhDiem!$B$25)</f>
        <v>0</v>
      </c>
      <c r="O918" s="20">
        <f>ROUND((CachTinhDiem!$B$23*K918+CachTinhDiem!$B$24*L918)*N918,1)</f>
        <v>0</v>
      </c>
      <c r="P918" s="19" t="s">
        <v>3227</v>
      </c>
    </row>
    <row r="919" spans="1:16" ht="15" customHeight="1" x14ac:dyDescent="0.35">
      <c r="A919" s="18" t="s">
        <v>424</v>
      </c>
      <c r="B919" s="18" t="s">
        <v>3226</v>
      </c>
      <c r="C919" s="18" t="s">
        <v>110</v>
      </c>
      <c r="D919" s="19">
        <v>5</v>
      </c>
      <c r="E919" s="19">
        <v>11</v>
      </c>
      <c r="F919" s="19">
        <v>27</v>
      </c>
      <c r="G919" s="19">
        <v>5</v>
      </c>
      <c r="H919" s="19">
        <v>2</v>
      </c>
      <c r="I919" s="19">
        <v>2</v>
      </c>
      <c r="J919" s="19">
        <v>3</v>
      </c>
      <c r="K919" s="20">
        <f>ROUND(1+(SUMPRODUCT(INDEX(CachTinhDiem!$B$8:$E$11,MATCH($B919,CachTinhDiem!$A$8:$A$11,0),0),$G919:$J919)-1)*9/4,1)</f>
        <v>3.7</v>
      </c>
      <c r="L919" s="20">
        <f>ROUND(1+(INDEX(CachTinhDiem!$B$15:$E$20,MATCH($C919,CachTinhDiem!$A$15:$A$20,0),MATCH($B919,CachTinhDiem!$B$14:$E$14,0))-1)*9/4,1)</f>
        <v>5.5</v>
      </c>
      <c r="M919" s="19">
        <f t="shared" si="14"/>
        <v>16</v>
      </c>
      <c r="N919" s="23">
        <f>MAX(0,1-M919*CachTinhDiem!$B$25)</f>
        <v>0</v>
      </c>
      <c r="O919" s="20">
        <f>ROUND((CachTinhDiem!$B$23*K919+CachTinhDiem!$B$24*L919)*N919,1)</f>
        <v>0</v>
      </c>
      <c r="P919" s="19" t="s">
        <v>3225</v>
      </c>
    </row>
    <row r="920" spans="1:16" ht="15" customHeight="1" x14ac:dyDescent="0.35">
      <c r="A920" s="18" t="s">
        <v>591</v>
      </c>
      <c r="B920" s="18" t="s">
        <v>3229</v>
      </c>
      <c r="C920" s="18" t="s">
        <v>103</v>
      </c>
      <c r="D920" s="19">
        <v>12</v>
      </c>
      <c r="E920" s="19">
        <v>29</v>
      </c>
      <c r="F920" s="19">
        <v>17</v>
      </c>
      <c r="G920" s="19">
        <v>2</v>
      </c>
      <c r="H920" s="19">
        <v>5</v>
      </c>
      <c r="I920" s="19">
        <v>2</v>
      </c>
      <c r="J920" s="19">
        <v>4</v>
      </c>
      <c r="K920" s="20">
        <f>ROUND(1+(SUMPRODUCT(INDEX(CachTinhDiem!$B$8:$E$11,MATCH($B920,CachTinhDiem!$A$8:$A$11,0),0),$G920:$J920)-1)*9/4,1)</f>
        <v>6.6</v>
      </c>
      <c r="L920" s="20">
        <f>ROUND(1+(INDEX(CachTinhDiem!$B$15:$E$20,MATCH($C920,CachTinhDiem!$A$15:$A$20,0),MATCH($B920,CachTinhDiem!$B$14:$E$14,0))-1)*9/4,1)</f>
        <v>7.8</v>
      </c>
      <c r="M920" s="19">
        <f t="shared" si="14"/>
        <v>0</v>
      </c>
      <c r="N920" s="23">
        <f>MAX(0,1-M920*CachTinhDiem!$B$25)</f>
        <v>1</v>
      </c>
      <c r="O920" s="20">
        <f>ROUND((CachTinhDiem!$B$23*K920+CachTinhDiem!$B$24*L920)*N920,1)</f>
        <v>7</v>
      </c>
      <c r="P920" s="19" t="s">
        <v>3227</v>
      </c>
    </row>
    <row r="921" spans="1:16" ht="15" customHeight="1" x14ac:dyDescent="0.35">
      <c r="A921" s="18" t="s">
        <v>1568</v>
      </c>
      <c r="B921" s="18" t="s">
        <v>3228</v>
      </c>
      <c r="C921" s="18" t="s">
        <v>90</v>
      </c>
      <c r="D921" s="19">
        <v>15</v>
      </c>
      <c r="E921" s="19">
        <v>35</v>
      </c>
      <c r="F921" s="19">
        <v>38</v>
      </c>
      <c r="G921" s="19">
        <v>2</v>
      </c>
      <c r="H921" s="19">
        <v>2</v>
      </c>
      <c r="I921" s="19">
        <v>2</v>
      </c>
      <c r="J921" s="19">
        <v>3</v>
      </c>
      <c r="K921" s="20">
        <f>ROUND(1+(SUMPRODUCT(INDEX(CachTinhDiem!$B$8:$E$11,MATCH($B921,CachTinhDiem!$A$8:$A$11,0),0),$G921:$J921)-1)*9/4,1)</f>
        <v>4.5999999999999996</v>
      </c>
      <c r="L921" s="20">
        <f>ROUND(1+(INDEX(CachTinhDiem!$B$15:$E$20,MATCH($C921,CachTinhDiem!$A$15:$A$20,0),MATCH($B921,CachTinhDiem!$B$14:$E$14,0))-1)*9/4,1)</f>
        <v>3.3</v>
      </c>
      <c r="M921" s="19">
        <f t="shared" si="14"/>
        <v>3</v>
      </c>
      <c r="N921" s="23">
        <f>MAX(0,1-M921*CachTinhDiem!$B$25)</f>
        <v>0.7</v>
      </c>
      <c r="O921" s="20">
        <f>ROUND((CachTinhDiem!$B$23*K921+CachTinhDiem!$B$24*L921)*N921,1)</f>
        <v>2.9</v>
      </c>
      <c r="P921" s="19" t="s">
        <v>3227</v>
      </c>
    </row>
    <row r="922" spans="1:16" ht="15" customHeight="1" x14ac:dyDescent="0.35">
      <c r="A922" s="18" t="s">
        <v>230</v>
      </c>
      <c r="B922" s="18" t="s">
        <v>3228</v>
      </c>
      <c r="C922" s="18" t="s">
        <v>115</v>
      </c>
      <c r="D922" s="19">
        <v>20</v>
      </c>
      <c r="E922" s="19">
        <v>38</v>
      </c>
      <c r="F922" s="19">
        <v>10</v>
      </c>
      <c r="G922" s="19">
        <v>2</v>
      </c>
      <c r="H922" s="19">
        <v>5</v>
      </c>
      <c r="I922" s="19">
        <v>2</v>
      </c>
      <c r="J922" s="19">
        <v>2</v>
      </c>
      <c r="K922" s="20">
        <f>ROUND(1+(SUMPRODUCT(INDEX(CachTinhDiem!$B$8:$E$11,MATCH($B922,CachTinhDiem!$A$8:$A$11,0),0),$G922:$J922)-1)*9/4,1)</f>
        <v>4.5999999999999996</v>
      </c>
      <c r="L922" s="20">
        <f>ROUND(1+(INDEX(CachTinhDiem!$B$15:$E$20,MATCH($C922,CachTinhDiem!$A$15:$A$20,0),MATCH($B922,CachTinhDiem!$B$14:$E$14,0))-1)*9/4,1)</f>
        <v>5.5</v>
      </c>
      <c r="M922" s="19">
        <f t="shared" si="14"/>
        <v>10</v>
      </c>
      <c r="N922" s="23">
        <f>MAX(0,1-M922*CachTinhDiem!$B$25)</f>
        <v>0</v>
      </c>
      <c r="O922" s="20">
        <f>ROUND((CachTinhDiem!$B$23*K922+CachTinhDiem!$B$24*L922)*N922,1)</f>
        <v>0</v>
      </c>
      <c r="P922" s="19" t="s">
        <v>3227</v>
      </c>
    </row>
    <row r="923" spans="1:16" ht="15" customHeight="1" x14ac:dyDescent="0.35">
      <c r="A923" s="18" t="s">
        <v>2941</v>
      </c>
      <c r="B923" s="18" t="s">
        <v>3226</v>
      </c>
      <c r="C923" s="18" t="s">
        <v>115</v>
      </c>
      <c r="D923" s="19">
        <v>5</v>
      </c>
      <c r="E923" s="19">
        <v>10</v>
      </c>
      <c r="F923" s="19">
        <v>28</v>
      </c>
      <c r="G923" s="19">
        <v>5</v>
      </c>
      <c r="H923" s="19">
        <v>1</v>
      </c>
      <c r="I923" s="19">
        <v>2</v>
      </c>
      <c r="J923" s="19">
        <v>2</v>
      </c>
      <c r="K923" s="20">
        <f>ROUND(1+(SUMPRODUCT(INDEX(CachTinhDiem!$B$8:$E$11,MATCH($B923,CachTinhDiem!$A$8:$A$11,0),0),$G923:$J923)-1)*9/4,1)</f>
        <v>2.6</v>
      </c>
      <c r="L923" s="20">
        <f>ROUND(1+(INDEX(CachTinhDiem!$B$15:$E$20,MATCH($C923,CachTinhDiem!$A$15:$A$20,0),MATCH($B923,CachTinhDiem!$B$14:$E$14,0))-1)*9/4,1)</f>
        <v>10</v>
      </c>
      <c r="M923" s="19">
        <f t="shared" si="14"/>
        <v>18</v>
      </c>
      <c r="N923" s="23">
        <f>MAX(0,1-M923*CachTinhDiem!$B$25)</f>
        <v>0</v>
      </c>
      <c r="O923" s="20">
        <f>ROUND((CachTinhDiem!$B$23*K923+CachTinhDiem!$B$24*L923)*N923,1)</f>
        <v>0</v>
      </c>
      <c r="P923" s="19" t="s">
        <v>3225</v>
      </c>
    </row>
    <row r="924" spans="1:16" ht="15" customHeight="1" x14ac:dyDescent="0.35">
      <c r="A924" s="18" t="s">
        <v>1808</v>
      </c>
      <c r="B924" s="18" t="s">
        <v>3226</v>
      </c>
      <c r="C924" s="18" t="s">
        <v>150</v>
      </c>
      <c r="D924" s="19">
        <v>5</v>
      </c>
      <c r="E924" s="19">
        <v>18</v>
      </c>
      <c r="F924" s="19">
        <v>33</v>
      </c>
      <c r="G924" s="19">
        <v>4</v>
      </c>
      <c r="H924" s="19">
        <v>1</v>
      </c>
      <c r="I924" s="19">
        <v>4</v>
      </c>
      <c r="J924" s="19">
        <v>3</v>
      </c>
      <c r="K924" s="20">
        <f>ROUND(1+(SUMPRODUCT(INDEX(CachTinhDiem!$B$8:$E$11,MATCH($B924,CachTinhDiem!$A$8:$A$11,0),0),$G924:$J924)-1)*9/4,1)</f>
        <v>5.3</v>
      </c>
      <c r="L924" s="20">
        <f>ROUND(1+(INDEX(CachTinhDiem!$B$15:$E$20,MATCH($C924,CachTinhDiem!$A$15:$A$20,0),MATCH($B924,CachTinhDiem!$B$14:$E$14,0))-1)*9/4,1)</f>
        <v>10</v>
      </c>
      <c r="M924" s="19">
        <f t="shared" si="14"/>
        <v>15</v>
      </c>
      <c r="N924" s="23">
        <f>MAX(0,1-M924*CachTinhDiem!$B$25)</f>
        <v>0</v>
      </c>
      <c r="O924" s="20">
        <f>ROUND((CachTinhDiem!$B$23*K924+CachTinhDiem!$B$24*L924)*N924,1)</f>
        <v>0</v>
      </c>
      <c r="P924" s="19" t="s">
        <v>3227</v>
      </c>
    </row>
    <row r="925" spans="1:16" ht="15" customHeight="1" x14ac:dyDescent="0.35">
      <c r="A925" s="18" t="s">
        <v>223</v>
      </c>
      <c r="B925" s="18" t="s">
        <v>3226</v>
      </c>
      <c r="C925" s="18" t="s">
        <v>110</v>
      </c>
      <c r="D925" s="19">
        <v>5</v>
      </c>
      <c r="E925" s="19">
        <v>12</v>
      </c>
      <c r="F925" s="19">
        <v>36</v>
      </c>
      <c r="G925" s="19">
        <v>5</v>
      </c>
      <c r="H925" s="19">
        <v>1</v>
      </c>
      <c r="I925" s="19">
        <v>2</v>
      </c>
      <c r="J925" s="19">
        <v>4</v>
      </c>
      <c r="K925" s="20">
        <f>ROUND(1+(SUMPRODUCT(INDEX(CachTinhDiem!$B$8:$E$11,MATCH($B925,CachTinhDiem!$A$8:$A$11,0),0),$G925:$J925)-1)*9/4,1)</f>
        <v>3.5</v>
      </c>
      <c r="L925" s="20">
        <f>ROUND(1+(INDEX(CachTinhDiem!$B$15:$E$20,MATCH($C925,CachTinhDiem!$A$15:$A$20,0),MATCH($B925,CachTinhDiem!$B$14:$E$14,0))-1)*9/4,1)</f>
        <v>5.5</v>
      </c>
      <c r="M925" s="19">
        <f t="shared" si="14"/>
        <v>24</v>
      </c>
      <c r="N925" s="23">
        <f>MAX(0,1-M925*CachTinhDiem!$B$25)</f>
        <v>0</v>
      </c>
      <c r="O925" s="20">
        <f>ROUND((CachTinhDiem!$B$23*K925+CachTinhDiem!$B$24*L925)*N925,1)</f>
        <v>0</v>
      </c>
      <c r="P925" s="19" t="s">
        <v>3227</v>
      </c>
    </row>
    <row r="926" spans="1:16" ht="15" customHeight="1" x14ac:dyDescent="0.35">
      <c r="A926" s="18" t="s">
        <v>2271</v>
      </c>
      <c r="B926" s="18" t="s">
        <v>3229</v>
      </c>
      <c r="C926" s="18" t="s">
        <v>115</v>
      </c>
      <c r="D926" s="19">
        <v>13</v>
      </c>
      <c r="E926" s="19">
        <v>32</v>
      </c>
      <c r="F926" s="19">
        <v>21</v>
      </c>
      <c r="G926" s="19">
        <v>3</v>
      </c>
      <c r="H926" s="19">
        <v>2</v>
      </c>
      <c r="I926" s="19">
        <v>4</v>
      </c>
      <c r="J926" s="19">
        <v>3</v>
      </c>
      <c r="K926" s="20">
        <f>ROUND(1+(SUMPRODUCT(INDEX(CachTinhDiem!$B$8:$E$11,MATCH($B926,CachTinhDiem!$A$8:$A$11,0),0),$G926:$J926)-1)*9/4,1)</f>
        <v>5.5</v>
      </c>
      <c r="L926" s="20">
        <f>ROUND(1+(INDEX(CachTinhDiem!$B$15:$E$20,MATCH($C926,CachTinhDiem!$A$15:$A$20,0),MATCH($B926,CachTinhDiem!$B$14:$E$14,0))-1)*9/4,1)</f>
        <v>10</v>
      </c>
      <c r="M926" s="19">
        <f t="shared" si="14"/>
        <v>0</v>
      </c>
      <c r="N926" s="23">
        <f>MAX(0,1-M926*CachTinhDiem!$B$25)</f>
        <v>1</v>
      </c>
      <c r="O926" s="20">
        <f>ROUND((CachTinhDiem!$B$23*K926+CachTinhDiem!$B$24*L926)*N926,1)</f>
        <v>6.9</v>
      </c>
      <c r="P926" s="19" t="s">
        <v>3227</v>
      </c>
    </row>
    <row r="927" spans="1:16" ht="15" customHeight="1" x14ac:dyDescent="0.35">
      <c r="A927" s="18" t="s">
        <v>2452</v>
      </c>
      <c r="B927" s="18" t="s">
        <v>3224</v>
      </c>
      <c r="C927" s="18" t="s">
        <v>103</v>
      </c>
      <c r="D927" s="19">
        <v>15</v>
      </c>
      <c r="E927" s="19">
        <v>32</v>
      </c>
      <c r="F927" s="19">
        <v>23</v>
      </c>
      <c r="G927" s="19">
        <v>2</v>
      </c>
      <c r="H927" s="19">
        <v>3</v>
      </c>
      <c r="I927" s="19">
        <v>1</v>
      </c>
      <c r="J927" s="19">
        <v>5</v>
      </c>
      <c r="K927" s="20">
        <f>ROUND(1+(SUMPRODUCT(INDEX(CachTinhDiem!$B$8:$E$11,MATCH($B927,CachTinhDiem!$A$8:$A$11,0),0),$G927:$J927)-1)*9/4,1)</f>
        <v>3.3</v>
      </c>
      <c r="L927" s="20">
        <f>ROUND(1+(INDEX(CachTinhDiem!$B$15:$E$20,MATCH($C927,CachTinhDiem!$A$15:$A$20,0),MATCH($B927,CachTinhDiem!$B$14:$E$14,0))-1)*9/4,1)</f>
        <v>3.3</v>
      </c>
      <c r="M927" s="19">
        <f t="shared" si="14"/>
        <v>0</v>
      </c>
      <c r="N927" s="23">
        <f>MAX(0,1-M927*CachTinhDiem!$B$25)</f>
        <v>1</v>
      </c>
      <c r="O927" s="20">
        <f>ROUND((CachTinhDiem!$B$23*K927+CachTinhDiem!$B$24*L927)*N927,1)</f>
        <v>3.3</v>
      </c>
      <c r="P927" s="19" t="s">
        <v>3227</v>
      </c>
    </row>
    <row r="928" spans="1:16" ht="15" customHeight="1" x14ac:dyDescent="0.35">
      <c r="A928" s="18" t="s">
        <v>124</v>
      </c>
      <c r="B928" s="18" t="s">
        <v>3229</v>
      </c>
      <c r="C928" s="18" t="s">
        <v>110</v>
      </c>
      <c r="D928" s="19">
        <v>15</v>
      </c>
      <c r="E928" s="19">
        <v>30</v>
      </c>
      <c r="F928" s="19">
        <v>29</v>
      </c>
      <c r="G928" s="19">
        <v>2</v>
      </c>
      <c r="H928" s="19">
        <v>4</v>
      </c>
      <c r="I928" s="19">
        <v>4</v>
      </c>
      <c r="J928" s="19">
        <v>2</v>
      </c>
      <c r="K928" s="20">
        <f>ROUND(1+(SUMPRODUCT(INDEX(CachTinhDiem!$B$8:$E$11,MATCH($B928,CachTinhDiem!$A$8:$A$11,0),0),$G928:$J928)-1)*9/4,1)</f>
        <v>6</v>
      </c>
      <c r="L928" s="20">
        <f>ROUND(1+(INDEX(CachTinhDiem!$B$15:$E$20,MATCH($C928,CachTinhDiem!$A$15:$A$20,0),MATCH($B928,CachTinhDiem!$B$14:$E$14,0))-1)*9/4,1)</f>
        <v>7.8</v>
      </c>
      <c r="M928" s="19">
        <f t="shared" si="14"/>
        <v>0</v>
      </c>
      <c r="N928" s="23">
        <f>MAX(0,1-M928*CachTinhDiem!$B$25)</f>
        <v>1</v>
      </c>
      <c r="O928" s="20">
        <f>ROUND((CachTinhDiem!$B$23*K928+CachTinhDiem!$B$24*L928)*N928,1)</f>
        <v>6.5</v>
      </c>
      <c r="P928" s="19" t="s">
        <v>3227</v>
      </c>
    </row>
    <row r="929" spans="1:16" ht="15" customHeight="1" x14ac:dyDescent="0.35">
      <c r="A929" s="18" t="s">
        <v>1834</v>
      </c>
      <c r="B929" s="18" t="s">
        <v>3228</v>
      </c>
      <c r="C929" s="18" t="s">
        <v>150</v>
      </c>
      <c r="D929" s="19">
        <v>11</v>
      </c>
      <c r="E929" s="19">
        <v>29</v>
      </c>
      <c r="F929" s="19">
        <v>40</v>
      </c>
      <c r="G929" s="19">
        <v>3</v>
      </c>
      <c r="H929" s="19">
        <v>3</v>
      </c>
      <c r="I929" s="19">
        <v>3</v>
      </c>
      <c r="J929" s="19">
        <v>2</v>
      </c>
      <c r="K929" s="20">
        <f>ROUND(1+(SUMPRODUCT(INDEX(CachTinhDiem!$B$8:$E$11,MATCH($B929,CachTinhDiem!$A$8:$A$11,0),0),$G929:$J929)-1)*9/4,1)</f>
        <v>4.2</v>
      </c>
      <c r="L929" s="20">
        <f>ROUND(1+(INDEX(CachTinhDiem!$B$15:$E$20,MATCH($C929,CachTinhDiem!$A$15:$A$20,0),MATCH($B929,CachTinhDiem!$B$14:$E$14,0))-1)*9/4,1)</f>
        <v>5.5</v>
      </c>
      <c r="M929" s="19">
        <f t="shared" si="14"/>
        <v>11</v>
      </c>
      <c r="N929" s="23">
        <f>MAX(0,1-M929*CachTinhDiem!$B$25)</f>
        <v>0</v>
      </c>
      <c r="O929" s="20">
        <f>ROUND((CachTinhDiem!$B$23*K929+CachTinhDiem!$B$24*L929)*N929,1)</f>
        <v>0</v>
      </c>
      <c r="P929" s="19" t="s">
        <v>3225</v>
      </c>
    </row>
    <row r="930" spans="1:16" ht="15" customHeight="1" x14ac:dyDescent="0.35">
      <c r="A930" s="18" t="s">
        <v>2819</v>
      </c>
      <c r="B930" s="18" t="s">
        <v>3229</v>
      </c>
      <c r="C930" s="18" t="s">
        <v>115</v>
      </c>
      <c r="D930" s="19">
        <v>11</v>
      </c>
      <c r="E930" s="19">
        <v>34</v>
      </c>
      <c r="F930" s="19">
        <v>12</v>
      </c>
      <c r="G930" s="19">
        <v>3</v>
      </c>
      <c r="H930" s="19">
        <v>2</v>
      </c>
      <c r="I930" s="19">
        <v>4</v>
      </c>
      <c r="J930" s="19">
        <v>2</v>
      </c>
      <c r="K930" s="20">
        <f>ROUND(1+(SUMPRODUCT(INDEX(CachTinhDiem!$B$8:$E$11,MATCH($B930,CachTinhDiem!$A$8:$A$11,0),0),$G930:$J930)-1)*9/4,1)</f>
        <v>4.8</v>
      </c>
      <c r="L930" s="20">
        <f>ROUND(1+(INDEX(CachTinhDiem!$B$15:$E$20,MATCH($C930,CachTinhDiem!$A$15:$A$20,0),MATCH($B930,CachTinhDiem!$B$14:$E$14,0))-1)*9/4,1)</f>
        <v>10</v>
      </c>
      <c r="M930" s="19">
        <f t="shared" si="14"/>
        <v>0</v>
      </c>
      <c r="N930" s="23">
        <f>MAX(0,1-M930*CachTinhDiem!$B$25)</f>
        <v>1</v>
      </c>
      <c r="O930" s="20">
        <f>ROUND((CachTinhDiem!$B$23*K930+CachTinhDiem!$B$24*L930)*N930,1)</f>
        <v>6.4</v>
      </c>
      <c r="P930" s="19" t="s">
        <v>3227</v>
      </c>
    </row>
    <row r="931" spans="1:16" ht="15" customHeight="1" x14ac:dyDescent="0.35">
      <c r="A931" s="18" t="s">
        <v>565</v>
      </c>
      <c r="B931" s="18" t="s">
        <v>3224</v>
      </c>
      <c r="C931" s="18" t="s">
        <v>138</v>
      </c>
      <c r="D931" s="19">
        <v>23</v>
      </c>
      <c r="E931" s="19">
        <v>40</v>
      </c>
      <c r="F931" s="19">
        <v>5</v>
      </c>
      <c r="G931" s="19">
        <v>1</v>
      </c>
      <c r="H931" s="19">
        <v>5</v>
      </c>
      <c r="I931" s="19">
        <v>5</v>
      </c>
      <c r="J931" s="19">
        <v>3</v>
      </c>
      <c r="K931" s="20">
        <f>ROUND(1+(SUMPRODUCT(INDEX(CachTinhDiem!$B$8:$E$11,MATCH($B931,CachTinhDiem!$A$8:$A$11,0),0),$G931:$J931)-1)*9/4,1)</f>
        <v>7.8</v>
      </c>
      <c r="L931" s="20">
        <f>ROUND(1+(INDEX(CachTinhDiem!$B$15:$E$20,MATCH($C931,CachTinhDiem!$A$15:$A$20,0),MATCH($B931,CachTinhDiem!$B$14:$E$14,0))-1)*9/4,1)</f>
        <v>10</v>
      </c>
      <c r="M931" s="19">
        <f t="shared" si="14"/>
        <v>18</v>
      </c>
      <c r="N931" s="23">
        <f>MAX(0,1-M931*CachTinhDiem!$B$25)</f>
        <v>0</v>
      </c>
      <c r="O931" s="20">
        <f>ROUND((CachTinhDiem!$B$23*K931+CachTinhDiem!$B$24*L931)*N931,1)</f>
        <v>0</v>
      </c>
      <c r="P931" s="19" t="s">
        <v>3227</v>
      </c>
    </row>
    <row r="932" spans="1:16" ht="15" customHeight="1" x14ac:dyDescent="0.35">
      <c r="A932" s="18" t="s">
        <v>2953</v>
      </c>
      <c r="B932" s="18" t="s">
        <v>3224</v>
      </c>
      <c r="C932" s="18" t="s">
        <v>103</v>
      </c>
      <c r="D932" s="19">
        <v>14</v>
      </c>
      <c r="E932" s="19">
        <v>34</v>
      </c>
      <c r="F932" s="19">
        <v>21</v>
      </c>
      <c r="G932" s="19">
        <v>3</v>
      </c>
      <c r="H932" s="19">
        <v>1</v>
      </c>
      <c r="I932" s="19">
        <v>4</v>
      </c>
      <c r="J932" s="19">
        <v>4</v>
      </c>
      <c r="K932" s="20">
        <f>ROUND(1+(SUMPRODUCT(INDEX(CachTinhDiem!$B$8:$E$11,MATCH($B932,CachTinhDiem!$A$8:$A$11,0),0),$G932:$J932)-1)*9/4,1)</f>
        <v>6</v>
      </c>
      <c r="L932" s="20">
        <f>ROUND(1+(INDEX(CachTinhDiem!$B$15:$E$20,MATCH($C932,CachTinhDiem!$A$15:$A$20,0),MATCH($B932,CachTinhDiem!$B$14:$E$14,0))-1)*9/4,1)</f>
        <v>3.3</v>
      </c>
      <c r="M932" s="19">
        <f t="shared" si="14"/>
        <v>0</v>
      </c>
      <c r="N932" s="23">
        <f>MAX(0,1-M932*CachTinhDiem!$B$25)</f>
        <v>1</v>
      </c>
      <c r="O932" s="20">
        <f>ROUND((CachTinhDiem!$B$23*K932+CachTinhDiem!$B$24*L932)*N932,1)</f>
        <v>5.2</v>
      </c>
      <c r="P932" s="19" t="s">
        <v>3225</v>
      </c>
    </row>
    <row r="933" spans="1:16" ht="15" customHeight="1" x14ac:dyDescent="0.35">
      <c r="A933" s="18" t="s">
        <v>1407</v>
      </c>
      <c r="B933" s="18" t="s">
        <v>3228</v>
      </c>
      <c r="C933" s="18" t="s">
        <v>138</v>
      </c>
      <c r="D933" s="19">
        <v>6</v>
      </c>
      <c r="E933" s="19">
        <v>21</v>
      </c>
      <c r="F933" s="19">
        <v>38</v>
      </c>
      <c r="G933" s="19">
        <v>4</v>
      </c>
      <c r="H933" s="19">
        <v>2</v>
      </c>
      <c r="I933" s="19">
        <v>2</v>
      </c>
      <c r="J933" s="19">
        <v>2</v>
      </c>
      <c r="K933" s="20">
        <f>ROUND(1+(SUMPRODUCT(INDEX(CachTinhDiem!$B$8:$E$11,MATCH($B933,CachTinhDiem!$A$8:$A$11,0),0),$G933:$J933)-1)*9/4,1)</f>
        <v>3.3</v>
      </c>
      <c r="L933" s="20">
        <f>ROUND(1+(INDEX(CachTinhDiem!$B$15:$E$20,MATCH($C933,CachTinhDiem!$A$15:$A$20,0),MATCH($B933,CachTinhDiem!$B$14:$E$14,0))-1)*9/4,1)</f>
        <v>1</v>
      </c>
      <c r="M933" s="19">
        <f t="shared" si="14"/>
        <v>17</v>
      </c>
      <c r="N933" s="23">
        <f>MAX(0,1-M933*CachTinhDiem!$B$25)</f>
        <v>0</v>
      </c>
      <c r="O933" s="20">
        <f>ROUND((CachTinhDiem!$B$23*K933+CachTinhDiem!$B$24*L933)*N933,1)</f>
        <v>0</v>
      </c>
      <c r="P933" s="19" t="s">
        <v>3225</v>
      </c>
    </row>
    <row r="934" spans="1:16" ht="15" customHeight="1" x14ac:dyDescent="0.35">
      <c r="A934" s="18" t="s">
        <v>2386</v>
      </c>
      <c r="B934" s="18" t="s">
        <v>3226</v>
      </c>
      <c r="C934" s="18" t="s">
        <v>103</v>
      </c>
      <c r="D934" s="19">
        <v>21</v>
      </c>
      <c r="E934" s="19">
        <v>36</v>
      </c>
      <c r="F934" s="19">
        <v>7</v>
      </c>
      <c r="G934" s="19">
        <v>1</v>
      </c>
      <c r="H934" s="19">
        <v>5</v>
      </c>
      <c r="I934" s="19">
        <v>3</v>
      </c>
      <c r="J934" s="19">
        <v>4</v>
      </c>
      <c r="K934" s="20">
        <f>ROUND(1+(SUMPRODUCT(INDEX(CachTinhDiem!$B$8:$E$11,MATCH($B934,CachTinhDiem!$A$8:$A$11,0),0),$G934:$J934)-1)*9/4,1)</f>
        <v>7.3</v>
      </c>
      <c r="L934" s="20">
        <f>ROUND(1+(INDEX(CachTinhDiem!$B$15:$E$20,MATCH($C934,CachTinhDiem!$A$15:$A$20,0),MATCH($B934,CachTinhDiem!$B$14:$E$14,0))-1)*9/4,1)</f>
        <v>3.3</v>
      </c>
      <c r="M934" s="19">
        <f t="shared" si="14"/>
        <v>14</v>
      </c>
      <c r="N934" s="23">
        <f>MAX(0,1-M934*CachTinhDiem!$B$25)</f>
        <v>0</v>
      </c>
      <c r="O934" s="20">
        <f>ROUND((CachTinhDiem!$B$23*K934+CachTinhDiem!$B$24*L934)*N934,1)</f>
        <v>0</v>
      </c>
      <c r="P934" s="19" t="s">
        <v>3225</v>
      </c>
    </row>
    <row r="935" spans="1:16" ht="15" customHeight="1" x14ac:dyDescent="0.35">
      <c r="A935" s="18" t="s">
        <v>3056</v>
      </c>
      <c r="B935" s="18" t="s">
        <v>3226</v>
      </c>
      <c r="C935" s="18" t="s">
        <v>115</v>
      </c>
      <c r="D935" s="19">
        <v>24</v>
      </c>
      <c r="E935" s="19">
        <v>40</v>
      </c>
      <c r="F935" s="19">
        <v>32</v>
      </c>
      <c r="G935" s="19">
        <v>2</v>
      </c>
      <c r="H935" s="19">
        <v>4</v>
      </c>
      <c r="I935" s="19">
        <v>4</v>
      </c>
      <c r="J935" s="19">
        <v>4</v>
      </c>
      <c r="K935" s="20">
        <f>ROUND(1+(SUMPRODUCT(INDEX(CachTinhDiem!$B$8:$E$11,MATCH($B935,CachTinhDiem!$A$8:$A$11,0),0),$G935:$J935)-1)*9/4,1)</f>
        <v>7.8</v>
      </c>
      <c r="L935" s="20">
        <f>ROUND(1+(INDEX(CachTinhDiem!$B$15:$E$20,MATCH($C935,CachTinhDiem!$A$15:$A$20,0),MATCH($B935,CachTinhDiem!$B$14:$E$14,0))-1)*9/4,1)</f>
        <v>10</v>
      </c>
      <c r="M935" s="19">
        <f t="shared" si="14"/>
        <v>0</v>
      </c>
      <c r="N935" s="23">
        <f>MAX(0,1-M935*CachTinhDiem!$B$25)</f>
        <v>1</v>
      </c>
      <c r="O935" s="20">
        <f>ROUND((CachTinhDiem!$B$23*K935+CachTinhDiem!$B$24*L935)*N935,1)</f>
        <v>8.5</v>
      </c>
      <c r="P935" s="19" t="s">
        <v>3227</v>
      </c>
    </row>
    <row r="936" spans="1:16" ht="15" customHeight="1" x14ac:dyDescent="0.35">
      <c r="A936" s="18" t="s">
        <v>2686</v>
      </c>
      <c r="B936" s="18" t="s">
        <v>3228</v>
      </c>
      <c r="C936" s="18" t="s">
        <v>138</v>
      </c>
      <c r="D936" s="19">
        <v>5</v>
      </c>
      <c r="E936" s="19">
        <v>32</v>
      </c>
      <c r="F936" s="19">
        <v>30</v>
      </c>
      <c r="G936" s="19">
        <v>4</v>
      </c>
      <c r="H936" s="19">
        <v>3</v>
      </c>
      <c r="I936" s="19">
        <v>5</v>
      </c>
      <c r="J936" s="19">
        <v>1</v>
      </c>
      <c r="K936" s="20">
        <f>ROUND(1+(SUMPRODUCT(INDEX(CachTinhDiem!$B$8:$E$11,MATCH($B936,CachTinhDiem!$A$8:$A$11,0),0),$G936:$J936)-1)*9/4,1)</f>
        <v>3.7</v>
      </c>
      <c r="L936" s="20">
        <f>ROUND(1+(INDEX(CachTinhDiem!$B$15:$E$20,MATCH($C936,CachTinhDiem!$A$15:$A$20,0),MATCH($B936,CachTinhDiem!$B$14:$E$14,0))-1)*9/4,1)</f>
        <v>1</v>
      </c>
      <c r="M936" s="19">
        <f t="shared" si="14"/>
        <v>0</v>
      </c>
      <c r="N936" s="23">
        <f>MAX(0,1-M936*CachTinhDiem!$B$25)</f>
        <v>1</v>
      </c>
      <c r="O936" s="20">
        <f>ROUND((CachTinhDiem!$B$23*K936+CachTinhDiem!$B$24*L936)*N936,1)</f>
        <v>2.9</v>
      </c>
      <c r="P936" s="19" t="s">
        <v>3227</v>
      </c>
    </row>
    <row r="937" spans="1:16" ht="15" customHeight="1" x14ac:dyDescent="0.35">
      <c r="A937" s="18" t="s">
        <v>1912</v>
      </c>
      <c r="B937" s="18" t="s">
        <v>3226</v>
      </c>
      <c r="C937" s="18" t="s">
        <v>103</v>
      </c>
      <c r="D937" s="19">
        <v>14</v>
      </c>
      <c r="E937" s="19">
        <v>35</v>
      </c>
      <c r="F937" s="19">
        <v>29</v>
      </c>
      <c r="G937" s="19">
        <v>2</v>
      </c>
      <c r="H937" s="19">
        <v>3</v>
      </c>
      <c r="I937" s="19">
        <v>2</v>
      </c>
      <c r="J937" s="19">
        <v>4</v>
      </c>
      <c r="K937" s="20">
        <f>ROUND(1+(SUMPRODUCT(INDEX(CachTinhDiem!$B$8:$E$11,MATCH($B937,CachTinhDiem!$A$8:$A$11,0),0),$G937:$J937)-1)*9/4,1)</f>
        <v>4.8</v>
      </c>
      <c r="L937" s="20">
        <f>ROUND(1+(INDEX(CachTinhDiem!$B$15:$E$20,MATCH($C937,CachTinhDiem!$A$15:$A$20,0),MATCH($B937,CachTinhDiem!$B$14:$E$14,0))-1)*9/4,1)</f>
        <v>3.3</v>
      </c>
      <c r="M937" s="19">
        <f t="shared" si="14"/>
        <v>0</v>
      </c>
      <c r="N937" s="23">
        <f>MAX(0,1-M937*CachTinhDiem!$B$25)</f>
        <v>1</v>
      </c>
      <c r="O937" s="20">
        <f>ROUND((CachTinhDiem!$B$23*K937+CachTinhDiem!$B$24*L937)*N937,1)</f>
        <v>4.4000000000000004</v>
      </c>
      <c r="P937" s="19" t="s">
        <v>3227</v>
      </c>
    </row>
    <row r="938" spans="1:16" ht="15" customHeight="1" x14ac:dyDescent="0.35">
      <c r="A938" s="18" t="s">
        <v>291</v>
      </c>
      <c r="B938" s="18" t="s">
        <v>3229</v>
      </c>
      <c r="C938" s="18" t="s">
        <v>90</v>
      </c>
      <c r="D938" s="19">
        <v>6</v>
      </c>
      <c r="E938" s="19">
        <v>20</v>
      </c>
      <c r="F938" s="19">
        <v>35</v>
      </c>
      <c r="G938" s="19">
        <v>4</v>
      </c>
      <c r="H938" s="19">
        <v>2</v>
      </c>
      <c r="I938" s="19">
        <v>3</v>
      </c>
      <c r="J938" s="19">
        <v>2</v>
      </c>
      <c r="K938" s="20">
        <f>ROUND(1+(SUMPRODUCT(INDEX(CachTinhDiem!$B$8:$E$11,MATCH($B938,CachTinhDiem!$A$8:$A$11,0),0),$G938:$J938)-1)*9/4,1)</f>
        <v>4.4000000000000004</v>
      </c>
      <c r="L938" s="20">
        <f>ROUND(1+(INDEX(CachTinhDiem!$B$15:$E$20,MATCH($C938,CachTinhDiem!$A$15:$A$20,0),MATCH($B938,CachTinhDiem!$B$14:$E$14,0))-1)*9/4,1)</f>
        <v>7.8</v>
      </c>
      <c r="M938" s="19">
        <f t="shared" si="14"/>
        <v>15</v>
      </c>
      <c r="N938" s="23">
        <f>MAX(0,1-M938*CachTinhDiem!$B$25)</f>
        <v>0</v>
      </c>
      <c r="O938" s="20">
        <f>ROUND((CachTinhDiem!$B$23*K938+CachTinhDiem!$B$24*L938)*N938,1)</f>
        <v>0</v>
      </c>
      <c r="P938" s="19" t="s">
        <v>3227</v>
      </c>
    </row>
    <row r="939" spans="1:16" ht="15" customHeight="1" x14ac:dyDescent="0.35">
      <c r="A939" s="18" t="s">
        <v>134</v>
      </c>
      <c r="B939" s="18" t="s">
        <v>3228</v>
      </c>
      <c r="C939" s="18" t="s">
        <v>138</v>
      </c>
      <c r="D939" s="19">
        <v>5</v>
      </c>
      <c r="E939" s="19">
        <v>20</v>
      </c>
      <c r="F939" s="19">
        <v>21</v>
      </c>
      <c r="G939" s="19">
        <v>4</v>
      </c>
      <c r="H939" s="19">
        <v>1</v>
      </c>
      <c r="I939" s="19">
        <v>3</v>
      </c>
      <c r="J939" s="19">
        <v>2</v>
      </c>
      <c r="K939" s="20">
        <f>ROUND(1+(SUMPRODUCT(INDEX(CachTinhDiem!$B$8:$E$11,MATCH($B939,CachTinhDiem!$A$8:$A$11,0),0),$G939:$J939)-1)*9/4,1)</f>
        <v>3.3</v>
      </c>
      <c r="L939" s="20">
        <f>ROUND(1+(INDEX(CachTinhDiem!$B$15:$E$20,MATCH($C939,CachTinhDiem!$A$15:$A$20,0),MATCH($B939,CachTinhDiem!$B$14:$E$14,0))-1)*9/4,1)</f>
        <v>1</v>
      </c>
      <c r="M939" s="19">
        <f t="shared" si="14"/>
        <v>1</v>
      </c>
      <c r="N939" s="23">
        <f>MAX(0,1-M939*CachTinhDiem!$B$25)</f>
        <v>0.9</v>
      </c>
      <c r="O939" s="20">
        <f>ROUND((CachTinhDiem!$B$23*K939+CachTinhDiem!$B$24*L939)*N939,1)</f>
        <v>2.2999999999999998</v>
      </c>
      <c r="P939" s="19" t="s">
        <v>3227</v>
      </c>
    </row>
    <row r="940" spans="1:16" ht="15" customHeight="1" x14ac:dyDescent="0.35">
      <c r="A940" s="18" t="s">
        <v>756</v>
      </c>
      <c r="B940" s="18" t="s">
        <v>3228</v>
      </c>
      <c r="C940" s="18" t="s">
        <v>103</v>
      </c>
      <c r="D940" s="19">
        <v>20</v>
      </c>
      <c r="E940" s="19">
        <v>38</v>
      </c>
      <c r="F940" s="19">
        <v>14</v>
      </c>
      <c r="G940" s="19">
        <v>2</v>
      </c>
      <c r="H940" s="19">
        <v>5</v>
      </c>
      <c r="I940" s="19">
        <v>3</v>
      </c>
      <c r="J940" s="19">
        <v>5</v>
      </c>
      <c r="K940" s="20">
        <f>ROUND(1+(SUMPRODUCT(INDEX(CachTinhDiem!$B$8:$E$11,MATCH($B940,CachTinhDiem!$A$8:$A$11,0),0),$G940:$J940)-1)*9/4,1)</f>
        <v>9.1</v>
      </c>
      <c r="L940" s="20">
        <f>ROUND(1+(INDEX(CachTinhDiem!$B$15:$E$20,MATCH($C940,CachTinhDiem!$A$15:$A$20,0),MATCH($B940,CachTinhDiem!$B$14:$E$14,0))-1)*9/4,1)</f>
        <v>10</v>
      </c>
      <c r="M940" s="19">
        <f t="shared" si="14"/>
        <v>6</v>
      </c>
      <c r="N940" s="23">
        <f>MAX(0,1-M940*CachTinhDiem!$B$25)</f>
        <v>0.39999999999999991</v>
      </c>
      <c r="O940" s="20">
        <f>ROUND((CachTinhDiem!$B$23*K940+CachTinhDiem!$B$24*L940)*N940,1)</f>
        <v>3.7</v>
      </c>
      <c r="P940" s="19" t="s">
        <v>3227</v>
      </c>
    </row>
    <row r="941" spans="1:16" ht="15" customHeight="1" x14ac:dyDescent="0.35">
      <c r="A941" s="18" t="s">
        <v>161</v>
      </c>
      <c r="B941" s="18" t="s">
        <v>3224</v>
      </c>
      <c r="C941" s="18" t="s">
        <v>115</v>
      </c>
      <c r="D941" s="19">
        <v>19</v>
      </c>
      <c r="E941" s="19">
        <v>37</v>
      </c>
      <c r="F941" s="19">
        <v>15</v>
      </c>
      <c r="G941" s="19">
        <v>2</v>
      </c>
      <c r="H941" s="19">
        <v>5</v>
      </c>
      <c r="I941" s="19">
        <v>2</v>
      </c>
      <c r="J941" s="19">
        <v>4</v>
      </c>
      <c r="K941" s="20">
        <f>ROUND(1+(SUMPRODUCT(INDEX(CachTinhDiem!$B$8:$E$11,MATCH($B941,CachTinhDiem!$A$8:$A$11,0),0),$G941:$J941)-1)*9/4,1)</f>
        <v>5.0999999999999996</v>
      </c>
      <c r="L941" s="20">
        <f>ROUND(1+(INDEX(CachTinhDiem!$B$15:$E$20,MATCH($C941,CachTinhDiem!$A$15:$A$20,0),MATCH($B941,CachTinhDiem!$B$14:$E$14,0))-1)*9/4,1)</f>
        <v>7.8</v>
      </c>
      <c r="M941" s="19">
        <f t="shared" si="14"/>
        <v>4</v>
      </c>
      <c r="N941" s="23">
        <f>MAX(0,1-M941*CachTinhDiem!$B$25)</f>
        <v>0.6</v>
      </c>
      <c r="O941" s="20">
        <f>ROUND((CachTinhDiem!$B$23*K941+CachTinhDiem!$B$24*L941)*N941,1)</f>
        <v>3.5</v>
      </c>
      <c r="P941" s="19" t="s">
        <v>3227</v>
      </c>
    </row>
    <row r="942" spans="1:16" ht="15" customHeight="1" x14ac:dyDescent="0.35">
      <c r="A942" s="18" t="s">
        <v>1884</v>
      </c>
      <c r="B942" s="18" t="s">
        <v>3229</v>
      </c>
      <c r="C942" s="18" t="s">
        <v>150</v>
      </c>
      <c r="D942" s="19">
        <v>12</v>
      </c>
      <c r="E942" s="19">
        <v>29</v>
      </c>
      <c r="F942" s="19">
        <v>23</v>
      </c>
      <c r="G942" s="19">
        <v>3</v>
      </c>
      <c r="H942" s="19">
        <v>3</v>
      </c>
      <c r="I942" s="19">
        <v>4</v>
      </c>
      <c r="J942" s="19">
        <v>2</v>
      </c>
      <c r="K942" s="20">
        <f>ROUND(1+(SUMPRODUCT(INDEX(CachTinhDiem!$B$8:$E$11,MATCH($B942,CachTinhDiem!$A$8:$A$11,0),0),$G942:$J942)-1)*9/4,1)</f>
        <v>5.5</v>
      </c>
      <c r="L942" s="20">
        <f>ROUND(1+(INDEX(CachTinhDiem!$B$15:$E$20,MATCH($C942,CachTinhDiem!$A$15:$A$20,0),MATCH($B942,CachTinhDiem!$B$14:$E$14,0))-1)*9/4,1)</f>
        <v>7.8</v>
      </c>
      <c r="M942" s="19">
        <f t="shared" si="14"/>
        <v>0</v>
      </c>
      <c r="N942" s="23">
        <f>MAX(0,1-M942*CachTinhDiem!$B$25)</f>
        <v>1</v>
      </c>
      <c r="O942" s="20">
        <f>ROUND((CachTinhDiem!$B$23*K942+CachTinhDiem!$B$24*L942)*N942,1)</f>
        <v>6.2</v>
      </c>
      <c r="P942" s="19" t="s">
        <v>3227</v>
      </c>
    </row>
    <row r="943" spans="1:16" ht="15" customHeight="1" x14ac:dyDescent="0.35">
      <c r="A943" s="18" t="s">
        <v>682</v>
      </c>
      <c r="B943" s="18" t="s">
        <v>3228</v>
      </c>
      <c r="C943" s="18" t="s">
        <v>115</v>
      </c>
      <c r="D943" s="19">
        <v>18</v>
      </c>
      <c r="E943" s="19">
        <v>34</v>
      </c>
      <c r="F943" s="19">
        <v>13</v>
      </c>
      <c r="G943" s="19">
        <v>2</v>
      </c>
      <c r="H943" s="19">
        <v>4</v>
      </c>
      <c r="I943" s="19">
        <v>3</v>
      </c>
      <c r="J943" s="19">
        <v>3</v>
      </c>
      <c r="K943" s="20">
        <f>ROUND(1+(SUMPRODUCT(INDEX(CachTinhDiem!$B$8:$E$11,MATCH($B943,CachTinhDiem!$A$8:$A$11,0),0),$G943:$J943)-1)*9/4,1)</f>
        <v>6</v>
      </c>
      <c r="L943" s="20">
        <f>ROUND(1+(INDEX(CachTinhDiem!$B$15:$E$20,MATCH($C943,CachTinhDiem!$A$15:$A$20,0),MATCH($B943,CachTinhDiem!$B$14:$E$14,0))-1)*9/4,1)</f>
        <v>5.5</v>
      </c>
      <c r="M943" s="19">
        <f t="shared" si="14"/>
        <v>5</v>
      </c>
      <c r="N943" s="23">
        <f>MAX(0,1-M943*CachTinhDiem!$B$25)</f>
        <v>0.5</v>
      </c>
      <c r="O943" s="20">
        <f>ROUND((CachTinhDiem!$B$23*K943+CachTinhDiem!$B$24*L943)*N943,1)</f>
        <v>2.9</v>
      </c>
      <c r="P943" s="19" t="s">
        <v>3227</v>
      </c>
    </row>
    <row r="944" spans="1:16" ht="15" customHeight="1" x14ac:dyDescent="0.35">
      <c r="A944" s="18" t="s">
        <v>2574</v>
      </c>
      <c r="B944" s="18" t="s">
        <v>3224</v>
      </c>
      <c r="C944" s="18" t="s">
        <v>103</v>
      </c>
      <c r="D944" s="19">
        <v>5</v>
      </c>
      <c r="E944" s="19">
        <v>33</v>
      </c>
      <c r="F944" s="19">
        <v>16</v>
      </c>
      <c r="G944" s="19">
        <v>4</v>
      </c>
      <c r="H944" s="19">
        <v>1</v>
      </c>
      <c r="I944" s="19">
        <v>3</v>
      </c>
      <c r="J944" s="19">
        <v>5</v>
      </c>
      <c r="K944" s="20">
        <f>ROUND(1+(SUMPRODUCT(INDEX(CachTinhDiem!$B$8:$E$11,MATCH($B944,CachTinhDiem!$A$8:$A$11,0),0),$G944:$J944)-1)*9/4,1)</f>
        <v>5.5</v>
      </c>
      <c r="L944" s="20">
        <f>ROUND(1+(INDEX(CachTinhDiem!$B$15:$E$20,MATCH($C944,CachTinhDiem!$A$15:$A$20,0),MATCH($B944,CachTinhDiem!$B$14:$E$14,0))-1)*9/4,1)</f>
        <v>3.3</v>
      </c>
      <c r="M944" s="19">
        <f t="shared" si="14"/>
        <v>0</v>
      </c>
      <c r="N944" s="23">
        <f>MAX(0,1-M944*CachTinhDiem!$B$25)</f>
        <v>1</v>
      </c>
      <c r="O944" s="20">
        <f>ROUND((CachTinhDiem!$B$23*K944+CachTinhDiem!$B$24*L944)*N944,1)</f>
        <v>4.8</v>
      </c>
      <c r="P944" s="19" t="s">
        <v>3227</v>
      </c>
    </row>
    <row r="945" spans="1:16" ht="15" customHeight="1" x14ac:dyDescent="0.35">
      <c r="A945" s="18" t="s">
        <v>3136</v>
      </c>
      <c r="B945" s="18" t="s">
        <v>3228</v>
      </c>
      <c r="C945" s="18" t="s">
        <v>150</v>
      </c>
      <c r="D945" s="19">
        <v>28</v>
      </c>
      <c r="E945" s="19">
        <v>40</v>
      </c>
      <c r="F945" s="19">
        <v>5</v>
      </c>
      <c r="G945" s="19">
        <v>1</v>
      </c>
      <c r="H945" s="19">
        <v>5</v>
      </c>
      <c r="I945" s="19">
        <v>3</v>
      </c>
      <c r="J945" s="19">
        <v>3</v>
      </c>
      <c r="K945" s="20">
        <f>ROUND(1+(SUMPRODUCT(INDEX(CachTinhDiem!$B$8:$E$11,MATCH($B945,CachTinhDiem!$A$8:$A$11,0),0),$G945:$J945)-1)*9/4,1)</f>
        <v>6.4</v>
      </c>
      <c r="L945" s="20">
        <f>ROUND(1+(INDEX(CachTinhDiem!$B$15:$E$20,MATCH($C945,CachTinhDiem!$A$15:$A$20,0),MATCH($B945,CachTinhDiem!$B$14:$E$14,0))-1)*9/4,1)</f>
        <v>5.5</v>
      </c>
      <c r="M945" s="19">
        <f t="shared" si="14"/>
        <v>23</v>
      </c>
      <c r="N945" s="23">
        <f>MAX(0,1-M945*CachTinhDiem!$B$25)</f>
        <v>0</v>
      </c>
      <c r="O945" s="20">
        <f>ROUND((CachTinhDiem!$B$23*K945+CachTinhDiem!$B$24*L945)*N945,1)</f>
        <v>0</v>
      </c>
      <c r="P945" s="19" t="s">
        <v>3227</v>
      </c>
    </row>
    <row r="946" spans="1:16" ht="15" customHeight="1" x14ac:dyDescent="0.35">
      <c r="A946" s="18" t="s">
        <v>385</v>
      </c>
      <c r="B946" s="18" t="s">
        <v>3229</v>
      </c>
      <c r="C946" s="18" t="s">
        <v>90</v>
      </c>
      <c r="D946" s="19">
        <v>19</v>
      </c>
      <c r="E946" s="19">
        <v>37</v>
      </c>
      <c r="F946" s="19">
        <v>11</v>
      </c>
      <c r="G946" s="19">
        <v>2</v>
      </c>
      <c r="H946" s="19">
        <v>5</v>
      </c>
      <c r="I946" s="19">
        <v>3</v>
      </c>
      <c r="J946" s="19">
        <v>1</v>
      </c>
      <c r="K946" s="20">
        <f>ROUND(1+(SUMPRODUCT(INDEX(CachTinhDiem!$B$8:$E$11,MATCH($B946,CachTinhDiem!$A$8:$A$11,0),0),$G946:$J946)-1)*9/4,1)</f>
        <v>5.3</v>
      </c>
      <c r="L946" s="20">
        <f>ROUND(1+(INDEX(CachTinhDiem!$B$15:$E$20,MATCH($C946,CachTinhDiem!$A$15:$A$20,0),MATCH($B946,CachTinhDiem!$B$14:$E$14,0))-1)*9/4,1)</f>
        <v>7.8</v>
      </c>
      <c r="M946" s="19">
        <f t="shared" si="14"/>
        <v>8</v>
      </c>
      <c r="N946" s="23">
        <f>MAX(0,1-M946*CachTinhDiem!$B$25)</f>
        <v>0.19999999999999996</v>
      </c>
      <c r="O946" s="20">
        <f>ROUND((CachTinhDiem!$B$23*K946+CachTinhDiem!$B$24*L946)*N946,1)</f>
        <v>1.2</v>
      </c>
      <c r="P946" s="19" t="s">
        <v>3227</v>
      </c>
    </row>
    <row r="947" spans="1:16" ht="15" customHeight="1" x14ac:dyDescent="0.35">
      <c r="A947" s="18" t="s">
        <v>3001</v>
      </c>
      <c r="B947" s="18" t="s">
        <v>3226</v>
      </c>
      <c r="C947" s="18" t="s">
        <v>115</v>
      </c>
      <c r="D947" s="19">
        <v>19</v>
      </c>
      <c r="E947" s="19">
        <v>39</v>
      </c>
      <c r="F947" s="19">
        <v>16</v>
      </c>
      <c r="G947" s="19">
        <v>2</v>
      </c>
      <c r="H947" s="19">
        <v>3</v>
      </c>
      <c r="I947" s="19">
        <v>3</v>
      </c>
      <c r="J947" s="19">
        <v>2</v>
      </c>
      <c r="K947" s="20">
        <f>ROUND(1+(SUMPRODUCT(INDEX(CachTinhDiem!$B$8:$E$11,MATCH($B947,CachTinhDiem!$A$8:$A$11,0),0),$G947:$J947)-1)*9/4,1)</f>
        <v>5.0999999999999996</v>
      </c>
      <c r="L947" s="20">
        <f>ROUND(1+(INDEX(CachTinhDiem!$B$15:$E$20,MATCH($C947,CachTinhDiem!$A$15:$A$20,0),MATCH($B947,CachTinhDiem!$B$14:$E$14,0))-1)*9/4,1)</f>
        <v>10</v>
      </c>
      <c r="M947" s="19">
        <f t="shared" si="14"/>
        <v>3</v>
      </c>
      <c r="N947" s="23">
        <f>MAX(0,1-M947*CachTinhDiem!$B$25)</f>
        <v>0.7</v>
      </c>
      <c r="O947" s="20">
        <f>ROUND((CachTinhDiem!$B$23*K947+CachTinhDiem!$B$24*L947)*N947,1)</f>
        <v>4.5999999999999996</v>
      </c>
      <c r="P947" s="19" t="s">
        <v>3225</v>
      </c>
    </row>
    <row r="948" spans="1:16" ht="15" customHeight="1" x14ac:dyDescent="0.35">
      <c r="A948" s="18" t="s">
        <v>2308</v>
      </c>
      <c r="B948" s="18" t="s">
        <v>3224</v>
      </c>
      <c r="C948" s="18" t="s">
        <v>103</v>
      </c>
      <c r="D948" s="19">
        <v>21</v>
      </c>
      <c r="E948" s="19">
        <v>35</v>
      </c>
      <c r="F948" s="19">
        <v>27</v>
      </c>
      <c r="G948" s="19">
        <v>2</v>
      </c>
      <c r="H948" s="19">
        <v>4</v>
      </c>
      <c r="I948" s="19">
        <v>3</v>
      </c>
      <c r="J948" s="19">
        <v>4</v>
      </c>
      <c r="K948" s="20">
        <f>ROUND(1+(SUMPRODUCT(INDEX(CachTinhDiem!$B$8:$E$11,MATCH($B948,CachTinhDiem!$A$8:$A$11,0),0),$G948:$J948)-1)*9/4,1)</f>
        <v>5.7</v>
      </c>
      <c r="L948" s="20">
        <f>ROUND(1+(INDEX(CachTinhDiem!$B$15:$E$20,MATCH($C948,CachTinhDiem!$A$15:$A$20,0),MATCH($B948,CachTinhDiem!$B$14:$E$14,0))-1)*9/4,1)</f>
        <v>3.3</v>
      </c>
      <c r="M948" s="19">
        <f t="shared" si="14"/>
        <v>0</v>
      </c>
      <c r="N948" s="23">
        <f>MAX(0,1-M948*CachTinhDiem!$B$25)</f>
        <v>1</v>
      </c>
      <c r="O948" s="20">
        <f>ROUND((CachTinhDiem!$B$23*K948+CachTinhDiem!$B$24*L948)*N948,1)</f>
        <v>5</v>
      </c>
      <c r="P948" s="19" t="s">
        <v>3227</v>
      </c>
    </row>
    <row r="949" spans="1:16" ht="15" customHeight="1" x14ac:dyDescent="0.35">
      <c r="A949" s="18" t="s">
        <v>1220</v>
      </c>
      <c r="B949" s="18" t="s">
        <v>3228</v>
      </c>
      <c r="C949" s="18" t="s">
        <v>103</v>
      </c>
      <c r="D949" s="19">
        <v>5</v>
      </c>
      <c r="E949" s="19">
        <v>10</v>
      </c>
      <c r="F949" s="19">
        <v>6</v>
      </c>
      <c r="G949" s="19">
        <v>5</v>
      </c>
      <c r="H949" s="19">
        <v>1</v>
      </c>
      <c r="I949" s="19">
        <v>1</v>
      </c>
      <c r="J949" s="19">
        <v>5</v>
      </c>
      <c r="K949" s="20">
        <f>ROUND(1+(SUMPRODUCT(INDEX(CachTinhDiem!$B$8:$E$11,MATCH($B949,CachTinhDiem!$A$8:$A$11,0),0),$G949:$J949)-1)*9/4,1)</f>
        <v>6.4</v>
      </c>
      <c r="L949" s="20">
        <f>ROUND(1+(INDEX(CachTinhDiem!$B$15:$E$20,MATCH($C949,CachTinhDiem!$A$15:$A$20,0),MATCH($B949,CachTinhDiem!$B$14:$E$14,0))-1)*9/4,1)</f>
        <v>10</v>
      </c>
      <c r="M949" s="19">
        <f t="shared" si="14"/>
        <v>0</v>
      </c>
      <c r="N949" s="23">
        <f>MAX(0,1-M949*CachTinhDiem!$B$25)</f>
        <v>1</v>
      </c>
      <c r="O949" s="20">
        <f>ROUND((CachTinhDiem!$B$23*K949+CachTinhDiem!$B$24*L949)*N949,1)</f>
        <v>7.5</v>
      </c>
      <c r="P949" s="19" t="s">
        <v>3227</v>
      </c>
    </row>
    <row r="950" spans="1:16" ht="15" customHeight="1" x14ac:dyDescent="0.35">
      <c r="A950" s="18" t="s">
        <v>850</v>
      </c>
      <c r="B950" s="18" t="s">
        <v>3226</v>
      </c>
      <c r="C950" s="18" t="s">
        <v>103</v>
      </c>
      <c r="D950" s="19">
        <v>5</v>
      </c>
      <c r="E950" s="19">
        <v>18</v>
      </c>
      <c r="F950" s="19">
        <v>33</v>
      </c>
      <c r="G950" s="19">
        <v>4</v>
      </c>
      <c r="H950" s="19">
        <v>1</v>
      </c>
      <c r="I950" s="19">
        <v>2</v>
      </c>
      <c r="J950" s="19">
        <v>3</v>
      </c>
      <c r="K950" s="20">
        <f>ROUND(1+(SUMPRODUCT(INDEX(CachTinhDiem!$B$8:$E$11,MATCH($B950,CachTinhDiem!$A$8:$A$11,0),0),$G950:$J950)-1)*9/4,1)</f>
        <v>3</v>
      </c>
      <c r="L950" s="20">
        <f>ROUND(1+(INDEX(CachTinhDiem!$B$15:$E$20,MATCH($C950,CachTinhDiem!$A$15:$A$20,0),MATCH($B950,CachTinhDiem!$B$14:$E$14,0))-1)*9/4,1)</f>
        <v>3.3</v>
      </c>
      <c r="M950" s="19">
        <f t="shared" si="14"/>
        <v>15</v>
      </c>
      <c r="N950" s="23">
        <f>MAX(0,1-M950*CachTinhDiem!$B$25)</f>
        <v>0</v>
      </c>
      <c r="O950" s="20">
        <f>ROUND((CachTinhDiem!$B$23*K950+CachTinhDiem!$B$24*L950)*N950,1)</f>
        <v>0</v>
      </c>
      <c r="P950" s="19" t="s">
        <v>3225</v>
      </c>
    </row>
    <row r="951" spans="1:16" ht="15" customHeight="1" x14ac:dyDescent="0.35">
      <c r="A951" s="18" t="s">
        <v>1323</v>
      </c>
      <c r="B951" s="18" t="s">
        <v>3228</v>
      </c>
      <c r="C951" s="18" t="s">
        <v>115</v>
      </c>
      <c r="D951" s="19">
        <v>12</v>
      </c>
      <c r="E951" s="19">
        <v>30</v>
      </c>
      <c r="F951" s="19">
        <v>10</v>
      </c>
      <c r="G951" s="19">
        <v>2</v>
      </c>
      <c r="H951" s="19">
        <v>3</v>
      </c>
      <c r="I951" s="19">
        <v>4</v>
      </c>
      <c r="J951" s="19">
        <v>3</v>
      </c>
      <c r="K951" s="20">
        <f>ROUND(1+(SUMPRODUCT(INDEX(CachTinhDiem!$B$8:$E$11,MATCH($B951,CachTinhDiem!$A$8:$A$11,0),0),$G951:$J951)-1)*9/4,1)</f>
        <v>6</v>
      </c>
      <c r="L951" s="20">
        <f>ROUND(1+(INDEX(CachTinhDiem!$B$15:$E$20,MATCH($C951,CachTinhDiem!$A$15:$A$20,0),MATCH($B951,CachTinhDiem!$B$14:$E$14,0))-1)*9/4,1)</f>
        <v>5.5</v>
      </c>
      <c r="M951" s="19">
        <f t="shared" si="14"/>
        <v>2</v>
      </c>
      <c r="N951" s="23">
        <f>MAX(0,1-M951*CachTinhDiem!$B$25)</f>
        <v>0.8</v>
      </c>
      <c r="O951" s="20">
        <f>ROUND((CachTinhDiem!$B$23*K951+CachTinhDiem!$B$24*L951)*N951,1)</f>
        <v>4.7</v>
      </c>
      <c r="P951" s="19" t="s">
        <v>3225</v>
      </c>
    </row>
    <row r="952" spans="1:16" ht="15" customHeight="1" x14ac:dyDescent="0.35">
      <c r="A952" s="18" t="s">
        <v>2131</v>
      </c>
      <c r="B952" s="18" t="s">
        <v>3228</v>
      </c>
      <c r="C952" s="18" t="s">
        <v>90</v>
      </c>
      <c r="D952" s="19">
        <v>18</v>
      </c>
      <c r="E952" s="19">
        <v>37</v>
      </c>
      <c r="F952" s="19">
        <v>15</v>
      </c>
      <c r="G952" s="19">
        <v>2</v>
      </c>
      <c r="H952" s="19">
        <v>3</v>
      </c>
      <c r="I952" s="19">
        <v>3</v>
      </c>
      <c r="J952" s="19">
        <v>2</v>
      </c>
      <c r="K952" s="20">
        <f>ROUND(1+(SUMPRODUCT(INDEX(CachTinhDiem!$B$8:$E$11,MATCH($B952,CachTinhDiem!$A$8:$A$11,0),0),$G952:$J952)-1)*9/4,1)</f>
        <v>4.2</v>
      </c>
      <c r="L952" s="20">
        <f>ROUND(1+(INDEX(CachTinhDiem!$B$15:$E$20,MATCH($C952,CachTinhDiem!$A$15:$A$20,0),MATCH($B952,CachTinhDiem!$B$14:$E$14,0))-1)*9/4,1)</f>
        <v>3.3</v>
      </c>
      <c r="M952" s="19">
        <f t="shared" si="14"/>
        <v>3</v>
      </c>
      <c r="N952" s="23">
        <f>MAX(0,1-M952*CachTinhDiem!$B$25)</f>
        <v>0.7</v>
      </c>
      <c r="O952" s="20">
        <f>ROUND((CachTinhDiem!$B$23*K952+CachTinhDiem!$B$24*L952)*N952,1)</f>
        <v>2.8</v>
      </c>
      <c r="P952" s="19" t="s">
        <v>3225</v>
      </c>
    </row>
    <row r="953" spans="1:16" ht="15" customHeight="1" x14ac:dyDescent="0.35">
      <c r="A953" s="18" t="s">
        <v>910</v>
      </c>
      <c r="B953" s="18" t="s">
        <v>3229</v>
      </c>
      <c r="C953" s="18" t="s">
        <v>138</v>
      </c>
      <c r="D953" s="19">
        <v>22</v>
      </c>
      <c r="E953" s="19">
        <v>39</v>
      </c>
      <c r="F953" s="19">
        <v>40</v>
      </c>
      <c r="G953" s="19">
        <v>2</v>
      </c>
      <c r="H953" s="19">
        <v>4</v>
      </c>
      <c r="I953" s="19">
        <v>5</v>
      </c>
      <c r="J953" s="19">
        <v>2</v>
      </c>
      <c r="K953" s="20">
        <f>ROUND(1+(SUMPRODUCT(INDEX(CachTinhDiem!$B$8:$E$11,MATCH($B953,CachTinhDiem!$A$8:$A$11,0),0),$G953:$J953)-1)*9/4,1)</f>
        <v>6.6</v>
      </c>
      <c r="L953" s="20">
        <f>ROUND(1+(INDEX(CachTinhDiem!$B$15:$E$20,MATCH($C953,CachTinhDiem!$A$15:$A$20,0),MATCH($B953,CachTinhDiem!$B$14:$E$14,0))-1)*9/4,1)</f>
        <v>7.8</v>
      </c>
      <c r="M953" s="19">
        <f t="shared" si="14"/>
        <v>1</v>
      </c>
      <c r="N953" s="23">
        <f>MAX(0,1-M953*CachTinhDiem!$B$25)</f>
        <v>0.9</v>
      </c>
      <c r="O953" s="20">
        <f>ROUND((CachTinhDiem!$B$23*K953+CachTinhDiem!$B$24*L953)*N953,1)</f>
        <v>6.3</v>
      </c>
      <c r="P953" s="19" t="s">
        <v>3227</v>
      </c>
    </row>
    <row r="954" spans="1:16" ht="15" customHeight="1" x14ac:dyDescent="0.35">
      <c r="A954" s="18" t="s">
        <v>1181</v>
      </c>
      <c r="B954" s="18" t="s">
        <v>3224</v>
      </c>
      <c r="C954" s="18" t="s">
        <v>90</v>
      </c>
      <c r="D954" s="19">
        <v>9</v>
      </c>
      <c r="E954" s="19">
        <v>24</v>
      </c>
      <c r="F954" s="19">
        <v>38</v>
      </c>
      <c r="G954" s="19">
        <v>2</v>
      </c>
      <c r="H954" s="19">
        <v>4</v>
      </c>
      <c r="I954" s="19">
        <v>3</v>
      </c>
      <c r="J954" s="19">
        <v>3</v>
      </c>
      <c r="K954" s="20">
        <f>ROUND(1+(SUMPRODUCT(INDEX(CachTinhDiem!$B$8:$E$11,MATCH($B954,CachTinhDiem!$A$8:$A$11,0),0),$G954:$J954)-1)*9/4,1)</f>
        <v>5.5</v>
      </c>
      <c r="L954" s="20">
        <f>ROUND(1+(INDEX(CachTinhDiem!$B$15:$E$20,MATCH($C954,CachTinhDiem!$A$15:$A$20,0),MATCH($B954,CachTinhDiem!$B$14:$E$14,0))-1)*9/4,1)</f>
        <v>5.5</v>
      </c>
      <c r="M954" s="19">
        <f t="shared" si="14"/>
        <v>14</v>
      </c>
      <c r="N954" s="23">
        <f>MAX(0,1-M954*CachTinhDiem!$B$25)</f>
        <v>0</v>
      </c>
      <c r="O954" s="20">
        <f>ROUND((CachTinhDiem!$B$23*K954+CachTinhDiem!$B$24*L954)*N954,1)</f>
        <v>0</v>
      </c>
      <c r="P954" s="19" t="s">
        <v>3227</v>
      </c>
    </row>
    <row r="955" spans="1:16" ht="15" customHeight="1" x14ac:dyDescent="0.35">
      <c r="A955" s="18" t="s">
        <v>358</v>
      </c>
      <c r="B955" s="18" t="s">
        <v>3228</v>
      </c>
      <c r="C955" s="18" t="s">
        <v>115</v>
      </c>
      <c r="D955" s="19">
        <v>11</v>
      </c>
      <c r="E955" s="19">
        <v>27</v>
      </c>
      <c r="F955" s="19">
        <v>37</v>
      </c>
      <c r="G955" s="19">
        <v>3</v>
      </c>
      <c r="H955" s="19">
        <v>2</v>
      </c>
      <c r="I955" s="19">
        <v>3</v>
      </c>
      <c r="J955" s="19">
        <v>4</v>
      </c>
      <c r="K955" s="20">
        <f>ROUND(1+(SUMPRODUCT(INDEX(CachTinhDiem!$B$8:$E$11,MATCH($B955,CachTinhDiem!$A$8:$A$11,0),0),$G955:$J955)-1)*9/4,1)</f>
        <v>6.4</v>
      </c>
      <c r="L955" s="20">
        <f>ROUND(1+(INDEX(CachTinhDiem!$B$15:$E$20,MATCH($C955,CachTinhDiem!$A$15:$A$20,0),MATCH($B955,CachTinhDiem!$B$14:$E$14,0))-1)*9/4,1)</f>
        <v>5.5</v>
      </c>
      <c r="M955" s="19">
        <f t="shared" si="14"/>
        <v>10</v>
      </c>
      <c r="N955" s="23">
        <f>MAX(0,1-M955*CachTinhDiem!$B$25)</f>
        <v>0</v>
      </c>
      <c r="O955" s="20">
        <f>ROUND((CachTinhDiem!$B$23*K955+CachTinhDiem!$B$24*L955)*N955,1)</f>
        <v>0</v>
      </c>
      <c r="P955" s="19" t="s">
        <v>3225</v>
      </c>
    </row>
    <row r="956" spans="1:16" ht="15" customHeight="1" x14ac:dyDescent="0.35">
      <c r="A956" s="18" t="s">
        <v>1689</v>
      </c>
      <c r="B956" s="18" t="s">
        <v>3226</v>
      </c>
      <c r="C956" s="18" t="s">
        <v>115</v>
      </c>
      <c r="D956" s="19">
        <v>11</v>
      </c>
      <c r="E956" s="19">
        <v>33</v>
      </c>
      <c r="F956" s="19">
        <v>20</v>
      </c>
      <c r="G956" s="19">
        <v>2</v>
      </c>
      <c r="H956" s="19">
        <v>3</v>
      </c>
      <c r="I956" s="19">
        <v>4</v>
      </c>
      <c r="J956" s="19">
        <v>2</v>
      </c>
      <c r="K956" s="20">
        <f>ROUND(1+(SUMPRODUCT(INDEX(CachTinhDiem!$B$8:$E$11,MATCH($B956,CachTinhDiem!$A$8:$A$11,0),0),$G956:$J956)-1)*9/4,1)</f>
        <v>6.2</v>
      </c>
      <c r="L956" s="20">
        <f>ROUND(1+(INDEX(CachTinhDiem!$B$15:$E$20,MATCH($C956,CachTinhDiem!$A$15:$A$20,0),MATCH($B956,CachTinhDiem!$B$14:$E$14,0))-1)*9/4,1)</f>
        <v>10</v>
      </c>
      <c r="M956" s="19">
        <f t="shared" si="14"/>
        <v>0</v>
      </c>
      <c r="N956" s="23">
        <f>MAX(0,1-M956*CachTinhDiem!$B$25)</f>
        <v>1</v>
      </c>
      <c r="O956" s="20">
        <f>ROUND((CachTinhDiem!$B$23*K956+CachTinhDiem!$B$24*L956)*N956,1)</f>
        <v>7.3</v>
      </c>
      <c r="P956" s="19" t="s">
        <v>3227</v>
      </c>
    </row>
    <row r="957" spans="1:16" ht="15" customHeight="1" x14ac:dyDescent="0.35">
      <c r="A957" s="18" t="s">
        <v>1890</v>
      </c>
      <c r="B957" s="18" t="s">
        <v>3229</v>
      </c>
      <c r="C957" s="18" t="s">
        <v>115</v>
      </c>
      <c r="D957" s="19">
        <v>10</v>
      </c>
      <c r="E957" s="19">
        <v>29</v>
      </c>
      <c r="F957" s="19">
        <v>37</v>
      </c>
      <c r="G957" s="19">
        <v>2</v>
      </c>
      <c r="H957" s="19">
        <v>3</v>
      </c>
      <c r="I957" s="19">
        <v>4</v>
      </c>
      <c r="J957" s="19">
        <v>2</v>
      </c>
      <c r="K957" s="20">
        <f>ROUND(1+(SUMPRODUCT(INDEX(CachTinhDiem!$B$8:$E$11,MATCH($B957,CachTinhDiem!$A$8:$A$11,0),0),$G957:$J957)-1)*9/4,1)</f>
        <v>5.3</v>
      </c>
      <c r="L957" s="20">
        <f>ROUND(1+(INDEX(CachTinhDiem!$B$15:$E$20,MATCH($C957,CachTinhDiem!$A$15:$A$20,0),MATCH($B957,CachTinhDiem!$B$14:$E$14,0))-1)*9/4,1)</f>
        <v>10</v>
      </c>
      <c r="M957" s="19">
        <f t="shared" si="14"/>
        <v>8</v>
      </c>
      <c r="N957" s="23">
        <f>MAX(0,1-M957*CachTinhDiem!$B$25)</f>
        <v>0.19999999999999996</v>
      </c>
      <c r="O957" s="20">
        <f>ROUND((CachTinhDiem!$B$23*K957+CachTinhDiem!$B$24*L957)*N957,1)</f>
        <v>1.3</v>
      </c>
      <c r="P957" s="19" t="s">
        <v>3227</v>
      </c>
    </row>
    <row r="958" spans="1:16" ht="15" customHeight="1" x14ac:dyDescent="0.35">
      <c r="A958" s="18" t="s">
        <v>3093</v>
      </c>
      <c r="B958" s="18" t="s">
        <v>3229</v>
      </c>
      <c r="C958" s="18" t="s">
        <v>150</v>
      </c>
      <c r="D958" s="19">
        <v>27</v>
      </c>
      <c r="E958" s="19">
        <v>40</v>
      </c>
      <c r="F958" s="19">
        <v>16</v>
      </c>
      <c r="G958" s="19">
        <v>1</v>
      </c>
      <c r="H958" s="19">
        <v>5</v>
      </c>
      <c r="I958" s="19">
        <v>2</v>
      </c>
      <c r="J958" s="19">
        <v>3</v>
      </c>
      <c r="K958" s="20">
        <f>ROUND(1+(SUMPRODUCT(INDEX(CachTinhDiem!$B$8:$E$11,MATCH($B958,CachTinhDiem!$A$8:$A$11,0),0),$G958:$J958)-1)*9/4,1)</f>
        <v>5.7</v>
      </c>
      <c r="L958" s="20">
        <f>ROUND(1+(INDEX(CachTinhDiem!$B$15:$E$20,MATCH($C958,CachTinhDiem!$A$15:$A$20,0),MATCH($B958,CachTinhDiem!$B$14:$E$14,0))-1)*9/4,1)</f>
        <v>7.8</v>
      </c>
      <c r="M958" s="19">
        <f t="shared" si="14"/>
        <v>11</v>
      </c>
      <c r="N958" s="23">
        <f>MAX(0,1-M958*CachTinhDiem!$B$25)</f>
        <v>0</v>
      </c>
      <c r="O958" s="20">
        <f>ROUND((CachTinhDiem!$B$23*K958+CachTinhDiem!$B$24*L958)*N958,1)</f>
        <v>0</v>
      </c>
      <c r="P958" s="19" t="s">
        <v>3227</v>
      </c>
    </row>
    <row r="959" spans="1:16" ht="15" customHeight="1" x14ac:dyDescent="0.35">
      <c r="A959" s="18" t="s">
        <v>1220</v>
      </c>
      <c r="B959" s="18" t="s">
        <v>3224</v>
      </c>
      <c r="C959" s="18" t="s">
        <v>103</v>
      </c>
      <c r="D959" s="19">
        <v>5</v>
      </c>
      <c r="E959" s="19">
        <v>10</v>
      </c>
      <c r="F959" s="19">
        <v>16</v>
      </c>
      <c r="G959" s="19">
        <v>5</v>
      </c>
      <c r="H959" s="19">
        <v>1</v>
      </c>
      <c r="I959" s="19">
        <v>1</v>
      </c>
      <c r="J959" s="19">
        <v>5</v>
      </c>
      <c r="K959" s="20">
        <f>ROUND(1+(SUMPRODUCT(INDEX(CachTinhDiem!$B$8:$E$11,MATCH($B959,CachTinhDiem!$A$8:$A$11,0),0),$G959:$J959)-1)*9/4,1)</f>
        <v>3.7</v>
      </c>
      <c r="L959" s="20">
        <f>ROUND(1+(INDEX(CachTinhDiem!$B$15:$E$20,MATCH($C959,CachTinhDiem!$A$15:$A$20,0),MATCH($B959,CachTinhDiem!$B$14:$E$14,0))-1)*9/4,1)</f>
        <v>3.3</v>
      </c>
      <c r="M959" s="19">
        <f t="shared" si="14"/>
        <v>6</v>
      </c>
      <c r="N959" s="23">
        <f>MAX(0,1-M959*CachTinhDiem!$B$25)</f>
        <v>0.39999999999999991</v>
      </c>
      <c r="O959" s="20">
        <f>ROUND((CachTinhDiem!$B$23*K959+CachTinhDiem!$B$24*L959)*N959,1)</f>
        <v>1.4</v>
      </c>
      <c r="P959" s="19" t="s">
        <v>3227</v>
      </c>
    </row>
    <row r="960" spans="1:16" ht="15" customHeight="1" x14ac:dyDescent="0.35">
      <c r="A960" s="18" t="s">
        <v>1966</v>
      </c>
      <c r="B960" s="18" t="s">
        <v>3224</v>
      </c>
      <c r="C960" s="18" t="s">
        <v>115</v>
      </c>
      <c r="D960" s="19">
        <v>12</v>
      </c>
      <c r="E960" s="19">
        <v>33</v>
      </c>
      <c r="F960" s="19">
        <v>25</v>
      </c>
      <c r="G960" s="19">
        <v>2</v>
      </c>
      <c r="H960" s="19">
        <v>3</v>
      </c>
      <c r="I960" s="19">
        <v>4</v>
      </c>
      <c r="J960" s="19">
        <v>2</v>
      </c>
      <c r="K960" s="20">
        <f>ROUND(1+(SUMPRODUCT(INDEX(CachTinhDiem!$B$8:$E$11,MATCH($B960,CachTinhDiem!$A$8:$A$11,0),0),$G960:$J960)-1)*9/4,1)</f>
        <v>6</v>
      </c>
      <c r="L960" s="20">
        <f>ROUND(1+(INDEX(CachTinhDiem!$B$15:$E$20,MATCH($C960,CachTinhDiem!$A$15:$A$20,0),MATCH($B960,CachTinhDiem!$B$14:$E$14,0))-1)*9/4,1)</f>
        <v>7.8</v>
      </c>
      <c r="M960" s="19">
        <f t="shared" si="14"/>
        <v>0</v>
      </c>
      <c r="N960" s="23">
        <f>MAX(0,1-M960*CachTinhDiem!$B$25)</f>
        <v>1</v>
      </c>
      <c r="O960" s="20">
        <f>ROUND((CachTinhDiem!$B$23*K960+CachTinhDiem!$B$24*L960)*N960,1)</f>
        <v>6.5</v>
      </c>
      <c r="P960" s="19" t="s">
        <v>3227</v>
      </c>
    </row>
    <row r="961" spans="1:16" ht="15" customHeight="1" x14ac:dyDescent="0.35">
      <c r="A961" s="18" t="s">
        <v>2640</v>
      </c>
      <c r="B961" s="18" t="s">
        <v>3228</v>
      </c>
      <c r="C961" s="18" t="s">
        <v>138</v>
      </c>
      <c r="D961" s="19">
        <v>6</v>
      </c>
      <c r="E961" s="19">
        <v>40</v>
      </c>
      <c r="F961" s="19">
        <v>36</v>
      </c>
      <c r="G961" s="19">
        <v>3</v>
      </c>
      <c r="H961" s="19">
        <v>5</v>
      </c>
      <c r="I961" s="19">
        <v>5</v>
      </c>
      <c r="J961" s="19">
        <v>2</v>
      </c>
      <c r="K961" s="20">
        <f>ROUND(1+(SUMPRODUCT(INDEX(CachTinhDiem!$B$8:$E$11,MATCH($B961,CachTinhDiem!$A$8:$A$11,0),0),$G961:$J961)-1)*9/4,1)</f>
        <v>6</v>
      </c>
      <c r="L961" s="20">
        <f>ROUND(1+(INDEX(CachTinhDiem!$B$15:$E$20,MATCH($C961,CachTinhDiem!$A$15:$A$20,0),MATCH($B961,CachTinhDiem!$B$14:$E$14,0))-1)*9/4,1)</f>
        <v>1</v>
      </c>
      <c r="M961" s="19">
        <f t="shared" si="14"/>
        <v>0</v>
      </c>
      <c r="N961" s="23">
        <f>MAX(0,1-M961*CachTinhDiem!$B$25)</f>
        <v>1</v>
      </c>
      <c r="O961" s="20">
        <f>ROUND((CachTinhDiem!$B$23*K961+CachTinhDiem!$B$24*L961)*N961,1)</f>
        <v>4.5</v>
      </c>
      <c r="P961" s="19" t="s">
        <v>3227</v>
      </c>
    </row>
    <row r="962" spans="1:16" ht="15" customHeight="1" x14ac:dyDescent="0.35">
      <c r="A962" s="18" t="s">
        <v>2166</v>
      </c>
      <c r="B962" s="18" t="s">
        <v>3226</v>
      </c>
      <c r="C962" s="18" t="s">
        <v>103</v>
      </c>
      <c r="D962" s="19">
        <v>18</v>
      </c>
      <c r="E962" s="19">
        <v>38</v>
      </c>
      <c r="F962" s="19">
        <v>38</v>
      </c>
      <c r="G962" s="19">
        <v>2</v>
      </c>
      <c r="H962" s="19">
        <v>4</v>
      </c>
      <c r="I962" s="19">
        <v>3</v>
      </c>
      <c r="J962" s="19">
        <v>4</v>
      </c>
      <c r="K962" s="20">
        <f>ROUND(1+(SUMPRODUCT(INDEX(CachTinhDiem!$B$8:$E$11,MATCH($B962,CachTinhDiem!$A$8:$A$11,0),0),$G962:$J962)-1)*9/4,1)</f>
        <v>6.6</v>
      </c>
      <c r="L962" s="20">
        <f>ROUND(1+(INDEX(CachTinhDiem!$B$15:$E$20,MATCH($C962,CachTinhDiem!$A$15:$A$20,0),MATCH($B962,CachTinhDiem!$B$14:$E$14,0))-1)*9/4,1)</f>
        <v>3.3</v>
      </c>
      <c r="M962" s="19">
        <f t="shared" ref="M962:M1025" si="15">MAX(0,$D962-$F962,$F962-$E962)</f>
        <v>0</v>
      </c>
      <c r="N962" s="23">
        <f>MAX(0,1-M962*CachTinhDiem!$B$25)</f>
        <v>1</v>
      </c>
      <c r="O962" s="20">
        <f>ROUND((CachTinhDiem!$B$23*K962+CachTinhDiem!$B$24*L962)*N962,1)</f>
        <v>5.6</v>
      </c>
      <c r="P962" s="19" t="s">
        <v>3227</v>
      </c>
    </row>
    <row r="963" spans="1:16" ht="15" customHeight="1" x14ac:dyDescent="0.35">
      <c r="A963" s="18" t="s">
        <v>422</v>
      </c>
      <c r="B963" s="18" t="s">
        <v>3224</v>
      </c>
      <c r="C963" s="18" t="s">
        <v>138</v>
      </c>
      <c r="D963" s="19">
        <v>5</v>
      </c>
      <c r="E963" s="19">
        <v>19</v>
      </c>
      <c r="F963" s="19">
        <v>19</v>
      </c>
      <c r="G963" s="19">
        <v>4</v>
      </c>
      <c r="H963" s="19">
        <v>1</v>
      </c>
      <c r="I963" s="19">
        <v>2</v>
      </c>
      <c r="J963" s="19">
        <v>2</v>
      </c>
      <c r="K963" s="20">
        <f>ROUND(1+(SUMPRODUCT(INDEX(CachTinhDiem!$B$8:$E$11,MATCH($B963,CachTinhDiem!$A$8:$A$11,0),0),$G963:$J963)-1)*9/4,1)</f>
        <v>3.7</v>
      </c>
      <c r="L963" s="20">
        <f>ROUND(1+(INDEX(CachTinhDiem!$B$15:$E$20,MATCH($C963,CachTinhDiem!$A$15:$A$20,0),MATCH($B963,CachTinhDiem!$B$14:$E$14,0))-1)*9/4,1)</f>
        <v>10</v>
      </c>
      <c r="M963" s="19">
        <f t="shared" si="15"/>
        <v>0</v>
      </c>
      <c r="N963" s="23">
        <f>MAX(0,1-M963*CachTinhDiem!$B$25)</f>
        <v>1</v>
      </c>
      <c r="O963" s="20">
        <f>ROUND((CachTinhDiem!$B$23*K963+CachTinhDiem!$B$24*L963)*N963,1)</f>
        <v>5.6</v>
      </c>
      <c r="P963" s="19" t="s">
        <v>3227</v>
      </c>
    </row>
    <row r="964" spans="1:16" ht="15" customHeight="1" x14ac:dyDescent="0.35">
      <c r="A964" s="18" t="s">
        <v>1177</v>
      </c>
      <c r="B964" s="18" t="s">
        <v>3229</v>
      </c>
      <c r="C964" s="18" t="s">
        <v>138</v>
      </c>
      <c r="D964" s="19">
        <v>12</v>
      </c>
      <c r="E964" s="19">
        <v>25</v>
      </c>
      <c r="F964" s="19">
        <v>22</v>
      </c>
      <c r="G964" s="19">
        <v>2</v>
      </c>
      <c r="H964" s="19">
        <v>3</v>
      </c>
      <c r="I964" s="19">
        <v>5</v>
      </c>
      <c r="J964" s="19">
        <v>3</v>
      </c>
      <c r="K964" s="20">
        <f>ROUND(1+(SUMPRODUCT(INDEX(CachTinhDiem!$B$8:$E$11,MATCH($B964,CachTinhDiem!$A$8:$A$11,0),0),$G964:$J964)-1)*9/4,1)</f>
        <v>6.6</v>
      </c>
      <c r="L964" s="20">
        <f>ROUND(1+(INDEX(CachTinhDiem!$B$15:$E$20,MATCH($C964,CachTinhDiem!$A$15:$A$20,0),MATCH($B964,CachTinhDiem!$B$14:$E$14,0))-1)*9/4,1)</f>
        <v>7.8</v>
      </c>
      <c r="M964" s="19">
        <f t="shared" si="15"/>
        <v>0</v>
      </c>
      <c r="N964" s="23">
        <f>MAX(0,1-M964*CachTinhDiem!$B$25)</f>
        <v>1</v>
      </c>
      <c r="O964" s="20">
        <f>ROUND((CachTinhDiem!$B$23*K964+CachTinhDiem!$B$24*L964)*N964,1)</f>
        <v>7</v>
      </c>
      <c r="P964" s="19" t="s">
        <v>3227</v>
      </c>
    </row>
    <row r="965" spans="1:16" ht="15" customHeight="1" x14ac:dyDescent="0.35">
      <c r="A965" s="18" t="s">
        <v>2418</v>
      </c>
      <c r="B965" s="18" t="s">
        <v>3229</v>
      </c>
      <c r="C965" s="18" t="s">
        <v>150</v>
      </c>
      <c r="D965" s="19">
        <v>25</v>
      </c>
      <c r="E965" s="19">
        <v>39</v>
      </c>
      <c r="F965" s="19">
        <v>30</v>
      </c>
      <c r="G965" s="19">
        <v>1</v>
      </c>
      <c r="H965" s="19">
        <v>5</v>
      </c>
      <c r="I965" s="19">
        <v>4</v>
      </c>
      <c r="J965" s="19">
        <v>3</v>
      </c>
      <c r="K965" s="20">
        <f>ROUND(1+(SUMPRODUCT(INDEX(CachTinhDiem!$B$8:$E$11,MATCH($B965,CachTinhDiem!$A$8:$A$11,0),0),$G965:$J965)-1)*9/4,1)</f>
        <v>7.1</v>
      </c>
      <c r="L965" s="20">
        <f>ROUND(1+(INDEX(CachTinhDiem!$B$15:$E$20,MATCH($C965,CachTinhDiem!$A$15:$A$20,0),MATCH($B965,CachTinhDiem!$B$14:$E$14,0))-1)*9/4,1)</f>
        <v>7.8</v>
      </c>
      <c r="M965" s="19">
        <f t="shared" si="15"/>
        <v>0</v>
      </c>
      <c r="N965" s="23">
        <f>MAX(0,1-M965*CachTinhDiem!$B$25)</f>
        <v>1</v>
      </c>
      <c r="O965" s="20">
        <f>ROUND((CachTinhDiem!$B$23*K965+CachTinhDiem!$B$24*L965)*N965,1)</f>
        <v>7.3</v>
      </c>
      <c r="P965" s="19" t="s">
        <v>3227</v>
      </c>
    </row>
    <row r="966" spans="1:16" ht="15" customHeight="1" x14ac:dyDescent="0.35">
      <c r="A966" s="18" t="s">
        <v>1531</v>
      </c>
      <c r="B966" s="18" t="s">
        <v>3226</v>
      </c>
      <c r="C966" s="18" t="s">
        <v>103</v>
      </c>
      <c r="D966" s="19">
        <v>5</v>
      </c>
      <c r="E966" s="19">
        <v>14</v>
      </c>
      <c r="F966" s="19">
        <v>7</v>
      </c>
      <c r="G966" s="19">
        <v>5</v>
      </c>
      <c r="H966" s="19">
        <v>1</v>
      </c>
      <c r="I966" s="19">
        <v>1</v>
      </c>
      <c r="J966" s="19">
        <v>4</v>
      </c>
      <c r="K966" s="20">
        <f>ROUND(1+(SUMPRODUCT(INDEX(CachTinhDiem!$B$8:$E$11,MATCH($B966,CachTinhDiem!$A$8:$A$11,0),0),$G966:$J966)-1)*9/4,1)</f>
        <v>2.4</v>
      </c>
      <c r="L966" s="20">
        <f>ROUND(1+(INDEX(CachTinhDiem!$B$15:$E$20,MATCH($C966,CachTinhDiem!$A$15:$A$20,0),MATCH($B966,CachTinhDiem!$B$14:$E$14,0))-1)*9/4,1)</f>
        <v>3.3</v>
      </c>
      <c r="M966" s="19">
        <f t="shared" si="15"/>
        <v>0</v>
      </c>
      <c r="N966" s="23">
        <f>MAX(0,1-M966*CachTinhDiem!$B$25)</f>
        <v>1</v>
      </c>
      <c r="O966" s="20">
        <f>ROUND((CachTinhDiem!$B$23*K966+CachTinhDiem!$B$24*L966)*N966,1)</f>
        <v>2.7</v>
      </c>
      <c r="P966" s="19" t="s">
        <v>3227</v>
      </c>
    </row>
    <row r="967" spans="1:16" ht="15" customHeight="1" x14ac:dyDescent="0.35">
      <c r="A967" s="18" t="s">
        <v>178</v>
      </c>
      <c r="B967" s="18" t="s">
        <v>3226</v>
      </c>
      <c r="C967" s="18" t="s">
        <v>110</v>
      </c>
      <c r="D967" s="19">
        <v>16</v>
      </c>
      <c r="E967" s="19">
        <v>31</v>
      </c>
      <c r="F967" s="19">
        <v>39</v>
      </c>
      <c r="G967" s="19">
        <v>2</v>
      </c>
      <c r="H967" s="19">
        <v>4</v>
      </c>
      <c r="I967" s="19">
        <v>3</v>
      </c>
      <c r="J967" s="19">
        <v>3</v>
      </c>
      <c r="K967" s="20">
        <f>ROUND(1+(SUMPRODUCT(INDEX(CachTinhDiem!$B$8:$E$11,MATCH($B967,CachTinhDiem!$A$8:$A$11,0),0),$G967:$J967)-1)*9/4,1)</f>
        <v>6.2</v>
      </c>
      <c r="L967" s="20">
        <f>ROUND(1+(INDEX(CachTinhDiem!$B$15:$E$20,MATCH($C967,CachTinhDiem!$A$15:$A$20,0),MATCH($B967,CachTinhDiem!$B$14:$E$14,0))-1)*9/4,1)</f>
        <v>5.5</v>
      </c>
      <c r="M967" s="19">
        <f t="shared" si="15"/>
        <v>8</v>
      </c>
      <c r="N967" s="23">
        <f>MAX(0,1-M967*CachTinhDiem!$B$25)</f>
        <v>0.19999999999999996</v>
      </c>
      <c r="O967" s="20">
        <f>ROUND((CachTinhDiem!$B$23*K967+CachTinhDiem!$B$24*L967)*N967,1)</f>
        <v>1.2</v>
      </c>
      <c r="P967" s="19" t="s">
        <v>3227</v>
      </c>
    </row>
    <row r="968" spans="1:16" ht="15" customHeight="1" x14ac:dyDescent="0.35">
      <c r="A968" s="18" t="s">
        <v>2847</v>
      </c>
      <c r="B968" s="18" t="s">
        <v>3228</v>
      </c>
      <c r="C968" s="18" t="s">
        <v>90</v>
      </c>
      <c r="D968" s="19">
        <v>7</v>
      </c>
      <c r="E968" s="19">
        <v>40</v>
      </c>
      <c r="F968" s="19">
        <v>37</v>
      </c>
      <c r="G968" s="19">
        <v>3</v>
      </c>
      <c r="H968" s="19">
        <v>5</v>
      </c>
      <c r="I968" s="19">
        <v>5</v>
      </c>
      <c r="J968" s="19">
        <v>4</v>
      </c>
      <c r="K968" s="20">
        <f>ROUND(1+(SUMPRODUCT(INDEX(CachTinhDiem!$B$8:$E$11,MATCH($B968,CachTinhDiem!$A$8:$A$11,0),0),$G968:$J968)-1)*9/4,1)</f>
        <v>8.6999999999999993</v>
      </c>
      <c r="L968" s="20">
        <f>ROUND(1+(INDEX(CachTinhDiem!$B$15:$E$20,MATCH($C968,CachTinhDiem!$A$15:$A$20,0),MATCH($B968,CachTinhDiem!$B$14:$E$14,0))-1)*9/4,1)</f>
        <v>3.3</v>
      </c>
      <c r="M968" s="19">
        <f t="shared" si="15"/>
        <v>0</v>
      </c>
      <c r="N968" s="23">
        <f>MAX(0,1-M968*CachTinhDiem!$B$25)</f>
        <v>1</v>
      </c>
      <c r="O968" s="20">
        <f>ROUND((CachTinhDiem!$B$23*K968+CachTinhDiem!$B$24*L968)*N968,1)</f>
        <v>7.1</v>
      </c>
      <c r="P968" s="19" t="s">
        <v>3227</v>
      </c>
    </row>
    <row r="969" spans="1:16" ht="15" customHeight="1" x14ac:dyDescent="0.35">
      <c r="A969" s="18" t="s">
        <v>926</v>
      </c>
      <c r="B969" s="18" t="s">
        <v>3226</v>
      </c>
      <c r="C969" s="18" t="s">
        <v>103</v>
      </c>
      <c r="D969" s="19">
        <v>19</v>
      </c>
      <c r="E969" s="19">
        <v>35</v>
      </c>
      <c r="F969" s="19">
        <v>38</v>
      </c>
      <c r="G969" s="19">
        <v>2</v>
      </c>
      <c r="H969" s="19">
        <v>4</v>
      </c>
      <c r="I969" s="19">
        <v>2</v>
      </c>
      <c r="J969" s="19">
        <v>5</v>
      </c>
      <c r="K969" s="20">
        <f>ROUND(1+(SUMPRODUCT(INDEX(CachTinhDiem!$B$8:$E$11,MATCH($B969,CachTinhDiem!$A$8:$A$11,0),0),$G969:$J969)-1)*9/4,1)</f>
        <v>6</v>
      </c>
      <c r="L969" s="20">
        <f>ROUND(1+(INDEX(CachTinhDiem!$B$15:$E$20,MATCH($C969,CachTinhDiem!$A$15:$A$20,0),MATCH($B969,CachTinhDiem!$B$14:$E$14,0))-1)*9/4,1)</f>
        <v>3.3</v>
      </c>
      <c r="M969" s="19">
        <f t="shared" si="15"/>
        <v>3</v>
      </c>
      <c r="N969" s="23">
        <f>MAX(0,1-M969*CachTinhDiem!$B$25)</f>
        <v>0.7</v>
      </c>
      <c r="O969" s="20">
        <f>ROUND((CachTinhDiem!$B$23*K969+CachTinhDiem!$B$24*L969)*N969,1)</f>
        <v>3.6</v>
      </c>
      <c r="P969" s="19" t="s">
        <v>3227</v>
      </c>
    </row>
    <row r="970" spans="1:16" ht="15" customHeight="1" x14ac:dyDescent="0.35">
      <c r="A970" s="18" t="s">
        <v>2096</v>
      </c>
      <c r="B970" s="18" t="s">
        <v>3224</v>
      </c>
      <c r="C970" s="18" t="s">
        <v>115</v>
      </c>
      <c r="D970" s="19">
        <v>25</v>
      </c>
      <c r="E970" s="19">
        <v>39</v>
      </c>
      <c r="F970" s="19">
        <v>17</v>
      </c>
      <c r="G970" s="19">
        <v>1</v>
      </c>
      <c r="H970" s="19">
        <v>5</v>
      </c>
      <c r="I970" s="19">
        <v>4</v>
      </c>
      <c r="J970" s="19">
        <v>2</v>
      </c>
      <c r="K970" s="20">
        <f>ROUND(1+(SUMPRODUCT(INDEX(CachTinhDiem!$B$8:$E$11,MATCH($B970,CachTinhDiem!$A$8:$A$11,0),0),$G970:$J970)-1)*9/4,1)</f>
        <v>6.4</v>
      </c>
      <c r="L970" s="20">
        <f>ROUND(1+(INDEX(CachTinhDiem!$B$15:$E$20,MATCH($C970,CachTinhDiem!$A$15:$A$20,0),MATCH($B970,CachTinhDiem!$B$14:$E$14,0))-1)*9/4,1)</f>
        <v>7.8</v>
      </c>
      <c r="M970" s="19">
        <f t="shared" si="15"/>
        <v>8</v>
      </c>
      <c r="N970" s="23">
        <f>MAX(0,1-M970*CachTinhDiem!$B$25)</f>
        <v>0.19999999999999996</v>
      </c>
      <c r="O970" s="20">
        <f>ROUND((CachTinhDiem!$B$23*K970+CachTinhDiem!$B$24*L970)*N970,1)</f>
        <v>1.4</v>
      </c>
      <c r="P970" s="19" t="s">
        <v>3227</v>
      </c>
    </row>
    <row r="971" spans="1:16" ht="15" customHeight="1" x14ac:dyDescent="0.35">
      <c r="A971" s="18" t="s">
        <v>1447</v>
      </c>
      <c r="B971" s="18" t="s">
        <v>3228</v>
      </c>
      <c r="C971" s="18" t="s">
        <v>103</v>
      </c>
      <c r="D971" s="19">
        <v>5</v>
      </c>
      <c r="E971" s="19">
        <v>10</v>
      </c>
      <c r="F971" s="19">
        <v>18</v>
      </c>
      <c r="G971" s="19">
        <v>5</v>
      </c>
      <c r="H971" s="19">
        <v>1</v>
      </c>
      <c r="I971" s="19">
        <v>1</v>
      </c>
      <c r="J971" s="19">
        <v>5</v>
      </c>
      <c r="K971" s="20">
        <f>ROUND(1+(SUMPRODUCT(INDEX(CachTinhDiem!$B$8:$E$11,MATCH($B971,CachTinhDiem!$A$8:$A$11,0),0),$G971:$J971)-1)*9/4,1)</f>
        <v>6.4</v>
      </c>
      <c r="L971" s="20">
        <f>ROUND(1+(INDEX(CachTinhDiem!$B$15:$E$20,MATCH($C971,CachTinhDiem!$A$15:$A$20,0),MATCH($B971,CachTinhDiem!$B$14:$E$14,0))-1)*9/4,1)</f>
        <v>10</v>
      </c>
      <c r="M971" s="19">
        <f t="shared" si="15"/>
        <v>8</v>
      </c>
      <c r="N971" s="23">
        <f>MAX(0,1-M971*CachTinhDiem!$B$25)</f>
        <v>0.19999999999999996</v>
      </c>
      <c r="O971" s="20">
        <f>ROUND((CachTinhDiem!$B$23*K971+CachTinhDiem!$B$24*L971)*N971,1)</f>
        <v>1.5</v>
      </c>
      <c r="P971" s="19" t="s">
        <v>3227</v>
      </c>
    </row>
    <row r="972" spans="1:16" ht="15" customHeight="1" x14ac:dyDescent="0.35">
      <c r="A972" s="18" t="s">
        <v>2604</v>
      </c>
      <c r="B972" s="18" t="s">
        <v>3226</v>
      </c>
      <c r="C972" s="18" t="s">
        <v>150</v>
      </c>
      <c r="D972" s="19">
        <v>5</v>
      </c>
      <c r="E972" s="19">
        <v>17</v>
      </c>
      <c r="F972" s="19">
        <v>18</v>
      </c>
      <c r="G972" s="19">
        <v>4</v>
      </c>
      <c r="H972" s="19">
        <v>1</v>
      </c>
      <c r="I972" s="19">
        <v>1</v>
      </c>
      <c r="J972" s="19">
        <v>5</v>
      </c>
      <c r="K972" s="20">
        <f>ROUND(1+(SUMPRODUCT(INDEX(CachTinhDiem!$B$8:$E$11,MATCH($B972,CachTinhDiem!$A$8:$A$11,0),0),$G972:$J972)-1)*9/4,1)</f>
        <v>2.8</v>
      </c>
      <c r="L972" s="20">
        <f>ROUND(1+(INDEX(CachTinhDiem!$B$15:$E$20,MATCH($C972,CachTinhDiem!$A$15:$A$20,0),MATCH($B972,CachTinhDiem!$B$14:$E$14,0))-1)*9/4,1)</f>
        <v>10</v>
      </c>
      <c r="M972" s="19">
        <f t="shared" si="15"/>
        <v>1</v>
      </c>
      <c r="N972" s="23">
        <f>MAX(0,1-M972*CachTinhDiem!$B$25)</f>
        <v>0.9</v>
      </c>
      <c r="O972" s="20">
        <f>ROUND((CachTinhDiem!$B$23*K972+CachTinhDiem!$B$24*L972)*N972,1)</f>
        <v>4.5</v>
      </c>
      <c r="P972" s="19" t="s">
        <v>3227</v>
      </c>
    </row>
    <row r="973" spans="1:16" ht="15" customHeight="1" x14ac:dyDescent="0.35">
      <c r="A973" s="18" t="s">
        <v>1427</v>
      </c>
      <c r="B973" s="18" t="s">
        <v>3224</v>
      </c>
      <c r="C973" s="18" t="s">
        <v>150</v>
      </c>
      <c r="D973" s="19">
        <v>5</v>
      </c>
      <c r="E973" s="19">
        <v>10</v>
      </c>
      <c r="F973" s="19">
        <v>19</v>
      </c>
      <c r="G973" s="19">
        <v>4</v>
      </c>
      <c r="H973" s="19">
        <v>1</v>
      </c>
      <c r="I973" s="19">
        <v>2</v>
      </c>
      <c r="J973" s="19">
        <v>2</v>
      </c>
      <c r="K973" s="20">
        <f>ROUND(1+(SUMPRODUCT(INDEX(CachTinhDiem!$B$8:$E$11,MATCH($B973,CachTinhDiem!$A$8:$A$11,0),0),$G973:$J973)-1)*9/4,1)</f>
        <v>3.7</v>
      </c>
      <c r="L973" s="20">
        <f>ROUND(1+(INDEX(CachTinhDiem!$B$15:$E$20,MATCH($C973,CachTinhDiem!$A$15:$A$20,0),MATCH($B973,CachTinhDiem!$B$14:$E$14,0))-1)*9/4,1)</f>
        <v>3.3</v>
      </c>
      <c r="M973" s="19">
        <f t="shared" si="15"/>
        <v>9</v>
      </c>
      <c r="N973" s="23">
        <f>MAX(0,1-M973*CachTinhDiem!$B$25)</f>
        <v>9.9999999999999978E-2</v>
      </c>
      <c r="O973" s="20">
        <f>ROUND((CachTinhDiem!$B$23*K973+CachTinhDiem!$B$24*L973)*N973,1)</f>
        <v>0.4</v>
      </c>
      <c r="P973" s="19" t="s">
        <v>3227</v>
      </c>
    </row>
    <row r="974" spans="1:16" ht="15" customHeight="1" x14ac:dyDescent="0.35">
      <c r="A974" s="18" t="s">
        <v>3070</v>
      </c>
      <c r="B974" s="18" t="s">
        <v>3224</v>
      </c>
      <c r="C974" s="18" t="s">
        <v>115</v>
      </c>
      <c r="D974" s="19">
        <v>17</v>
      </c>
      <c r="E974" s="19">
        <v>39</v>
      </c>
      <c r="F974" s="19">
        <v>14</v>
      </c>
      <c r="G974" s="19">
        <v>2</v>
      </c>
      <c r="H974" s="19">
        <v>2</v>
      </c>
      <c r="I974" s="19">
        <v>5</v>
      </c>
      <c r="J974" s="19">
        <v>3</v>
      </c>
      <c r="K974" s="20">
        <f>ROUND(1+(SUMPRODUCT(INDEX(CachTinhDiem!$B$8:$E$11,MATCH($B974,CachTinhDiem!$A$8:$A$11,0),0),$G974:$J974)-1)*9/4,1)</f>
        <v>6.9</v>
      </c>
      <c r="L974" s="20">
        <f>ROUND(1+(INDEX(CachTinhDiem!$B$15:$E$20,MATCH($C974,CachTinhDiem!$A$15:$A$20,0),MATCH($B974,CachTinhDiem!$B$14:$E$14,0))-1)*9/4,1)</f>
        <v>7.8</v>
      </c>
      <c r="M974" s="19">
        <f t="shared" si="15"/>
        <v>3</v>
      </c>
      <c r="N974" s="23">
        <f>MAX(0,1-M974*CachTinhDiem!$B$25)</f>
        <v>0.7</v>
      </c>
      <c r="O974" s="20">
        <f>ROUND((CachTinhDiem!$B$23*K974+CachTinhDiem!$B$24*L974)*N974,1)</f>
        <v>5</v>
      </c>
      <c r="P974" s="19" t="s">
        <v>3227</v>
      </c>
    </row>
    <row r="975" spans="1:16" ht="15" customHeight="1" x14ac:dyDescent="0.35">
      <c r="A975" s="18" t="s">
        <v>1898</v>
      </c>
      <c r="B975" s="18" t="s">
        <v>3226</v>
      </c>
      <c r="C975" s="18" t="s">
        <v>103</v>
      </c>
      <c r="D975" s="19">
        <v>12</v>
      </c>
      <c r="E975" s="19">
        <v>32</v>
      </c>
      <c r="F975" s="19">
        <v>18</v>
      </c>
      <c r="G975" s="19">
        <v>3</v>
      </c>
      <c r="H975" s="19">
        <v>3</v>
      </c>
      <c r="I975" s="19">
        <v>3</v>
      </c>
      <c r="J975" s="19">
        <v>3</v>
      </c>
      <c r="K975" s="20">
        <f>ROUND(1+(SUMPRODUCT(INDEX(CachTinhDiem!$B$8:$E$11,MATCH($B975,CachTinhDiem!$A$8:$A$11,0),0),$G975:$J975)-1)*9/4,1)</f>
        <v>5.5</v>
      </c>
      <c r="L975" s="20">
        <f>ROUND(1+(INDEX(CachTinhDiem!$B$15:$E$20,MATCH($C975,CachTinhDiem!$A$15:$A$20,0),MATCH($B975,CachTinhDiem!$B$14:$E$14,0))-1)*9/4,1)</f>
        <v>3.3</v>
      </c>
      <c r="M975" s="19">
        <f t="shared" si="15"/>
        <v>0</v>
      </c>
      <c r="N975" s="23">
        <f>MAX(0,1-M975*CachTinhDiem!$B$25)</f>
        <v>1</v>
      </c>
      <c r="O975" s="20">
        <f>ROUND((CachTinhDiem!$B$23*K975+CachTinhDiem!$B$24*L975)*N975,1)</f>
        <v>4.8</v>
      </c>
      <c r="P975" s="19" t="s">
        <v>3225</v>
      </c>
    </row>
    <row r="976" spans="1:16" ht="15" customHeight="1" x14ac:dyDescent="0.35">
      <c r="A976" s="18" t="s">
        <v>1153</v>
      </c>
      <c r="B976" s="18" t="s">
        <v>3226</v>
      </c>
      <c r="C976" s="18" t="s">
        <v>103</v>
      </c>
      <c r="D976" s="19">
        <v>5</v>
      </c>
      <c r="E976" s="19">
        <v>10</v>
      </c>
      <c r="F976" s="19">
        <v>38</v>
      </c>
      <c r="G976" s="19">
        <v>5</v>
      </c>
      <c r="H976" s="19">
        <v>1</v>
      </c>
      <c r="I976" s="19">
        <v>1</v>
      </c>
      <c r="J976" s="19">
        <v>5</v>
      </c>
      <c r="K976" s="20">
        <f>ROUND(1+(SUMPRODUCT(INDEX(CachTinhDiem!$B$8:$E$11,MATCH($B976,CachTinhDiem!$A$8:$A$11,0),0),$G976:$J976)-1)*9/4,1)</f>
        <v>2.8</v>
      </c>
      <c r="L976" s="20">
        <f>ROUND(1+(INDEX(CachTinhDiem!$B$15:$E$20,MATCH($C976,CachTinhDiem!$A$15:$A$20,0),MATCH($B976,CachTinhDiem!$B$14:$E$14,0))-1)*9/4,1)</f>
        <v>3.3</v>
      </c>
      <c r="M976" s="19">
        <f t="shared" si="15"/>
        <v>28</v>
      </c>
      <c r="N976" s="23">
        <f>MAX(0,1-M976*CachTinhDiem!$B$25)</f>
        <v>0</v>
      </c>
      <c r="O976" s="20">
        <f>ROUND((CachTinhDiem!$B$23*K976+CachTinhDiem!$B$24*L976)*N976,1)</f>
        <v>0</v>
      </c>
      <c r="P976" s="19" t="s">
        <v>3227</v>
      </c>
    </row>
    <row r="977" spans="1:16" ht="15" customHeight="1" x14ac:dyDescent="0.35">
      <c r="A977" s="18" t="s">
        <v>3016</v>
      </c>
      <c r="B977" s="18" t="s">
        <v>3224</v>
      </c>
      <c r="C977" s="18" t="s">
        <v>115</v>
      </c>
      <c r="D977" s="19">
        <v>20</v>
      </c>
      <c r="E977" s="19">
        <v>40</v>
      </c>
      <c r="F977" s="19">
        <v>13</v>
      </c>
      <c r="G977" s="19">
        <v>2</v>
      </c>
      <c r="H977" s="19">
        <v>4</v>
      </c>
      <c r="I977" s="19">
        <v>4</v>
      </c>
      <c r="J977" s="19">
        <v>2</v>
      </c>
      <c r="K977" s="20">
        <f>ROUND(1+(SUMPRODUCT(INDEX(CachTinhDiem!$B$8:$E$11,MATCH($B977,CachTinhDiem!$A$8:$A$11,0),0),$G977:$J977)-1)*9/4,1)</f>
        <v>6.4</v>
      </c>
      <c r="L977" s="20">
        <f>ROUND(1+(INDEX(CachTinhDiem!$B$15:$E$20,MATCH($C977,CachTinhDiem!$A$15:$A$20,0),MATCH($B977,CachTinhDiem!$B$14:$E$14,0))-1)*9/4,1)</f>
        <v>7.8</v>
      </c>
      <c r="M977" s="19">
        <f t="shared" si="15"/>
        <v>7</v>
      </c>
      <c r="N977" s="23">
        <f>MAX(0,1-M977*CachTinhDiem!$B$25)</f>
        <v>0.29999999999999993</v>
      </c>
      <c r="O977" s="20">
        <f>ROUND((CachTinhDiem!$B$23*K977+CachTinhDiem!$B$24*L977)*N977,1)</f>
        <v>2</v>
      </c>
      <c r="P977" s="19" t="s">
        <v>3227</v>
      </c>
    </row>
    <row r="978" spans="1:16" ht="15" customHeight="1" x14ac:dyDescent="0.35">
      <c r="A978" s="18" t="s">
        <v>1788</v>
      </c>
      <c r="B978" s="18" t="s">
        <v>3226</v>
      </c>
      <c r="C978" s="18" t="s">
        <v>115</v>
      </c>
      <c r="D978" s="19">
        <v>9</v>
      </c>
      <c r="E978" s="19">
        <v>26</v>
      </c>
      <c r="F978" s="19">
        <v>7</v>
      </c>
      <c r="G978" s="19">
        <v>4</v>
      </c>
      <c r="H978" s="19">
        <v>2</v>
      </c>
      <c r="I978" s="19">
        <v>5</v>
      </c>
      <c r="J978" s="19">
        <v>2</v>
      </c>
      <c r="K978" s="20">
        <f>ROUND(1+(SUMPRODUCT(INDEX(CachTinhDiem!$B$8:$E$11,MATCH($B978,CachTinhDiem!$A$8:$A$11,0),0),$G978:$J978)-1)*9/4,1)</f>
        <v>6.6</v>
      </c>
      <c r="L978" s="20">
        <f>ROUND(1+(INDEX(CachTinhDiem!$B$15:$E$20,MATCH($C978,CachTinhDiem!$A$15:$A$20,0),MATCH($B978,CachTinhDiem!$B$14:$E$14,0))-1)*9/4,1)</f>
        <v>10</v>
      </c>
      <c r="M978" s="19">
        <f t="shared" si="15"/>
        <v>2</v>
      </c>
      <c r="N978" s="23">
        <f>MAX(0,1-M978*CachTinhDiem!$B$25)</f>
        <v>0.8</v>
      </c>
      <c r="O978" s="20">
        <f>ROUND((CachTinhDiem!$B$23*K978+CachTinhDiem!$B$24*L978)*N978,1)</f>
        <v>6.1</v>
      </c>
      <c r="P978" s="19" t="s">
        <v>3227</v>
      </c>
    </row>
    <row r="979" spans="1:16" ht="15" customHeight="1" x14ac:dyDescent="0.35">
      <c r="A979" s="18" t="s">
        <v>2156</v>
      </c>
      <c r="B979" s="18" t="s">
        <v>3229</v>
      </c>
      <c r="C979" s="18" t="s">
        <v>103</v>
      </c>
      <c r="D979" s="19">
        <v>14</v>
      </c>
      <c r="E979" s="19">
        <v>32</v>
      </c>
      <c r="F979" s="19">
        <v>20</v>
      </c>
      <c r="G979" s="19">
        <v>2</v>
      </c>
      <c r="H979" s="19">
        <v>3</v>
      </c>
      <c r="I979" s="19">
        <v>2</v>
      </c>
      <c r="J979" s="19">
        <v>5</v>
      </c>
      <c r="K979" s="20">
        <f>ROUND(1+(SUMPRODUCT(INDEX(CachTinhDiem!$B$8:$E$11,MATCH($B979,CachTinhDiem!$A$8:$A$11,0),0),$G979:$J979)-1)*9/4,1)</f>
        <v>6</v>
      </c>
      <c r="L979" s="20">
        <f>ROUND(1+(INDEX(CachTinhDiem!$B$15:$E$20,MATCH($C979,CachTinhDiem!$A$15:$A$20,0),MATCH($B979,CachTinhDiem!$B$14:$E$14,0))-1)*9/4,1)</f>
        <v>7.8</v>
      </c>
      <c r="M979" s="19">
        <f t="shared" si="15"/>
        <v>0</v>
      </c>
      <c r="N979" s="23">
        <f>MAX(0,1-M979*CachTinhDiem!$B$25)</f>
        <v>1</v>
      </c>
      <c r="O979" s="20">
        <f>ROUND((CachTinhDiem!$B$23*K979+CachTinhDiem!$B$24*L979)*N979,1)</f>
        <v>6.5</v>
      </c>
      <c r="P979" s="19" t="s">
        <v>3227</v>
      </c>
    </row>
    <row r="980" spans="1:16" ht="15" customHeight="1" x14ac:dyDescent="0.35">
      <c r="A980" s="18" t="s">
        <v>2460</v>
      </c>
      <c r="B980" s="18" t="s">
        <v>3228</v>
      </c>
      <c r="C980" s="18" t="s">
        <v>103</v>
      </c>
      <c r="D980" s="19">
        <v>17</v>
      </c>
      <c r="E980" s="19">
        <v>35</v>
      </c>
      <c r="F980" s="19">
        <v>11</v>
      </c>
      <c r="G980" s="19">
        <v>2</v>
      </c>
      <c r="H980" s="19">
        <v>3</v>
      </c>
      <c r="I980" s="19">
        <v>2</v>
      </c>
      <c r="J980" s="19">
        <v>5</v>
      </c>
      <c r="K980" s="20">
        <f>ROUND(1+(SUMPRODUCT(INDEX(CachTinhDiem!$B$8:$E$11,MATCH($B980,CachTinhDiem!$A$8:$A$11,0),0),$G980:$J980)-1)*9/4,1)</f>
        <v>7.8</v>
      </c>
      <c r="L980" s="20">
        <f>ROUND(1+(INDEX(CachTinhDiem!$B$15:$E$20,MATCH($C980,CachTinhDiem!$A$15:$A$20,0),MATCH($B980,CachTinhDiem!$B$14:$E$14,0))-1)*9/4,1)</f>
        <v>10</v>
      </c>
      <c r="M980" s="19">
        <f t="shared" si="15"/>
        <v>6</v>
      </c>
      <c r="N980" s="23">
        <f>MAX(0,1-M980*CachTinhDiem!$B$25)</f>
        <v>0.39999999999999991</v>
      </c>
      <c r="O980" s="20">
        <f>ROUND((CachTinhDiem!$B$23*K980+CachTinhDiem!$B$24*L980)*N980,1)</f>
        <v>3.4</v>
      </c>
      <c r="P980" s="19" t="s">
        <v>3227</v>
      </c>
    </row>
    <row r="981" spans="1:16" ht="15" customHeight="1" x14ac:dyDescent="0.35">
      <c r="A981" s="18" t="s">
        <v>1383</v>
      </c>
      <c r="B981" s="18" t="s">
        <v>3224</v>
      </c>
      <c r="C981" s="18" t="s">
        <v>150</v>
      </c>
      <c r="D981" s="19">
        <v>5</v>
      </c>
      <c r="E981" s="19">
        <v>17</v>
      </c>
      <c r="F981" s="19">
        <v>10</v>
      </c>
      <c r="G981" s="19">
        <v>4</v>
      </c>
      <c r="H981" s="19">
        <v>1</v>
      </c>
      <c r="I981" s="19">
        <v>2</v>
      </c>
      <c r="J981" s="19">
        <v>3</v>
      </c>
      <c r="K981" s="20">
        <f>ROUND(1+(SUMPRODUCT(INDEX(CachTinhDiem!$B$8:$E$11,MATCH($B981,CachTinhDiem!$A$8:$A$11,0),0),$G981:$J981)-1)*9/4,1)</f>
        <v>3.9</v>
      </c>
      <c r="L981" s="20">
        <f>ROUND(1+(INDEX(CachTinhDiem!$B$15:$E$20,MATCH($C981,CachTinhDiem!$A$15:$A$20,0),MATCH($B981,CachTinhDiem!$B$14:$E$14,0))-1)*9/4,1)</f>
        <v>3.3</v>
      </c>
      <c r="M981" s="19">
        <f t="shared" si="15"/>
        <v>0</v>
      </c>
      <c r="N981" s="23">
        <f>MAX(0,1-M981*CachTinhDiem!$B$25)</f>
        <v>1</v>
      </c>
      <c r="O981" s="20">
        <f>ROUND((CachTinhDiem!$B$23*K981+CachTinhDiem!$B$24*L981)*N981,1)</f>
        <v>3.7</v>
      </c>
      <c r="P981" s="19" t="s">
        <v>3227</v>
      </c>
    </row>
    <row r="982" spans="1:16" ht="15" customHeight="1" x14ac:dyDescent="0.35">
      <c r="A982" s="18" t="s">
        <v>1242</v>
      </c>
      <c r="B982" s="18" t="s">
        <v>3226</v>
      </c>
      <c r="C982" s="18" t="s">
        <v>150</v>
      </c>
      <c r="D982" s="19">
        <v>5</v>
      </c>
      <c r="E982" s="19">
        <v>10</v>
      </c>
      <c r="F982" s="19">
        <v>26</v>
      </c>
      <c r="G982" s="19">
        <v>5</v>
      </c>
      <c r="H982" s="19">
        <v>1</v>
      </c>
      <c r="I982" s="19">
        <v>1</v>
      </c>
      <c r="J982" s="19">
        <v>1</v>
      </c>
      <c r="K982" s="20">
        <f>ROUND(1+(SUMPRODUCT(INDEX(CachTinhDiem!$B$8:$E$11,MATCH($B982,CachTinhDiem!$A$8:$A$11,0),0),$G982:$J982)-1)*9/4,1)</f>
        <v>1</v>
      </c>
      <c r="L982" s="20">
        <f>ROUND(1+(INDEX(CachTinhDiem!$B$15:$E$20,MATCH($C982,CachTinhDiem!$A$15:$A$20,0),MATCH($B982,CachTinhDiem!$B$14:$E$14,0))-1)*9/4,1)</f>
        <v>10</v>
      </c>
      <c r="M982" s="19">
        <f t="shared" si="15"/>
        <v>16</v>
      </c>
      <c r="N982" s="23">
        <f>MAX(0,1-M982*CachTinhDiem!$B$25)</f>
        <v>0</v>
      </c>
      <c r="O982" s="20">
        <f>ROUND((CachTinhDiem!$B$23*K982+CachTinhDiem!$B$24*L982)*N982,1)</f>
        <v>0</v>
      </c>
      <c r="P982" s="19" t="s">
        <v>3227</v>
      </c>
    </row>
    <row r="983" spans="1:16" ht="15" customHeight="1" x14ac:dyDescent="0.35">
      <c r="A983" s="18" t="s">
        <v>2026</v>
      </c>
      <c r="B983" s="18" t="s">
        <v>3229</v>
      </c>
      <c r="C983" s="18" t="s">
        <v>115</v>
      </c>
      <c r="D983" s="19">
        <v>9</v>
      </c>
      <c r="E983" s="19">
        <v>30</v>
      </c>
      <c r="F983" s="19">
        <v>29</v>
      </c>
      <c r="G983" s="19">
        <v>2</v>
      </c>
      <c r="H983" s="19">
        <v>3</v>
      </c>
      <c r="I983" s="19">
        <v>3</v>
      </c>
      <c r="J983" s="19">
        <v>2</v>
      </c>
      <c r="K983" s="20">
        <f>ROUND(1+(SUMPRODUCT(INDEX(CachTinhDiem!$B$8:$E$11,MATCH($B983,CachTinhDiem!$A$8:$A$11,0),0),$G983:$J983)-1)*9/4,1)</f>
        <v>4.5999999999999996</v>
      </c>
      <c r="L983" s="20">
        <f>ROUND(1+(INDEX(CachTinhDiem!$B$15:$E$20,MATCH($C983,CachTinhDiem!$A$15:$A$20,0),MATCH($B983,CachTinhDiem!$B$14:$E$14,0))-1)*9/4,1)</f>
        <v>10</v>
      </c>
      <c r="M983" s="19">
        <f t="shared" si="15"/>
        <v>0</v>
      </c>
      <c r="N983" s="23">
        <f>MAX(0,1-M983*CachTinhDiem!$B$25)</f>
        <v>1</v>
      </c>
      <c r="O983" s="20">
        <f>ROUND((CachTinhDiem!$B$23*K983+CachTinhDiem!$B$24*L983)*N983,1)</f>
        <v>6.2</v>
      </c>
      <c r="P983" s="19" t="s">
        <v>3227</v>
      </c>
    </row>
    <row r="984" spans="1:16" ht="15" customHeight="1" x14ac:dyDescent="0.35">
      <c r="A984" s="18" t="s">
        <v>3208</v>
      </c>
      <c r="B984" s="18" t="s">
        <v>3229</v>
      </c>
      <c r="C984" s="18" t="s">
        <v>138</v>
      </c>
      <c r="D984" s="19">
        <v>20</v>
      </c>
      <c r="E984" s="19">
        <v>40</v>
      </c>
      <c r="F984" s="19">
        <v>8</v>
      </c>
      <c r="G984" s="19">
        <v>2</v>
      </c>
      <c r="H984" s="19">
        <v>4</v>
      </c>
      <c r="I984" s="19">
        <v>5</v>
      </c>
      <c r="J984" s="19">
        <v>3</v>
      </c>
      <c r="K984" s="20">
        <f>ROUND(1+(SUMPRODUCT(INDEX(CachTinhDiem!$B$8:$E$11,MATCH($B984,CachTinhDiem!$A$8:$A$11,0),0),$G984:$J984)-1)*9/4,1)</f>
        <v>7.3</v>
      </c>
      <c r="L984" s="20">
        <f>ROUND(1+(INDEX(CachTinhDiem!$B$15:$E$20,MATCH($C984,CachTinhDiem!$A$15:$A$20,0),MATCH($B984,CachTinhDiem!$B$14:$E$14,0))-1)*9/4,1)</f>
        <v>7.8</v>
      </c>
      <c r="M984" s="19">
        <f t="shared" si="15"/>
        <v>12</v>
      </c>
      <c r="N984" s="23">
        <f>MAX(0,1-M984*CachTinhDiem!$B$25)</f>
        <v>0</v>
      </c>
      <c r="O984" s="20">
        <f>ROUND((CachTinhDiem!$B$23*K984+CachTinhDiem!$B$24*L984)*N984,1)</f>
        <v>0</v>
      </c>
      <c r="P984" s="19" t="s">
        <v>3227</v>
      </c>
    </row>
    <row r="985" spans="1:16" ht="15" customHeight="1" x14ac:dyDescent="0.35">
      <c r="A985" s="18" t="s">
        <v>2576</v>
      </c>
      <c r="B985" s="18" t="s">
        <v>3226</v>
      </c>
      <c r="C985" s="18" t="s">
        <v>103</v>
      </c>
      <c r="D985" s="19">
        <v>14</v>
      </c>
      <c r="E985" s="19">
        <v>34</v>
      </c>
      <c r="F985" s="19">
        <v>8</v>
      </c>
      <c r="G985" s="19">
        <v>3</v>
      </c>
      <c r="H985" s="19">
        <v>1</v>
      </c>
      <c r="I985" s="19">
        <v>4</v>
      </c>
      <c r="J985" s="19">
        <v>4</v>
      </c>
      <c r="K985" s="20">
        <f>ROUND(1+(SUMPRODUCT(INDEX(CachTinhDiem!$B$8:$E$11,MATCH($B985,CachTinhDiem!$A$8:$A$11,0),0),$G985:$J985)-1)*9/4,1)</f>
        <v>5.7</v>
      </c>
      <c r="L985" s="20">
        <f>ROUND(1+(INDEX(CachTinhDiem!$B$15:$E$20,MATCH($C985,CachTinhDiem!$A$15:$A$20,0),MATCH($B985,CachTinhDiem!$B$14:$E$14,0))-1)*9/4,1)</f>
        <v>3.3</v>
      </c>
      <c r="M985" s="19">
        <f t="shared" si="15"/>
        <v>6</v>
      </c>
      <c r="N985" s="23">
        <f>MAX(0,1-M985*CachTinhDiem!$B$25)</f>
        <v>0.39999999999999991</v>
      </c>
      <c r="O985" s="20">
        <f>ROUND((CachTinhDiem!$B$23*K985+CachTinhDiem!$B$24*L985)*N985,1)</f>
        <v>2</v>
      </c>
      <c r="P985" s="19" t="s">
        <v>3225</v>
      </c>
    </row>
    <row r="986" spans="1:16" ht="15" customHeight="1" x14ac:dyDescent="0.35">
      <c r="A986" s="18" t="s">
        <v>1828</v>
      </c>
      <c r="B986" s="18" t="s">
        <v>3228</v>
      </c>
      <c r="C986" s="18" t="s">
        <v>115</v>
      </c>
      <c r="D986" s="19">
        <v>8</v>
      </c>
      <c r="E986" s="19">
        <v>21</v>
      </c>
      <c r="F986" s="19">
        <v>9</v>
      </c>
      <c r="G986" s="19">
        <v>4</v>
      </c>
      <c r="H986" s="19">
        <v>3</v>
      </c>
      <c r="I986" s="19">
        <v>3</v>
      </c>
      <c r="J986" s="19">
        <v>2</v>
      </c>
      <c r="K986" s="20">
        <f>ROUND(1+(SUMPRODUCT(INDEX(CachTinhDiem!$B$8:$E$11,MATCH($B986,CachTinhDiem!$A$8:$A$11,0),0),$G986:$J986)-1)*9/4,1)</f>
        <v>4.2</v>
      </c>
      <c r="L986" s="20">
        <f>ROUND(1+(INDEX(CachTinhDiem!$B$15:$E$20,MATCH($C986,CachTinhDiem!$A$15:$A$20,0),MATCH($B986,CachTinhDiem!$B$14:$E$14,0))-1)*9/4,1)</f>
        <v>5.5</v>
      </c>
      <c r="M986" s="19">
        <f t="shared" si="15"/>
        <v>0</v>
      </c>
      <c r="N986" s="23">
        <f>MAX(0,1-M986*CachTinhDiem!$B$25)</f>
        <v>1</v>
      </c>
      <c r="O986" s="20">
        <f>ROUND((CachTinhDiem!$B$23*K986+CachTinhDiem!$B$24*L986)*N986,1)</f>
        <v>4.5999999999999996</v>
      </c>
      <c r="P986" s="19" t="s">
        <v>3227</v>
      </c>
    </row>
    <row r="987" spans="1:16" ht="15" customHeight="1" x14ac:dyDescent="0.35">
      <c r="A987" s="18" t="s">
        <v>1369</v>
      </c>
      <c r="B987" s="18" t="s">
        <v>3228</v>
      </c>
      <c r="C987" s="18" t="s">
        <v>90</v>
      </c>
      <c r="D987" s="19">
        <v>5</v>
      </c>
      <c r="E987" s="19">
        <v>20</v>
      </c>
      <c r="F987" s="19">
        <v>14</v>
      </c>
      <c r="G987" s="19">
        <v>4</v>
      </c>
      <c r="H987" s="19">
        <v>1</v>
      </c>
      <c r="I987" s="19">
        <v>3</v>
      </c>
      <c r="J987" s="19">
        <v>2</v>
      </c>
      <c r="K987" s="20">
        <f>ROUND(1+(SUMPRODUCT(INDEX(CachTinhDiem!$B$8:$E$11,MATCH($B987,CachTinhDiem!$A$8:$A$11,0),0),$G987:$J987)-1)*9/4,1)</f>
        <v>3.3</v>
      </c>
      <c r="L987" s="20">
        <f>ROUND(1+(INDEX(CachTinhDiem!$B$15:$E$20,MATCH($C987,CachTinhDiem!$A$15:$A$20,0),MATCH($B987,CachTinhDiem!$B$14:$E$14,0))-1)*9/4,1)</f>
        <v>3.3</v>
      </c>
      <c r="M987" s="19">
        <f t="shared" si="15"/>
        <v>0</v>
      </c>
      <c r="N987" s="23">
        <f>MAX(0,1-M987*CachTinhDiem!$B$25)</f>
        <v>1</v>
      </c>
      <c r="O987" s="20">
        <f>ROUND((CachTinhDiem!$B$23*K987+CachTinhDiem!$B$24*L987)*N987,1)</f>
        <v>3.3</v>
      </c>
      <c r="P987" s="19" t="s">
        <v>3227</v>
      </c>
    </row>
    <row r="988" spans="1:16" ht="15" customHeight="1" x14ac:dyDescent="0.35">
      <c r="A988" s="18" t="s">
        <v>1066</v>
      </c>
      <c r="B988" s="18" t="s">
        <v>3228</v>
      </c>
      <c r="C988" s="18" t="s">
        <v>90</v>
      </c>
      <c r="D988" s="19">
        <v>5</v>
      </c>
      <c r="E988" s="19">
        <v>15</v>
      </c>
      <c r="F988" s="19">
        <v>8</v>
      </c>
      <c r="G988" s="19">
        <v>3</v>
      </c>
      <c r="H988" s="19">
        <v>2</v>
      </c>
      <c r="I988" s="19">
        <v>3</v>
      </c>
      <c r="J988" s="19">
        <v>2</v>
      </c>
      <c r="K988" s="20">
        <f>ROUND(1+(SUMPRODUCT(INDEX(CachTinhDiem!$B$8:$E$11,MATCH($B988,CachTinhDiem!$A$8:$A$11,0),0),$G988:$J988)-1)*9/4,1)</f>
        <v>3.7</v>
      </c>
      <c r="L988" s="20">
        <f>ROUND(1+(INDEX(CachTinhDiem!$B$15:$E$20,MATCH($C988,CachTinhDiem!$A$15:$A$20,0),MATCH($B988,CachTinhDiem!$B$14:$E$14,0))-1)*9/4,1)</f>
        <v>3.3</v>
      </c>
      <c r="M988" s="19">
        <f t="shared" si="15"/>
        <v>0</v>
      </c>
      <c r="N988" s="23">
        <f>MAX(0,1-M988*CachTinhDiem!$B$25)</f>
        <v>1</v>
      </c>
      <c r="O988" s="20">
        <f>ROUND((CachTinhDiem!$B$23*K988+CachTinhDiem!$B$24*L988)*N988,1)</f>
        <v>3.6</v>
      </c>
      <c r="P988" s="19" t="s">
        <v>3227</v>
      </c>
    </row>
    <row r="989" spans="1:16" ht="15" customHeight="1" x14ac:dyDescent="0.35">
      <c r="A989" s="18" t="s">
        <v>2851</v>
      </c>
      <c r="B989" s="18" t="s">
        <v>3226</v>
      </c>
      <c r="C989" s="18" t="s">
        <v>138</v>
      </c>
      <c r="D989" s="19">
        <v>12</v>
      </c>
      <c r="E989" s="19">
        <v>38</v>
      </c>
      <c r="F989" s="19">
        <v>8</v>
      </c>
      <c r="G989" s="19">
        <v>2</v>
      </c>
      <c r="H989" s="19">
        <v>5</v>
      </c>
      <c r="I989" s="19">
        <v>5</v>
      </c>
      <c r="J989" s="19">
        <v>2</v>
      </c>
      <c r="K989" s="20">
        <f>ROUND(1+(SUMPRODUCT(INDEX(CachTinhDiem!$B$8:$E$11,MATCH($B989,CachTinhDiem!$A$8:$A$11,0),0),$G989:$J989)-1)*9/4,1)</f>
        <v>8.6999999999999993</v>
      </c>
      <c r="L989" s="20">
        <f>ROUND(1+(INDEX(CachTinhDiem!$B$15:$E$20,MATCH($C989,CachTinhDiem!$A$15:$A$20,0),MATCH($B989,CachTinhDiem!$B$14:$E$14,0))-1)*9/4,1)</f>
        <v>7.8</v>
      </c>
      <c r="M989" s="19">
        <f t="shared" si="15"/>
        <v>4</v>
      </c>
      <c r="N989" s="23">
        <f>MAX(0,1-M989*CachTinhDiem!$B$25)</f>
        <v>0.6</v>
      </c>
      <c r="O989" s="20">
        <f>ROUND((CachTinhDiem!$B$23*K989+CachTinhDiem!$B$24*L989)*N989,1)</f>
        <v>5.0999999999999996</v>
      </c>
      <c r="P989" s="19" t="s">
        <v>3227</v>
      </c>
    </row>
    <row r="990" spans="1:16" ht="15" customHeight="1" x14ac:dyDescent="0.35">
      <c r="A990" s="18" t="s">
        <v>1429</v>
      </c>
      <c r="B990" s="18" t="s">
        <v>3226</v>
      </c>
      <c r="C990" s="18" t="s">
        <v>150</v>
      </c>
      <c r="D990" s="19">
        <v>6</v>
      </c>
      <c r="E990" s="19">
        <v>17</v>
      </c>
      <c r="F990" s="19">
        <v>27</v>
      </c>
      <c r="G990" s="19">
        <v>4</v>
      </c>
      <c r="H990" s="19">
        <v>2</v>
      </c>
      <c r="I990" s="19">
        <v>2</v>
      </c>
      <c r="J990" s="19">
        <v>3</v>
      </c>
      <c r="K990" s="20">
        <f>ROUND(1+(SUMPRODUCT(INDEX(CachTinhDiem!$B$8:$E$11,MATCH($B990,CachTinhDiem!$A$8:$A$11,0),0),$G990:$J990)-1)*9/4,1)</f>
        <v>3.7</v>
      </c>
      <c r="L990" s="20">
        <f>ROUND(1+(INDEX(CachTinhDiem!$B$15:$E$20,MATCH($C990,CachTinhDiem!$A$15:$A$20,0),MATCH($B990,CachTinhDiem!$B$14:$E$14,0))-1)*9/4,1)</f>
        <v>10</v>
      </c>
      <c r="M990" s="19">
        <f t="shared" si="15"/>
        <v>10</v>
      </c>
      <c r="N990" s="23">
        <f>MAX(0,1-M990*CachTinhDiem!$B$25)</f>
        <v>0</v>
      </c>
      <c r="O990" s="20">
        <f>ROUND((CachTinhDiem!$B$23*K990+CachTinhDiem!$B$24*L990)*N990,1)</f>
        <v>0</v>
      </c>
      <c r="P990" s="19" t="s">
        <v>3225</v>
      </c>
    </row>
    <row r="991" spans="1:16" ht="15" customHeight="1" x14ac:dyDescent="0.35">
      <c r="A991" s="18" t="s">
        <v>2257</v>
      </c>
      <c r="B991" s="18" t="s">
        <v>3228</v>
      </c>
      <c r="C991" s="18" t="s">
        <v>138</v>
      </c>
      <c r="D991" s="19">
        <v>25</v>
      </c>
      <c r="E991" s="19">
        <v>40</v>
      </c>
      <c r="F991" s="19">
        <v>33</v>
      </c>
      <c r="G991" s="19">
        <v>2</v>
      </c>
      <c r="H991" s="19">
        <v>4</v>
      </c>
      <c r="I991" s="19">
        <v>5</v>
      </c>
      <c r="J991" s="19">
        <v>3</v>
      </c>
      <c r="K991" s="20">
        <f>ROUND(1+(SUMPRODUCT(INDEX(CachTinhDiem!$B$8:$E$11,MATCH($B991,CachTinhDiem!$A$8:$A$11,0),0),$G991:$J991)-1)*9/4,1)</f>
        <v>6.9</v>
      </c>
      <c r="L991" s="20">
        <f>ROUND(1+(INDEX(CachTinhDiem!$B$15:$E$20,MATCH($C991,CachTinhDiem!$A$15:$A$20,0),MATCH($B991,CachTinhDiem!$B$14:$E$14,0))-1)*9/4,1)</f>
        <v>1</v>
      </c>
      <c r="M991" s="19">
        <f t="shared" si="15"/>
        <v>0</v>
      </c>
      <c r="N991" s="23">
        <f>MAX(0,1-M991*CachTinhDiem!$B$25)</f>
        <v>1</v>
      </c>
      <c r="O991" s="20">
        <f>ROUND((CachTinhDiem!$B$23*K991+CachTinhDiem!$B$24*L991)*N991,1)</f>
        <v>5.0999999999999996</v>
      </c>
      <c r="P991" s="19" t="s">
        <v>3227</v>
      </c>
    </row>
    <row r="992" spans="1:16" ht="15" customHeight="1" x14ac:dyDescent="0.35">
      <c r="A992" s="18" t="s">
        <v>2793</v>
      </c>
      <c r="B992" s="18" t="s">
        <v>3229</v>
      </c>
      <c r="C992" s="18" t="s">
        <v>110</v>
      </c>
      <c r="D992" s="19">
        <v>14</v>
      </c>
      <c r="E992" s="19">
        <v>33</v>
      </c>
      <c r="F992" s="19">
        <v>15</v>
      </c>
      <c r="G992" s="19">
        <v>3</v>
      </c>
      <c r="H992" s="19">
        <v>1</v>
      </c>
      <c r="I992" s="19">
        <v>3</v>
      </c>
      <c r="J992" s="19">
        <v>5</v>
      </c>
      <c r="K992" s="20">
        <f>ROUND(1+(SUMPRODUCT(INDEX(CachTinhDiem!$B$8:$E$11,MATCH($B992,CachTinhDiem!$A$8:$A$11,0),0),$G992:$J992)-1)*9/4,1)</f>
        <v>5.5</v>
      </c>
      <c r="L992" s="20">
        <f>ROUND(1+(INDEX(CachTinhDiem!$B$15:$E$20,MATCH($C992,CachTinhDiem!$A$15:$A$20,0),MATCH($B992,CachTinhDiem!$B$14:$E$14,0))-1)*9/4,1)</f>
        <v>7.8</v>
      </c>
      <c r="M992" s="19">
        <f t="shared" si="15"/>
        <v>0</v>
      </c>
      <c r="N992" s="23">
        <f>MAX(0,1-M992*CachTinhDiem!$B$25)</f>
        <v>1</v>
      </c>
      <c r="O992" s="20">
        <f>ROUND((CachTinhDiem!$B$23*K992+CachTinhDiem!$B$24*L992)*N992,1)</f>
        <v>6.2</v>
      </c>
      <c r="P992" s="19" t="s">
        <v>3225</v>
      </c>
    </row>
    <row r="993" spans="1:16" ht="15" customHeight="1" x14ac:dyDescent="0.35">
      <c r="A993" s="18" t="s">
        <v>2316</v>
      </c>
      <c r="B993" s="18" t="s">
        <v>3228</v>
      </c>
      <c r="C993" s="18" t="s">
        <v>90</v>
      </c>
      <c r="D993" s="19">
        <v>18</v>
      </c>
      <c r="E993" s="19">
        <v>34</v>
      </c>
      <c r="F993" s="19">
        <v>12</v>
      </c>
      <c r="G993" s="19">
        <v>2</v>
      </c>
      <c r="H993" s="19">
        <v>3</v>
      </c>
      <c r="I993" s="19">
        <v>2</v>
      </c>
      <c r="J993" s="19">
        <v>3</v>
      </c>
      <c r="K993" s="20">
        <f>ROUND(1+(SUMPRODUCT(INDEX(CachTinhDiem!$B$8:$E$11,MATCH($B993,CachTinhDiem!$A$8:$A$11,0),0),$G993:$J993)-1)*9/4,1)</f>
        <v>5.0999999999999996</v>
      </c>
      <c r="L993" s="20">
        <f>ROUND(1+(INDEX(CachTinhDiem!$B$15:$E$20,MATCH($C993,CachTinhDiem!$A$15:$A$20,0),MATCH($B993,CachTinhDiem!$B$14:$E$14,0))-1)*9/4,1)</f>
        <v>3.3</v>
      </c>
      <c r="M993" s="19">
        <f t="shared" si="15"/>
        <v>6</v>
      </c>
      <c r="N993" s="23">
        <f>MAX(0,1-M993*CachTinhDiem!$B$25)</f>
        <v>0.39999999999999991</v>
      </c>
      <c r="O993" s="20">
        <f>ROUND((CachTinhDiem!$B$23*K993+CachTinhDiem!$B$24*L993)*N993,1)</f>
        <v>1.8</v>
      </c>
      <c r="P993" s="19" t="s">
        <v>3227</v>
      </c>
    </row>
    <row r="994" spans="1:16" ht="15" customHeight="1" x14ac:dyDescent="0.35">
      <c r="A994" s="18" t="s">
        <v>1818</v>
      </c>
      <c r="B994" s="18" t="s">
        <v>3226</v>
      </c>
      <c r="C994" s="18" t="s">
        <v>115</v>
      </c>
      <c r="D994" s="19">
        <v>13</v>
      </c>
      <c r="E994" s="19">
        <v>30</v>
      </c>
      <c r="F994" s="19">
        <v>12</v>
      </c>
      <c r="G994" s="19">
        <v>2</v>
      </c>
      <c r="H994" s="19">
        <v>4</v>
      </c>
      <c r="I994" s="19">
        <v>4</v>
      </c>
      <c r="J994" s="19">
        <v>2</v>
      </c>
      <c r="K994" s="20">
        <f>ROUND(1+(SUMPRODUCT(INDEX(CachTinhDiem!$B$8:$E$11,MATCH($B994,CachTinhDiem!$A$8:$A$11,0),0),$G994:$J994)-1)*9/4,1)</f>
        <v>6.9</v>
      </c>
      <c r="L994" s="20">
        <f>ROUND(1+(INDEX(CachTinhDiem!$B$15:$E$20,MATCH($C994,CachTinhDiem!$A$15:$A$20,0),MATCH($B994,CachTinhDiem!$B$14:$E$14,0))-1)*9/4,1)</f>
        <v>10</v>
      </c>
      <c r="M994" s="19">
        <f t="shared" si="15"/>
        <v>1</v>
      </c>
      <c r="N994" s="23">
        <f>MAX(0,1-M994*CachTinhDiem!$B$25)</f>
        <v>0.9</v>
      </c>
      <c r="O994" s="20">
        <f>ROUND((CachTinhDiem!$B$23*K994+CachTinhDiem!$B$24*L994)*N994,1)</f>
        <v>7</v>
      </c>
      <c r="P994" s="19" t="s">
        <v>3227</v>
      </c>
    </row>
    <row r="995" spans="1:16" ht="15" customHeight="1" x14ac:dyDescent="0.35">
      <c r="A995" s="18" t="s">
        <v>2921</v>
      </c>
      <c r="B995" s="18" t="s">
        <v>3228</v>
      </c>
      <c r="C995" s="18" t="s">
        <v>90</v>
      </c>
      <c r="D995" s="19">
        <v>5</v>
      </c>
      <c r="E995" s="19">
        <v>20</v>
      </c>
      <c r="F995" s="19">
        <v>7</v>
      </c>
      <c r="G995" s="19">
        <v>4</v>
      </c>
      <c r="H995" s="19">
        <v>1</v>
      </c>
      <c r="I995" s="19">
        <v>3</v>
      </c>
      <c r="J995" s="19">
        <v>5</v>
      </c>
      <c r="K995" s="20">
        <f>ROUND(1+(SUMPRODUCT(INDEX(CachTinhDiem!$B$8:$E$11,MATCH($B995,CachTinhDiem!$A$8:$A$11,0),0),$G995:$J995)-1)*9/4,1)</f>
        <v>7.3</v>
      </c>
      <c r="L995" s="20">
        <f>ROUND(1+(INDEX(CachTinhDiem!$B$15:$E$20,MATCH($C995,CachTinhDiem!$A$15:$A$20,0),MATCH($B995,CachTinhDiem!$B$14:$E$14,0))-1)*9/4,1)</f>
        <v>3.3</v>
      </c>
      <c r="M995" s="19">
        <f t="shared" si="15"/>
        <v>0</v>
      </c>
      <c r="N995" s="23">
        <f>MAX(0,1-M995*CachTinhDiem!$B$25)</f>
        <v>1</v>
      </c>
      <c r="O995" s="20">
        <f>ROUND((CachTinhDiem!$B$23*K995+CachTinhDiem!$B$24*L995)*N995,1)</f>
        <v>6.1</v>
      </c>
      <c r="P995" s="19" t="s">
        <v>3227</v>
      </c>
    </row>
    <row r="996" spans="1:16" ht="15" customHeight="1" x14ac:dyDescent="0.35">
      <c r="A996" s="18" t="s">
        <v>2348</v>
      </c>
      <c r="B996" s="18" t="s">
        <v>3229</v>
      </c>
      <c r="C996" s="18" t="s">
        <v>150</v>
      </c>
      <c r="D996" s="19">
        <v>26</v>
      </c>
      <c r="E996" s="19">
        <v>40</v>
      </c>
      <c r="F996" s="19">
        <v>23</v>
      </c>
      <c r="G996" s="19">
        <v>1</v>
      </c>
      <c r="H996" s="19">
        <v>5</v>
      </c>
      <c r="I996" s="19">
        <v>2</v>
      </c>
      <c r="J996" s="19">
        <v>3</v>
      </c>
      <c r="K996" s="20">
        <f>ROUND(1+(SUMPRODUCT(INDEX(CachTinhDiem!$B$8:$E$11,MATCH($B996,CachTinhDiem!$A$8:$A$11,0),0),$G996:$J996)-1)*9/4,1)</f>
        <v>5.7</v>
      </c>
      <c r="L996" s="20">
        <f>ROUND(1+(INDEX(CachTinhDiem!$B$15:$E$20,MATCH($C996,CachTinhDiem!$A$15:$A$20,0),MATCH($B996,CachTinhDiem!$B$14:$E$14,0))-1)*9/4,1)</f>
        <v>7.8</v>
      </c>
      <c r="M996" s="19">
        <f t="shared" si="15"/>
        <v>3</v>
      </c>
      <c r="N996" s="23">
        <f>MAX(0,1-M996*CachTinhDiem!$B$25)</f>
        <v>0.7</v>
      </c>
      <c r="O996" s="20">
        <f>ROUND((CachTinhDiem!$B$23*K996+CachTinhDiem!$B$24*L996)*N996,1)</f>
        <v>4.4000000000000004</v>
      </c>
      <c r="P996" s="19" t="s">
        <v>3227</v>
      </c>
    </row>
    <row r="997" spans="1:16" ht="15" customHeight="1" x14ac:dyDescent="0.35">
      <c r="A997" s="18" t="s">
        <v>1139</v>
      </c>
      <c r="B997" s="18" t="s">
        <v>3228</v>
      </c>
      <c r="C997" s="18" t="s">
        <v>90</v>
      </c>
      <c r="D997" s="19">
        <v>10</v>
      </c>
      <c r="E997" s="19">
        <v>24</v>
      </c>
      <c r="F997" s="19">
        <v>8</v>
      </c>
      <c r="G997" s="19">
        <v>2</v>
      </c>
      <c r="H997" s="19">
        <v>3</v>
      </c>
      <c r="I997" s="19">
        <v>3</v>
      </c>
      <c r="J997" s="19">
        <v>3</v>
      </c>
      <c r="K997" s="20">
        <f>ROUND(1+(SUMPRODUCT(INDEX(CachTinhDiem!$B$8:$E$11,MATCH($B997,CachTinhDiem!$A$8:$A$11,0),0),$G997:$J997)-1)*9/4,1)</f>
        <v>5.5</v>
      </c>
      <c r="L997" s="20">
        <f>ROUND(1+(INDEX(CachTinhDiem!$B$15:$E$20,MATCH($C997,CachTinhDiem!$A$15:$A$20,0),MATCH($B997,CachTinhDiem!$B$14:$E$14,0))-1)*9/4,1)</f>
        <v>3.3</v>
      </c>
      <c r="M997" s="19">
        <f t="shared" si="15"/>
        <v>2</v>
      </c>
      <c r="N997" s="23">
        <f>MAX(0,1-M997*CachTinhDiem!$B$25)</f>
        <v>0.8</v>
      </c>
      <c r="O997" s="20">
        <f>ROUND((CachTinhDiem!$B$23*K997+CachTinhDiem!$B$24*L997)*N997,1)</f>
        <v>3.9</v>
      </c>
      <c r="P997" s="19" t="s">
        <v>3225</v>
      </c>
    </row>
    <row r="998" spans="1:16" ht="15" customHeight="1" x14ac:dyDescent="0.35">
      <c r="A998" s="18" t="s">
        <v>1149</v>
      </c>
      <c r="B998" s="18" t="s">
        <v>3229</v>
      </c>
      <c r="C998" s="18" t="s">
        <v>115</v>
      </c>
      <c r="D998" s="19">
        <v>5</v>
      </c>
      <c r="E998" s="19">
        <v>19</v>
      </c>
      <c r="F998" s="19">
        <v>33</v>
      </c>
      <c r="G998" s="19">
        <v>4</v>
      </c>
      <c r="H998" s="19">
        <v>1</v>
      </c>
      <c r="I998" s="19">
        <v>4</v>
      </c>
      <c r="J998" s="19">
        <v>4</v>
      </c>
      <c r="K998" s="20">
        <f>ROUND(1+(SUMPRODUCT(INDEX(CachTinhDiem!$B$8:$E$11,MATCH($B998,CachTinhDiem!$A$8:$A$11,0),0),$G998:$J998)-1)*9/4,1)</f>
        <v>5.7</v>
      </c>
      <c r="L998" s="20">
        <f>ROUND(1+(INDEX(CachTinhDiem!$B$15:$E$20,MATCH($C998,CachTinhDiem!$A$15:$A$20,0),MATCH($B998,CachTinhDiem!$B$14:$E$14,0))-1)*9/4,1)</f>
        <v>10</v>
      </c>
      <c r="M998" s="19">
        <f t="shared" si="15"/>
        <v>14</v>
      </c>
      <c r="N998" s="23">
        <f>MAX(0,1-M998*CachTinhDiem!$B$25)</f>
        <v>0</v>
      </c>
      <c r="O998" s="20">
        <f>ROUND((CachTinhDiem!$B$23*K998+CachTinhDiem!$B$24*L998)*N998,1)</f>
        <v>0</v>
      </c>
      <c r="P998" s="19" t="s">
        <v>3227</v>
      </c>
    </row>
    <row r="999" spans="1:16" ht="15" customHeight="1" x14ac:dyDescent="0.35">
      <c r="A999" s="18" t="s">
        <v>1860</v>
      </c>
      <c r="B999" s="18" t="s">
        <v>3224</v>
      </c>
      <c r="C999" s="18" t="s">
        <v>103</v>
      </c>
      <c r="D999" s="19">
        <v>14</v>
      </c>
      <c r="E999" s="19">
        <v>35</v>
      </c>
      <c r="F999" s="19">
        <v>16</v>
      </c>
      <c r="G999" s="19">
        <v>2</v>
      </c>
      <c r="H999" s="19">
        <v>4</v>
      </c>
      <c r="I999" s="19">
        <v>3</v>
      </c>
      <c r="J999" s="19">
        <v>4</v>
      </c>
      <c r="K999" s="20">
        <f>ROUND(1+(SUMPRODUCT(INDEX(CachTinhDiem!$B$8:$E$11,MATCH($B999,CachTinhDiem!$A$8:$A$11,0),0),$G999:$J999)-1)*9/4,1)</f>
        <v>5.7</v>
      </c>
      <c r="L999" s="20">
        <f>ROUND(1+(INDEX(CachTinhDiem!$B$15:$E$20,MATCH($C999,CachTinhDiem!$A$15:$A$20,0),MATCH($B999,CachTinhDiem!$B$14:$E$14,0))-1)*9/4,1)</f>
        <v>3.3</v>
      </c>
      <c r="M999" s="19">
        <f t="shared" si="15"/>
        <v>0</v>
      </c>
      <c r="N999" s="23">
        <f>MAX(0,1-M999*CachTinhDiem!$B$25)</f>
        <v>1</v>
      </c>
      <c r="O999" s="20">
        <f>ROUND((CachTinhDiem!$B$23*K999+CachTinhDiem!$B$24*L999)*N999,1)</f>
        <v>5</v>
      </c>
      <c r="P999" s="19" t="s">
        <v>3227</v>
      </c>
    </row>
    <row r="1000" spans="1:16" ht="15" customHeight="1" x14ac:dyDescent="0.35">
      <c r="A1000" s="18" t="s">
        <v>2318</v>
      </c>
      <c r="B1000" s="18" t="s">
        <v>3224</v>
      </c>
      <c r="C1000" s="18" t="s">
        <v>103</v>
      </c>
      <c r="D1000" s="19">
        <v>15</v>
      </c>
      <c r="E1000" s="19">
        <v>31</v>
      </c>
      <c r="F1000" s="19">
        <v>34</v>
      </c>
      <c r="G1000" s="19">
        <v>2</v>
      </c>
      <c r="H1000" s="19">
        <v>3</v>
      </c>
      <c r="I1000" s="19">
        <v>2</v>
      </c>
      <c r="J1000" s="19">
        <v>5</v>
      </c>
      <c r="K1000" s="20">
        <f>ROUND(1+(SUMPRODUCT(INDEX(CachTinhDiem!$B$8:$E$11,MATCH($B1000,CachTinhDiem!$A$8:$A$11,0),0),$G1000:$J1000)-1)*9/4,1)</f>
        <v>4.4000000000000004</v>
      </c>
      <c r="L1000" s="20">
        <f>ROUND(1+(INDEX(CachTinhDiem!$B$15:$E$20,MATCH($C1000,CachTinhDiem!$A$15:$A$20,0),MATCH($B1000,CachTinhDiem!$B$14:$E$14,0))-1)*9/4,1)</f>
        <v>3.3</v>
      </c>
      <c r="M1000" s="19">
        <f t="shared" si="15"/>
        <v>3</v>
      </c>
      <c r="N1000" s="23">
        <f>MAX(0,1-M1000*CachTinhDiem!$B$25)</f>
        <v>0.7</v>
      </c>
      <c r="O1000" s="20">
        <f>ROUND((CachTinhDiem!$B$23*K1000+CachTinhDiem!$B$24*L1000)*N1000,1)</f>
        <v>2.8</v>
      </c>
      <c r="P1000" s="19" t="s">
        <v>3227</v>
      </c>
    </row>
    <row r="1001" spans="1:16" ht="15" customHeight="1" x14ac:dyDescent="0.35">
      <c r="A1001" s="18" t="s">
        <v>2048</v>
      </c>
      <c r="B1001" s="18" t="s">
        <v>3224</v>
      </c>
      <c r="C1001" s="18" t="s">
        <v>103</v>
      </c>
      <c r="D1001" s="19">
        <v>12</v>
      </c>
      <c r="E1001" s="19">
        <v>31</v>
      </c>
      <c r="F1001" s="19">
        <v>8</v>
      </c>
      <c r="G1001" s="19">
        <v>3</v>
      </c>
      <c r="H1001" s="19">
        <v>3</v>
      </c>
      <c r="I1001" s="19">
        <v>4</v>
      </c>
      <c r="J1001" s="19">
        <v>4</v>
      </c>
      <c r="K1001" s="20">
        <f>ROUND(1+(SUMPRODUCT(INDEX(CachTinhDiem!$B$8:$E$11,MATCH($B1001,CachTinhDiem!$A$8:$A$11,0),0),$G1001:$J1001)-1)*9/4,1)</f>
        <v>6.9</v>
      </c>
      <c r="L1001" s="20">
        <f>ROUND(1+(INDEX(CachTinhDiem!$B$15:$E$20,MATCH($C1001,CachTinhDiem!$A$15:$A$20,0),MATCH($B1001,CachTinhDiem!$B$14:$E$14,0))-1)*9/4,1)</f>
        <v>3.3</v>
      </c>
      <c r="M1001" s="19">
        <f t="shared" si="15"/>
        <v>4</v>
      </c>
      <c r="N1001" s="23">
        <f>MAX(0,1-M1001*CachTinhDiem!$B$25)</f>
        <v>0.6</v>
      </c>
      <c r="O1001" s="20">
        <f>ROUND((CachTinhDiem!$B$23*K1001+CachTinhDiem!$B$24*L1001)*N1001,1)</f>
        <v>3.5</v>
      </c>
      <c r="P1001" s="19" t="s">
        <v>3225</v>
      </c>
    </row>
    <row r="1002" spans="1:16" ht="15" customHeight="1" x14ac:dyDescent="0.35">
      <c r="A1002" s="18" t="s">
        <v>1794</v>
      </c>
      <c r="B1002" s="18" t="s">
        <v>3226</v>
      </c>
      <c r="C1002" s="18" t="s">
        <v>103</v>
      </c>
      <c r="D1002" s="19">
        <v>15</v>
      </c>
      <c r="E1002" s="19">
        <v>35</v>
      </c>
      <c r="F1002" s="19">
        <v>7</v>
      </c>
      <c r="G1002" s="19">
        <v>2</v>
      </c>
      <c r="H1002" s="19">
        <v>5</v>
      </c>
      <c r="I1002" s="19">
        <v>3</v>
      </c>
      <c r="J1002" s="19">
        <v>4</v>
      </c>
      <c r="K1002" s="20">
        <f>ROUND(1+(SUMPRODUCT(INDEX(CachTinhDiem!$B$8:$E$11,MATCH($B1002,CachTinhDiem!$A$8:$A$11,0),0),$G1002:$J1002)-1)*9/4,1)</f>
        <v>7.3</v>
      </c>
      <c r="L1002" s="20">
        <f>ROUND(1+(INDEX(CachTinhDiem!$B$15:$E$20,MATCH($C1002,CachTinhDiem!$A$15:$A$20,0),MATCH($B1002,CachTinhDiem!$B$14:$E$14,0))-1)*9/4,1)</f>
        <v>3.3</v>
      </c>
      <c r="M1002" s="19">
        <f t="shared" si="15"/>
        <v>8</v>
      </c>
      <c r="N1002" s="23">
        <f>MAX(0,1-M1002*CachTinhDiem!$B$25)</f>
        <v>0.19999999999999996</v>
      </c>
      <c r="O1002" s="20">
        <f>ROUND((CachTinhDiem!$B$23*K1002+CachTinhDiem!$B$24*L1002)*N1002,1)</f>
        <v>1.2</v>
      </c>
      <c r="P1002" s="19" t="s">
        <v>3227</v>
      </c>
    </row>
    <row r="1003" spans="1:16" ht="15" customHeight="1" x14ac:dyDescent="0.35">
      <c r="A1003" s="18" t="s">
        <v>706</v>
      </c>
      <c r="B1003" s="18" t="s">
        <v>3228</v>
      </c>
      <c r="C1003" s="18" t="s">
        <v>150</v>
      </c>
      <c r="D1003" s="19">
        <v>6</v>
      </c>
      <c r="E1003" s="19">
        <v>17</v>
      </c>
      <c r="F1003" s="19">
        <v>37</v>
      </c>
      <c r="G1003" s="19">
        <v>4</v>
      </c>
      <c r="H1003" s="19">
        <v>2</v>
      </c>
      <c r="I1003" s="19">
        <v>2</v>
      </c>
      <c r="J1003" s="19">
        <v>2</v>
      </c>
      <c r="K1003" s="20">
        <f>ROUND(1+(SUMPRODUCT(INDEX(CachTinhDiem!$B$8:$E$11,MATCH($B1003,CachTinhDiem!$A$8:$A$11,0),0),$G1003:$J1003)-1)*9/4,1)</f>
        <v>3.3</v>
      </c>
      <c r="L1003" s="20">
        <f>ROUND(1+(INDEX(CachTinhDiem!$B$15:$E$20,MATCH($C1003,CachTinhDiem!$A$15:$A$20,0),MATCH($B1003,CachTinhDiem!$B$14:$E$14,0))-1)*9/4,1)</f>
        <v>5.5</v>
      </c>
      <c r="M1003" s="19">
        <f t="shared" si="15"/>
        <v>20</v>
      </c>
      <c r="N1003" s="23">
        <f>MAX(0,1-M1003*CachTinhDiem!$B$25)</f>
        <v>0</v>
      </c>
      <c r="O1003" s="20">
        <f>ROUND((CachTinhDiem!$B$23*K1003+CachTinhDiem!$B$24*L1003)*N1003,1)</f>
        <v>0</v>
      </c>
      <c r="P1003" s="19" t="s">
        <v>3227</v>
      </c>
    </row>
    <row r="1004" spans="1:16" ht="15" customHeight="1" x14ac:dyDescent="0.35">
      <c r="A1004" s="18" t="s">
        <v>221</v>
      </c>
      <c r="B1004" s="18" t="s">
        <v>3226</v>
      </c>
      <c r="C1004" s="18" t="s">
        <v>150</v>
      </c>
      <c r="D1004" s="19">
        <v>5</v>
      </c>
      <c r="E1004" s="19">
        <v>19</v>
      </c>
      <c r="F1004" s="19">
        <v>5</v>
      </c>
      <c r="G1004" s="19">
        <v>4</v>
      </c>
      <c r="H1004" s="19">
        <v>1</v>
      </c>
      <c r="I1004" s="19">
        <v>2</v>
      </c>
      <c r="J1004" s="19">
        <v>3</v>
      </c>
      <c r="K1004" s="20">
        <f>ROUND(1+(SUMPRODUCT(INDEX(CachTinhDiem!$B$8:$E$11,MATCH($B1004,CachTinhDiem!$A$8:$A$11,0),0),$G1004:$J1004)-1)*9/4,1)</f>
        <v>3</v>
      </c>
      <c r="L1004" s="20">
        <f>ROUND(1+(INDEX(CachTinhDiem!$B$15:$E$20,MATCH($C1004,CachTinhDiem!$A$15:$A$20,0),MATCH($B1004,CachTinhDiem!$B$14:$E$14,0))-1)*9/4,1)</f>
        <v>10</v>
      </c>
      <c r="M1004" s="19">
        <f t="shared" si="15"/>
        <v>0</v>
      </c>
      <c r="N1004" s="23">
        <f>MAX(0,1-M1004*CachTinhDiem!$B$25)</f>
        <v>1</v>
      </c>
      <c r="O1004" s="20">
        <f>ROUND((CachTinhDiem!$B$23*K1004+CachTinhDiem!$B$24*L1004)*N1004,1)</f>
        <v>5.0999999999999996</v>
      </c>
      <c r="P1004" s="19" t="s">
        <v>3225</v>
      </c>
    </row>
    <row r="1005" spans="1:16" ht="15" customHeight="1" x14ac:dyDescent="0.35">
      <c r="A1005" s="18" t="s">
        <v>1970</v>
      </c>
      <c r="B1005" s="18" t="s">
        <v>3226</v>
      </c>
      <c r="C1005" s="18" t="s">
        <v>103</v>
      </c>
      <c r="D1005" s="19">
        <v>5</v>
      </c>
      <c r="E1005" s="19">
        <v>14</v>
      </c>
      <c r="F1005" s="19">
        <v>17</v>
      </c>
      <c r="G1005" s="19">
        <v>4</v>
      </c>
      <c r="H1005" s="19">
        <v>1</v>
      </c>
      <c r="I1005" s="19">
        <v>3</v>
      </c>
      <c r="J1005" s="19">
        <v>4</v>
      </c>
      <c r="K1005" s="20">
        <f>ROUND(1+(SUMPRODUCT(INDEX(CachTinhDiem!$B$8:$E$11,MATCH($B1005,CachTinhDiem!$A$8:$A$11,0),0),$G1005:$J1005)-1)*9/4,1)</f>
        <v>4.5999999999999996</v>
      </c>
      <c r="L1005" s="20">
        <f>ROUND(1+(INDEX(CachTinhDiem!$B$15:$E$20,MATCH($C1005,CachTinhDiem!$A$15:$A$20,0),MATCH($B1005,CachTinhDiem!$B$14:$E$14,0))-1)*9/4,1)</f>
        <v>3.3</v>
      </c>
      <c r="M1005" s="19">
        <f t="shared" si="15"/>
        <v>3</v>
      </c>
      <c r="N1005" s="23">
        <f>MAX(0,1-M1005*CachTinhDiem!$B$25)</f>
        <v>0.7</v>
      </c>
      <c r="O1005" s="20">
        <f>ROUND((CachTinhDiem!$B$23*K1005+CachTinhDiem!$B$24*L1005)*N1005,1)</f>
        <v>2.9</v>
      </c>
      <c r="P1005" s="19" t="s">
        <v>3225</v>
      </c>
    </row>
    <row r="1006" spans="1:16" ht="15" customHeight="1" x14ac:dyDescent="0.35">
      <c r="A1006" s="18" t="s">
        <v>1222</v>
      </c>
      <c r="B1006" s="18" t="s">
        <v>3228</v>
      </c>
      <c r="C1006" s="18" t="s">
        <v>110</v>
      </c>
      <c r="D1006" s="19">
        <v>5</v>
      </c>
      <c r="E1006" s="19">
        <v>17</v>
      </c>
      <c r="F1006" s="19">
        <v>20</v>
      </c>
      <c r="G1006" s="19">
        <v>3</v>
      </c>
      <c r="H1006" s="19">
        <v>2</v>
      </c>
      <c r="I1006" s="19">
        <v>3</v>
      </c>
      <c r="J1006" s="19">
        <v>3</v>
      </c>
      <c r="K1006" s="20">
        <f>ROUND(1+(SUMPRODUCT(INDEX(CachTinhDiem!$B$8:$E$11,MATCH($B1006,CachTinhDiem!$A$8:$A$11,0),0),$G1006:$J1006)-1)*9/4,1)</f>
        <v>5.0999999999999996</v>
      </c>
      <c r="L1006" s="20">
        <f>ROUND(1+(INDEX(CachTinhDiem!$B$15:$E$20,MATCH($C1006,CachTinhDiem!$A$15:$A$20,0),MATCH($B1006,CachTinhDiem!$B$14:$E$14,0))-1)*9/4,1)</f>
        <v>7.8</v>
      </c>
      <c r="M1006" s="19">
        <f t="shared" si="15"/>
        <v>3</v>
      </c>
      <c r="N1006" s="23">
        <f>MAX(0,1-M1006*CachTinhDiem!$B$25)</f>
        <v>0.7</v>
      </c>
      <c r="O1006" s="20">
        <f>ROUND((CachTinhDiem!$B$23*K1006+CachTinhDiem!$B$24*L1006)*N1006,1)</f>
        <v>4.0999999999999996</v>
      </c>
      <c r="P1006" s="19" t="s">
        <v>3227</v>
      </c>
    </row>
    <row r="1007" spans="1:16" ht="15" customHeight="1" x14ac:dyDescent="0.35">
      <c r="A1007" s="18" t="s">
        <v>1056</v>
      </c>
      <c r="B1007" s="18" t="s">
        <v>3229</v>
      </c>
      <c r="C1007" s="18" t="s">
        <v>138</v>
      </c>
      <c r="D1007" s="19">
        <v>13</v>
      </c>
      <c r="E1007" s="19">
        <v>25</v>
      </c>
      <c r="F1007" s="19">
        <v>39</v>
      </c>
      <c r="G1007" s="19">
        <v>2</v>
      </c>
      <c r="H1007" s="19">
        <v>3</v>
      </c>
      <c r="I1007" s="19">
        <v>5</v>
      </c>
      <c r="J1007" s="19">
        <v>3</v>
      </c>
      <c r="K1007" s="20">
        <f>ROUND(1+(SUMPRODUCT(INDEX(CachTinhDiem!$B$8:$E$11,MATCH($B1007,CachTinhDiem!$A$8:$A$11,0),0),$G1007:$J1007)-1)*9/4,1)</f>
        <v>6.6</v>
      </c>
      <c r="L1007" s="20">
        <f>ROUND(1+(INDEX(CachTinhDiem!$B$15:$E$20,MATCH($C1007,CachTinhDiem!$A$15:$A$20,0),MATCH($B1007,CachTinhDiem!$B$14:$E$14,0))-1)*9/4,1)</f>
        <v>7.8</v>
      </c>
      <c r="M1007" s="19">
        <f t="shared" si="15"/>
        <v>14</v>
      </c>
      <c r="N1007" s="23">
        <f>MAX(0,1-M1007*CachTinhDiem!$B$25)</f>
        <v>0</v>
      </c>
      <c r="O1007" s="20">
        <f>ROUND((CachTinhDiem!$B$23*K1007+CachTinhDiem!$B$24*L1007)*N1007,1)</f>
        <v>0</v>
      </c>
      <c r="P1007" s="19" t="s">
        <v>3227</v>
      </c>
    </row>
    <row r="1008" spans="1:16" ht="15" customHeight="1" x14ac:dyDescent="0.35">
      <c r="A1008" s="18" t="s">
        <v>1061</v>
      </c>
      <c r="B1008" s="18" t="s">
        <v>3226</v>
      </c>
      <c r="C1008" s="18" t="s">
        <v>115</v>
      </c>
      <c r="D1008" s="19">
        <v>9</v>
      </c>
      <c r="E1008" s="19">
        <v>26</v>
      </c>
      <c r="F1008" s="19">
        <v>6</v>
      </c>
      <c r="G1008" s="19">
        <v>3</v>
      </c>
      <c r="H1008" s="19">
        <v>2</v>
      </c>
      <c r="I1008" s="19">
        <v>2</v>
      </c>
      <c r="J1008" s="19">
        <v>2</v>
      </c>
      <c r="K1008" s="20">
        <f>ROUND(1+(SUMPRODUCT(INDEX(CachTinhDiem!$B$8:$E$11,MATCH($B1008,CachTinhDiem!$A$8:$A$11,0),0),$G1008:$J1008)-1)*9/4,1)</f>
        <v>3.3</v>
      </c>
      <c r="L1008" s="20">
        <f>ROUND(1+(INDEX(CachTinhDiem!$B$15:$E$20,MATCH($C1008,CachTinhDiem!$A$15:$A$20,0),MATCH($B1008,CachTinhDiem!$B$14:$E$14,0))-1)*9/4,1)</f>
        <v>10</v>
      </c>
      <c r="M1008" s="19">
        <f t="shared" si="15"/>
        <v>3</v>
      </c>
      <c r="N1008" s="23">
        <f>MAX(0,1-M1008*CachTinhDiem!$B$25)</f>
        <v>0.7</v>
      </c>
      <c r="O1008" s="20">
        <f>ROUND((CachTinhDiem!$B$23*K1008+CachTinhDiem!$B$24*L1008)*N1008,1)</f>
        <v>3.7</v>
      </c>
      <c r="P1008" s="19" t="s">
        <v>3227</v>
      </c>
    </row>
    <row r="1009" spans="1:16" ht="15" customHeight="1" x14ac:dyDescent="0.35">
      <c r="A1009" s="18" t="s">
        <v>1808</v>
      </c>
      <c r="B1009" s="18" t="s">
        <v>3229</v>
      </c>
      <c r="C1009" s="18" t="s">
        <v>150</v>
      </c>
      <c r="D1009" s="19">
        <v>5</v>
      </c>
      <c r="E1009" s="19">
        <v>18</v>
      </c>
      <c r="F1009" s="19">
        <v>26</v>
      </c>
      <c r="G1009" s="19">
        <v>4</v>
      </c>
      <c r="H1009" s="19">
        <v>1</v>
      </c>
      <c r="I1009" s="19">
        <v>4</v>
      </c>
      <c r="J1009" s="19">
        <v>3</v>
      </c>
      <c r="K1009" s="20">
        <f>ROUND(1+(SUMPRODUCT(INDEX(CachTinhDiem!$B$8:$E$11,MATCH($B1009,CachTinhDiem!$A$8:$A$11,0),0),$G1009:$J1009)-1)*9/4,1)</f>
        <v>5.0999999999999996</v>
      </c>
      <c r="L1009" s="20">
        <f>ROUND(1+(INDEX(CachTinhDiem!$B$15:$E$20,MATCH($C1009,CachTinhDiem!$A$15:$A$20,0),MATCH($B1009,CachTinhDiem!$B$14:$E$14,0))-1)*9/4,1)</f>
        <v>7.8</v>
      </c>
      <c r="M1009" s="19">
        <f t="shared" si="15"/>
        <v>8</v>
      </c>
      <c r="N1009" s="23">
        <f>MAX(0,1-M1009*CachTinhDiem!$B$25)</f>
        <v>0.19999999999999996</v>
      </c>
      <c r="O1009" s="20">
        <f>ROUND((CachTinhDiem!$B$23*K1009+CachTinhDiem!$B$24*L1009)*N1009,1)</f>
        <v>1.2</v>
      </c>
      <c r="P1009" s="19" t="s">
        <v>3227</v>
      </c>
    </row>
    <row r="1010" spans="1:16" ht="15" customHeight="1" x14ac:dyDescent="0.35">
      <c r="A1010" s="18" t="s">
        <v>3148</v>
      </c>
      <c r="B1010" s="18" t="s">
        <v>3229</v>
      </c>
      <c r="C1010" s="18" t="s">
        <v>150</v>
      </c>
      <c r="D1010" s="19">
        <v>26</v>
      </c>
      <c r="E1010" s="19">
        <v>40</v>
      </c>
      <c r="F1010" s="19">
        <v>30</v>
      </c>
      <c r="G1010" s="19">
        <v>2</v>
      </c>
      <c r="H1010" s="19">
        <v>4</v>
      </c>
      <c r="I1010" s="19">
        <v>3</v>
      </c>
      <c r="J1010" s="19">
        <v>3</v>
      </c>
      <c r="K1010" s="20">
        <f>ROUND(1+(SUMPRODUCT(INDEX(CachTinhDiem!$B$8:$E$11,MATCH($B1010,CachTinhDiem!$A$8:$A$11,0),0),$G1010:$J1010)-1)*9/4,1)</f>
        <v>6</v>
      </c>
      <c r="L1010" s="20">
        <f>ROUND(1+(INDEX(CachTinhDiem!$B$15:$E$20,MATCH($C1010,CachTinhDiem!$A$15:$A$20,0),MATCH($B1010,CachTinhDiem!$B$14:$E$14,0))-1)*9/4,1)</f>
        <v>7.8</v>
      </c>
      <c r="M1010" s="19">
        <f t="shared" si="15"/>
        <v>0</v>
      </c>
      <c r="N1010" s="23">
        <f>MAX(0,1-M1010*CachTinhDiem!$B$25)</f>
        <v>1</v>
      </c>
      <c r="O1010" s="20">
        <f>ROUND((CachTinhDiem!$B$23*K1010+CachTinhDiem!$B$24*L1010)*N1010,1)</f>
        <v>6.5</v>
      </c>
      <c r="P1010" s="19" t="s">
        <v>3225</v>
      </c>
    </row>
    <row r="1011" spans="1:16" ht="15" customHeight="1" x14ac:dyDescent="0.35">
      <c r="A1011" s="18" t="s">
        <v>2535</v>
      </c>
      <c r="B1011" s="18" t="s">
        <v>3228</v>
      </c>
      <c r="C1011" s="18" t="s">
        <v>103</v>
      </c>
      <c r="D1011" s="19">
        <v>7</v>
      </c>
      <c r="E1011" s="19">
        <v>34</v>
      </c>
      <c r="F1011" s="19">
        <v>28</v>
      </c>
      <c r="G1011" s="19">
        <v>4</v>
      </c>
      <c r="H1011" s="19">
        <v>1</v>
      </c>
      <c r="I1011" s="19">
        <v>4</v>
      </c>
      <c r="J1011" s="19">
        <v>5</v>
      </c>
      <c r="K1011" s="20">
        <f>ROUND(1+(SUMPRODUCT(INDEX(CachTinhDiem!$B$8:$E$11,MATCH($B1011,CachTinhDiem!$A$8:$A$11,0),0),$G1011:$J1011)-1)*9/4,1)</f>
        <v>7.8</v>
      </c>
      <c r="L1011" s="20">
        <f>ROUND(1+(INDEX(CachTinhDiem!$B$15:$E$20,MATCH($C1011,CachTinhDiem!$A$15:$A$20,0),MATCH($B1011,CachTinhDiem!$B$14:$E$14,0))-1)*9/4,1)</f>
        <v>10</v>
      </c>
      <c r="M1011" s="19">
        <f t="shared" si="15"/>
        <v>0</v>
      </c>
      <c r="N1011" s="23">
        <f>MAX(0,1-M1011*CachTinhDiem!$B$25)</f>
        <v>1</v>
      </c>
      <c r="O1011" s="20">
        <f>ROUND((CachTinhDiem!$B$23*K1011+CachTinhDiem!$B$24*L1011)*N1011,1)</f>
        <v>8.5</v>
      </c>
      <c r="P1011" s="19" t="s">
        <v>3225</v>
      </c>
    </row>
    <row r="1012" spans="1:16" ht="15" customHeight="1" x14ac:dyDescent="0.35">
      <c r="A1012" s="18" t="s">
        <v>2137</v>
      </c>
      <c r="B1012" s="18" t="s">
        <v>3224</v>
      </c>
      <c r="C1012" s="18" t="s">
        <v>138</v>
      </c>
      <c r="D1012" s="19">
        <v>24</v>
      </c>
      <c r="E1012" s="19">
        <v>40</v>
      </c>
      <c r="F1012" s="19">
        <v>8</v>
      </c>
      <c r="G1012" s="19">
        <v>2</v>
      </c>
      <c r="H1012" s="19">
        <v>4</v>
      </c>
      <c r="I1012" s="19">
        <v>5</v>
      </c>
      <c r="J1012" s="19">
        <v>3</v>
      </c>
      <c r="K1012" s="20">
        <f>ROUND(1+(SUMPRODUCT(INDEX(CachTinhDiem!$B$8:$E$11,MATCH($B1012,CachTinhDiem!$A$8:$A$11,0),0),$G1012:$J1012)-1)*9/4,1)</f>
        <v>7.8</v>
      </c>
      <c r="L1012" s="20">
        <f>ROUND(1+(INDEX(CachTinhDiem!$B$15:$E$20,MATCH($C1012,CachTinhDiem!$A$15:$A$20,0),MATCH($B1012,CachTinhDiem!$B$14:$E$14,0))-1)*9/4,1)</f>
        <v>10</v>
      </c>
      <c r="M1012" s="19">
        <f t="shared" si="15"/>
        <v>16</v>
      </c>
      <c r="N1012" s="23">
        <f>MAX(0,1-M1012*CachTinhDiem!$B$25)</f>
        <v>0</v>
      </c>
      <c r="O1012" s="20">
        <f>ROUND((CachTinhDiem!$B$23*K1012+CachTinhDiem!$B$24*L1012)*N1012,1)</f>
        <v>0</v>
      </c>
      <c r="P1012" s="19" t="s">
        <v>3227</v>
      </c>
    </row>
    <row r="1013" spans="1:16" ht="15" customHeight="1" x14ac:dyDescent="0.35">
      <c r="A1013" s="18" t="s">
        <v>1441</v>
      </c>
      <c r="B1013" s="18" t="s">
        <v>3229</v>
      </c>
      <c r="C1013" s="18" t="s">
        <v>90</v>
      </c>
      <c r="D1013" s="19">
        <v>6</v>
      </c>
      <c r="E1013" s="19">
        <v>21</v>
      </c>
      <c r="F1013" s="19">
        <v>24</v>
      </c>
      <c r="G1013" s="19">
        <v>4</v>
      </c>
      <c r="H1013" s="19">
        <v>2</v>
      </c>
      <c r="I1013" s="19">
        <v>3</v>
      </c>
      <c r="J1013" s="19">
        <v>2</v>
      </c>
      <c r="K1013" s="20">
        <f>ROUND(1+(SUMPRODUCT(INDEX(CachTinhDiem!$B$8:$E$11,MATCH($B1013,CachTinhDiem!$A$8:$A$11,0),0),$G1013:$J1013)-1)*9/4,1)</f>
        <v>4.4000000000000004</v>
      </c>
      <c r="L1013" s="20">
        <f>ROUND(1+(INDEX(CachTinhDiem!$B$15:$E$20,MATCH($C1013,CachTinhDiem!$A$15:$A$20,0),MATCH($B1013,CachTinhDiem!$B$14:$E$14,0))-1)*9/4,1)</f>
        <v>7.8</v>
      </c>
      <c r="M1013" s="19">
        <f t="shared" si="15"/>
        <v>3</v>
      </c>
      <c r="N1013" s="23">
        <f>MAX(0,1-M1013*CachTinhDiem!$B$25)</f>
        <v>0.7</v>
      </c>
      <c r="O1013" s="20">
        <f>ROUND((CachTinhDiem!$B$23*K1013+CachTinhDiem!$B$24*L1013)*N1013,1)</f>
        <v>3.8</v>
      </c>
      <c r="P1013" s="19" t="s">
        <v>3227</v>
      </c>
    </row>
    <row r="1014" spans="1:16" ht="15" customHeight="1" x14ac:dyDescent="0.35">
      <c r="A1014" s="18" t="s">
        <v>1792</v>
      </c>
      <c r="B1014" s="18" t="s">
        <v>3228</v>
      </c>
      <c r="C1014" s="18" t="s">
        <v>103</v>
      </c>
      <c r="D1014" s="19">
        <v>15</v>
      </c>
      <c r="E1014" s="19">
        <v>34</v>
      </c>
      <c r="F1014" s="19">
        <v>29</v>
      </c>
      <c r="G1014" s="19">
        <v>2</v>
      </c>
      <c r="H1014" s="19">
        <v>4</v>
      </c>
      <c r="I1014" s="19">
        <v>3</v>
      </c>
      <c r="J1014" s="19">
        <v>4</v>
      </c>
      <c r="K1014" s="20">
        <f>ROUND(1+(SUMPRODUCT(INDEX(CachTinhDiem!$B$8:$E$11,MATCH($B1014,CachTinhDiem!$A$8:$A$11,0),0),$G1014:$J1014)-1)*9/4,1)</f>
        <v>7.3</v>
      </c>
      <c r="L1014" s="20">
        <f>ROUND(1+(INDEX(CachTinhDiem!$B$15:$E$20,MATCH($C1014,CachTinhDiem!$A$15:$A$20,0),MATCH($B1014,CachTinhDiem!$B$14:$E$14,0))-1)*9/4,1)</f>
        <v>10</v>
      </c>
      <c r="M1014" s="19">
        <f t="shared" si="15"/>
        <v>0</v>
      </c>
      <c r="N1014" s="23">
        <f>MAX(0,1-M1014*CachTinhDiem!$B$25)</f>
        <v>1</v>
      </c>
      <c r="O1014" s="20">
        <f>ROUND((CachTinhDiem!$B$23*K1014+CachTinhDiem!$B$24*L1014)*N1014,1)</f>
        <v>8.1</v>
      </c>
      <c r="P1014" s="19" t="s">
        <v>3227</v>
      </c>
    </row>
    <row r="1015" spans="1:16" ht="15" customHeight="1" x14ac:dyDescent="0.35">
      <c r="A1015" s="18" t="s">
        <v>1153</v>
      </c>
      <c r="B1015" s="18" t="s">
        <v>3228</v>
      </c>
      <c r="C1015" s="18" t="s">
        <v>103</v>
      </c>
      <c r="D1015" s="19">
        <v>5</v>
      </c>
      <c r="E1015" s="19">
        <v>10</v>
      </c>
      <c r="F1015" s="19">
        <v>14</v>
      </c>
      <c r="G1015" s="19">
        <v>5</v>
      </c>
      <c r="H1015" s="19">
        <v>1</v>
      </c>
      <c r="I1015" s="19">
        <v>1</v>
      </c>
      <c r="J1015" s="19">
        <v>5</v>
      </c>
      <c r="K1015" s="20">
        <f>ROUND(1+(SUMPRODUCT(INDEX(CachTinhDiem!$B$8:$E$11,MATCH($B1015,CachTinhDiem!$A$8:$A$11,0),0),$G1015:$J1015)-1)*9/4,1)</f>
        <v>6.4</v>
      </c>
      <c r="L1015" s="20">
        <f>ROUND(1+(INDEX(CachTinhDiem!$B$15:$E$20,MATCH($C1015,CachTinhDiem!$A$15:$A$20,0),MATCH($B1015,CachTinhDiem!$B$14:$E$14,0))-1)*9/4,1)</f>
        <v>10</v>
      </c>
      <c r="M1015" s="19">
        <f t="shared" si="15"/>
        <v>4</v>
      </c>
      <c r="N1015" s="23">
        <f>MAX(0,1-M1015*CachTinhDiem!$B$25)</f>
        <v>0.6</v>
      </c>
      <c r="O1015" s="20">
        <f>ROUND((CachTinhDiem!$B$23*K1015+CachTinhDiem!$B$24*L1015)*N1015,1)</f>
        <v>4.5</v>
      </c>
      <c r="P1015" s="19" t="s">
        <v>3227</v>
      </c>
    </row>
    <row r="1016" spans="1:16" ht="15" customHeight="1" x14ac:dyDescent="0.35">
      <c r="A1016" s="18" t="s">
        <v>338</v>
      </c>
      <c r="B1016" s="18" t="s">
        <v>3224</v>
      </c>
      <c r="C1016" s="18" t="s">
        <v>103</v>
      </c>
      <c r="D1016" s="19">
        <v>5</v>
      </c>
      <c r="E1016" s="19">
        <v>15</v>
      </c>
      <c r="F1016" s="19">
        <v>34</v>
      </c>
      <c r="G1016" s="19">
        <v>4</v>
      </c>
      <c r="H1016" s="19">
        <v>1</v>
      </c>
      <c r="I1016" s="19">
        <v>2</v>
      </c>
      <c r="J1016" s="19">
        <v>4</v>
      </c>
      <c r="K1016" s="20">
        <f>ROUND(1+(SUMPRODUCT(INDEX(CachTinhDiem!$B$8:$E$11,MATCH($B1016,CachTinhDiem!$A$8:$A$11,0),0),$G1016:$J1016)-1)*9/4,1)</f>
        <v>4.2</v>
      </c>
      <c r="L1016" s="20">
        <f>ROUND(1+(INDEX(CachTinhDiem!$B$15:$E$20,MATCH($C1016,CachTinhDiem!$A$15:$A$20,0),MATCH($B1016,CachTinhDiem!$B$14:$E$14,0))-1)*9/4,1)</f>
        <v>3.3</v>
      </c>
      <c r="M1016" s="19">
        <f t="shared" si="15"/>
        <v>19</v>
      </c>
      <c r="N1016" s="23">
        <f>MAX(0,1-M1016*CachTinhDiem!$B$25)</f>
        <v>0</v>
      </c>
      <c r="O1016" s="20">
        <f>ROUND((CachTinhDiem!$B$23*K1016+CachTinhDiem!$B$24*L1016)*N1016,1)</f>
        <v>0</v>
      </c>
      <c r="P1016" s="19" t="s">
        <v>3227</v>
      </c>
    </row>
    <row r="1017" spans="1:16" ht="15" customHeight="1" x14ac:dyDescent="0.35">
      <c r="A1017" s="18" t="s">
        <v>2957</v>
      </c>
      <c r="B1017" s="18" t="s">
        <v>3224</v>
      </c>
      <c r="C1017" s="18" t="s">
        <v>90</v>
      </c>
      <c r="D1017" s="19">
        <v>6</v>
      </c>
      <c r="E1017" s="19">
        <v>40</v>
      </c>
      <c r="F1017" s="19">
        <v>13</v>
      </c>
      <c r="G1017" s="19">
        <v>3</v>
      </c>
      <c r="H1017" s="19">
        <v>5</v>
      </c>
      <c r="I1017" s="19">
        <v>4</v>
      </c>
      <c r="J1017" s="19">
        <v>4</v>
      </c>
      <c r="K1017" s="20">
        <f>ROUND(1+(SUMPRODUCT(INDEX(CachTinhDiem!$B$8:$E$11,MATCH($B1017,CachTinhDiem!$A$8:$A$11,0),0),$G1017:$J1017)-1)*9/4,1)</f>
        <v>7.8</v>
      </c>
      <c r="L1017" s="20">
        <f>ROUND(1+(INDEX(CachTinhDiem!$B$15:$E$20,MATCH($C1017,CachTinhDiem!$A$15:$A$20,0),MATCH($B1017,CachTinhDiem!$B$14:$E$14,0))-1)*9/4,1)</f>
        <v>5.5</v>
      </c>
      <c r="M1017" s="19">
        <f t="shared" si="15"/>
        <v>0</v>
      </c>
      <c r="N1017" s="23">
        <f>MAX(0,1-M1017*CachTinhDiem!$B$25)</f>
        <v>1</v>
      </c>
      <c r="O1017" s="20">
        <f>ROUND((CachTinhDiem!$B$23*K1017+CachTinhDiem!$B$24*L1017)*N1017,1)</f>
        <v>7.1</v>
      </c>
      <c r="P1017" s="19" t="s">
        <v>3227</v>
      </c>
    </row>
    <row r="1018" spans="1:16" ht="15" customHeight="1" x14ac:dyDescent="0.35">
      <c r="A1018" s="18" t="s">
        <v>1280</v>
      </c>
      <c r="B1018" s="18" t="s">
        <v>3226</v>
      </c>
      <c r="C1018" s="18" t="s">
        <v>90</v>
      </c>
      <c r="D1018" s="19">
        <v>8</v>
      </c>
      <c r="E1018" s="19">
        <v>22</v>
      </c>
      <c r="F1018" s="19">
        <v>18</v>
      </c>
      <c r="G1018" s="19">
        <v>4</v>
      </c>
      <c r="H1018" s="19">
        <v>1</v>
      </c>
      <c r="I1018" s="19">
        <v>3</v>
      </c>
      <c r="J1018" s="19">
        <v>3</v>
      </c>
      <c r="K1018" s="20">
        <f>ROUND(1+(SUMPRODUCT(INDEX(CachTinhDiem!$B$8:$E$11,MATCH($B1018,CachTinhDiem!$A$8:$A$11,0),0),$G1018:$J1018)-1)*9/4,1)</f>
        <v>4.2</v>
      </c>
      <c r="L1018" s="20">
        <f>ROUND(1+(INDEX(CachTinhDiem!$B$15:$E$20,MATCH($C1018,CachTinhDiem!$A$15:$A$20,0),MATCH($B1018,CachTinhDiem!$B$14:$E$14,0))-1)*9/4,1)</f>
        <v>7.8</v>
      </c>
      <c r="M1018" s="19">
        <f t="shared" si="15"/>
        <v>0</v>
      </c>
      <c r="N1018" s="23">
        <f>MAX(0,1-M1018*CachTinhDiem!$B$25)</f>
        <v>1</v>
      </c>
      <c r="O1018" s="20">
        <f>ROUND((CachTinhDiem!$B$23*K1018+CachTinhDiem!$B$24*L1018)*N1018,1)</f>
        <v>5.3</v>
      </c>
      <c r="P1018" s="19" t="s">
        <v>3227</v>
      </c>
    </row>
    <row r="1019" spans="1:16" ht="15" customHeight="1" x14ac:dyDescent="0.35">
      <c r="A1019" s="18" t="s">
        <v>2528</v>
      </c>
      <c r="B1019" s="18" t="s">
        <v>3229</v>
      </c>
      <c r="C1019" s="18" t="s">
        <v>103</v>
      </c>
      <c r="D1019" s="19">
        <v>7</v>
      </c>
      <c r="E1019" s="19">
        <v>35</v>
      </c>
      <c r="F1019" s="19">
        <v>33</v>
      </c>
      <c r="G1019" s="19">
        <v>4</v>
      </c>
      <c r="H1019" s="19">
        <v>1</v>
      </c>
      <c r="I1019" s="19">
        <v>3</v>
      </c>
      <c r="J1019" s="19">
        <v>5</v>
      </c>
      <c r="K1019" s="20">
        <f>ROUND(1+(SUMPRODUCT(INDEX(CachTinhDiem!$B$8:$E$11,MATCH($B1019,CachTinhDiem!$A$8:$A$11,0),0),$G1019:$J1019)-1)*9/4,1)</f>
        <v>5.7</v>
      </c>
      <c r="L1019" s="20">
        <f>ROUND(1+(INDEX(CachTinhDiem!$B$15:$E$20,MATCH($C1019,CachTinhDiem!$A$15:$A$20,0),MATCH($B1019,CachTinhDiem!$B$14:$E$14,0))-1)*9/4,1)</f>
        <v>7.8</v>
      </c>
      <c r="M1019" s="19">
        <f t="shared" si="15"/>
        <v>0</v>
      </c>
      <c r="N1019" s="23">
        <f>MAX(0,1-M1019*CachTinhDiem!$B$25)</f>
        <v>1</v>
      </c>
      <c r="O1019" s="20">
        <f>ROUND((CachTinhDiem!$B$23*K1019+CachTinhDiem!$B$24*L1019)*N1019,1)</f>
        <v>6.3</v>
      </c>
      <c r="P1019" s="19" t="s">
        <v>3227</v>
      </c>
    </row>
    <row r="1020" spans="1:16" ht="15" customHeight="1" x14ac:dyDescent="0.35">
      <c r="A1020" s="18" t="s">
        <v>2046</v>
      </c>
      <c r="B1020" s="18" t="s">
        <v>3228</v>
      </c>
      <c r="C1020" s="18" t="s">
        <v>103</v>
      </c>
      <c r="D1020" s="19">
        <v>14</v>
      </c>
      <c r="E1020" s="19">
        <v>35</v>
      </c>
      <c r="F1020" s="19">
        <v>7</v>
      </c>
      <c r="G1020" s="19">
        <v>2</v>
      </c>
      <c r="H1020" s="19">
        <v>3</v>
      </c>
      <c r="I1020" s="19">
        <v>2</v>
      </c>
      <c r="J1020" s="19">
        <v>4</v>
      </c>
      <c r="K1020" s="20">
        <f>ROUND(1+(SUMPRODUCT(INDEX(CachTinhDiem!$B$8:$E$11,MATCH($B1020,CachTinhDiem!$A$8:$A$11,0),0),$G1020:$J1020)-1)*9/4,1)</f>
        <v>6.4</v>
      </c>
      <c r="L1020" s="20">
        <f>ROUND(1+(INDEX(CachTinhDiem!$B$15:$E$20,MATCH($C1020,CachTinhDiem!$A$15:$A$20,0),MATCH($B1020,CachTinhDiem!$B$14:$E$14,0))-1)*9/4,1)</f>
        <v>10</v>
      </c>
      <c r="M1020" s="19">
        <f t="shared" si="15"/>
        <v>7</v>
      </c>
      <c r="N1020" s="23">
        <f>MAX(0,1-M1020*CachTinhDiem!$B$25)</f>
        <v>0.29999999999999993</v>
      </c>
      <c r="O1020" s="20">
        <f>ROUND((CachTinhDiem!$B$23*K1020+CachTinhDiem!$B$24*L1020)*N1020,1)</f>
        <v>2.2000000000000002</v>
      </c>
      <c r="P1020" s="19" t="s">
        <v>3227</v>
      </c>
    </row>
    <row r="1021" spans="1:16" ht="15" customHeight="1" x14ac:dyDescent="0.35">
      <c r="A1021" s="18" t="s">
        <v>1982</v>
      </c>
      <c r="B1021" s="18" t="s">
        <v>3229</v>
      </c>
      <c r="C1021" s="18" t="s">
        <v>103</v>
      </c>
      <c r="D1021" s="19">
        <v>16</v>
      </c>
      <c r="E1021" s="19">
        <v>36</v>
      </c>
      <c r="F1021" s="19">
        <v>39</v>
      </c>
      <c r="G1021" s="19">
        <v>2</v>
      </c>
      <c r="H1021" s="19">
        <v>5</v>
      </c>
      <c r="I1021" s="19">
        <v>3</v>
      </c>
      <c r="J1021" s="19">
        <v>4</v>
      </c>
      <c r="K1021" s="20">
        <f>ROUND(1+(SUMPRODUCT(INDEX(CachTinhDiem!$B$8:$E$11,MATCH($B1021,CachTinhDiem!$A$8:$A$11,0),0),$G1021:$J1021)-1)*9/4,1)</f>
        <v>7.3</v>
      </c>
      <c r="L1021" s="20">
        <f>ROUND(1+(INDEX(CachTinhDiem!$B$15:$E$20,MATCH($C1021,CachTinhDiem!$A$15:$A$20,0),MATCH($B1021,CachTinhDiem!$B$14:$E$14,0))-1)*9/4,1)</f>
        <v>7.8</v>
      </c>
      <c r="M1021" s="19">
        <f t="shared" si="15"/>
        <v>3</v>
      </c>
      <c r="N1021" s="23">
        <f>MAX(0,1-M1021*CachTinhDiem!$B$25)</f>
        <v>0.7</v>
      </c>
      <c r="O1021" s="20">
        <f>ROUND((CachTinhDiem!$B$23*K1021+CachTinhDiem!$B$24*L1021)*N1021,1)</f>
        <v>5.2</v>
      </c>
      <c r="P1021" s="19" t="s">
        <v>3227</v>
      </c>
    </row>
    <row r="1022" spans="1:16" ht="15" customHeight="1" x14ac:dyDescent="0.35">
      <c r="A1022" s="18" t="s">
        <v>1161</v>
      </c>
      <c r="B1022" s="18" t="s">
        <v>3224</v>
      </c>
      <c r="C1022" s="18" t="s">
        <v>115</v>
      </c>
      <c r="D1022" s="19">
        <v>9</v>
      </c>
      <c r="E1022" s="19">
        <v>27</v>
      </c>
      <c r="F1022" s="19">
        <v>11</v>
      </c>
      <c r="G1022" s="19">
        <v>3</v>
      </c>
      <c r="H1022" s="19">
        <v>3</v>
      </c>
      <c r="I1022" s="19">
        <v>3</v>
      </c>
      <c r="J1022" s="19">
        <v>3</v>
      </c>
      <c r="K1022" s="20">
        <f>ROUND(1+(SUMPRODUCT(INDEX(CachTinhDiem!$B$8:$E$11,MATCH($B1022,CachTinhDiem!$A$8:$A$11,0),0),$G1022:$J1022)-1)*9/4,1)</f>
        <v>5.5</v>
      </c>
      <c r="L1022" s="20">
        <f>ROUND(1+(INDEX(CachTinhDiem!$B$15:$E$20,MATCH($C1022,CachTinhDiem!$A$15:$A$20,0),MATCH($B1022,CachTinhDiem!$B$14:$E$14,0))-1)*9/4,1)</f>
        <v>7.8</v>
      </c>
      <c r="M1022" s="19">
        <f t="shared" si="15"/>
        <v>0</v>
      </c>
      <c r="N1022" s="23">
        <f>MAX(0,1-M1022*CachTinhDiem!$B$25)</f>
        <v>1</v>
      </c>
      <c r="O1022" s="20">
        <f>ROUND((CachTinhDiem!$B$23*K1022+CachTinhDiem!$B$24*L1022)*N1022,1)</f>
        <v>6.2</v>
      </c>
      <c r="P1022" s="19" t="s">
        <v>3225</v>
      </c>
    </row>
    <row r="1023" spans="1:16" ht="15" customHeight="1" x14ac:dyDescent="0.35">
      <c r="A1023" s="18" t="s">
        <v>2744</v>
      </c>
      <c r="B1023" s="18" t="s">
        <v>3229</v>
      </c>
      <c r="C1023" s="18" t="s">
        <v>138</v>
      </c>
      <c r="D1023" s="19">
        <v>12</v>
      </c>
      <c r="E1023" s="19">
        <v>37</v>
      </c>
      <c r="F1023" s="19">
        <v>8</v>
      </c>
      <c r="G1023" s="19">
        <v>2</v>
      </c>
      <c r="H1023" s="19">
        <v>5</v>
      </c>
      <c r="I1023" s="19">
        <v>5</v>
      </c>
      <c r="J1023" s="19">
        <v>2</v>
      </c>
      <c r="K1023" s="20">
        <f>ROUND(1+(SUMPRODUCT(INDEX(CachTinhDiem!$B$8:$E$11,MATCH($B1023,CachTinhDiem!$A$8:$A$11,0),0),$G1023:$J1023)-1)*9/4,1)</f>
        <v>7.3</v>
      </c>
      <c r="L1023" s="20">
        <f>ROUND(1+(INDEX(CachTinhDiem!$B$15:$E$20,MATCH($C1023,CachTinhDiem!$A$15:$A$20,0),MATCH($B1023,CachTinhDiem!$B$14:$E$14,0))-1)*9/4,1)</f>
        <v>7.8</v>
      </c>
      <c r="M1023" s="19">
        <f t="shared" si="15"/>
        <v>4</v>
      </c>
      <c r="N1023" s="23">
        <f>MAX(0,1-M1023*CachTinhDiem!$B$25)</f>
        <v>0.6</v>
      </c>
      <c r="O1023" s="20">
        <f>ROUND((CachTinhDiem!$B$23*K1023+CachTinhDiem!$B$24*L1023)*N1023,1)</f>
        <v>4.5</v>
      </c>
      <c r="P1023" s="19" t="s">
        <v>3227</v>
      </c>
    </row>
    <row r="1024" spans="1:16" ht="15" customHeight="1" x14ac:dyDescent="0.35">
      <c r="A1024" s="18" t="s">
        <v>1175</v>
      </c>
      <c r="B1024" s="18" t="s">
        <v>3226</v>
      </c>
      <c r="C1024" s="18" t="s">
        <v>103</v>
      </c>
      <c r="D1024" s="19">
        <v>5</v>
      </c>
      <c r="E1024" s="19">
        <v>10</v>
      </c>
      <c r="F1024" s="19">
        <v>30</v>
      </c>
      <c r="G1024" s="19">
        <v>5</v>
      </c>
      <c r="H1024" s="19">
        <v>1</v>
      </c>
      <c r="I1024" s="19">
        <v>1</v>
      </c>
      <c r="J1024" s="19">
        <v>5</v>
      </c>
      <c r="K1024" s="20">
        <f>ROUND(1+(SUMPRODUCT(INDEX(CachTinhDiem!$B$8:$E$11,MATCH($B1024,CachTinhDiem!$A$8:$A$11,0),0),$G1024:$J1024)-1)*9/4,1)</f>
        <v>2.8</v>
      </c>
      <c r="L1024" s="20">
        <f>ROUND(1+(INDEX(CachTinhDiem!$B$15:$E$20,MATCH($C1024,CachTinhDiem!$A$15:$A$20,0),MATCH($B1024,CachTinhDiem!$B$14:$E$14,0))-1)*9/4,1)</f>
        <v>3.3</v>
      </c>
      <c r="M1024" s="19">
        <f t="shared" si="15"/>
        <v>20</v>
      </c>
      <c r="N1024" s="23">
        <f>MAX(0,1-M1024*CachTinhDiem!$B$25)</f>
        <v>0</v>
      </c>
      <c r="O1024" s="20">
        <f>ROUND((CachTinhDiem!$B$23*K1024+CachTinhDiem!$B$24*L1024)*N1024,1)</f>
        <v>0</v>
      </c>
      <c r="P1024" s="19" t="s">
        <v>3227</v>
      </c>
    </row>
    <row r="1025" spans="1:16" ht="15" customHeight="1" x14ac:dyDescent="0.35">
      <c r="A1025" s="18" t="s">
        <v>1705</v>
      </c>
      <c r="B1025" s="18" t="s">
        <v>3228</v>
      </c>
      <c r="C1025" s="18" t="s">
        <v>110</v>
      </c>
      <c r="D1025" s="19">
        <v>18</v>
      </c>
      <c r="E1025" s="19">
        <v>36</v>
      </c>
      <c r="F1025" s="19">
        <v>18</v>
      </c>
      <c r="G1025" s="19">
        <v>2</v>
      </c>
      <c r="H1025" s="19">
        <v>5</v>
      </c>
      <c r="I1025" s="19">
        <v>3</v>
      </c>
      <c r="J1025" s="19">
        <v>3</v>
      </c>
      <c r="K1025" s="20">
        <f>ROUND(1+(SUMPRODUCT(INDEX(CachTinhDiem!$B$8:$E$11,MATCH($B1025,CachTinhDiem!$A$8:$A$11,0),0),$G1025:$J1025)-1)*9/4,1)</f>
        <v>6.4</v>
      </c>
      <c r="L1025" s="20">
        <f>ROUND(1+(INDEX(CachTinhDiem!$B$15:$E$20,MATCH($C1025,CachTinhDiem!$A$15:$A$20,0),MATCH($B1025,CachTinhDiem!$B$14:$E$14,0))-1)*9/4,1)</f>
        <v>7.8</v>
      </c>
      <c r="M1025" s="19">
        <f t="shared" si="15"/>
        <v>0</v>
      </c>
      <c r="N1025" s="23">
        <f>MAX(0,1-M1025*CachTinhDiem!$B$25)</f>
        <v>1</v>
      </c>
      <c r="O1025" s="20">
        <f>ROUND((CachTinhDiem!$B$23*K1025+CachTinhDiem!$B$24*L1025)*N1025,1)</f>
        <v>6.8</v>
      </c>
      <c r="P1025" s="19" t="s">
        <v>3225</v>
      </c>
    </row>
    <row r="1026" spans="1:16" ht="15" customHeight="1" x14ac:dyDescent="0.35">
      <c r="A1026" s="18" t="s">
        <v>416</v>
      </c>
      <c r="B1026" s="18" t="s">
        <v>3224</v>
      </c>
      <c r="C1026" s="18" t="s">
        <v>90</v>
      </c>
      <c r="D1026" s="19">
        <v>5</v>
      </c>
      <c r="E1026" s="19">
        <v>21</v>
      </c>
      <c r="F1026" s="19">
        <v>10</v>
      </c>
      <c r="G1026" s="19">
        <v>4</v>
      </c>
      <c r="H1026" s="19">
        <v>1</v>
      </c>
      <c r="I1026" s="19">
        <v>2</v>
      </c>
      <c r="J1026" s="19">
        <v>2</v>
      </c>
      <c r="K1026" s="20">
        <f>ROUND(1+(SUMPRODUCT(INDEX(CachTinhDiem!$B$8:$E$11,MATCH($B1026,CachTinhDiem!$A$8:$A$11,0),0),$G1026:$J1026)-1)*9/4,1)</f>
        <v>3.7</v>
      </c>
      <c r="L1026" s="20">
        <f>ROUND(1+(INDEX(CachTinhDiem!$B$15:$E$20,MATCH($C1026,CachTinhDiem!$A$15:$A$20,0),MATCH($B1026,CachTinhDiem!$B$14:$E$14,0))-1)*9/4,1)</f>
        <v>5.5</v>
      </c>
      <c r="M1026" s="19">
        <f t="shared" ref="M1026:M1089" si="16">MAX(0,$D1026-$F1026,$F1026-$E1026)</f>
        <v>0</v>
      </c>
      <c r="N1026" s="23">
        <f>MAX(0,1-M1026*CachTinhDiem!$B$25)</f>
        <v>1</v>
      </c>
      <c r="O1026" s="20">
        <f>ROUND((CachTinhDiem!$B$23*K1026+CachTinhDiem!$B$24*L1026)*N1026,1)</f>
        <v>4.2</v>
      </c>
      <c r="P1026" s="19" t="s">
        <v>3227</v>
      </c>
    </row>
    <row r="1027" spans="1:16" ht="15" customHeight="1" x14ac:dyDescent="0.35">
      <c r="A1027" s="18" t="s">
        <v>1271</v>
      </c>
      <c r="B1027" s="18" t="s">
        <v>3229</v>
      </c>
      <c r="C1027" s="18" t="s">
        <v>115</v>
      </c>
      <c r="D1027" s="19">
        <v>9</v>
      </c>
      <c r="E1027" s="19">
        <v>26</v>
      </c>
      <c r="F1027" s="19">
        <v>10</v>
      </c>
      <c r="G1027" s="19">
        <v>3</v>
      </c>
      <c r="H1027" s="19">
        <v>2</v>
      </c>
      <c r="I1027" s="19">
        <v>3</v>
      </c>
      <c r="J1027" s="19">
        <v>3</v>
      </c>
      <c r="K1027" s="20">
        <f>ROUND(1+(SUMPRODUCT(INDEX(CachTinhDiem!$B$8:$E$11,MATCH($B1027,CachTinhDiem!$A$8:$A$11,0),0),$G1027:$J1027)-1)*9/4,1)</f>
        <v>4.8</v>
      </c>
      <c r="L1027" s="20">
        <f>ROUND(1+(INDEX(CachTinhDiem!$B$15:$E$20,MATCH($C1027,CachTinhDiem!$A$15:$A$20,0),MATCH($B1027,CachTinhDiem!$B$14:$E$14,0))-1)*9/4,1)</f>
        <v>10</v>
      </c>
      <c r="M1027" s="19">
        <f t="shared" si="16"/>
        <v>0</v>
      </c>
      <c r="N1027" s="23">
        <f>MAX(0,1-M1027*CachTinhDiem!$B$25)</f>
        <v>1</v>
      </c>
      <c r="O1027" s="20">
        <f>ROUND((CachTinhDiem!$B$23*K1027+CachTinhDiem!$B$24*L1027)*N1027,1)</f>
        <v>6.4</v>
      </c>
      <c r="P1027" s="19" t="s">
        <v>3227</v>
      </c>
    </row>
    <row r="1028" spans="1:16" ht="15" customHeight="1" x14ac:dyDescent="0.35">
      <c r="A1028" s="18" t="s">
        <v>1800</v>
      </c>
      <c r="B1028" s="18" t="s">
        <v>3228</v>
      </c>
      <c r="C1028" s="18" t="s">
        <v>103</v>
      </c>
      <c r="D1028" s="19">
        <v>5</v>
      </c>
      <c r="E1028" s="19">
        <v>15</v>
      </c>
      <c r="F1028" s="19">
        <v>31</v>
      </c>
      <c r="G1028" s="19">
        <v>4</v>
      </c>
      <c r="H1028" s="19">
        <v>1</v>
      </c>
      <c r="I1028" s="19">
        <v>2</v>
      </c>
      <c r="J1028" s="19">
        <v>4</v>
      </c>
      <c r="K1028" s="20">
        <f>ROUND(1+(SUMPRODUCT(INDEX(CachTinhDiem!$B$8:$E$11,MATCH($B1028,CachTinhDiem!$A$8:$A$11,0),0),$G1028:$J1028)-1)*9/4,1)</f>
        <v>5.5</v>
      </c>
      <c r="L1028" s="20">
        <f>ROUND(1+(INDEX(CachTinhDiem!$B$15:$E$20,MATCH($C1028,CachTinhDiem!$A$15:$A$20,0),MATCH($B1028,CachTinhDiem!$B$14:$E$14,0))-1)*9/4,1)</f>
        <v>10</v>
      </c>
      <c r="M1028" s="19">
        <f t="shared" si="16"/>
        <v>16</v>
      </c>
      <c r="N1028" s="23">
        <f>MAX(0,1-M1028*CachTinhDiem!$B$25)</f>
        <v>0</v>
      </c>
      <c r="O1028" s="20">
        <f>ROUND((CachTinhDiem!$B$23*K1028+CachTinhDiem!$B$24*L1028)*N1028,1)</f>
        <v>0</v>
      </c>
      <c r="P1028" s="19" t="s">
        <v>3227</v>
      </c>
    </row>
    <row r="1029" spans="1:16" ht="15" customHeight="1" x14ac:dyDescent="0.35">
      <c r="A1029" s="18" t="s">
        <v>1587</v>
      </c>
      <c r="B1029" s="18" t="s">
        <v>3224</v>
      </c>
      <c r="C1029" s="18" t="s">
        <v>150</v>
      </c>
      <c r="D1029" s="19">
        <v>6</v>
      </c>
      <c r="E1029" s="19">
        <v>19</v>
      </c>
      <c r="F1029" s="19">
        <v>15</v>
      </c>
      <c r="G1029" s="19">
        <v>4</v>
      </c>
      <c r="H1029" s="19">
        <v>1</v>
      </c>
      <c r="I1029" s="19">
        <v>4</v>
      </c>
      <c r="J1029" s="19">
        <v>3</v>
      </c>
      <c r="K1029" s="20">
        <f>ROUND(1+(SUMPRODUCT(INDEX(CachTinhDiem!$B$8:$E$11,MATCH($B1029,CachTinhDiem!$A$8:$A$11,0),0),$G1029:$J1029)-1)*9/4,1)</f>
        <v>6.2</v>
      </c>
      <c r="L1029" s="20">
        <f>ROUND(1+(INDEX(CachTinhDiem!$B$15:$E$20,MATCH($C1029,CachTinhDiem!$A$15:$A$20,0),MATCH($B1029,CachTinhDiem!$B$14:$E$14,0))-1)*9/4,1)</f>
        <v>3.3</v>
      </c>
      <c r="M1029" s="19">
        <f t="shared" si="16"/>
        <v>0</v>
      </c>
      <c r="N1029" s="23">
        <f>MAX(0,1-M1029*CachTinhDiem!$B$25)</f>
        <v>1</v>
      </c>
      <c r="O1029" s="20">
        <f>ROUND((CachTinhDiem!$B$23*K1029+CachTinhDiem!$B$24*L1029)*N1029,1)</f>
        <v>5.3</v>
      </c>
      <c r="P1029" s="19" t="s">
        <v>3227</v>
      </c>
    </row>
    <row r="1030" spans="1:16" ht="15" customHeight="1" x14ac:dyDescent="0.35">
      <c r="A1030" s="18" t="s">
        <v>1681</v>
      </c>
      <c r="B1030" s="18" t="s">
        <v>3224</v>
      </c>
      <c r="C1030" s="18" t="s">
        <v>90</v>
      </c>
      <c r="D1030" s="19">
        <v>8</v>
      </c>
      <c r="E1030" s="19">
        <v>27</v>
      </c>
      <c r="F1030" s="19">
        <v>24</v>
      </c>
      <c r="G1030" s="19">
        <v>4</v>
      </c>
      <c r="H1030" s="19">
        <v>3</v>
      </c>
      <c r="I1030" s="19">
        <v>4</v>
      </c>
      <c r="J1030" s="19">
        <v>2</v>
      </c>
      <c r="K1030" s="20">
        <f>ROUND(1+(SUMPRODUCT(INDEX(CachTinhDiem!$B$8:$E$11,MATCH($B1030,CachTinhDiem!$A$8:$A$11,0),0),$G1030:$J1030)-1)*9/4,1)</f>
        <v>6.9</v>
      </c>
      <c r="L1030" s="20">
        <f>ROUND(1+(INDEX(CachTinhDiem!$B$15:$E$20,MATCH($C1030,CachTinhDiem!$A$15:$A$20,0),MATCH($B1030,CachTinhDiem!$B$14:$E$14,0))-1)*9/4,1)</f>
        <v>5.5</v>
      </c>
      <c r="M1030" s="19">
        <f t="shared" si="16"/>
        <v>0</v>
      </c>
      <c r="N1030" s="23">
        <f>MAX(0,1-M1030*CachTinhDiem!$B$25)</f>
        <v>1</v>
      </c>
      <c r="O1030" s="20">
        <f>ROUND((CachTinhDiem!$B$23*K1030+CachTinhDiem!$B$24*L1030)*N1030,1)</f>
        <v>6.5</v>
      </c>
      <c r="P1030" s="19" t="s">
        <v>3227</v>
      </c>
    </row>
    <row r="1031" spans="1:16" ht="15" customHeight="1" x14ac:dyDescent="0.35">
      <c r="A1031" s="18" t="s">
        <v>2560</v>
      </c>
      <c r="B1031" s="18" t="s">
        <v>3226</v>
      </c>
      <c r="C1031" s="18" t="s">
        <v>138</v>
      </c>
      <c r="D1031" s="19">
        <v>6</v>
      </c>
      <c r="E1031" s="19">
        <v>40</v>
      </c>
      <c r="F1031" s="19">
        <v>24</v>
      </c>
      <c r="G1031" s="19">
        <v>3</v>
      </c>
      <c r="H1031" s="19">
        <v>5</v>
      </c>
      <c r="I1031" s="19">
        <v>5</v>
      </c>
      <c r="J1031" s="19">
        <v>2</v>
      </c>
      <c r="K1031" s="20">
        <f>ROUND(1+(SUMPRODUCT(INDEX(CachTinhDiem!$B$8:$E$11,MATCH($B1031,CachTinhDiem!$A$8:$A$11,0),0),$G1031:$J1031)-1)*9/4,1)</f>
        <v>8.6999999999999993</v>
      </c>
      <c r="L1031" s="20">
        <f>ROUND(1+(INDEX(CachTinhDiem!$B$15:$E$20,MATCH($C1031,CachTinhDiem!$A$15:$A$20,0),MATCH($B1031,CachTinhDiem!$B$14:$E$14,0))-1)*9/4,1)</f>
        <v>7.8</v>
      </c>
      <c r="M1031" s="19">
        <f t="shared" si="16"/>
        <v>0</v>
      </c>
      <c r="N1031" s="23">
        <f>MAX(0,1-M1031*CachTinhDiem!$B$25)</f>
        <v>1</v>
      </c>
      <c r="O1031" s="20">
        <f>ROUND((CachTinhDiem!$B$23*K1031+CachTinhDiem!$B$24*L1031)*N1031,1)</f>
        <v>8.4</v>
      </c>
      <c r="P1031" s="19" t="s">
        <v>3227</v>
      </c>
    </row>
    <row r="1032" spans="1:16" ht="15" customHeight="1" x14ac:dyDescent="0.35">
      <c r="A1032" s="18" t="s">
        <v>1625</v>
      </c>
      <c r="B1032" s="18" t="s">
        <v>3228</v>
      </c>
      <c r="C1032" s="18" t="s">
        <v>138</v>
      </c>
      <c r="D1032" s="19">
        <v>10</v>
      </c>
      <c r="E1032" s="19">
        <v>32</v>
      </c>
      <c r="F1032" s="19">
        <v>23</v>
      </c>
      <c r="G1032" s="19">
        <v>2</v>
      </c>
      <c r="H1032" s="19">
        <v>3</v>
      </c>
      <c r="I1032" s="19">
        <v>5</v>
      </c>
      <c r="J1032" s="19">
        <v>3</v>
      </c>
      <c r="K1032" s="20">
        <f>ROUND(1+(SUMPRODUCT(INDEX(CachTinhDiem!$B$8:$E$11,MATCH($B1032,CachTinhDiem!$A$8:$A$11,0),0),$G1032:$J1032)-1)*9/4,1)</f>
        <v>6.4</v>
      </c>
      <c r="L1032" s="20">
        <f>ROUND(1+(INDEX(CachTinhDiem!$B$15:$E$20,MATCH($C1032,CachTinhDiem!$A$15:$A$20,0),MATCH($B1032,CachTinhDiem!$B$14:$E$14,0))-1)*9/4,1)</f>
        <v>1</v>
      </c>
      <c r="M1032" s="19">
        <f t="shared" si="16"/>
        <v>0</v>
      </c>
      <c r="N1032" s="23">
        <f>MAX(0,1-M1032*CachTinhDiem!$B$25)</f>
        <v>1</v>
      </c>
      <c r="O1032" s="20">
        <f>ROUND((CachTinhDiem!$B$23*K1032+CachTinhDiem!$B$24*L1032)*N1032,1)</f>
        <v>4.8</v>
      </c>
      <c r="P1032" s="19" t="s">
        <v>3227</v>
      </c>
    </row>
    <row r="1033" spans="1:16" ht="15" customHeight="1" x14ac:dyDescent="0.35">
      <c r="A1033" s="18" t="s">
        <v>1962</v>
      </c>
      <c r="B1033" s="18" t="s">
        <v>3226</v>
      </c>
      <c r="C1033" s="18" t="s">
        <v>115</v>
      </c>
      <c r="D1033" s="19">
        <v>5</v>
      </c>
      <c r="E1033" s="19">
        <v>20</v>
      </c>
      <c r="F1033" s="19">
        <v>13</v>
      </c>
      <c r="G1033" s="19">
        <v>4</v>
      </c>
      <c r="H1033" s="19">
        <v>1</v>
      </c>
      <c r="I1033" s="19">
        <v>3</v>
      </c>
      <c r="J1033" s="19">
        <v>1</v>
      </c>
      <c r="K1033" s="20">
        <f>ROUND(1+(SUMPRODUCT(INDEX(CachTinhDiem!$B$8:$E$11,MATCH($B1033,CachTinhDiem!$A$8:$A$11,0),0),$G1033:$J1033)-1)*9/4,1)</f>
        <v>3.3</v>
      </c>
      <c r="L1033" s="20">
        <f>ROUND(1+(INDEX(CachTinhDiem!$B$15:$E$20,MATCH($C1033,CachTinhDiem!$A$15:$A$20,0),MATCH($B1033,CachTinhDiem!$B$14:$E$14,0))-1)*9/4,1)</f>
        <v>10</v>
      </c>
      <c r="M1033" s="19">
        <f t="shared" si="16"/>
        <v>0</v>
      </c>
      <c r="N1033" s="23">
        <f>MAX(0,1-M1033*CachTinhDiem!$B$25)</f>
        <v>1</v>
      </c>
      <c r="O1033" s="20">
        <f>ROUND((CachTinhDiem!$B$23*K1033+CachTinhDiem!$B$24*L1033)*N1033,1)</f>
        <v>5.3</v>
      </c>
      <c r="P1033" s="19" t="s">
        <v>3227</v>
      </c>
    </row>
    <row r="1034" spans="1:16" ht="15" customHeight="1" x14ac:dyDescent="0.35">
      <c r="A1034" s="18" t="s">
        <v>1537</v>
      </c>
      <c r="B1034" s="18" t="s">
        <v>3228</v>
      </c>
      <c r="C1034" s="18" t="s">
        <v>103</v>
      </c>
      <c r="D1034" s="19">
        <v>12</v>
      </c>
      <c r="E1034" s="19">
        <v>32</v>
      </c>
      <c r="F1034" s="19">
        <v>5</v>
      </c>
      <c r="G1034" s="19">
        <v>3</v>
      </c>
      <c r="H1034" s="19">
        <v>3</v>
      </c>
      <c r="I1034" s="19">
        <v>2</v>
      </c>
      <c r="J1034" s="19">
        <v>4</v>
      </c>
      <c r="K1034" s="20">
        <f>ROUND(1+(SUMPRODUCT(INDEX(CachTinhDiem!$B$8:$E$11,MATCH($B1034,CachTinhDiem!$A$8:$A$11,0),0),$G1034:$J1034)-1)*9/4,1)</f>
        <v>6.4</v>
      </c>
      <c r="L1034" s="20">
        <f>ROUND(1+(INDEX(CachTinhDiem!$B$15:$E$20,MATCH($C1034,CachTinhDiem!$A$15:$A$20,0),MATCH($B1034,CachTinhDiem!$B$14:$E$14,0))-1)*9/4,1)</f>
        <v>10</v>
      </c>
      <c r="M1034" s="19">
        <f t="shared" si="16"/>
        <v>7</v>
      </c>
      <c r="N1034" s="23">
        <f>MAX(0,1-M1034*CachTinhDiem!$B$25)</f>
        <v>0.29999999999999993</v>
      </c>
      <c r="O1034" s="20">
        <f>ROUND((CachTinhDiem!$B$23*K1034+CachTinhDiem!$B$24*L1034)*N1034,1)</f>
        <v>2.2000000000000002</v>
      </c>
      <c r="P1034" s="19" t="s">
        <v>3227</v>
      </c>
    </row>
    <row r="1035" spans="1:16" ht="15" customHeight="1" x14ac:dyDescent="0.35">
      <c r="A1035" s="18" t="s">
        <v>301</v>
      </c>
      <c r="B1035" s="18" t="s">
        <v>3226</v>
      </c>
      <c r="C1035" s="18" t="s">
        <v>115</v>
      </c>
      <c r="D1035" s="19">
        <v>21</v>
      </c>
      <c r="E1035" s="19">
        <v>39</v>
      </c>
      <c r="F1035" s="19">
        <v>13</v>
      </c>
      <c r="G1035" s="19">
        <v>2</v>
      </c>
      <c r="H1035" s="19">
        <v>4</v>
      </c>
      <c r="I1035" s="19">
        <v>2</v>
      </c>
      <c r="J1035" s="19">
        <v>4</v>
      </c>
      <c r="K1035" s="20">
        <f>ROUND(1+(SUMPRODUCT(INDEX(CachTinhDiem!$B$8:$E$11,MATCH($B1035,CachTinhDiem!$A$8:$A$11,0),0),$G1035:$J1035)-1)*9/4,1)</f>
        <v>5.5</v>
      </c>
      <c r="L1035" s="20">
        <f>ROUND(1+(INDEX(CachTinhDiem!$B$15:$E$20,MATCH($C1035,CachTinhDiem!$A$15:$A$20,0),MATCH($B1035,CachTinhDiem!$B$14:$E$14,0))-1)*9/4,1)</f>
        <v>10</v>
      </c>
      <c r="M1035" s="19">
        <f t="shared" si="16"/>
        <v>8</v>
      </c>
      <c r="N1035" s="23">
        <f>MAX(0,1-M1035*CachTinhDiem!$B$25)</f>
        <v>0.19999999999999996</v>
      </c>
      <c r="O1035" s="20">
        <f>ROUND((CachTinhDiem!$B$23*K1035+CachTinhDiem!$B$24*L1035)*N1035,1)</f>
        <v>1.4</v>
      </c>
      <c r="P1035" s="19" t="s">
        <v>3225</v>
      </c>
    </row>
    <row r="1036" spans="1:16" ht="15" customHeight="1" x14ac:dyDescent="0.35">
      <c r="A1036" s="18" t="s">
        <v>2746</v>
      </c>
      <c r="B1036" s="18" t="s">
        <v>3224</v>
      </c>
      <c r="C1036" s="18" t="s">
        <v>103</v>
      </c>
      <c r="D1036" s="19">
        <v>17</v>
      </c>
      <c r="E1036" s="19">
        <v>36</v>
      </c>
      <c r="F1036" s="19">
        <v>21</v>
      </c>
      <c r="G1036" s="19">
        <v>2</v>
      </c>
      <c r="H1036" s="19">
        <v>5</v>
      </c>
      <c r="I1036" s="19">
        <v>2</v>
      </c>
      <c r="J1036" s="19">
        <v>4</v>
      </c>
      <c r="K1036" s="20">
        <f>ROUND(1+(SUMPRODUCT(INDEX(CachTinhDiem!$B$8:$E$11,MATCH($B1036,CachTinhDiem!$A$8:$A$11,0),0),$G1036:$J1036)-1)*9/4,1)</f>
        <v>5.0999999999999996</v>
      </c>
      <c r="L1036" s="20">
        <f>ROUND(1+(INDEX(CachTinhDiem!$B$15:$E$20,MATCH($C1036,CachTinhDiem!$A$15:$A$20,0),MATCH($B1036,CachTinhDiem!$B$14:$E$14,0))-1)*9/4,1)</f>
        <v>3.3</v>
      </c>
      <c r="M1036" s="19">
        <f t="shared" si="16"/>
        <v>0</v>
      </c>
      <c r="N1036" s="23">
        <f>MAX(0,1-M1036*CachTinhDiem!$B$25)</f>
        <v>1</v>
      </c>
      <c r="O1036" s="20">
        <f>ROUND((CachTinhDiem!$B$23*K1036+CachTinhDiem!$B$24*L1036)*N1036,1)</f>
        <v>4.5999999999999996</v>
      </c>
      <c r="P1036" s="19" t="s">
        <v>3227</v>
      </c>
    </row>
    <row r="1037" spans="1:16" ht="15" customHeight="1" x14ac:dyDescent="0.35">
      <c r="A1037" s="18" t="s">
        <v>1838</v>
      </c>
      <c r="B1037" s="18" t="s">
        <v>3228</v>
      </c>
      <c r="C1037" s="18" t="s">
        <v>103</v>
      </c>
      <c r="D1037" s="19">
        <v>11</v>
      </c>
      <c r="E1037" s="19">
        <v>31</v>
      </c>
      <c r="F1037" s="19">
        <v>40</v>
      </c>
      <c r="G1037" s="19">
        <v>3</v>
      </c>
      <c r="H1037" s="19">
        <v>3</v>
      </c>
      <c r="I1037" s="19">
        <v>3</v>
      </c>
      <c r="J1037" s="19">
        <v>4</v>
      </c>
      <c r="K1037" s="20">
        <f>ROUND(1+(SUMPRODUCT(INDEX(CachTinhDiem!$B$8:$E$11,MATCH($B1037,CachTinhDiem!$A$8:$A$11,0),0),$G1037:$J1037)-1)*9/4,1)</f>
        <v>6.9</v>
      </c>
      <c r="L1037" s="20">
        <f>ROUND(1+(INDEX(CachTinhDiem!$B$15:$E$20,MATCH($C1037,CachTinhDiem!$A$15:$A$20,0),MATCH($B1037,CachTinhDiem!$B$14:$E$14,0))-1)*9/4,1)</f>
        <v>10</v>
      </c>
      <c r="M1037" s="19">
        <f t="shared" si="16"/>
        <v>9</v>
      </c>
      <c r="N1037" s="23">
        <f>MAX(0,1-M1037*CachTinhDiem!$B$25)</f>
        <v>9.9999999999999978E-2</v>
      </c>
      <c r="O1037" s="20">
        <f>ROUND((CachTinhDiem!$B$23*K1037+CachTinhDiem!$B$24*L1037)*N1037,1)</f>
        <v>0.8</v>
      </c>
      <c r="P1037" s="19" t="s">
        <v>3227</v>
      </c>
    </row>
    <row r="1038" spans="1:16" ht="15" customHeight="1" x14ac:dyDescent="0.35">
      <c r="A1038" s="18" t="s">
        <v>470</v>
      </c>
      <c r="B1038" s="18" t="s">
        <v>3224</v>
      </c>
      <c r="C1038" s="18" t="s">
        <v>138</v>
      </c>
      <c r="D1038" s="19">
        <v>6</v>
      </c>
      <c r="E1038" s="19">
        <v>20</v>
      </c>
      <c r="F1038" s="19">
        <v>38</v>
      </c>
      <c r="G1038" s="19">
        <v>4</v>
      </c>
      <c r="H1038" s="19">
        <v>2</v>
      </c>
      <c r="I1038" s="19">
        <v>3</v>
      </c>
      <c r="J1038" s="19">
        <v>2</v>
      </c>
      <c r="K1038" s="20">
        <f>ROUND(1+(SUMPRODUCT(INDEX(CachTinhDiem!$B$8:$E$11,MATCH($B1038,CachTinhDiem!$A$8:$A$11,0),0),$G1038:$J1038)-1)*9/4,1)</f>
        <v>5.3</v>
      </c>
      <c r="L1038" s="20">
        <f>ROUND(1+(INDEX(CachTinhDiem!$B$15:$E$20,MATCH($C1038,CachTinhDiem!$A$15:$A$20,0),MATCH($B1038,CachTinhDiem!$B$14:$E$14,0))-1)*9/4,1)</f>
        <v>10</v>
      </c>
      <c r="M1038" s="19">
        <f t="shared" si="16"/>
        <v>18</v>
      </c>
      <c r="N1038" s="23">
        <f>MAX(0,1-M1038*CachTinhDiem!$B$25)</f>
        <v>0</v>
      </c>
      <c r="O1038" s="20">
        <f>ROUND((CachTinhDiem!$B$23*K1038+CachTinhDiem!$B$24*L1038)*N1038,1)</f>
        <v>0</v>
      </c>
      <c r="P1038" s="19" t="s">
        <v>3225</v>
      </c>
    </row>
    <row r="1039" spans="1:16" ht="15" customHeight="1" x14ac:dyDescent="0.35">
      <c r="A1039" s="18" t="s">
        <v>1269</v>
      </c>
      <c r="B1039" s="18" t="s">
        <v>3229</v>
      </c>
      <c r="C1039" s="18" t="s">
        <v>103</v>
      </c>
      <c r="D1039" s="19">
        <v>14</v>
      </c>
      <c r="E1039" s="19">
        <v>30</v>
      </c>
      <c r="F1039" s="19">
        <v>24</v>
      </c>
      <c r="G1039" s="19">
        <v>2</v>
      </c>
      <c r="H1039" s="19">
        <v>4</v>
      </c>
      <c r="I1039" s="19">
        <v>2</v>
      </c>
      <c r="J1039" s="19">
        <v>5</v>
      </c>
      <c r="K1039" s="20">
        <f>ROUND(1+(SUMPRODUCT(INDEX(CachTinhDiem!$B$8:$E$11,MATCH($B1039,CachTinhDiem!$A$8:$A$11,0),0),$G1039:$J1039)-1)*9/4,1)</f>
        <v>6.6</v>
      </c>
      <c r="L1039" s="20">
        <f>ROUND(1+(INDEX(CachTinhDiem!$B$15:$E$20,MATCH($C1039,CachTinhDiem!$A$15:$A$20,0),MATCH($B1039,CachTinhDiem!$B$14:$E$14,0))-1)*9/4,1)</f>
        <v>7.8</v>
      </c>
      <c r="M1039" s="19">
        <f t="shared" si="16"/>
        <v>0</v>
      </c>
      <c r="N1039" s="23">
        <f>MAX(0,1-M1039*CachTinhDiem!$B$25)</f>
        <v>1</v>
      </c>
      <c r="O1039" s="20">
        <f>ROUND((CachTinhDiem!$B$23*K1039+CachTinhDiem!$B$24*L1039)*N1039,1)</f>
        <v>7</v>
      </c>
      <c r="P1039" s="19" t="s">
        <v>3227</v>
      </c>
    </row>
    <row r="1040" spans="1:16" ht="15" customHeight="1" x14ac:dyDescent="0.35">
      <c r="A1040" s="18" t="s">
        <v>507</v>
      </c>
      <c r="B1040" s="18" t="s">
        <v>3228</v>
      </c>
      <c r="C1040" s="18" t="s">
        <v>110</v>
      </c>
      <c r="D1040" s="19">
        <v>19</v>
      </c>
      <c r="E1040" s="19">
        <v>33</v>
      </c>
      <c r="F1040" s="19">
        <v>18</v>
      </c>
      <c r="G1040" s="19">
        <v>2</v>
      </c>
      <c r="H1040" s="19">
        <v>3</v>
      </c>
      <c r="I1040" s="19">
        <v>2</v>
      </c>
      <c r="J1040" s="19">
        <v>4</v>
      </c>
      <c r="K1040" s="20">
        <f>ROUND(1+(SUMPRODUCT(INDEX(CachTinhDiem!$B$8:$E$11,MATCH($B1040,CachTinhDiem!$A$8:$A$11,0),0),$G1040:$J1040)-1)*9/4,1)</f>
        <v>6.4</v>
      </c>
      <c r="L1040" s="20">
        <f>ROUND(1+(INDEX(CachTinhDiem!$B$15:$E$20,MATCH($C1040,CachTinhDiem!$A$15:$A$20,0),MATCH($B1040,CachTinhDiem!$B$14:$E$14,0))-1)*9/4,1)</f>
        <v>7.8</v>
      </c>
      <c r="M1040" s="19">
        <f t="shared" si="16"/>
        <v>1</v>
      </c>
      <c r="N1040" s="23">
        <f>MAX(0,1-M1040*CachTinhDiem!$B$25)</f>
        <v>0.9</v>
      </c>
      <c r="O1040" s="20">
        <f>ROUND((CachTinhDiem!$B$23*K1040+CachTinhDiem!$B$24*L1040)*N1040,1)</f>
        <v>6.1</v>
      </c>
      <c r="P1040" s="19" t="s">
        <v>3227</v>
      </c>
    </row>
    <row r="1041" spans="1:16" ht="15" customHeight="1" x14ac:dyDescent="0.35">
      <c r="A1041" s="18" t="s">
        <v>2841</v>
      </c>
      <c r="B1041" s="18" t="s">
        <v>3229</v>
      </c>
      <c r="C1041" s="18" t="s">
        <v>103</v>
      </c>
      <c r="D1041" s="19">
        <v>16</v>
      </c>
      <c r="E1041" s="19">
        <v>35</v>
      </c>
      <c r="F1041" s="19">
        <v>29</v>
      </c>
      <c r="G1041" s="19">
        <v>2</v>
      </c>
      <c r="H1041" s="19">
        <v>3</v>
      </c>
      <c r="I1041" s="19">
        <v>3</v>
      </c>
      <c r="J1041" s="19">
        <v>4</v>
      </c>
      <c r="K1041" s="20">
        <f>ROUND(1+(SUMPRODUCT(INDEX(CachTinhDiem!$B$8:$E$11,MATCH($B1041,CachTinhDiem!$A$8:$A$11,0),0),$G1041:$J1041)-1)*9/4,1)</f>
        <v>6</v>
      </c>
      <c r="L1041" s="20">
        <f>ROUND(1+(INDEX(CachTinhDiem!$B$15:$E$20,MATCH($C1041,CachTinhDiem!$A$15:$A$20,0),MATCH($B1041,CachTinhDiem!$B$14:$E$14,0))-1)*9/4,1)</f>
        <v>7.8</v>
      </c>
      <c r="M1041" s="19">
        <f t="shared" si="16"/>
        <v>0</v>
      </c>
      <c r="N1041" s="23">
        <f>MAX(0,1-M1041*CachTinhDiem!$B$25)</f>
        <v>1</v>
      </c>
      <c r="O1041" s="20">
        <f>ROUND((CachTinhDiem!$B$23*K1041+CachTinhDiem!$B$24*L1041)*N1041,1)</f>
        <v>6.5</v>
      </c>
      <c r="P1041" s="19" t="s">
        <v>3227</v>
      </c>
    </row>
    <row r="1042" spans="1:16" ht="15" customHeight="1" x14ac:dyDescent="0.35">
      <c r="A1042" s="18" t="s">
        <v>3087</v>
      </c>
      <c r="B1042" s="18" t="s">
        <v>3226</v>
      </c>
      <c r="C1042" s="18" t="s">
        <v>110</v>
      </c>
      <c r="D1042" s="19">
        <v>20</v>
      </c>
      <c r="E1042" s="19">
        <v>39</v>
      </c>
      <c r="F1042" s="19">
        <v>32</v>
      </c>
      <c r="G1042" s="19">
        <v>2</v>
      </c>
      <c r="H1042" s="19">
        <v>2</v>
      </c>
      <c r="I1042" s="19">
        <v>3</v>
      </c>
      <c r="J1042" s="19">
        <v>5</v>
      </c>
      <c r="K1042" s="20">
        <f>ROUND(1+(SUMPRODUCT(INDEX(CachTinhDiem!$B$8:$E$11,MATCH($B1042,CachTinhDiem!$A$8:$A$11,0),0),$G1042:$J1042)-1)*9/4,1)</f>
        <v>5.7</v>
      </c>
      <c r="L1042" s="20">
        <f>ROUND(1+(INDEX(CachTinhDiem!$B$15:$E$20,MATCH($C1042,CachTinhDiem!$A$15:$A$20,0),MATCH($B1042,CachTinhDiem!$B$14:$E$14,0))-1)*9/4,1)</f>
        <v>5.5</v>
      </c>
      <c r="M1042" s="19">
        <f t="shared" si="16"/>
        <v>0</v>
      </c>
      <c r="N1042" s="23">
        <f>MAX(0,1-M1042*CachTinhDiem!$B$25)</f>
        <v>1</v>
      </c>
      <c r="O1042" s="20">
        <f>ROUND((CachTinhDiem!$B$23*K1042+CachTinhDiem!$B$24*L1042)*N1042,1)</f>
        <v>5.6</v>
      </c>
      <c r="P1042" s="19" t="s">
        <v>3225</v>
      </c>
    </row>
    <row r="1043" spans="1:16" ht="15" customHeight="1" x14ac:dyDescent="0.35">
      <c r="A1043" s="18" t="s">
        <v>816</v>
      </c>
      <c r="B1043" s="18" t="s">
        <v>3226</v>
      </c>
      <c r="C1043" s="18" t="s">
        <v>90</v>
      </c>
      <c r="D1043" s="19">
        <v>19</v>
      </c>
      <c r="E1043" s="19">
        <v>37</v>
      </c>
      <c r="F1043" s="19">
        <v>35</v>
      </c>
      <c r="G1043" s="19">
        <v>2</v>
      </c>
      <c r="H1043" s="19">
        <v>4</v>
      </c>
      <c r="I1043" s="19">
        <v>3</v>
      </c>
      <c r="J1043" s="19">
        <v>3</v>
      </c>
      <c r="K1043" s="20">
        <f>ROUND(1+(SUMPRODUCT(INDEX(CachTinhDiem!$B$8:$E$11,MATCH($B1043,CachTinhDiem!$A$8:$A$11,0),0),$G1043:$J1043)-1)*9/4,1)</f>
        <v>6.2</v>
      </c>
      <c r="L1043" s="20">
        <f>ROUND(1+(INDEX(CachTinhDiem!$B$15:$E$20,MATCH($C1043,CachTinhDiem!$A$15:$A$20,0),MATCH($B1043,CachTinhDiem!$B$14:$E$14,0))-1)*9/4,1)</f>
        <v>7.8</v>
      </c>
      <c r="M1043" s="19">
        <f t="shared" si="16"/>
        <v>0</v>
      </c>
      <c r="N1043" s="23">
        <f>MAX(0,1-M1043*CachTinhDiem!$B$25)</f>
        <v>1</v>
      </c>
      <c r="O1043" s="20">
        <f>ROUND((CachTinhDiem!$B$23*K1043+CachTinhDiem!$B$24*L1043)*N1043,1)</f>
        <v>6.7</v>
      </c>
      <c r="P1043" s="19" t="s">
        <v>3227</v>
      </c>
    </row>
    <row r="1044" spans="1:16" ht="15" customHeight="1" x14ac:dyDescent="0.35">
      <c r="A1044" s="18" t="s">
        <v>1288</v>
      </c>
      <c r="B1044" s="18" t="s">
        <v>3228</v>
      </c>
      <c r="C1044" s="18" t="s">
        <v>90</v>
      </c>
      <c r="D1044" s="19">
        <v>5</v>
      </c>
      <c r="E1044" s="19">
        <v>12</v>
      </c>
      <c r="F1044" s="19">
        <v>35</v>
      </c>
      <c r="G1044" s="19">
        <v>4</v>
      </c>
      <c r="H1044" s="19">
        <v>2</v>
      </c>
      <c r="I1044" s="19">
        <v>1</v>
      </c>
      <c r="J1044" s="19">
        <v>2</v>
      </c>
      <c r="K1044" s="20">
        <f>ROUND(1+(SUMPRODUCT(INDEX(CachTinhDiem!$B$8:$E$11,MATCH($B1044,CachTinhDiem!$A$8:$A$11,0),0),$G1044:$J1044)-1)*9/4,1)</f>
        <v>2.8</v>
      </c>
      <c r="L1044" s="20">
        <f>ROUND(1+(INDEX(CachTinhDiem!$B$15:$E$20,MATCH($C1044,CachTinhDiem!$A$15:$A$20,0),MATCH($B1044,CachTinhDiem!$B$14:$E$14,0))-1)*9/4,1)</f>
        <v>3.3</v>
      </c>
      <c r="M1044" s="19">
        <f t="shared" si="16"/>
        <v>23</v>
      </c>
      <c r="N1044" s="23">
        <f>MAX(0,1-M1044*CachTinhDiem!$B$25)</f>
        <v>0</v>
      </c>
      <c r="O1044" s="20">
        <f>ROUND((CachTinhDiem!$B$23*K1044+CachTinhDiem!$B$24*L1044)*N1044,1)</f>
        <v>0</v>
      </c>
      <c r="P1044" s="19" t="s">
        <v>3225</v>
      </c>
    </row>
    <row r="1045" spans="1:16" ht="15" customHeight="1" x14ac:dyDescent="0.35">
      <c r="A1045" s="18" t="s">
        <v>1321</v>
      </c>
      <c r="B1045" s="18" t="s">
        <v>3226</v>
      </c>
      <c r="C1045" s="18" t="s">
        <v>115</v>
      </c>
      <c r="D1045" s="19">
        <v>10</v>
      </c>
      <c r="E1045" s="19">
        <v>26</v>
      </c>
      <c r="F1045" s="19">
        <v>20</v>
      </c>
      <c r="G1045" s="19">
        <v>3</v>
      </c>
      <c r="H1045" s="19">
        <v>3</v>
      </c>
      <c r="I1045" s="19">
        <v>4</v>
      </c>
      <c r="J1045" s="19">
        <v>4</v>
      </c>
      <c r="K1045" s="20">
        <f>ROUND(1+(SUMPRODUCT(INDEX(CachTinhDiem!$B$8:$E$11,MATCH($B1045,CachTinhDiem!$A$8:$A$11,0),0),$G1045:$J1045)-1)*9/4,1)</f>
        <v>7.1</v>
      </c>
      <c r="L1045" s="20">
        <f>ROUND(1+(INDEX(CachTinhDiem!$B$15:$E$20,MATCH($C1045,CachTinhDiem!$A$15:$A$20,0),MATCH($B1045,CachTinhDiem!$B$14:$E$14,0))-1)*9/4,1)</f>
        <v>10</v>
      </c>
      <c r="M1045" s="19">
        <f t="shared" si="16"/>
        <v>0</v>
      </c>
      <c r="N1045" s="23">
        <f>MAX(0,1-M1045*CachTinhDiem!$B$25)</f>
        <v>1</v>
      </c>
      <c r="O1045" s="20">
        <f>ROUND((CachTinhDiem!$B$23*K1045+CachTinhDiem!$B$24*L1045)*N1045,1)</f>
        <v>8</v>
      </c>
      <c r="P1045" s="19" t="s">
        <v>3227</v>
      </c>
    </row>
    <row r="1046" spans="1:16" ht="15" customHeight="1" x14ac:dyDescent="0.35">
      <c r="A1046" s="18" t="s">
        <v>1379</v>
      </c>
      <c r="B1046" s="18" t="s">
        <v>3228</v>
      </c>
      <c r="C1046" s="18" t="s">
        <v>103</v>
      </c>
      <c r="D1046" s="19">
        <v>14</v>
      </c>
      <c r="E1046" s="19">
        <v>30</v>
      </c>
      <c r="F1046" s="19">
        <v>32</v>
      </c>
      <c r="G1046" s="19">
        <v>2</v>
      </c>
      <c r="H1046" s="19">
        <v>4</v>
      </c>
      <c r="I1046" s="19">
        <v>2</v>
      </c>
      <c r="J1046" s="19">
        <v>5</v>
      </c>
      <c r="K1046" s="20">
        <f>ROUND(1+(SUMPRODUCT(INDEX(CachTinhDiem!$B$8:$E$11,MATCH($B1046,CachTinhDiem!$A$8:$A$11,0),0),$G1046:$J1046)-1)*9/4,1)</f>
        <v>8.1999999999999993</v>
      </c>
      <c r="L1046" s="20">
        <f>ROUND(1+(INDEX(CachTinhDiem!$B$15:$E$20,MATCH($C1046,CachTinhDiem!$A$15:$A$20,0),MATCH($B1046,CachTinhDiem!$B$14:$E$14,0))-1)*9/4,1)</f>
        <v>10</v>
      </c>
      <c r="M1046" s="19">
        <f t="shared" si="16"/>
        <v>2</v>
      </c>
      <c r="N1046" s="23">
        <f>MAX(0,1-M1046*CachTinhDiem!$B$25)</f>
        <v>0.8</v>
      </c>
      <c r="O1046" s="20">
        <f>ROUND((CachTinhDiem!$B$23*K1046+CachTinhDiem!$B$24*L1046)*N1046,1)</f>
        <v>7</v>
      </c>
      <c r="P1046" s="19" t="s">
        <v>3227</v>
      </c>
    </row>
    <row r="1047" spans="1:16" ht="15" customHeight="1" x14ac:dyDescent="0.35">
      <c r="A1047" s="18" t="s">
        <v>446</v>
      </c>
      <c r="B1047" s="18" t="s">
        <v>3226</v>
      </c>
      <c r="C1047" s="18" t="s">
        <v>115</v>
      </c>
      <c r="D1047" s="19">
        <v>9</v>
      </c>
      <c r="E1047" s="19">
        <v>21</v>
      </c>
      <c r="F1047" s="19">
        <v>26</v>
      </c>
      <c r="G1047" s="19">
        <v>4</v>
      </c>
      <c r="H1047" s="19">
        <v>2</v>
      </c>
      <c r="I1047" s="19">
        <v>2</v>
      </c>
      <c r="J1047" s="19">
        <v>2</v>
      </c>
      <c r="K1047" s="20">
        <f>ROUND(1+(SUMPRODUCT(INDEX(CachTinhDiem!$B$8:$E$11,MATCH($B1047,CachTinhDiem!$A$8:$A$11,0),0),$G1047:$J1047)-1)*9/4,1)</f>
        <v>3.3</v>
      </c>
      <c r="L1047" s="20">
        <f>ROUND(1+(INDEX(CachTinhDiem!$B$15:$E$20,MATCH($C1047,CachTinhDiem!$A$15:$A$20,0),MATCH($B1047,CachTinhDiem!$B$14:$E$14,0))-1)*9/4,1)</f>
        <v>10</v>
      </c>
      <c r="M1047" s="19">
        <f t="shared" si="16"/>
        <v>5</v>
      </c>
      <c r="N1047" s="23">
        <f>MAX(0,1-M1047*CachTinhDiem!$B$25)</f>
        <v>0.5</v>
      </c>
      <c r="O1047" s="20">
        <f>ROUND((CachTinhDiem!$B$23*K1047+CachTinhDiem!$B$24*L1047)*N1047,1)</f>
        <v>2.7</v>
      </c>
      <c r="P1047" s="19" t="s">
        <v>3227</v>
      </c>
    </row>
    <row r="1048" spans="1:16" ht="15" customHeight="1" x14ac:dyDescent="0.35">
      <c r="A1048" s="18" t="s">
        <v>3032</v>
      </c>
      <c r="B1048" s="18" t="s">
        <v>3226</v>
      </c>
      <c r="C1048" s="18" t="s">
        <v>90</v>
      </c>
      <c r="D1048" s="19">
        <v>22</v>
      </c>
      <c r="E1048" s="19">
        <v>40</v>
      </c>
      <c r="F1048" s="19">
        <v>9</v>
      </c>
      <c r="G1048" s="19">
        <v>1</v>
      </c>
      <c r="H1048" s="19">
        <v>2</v>
      </c>
      <c r="I1048" s="19">
        <v>3</v>
      </c>
      <c r="J1048" s="19">
        <v>1</v>
      </c>
      <c r="K1048" s="20">
        <f>ROUND(1+(SUMPRODUCT(INDEX(CachTinhDiem!$B$8:$E$11,MATCH($B1048,CachTinhDiem!$A$8:$A$11,0),0),$G1048:$J1048)-1)*9/4,1)</f>
        <v>3.9</v>
      </c>
      <c r="L1048" s="20">
        <f>ROUND(1+(INDEX(CachTinhDiem!$B$15:$E$20,MATCH($C1048,CachTinhDiem!$A$15:$A$20,0),MATCH($B1048,CachTinhDiem!$B$14:$E$14,0))-1)*9/4,1)</f>
        <v>7.8</v>
      </c>
      <c r="M1048" s="19">
        <f t="shared" si="16"/>
        <v>13</v>
      </c>
      <c r="N1048" s="23">
        <f>MAX(0,1-M1048*CachTinhDiem!$B$25)</f>
        <v>0</v>
      </c>
      <c r="O1048" s="20">
        <f>ROUND((CachTinhDiem!$B$23*K1048+CachTinhDiem!$B$24*L1048)*N1048,1)</f>
        <v>0</v>
      </c>
      <c r="P1048" s="19" t="s">
        <v>3227</v>
      </c>
    </row>
    <row r="1049" spans="1:16" ht="15" customHeight="1" x14ac:dyDescent="0.35">
      <c r="A1049" s="18" t="s">
        <v>1149</v>
      </c>
      <c r="B1049" s="18" t="s">
        <v>3226</v>
      </c>
      <c r="C1049" s="18" t="s">
        <v>115</v>
      </c>
      <c r="D1049" s="19">
        <v>5</v>
      </c>
      <c r="E1049" s="19">
        <v>19</v>
      </c>
      <c r="F1049" s="19">
        <v>36</v>
      </c>
      <c r="G1049" s="19">
        <v>4</v>
      </c>
      <c r="H1049" s="19">
        <v>1</v>
      </c>
      <c r="I1049" s="19">
        <v>4</v>
      </c>
      <c r="J1049" s="19">
        <v>4</v>
      </c>
      <c r="K1049" s="20">
        <f>ROUND(1+(SUMPRODUCT(INDEX(CachTinhDiem!$B$8:$E$11,MATCH($B1049,CachTinhDiem!$A$8:$A$11,0),0),$G1049:$J1049)-1)*9/4,1)</f>
        <v>5.7</v>
      </c>
      <c r="L1049" s="20">
        <f>ROUND(1+(INDEX(CachTinhDiem!$B$15:$E$20,MATCH($C1049,CachTinhDiem!$A$15:$A$20,0),MATCH($B1049,CachTinhDiem!$B$14:$E$14,0))-1)*9/4,1)</f>
        <v>10</v>
      </c>
      <c r="M1049" s="19">
        <f t="shared" si="16"/>
        <v>17</v>
      </c>
      <c r="N1049" s="23">
        <f>MAX(0,1-M1049*CachTinhDiem!$B$25)</f>
        <v>0</v>
      </c>
      <c r="O1049" s="20">
        <f>ROUND((CachTinhDiem!$B$23*K1049+CachTinhDiem!$B$24*L1049)*N1049,1)</f>
        <v>0</v>
      </c>
      <c r="P1049" s="19" t="s">
        <v>3227</v>
      </c>
    </row>
    <row r="1050" spans="1:16" ht="15" customHeight="1" x14ac:dyDescent="0.35">
      <c r="A1050" s="18" t="s">
        <v>2761</v>
      </c>
      <c r="B1050" s="18" t="s">
        <v>3229</v>
      </c>
      <c r="C1050" s="18" t="s">
        <v>103</v>
      </c>
      <c r="D1050" s="19">
        <v>14</v>
      </c>
      <c r="E1050" s="19">
        <v>33</v>
      </c>
      <c r="F1050" s="19">
        <v>11</v>
      </c>
      <c r="G1050" s="19">
        <v>3</v>
      </c>
      <c r="H1050" s="19">
        <v>1</v>
      </c>
      <c r="I1050" s="19">
        <v>3</v>
      </c>
      <c r="J1050" s="19">
        <v>4</v>
      </c>
      <c r="K1050" s="20">
        <f>ROUND(1+(SUMPRODUCT(INDEX(CachTinhDiem!$B$8:$E$11,MATCH($B1050,CachTinhDiem!$A$8:$A$11,0),0),$G1050:$J1050)-1)*9/4,1)</f>
        <v>4.8</v>
      </c>
      <c r="L1050" s="20">
        <f>ROUND(1+(INDEX(CachTinhDiem!$B$15:$E$20,MATCH($C1050,CachTinhDiem!$A$15:$A$20,0),MATCH($B1050,CachTinhDiem!$B$14:$E$14,0))-1)*9/4,1)</f>
        <v>7.8</v>
      </c>
      <c r="M1050" s="19">
        <f t="shared" si="16"/>
        <v>3</v>
      </c>
      <c r="N1050" s="23">
        <f>MAX(0,1-M1050*CachTinhDiem!$B$25)</f>
        <v>0.7</v>
      </c>
      <c r="O1050" s="20">
        <f>ROUND((CachTinhDiem!$B$23*K1050+CachTinhDiem!$B$24*L1050)*N1050,1)</f>
        <v>4</v>
      </c>
      <c r="P1050" s="19" t="s">
        <v>3227</v>
      </c>
    </row>
    <row r="1051" spans="1:16" ht="15" customHeight="1" x14ac:dyDescent="0.35">
      <c r="A1051" s="18" t="s">
        <v>203</v>
      </c>
      <c r="B1051" s="18" t="s">
        <v>3229</v>
      </c>
      <c r="C1051" s="18" t="s">
        <v>110</v>
      </c>
      <c r="D1051" s="19">
        <v>15</v>
      </c>
      <c r="E1051" s="19">
        <v>29</v>
      </c>
      <c r="F1051" s="19">
        <v>24</v>
      </c>
      <c r="G1051" s="19">
        <v>2</v>
      </c>
      <c r="H1051" s="19">
        <v>4</v>
      </c>
      <c r="I1051" s="19">
        <v>3</v>
      </c>
      <c r="J1051" s="19">
        <v>3</v>
      </c>
      <c r="K1051" s="20">
        <f>ROUND(1+(SUMPRODUCT(INDEX(CachTinhDiem!$B$8:$E$11,MATCH($B1051,CachTinhDiem!$A$8:$A$11,0),0),$G1051:$J1051)-1)*9/4,1)</f>
        <v>6</v>
      </c>
      <c r="L1051" s="20">
        <f>ROUND(1+(INDEX(CachTinhDiem!$B$15:$E$20,MATCH($C1051,CachTinhDiem!$A$15:$A$20,0),MATCH($B1051,CachTinhDiem!$B$14:$E$14,0))-1)*9/4,1)</f>
        <v>7.8</v>
      </c>
      <c r="M1051" s="19">
        <f t="shared" si="16"/>
        <v>0</v>
      </c>
      <c r="N1051" s="23">
        <f>MAX(0,1-M1051*CachTinhDiem!$B$25)</f>
        <v>1</v>
      </c>
      <c r="O1051" s="20">
        <f>ROUND((CachTinhDiem!$B$23*K1051+CachTinhDiem!$B$24*L1051)*N1051,1)</f>
        <v>6.5</v>
      </c>
      <c r="P1051" s="19" t="s">
        <v>3227</v>
      </c>
    </row>
    <row r="1052" spans="1:16" ht="15" customHeight="1" x14ac:dyDescent="0.35">
      <c r="A1052" s="18" t="s">
        <v>934</v>
      </c>
      <c r="B1052" s="18" t="s">
        <v>3226</v>
      </c>
      <c r="C1052" s="18" t="s">
        <v>115</v>
      </c>
      <c r="D1052" s="19">
        <v>9</v>
      </c>
      <c r="E1052" s="19">
        <v>23</v>
      </c>
      <c r="F1052" s="19">
        <v>18</v>
      </c>
      <c r="G1052" s="19">
        <v>4</v>
      </c>
      <c r="H1052" s="19">
        <v>2</v>
      </c>
      <c r="I1052" s="19">
        <v>4</v>
      </c>
      <c r="J1052" s="19">
        <v>3</v>
      </c>
      <c r="K1052" s="20">
        <f>ROUND(1+(SUMPRODUCT(INDEX(CachTinhDiem!$B$8:$E$11,MATCH($B1052,CachTinhDiem!$A$8:$A$11,0),0),$G1052:$J1052)-1)*9/4,1)</f>
        <v>6</v>
      </c>
      <c r="L1052" s="20">
        <f>ROUND(1+(INDEX(CachTinhDiem!$B$15:$E$20,MATCH($C1052,CachTinhDiem!$A$15:$A$20,0),MATCH($B1052,CachTinhDiem!$B$14:$E$14,0))-1)*9/4,1)</f>
        <v>10</v>
      </c>
      <c r="M1052" s="19">
        <f t="shared" si="16"/>
        <v>0</v>
      </c>
      <c r="N1052" s="23">
        <f>MAX(0,1-M1052*CachTinhDiem!$B$25)</f>
        <v>1</v>
      </c>
      <c r="O1052" s="20">
        <f>ROUND((CachTinhDiem!$B$23*K1052+CachTinhDiem!$B$24*L1052)*N1052,1)</f>
        <v>7.2</v>
      </c>
      <c r="P1052" s="19" t="s">
        <v>3227</v>
      </c>
    </row>
    <row r="1053" spans="1:16" ht="15" customHeight="1" x14ac:dyDescent="0.35">
      <c r="A1053" s="18" t="s">
        <v>2211</v>
      </c>
      <c r="B1053" s="18" t="s">
        <v>3226</v>
      </c>
      <c r="C1053" s="18" t="s">
        <v>150</v>
      </c>
      <c r="D1053" s="19">
        <v>26</v>
      </c>
      <c r="E1053" s="19">
        <v>40</v>
      </c>
      <c r="F1053" s="19">
        <v>36</v>
      </c>
      <c r="G1053" s="19">
        <v>1</v>
      </c>
      <c r="H1053" s="19">
        <v>5</v>
      </c>
      <c r="I1053" s="19">
        <v>3</v>
      </c>
      <c r="J1053" s="19">
        <v>3</v>
      </c>
      <c r="K1053" s="20">
        <f>ROUND(1+(SUMPRODUCT(INDEX(CachTinhDiem!$B$8:$E$11,MATCH($B1053,CachTinhDiem!$A$8:$A$11,0),0),$G1053:$J1053)-1)*9/4,1)</f>
        <v>6.9</v>
      </c>
      <c r="L1053" s="20">
        <f>ROUND(1+(INDEX(CachTinhDiem!$B$15:$E$20,MATCH($C1053,CachTinhDiem!$A$15:$A$20,0),MATCH($B1053,CachTinhDiem!$B$14:$E$14,0))-1)*9/4,1)</f>
        <v>10</v>
      </c>
      <c r="M1053" s="19">
        <f t="shared" si="16"/>
        <v>0</v>
      </c>
      <c r="N1053" s="23">
        <f>MAX(0,1-M1053*CachTinhDiem!$B$25)</f>
        <v>1</v>
      </c>
      <c r="O1053" s="20">
        <f>ROUND((CachTinhDiem!$B$23*K1053+CachTinhDiem!$B$24*L1053)*N1053,1)</f>
        <v>7.8</v>
      </c>
      <c r="P1053" s="19" t="s">
        <v>3227</v>
      </c>
    </row>
    <row r="1054" spans="1:16" ht="15" customHeight="1" x14ac:dyDescent="0.35">
      <c r="A1054" s="18" t="s">
        <v>2070</v>
      </c>
      <c r="B1054" s="18" t="s">
        <v>3224</v>
      </c>
      <c r="C1054" s="18" t="s">
        <v>110</v>
      </c>
      <c r="D1054" s="19">
        <v>18</v>
      </c>
      <c r="E1054" s="19">
        <v>36</v>
      </c>
      <c r="F1054" s="19">
        <v>16</v>
      </c>
      <c r="G1054" s="19">
        <v>2</v>
      </c>
      <c r="H1054" s="19">
        <v>5</v>
      </c>
      <c r="I1054" s="19">
        <v>3</v>
      </c>
      <c r="J1054" s="19">
        <v>4</v>
      </c>
      <c r="K1054" s="20">
        <f>ROUND(1+(SUMPRODUCT(INDEX(CachTinhDiem!$B$8:$E$11,MATCH($B1054,CachTinhDiem!$A$8:$A$11,0),0),$G1054:$J1054)-1)*9/4,1)</f>
        <v>6.2</v>
      </c>
      <c r="L1054" s="20">
        <f>ROUND(1+(INDEX(CachTinhDiem!$B$15:$E$20,MATCH($C1054,CachTinhDiem!$A$15:$A$20,0),MATCH($B1054,CachTinhDiem!$B$14:$E$14,0))-1)*9/4,1)</f>
        <v>5.5</v>
      </c>
      <c r="M1054" s="19">
        <f t="shared" si="16"/>
        <v>2</v>
      </c>
      <c r="N1054" s="23">
        <f>MAX(0,1-M1054*CachTinhDiem!$B$25)</f>
        <v>0.8</v>
      </c>
      <c r="O1054" s="20">
        <f>ROUND((CachTinhDiem!$B$23*K1054+CachTinhDiem!$B$24*L1054)*N1054,1)</f>
        <v>4.8</v>
      </c>
      <c r="P1054" s="19" t="s">
        <v>3227</v>
      </c>
    </row>
    <row r="1055" spans="1:16" ht="15" customHeight="1" x14ac:dyDescent="0.35">
      <c r="A1055" s="18" t="s">
        <v>1066</v>
      </c>
      <c r="B1055" s="18" t="s">
        <v>3224</v>
      </c>
      <c r="C1055" s="18" t="s">
        <v>90</v>
      </c>
      <c r="D1055" s="19">
        <v>5</v>
      </c>
      <c r="E1055" s="19">
        <v>15</v>
      </c>
      <c r="F1055" s="19">
        <v>28</v>
      </c>
      <c r="G1055" s="19">
        <v>3</v>
      </c>
      <c r="H1055" s="19">
        <v>2</v>
      </c>
      <c r="I1055" s="19">
        <v>3</v>
      </c>
      <c r="J1055" s="19">
        <v>2</v>
      </c>
      <c r="K1055" s="20">
        <f>ROUND(1+(SUMPRODUCT(INDEX(CachTinhDiem!$B$8:$E$11,MATCH($B1055,CachTinhDiem!$A$8:$A$11,0),0),$G1055:$J1055)-1)*9/4,1)</f>
        <v>4.8</v>
      </c>
      <c r="L1055" s="20">
        <f>ROUND(1+(INDEX(CachTinhDiem!$B$15:$E$20,MATCH($C1055,CachTinhDiem!$A$15:$A$20,0),MATCH($B1055,CachTinhDiem!$B$14:$E$14,0))-1)*9/4,1)</f>
        <v>5.5</v>
      </c>
      <c r="M1055" s="19">
        <f t="shared" si="16"/>
        <v>13</v>
      </c>
      <c r="N1055" s="23">
        <f>MAX(0,1-M1055*CachTinhDiem!$B$25)</f>
        <v>0</v>
      </c>
      <c r="O1055" s="20">
        <f>ROUND((CachTinhDiem!$B$23*K1055+CachTinhDiem!$B$24*L1055)*N1055,1)</f>
        <v>0</v>
      </c>
      <c r="P1055" s="19" t="s">
        <v>3227</v>
      </c>
    </row>
    <row r="1056" spans="1:16" ht="15" customHeight="1" x14ac:dyDescent="0.35">
      <c r="A1056" s="18" t="s">
        <v>1008</v>
      </c>
      <c r="B1056" s="18" t="s">
        <v>3228</v>
      </c>
      <c r="C1056" s="18" t="s">
        <v>138</v>
      </c>
      <c r="D1056" s="19">
        <v>22</v>
      </c>
      <c r="E1056" s="19">
        <v>40</v>
      </c>
      <c r="F1056" s="19">
        <v>33</v>
      </c>
      <c r="G1056" s="19">
        <v>1</v>
      </c>
      <c r="H1056" s="19">
        <v>5</v>
      </c>
      <c r="I1056" s="19">
        <v>4</v>
      </c>
      <c r="J1056" s="19">
        <v>2</v>
      </c>
      <c r="K1056" s="20">
        <f>ROUND(1+(SUMPRODUCT(INDEX(CachTinhDiem!$B$8:$E$11,MATCH($B1056,CachTinhDiem!$A$8:$A$11,0),0),$G1056:$J1056)-1)*9/4,1)</f>
        <v>5.5</v>
      </c>
      <c r="L1056" s="20">
        <f>ROUND(1+(INDEX(CachTinhDiem!$B$15:$E$20,MATCH($C1056,CachTinhDiem!$A$15:$A$20,0),MATCH($B1056,CachTinhDiem!$B$14:$E$14,0))-1)*9/4,1)</f>
        <v>1</v>
      </c>
      <c r="M1056" s="19">
        <f t="shared" si="16"/>
        <v>0</v>
      </c>
      <c r="N1056" s="23">
        <f>MAX(0,1-M1056*CachTinhDiem!$B$25)</f>
        <v>1</v>
      </c>
      <c r="O1056" s="20">
        <f>ROUND((CachTinhDiem!$B$23*K1056+CachTinhDiem!$B$24*L1056)*N1056,1)</f>
        <v>4.2</v>
      </c>
      <c r="P1056" s="19" t="s">
        <v>3225</v>
      </c>
    </row>
    <row r="1057" spans="1:16" ht="15" customHeight="1" x14ac:dyDescent="0.35">
      <c r="A1057" s="18" t="s">
        <v>1028</v>
      </c>
      <c r="B1057" s="18" t="s">
        <v>3229</v>
      </c>
      <c r="C1057" s="18" t="s">
        <v>138</v>
      </c>
      <c r="D1057" s="19">
        <v>23</v>
      </c>
      <c r="E1057" s="19">
        <v>40</v>
      </c>
      <c r="F1057" s="19">
        <v>17</v>
      </c>
      <c r="G1057" s="19">
        <v>1</v>
      </c>
      <c r="H1057" s="19">
        <v>5</v>
      </c>
      <c r="I1057" s="19">
        <v>5</v>
      </c>
      <c r="J1057" s="19">
        <v>2</v>
      </c>
      <c r="K1057" s="20">
        <f>ROUND(1+(SUMPRODUCT(INDEX(CachTinhDiem!$B$8:$E$11,MATCH($B1057,CachTinhDiem!$A$8:$A$11,0),0),$G1057:$J1057)-1)*9/4,1)</f>
        <v>7.1</v>
      </c>
      <c r="L1057" s="20">
        <f>ROUND(1+(INDEX(CachTinhDiem!$B$15:$E$20,MATCH($C1057,CachTinhDiem!$A$15:$A$20,0),MATCH($B1057,CachTinhDiem!$B$14:$E$14,0))-1)*9/4,1)</f>
        <v>7.8</v>
      </c>
      <c r="M1057" s="19">
        <f t="shared" si="16"/>
        <v>6</v>
      </c>
      <c r="N1057" s="23">
        <f>MAX(0,1-M1057*CachTinhDiem!$B$25)</f>
        <v>0.39999999999999991</v>
      </c>
      <c r="O1057" s="20">
        <f>ROUND((CachTinhDiem!$B$23*K1057+CachTinhDiem!$B$24*L1057)*N1057,1)</f>
        <v>2.9</v>
      </c>
      <c r="P1057" s="19" t="s">
        <v>3227</v>
      </c>
    </row>
    <row r="1058" spans="1:16" ht="15" customHeight="1" x14ac:dyDescent="0.35">
      <c r="A1058" s="18" t="s">
        <v>3128</v>
      </c>
      <c r="B1058" s="18" t="s">
        <v>3229</v>
      </c>
      <c r="C1058" s="18" t="s">
        <v>110</v>
      </c>
      <c r="D1058" s="19">
        <v>21</v>
      </c>
      <c r="E1058" s="19">
        <v>40</v>
      </c>
      <c r="F1058" s="19">
        <v>29</v>
      </c>
      <c r="G1058" s="19">
        <v>2</v>
      </c>
      <c r="H1058" s="19">
        <v>2</v>
      </c>
      <c r="I1058" s="19">
        <v>3</v>
      </c>
      <c r="J1058" s="19">
        <v>3</v>
      </c>
      <c r="K1058" s="20">
        <f>ROUND(1+(SUMPRODUCT(INDEX(CachTinhDiem!$B$8:$E$11,MATCH($B1058,CachTinhDiem!$A$8:$A$11,0),0),$G1058:$J1058)-1)*9/4,1)</f>
        <v>4.5999999999999996</v>
      </c>
      <c r="L1058" s="20">
        <f>ROUND(1+(INDEX(CachTinhDiem!$B$15:$E$20,MATCH($C1058,CachTinhDiem!$A$15:$A$20,0),MATCH($B1058,CachTinhDiem!$B$14:$E$14,0))-1)*9/4,1)</f>
        <v>7.8</v>
      </c>
      <c r="M1058" s="19">
        <f t="shared" si="16"/>
        <v>0</v>
      </c>
      <c r="N1058" s="23">
        <f>MAX(0,1-M1058*CachTinhDiem!$B$25)</f>
        <v>1</v>
      </c>
      <c r="O1058" s="20">
        <f>ROUND((CachTinhDiem!$B$23*K1058+CachTinhDiem!$B$24*L1058)*N1058,1)</f>
        <v>5.6</v>
      </c>
      <c r="P1058" s="19" t="s">
        <v>3225</v>
      </c>
    </row>
    <row r="1059" spans="1:16" ht="15" customHeight="1" x14ac:dyDescent="0.35">
      <c r="A1059" s="18" t="s">
        <v>2773</v>
      </c>
      <c r="B1059" s="18" t="s">
        <v>3226</v>
      </c>
      <c r="C1059" s="18" t="s">
        <v>103</v>
      </c>
      <c r="D1059" s="19">
        <v>8</v>
      </c>
      <c r="E1059" s="19">
        <v>34</v>
      </c>
      <c r="F1059" s="19">
        <v>26</v>
      </c>
      <c r="G1059" s="19">
        <v>4</v>
      </c>
      <c r="H1059" s="19">
        <v>1</v>
      </c>
      <c r="I1059" s="19">
        <v>3</v>
      </c>
      <c r="J1059" s="19">
        <v>5</v>
      </c>
      <c r="K1059" s="20">
        <f>ROUND(1+(SUMPRODUCT(INDEX(CachTinhDiem!$B$8:$E$11,MATCH($B1059,CachTinhDiem!$A$8:$A$11,0),0),$G1059:$J1059)-1)*9/4,1)</f>
        <v>5.0999999999999996</v>
      </c>
      <c r="L1059" s="20">
        <f>ROUND(1+(INDEX(CachTinhDiem!$B$15:$E$20,MATCH($C1059,CachTinhDiem!$A$15:$A$20,0),MATCH($B1059,CachTinhDiem!$B$14:$E$14,0))-1)*9/4,1)</f>
        <v>3.3</v>
      </c>
      <c r="M1059" s="19">
        <f t="shared" si="16"/>
        <v>0</v>
      </c>
      <c r="N1059" s="23">
        <f>MAX(0,1-M1059*CachTinhDiem!$B$25)</f>
        <v>1</v>
      </c>
      <c r="O1059" s="20">
        <f>ROUND((CachTinhDiem!$B$23*K1059+CachTinhDiem!$B$24*L1059)*N1059,1)</f>
        <v>4.5999999999999996</v>
      </c>
      <c r="P1059" s="19" t="s">
        <v>3225</v>
      </c>
    </row>
    <row r="1060" spans="1:16" ht="15" customHeight="1" x14ac:dyDescent="0.35">
      <c r="A1060" s="18" t="s">
        <v>978</v>
      </c>
      <c r="B1060" s="18" t="s">
        <v>3226</v>
      </c>
      <c r="C1060" s="18" t="s">
        <v>103</v>
      </c>
      <c r="D1060" s="19">
        <v>6</v>
      </c>
      <c r="E1060" s="19">
        <v>19</v>
      </c>
      <c r="F1060" s="19">
        <v>5</v>
      </c>
      <c r="G1060" s="19">
        <v>4</v>
      </c>
      <c r="H1060" s="19">
        <v>2</v>
      </c>
      <c r="I1060" s="19">
        <v>2</v>
      </c>
      <c r="J1060" s="19">
        <v>3</v>
      </c>
      <c r="K1060" s="20">
        <f>ROUND(1+(SUMPRODUCT(INDEX(CachTinhDiem!$B$8:$E$11,MATCH($B1060,CachTinhDiem!$A$8:$A$11,0),0),$G1060:$J1060)-1)*9/4,1)</f>
        <v>3.7</v>
      </c>
      <c r="L1060" s="20">
        <f>ROUND(1+(INDEX(CachTinhDiem!$B$15:$E$20,MATCH($C1060,CachTinhDiem!$A$15:$A$20,0),MATCH($B1060,CachTinhDiem!$B$14:$E$14,0))-1)*9/4,1)</f>
        <v>3.3</v>
      </c>
      <c r="M1060" s="19">
        <f t="shared" si="16"/>
        <v>1</v>
      </c>
      <c r="N1060" s="23">
        <f>MAX(0,1-M1060*CachTinhDiem!$B$25)</f>
        <v>0.9</v>
      </c>
      <c r="O1060" s="20">
        <f>ROUND((CachTinhDiem!$B$23*K1060+CachTinhDiem!$B$24*L1060)*N1060,1)</f>
        <v>3.2</v>
      </c>
      <c r="P1060" s="19" t="s">
        <v>3227</v>
      </c>
    </row>
    <row r="1061" spans="1:16" ht="15" customHeight="1" x14ac:dyDescent="0.35">
      <c r="A1061" s="18" t="s">
        <v>662</v>
      </c>
      <c r="B1061" s="18" t="s">
        <v>3228</v>
      </c>
      <c r="C1061" s="18" t="s">
        <v>90</v>
      </c>
      <c r="D1061" s="19">
        <v>8</v>
      </c>
      <c r="E1061" s="19">
        <v>22</v>
      </c>
      <c r="F1061" s="19">
        <v>11</v>
      </c>
      <c r="G1061" s="19">
        <v>4</v>
      </c>
      <c r="H1061" s="19">
        <v>2</v>
      </c>
      <c r="I1061" s="19">
        <v>3</v>
      </c>
      <c r="J1061" s="19">
        <v>2</v>
      </c>
      <c r="K1061" s="20">
        <f>ROUND(1+(SUMPRODUCT(INDEX(CachTinhDiem!$B$8:$E$11,MATCH($B1061,CachTinhDiem!$A$8:$A$11,0),0),$G1061:$J1061)-1)*9/4,1)</f>
        <v>3.7</v>
      </c>
      <c r="L1061" s="20">
        <f>ROUND(1+(INDEX(CachTinhDiem!$B$15:$E$20,MATCH($C1061,CachTinhDiem!$A$15:$A$20,0),MATCH($B1061,CachTinhDiem!$B$14:$E$14,0))-1)*9/4,1)</f>
        <v>3.3</v>
      </c>
      <c r="M1061" s="19">
        <f t="shared" si="16"/>
        <v>0</v>
      </c>
      <c r="N1061" s="23">
        <f>MAX(0,1-M1061*CachTinhDiem!$B$25)</f>
        <v>1</v>
      </c>
      <c r="O1061" s="20">
        <f>ROUND((CachTinhDiem!$B$23*K1061+CachTinhDiem!$B$24*L1061)*N1061,1)</f>
        <v>3.6</v>
      </c>
      <c r="P1061" s="19" t="s">
        <v>3227</v>
      </c>
    </row>
    <row r="1062" spans="1:16" ht="15" customHeight="1" x14ac:dyDescent="0.35">
      <c r="A1062" s="18" t="s">
        <v>1493</v>
      </c>
      <c r="B1062" s="18" t="s">
        <v>3224</v>
      </c>
      <c r="C1062" s="18" t="s">
        <v>115</v>
      </c>
      <c r="D1062" s="19">
        <v>10</v>
      </c>
      <c r="E1062" s="19">
        <v>26</v>
      </c>
      <c r="F1062" s="19">
        <v>5</v>
      </c>
      <c r="G1062" s="19">
        <v>3</v>
      </c>
      <c r="H1062" s="19">
        <v>3</v>
      </c>
      <c r="I1062" s="19">
        <v>3</v>
      </c>
      <c r="J1062" s="19">
        <v>2</v>
      </c>
      <c r="K1062" s="20">
        <f>ROUND(1+(SUMPRODUCT(INDEX(CachTinhDiem!$B$8:$E$11,MATCH($B1062,CachTinhDiem!$A$8:$A$11,0),0),$G1062:$J1062)-1)*9/4,1)</f>
        <v>5.3</v>
      </c>
      <c r="L1062" s="20">
        <f>ROUND(1+(INDEX(CachTinhDiem!$B$15:$E$20,MATCH($C1062,CachTinhDiem!$A$15:$A$20,0),MATCH($B1062,CachTinhDiem!$B$14:$E$14,0))-1)*9/4,1)</f>
        <v>7.8</v>
      </c>
      <c r="M1062" s="19">
        <f t="shared" si="16"/>
        <v>5</v>
      </c>
      <c r="N1062" s="23">
        <f>MAX(0,1-M1062*CachTinhDiem!$B$25)</f>
        <v>0.5</v>
      </c>
      <c r="O1062" s="20">
        <f>ROUND((CachTinhDiem!$B$23*K1062+CachTinhDiem!$B$24*L1062)*N1062,1)</f>
        <v>3</v>
      </c>
      <c r="P1062" s="19" t="s">
        <v>3227</v>
      </c>
    </row>
    <row r="1063" spans="1:16" ht="15" customHeight="1" x14ac:dyDescent="0.35">
      <c r="A1063" s="18" t="s">
        <v>440</v>
      </c>
      <c r="B1063" s="18" t="s">
        <v>3229</v>
      </c>
      <c r="C1063" s="18" t="s">
        <v>115</v>
      </c>
      <c r="D1063" s="19">
        <v>13</v>
      </c>
      <c r="E1063" s="19">
        <v>29</v>
      </c>
      <c r="F1063" s="19">
        <v>9</v>
      </c>
      <c r="G1063" s="19">
        <v>3</v>
      </c>
      <c r="H1063" s="19">
        <v>2</v>
      </c>
      <c r="I1063" s="19">
        <v>3</v>
      </c>
      <c r="J1063" s="19">
        <v>3</v>
      </c>
      <c r="K1063" s="20">
        <f>ROUND(1+(SUMPRODUCT(INDEX(CachTinhDiem!$B$8:$E$11,MATCH($B1063,CachTinhDiem!$A$8:$A$11,0),0),$G1063:$J1063)-1)*9/4,1)</f>
        <v>4.8</v>
      </c>
      <c r="L1063" s="20">
        <f>ROUND(1+(INDEX(CachTinhDiem!$B$15:$E$20,MATCH($C1063,CachTinhDiem!$A$15:$A$20,0),MATCH($B1063,CachTinhDiem!$B$14:$E$14,0))-1)*9/4,1)</f>
        <v>10</v>
      </c>
      <c r="M1063" s="19">
        <f t="shared" si="16"/>
        <v>4</v>
      </c>
      <c r="N1063" s="23">
        <f>MAX(0,1-M1063*CachTinhDiem!$B$25)</f>
        <v>0.6</v>
      </c>
      <c r="O1063" s="20">
        <f>ROUND((CachTinhDiem!$B$23*K1063+CachTinhDiem!$B$24*L1063)*N1063,1)</f>
        <v>3.8</v>
      </c>
      <c r="P1063" s="19" t="s">
        <v>3227</v>
      </c>
    </row>
    <row r="1064" spans="1:16" ht="15" customHeight="1" x14ac:dyDescent="0.35">
      <c r="A1064" s="18" t="s">
        <v>531</v>
      </c>
      <c r="B1064" s="18" t="s">
        <v>3224</v>
      </c>
      <c r="C1064" s="18" t="s">
        <v>150</v>
      </c>
      <c r="D1064" s="19">
        <v>6</v>
      </c>
      <c r="E1064" s="19">
        <v>17</v>
      </c>
      <c r="F1064" s="19">
        <v>13</v>
      </c>
      <c r="G1064" s="19">
        <v>4</v>
      </c>
      <c r="H1064" s="19">
        <v>2</v>
      </c>
      <c r="I1064" s="19">
        <v>2</v>
      </c>
      <c r="J1064" s="19">
        <v>3</v>
      </c>
      <c r="K1064" s="20">
        <f>ROUND(1+(SUMPRODUCT(INDEX(CachTinhDiem!$B$8:$E$11,MATCH($B1064,CachTinhDiem!$A$8:$A$11,0),0),$G1064:$J1064)-1)*9/4,1)</f>
        <v>4.4000000000000004</v>
      </c>
      <c r="L1064" s="20">
        <f>ROUND(1+(INDEX(CachTinhDiem!$B$15:$E$20,MATCH($C1064,CachTinhDiem!$A$15:$A$20,0),MATCH($B1064,CachTinhDiem!$B$14:$E$14,0))-1)*9/4,1)</f>
        <v>3.3</v>
      </c>
      <c r="M1064" s="19">
        <f t="shared" si="16"/>
        <v>0</v>
      </c>
      <c r="N1064" s="23">
        <f>MAX(0,1-M1064*CachTinhDiem!$B$25)</f>
        <v>1</v>
      </c>
      <c r="O1064" s="20">
        <f>ROUND((CachTinhDiem!$B$23*K1064+CachTinhDiem!$B$24*L1064)*N1064,1)</f>
        <v>4.0999999999999996</v>
      </c>
      <c r="P1064" s="19" t="s">
        <v>3225</v>
      </c>
    </row>
    <row r="1065" spans="1:16" ht="15" customHeight="1" x14ac:dyDescent="0.35">
      <c r="A1065" s="18" t="s">
        <v>3168</v>
      </c>
      <c r="B1065" s="18" t="s">
        <v>3224</v>
      </c>
      <c r="C1065" s="18" t="s">
        <v>115</v>
      </c>
      <c r="D1065" s="19">
        <v>22</v>
      </c>
      <c r="E1065" s="19">
        <v>40</v>
      </c>
      <c r="F1065" s="19">
        <v>14</v>
      </c>
      <c r="G1065" s="19">
        <v>1</v>
      </c>
      <c r="H1065" s="19">
        <v>2</v>
      </c>
      <c r="I1065" s="19">
        <v>4</v>
      </c>
      <c r="J1065" s="19">
        <v>3</v>
      </c>
      <c r="K1065" s="20">
        <f>ROUND(1+(SUMPRODUCT(INDEX(CachTinhDiem!$B$8:$E$11,MATCH($B1065,CachTinhDiem!$A$8:$A$11,0),0),$G1065:$J1065)-1)*9/4,1)</f>
        <v>5.3</v>
      </c>
      <c r="L1065" s="20">
        <f>ROUND(1+(INDEX(CachTinhDiem!$B$15:$E$20,MATCH($C1065,CachTinhDiem!$A$15:$A$20,0),MATCH($B1065,CachTinhDiem!$B$14:$E$14,0))-1)*9/4,1)</f>
        <v>7.8</v>
      </c>
      <c r="M1065" s="19">
        <f t="shared" si="16"/>
        <v>8</v>
      </c>
      <c r="N1065" s="23">
        <f>MAX(0,1-M1065*CachTinhDiem!$B$25)</f>
        <v>0.19999999999999996</v>
      </c>
      <c r="O1065" s="20">
        <f>ROUND((CachTinhDiem!$B$23*K1065+CachTinhDiem!$B$24*L1065)*N1065,1)</f>
        <v>1.2</v>
      </c>
      <c r="P1065" s="19" t="s">
        <v>3227</v>
      </c>
    </row>
    <row r="1066" spans="1:16" ht="15" customHeight="1" x14ac:dyDescent="0.35">
      <c r="A1066" s="18" t="s">
        <v>2251</v>
      </c>
      <c r="B1066" s="18" t="s">
        <v>3224</v>
      </c>
      <c r="C1066" s="18" t="s">
        <v>150</v>
      </c>
      <c r="D1066" s="19">
        <v>20</v>
      </c>
      <c r="E1066" s="19">
        <v>35</v>
      </c>
      <c r="F1066" s="19">
        <v>19</v>
      </c>
      <c r="G1066" s="19">
        <v>2</v>
      </c>
      <c r="H1066" s="19">
        <v>3</v>
      </c>
      <c r="I1066" s="19">
        <v>3</v>
      </c>
      <c r="J1066" s="19">
        <v>4</v>
      </c>
      <c r="K1066" s="20">
        <f>ROUND(1+(SUMPRODUCT(INDEX(CachTinhDiem!$B$8:$E$11,MATCH($B1066,CachTinhDiem!$A$8:$A$11,0),0),$G1066:$J1066)-1)*9/4,1)</f>
        <v>5.3</v>
      </c>
      <c r="L1066" s="20">
        <f>ROUND(1+(INDEX(CachTinhDiem!$B$15:$E$20,MATCH($C1066,CachTinhDiem!$A$15:$A$20,0),MATCH($B1066,CachTinhDiem!$B$14:$E$14,0))-1)*9/4,1)</f>
        <v>3.3</v>
      </c>
      <c r="M1066" s="19">
        <f t="shared" si="16"/>
        <v>1</v>
      </c>
      <c r="N1066" s="23">
        <f>MAX(0,1-M1066*CachTinhDiem!$B$25)</f>
        <v>0.9</v>
      </c>
      <c r="O1066" s="20">
        <f>ROUND((CachTinhDiem!$B$23*K1066+CachTinhDiem!$B$24*L1066)*N1066,1)</f>
        <v>4.2</v>
      </c>
      <c r="P1066" s="19" t="s">
        <v>3227</v>
      </c>
    </row>
    <row r="1067" spans="1:16" ht="15" customHeight="1" x14ac:dyDescent="0.35">
      <c r="A1067" s="18" t="s">
        <v>213</v>
      </c>
      <c r="B1067" s="18" t="s">
        <v>3229</v>
      </c>
      <c r="C1067" s="18" t="s">
        <v>115</v>
      </c>
      <c r="D1067" s="19">
        <v>20</v>
      </c>
      <c r="E1067" s="19">
        <v>37</v>
      </c>
      <c r="F1067" s="19">
        <v>19</v>
      </c>
      <c r="G1067" s="19">
        <v>2</v>
      </c>
      <c r="H1067" s="19">
        <v>4</v>
      </c>
      <c r="I1067" s="19">
        <v>4</v>
      </c>
      <c r="J1067" s="19">
        <v>5</v>
      </c>
      <c r="K1067" s="20">
        <f>ROUND(1+(SUMPRODUCT(INDEX(CachTinhDiem!$B$8:$E$11,MATCH($B1067,CachTinhDiem!$A$8:$A$11,0),0),$G1067:$J1067)-1)*9/4,1)</f>
        <v>8</v>
      </c>
      <c r="L1067" s="20">
        <f>ROUND(1+(INDEX(CachTinhDiem!$B$15:$E$20,MATCH($C1067,CachTinhDiem!$A$15:$A$20,0),MATCH($B1067,CachTinhDiem!$B$14:$E$14,0))-1)*9/4,1)</f>
        <v>10</v>
      </c>
      <c r="M1067" s="19">
        <f t="shared" si="16"/>
        <v>1</v>
      </c>
      <c r="N1067" s="23">
        <f>MAX(0,1-M1067*CachTinhDiem!$B$25)</f>
        <v>0.9</v>
      </c>
      <c r="O1067" s="20">
        <f>ROUND((CachTinhDiem!$B$23*K1067+CachTinhDiem!$B$24*L1067)*N1067,1)</f>
        <v>7.7</v>
      </c>
      <c r="P1067" s="19" t="s">
        <v>3227</v>
      </c>
    </row>
    <row r="1068" spans="1:16" ht="15" customHeight="1" x14ac:dyDescent="0.35">
      <c r="A1068" s="18" t="s">
        <v>402</v>
      </c>
      <c r="B1068" s="18" t="s">
        <v>3224</v>
      </c>
      <c r="C1068" s="18" t="s">
        <v>110</v>
      </c>
      <c r="D1068" s="19">
        <v>16</v>
      </c>
      <c r="E1068" s="19">
        <v>31</v>
      </c>
      <c r="F1068" s="19">
        <v>23</v>
      </c>
      <c r="G1068" s="19">
        <v>2</v>
      </c>
      <c r="H1068" s="19">
        <v>5</v>
      </c>
      <c r="I1068" s="19">
        <v>3</v>
      </c>
      <c r="J1068" s="19">
        <v>3</v>
      </c>
      <c r="K1068" s="20">
        <f>ROUND(1+(SUMPRODUCT(INDEX(CachTinhDiem!$B$8:$E$11,MATCH($B1068,CachTinhDiem!$A$8:$A$11,0),0),$G1068:$J1068)-1)*9/4,1)</f>
        <v>6</v>
      </c>
      <c r="L1068" s="20">
        <f>ROUND(1+(INDEX(CachTinhDiem!$B$15:$E$20,MATCH($C1068,CachTinhDiem!$A$15:$A$20,0),MATCH($B1068,CachTinhDiem!$B$14:$E$14,0))-1)*9/4,1)</f>
        <v>5.5</v>
      </c>
      <c r="M1068" s="19">
        <f t="shared" si="16"/>
        <v>0</v>
      </c>
      <c r="N1068" s="23">
        <f>MAX(0,1-M1068*CachTinhDiem!$B$25)</f>
        <v>1</v>
      </c>
      <c r="O1068" s="20">
        <f>ROUND((CachTinhDiem!$B$23*K1068+CachTinhDiem!$B$24*L1068)*N1068,1)</f>
        <v>5.9</v>
      </c>
      <c r="P1068" s="19" t="s">
        <v>3227</v>
      </c>
    </row>
    <row r="1069" spans="1:16" ht="15" customHeight="1" x14ac:dyDescent="0.35">
      <c r="A1069" s="18" t="s">
        <v>3206</v>
      </c>
      <c r="B1069" s="18" t="s">
        <v>3229</v>
      </c>
      <c r="C1069" s="18" t="s">
        <v>115</v>
      </c>
      <c r="D1069" s="19">
        <v>18</v>
      </c>
      <c r="E1069" s="19">
        <v>40</v>
      </c>
      <c r="F1069" s="19">
        <v>22</v>
      </c>
      <c r="G1069" s="19">
        <v>2</v>
      </c>
      <c r="H1069" s="19">
        <v>2</v>
      </c>
      <c r="I1069" s="19">
        <v>4</v>
      </c>
      <c r="J1069" s="19">
        <v>3</v>
      </c>
      <c r="K1069" s="20">
        <f>ROUND(1+(SUMPRODUCT(INDEX(CachTinhDiem!$B$8:$E$11,MATCH($B1069,CachTinhDiem!$A$8:$A$11,0),0),$G1069:$J1069)-1)*9/4,1)</f>
        <v>5.3</v>
      </c>
      <c r="L1069" s="20">
        <f>ROUND(1+(INDEX(CachTinhDiem!$B$15:$E$20,MATCH($C1069,CachTinhDiem!$A$15:$A$20,0),MATCH($B1069,CachTinhDiem!$B$14:$E$14,0))-1)*9/4,1)</f>
        <v>10</v>
      </c>
      <c r="M1069" s="19">
        <f t="shared" si="16"/>
        <v>0</v>
      </c>
      <c r="N1069" s="23">
        <f>MAX(0,1-M1069*CachTinhDiem!$B$25)</f>
        <v>1</v>
      </c>
      <c r="O1069" s="20">
        <f>ROUND((CachTinhDiem!$B$23*K1069+CachTinhDiem!$B$24*L1069)*N1069,1)</f>
        <v>6.7</v>
      </c>
      <c r="P1069" s="19" t="s">
        <v>3227</v>
      </c>
    </row>
    <row r="1070" spans="1:16" ht="15" customHeight="1" x14ac:dyDescent="0.35">
      <c r="A1070" s="18" t="s">
        <v>310</v>
      </c>
      <c r="B1070" s="18" t="s">
        <v>3229</v>
      </c>
      <c r="C1070" s="18" t="s">
        <v>103</v>
      </c>
      <c r="D1070" s="19">
        <v>5</v>
      </c>
      <c r="E1070" s="19">
        <v>16</v>
      </c>
      <c r="F1070" s="19">
        <v>16</v>
      </c>
      <c r="G1070" s="19">
        <v>4</v>
      </c>
      <c r="H1070" s="19">
        <v>1</v>
      </c>
      <c r="I1070" s="19">
        <v>1</v>
      </c>
      <c r="J1070" s="19">
        <v>4</v>
      </c>
      <c r="K1070" s="20">
        <f>ROUND(1+(SUMPRODUCT(INDEX(CachTinhDiem!$B$8:$E$11,MATCH($B1070,CachTinhDiem!$A$8:$A$11,0),0),$G1070:$J1070)-1)*9/4,1)</f>
        <v>3.7</v>
      </c>
      <c r="L1070" s="20">
        <f>ROUND(1+(INDEX(CachTinhDiem!$B$15:$E$20,MATCH($C1070,CachTinhDiem!$A$15:$A$20,0),MATCH($B1070,CachTinhDiem!$B$14:$E$14,0))-1)*9/4,1)</f>
        <v>7.8</v>
      </c>
      <c r="M1070" s="19">
        <f t="shared" si="16"/>
        <v>0</v>
      </c>
      <c r="N1070" s="23">
        <f>MAX(0,1-M1070*CachTinhDiem!$B$25)</f>
        <v>1</v>
      </c>
      <c r="O1070" s="20">
        <f>ROUND((CachTinhDiem!$B$23*K1070+CachTinhDiem!$B$24*L1070)*N1070,1)</f>
        <v>4.9000000000000004</v>
      </c>
      <c r="P1070" s="19" t="s">
        <v>3227</v>
      </c>
    </row>
    <row r="1071" spans="1:16" ht="15" customHeight="1" x14ac:dyDescent="0.35">
      <c r="A1071" s="18" t="s">
        <v>2749</v>
      </c>
      <c r="B1071" s="18" t="s">
        <v>3226</v>
      </c>
      <c r="C1071" s="18" t="s">
        <v>138</v>
      </c>
      <c r="D1071" s="19">
        <v>18</v>
      </c>
      <c r="E1071" s="19">
        <v>38</v>
      </c>
      <c r="F1071" s="19">
        <v>9</v>
      </c>
      <c r="G1071" s="19">
        <v>2</v>
      </c>
      <c r="H1071" s="19">
        <v>5</v>
      </c>
      <c r="I1071" s="19">
        <v>5</v>
      </c>
      <c r="J1071" s="19">
        <v>2</v>
      </c>
      <c r="K1071" s="20">
        <f>ROUND(1+(SUMPRODUCT(INDEX(CachTinhDiem!$B$8:$E$11,MATCH($B1071,CachTinhDiem!$A$8:$A$11,0),0),$G1071:$J1071)-1)*9/4,1)</f>
        <v>8.6999999999999993</v>
      </c>
      <c r="L1071" s="20">
        <f>ROUND(1+(INDEX(CachTinhDiem!$B$15:$E$20,MATCH($C1071,CachTinhDiem!$A$15:$A$20,0),MATCH($B1071,CachTinhDiem!$B$14:$E$14,0))-1)*9/4,1)</f>
        <v>7.8</v>
      </c>
      <c r="M1071" s="19">
        <f t="shared" si="16"/>
        <v>9</v>
      </c>
      <c r="N1071" s="23">
        <f>MAX(0,1-M1071*CachTinhDiem!$B$25)</f>
        <v>9.9999999999999978E-2</v>
      </c>
      <c r="O1071" s="20">
        <f>ROUND((CachTinhDiem!$B$23*K1071+CachTinhDiem!$B$24*L1071)*N1071,1)</f>
        <v>0.8</v>
      </c>
      <c r="P1071" s="19" t="s">
        <v>3225</v>
      </c>
    </row>
    <row r="1072" spans="1:16" ht="15" customHeight="1" x14ac:dyDescent="0.35">
      <c r="A1072" s="18" t="s">
        <v>1130</v>
      </c>
      <c r="B1072" s="18" t="s">
        <v>3226</v>
      </c>
      <c r="C1072" s="18" t="s">
        <v>90</v>
      </c>
      <c r="D1072" s="19">
        <v>5</v>
      </c>
      <c r="E1072" s="19">
        <v>19</v>
      </c>
      <c r="F1072" s="19">
        <v>6</v>
      </c>
      <c r="G1072" s="19">
        <v>4</v>
      </c>
      <c r="H1072" s="19">
        <v>1</v>
      </c>
      <c r="I1072" s="19">
        <v>3</v>
      </c>
      <c r="J1072" s="19">
        <v>3</v>
      </c>
      <c r="K1072" s="20">
        <f>ROUND(1+(SUMPRODUCT(INDEX(CachTinhDiem!$B$8:$E$11,MATCH($B1072,CachTinhDiem!$A$8:$A$11,0),0),$G1072:$J1072)-1)*9/4,1)</f>
        <v>4.2</v>
      </c>
      <c r="L1072" s="20">
        <f>ROUND(1+(INDEX(CachTinhDiem!$B$15:$E$20,MATCH($C1072,CachTinhDiem!$A$15:$A$20,0),MATCH($B1072,CachTinhDiem!$B$14:$E$14,0))-1)*9/4,1)</f>
        <v>7.8</v>
      </c>
      <c r="M1072" s="19">
        <f t="shared" si="16"/>
        <v>0</v>
      </c>
      <c r="N1072" s="23">
        <f>MAX(0,1-M1072*CachTinhDiem!$B$25)</f>
        <v>1</v>
      </c>
      <c r="O1072" s="20">
        <f>ROUND((CachTinhDiem!$B$23*K1072+CachTinhDiem!$B$24*L1072)*N1072,1)</f>
        <v>5.3</v>
      </c>
      <c r="P1072" s="19" t="s">
        <v>3227</v>
      </c>
    </row>
    <row r="1073" spans="1:16" ht="15" customHeight="1" x14ac:dyDescent="0.35">
      <c r="A1073" s="18" t="s">
        <v>201</v>
      </c>
      <c r="B1073" s="18" t="s">
        <v>3224</v>
      </c>
      <c r="C1073" s="18" t="s">
        <v>110</v>
      </c>
      <c r="D1073" s="19">
        <v>5</v>
      </c>
      <c r="E1073" s="19">
        <v>15</v>
      </c>
      <c r="F1073" s="19">
        <v>10</v>
      </c>
      <c r="G1073" s="19">
        <v>4</v>
      </c>
      <c r="H1073" s="19">
        <v>1</v>
      </c>
      <c r="I1073" s="19">
        <v>2</v>
      </c>
      <c r="J1073" s="19">
        <v>4</v>
      </c>
      <c r="K1073" s="20">
        <f>ROUND(1+(SUMPRODUCT(INDEX(CachTinhDiem!$B$8:$E$11,MATCH($B1073,CachTinhDiem!$A$8:$A$11,0),0),$G1073:$J1073)-1)*9/4,1)</f>
        <v>4.2</v>
      </c>
      <c r="L1073" s="20">
        <f>ROUND(1+(INDEX(CachTinhDiem!$B$15:$E$20,MATCH($C1073,CachTinhDiem!$A$15:$A$20,0),MATCH($B1073,CachTinhDiem!$B$14:$E$14,0))-1)*9/4,1)</f>
        <v>5.5</v>
      </c>
      <c r="M1073" s="19">
        <f t="shared" si="16"/>
        <v>0</v>
      </c>
      <c r="N1073" s="23">
        <f>MAX(0,1-M1073*CachTinhDiem!$B$25)</f>
        <v>1</v>
      </c>
      <c r="O1073" s="20">
        <f>ROUND((CachTinhDiem!$B$23*K1073+CachTinhDiem!$B$24*L1073)*N1073,1)</f>
        <v>4.5999999999999996</v>
      </c>
      <c r="P1073" s="19" t="s">
        <v>3227</v>
      </c>
    </row>
    <row r="1074" spans="1:16" ht="15" customHeight="1" x14ac:dyDescent="0.35">
      <c r="A1074" s="18" t="s">
        <v>3154</v>
      </c>
      <c r="B1074" s="18" t="s">
        <v>3229</v>
      </c>
      <c r="C1074" s="18" t="s">
        <v>110</v>
      </c>
      <c r="D1074" s="19">
        <v>15</v>
      </c>
      <c r="E1074" s="19">
        <v>36</v>
      </c>
      <c r="F1074" s="19">
        <v>26</v>
      </c>
      <c r="G1074" s="19">
        <v>2</v>
      </c>
      <c r="H1074" s="19">
        <v>2</v>
      </c>
      <c r="I1074" s="19">
        <v>4</v>
      </c>
      <c r="J1074" s="19">
        <v>4</v>
      </c>
      <c r="K1074" s="20">
        <f>ROUND(1+(SUMPRODUCT(INDEX(CachTinhDiem!$B$8:$E$11,MATCH($B1074,CachTinhDiem!$A$8:$A$11,0),0),$G1074:$J1074)-1)*9/4,1)</f>
        <v>6</v>
      </c>
      <c r="L1074" s="20">
        <f>ROUND(1+(INDEX(CachTinhDiem!$B$15:$E$20,MATCH($C1074,CachTinhDiem!$A$15:$A$20,0),MATCH($B1074,CachTinhDiem!$B$14:$E$14,0))-1)*9/4,1)</f>
        <v>7.8</v>
      </c>
      <c r="M1074" s="19">
        <f t="shared" si="16"/>
        <v>0</v>
      </c>
      <c r="N1074" s="23">
        <f>MAX(0,1-M1074*CachTinhDiem!$B$25)</f>
        <v>1</v>
      </c>
      <c r="O1074" s="20">
        <f>ROUND((CachTinhDiem!$B$23*K1074+CachTinhDiem!$B$24*L1074)*N1074,1)</f>
        <v>6.5</v>
      </c>
      <c r="P1074" s="19" t="s">
        <v>3227</v>
      </c>
    </row>
    <row r="1075" spans="1:16" ht="15" customHeight="1" x14ac:dyDescent="0.35">
      <c r="A1075" s="18" t="s">
        <v>2815</v>
      </c>
      <c r="B1075" s="18" t="s">
        <v>3224</v>
      </c>
      <c r="C1075" s="18" t="s">
        <v>103</v>
      </c>
      <c r="D1075" s="19">
        <v>18</v>
      </c>
      <c r="E1075" s="19">
        <v>38</v>
      </c>
      <c r="F1075" s="19">
        <v>18</v>
      </c>
      <c r="G1075" s="19">
        <v>2</v>
      </c>
      <c r="H1075" s="19">
        <v>4</v>
      </c>
      <c r="I1075" s="19">
        <v>1</v>
      </c>
      <c r="J1075" s="19">
        <v>5</v>
      </c>
      <c r="K1075" s="20">
        <f>ROUND(1+(SUMPRODUCT(INDEX(CachTinhDiem!$B$8:$E$11,MATCH($B1075,CachTinhDiem!$A$8:$A$11,0),0),$G1075:$J1075)-1)*9/4,1)</f>
        <v>3.7</v>
      </c>
      <c r="L1075" s="20">
        <f>ROUND(1+(INDEX(CachTinhDiem!$B$15:$E$20,MATCH($C1075,CachTinhDiem!$A$15:$A$20,0),MATCH($B1075,CachTinhDiem!$B$14:$E$14,0))-1)*9/4,1)</f>
        <v>3.3</v>
      </c>
      <c r="M1075" s="19">
        <f t="shared" si="16"/>
        <v>0</v>
      </c>
      <c r="N1075" s="23">
        <f>MAX(0,1-M1075*CachTinhDiem!$B$25)</f>
        <v>1</v>
      </c>
      <c r="O1075" s="20">
        <f>ROUND((CachTinhDiem!$B$23*K1075+CachTinhDiem!$B$24*L1075)*N1075,1)</f>
        <v>3.6</v>
      </c>
      <c r="P1075" s="19" t="s">
        <v>3227</v>
      </c>
    </row>
    <row r="1076" spans="1:16" ht="15" customHeight="1" x14ac:dyDescent="0.35">
      <c r="A1076" s="18" t="s">
        <v>116</v>
      </c>
      <c r="B1076" s="18" t="s">
        <v>3228</v>
      </c>
      <c r="C1076" s="18" t="s">
        <v>90</v>
      </c>
      <c r="D1076" s="19">
        <v>6</v>
      </c>
      <c r="E1076" s="19">
        <v>18</v>
      </c>
      <c r="F1076" s="19">
        <v>11</v>
      </c>
      <c r="G1076" s="19">
        <v>4</v>
      </c>
      <c r="H1076" s="19">
        <v>3</v>
      </c>
      <c r="I1076" s="19">
        <v>3</v>
      </c>
      <c r="J1076" s="19">
        <v>2</v>
      </c>
      <c r="K1076" s="20">
        <f>ROUND(1+(SUMPRODUCT(INDEX(CachTinhDiem!$B$8:$E$11,MATCH($B1076,CachTinhDiem!$A$8:$A$11,0),0),$G1076:$J1076)-1)*9/4,1)</f>
        <v>4.2</v>
      </c>
      <c r="L1076" s="20">
        <f>ROUND(1+(INDEX(CachTinhDiem!$B$15:$E$20,MATCH($C1076,CachTinhDiem!$A$15:$A$20,0),MATCH($B1076,CachTinhDiem!$B$14:$E$14,0))-1)*9/4,1)</f>
        <v>3.3</v>
      </c>
      <c r="M1076" s="19">
        <f t="shared" si="16"/>
        <v>0</v>
      </c>
      <c r="N1076" s="23">
        <f>MAX(0,1-M1076*CachTinhDiem!$B$25)</f>
        <v>1</v>
      </c>
      <c r="O1076" s="20">
        <f>ROUND((CachTinhDiem!$B$23*K1076+CachTinhDiem!$B$24*L1076)*N1076,1)</f>
        <v>3.9</v>
      </c>
      <c r="P1076" s="19" t="s">
        <v>3227</v>
      </c>
    </row>
    <row r="1077" spans="1:16" ht="15" customHeight="1" x14ac:dyDescent="0.35">
      <c r="A1077" s="18" t="s">
        <v>1603</v>
      </c>
      <c r="B1077" s="18" t="s">
        <v>3226</v>
      </c>
      <c r="C1077" s="18" t="s">
        <v>90</v>
      </c>
      <c r="D1077" s="19">
        <v>16</v>
      </c>
      <c r="E1077" s="19">
        <v>34</v>
      </c>
      <c r="F1077" s="19">
        <v>14</v>
      </c>
      <c r="G1077" s="19">
        <v>2</v>
      </c>
      <c r="H1077" s="19">
        <v>2</v>
      </c>
      <c r="I1077" s="19">
        <v>3</v>
      </c>
      <c r="J1077" s="19">
        <v>1</v>
      </c>
      <c r="K1077" s="20">
        <f>ROUND(1+(SUMPRODUCT(INDEX(CachTinhDiem!$B$8:$E$11,MATCH($B1077,CachTinhDiem!$A$8:$A$11,0),0),$G1077:$J1077)-1)*9/4,1)</f>
        <v>3.9</v>
      </c>
      <c r="L1077" s="20">
        <f>ROUND(1+(INDEX(CachTinhDiem!$B$15:$E$20,MATCH($C1077,CachTinhDiem!$A$15:$A$20,0),MATCH($B1077,CachTinhDiem!$B$14:$E$14,0))-1)*9/4,1)</f>
        <v>7.8</v>
      </c>
      <c r="M1077" s="19">
        <f t="shared" si="16"/>
        <v>2</v>
      </c>
      <c r="N1077" s="23">
        <f>MAX(0,1-M1077*CachTinhDiem!$B$25)</f>
        <v>0.8</v>
      </c>
      <c r="O1077" s="20">
        <f>ROUND((CachTinhDiem!$B$23*K1077+CachTinhDiem!$B$24*L1077)*N1077,1)</f>
        <v>4.0999999999999996</v>
      </c>
      <c r="P1077" s="19" t="s">
        <v>3227</v>
      </c>
    </row>
    <row r="1078" spans="1:16" ht="15" customHeight="1" x14ac:dyDescent="0.35">
      <c r="A1078" s="18" t="s">
        <v>1649</v>
      </c>
      <c r="B1078" s="18" t="s">
        <v>3229</v>
      </c>
      <c r="C1078" s="18" t="s">
        <v>90</v>
      </c>
      <c r="D1078" s="19">
        <v>11</v>
      </c>
      <c r="E1078" s="19">
        <v>29</v>
      </c>
      <c r="F1078" s="19">
        <v>26</v>
      </c>
      <c r="G1078" s="19">
        <v>2</v>
      </c>
      <c r="H1078" s="19">
        <v>3</v>
      </c>
      <c r="I1078" s="19">
        <v>3</v>
      </c>
      <c r="J1078" s="19">
        <v>2</v>
      </c>
      <c r="K1078" s="20">
        <f>ROUND(1+(SUMPRODUCT(INDEX(CachTinhDiem!$B$8:$E$11,MATCH($B1078,CachTinhDiem!$A$8:$A$11,0),0),$G1078:$J1078)-1)*9/4,1)</f>
        <v>4.5999999999999996</v>
      </c>
      <c r="L1078" s="20">
        <f>ROUND(1+(INDEX(CachTinhDiem!$B$15:$E$20,MATCH($C1078,CachTinhDiem!$A$15:$A$20,0),MATCH($B1078,CachTinhDiem!$B$14:$E$14,0))-1)*9/4,1)</f>
        <v>7.8</v>
      </c>
      <c r="M1078" s="19">
        <f t="shared" si="16"/>
        <v>0</v>
      </c>
      <c r="N1078" s="23">
        <f>MAX(0,1-M1078*CachTinhDiem!$B$25)</f>
        <v>1</v>
      </c>
      <c r="O1078" s="20">
        <f>ROUND((CachTinhDiem!$B$23*K1078+CachTinhDiem!$B$24*L1078)*N1078,1)</f>
        <v>5.6</v>
      </c>
      <c r="P1078" s="19" t="s">
        <v>3227</v>
      </c>
    </row>
    <row r="1079" spans="1:16" ht="15" customHeight="1" x14ac:dyDescent="0.35">
      <c r="A1079" s="18" t="s">
        <v>460</v>
      </c>
      <c r="B1079" s="18" t="s">
        <v>3224</v>
      </c>
      <c r="C1079" s="18" t="s">
        <v>103</v>
      </c>
      <c r="D1079" s="19">
        <v>22</v>
      </c>
      <c r="E1079" s="19">
        <v>34</v>
      </c>
      <c r="F1079" s="19">
        <v>36</v>
      </c>
      <c r="G1079" s="19">
        <v>1</v>
      </c>
      <c r="H1079" s="19">
        <v>3</v>
      </c>
      <c r="I1079" s="19">
        <v>1</v>
      </c>
      <c r="J1079" s="19">
        <v>5</v>
      </c>
      <c r="K1079" s="20">
        <f>ROUND(1+(SUMPRODUCT(INDEX(CachTinhDiem!$B$8:$E$11,MATCH($B1079,CachTinhDiem!$A$8:$A$11,0),0),$G1079:$J1079)-1)*9/4,1)</f>
        <v>2.8</v>
      </c>
      <c r="L1079" s="20">
        <f>ROUND(1+(INDEX(CachTinhDiem!$B$15:$E$20,MATCH($C1079,CachTinhDiem!$A$15:$A$20,0),MATCH($B1079,CachTinhDiem!$B$14:$E$14,0))-1)*9/4,1)</f>
        <v>3.3</v>
      </c>
      <c r="M1079" s="19">
        <f t="shared" si="16"/>
        <v>2</v>
      </c>
      <c r="N1079" s="23">
        <f>MAX(0,1-M1079*CachTinhDiem!$B$25)</f>
        <v>0.8</v>
      </c>
      <c r="O1079" s="20">
        <f>ROUND((CachTinhDiem!$B$23*K1079+CachTinhDiem!$B$24*L1079)*N1079,1)</f>
        <v>2.4</v>
      </c>
      <c r="P1079" s="19" t="s">
        <v>3227</v>
      </c>
    </row>
    <row r="1080" spans="1:16" ht="15" customHeight="1" x14ac:dyDescent="0.35">
      <c r="A1080" s="18" t="s">
        <v>1695</v>
      </c>
      <c r="B1080" s="18" t="s">
        <v>3226</v>
      </c>
      <c r="C1080" s="18" t="s">
        <v>103</v>
      </c>
      <c r="D1080" s="19">
        <v>11</v>
      </c>
      <c r="E1080" s="19">
        <v>32</v>
      </c>
      <c r="F1080" s="19">
        <v>11</v>
      </c>
      <c r="G1080" s="19">
        <v>3</v>
      </c>
      <c r="H1080" s="19">
        <v>3</v>
      </c>
      <c r="I1080" s="19">
        <v>3</v>
      </c>
      <c r="J1080" s="19">
        <v>4</v>
      </c>
      <c r="K1080" s="20">
        <f>ROUND(1+(SUMPRODUCT(INDEX(CachTinhDiem!$B$8:$E$11,MATCH($B1080,CachTinhDiem!$A$8:$A$11,0),0),$G1080:$J1080)-1)*9/4,1)</f>
        <v>6</v>
      </c>
      <c r="L1080" s="20">
        <f>ROUND(1+(INDEX(CachTinhDiem!$B$15:$E$20,MATCH($C1080,CachTinhDiem!$A$15:$A$20,0),MATCH($B1080,CachTinhDiem!$B$14:$E$14,0))-1)*9/4,1)</f>
        <v>3.3</v>
      </c>
      <c r="M1080" s="19">
        <f t="shared" si="16"/>
        <v>0</v>
      </c>
      <c r="N1080" s="23">
        <f>MAX(0,1-M1080*CachTinhDiem!$B$25)</f>
        <v>1</v>
      </c>
      <c r="O1080" s="20">
        <f>ROUND((CachTinhDiem!$B$23*K1080+CachTinhDiem!$B$24*L1080)*N1080,1)</f>
        <v>5.2</v>
      </c>
      <c r="P1080" s="19" t="s">
        <v>3227</v>
      </c>
    </row>
    <row r="1081" spans="1:16" ht="15" customHeight="1" x14ac:dyDescent="0.35">
      <c r="A1081" s="18" t="s">
        <v>2897</v>
      </c>
      <c r="B1081" s="18" t="s">
        <v>3228</v>
      </c>
      <c r="C1081" s="18" t="s">
        <v>138</v>
      </c>
      <c r="D1081" s="19">
        <v>19</v>
      </c>
      <c r="E1081" s="19">
        <v>38</v>
      </c>
      <c r="F1081" s="19">
        <v>20</v>
      </c>
      <c r="G1081" s="19">
        <v>2</v>
      </c>
      <c r="H1081" s="19">
        <v>5</v>
      </c>
      <c r="I1081" s="19">
        <v>5</v>
      </c>
      <c r="J1081" s="19">
        <v>2</v>
      </c>
      <c r="K1081" s="20">
        <f>ROUND(1+(SUMPRODUCT(INDEX(CachTinhDiem!$B$8:$E$11,MATCH($B1081,CachTinhDiem!$A$8:$A$11,0),0),$G1081:$J1081)-1)*9/4,1)</f>
        <v>6</v>
      </c>
      <c r="L1081" s="20">
        <f>ROUND(1+(INDEX(CachTinhDiem!$B$15:$E$20,MATCH($C1081,CachTinhDiem!$A$15:$A$20,0),MATCH($B1081,CachTinhDiem!$B$14:$E$14,0))-1)*9/4,1)</f>
        <v>1</v>
      </c>
      <c r="M1081" s="19">
        <f t="shared" si="16"/>
        <v>0</v>
      </c>
      <c r="N1081" s="23">
        <f>MAX(0,1-M1081*CachTinhDiem!$B$25)</f>
        <v>1</v>
      </c>
      <c r="O1081" s="20">
        <f>ROUND((CachTinhDiem!$B$23*K1081+CachTinhDiem!$B$24*L1081)*N1081,1)</f>
        <v>4.5</v>
      </c>
      <c r="P1081" s="19" t="s">
        <v>3227</v>
      </c>
    </row>
    <row r="1082" spans="1:16" ht="15" customHeight="1" x14ac:dyDescent="0.35">
      <c r="A1082" s="18" t="s">
        <v>1749</v>
      </c>
      <c r="B1082" s="18" t="s">
        <v>3226</v>
      </c>
      <c r="C1082" s="18" t="s">
        <v>110</v>
      </c>
      <c r="D1082" s="19">
        <v>19</v>
      </c>
      <c r="E1082" s="19">
        <v>37</v>
      </c>
      <c r="F1082" s="19">
        <v>15</v>
      </c>
      <c r="G1082" s="19">
        <v>2</v>
      </c>
      <c r="H1082" s="19">
        <v>5</v>
      </c>
      <c r="I1082" s="19">
        <v>2</v>
      </c>
      <c r="J1082" s="19">
        <v>3</v>
      </c>
      <c r="K1082" s="20">
        <f>ROUND(1+(SUMPRODUCT(INDEX(CachTinhDiem!$B$8:$E$11,MATCH($B1082,CachTinhDiem!$A$8:$A$11,0),0),$G1082:$J1082)-1)*9/4,1)</f>
        <v>5.7</v>
      </c>
      <c r="L1082" s="20">
        <f>ROUND(1+(INDEX(CachTinhDiem!$B$15:$E$20,MATCH($C1082,CachTinhDiem!$A$15:$A$20,0),MATCH($B1082,CachTinhDiem!$B$14:$E$14,0))-1)*9/4,1)</f>
        <v>5.5</v>
      </c>
      <c r="M1082" s="19">
        <f t="shared" si="16"/>
        <v>4</v>
      </c>
      <c r="N1082" s="23">
        <f>MAX(0,1-M1082*CachTinhDiem!$B$25)</f>
        <v>0.6</v>
      </c>
      <c r="O1082" s="20">
        <f>ROUND((CachTinhDiem!$B$23*K1082+CachTinhDiem!$B$24*L1082)*N1082,1)</f>
        <v>3.4</v>
      </c>
      <c r="P1082" s="19" t="s">
        <v>3227</v>
      </c>
    </row>
    <row r="1083" spans="1:16" ht="15" customHeight="1" x14ac:dyDescent="0.35">
      <c r="A1083" s="18" t="s">
        <v>2700</v>
      </c>
      <c r="B1083" s="18" t="s">
        <v>3229</v>
      </c>
      <c r="C1083" s="18" t="s">
        <v>138</v>
      </c>
      <c r="D1083" s="19">
        <v>14</v>
      </c>
      <c r="E1083" s="19">
        <v>39</v>
      </c>
      <c r="F1083" s="19">
        <v>12</v>
      </c>
      <c r="G1083" s="19">
        <v>2</v>
      </c>
      <c r="H1083" s="19">
        <v>5</v>
      </c>
      <c r="I1083" s="19">
        <v>5</v>
      </c>
      <c r="J1083" s="19">
        <v>3</v>
      </c>
      <c r="K1083" s="20">
        <f>ROUND(1+(SUMPRODUCT(INDEX(CachTinhDiem!$B$8:$E$11,MATCH($B1083,CachTinhDiem!$A$8:$A$11,0),0),$G1083:$J1083)-1)*9/4,1)</f>
        <v>8</v>
      </c>
      <c r="L1083" s="20">
        <f>ROUND(1+(INDEX(CachTinhDiem!$B$15:$E$20,MATCH($C1083,CachTinhDiem!$A$15:$A$20,0),MATCH($B1083,CachTinhDiem!$B$14:$E$14,0))-1)*9/4,1)</f>
        <v>7.8</v>
      </c>
      <c r="M1083" s="19">
        <f t="shared" si="16"/>
        <v>2</v>
      </c>
      <c r="N1083" s="23">
        <f>MAX(0,1-M1083*CachTinhDiem!$B$25)</f>
        <v>0.8</v>
      </c>
      <c r="O1083" s="20">
        <f>ROUND((CachTinhDiem!$B$23*K1083+CachTinhDiem!$B$24*L1083)*N1083,1)</f>
        <v>6.4</v>
      </c>
      <c r="P1083" s="19" t="s">
        <v>3227</v>
      </c>
    </row>
    <row r="1084" spans="1:16" ht="15" customHeight="1" x14ac:dyDescent="0.35">
      <c r="A1084" s="18" t="s">
        <v>2829</v>
      </c>
      <c r="B1084" s="18" t="s">
        <v>3228</v>
      </c>
      <c r="C1084" s="18" t="s">
        <v>138</v>
      </c>
      <c r="D1084" s="19">
        <v>12</v>
      </c>
      <c r="E1084" s="19">
        <v>39</v>
      </c>
      <c r="F1084" s="19">
        <v>31</v>
      </c>
      <c r="G1084" s="19">
        <v>2</v>
      </c>
      <c r="H1084" s="19">
        <v>3</v>
      </c>
      <c r="I1084" s="19">
        <v>5</v>
      </c>
      <c r="J1084" s="19">
        <v>2</v>
      </c>
      <c r="K1084" s="20">
        <f>ROUND(1+(SUMPRODUCT(INDEX(CachTinhDiem!$B$8:$E$11,MATCH($B1084,CachTinhDiem!$A$8:$A$11,0),0),$G1084:$J1084)-1)*9/4,1)</f>
        <v>5.0999999999999996</v>
      </c>
      <c r="L1084" s="20">
        <f>ROUND(1+(INDEX(CachTinhDiem!$B$15:$E$20,MATCH($C1084,CachTinhDiem!$A$15:$A$20,0),MATCH($B1084,CachTinhDiem!$B$14:$E$14,0))-1)*9/4,1)</f>
        <v>1</v>
      </c>
      <c r="M1084" s="19">
        <f t="shared" si="16"/>
        <v>0</v>
      </c>
      <c r="N1084" s="23">
        <f>MAX(0,1-M1084*CachTinhDiem!$B$25)</f>
        <v>1</v>
      </c>
      <c r="O1084" s="20">
        <f>ROUND((CachTinhDiem!$B$23*K1084+CachTinhDiem!$B$24*L1084)*N1084,1)</f>
        <v>3.9</v>
      </c>
      <c r="P1084" s="19" t="s">
        <v>3227</v>
      </c>
    </row>
    <row r="1085" spans="1:16" ht="15" customHeight="1" x14ac:dyDescent="0.35">
      <c r="A1085" s="18" t="s">
        <v>2622</v>
      </c>
      <c r="B1085" s="18" t="s">
        <v>3224</v>
      </c>
      <c r="C1085" s="18" t="s">
        <v>138</v>
      </c>
      <c r="D1085" s="19">
        <v>7</v>
      </c>
      <c r="E1085" s="19">
        <v>40</v>
      </c>
      <c r="F1085" s="19">
        <v>37</v>
      </c>
      <c r="G1085" s="19">
        <v>2</v>
      </c>
      <c r="H1085" s="19">
        <v>5</v>
      </c>
      <c r="I1085" s="19">
        <v>5</v>
      </c>
      <c r="J1085" s="19">
        <v>2</v>
      </c>
      <c r="K1085" s="20">
        <f>ROUND(1+(SUMPRODUCT(INDEX(CachTinhDiem!$B$8:$E$11,MATCH($B1085,CachTinhDiem!$A$8:$A$11,0),0),$G1085:$J1085)-1)*9/4,1)</f>
        <v>8</v>
      </c>
      <c r="L1085" s="20">
        <f>ROUND(1+(INDEX(CachTinhDiem!$B$15:$E$20,MATCH($C1085,CachTinhDiem!$A$15:$A$20,0),MATCH($B1085,CachTinhDiem!$B$14:$E$14,0))-1)*9/4,1)</f>
        <v>10</v>
      </c>
      <c r="M1085" s="19">
        <f t="shared" si="16"/>
        <v>0</v>
      </c>
      <c r="N1085" s="23">
        <f>MAX(0,1-M1085*CachTinhDiem!$B$25)</f>
        <v>1</v>
      </c>
      <c r="O1085" s="20">
        <f>ROUND((CachTinhDiem!$B$23*K1085+CachTinhDiem!$B$24*L1085)*N1085,1)</f>
        <v>8.6</v>
      </c>
      <c r="P1085" s="19" t="s">
        <v>3227</v>
      </c>
    </row>
    <row r="1086" spans="1:16" ht="15" customHeight="1" x14ac:dyDescent="0.35">
      <c r="A1086" s="18" t="s">
        <v>2046</v>
      </c>
      <c r="B1086" s="18" t="s">
        <v>3224</v>
      </c>
      <c r="C1086" s="18" t="s">
        <v>103</v>
      </c>
      <c r="D1086" s="19">
        <v>14</v>
      </c>
      <c r="E1086" s="19">
        <v>35</v>
      </c>
      <c r="F1086" s="19">
        <v>7</v>
      </c>
      <c r="G1086" s="19">
        <v>2</v>
      </c>
      <c r="H1086" s="19">
        <v>3</v>
      </c>
      <c r="I1086" s="19">
        <v>2</v>
      </c>
      <c r="J1086" s="19">
        <v>4</v>
      </c>
      <c r="K1086" s="20">
        <f>ROUND(1+(SUMPRODUCT(INDEX(CachTinhDiem!$B$8:$E$11,MATCH($B1086,CachTinhDiem!$A$8:$A$11,0),0),$G1086:$J1086)-1)*9/4,1)</f>
        <v>4.2</v>
      </c>
      <c r="L1086" s="20">
        <f>ROUND(1+(INDEX(CachTinhDiem!$B$15:$E$20,MATCH($C1086,CachTinhDiem!$A$15:$A$20,0),MATCH($B1086,CachTinhDiem!$B$14:$E$14,0))-1)*9/4,1)</f>
        <v>3.3</v>
      </c>
      <c r="M1086" s="19">
        <f t="shared" si="16"/>
        <v>7</v>
      </c>
      <c r="N1086" s="23">
        <f>MAX(0,1-M1086*CachTinhDiem!$B$25)</f>
        <v>0.29999999999999993</v>
      </c>
      <c r="O1086" s="20">
        <f>ROUND((CachTinhDiem!$B$23*K1086+CachTinhDiem!$B$24*L1086)*N1086,1)</f>
        <v>1.2</v>
      </c>
      <c r="P1086" s="19" t="s">
        <v>3227</v>
      </c>
    </row>
    <row r="1087" spans="1:16" ht="15" customHeight="1" x14ac:dyDescent="0.35">
      <c r="A1087" s="18" t="s">
        <v>250</v>
      </c>
      <c r="B1087" s="18" t="s">
        <v>3228</v>
      </c>
      <c r="C1087" s="18" t="s">
        <v>90</v>
      </c>
      <c r="D1087" s="19">
        <v>21</v>
      </c>
      <c r="E1087" s="19">
        <v>36</v>
      </c>
      <c r="F1087" s="19">
        <v>36</v>
      </c>
      <c r="G1087" s="19">
        <v>2</v>
      </c>
      <c r="H1087" s="19">
        <v>4</v>
      </c>
      <c r="I1087" s="19">
        <v>3</v>
      </c>
      <c r="J1087" s="19">
        <v>2</v>
      </c>
      <c r="K1087" s="20">
        <f>ROUND(1+(SUMPRODUCT(INDEX(CachTinhDiem!$B$8:$E$11,MATCH($B1087,CachTinhDiem!$A$8:$A$11,0),0),$G1087:$J1087)-1)*9/4,1)</f>
        <v>4.5999999999999996</v>
      </c>
      <c r="L1087" s="20">
        <f>ROUND(1+(INDEX(CachTinhDiem!$B$15:$E$20,MATCH($C1087,CachTinhDiem!$A$15:$A$20,0),MATCH($B1087,CachTinhDiem!$B$14:$E$14,0))-1)*9/4,1)</f>
        <v>3.3</v>
      </c>
      <c r="M1087" s="19">
        <f t="shared" si="16"/>
        <v>0</v>
      </c>
      <c r="N1087" s="23">
        <f>MAX(0,1-M1087*CachTinhDiem!$B$25)</f>
        <v>1</v>
      </c>
      <c r="O1087" s="20">
        <f>ROUND((CachTinhDiem!$B$23*K1087+CachTinhDiem!$B$24*L1087)*N1087,1)</f>
        <v>4.2</v>
      </c>
      <c r="P1087" s="19" t="s">
        <v>3227</v>
      </c>
    </row>
    <row r="1088" spans="1:16" ht="15" customHeight="1" x14ac:dyDescent="0.35">
      <c r="A1088" s="18" t="s">
        <v>2885</v>
      </c>
      <c r="B1088" s="18" t="s">
        <v>3229</v>
      </c>
      <c r="C1088" s="18" t="s">
        <v>103</v>
      </c>
      <c r="D1088" s="19">
        <v>7</v>
      </c>
      <c r="E1088" s="19">
        <v>35</v>
      </c>
      <c r="F1088" s="19">
        <v>23</v>
      </c>
      <c r="G1088" s="19">
        <v>4</v>
      </c>
      <c r="H1088" s="19">
        <v>1</v>
      </c>
      <c r="I1088" s="19">
        <v>3</v>
      </c>
      <c r="J1088" s="19">
        <v>5</v>
      </c>
      <c r="K1088" s="20">
        <f>ROUND(1+(SUMPRODUCT(INDEX(CachTinhDiem!$B$8:$E$11,MATCH($B1088,CachTinhDiem!$A$8:$A$11,0),0),$G1088:$J1088)-1)*9/4,1)</f>
        <v>5.7</v>
      </c>
      <c r="L1088" s="20">
        <f>ROUND(1+(INDEX(CachTinhDiem!$B$15:$E$20,MATCH($C1088,CachTinhDiem!$A$15:$A$20,0),MATCH($B1088,CachTinhDiem!$B$14:$E$14,0))-1)*9/4,1)</f>
        <v>7.8</v>
      </c>
      <c r="M1088" s="19">
        <f t="shared" si="16"/>
        <v>0</v>
      </c>
      <c r="N1088" s="23">
        <f>MAX(0,1-M1088*CachTinhDiem!$B$25)</f>
        <v>1</v>
      </c>
      <c r="O1088" s="20">
        <f>ROUND((CachTinhDiem!$B$23*K1088+CachTinhDiem!$B$24*L1088)*N1088,1)</f>
        <v>6.3</v>
      </c>
      <c r="P1088" s="19" t="s">
        <v>3227</v>
      </c>
    </row>
    <row r="1089" spans="1:16" ht="15" customHeight="1" x14ac:dyDescent="0.35">
      <c r="A1089" s="18" t="s">
        <v>1838</v>
      </c>
      <c r="B1089" s="18" t="s">
        <v>3226</v>
      </c>
      <c r="C1089" s="18" t="s">
        <v>103</v>
      </c>
      <c r="D1089" s="19">
        <v>11</v>
      </c>
      <c r="E1089" s="19">
        <v>31</v>
      </c>
      <c r="F1089" s="19">
        <v>18</v>
      </c>
      <c r="G1089" s="19">
        <v>3</v>
      </c>
      <c r="H1089" s="19">
        <v>3</v>
      </c>
      <c r="I1089" s="19">
        <v>3</v>
      </c>
      <c r="J1089" s="19">
        <v>4</v>
      </c>
      <c r="K1089" s="20">
        <f>ROUND(1+(SUMPRODUCT(INDEX(CachTinhDiem!$B$8:$E$11,MATCH($B1089,CachTinhDiem!$A$8:$A$11,0),0),$G1089:$J1089)-1)*9/4,1)</f>
        <v>6</v>
      </c>
      <c r="L1089" s="20">
        <f>ROUND(1+(INDEX(CachTinhDiem!$B$15:$E$20,MATCH($C1089,CachTinhDiem!$A$15:$A$20,0),MATCH($B1089,CachTinhDiem!$B$14:$E$14,0))-1)*9/4,1)</f>
        <v>3.3</v>
      </c>
      <c r="M1089" s="19">
        <f t="shared" si="16"/>
        <v>0</v>
      </c>
      <c r="N1089" s="23">
        <f>MAX(0,1-M1089*CachTinhDiem!$B$25)</f>
        <v>1</v>
      </c>
      <c r="O1089" s="20">
        <f>ROUND((CachTinhDiem!$B$23*K1089+CachTinhDiem!$B$24*L1089)*N1089,1)</f>
        <v>5.2</v>
      </c>
      <c r="P1089" s="19" t="s">
        <v>3227</v>
      </c>
    </row>
    <row r="1090" spans="1:16" ht="15" customHeight="1" x14ac:dyDescent="0.35">
      <c r="A1090" s="18" t="s">
        <v>964</v>
      </c>
      <c r="B1090" s="18" t="s">
        <v>3228</v>
      </c>
      <c r="C1090" s="18" t="s">
        <v>110</v>
      </c>
      <c r="D1090" s="19">
        <v>5</v>
      </c>
      <c r="E1090" s="19">
        <v>11</v>
      </c>
      <c r="F1090" s="19">
        <v>27</v>
      </c>
      <c r="G1090" s="19">
        <v>4</v>
      </c>
      <c r="H1090" s="19">
        <v>2</v>
      </c>
      <c r="I1090" s="19">
        <v>4</v>
      </c>
      <c r="J1090" s="19">
        <v>3</v>
      </c>
      <c r="K1090" s="20">
        <f>ROUND(1+(SUMPRODUCT(INDEX(CachTinhDiem!$B$8:$E$11,MATCH($B1090,CachTinhDiem!$A$8:$A$11,0),0),$G1090:$J1090)-1)*9/4,1)</f>
        <v>5.5</v>
      </c>
      <c r="L1090" s="20">
        <f>ROUND(1+(INDEX(CachTinhDiem!$B$15:$E$20,MATCH($C1090,CachTinhDiem!$A$15:$A$20,0),MATCH($B1090,CachTinhDiem!$B$14:$E$14,0))-1)*9/4,1)</f>
        <v>7.8</v>
      </c>
      <c r="M1090" s="19">
        <f t="shared" ref="M1090:M1153" si="17">MAX(0,$D1090-$F1090,$F1090-$E1090)</f>
        <v>16</v>
      </c>
      <c r="N1090" s="23">
        <f>MAX(0,1-M1090*CachTinhDiem!$B$25)</f>
        <v>0</v>
      </c>
      <c r="O1090" s="20">
        <f>ROUND((CachTinhDiem!$B$23*K1090+CachTinhDiem!$B$24*L1090)*N1090,1)</f>
        <v>0</v>
      </c>
      <c r="P1090" s="19" t="s">
        <v>3225</v>
      </c>
    </row>
    <row r="1091" spans="1:16" ht="15" customHeight="1" x14ac:dyDescent="0.35">
      <c r="A1091" s="18" t="s">
        <v>2366</v>
      </c>
      <c r="B1091" s="18" t="s">
        <v>3229</v>
      </c>
      <c r="C1091" s="18" t="s">
        <v>110</v>
      </c>
      <c r="D1091" s="19">
        <v>5</v>
      </c>
      <c r="E1091" s="19">
        <v>13</v>
      </c>
      <c r="F1091" s="19">
        <v>39</v>
      </c>
      <c r="G1091" s="19">
        <v>5</v>
      </c>
      <c r="H1091" s="19">
        <v>1</v>
      </c>
      <c r="I1091" s="19">
        <v>2</v>
      </c>
      <c r="J1091" s="19">
        <v>4</v>
      </c>
      <c r="K1091" s="20">
        <f>ROUND(1+(SUMPRODUCT(INDEX(CachTinhDiem!$B$8:$E$11,MATCH($B1091,CachTinhDiem!$A$8:$A$11,0),0),$G1091:$J1091)-1)*9/4,1)</f>
        <v>4.5999999999999996</v>
      </c>
      <c r="L1091" s="20">
        <f>ROUND(1+(INDEX(CachTinhDiem!$B$15:$E$20,MATCH($C1091,CachTinhDiem!$A$15:$A$20,0),MATCH($B1091,CachTinhDiem!$B$14:$E$14,0))-1)*9/4,1)</f>
        <v>7.8</v>
      </c>
      <c r="M1091" s="19">
        <f t="shared" si="17"/>
        <v>26</v>
      </c>
      <c r="N1091" s="23">
        <f>MAX(0,1-M1091*CachTinhDiem!$B$25)</f>
        <v>0</v>
      </c>
      <c r="O1091" s="20">
        <f>ROUND((CachTinhDiem!$B$23*K1091+CachTinhDiem!$B$24*L1091)*N1091,1)</f>
        <v>0</v>
      </c>
      <c r="P1091" s="19" t="s">
        <v>3227</v>
      </c>
    </row>
    <row r="1092" spans="1:16" ht="15" customHeight="1" x14ac:dyDescent="0.35">
      <c r="A1092" s="18" t="s">
        <v>1856</v>
      </c>
      <c r="B1092" s="18" t="s">
        <v>3228</v>
      </c>
      <c r="C1092" s="18" t="s">
        <v>150</v>
      </c>
      <c r="D1092" s="19">
        <v>18</v>
      </c>
      <c r="E1092" s="19">
        <v>34</v>
      </c>
      <c r="F1092" s="19">
        <v>17</v>
      </c>
      <c r="G1092" s="19">
        <v>2</v>
      </c>
      <c r="H1092" s="19">
        <v>3</v>
      </c>
      <c r="I1092" s="19">
        <v>4</v>
      </c>
      <c r="J1092" s="19">
        <v>2</v>
      </c>
      <c r="K1092" s="20">
        <f>ROUND(1+(SUMPRODUCT(INDEX(CachTinhDiem!$B$8:$E$11,MATCH($B1092,CachTinhDiem!$A$8:$A$11,0),0),$G1092:$J1092)-1)*9/4,1)</f>
        <v>4.5999999999999996</v>
      </c>
      <c r="L1092" s="20">
        <f>ROUND(1+(INDEX(CachTinhDiem!$B$15:$E$20,MATCH($C1092,CachTinhDiem!$A$15:$A$20,0),MATCH($B1092,CachTinhDiem!$B$14:$E$14,0))-1)*9/4,1)</f>
        <v>5.5</v>
      </c>
      <c r="M1092" s="19">
        <f t="shared" si="17"/>
        <v>1</v>
      </c>
      <c r="N1092" s="23">
        <f>MAX(0,1-M1092*CachTinhDiem!$B$25)</f>
        <v>0.9</v>
      </c>
      <c r="O1092" s="20">
        <f>ROUND((CachTinhDiem!$B$23*K1092+CachTinhDiem!$B$24*L1092)*N1092,1)</f>
        <v>4.4000000000000004</v>
      </c>
      <c r="P1092" s="19" t="s">
        <v>3227</v>
      </c>
    </row>
    <row r="1093" spans="1:16" ht="15" customHeight="1" x14ac:dyDescent="0.35">
      <c r="A1093" s="18" t="s">
        <v>2620</v>
      </c>
      <c r="B1093" s="18" t="s">
        <v>3226</v>
      </c>
      <c r="C1093" s="18" t="s">
        <v>138</v>
      </c>
      <c r="D1093" s="19">
        <v>8</v>
      </c>
      <c r="E1093" s="19">
        <v>40</v>
      </c>
      <c r="F1093" s="19">
        <v>22</v>
      </c>
      <c r="G1093" s="19">
        <v>3</v>
      </c>
      <c r="H1093" s="19">
        <v>5</v>
      </c>
      <c r="I1093" s="19">
        <v>5</v>
      </c>
      <c r="J1093" s="19">
        <v>2</v>
      </c>
      <c r="K1093" s="20">
        <f>ROUND(1+(SUMPRODUCT(INDEX(CachTinhDiem!$B$8:$E$11,MATCH($B1093,CachTinhDiem!$A$8:$A$11,0),0),$G1093:$J1093)-1)*9/4,1)</f>
        <v>8.6999999999999993</v>
      </c>
      <c r="L1093" s="20">
        <f>ROUND(1+(INDEX(CachTinhDiem!$B$15:$E$20,MATCH($C1093,CachTinhDiem!$A$15:$A$20,0),MATCH($B1093,CachTinhDiem!$B$14:$E$14,0))-1)*9/4,1)</f>
        <v>7.8</v>
      </c>
      <c r="M1093" s="19">
        <f t="shared" si="17"/>
        <v>0</v>
      </c>
      <c r="N1093" s="23">
        <f>MAX(0,1-M1093*CachTinhDiem!$B$25)</f>
        <v>1</v>
      </c>
      <c r="O1093" s="20">
        <f>ROUND((CachTinhDiem!$B$23*K1093+CachTinhDiem!$B$24*L1093)*N1093,1)</f>
        <v>8.4</v>
      </c>
      <c r="P1093" s="19" t="s">
        <v>3227</v>
      </c>
    </row>
    <row r="1094" spans="1:16" ht="15" customHeight="1" x14ac:dyDescent="0.35">
      <c r="A1094" s="18" t="s">
        <v>1467</v>
      </c>
      <c r="B1094" s="18" t="s">
        <v>3226</v>
      </c>
      <c r="C1094" s="18" t="s">
        <v>150</v>
      </c>
      <c r="D1094" s="19">
        <v>5</v>
      </c>
      <c r="E1094" s="19">
        <v>17</v>
      </c>
      <c r="F1094" s="19">
        <v>24</v>
      </c>
      <c r="G1094" s="19">
        <v>4</v>
      </c>
      <c r="H1094" s="19">
        <v>1</v>
      </c>
      <c r="I1094" s="19">
        <v>2</v>
      </c>
      <c r="J1094" s="19">
        <v>3</v>
      </c>
      <c r="K1094" s="20">
        <f>ROUND(1+(SUMPRODUCT(INDEX(CachTinhDiem!$B$8:$E$11,MATCH($B1094,CachTinhDiem!$A$8:$A$11,0),0),$G1094:$J1094)-1)*9/4,1)</f>
        <v>3</v>
      </c>
      <c r="L1094" s="20">
        <f>ROUND(1+(INDEX(CachTinhDiem!$B$15:$E$20,MATCH($C1094,CachTinhDiem!$A$15:$A$20,0),MATCH($B1094,CachTinhDiem!$B$14:$E$14,0))-1)*9/4,1)</f>
        <v>10</v>
      </c>
      <c r="M1094" s="19">
        <f t="shared" si="17"/>
        <v>7</v>
      </c>
      <c r="N1094" s="23">
        <f>MAX(0,1-M1094*CachTinhDiem!$B$25)</f>
        <v>0.29999999999999993</v>
      </c>
      <c r="O1094" s="20">
        <f>ROUND((CachTinhDiem!$B$23*K1094+CachTinhDiem!$B$24*L1094)*N1094,1)</f>
        <v>1.5</v>
      </c>
      <c r="P1094" s="19" t="s">
        <v>3227</v>
      </c>
    </row>
    <row r="1095" spans="1:16" ht="15" customHeight="1" x14ac:dyDescent="0.35">
      <c r="A1095" s="18" t="s">
        <v>319</v>
      </c>
      <c r="B1095" s="18" t="s">
        <v>3229</v>
      </c>
      <c r="C1095" s="18" t="s">
        <v>115</v>
      </c>
      <c r="D1095" s="19">
        <v>18</v>
      </c>
      <c r="E1095" s="19">
        <v>34</v>
      </c>
      <c r="F1095" s="19">
        <v>9</v>
      </c>
      <c r="G1095" s="19">
        <v>2</v>
      </c>
      <c r="H1095" s="19">
        <v>4</v>
      </c>
      <c r="I1095" s="19">
        <v>3</v>
      </c>
      <c r="J1095" s="19">
        <v>3</v>
      </c>
      <c r="K1095" s="20">
        <f>ROUND(1+(SUMPRODUCT(INDEX(CachTinhDiem!$B$8:$E$11,MATCH($B1095,CachTinhDiem!$A$8:$A$11,0),0),$G1095:$J1095)-1)*9/4,1)</f>
        <v>6</v>
      </c>
      <c r="L1095" s="20">
        <f>ROUND(1+(INDEX(CachTinhDiem!$B$15:$E$20,MATCH($C1095,CachTinhDiem!$A$15:$A$20,0),MATCH($B1095,CachTinhDiem!$B$14:$E$14,0))-1)*9/4,1)</f>
        <v>10</v>
      </c>
      <c r="M1095" s="19">
        <f t="shared" si="17"/>
        <v>9</v>
      </c>
      <c r="N1095" s="23">
        <f>MAX(0,1-M1095*CachTinhDiem!$B$25)</f>
        <v>9.9999999999999978E-2</v>
      </c>
      <c r="O1095" s="20">
        <f>ROUND((CachTinhDiem!$B$23*K1095+CachTinhDiem!$B$24*L1095)*N1095,1)</f>
        <v>0.7</v>
      </c>
      <c r="P1095" s="19" t="s">
        <v>3227</v>
      </c>
    </row>
    <row r="1096" spans="1:16" ht="15" customHeight="1" x14ac:dyDescent="0.35">
      <c r="A1096" s="18" t="s">
        <v>575</v>
      </c>
      <c r="B1096" s="18" t="s">
        <v>3228</v>
      </c>
      <c r="C1096" s="18" t="s">
        <v>110</v>
      </c>
      <c r="D1096" s="19">
        <v>21</v>
      </c>
      <c r="E1096" s="19">
        <v>38</v>
      </c>
      <c r="F1096" s="19">
        <v>19</v>
      </c>
      <c r="G1096" s="19">
        <v>2</v>
      </c>
      <c r="H1096" s="19">
        <v>4</v>
      </c>
      <c r="I1096" s="19">
        <v>3</v>
      </c>
      <c r="J1096" s="19">
        <v>3</v>
      </c>
      <c r="K1096" s="20">
        <f>ROUND(1+(SUMPRODUCT(INDEX(CachTinhDiem!$B$8:$E$11,MATCH($B1096,CachTinhDiem!$A$8:$A$11,0),0),$G1096:$J1096)-1)*9/4,1)</f>
        <v>6</v>
      </c>
      <c r="L1096" s="20">
        <f>ROUND(1+(INDEX(CachTinhDiem!$B$15:$E$20,MATCH($C1096,CachTinhDiem!$A$15:$A$20,0),MATCH($B1096,CachTinhDiem!$B$14:$E$14,0))-1)*9/4,1)</f>
        <v>7.8</v>
      </c>
      <c r="M1096" s="19">
        <f t="shared" si="17"/>
        <v>2</v>
      </c>
      <c r="N1096" s="23">
        <f>MAX(0,1-M1096*CachTinhDiem!$B$25)</f>
        <v>0.8</v>
      </c>
      <c r="O1096" s="20">
        <f>ROUND((CachTinhDiem!$B$23*K1096+CachTinhDiem!$B$24*L1096)*N1096,1)</f>
        <v>5.2</v>
      </c>
      <c r="P1096" s="19" t="s">
        <v>3227</v>
      </c>
    </row>
    <row r="1097" spans="1:16" ht="15" customHeight="1" x14ac:dyDescent="0.35">
      <c r="A1097" s="18" t="s">
        <v>910</v>
      </c>
      <c r="B1097" s="18" t="s">
        <v>3226</v>
      </c>
      <c r="C1097" s="18" t="s">
        <v>138</v>
      </c>
      <c r="D1097" s="19">
        <v>22</v>
      </c>
      <c r="E1097" s="19">
        <v>39</v>
      </c>
      <c r="F1097" s="19">
        <v>33</v>
      </c>
      <c r="G1097" s="19">
        <v>2</v>
      </c>
      <c r="H1097" s="19">
        <v>4</v>
      </c>
      <c r="I1097" s="19">
        <v>5</v>
      </c>
      <c r="J1097" s="19">
        <v>2</v>
      </c>
      <c r="K1097" s="20">
        <f>ROUND(1+(SUMPRODUCT(INDEX(CachTinhDiem!$B$8:$E$11,MATCH($B1097,CachTinhDiem!$A$8:$A$11,0),0),$G1097:$J1097)-1)*9/4,1)</f>
        <v>8</v>
      </c>
      <c r="L1097" s="20">
        <f>ROUND(1+(INDEX(CachTinhDiem!$B$15:$E$20,MATCH($C1097,CachTinhDiem!$A$15:$A$20,0),MATCH($B1097,CachTinhDiem!$B$14:$E$14,0))-1)*9/4,1)</f>
        <v>7.8</v>
      </c>
      <c r="M1097" s="19">
        <f t="shared" si="17"/>
        <v>0</v>
      </c>
      <c r="N1097" s="23">
        <f>MAX(0,1-M1097*CachTinhDiem!$B$25)</f>
        <v>1</v>
      </c>
      <c r="O1097" s="20">
        <f>ROUND((CachTinhDiem!$B$23*K1097+CachTinhDiem!$B$24*L1097)*N1097,1)</f>
        <v>7.9</v>
      </c>
      <c r="P1097" s="19" t="s">
        <v>3227</v>
      </c>
    </row>
    <row r="1098" spans="1:16" ht="15" customHeight="1" x14ac:dyDescent="0.35">
      <c r="A1098" s="18" t="s">
        <v>617</v>
      </c>
      <c r="B1098" s="18" t="s">
        <v>3229</v>
      </c>
      <c r="C1098" s="18" t="s">
        <v>110</v>
      </c>
      <c r="D1098" s="19">
        <v>18</v>
      </c>
      <c r="E1098" s="19">
        <v>35</v>
      </c>
      <c r="F1098" s="19">
        <v>25</v>
      </c>
      <c r="G1098" s="19">
        <v>2</v>
      </c>
      <c r="H1098" s="19">
        <v>4</v>
      </c>
      <c r="I1098" s="19">
        <v>2</v>
      </c>
      <c r="J1098" s="19">
        <v>5</v>
      </c>
      <c r="K1098" s="20">
        <f>ROUND(1+(SUMPRODUCT(INDEX(CachTinhDiem!$B$8:$E$11,MATCH($B1098,CachTinhDiem!$A$8:$A$11,0),0),$G1098:$J1098)-1)*9/4,1)</f>
        <v>6.6</v>
      </c>
      <c r="L1098" s="20">
        <f>ROUND(1+(INDEX(CachTinhDiem!$B$15:$E$20,MATCH($C1098,CachTinhDiem!$A$15:$A$20,0),MATCH($B1098,CachTinhDiem!$B$14:$E$14,0))-1)*9/4,1)</f>
        <v>7.8</v>
      </c>
      <c r="M1098" s="19">
        <f t="shared" si="17"/>
        <v>0</v>
      </c>
      <c r="N1098" s="23">
        <f>MAX(0,1-M1098*CachTinhDiem!$B$25)</f>
        <v>1</v>
      </c>
      <c r="O1098" s="20">
        <f>ROUND((CachTinhDiem!$B$23*K1098+CachTinhDiem!$B$24*L1098)*N1098,1)</f>
        <v>7</v>
      </c>
      <c r="P1098" s="19" t="s">
        <v>3227</v>
      </c>
    </row>
    <row r="1099" spans="1:16" ht="15" customHeight="1" x14ac:dyDescent="0.35">
      <c r="A1099" s="18" t="s">
        <v>936</v>
      </c>
      <c r="B1099" s="18" t="s">
        <v>3224</v>
      </c>
      <c r="C1099" s="18" t="s">
        <v>90</v>
      </c>
      <c r="D1099" s="19">
        <v>7</v>
      </c>
      <c r="E1099" s="19">
        <v>22</v>
      </c>
      <c r="F1099" s="19">
        <v>18</v>
      </c>
      <c r="G1099" s="19">
        <v>4</v>
      </c>
      <c r="H1099" s="19">
        <v>3</v>
      </c>
      <c r="I1099" s="19">
        <v>3</v>
      </c>
      <c r="J1099" s="19">
        <v>1</v>
      </c>
      <c r="K1099" s="20">
        <f>ROUND(1+(SUMPRODUCT(INDEX(CachTinhDiem!$B$8:$E$11,MATCH($B1099,CachTinhDiem!$A$8:$A$11,0),0),$G1099:$J1099)-1)*9/4,1)</f>
        <v>5.5</v>
      </c>
      <c r="L1099" s="20">
        <f>ROUND(1+(INDEX(CachTinhDiem!$B$15:$E$20,MATCH($C1099,CachTinhDiem!$A$15:$A$20,0),MATCH($B1099,CachTinhDiem!$B$14:$E$14,0))-1)*9/4,1)</f>
        <v>5.5</v>
      </c>
      <c r="M1099" s="19">
        <f t="shared" si="17"/>
        <v>0</v>
      </c>
      <c r="N1099" s="23">
        <f>MAX(0,1-M1099*CachTinhDiem!$B$25)</f>
        <v>1</v>
      </c>
      <c r="O1099" s="20">
        <f>ROUND((CachTinhDiem!$B$23*K1099+CachTinhDiem!$B$24*L1099)*N1099,1)</f>
        <v>5.5</v>
      </c>
      <c r="P1099" s="19" t="s">
        <v>3227</v>
      </c>
    </row>
    <row r="1100" spans="1:16" ht="15" customHeight="1" x14ac:dyDescent="0.35">
      <c r="A1100" s="18" t="s">
        <v>327</v>
      </c>
      <c r="B1100" s="18" t="s">
        <v>3229</v>
      </c>
      <c r="C1100" s="18" t="s">
        <v>138</v>
      </c>
      <c r="D1100" s="19">
        <v>5</v>
      </c>
      <c r="E1100" s="19">
        <v>11</v>
      </c>
      <c r="F1100" s="19">
        <v>13</v>
      </c>
      <c r="G1100" s="19">
        <v>4</v>
      </c>
      <c r="H1100" s="19">
        <v>2</v>
      </c>
      <c r="I1100" s="19">
        <v>3</v>
      </c>
      <c r="J1100" s="19">
        <v>3</v>
      </c>
      <c r="K1100" s="20">
        <f>ROUND(1+(SUMPRODUCT(INDEX(CachTinhDiem!$B$8:$E$11,MATCH($B1100,CachTinhDiem!$A$8:$A$11,0),0),$G1100:$J1100)-1)*9/4,1)</f>
        <v>5.0999999999999996</v>
      </c>
      <c r="L1100" s="20">
        <f>ROUND(1+(INDEX(CachTinhDiem!$B$15:$E$20,MATCH($C1100,CachTinhDiem!$A$15:$A$20,0),MATCH($B1100,CachTinhDiem!$B$14:$E$14,0))-1)*9/4,1)</f>
        <v>7.8</v>
      </c>
      <c r="M1100" s="19">
        <f t="shared" si="17"/>
        <v>2</v>
      </c>
      <c r="N1100" s="23">
        <f>MAX(0,1-M1100*CachTinhDiem!$B$25)</f>
        <v>0.8</v>
      </c>
      <c r="O1100" s="20">
        <f>ROUND((CachTinhDiem!$B$23*K1100+CachTinhDiem!$B$24*L1100)*N1100,1)</f>
        <v>4.7</v>
      </c>
      <c r="P1100" s="19" t="s">
        <v>3227</v>
      </c>
    </row>
    <row r="1101" spans="1:16" ht="15" customHeight="1" x14ac:dyDescent="0.35">
      <c r="A1101" s="18" t="s">
        <v>3072</v>
      </c>
      <c r="B1101" s="18" t="s">
        <v>3228</v>
      </c>
      <c r="C1101" s="18" t="s">
        <v>110</v>
      </c>
      <c r="D1101" s="19">
        <v>16</v>
      </c>
      <c r="E1101" s="19">
        <v>36</v>
      </c>
      <c r="F1101" s="19">
        <v>37</v>
      </c>
      <c r="G1101" s="19">
        <v>2</v>
      </c>
      <c r="H1101" s="19">
        <v>2</v>
      </c>
      <c r="I1101" s="19">
        <v>4</v>
      </c>
      <c r="J1101" s="19">
        <v>4</v>
      </c>
      <c r="K1101" s="20">
        <f>ROUND(1+(SUMPRODUCT(INDEX(CachTinhDiem!$B$8:$E$11,MATCH($B1101,CachTinhDiem!$A$8:$A$11,0),0),$G1101:$J1101)-1)*9/4,1)</f>
        <v>6.9</v>
      </c>
      <c r="L1101" s="20">
        <f>ROUND(1+(INDEX(CachTinhDiem!$B$15:$E$20,MATCH($C1101,CachTinhDiem!$A$15:$A$20,0),MATCH($B1101,CachTinhDiem!$B$14:$E$14,0))-1)*9/4,1)</f>
        <v>7.8</v>
      </c>
      <c r="M1101" s="19">
        <f t="shared" si="17"/>
        <v>1</v>
      </c>
      <c r="N1101" s="23">
        <f>MAX(0,1-M1101*CachTinhDiem!$B$25)</f>
        <v>0.9</v>
      </c>
      <c r="O1101" s="20">
        <f>ROUND((CachTinhDiem!$B$23*K1101+CachTinhDiem!$B$24*L1101)*N1101,1)</f>
        <v>6.5</v>
      </c>
      <c r="P1101" s="19" t="s">
        <v>3227</v>
      </c>
    </row>
    <row r="1102" spans="1:16" ht="15" customHeight="1" x14ac:dyDescent="0.35">
      <c r="A1102" s="18" t="s">
        <v>1419</v>
      </c>
      <c r="B1102" s="18" t="s">
        <v>3228</v>
      </c>
      <c r="C1102" s="18" t="s">
        <v>138</v>
      </c>
      <c r="D1102" s="19">
        <v>5</v>
      </c>
      <c r="E1102" s="19">
        <v>12</v>
      </c>
      <c r="F1102" s="19">
        <v>27</v>
      </c>
      <c r="G1102" s="19">
        <v>5</v>
      </c>
      <c r="H1102" s="19">
        <v>1</v>
      </c>
      <c r="I1102" s="19">
        <v>3</v>
      </c>
      <c r="J1102" s="19">
        <v>3</v>
      </c>
      <c r="K1102" s="20">
        <f>ROUND(1+(SUMPRODUCT(INDEX(CachTinhDiem!$B$8:$E$11,MATCH($B1102,CachTinhDiem!$A$8:$A$11,0),0),$G1102:$J1102)-1)*9/4,1)</f>
        <v>4.5999999999999996</v>
      </c>
      <c r="L1102" s="20">
        <f>ROUND(1+(INDEX(CachTinhDiem!$B$15:$E$20,MATCH($C1102,CachTinhDiem!$A$15:$A$20,0),MATCH($B1102,CachTinhDiem!$B$14:$E$14,0))-1)*9/4,1)</f>
        <v>1</v>
      </c>
      <c r="M1102" s="19">
        <f t="shared" si="17"/>
        <v>15</v>
      </c>
      <c r="N1102" s="23">
        <f>MAX(0,1-M1102*CachTinhDiem!$B$25)</f>
        <v>0</v>
      </c>
      <c r="O1102" s="20">
        <f>ROUND((CachTinhDiem!$B$23*K1102+CachTinhDiem!$B$24*L1102)*N1102,1)</f>
        <v>0</v>
      </c>
      <c r="P1102" s="19" t="s">
        <v>3227</v>
      </c>
    </row>
    <row r="1103" spans="1:16" ht="15" customHeight="1" x14ac:dyDescent="0.35">
      <c r="A1103" s="18" t="s">
        <v>1751</v>
      </c>
      <c r="B1103" s="18" t="s">
        <v>3226</v>
      </c>
      <c r="C1103" s="18" t="s">
        <v>103</v>
      </c>
      <c r="D1103" s="19">
        <v>15</v>
      </c>
      <c r="E1103" s="19">
        <v>33</v>
      </c>
      <c r="F1103" s="19">
        <v>19</v>
      </c>
      <c r="G1103" s="19">
        <v>2</v>
      </c>
      <c r="H1103" s="19">
        <v>3</v>
      </c>
      <c r="I1103" s="19">
        <v>2</v>
      </c>
      <c r="J1103" s="19">
        <v>4</v>
      </c>
      <c r="K1103" s="20">
        <f>ROUND(1+(SUMPRODUCT(INDEX(CachTinhDiem!$B$8:$E$11,MATCH($B1103,CachTinhDiem!$A$8:$A$11,0),0),$G1103:$J1103)-1)*9/4,1)</f>
        <v>4.8</v>
      </c>
      <c r="L1103" s="20">
        <f>ROUND(1+(INDEX(CachTinhDiem!$B$15:$E$20,MATCH($C1103,CachTinhDiem!$A$15:$A$20,0),MATCH($B1103,CachTinhDiem!$B$14:$E$14,0))-1)*9/4,1)</f>
        <v>3.3</v>
      </c>
      <c r="M1103" s="19">
        <f t="shared" si="17"/>
        <v>0</v>
      </c>
      <c r="N1103" s="23">
        <f>MAX(0,1-M1103*CachTinhDiem!$B$25)</f>
        <v>1</v>
      </c>
      <c r="O1103" s="20">
        <f>ROUND((CachTinhDiem!$B$23*K1103+CachTinhDiem!$B$24*L1103)*N1103,1)</f>
        <v>4.4000000000000004</v>
      </c>
      <c r="P1103" s="19" t="s">
        <v>3227</v>
      </c>
    </row>
    <row r="1104" spans="1:16" ht="15" customHeight="1" x14ac:dyDescent="0.35">
      <c r="A1104" s="18" t="s">
        <v>2251</v>
      </c>
      <c r="B1104" s="18" t="s">
        <v>3229</v>
      </c>
      <c r="C1104" s="18" t="s">
        <v>150</v>
      </c>
      <c r="D1104" s="19">
        <v>20</v>
      </c>
      <c r="E1104" s="19">
        <v>35</v>
      </c>
      <c r="F1104" s="19">
        <v>36</v>
      </c>
      <c r="G1104" s="19">
        <v>2</v>
      </c>
      <c r="H1104" s="19">
        <v>3</v>
      </c>
      <c r="I1104" s="19">
        <v>3</v>
      </c>
      <c r="J1104" s="19">
        <v>4</v>
      </c>
      <c r="K1104" s="20">
        <f>ROUND(1+(SUMPRODUCT(INDEX(CachTinhDiem!$B$8:$E$11,MATCH($B1104,CachTinhDiem!$A$8:$A$11,0),0),$G1104:$J1104)-1)*9/4,1)</f>
        <v>6</v>
      </c>
      <c r="L1104" s="20">
        <f>ROUND(1+(INDEX(CachTinhDiem!$B$15:$E$20,MATCH($C1104,CachTinhDiem!$A$15:$A$20,0),MATCH($B1104,CachTinhDiem!$B$14:$E$14,0))-1)*9/4,1)</f>
        <v>7.8</v>
      </c>
      <c r="M1104" s="19">
        <f t="shared" si="17"/>
        <v>1</v>
      </c>
      <c r="N1104" s="23">
        <f>MAX(0,1-M1104*CachTinhDiem!$B$25)</f>
        <v>0.9</v>
      </c>
      <c r="O1104" s="20">
        <f>ROUND((CachTinhDiem!$B$23*K1104+CachTinhDiem!$B$24*L1104)*N1104,1)</f>
        <v>5.9</v>
      </c>
      <c r="P1104" s="19" t="s">
        <v>3227</v>
      </c>
    </row>
    <row r="1105" spans="1:16" ht="15" customHeight="1" x14ac:dyDescent="0.35">
      <c r="A1105" s="18" t="s">
        <v>2905</v>
      </c>
      <c r="B1105" s="18" t="s">
        <v>3224</v>
      </c>
      <c r="C1105" s="18" t="s">
        <v>103</v>
      </c>
      <c r="D1105" s="19">
        <v>8</v>
      </c>
      <c r="E1105" s="19">
        <v>35</v>
      </c>
      <c r="F1105" s="19">
        <v>23</v>
      </c>
      <c r="G1105" s="19">
        <v>4</v>
      </c>
      <c r="H1105" s="19">
        <v>1</v>
      </c>
      <c r="I1105" s="19">
        <v>3</v>
      </c>
      <c r="J1105" s="19">
        <v>4</v>
      </c>
      <c r="K1105" s="20">
        <f>ROUND(1+(SUMPRODUCT(INDEX(CachTinhDiem!$B$8:$E$11,MATCH($B1105,CachTinhDiem!$A$8:$A$11,0),0),$G1105:$J1105)-1)*9/4,1)</f>
        <v>5.3</v>
      </c>
      <c r="L1105" s="20">
        <f>ROUND(1+(INDEX(CachTinhDiem!$B$15:$E$20,MATCH($C1105,CachTinhDiem!$A$15:$A$20,0),MATCH($B1105,CachTinhDiem!$B$14:$E$14,0))-1)*9/4,1)</f>
        <v>3.3</v>
      </c>
      <c r="M1105" s="19">
        <f t="shared" si="17"/>
        <v>0</v>
      </c>
      <c r="N1105" s="23">
        <f>MAX(0,1-M1105*CachTinhDiem!$B$25)</f>
        <v>1</v>
      </c>
      <c r="O1105" s="20">
        <f>ROUND((CachTinhDiem!$B$23*K1105+CachTinhDiem!$B$24*L1105)*N1105,1)</f>
        <v>4.7</v>
      </c>
      <c r="P1105" s="19" t="s">
        <v>3227</v>
      </c>
    </row>
    <row r="1106" spans="1:16" ht="15" customHeight="1" x14ac:dyDescent="0.35">
      <c r="A1106" s="18" t="s">
        <v>1679</v>
      </c>
      <c r="B1106" s="18" t="s">
        <v>3224</v>
      </c>
      <c r="C1106" s="18" t="s">
        <v>103</v>
      </c>
      <c r="D1106" s="19">
        <v>11</v>
      </c>
      <c r="E1106" s="19">
        <v>33</v>
      </c>
      <c r="F1106" s="19">
        <v>29</v>
      </c>
      <c r="G1106" s="19">
        <v>3</v>
      </c>
      <c r="H1106" s="19">
        <v>3</v>
      </c>
      <c r="I1106" s="19">
        <v>3</v>
      </c>
      <c r="J1106" s="19">
        <v>4</v>
      </c>
      <c r="K1106" s="20">
        <f>ROUND(1+(SUMPRODUCT(INDEX(CachTinhDiem!$B$8:$E$11,MATCH($B1106,CachTinhDiem!$A$8:$A$11,0),0),$G1106:$J1106)-1)*9/4,1)</f>
        <v>5.7</v>
      </c>
      <c r="L1106" s="20">
        <f>ROUND(1+(INDEX(CachTinhDiem!$B$15:$E$20,MATCH($C1106,CachTinhDiem!$A$15:$A$20,0),MATCH($B1106,CachTinhDiem!$B$14:$E$14,0))-1)*9/4,1)</f>
        <v>3.3</v>
      </c>
      <c r="M1106" s="19">
        <f t="shared" si="17"/>
        <v>0</v>
      </c>
      <c r="N1106" s="23">
        <f>MAX(0,1-M1106*CachTinhDiem!$B$25)</f>
        <v>1</v>
      </c>
      <c r="O1106" s="20">
        <f>ROUND((CachTinhDiem!$B$23*K1106+CachTinhDiem!$B$24*L1106)*N1106,1)</f>
        <v>5</v>
      </c>
      <c r="P1106" s="19" t="s">
        <v>3227</v>
      </c>
    </row>
    <row r="1107" spans="1:16" ht="15" customHeight="1" x14ac:dyDescent="0.35">
      <c r="A1107" s="18" t="s">
        <v>3212</v>
      </c>
      <c r="B1107" s="18" t="s">
        <v>3224</v>
      </c>
      <c r="C1107" s="18" t="s">
        <v>138</v>
      </c>
      <c r="D1107" s="19">
        <v>20</v>
      </c>
      <c r="E1107" s="19">
        <v>40</v>
      </c>
      <c r="F1107" s="19">
        <v>8</v>
      </c>
      <c r="G1107" s="19">
        <v>2</v>
      </c>
      <c r="H1107" s="19">
        <v>3</v>
      </c>
      <c r="I1107" s="19">
        <v>5</v>
      </c>
      <c r="J1107" s="19">
        <v>2</v>
      </c>
      <c r="K1107" s="20">
        <f>ROUND(1+(SUMPRODUCT(INDEX(CachTinhDiem!$B$8:$E$11,MATCH($B1107,CachTinhDiem!$A$8:$A$11,0),0),$G1107:$J1107)-1)*9/4,1)</f>
        <v>7.1</v>
      </c>
      <c r="L1107" s="20">
        <f>ROUND(1+(INDEX(CachTinhDiem!$B$15:$E$20,MATCH($C1107,CachTinhDiem!$A$15:$A$20,0),MATCH($B1107,CachTinhDiem!$B$14:$E$14,0))-1)*9/4,1)</f>
        <v>10</v>
      </c>
      <c r="M1107" s="19">
        <f t="shared" si="17"/>
        <v>12</v>
      </c>
      <c r="N1107" s="23">
        <f>MAX(0,1-M1107*CachTinhDiem!$B$25)</f>
        <v>0</v>
      </c>
      <c r="O1107" s="20">
        <f>ROUND((CachTinhDiem!$B$23*K1107+CachTinhDiem!$B$24*L1107)*N1107,1)</f>
        <v>0</v>
      </c>
      <c r="P1107" s="19" t="s">
        <v>3227</v>
      </c>
    </row>
    <row r="1108" spans="1:16" ht="15" customHeight="1" x14ac:dyDescent="0.35">
      <c r="A1108" s="18" t="s">
        <v>2889</v>
      </c>
      <c r="B1108" s="18" t="s">
        <v>3224</v>
      </c>
      <c r="C1108" s="18" t="s">
        <v>138</v>
      </c>
      <c r="D1108" s="19">
        <v>13</v>
      </c>
      <c r="E1108" s="19">
        <v>37</v>
      </c>
      <c r="F1108" s="19">
        <v>31</v>
      </c>
      <c r="G1108" s="19">
        <v>2</v>
      </c>
      <c r="H1108" s="19">
        <v>5</v>
      </c>
      <c r="I1108" s="19">
        <v>5</v>
      </c>
      <c r="J1108" s="19">
        <v>1</v>
      </c>
      <c r="K1108" s="20">
        <f>ROUND(1+(SUMPRODUCT(INDEX(CachTinhDiem!$B$8:$E$11,MATCH($B1108,CachTinhDiem!$A$8:$A$11,0),0),$G1108:$J1108)-1)*9/4,1)</f>
        <v>7.8</v>
      </c>
      <c r="L1108" s="20">
        <f>ROUND(1+(INDEX(CachTinhDiem!$B$15:$E$20,MATCH($C1108,CachTinhDiem!$A$15:$A$20,0),MATCH($B1108,CachTinhDiem!$B$14:$E$14,0))-1)*9/4,1)</f>
        <v>10</v>
      </c>
      <c r="M1108" s="19">
        <f t="shared" si="17"/>
        <v>0</v>
      </c>
      <c r="N1108" s="23">
        <f>MAX(0,1-M1108*CachTinhDiem!$B$25)</f>
        <v>1</v>
      </c>
      <c r="O1108" s="20">
        <f>ROUND((CachTinhDiem!$B$23*K1108+CachTinhDiem!$B$24*L1108)*N1108,1)</f>
        <v>8.5</v>
      </c>
      <c r="P1108" s="19" t="s">
        <v>3227</v>
      </c>
    </row>
    <row r="1109" spans="1:16" ht="15" customHeight="1" x14ac:dyDescent="0.35">
      <c r="A1109" s="18" t="s">
        <v>3054</v>
      </c>
      <c r="B1109" s="18" t="s">
        <v>3226</v>
      </c>
      <c r="C1109" s="18" t="s">
        <v>90</v>
      </c>
      <c r="D1109" s="19">
        <v>24</v>
      </c>
      <c r="E1109" s="19">
        <v>40</v>
      </c>
      <c r="F1109" s="19">
        <v>25</v>
      </c>
      <c r="G1109" s="19">
        <v>1</v>
      </c>
      <c r="H1109" s="19">
        <v>3</v>
      </c>
      <c r="I1109" s="19">
        <v>3</v>
      </c>
      <c r="J1109" s="19">
        <v>2</v>
      </c>
      <c r="K1109" s="20">
        <f>ROUND(1+(SUMPRODUCT(INDEX(CachTinhDiem!$B$8:$E$11,MATCH($B1109,CachTinhDiem!$A$8:$A$11,0),0),$G1109:$J1109)-1)*9/4,1)</f>
        <v>5.0999999999999996</v>
      </c>
      <c r="L1109" s="20">
        <f>ROUND(1+(INDEX(CachTinhDiem!$B$15:$E$20,MATCH($C1109,CachTinhDiem!$A$15:$A$20,0),MATCH($B1109,CachTinhDiem!$B$14:$E$14,0))-1)*9/4,1)</f>
        <v>7.8</v>
      </c>
      <c r="M1109" s="19">
        <f t="shared" si="17"/>
        <v>0</v>
      </c>
      <c r="N1109" s="23">
        <f>MAX(0,1-M1109*CachTinhDiem!$B$25)</f>
        <v>1</v>
      </c>
      <c r="O1109" s="20">
        <f>ROUND((CachTinhDiem!$B$23*K1109+CachTinhDiem!$B$24*L1109)*N1109,1)</f>
        <v>5.9</v>
      </c>
      <c r="P1109" s="19" t="s">
        <v>3227</v>
      </c>
    </row>
    <row r="1110" spans="1:16" ht="15" customHeight="1" x14ac:dyDescent="0.35">
      <c r="A1110" s="18" t="s">
        <v>808</v>
      </c>
      <c r="B1110" s="18" t="s">
        <v>3228</v>
      </c>
      <c r="C1110" s="18" t="s">
        <v>103</v>
      </c>
      <c r="D1110" s="19">
        <v>21</v>
      </c>
      <c r="E1110" s="19">
        <v>35</v>
      </c>
      <c r="F1110" s="19">
        <v>36</v>
      </c>
      <c r="G1110" s="19">
        <v>1</v>
      </c>
      <c r="H1110" s="19">
        <v>4</v>
      </c>
      <c r="I1110" s="19">
        <v>3</v>
      </c>
      <c r="J1110" s="19">
        <v>5</v>
      </c>
      <c r="K1110" s="20">
        <f>ROUND(1+(SUMPRODUCT(INDEX(CachTinhDiem!$B$8:$E$11,MATCH($B1110,CachTinhDiem!$A$8:$A$11,0),0),$G1110:$J1110)-1)*9/4,1)</f>
        <v>8.6999999999999993</v>
      </c>
      <c r="L1110" s="20">
        <f>ROUND(1+(INDEX(CachTinhDiem!$B$15:$E$20,MATCH($C1110,CachTinhDiem!$A$15:$A$20,0),MATCH($B1110,CachTinhDiem!$B$14:$E$14,0))-1)*9/4,1)</f>
        <v>10</v>
      </c>
      <c r="M1110" s="19">
        <f t="shared" si="17"/>
        <v>1</v>
      </c>
      <c r="N1110" s="23">
        <f>MAX(0,1-M1110*CachTinhDiem!$B$25)</f>
        <v>0.9</v>
      </c>
      <c r="O1110" s="20">
        <f>ROUND((CachTinhDiem!$B$23*K1110+CachTinhDiem!$B$24*L1110)*N1110,1)</f>
        <v>8.1999999999999993</v>
      </c>
      <c r="P1110" s="19" t="s">
        <v>3227</v>
      </c>
    </row>
    <row r="1111" spans="1:16" ht="15" customHeight="1" x14ac:dyDescent="0.35">
      <c r="A1111" s="18" t="s">
        <v>416</v>
      </c>
      <c r="B1111" s="18" t="s">
        <v>3228</v>
      </c>
      <c r="C1111" s="18" t="s">
        <v>90</v>
      </c>
      <c r="D1111" s="19">
        <v>5</v>
      </c>
      <c r="E1111" s="19">
        <v>21</v>
      </c>
      <c r="F1111" s="19">
        <v>25</v>
      </c>
      <c r="G1111" s="19">
        <v>4</v>
      </c>
      <c r="H1111" s="19">
        <v>1</v>
      </c>
      <c r="I1111" s="19">
        <v>2</v>
      </c>
      <c r="J1111" s="19">
        <v>2</v>
      </c>
      <c r="K1111" s="20">
        <f>ROUND(1+(SUMPRODUCT(INDEX(CachTinhDiem!$B$8:$E$11,MATCH($B1111,CachTinhDiem!$A$8:$A$11,0),0),$G1111:$J1111)-1)*9/4,1)</f>
        <v>2.8</v>
      </c>
      <c r="L1111" s="20">
        <f>ROUND(1+(INDEX(CachTinhDiem!$B$15:$E$20,MATCH($C1111,CachTinhDiem!$A$15:$A$20,0),MATCH($B1111,CachTinhDiem!$B$14:$E$14,0))-1)*9/4,1)</f>
        <v>3.3</v>
      </c>
      <c r="M1111" s="19">
        <f t="shared" si="17"/>
        <v>4</v>
      </c>
      <c r="N1111" s="23">
        <f>MAX(0,1-M1111*CachTinhDiem!$B$25)</f>
        <v>0.6</v>
      </c>
      <c r="O1111" s="20">
        <f>ROUND((CachTinhDiem!$B$23*K1111+CachTinhDiem!$B$24*L1111)*N1111,1)</f>
        <v>1.8</v>
      </c>
      <c r="P1111" s="19" t="s">
        <v>3227</v>
      </c>
    </row>
    <row r="1112" spans="1:16" ht="15" customHeight="1" x14ac:dyDescent="0.35">
      <c r="A1112" s="18" t="s">
        <v>1275</v>
      </c>
      <c r="B1112" s="18" t="s">
        <v>3226</v>
      </c>
      <c r="C1112" s="18" t="s">
        <v>138</v>
      </c>
      <c r="D1112" s="19">
        <v>13</v>
      </c>
      <c r="E1112" s="19">
        <v>29</v>
      </c>
      <c r="F1112" s="19">
        <v>25</v>
      </c>
      <c r="G1112" s="19">
        <v>2</v>
      </c>
      <c r="H1112" s="19">
        <v>3</v>
      </c>
      <c r="I1112" s="19">
        <v>3</v>
      </c>
      <c r="J1112" s="19">
        <v>3</v>
      </c>
      <c r="K1112" s="20">
        <f>ROUND(1+(SUMPRODUCT(INDEX(CachTinhDiem!$B$8:$E$11,MATCH($B1112,CachTinhDiem!$A$8:$A$11,0),0),$G1112:$J1112)-1)*9/4,1)</f>
        <v>5.5</v>
      </c>
      <c r="L1112" s="20">
        <f>ROUND(1+(INDEX(CachTinhDiem!$B$15:$E$20,MATCH($C1112,CachTinhDiem!$A$15:$A$20,0),MATCH($B1112,CachTinhDiem!$B$14:$E$14,0))-1)*9/4,1)</f>
        <v>7.8</v>
      </c>
      <c r="M1112" s="19">
        <f t="shared" si="17"/>
        <v>0</v>
      </c>
      <c r="N1112" s="23">
        <f>MAX(0,1-M1112*CachTinhDiem!$B$25)</f>
        <v>1</v>
      </c>
      <c r="O1112" s="20">
        <f>ROUND((CachTinhDiem!$B$23*K1112+CachTinhDiem!$B$24*L1112)*N1112,1)</f>
        <v>6.2</v>
      </c>
      <c r="P1112" s="19" t="s">
        <v>3227</v>
      </c>
    </row>
    <row r="1113" spans="1:16" ht="15" customHeight="1" x14ac:dyDescent="0.35">
      <c r="A1113" s="18" t="s">
        <v>2787</v>
      </c>
      <c r="B1113" s="18" t="s">
        <v>3229</v>
      </c>
      <c r="C1113" s="18" t="s">
        <v>115</v>
      </c>
      <c r="D1113" s="19">
        <v>15</v>
      </c>
      <c r="E1113" s="19">
        <v>36</v>
      </c>
      <c r="F1113" s="19">
        <v>38</v>
      </c>
      <c r="G1113" s="19">
        <v>2</v>
      </c>
      <c r="H1113" s="19">
        <v>2</v>
      </c>
      <c r="I1113" s="19">
        <v>3</v>
      </c>
      <c r="J1113" s="19">
        <v>4</v>
      </c>
      <c r="K1113" s="20">
        <f>ROUND(1+(SUMPRODUCT(INDEX(CachTinhDiem!$B$8:$E$11,MATCH($B1113,CachTinhDiem!$A$8:$A$11,0),0),$G1113:$J1113)-1)*9/4,1)</f>
        <v>5.3</v>
      </c>
      <c r="L1113" s="20">
        <f>ROUND(1+(INDEX(CachTinhDiem!$B$15:$E$20,MATCH($C1113,CachTinhDiem!$A$15:$A$20,0),MATCH($B1113,CachTinhDiem!$B$14:$E$14,0))-1)*9/4,1)</f>
        <v>10</v>
      </c>
      <c r="M1113" s="19">
        <f t="shared" si="17"/>
        <v>2</v>
      </c>
      <c r="N1113" s="23">
        <f>MAX(0,1-M1113*CachTinhDiem!$B$25)</f>
        <v>0.8</v>
      </c>
      <c r="O1113" s="20">
        <f>ROUND((CachTinhDiem!$B$23*K1113+CachTinhDiem!$B$24*L1113)*N1113,1)</f>
        <v>5.4</v>
      </c>
      <c r="P1113" s="19" t="s">
        <v>3227</v>
      </c>
    </row>
    <row r="1114" spans="1:16" ht="15" customHeight="1" x14ac:dyDescent="0.35">
      <c r="A1114" s="18" t="s">
        <v>1904</v>
      </c>
      <c r="B1114" s="18" t="s">
        <v>3229</v>
      </c>
      <c r="C1114" s="18" t="s">
        <v>103</v>
      </c>
      <c r="D1114" s="19">
        <v>13</v>
      </c>
      <c r="E1114" s="19">
        <v>34</v>
      </c>
      <c r="F1114" s="19">
        <v>30</v>
      </c>
      <c r="G1114" s="19">
        <v>2</v>
      </c>
      <c r="H1114" s="19">
        <v>3</v>
      </c>
      <c r="I1114" s="19">
        <v>3</v>
      </c>
      <c r="J1114" s="19">
        <v>5</v>
      </c>
      <c r="K1114" s="20">
        <f>ROUND(1+(SUMPRODUCT(INDEX(CachTinhDiem!$B$8:$E$11,MATCH($B1114,CachTinhDiem!$A$8:$A$11,0),0),$G1114:$J1114)-1)*9/4,1)</f>
        <v>6.6</v>
      </c>
      <c r="L1114" s="20">
        <f>ROUND(1+(INDEX(CachTinhDiem!$B$15:$E$20,MATCH($C1114,CachTinhDiem!$A$15:$A$20,0),MATCH($B1114,CachTinhDiem!$B$14:$E$14,0))-1)*9/4,1)</f>
        <v>7.8</v>
      </c>
      <c r="M1114" s="19">
        <f t="shared" si="17"/>
        <v>0</v>
      </c>
      <c r="N1114" s="23">
        <f>MAX(0,1-M1114*CachTinhDiem!$B$25)</f>
        <v>1</v>
      </c>
      <c r="O1114" s="20">
        <f>ROUND((CachTinhDiem!$B$23*K1114+CachTinhDiem!$B$24*L1114)*N1114,1)</f>
        <v>7</v>
      </c>
      <c r="P1114" s="19" t="s">
        <v>3227</v>
      </c>
    </row>
    <row r="1115" spans="1:16" ht="15" customHeight="1" x14ac:dyDescent="0.35">
      <c r="A1115" s="18" t="s">
        <v>1102</v>
      </c>
      <c r="B1115" s="18" t="s">
        <v>3229</v>
      </c>
      <c r="C1115" s="18" t="s">
        <v>103</v>
      </c>
      <c r="D1115" s="19">
        <v>5</v>
      </c>
      <c r="E1115" s="19">
        <v>20</v>
      </c>
      <c r="F1115" s="19">
        <v>22</v>
      </c>
      <c r="G1115" s="19">
        <v>4</v>
      </c>
      <c r="H1115" s="19">
        <v>2</v>
      </c>
      <c r="I1115" s="19">
        <v>2</v>
      </c>
      <c r="J1115" s="19">
        <v>5</v>
      </c>
      <c r="K1115" s="20">
        <f>ROUND(1+(SUMPRODUCT(INDEX(CachTinhDiem!$B$8:$E$11,MATCH($B1115,CachTinhDiem!$A$8:$A$11,0),0),$G1115:$J1115)-1)*9/4,1)</f>
        <v>5.7</v>
      </c>
      <c r="L1115" s="20">
        <f>ROUND(1+(INDEX(CachTinhDiem!$B$15:$E$20,MATCH($C1115,CachTinhDiem!$A$15:$A$20,0),MATCH($B1115,CachTinhDiem!$B$14:$E$14,0))-1)*9/4,1)</f>
        <v>7.8</v>
      </c>
      <c r="M1115" s="19">
        <f t="shared" si="17"/>
        <v>2</v>
      </c>
      <c r="N1115" s="23">
        <f>MAX(0,1-M1115*CachTinhDiem!$B$25)</f>
        <v>0.8</v>
      </c>
      <c r="O1115" s="20">
        <f>ROUND((CachTinhDiem!$B$23*K1115+CachTinhDiem!$B$24*L1115)*N1115,1)</f>
        <v>5.0999999999999996</v>
      </c>
      <c r="P1115" s="19" t="s">
        <v>3227</v>
      </c>
    </row>
    <row r="1116" spans="1:16" ht="15" customHeight="1" x14ac:dyDescent="0.35">
      <c r="A1116" s="18" t="s">
        <v>1940</v>
      </c>
      <c r="B1116" s="18" t="s">
        <v>3226</v>
      </c>
      <c r="C1116" s="18" t="s">
        <v>150</v>
      </c>
      <c r="D1116" s="19">
        <v>5</v>
      </c>
      <c r="E1116" s="19">
        <v>18</v>
      </c>
      <c r="F1116" s="19">
        <v>13</v>
      </c>
      <c r="G1116" s="19">
        <v>4</v>
      </c>
      <c r="H1116" s="19">
        <v>1</v>
      </c>
      <c r="I1116" s="19">
        <v>3</v>
      </c>
      <c r="J1116" s="19">
        <v>3</v>
      </c>
      <c r="K1116" s="20">
        <f>ROUND(1+(SUMPRODUCT(INDEX(CachTinhDiem!$B$8:$E$11,MATCH($B1116,CachTinhDiem!$A$8:$A$11,0),0),$G1116:$J1116)-1)*9/4,1)</f>
        <v>4.2</v>
      </c>
      <c r="L1116" s="20">
        <f>ROUND(1+(INDEX(CachTinhDiem!$B$15:$E$20,MATCH($C1116,CachTinhDiem!$A$15:$A$20,0),MATCH($B1116,CachTinhDiem!$B$14:$E$14,0))-1)*9/4,1)</f>
        <v>10</v>
      </c>
      <c r="M1116" s="19">
        <f t="shared" si="17"/>
        <v>0</v>
      </c>
      <c r="N1116" s="23">
        <f>MAX(0,1-M1116*CachTinhDiem!$B$25)</f>
        <v>1</v>
      </c>
      <c r="O1116" s="20">
        <f>ROUND((CachTinhDiem!$B$23*K1116+CachTinhDiem!$B$24*L1116)*N1116,1)</f>
        <v>5.9</v>
      </c>
      <c r="P1116" s="19" t="s">
        <v>3227</v>
      </c>
    </row>
    <row r="1117" spans="1:16" ht="15" customHeight="1" x14ac:dyDescent="0.35">
      <c r="A1117" s="18" t="s">
        <v>660</v>
      </c>
      <c r="B1117" s="18" t="s">
        <v>3224</v>
      </c>
      <c r="C1117" s="18" t="s">
        <v>110</v>
      </c>
      <c r="D1117" s="19">
        <v>17</v>
      </c>
      <c r="E1117" s="19">
        <v>35</v>
      </c>
      <c r="F1117" s="19">
        <v>20</v>
      </c>
      <c r="G1117" s="19">
        <v>2</v>
      </c>
      <c r="H1117" s="19">
        <v>3</v>
      </c>
      <c r="I1117" s="19">
        <v>2</v>
      </c>
      <c r="J1117" s="19">
        <v>4</v>
      </c>
      <c r="K1117" s="20">
        <f>ROUND(1+(SUMPRODUCT(INDEX(CachTinhDiem!$B$8:$E$11,MATCH($B1117,CachTinhDiem!$A$8:$A$11,0),0),$G1117:$J1117)-1)*9/4,1)</f>
        <v>4.2</v>
      </c>
      <c r="L1117" s="20">
        <f>ROUND(1+(INDEX(CachTinhDiem!$B$15:$E$20,MATCH($C1117,CachTinhDiem!$A$15:$A$20,0),MATCH($B1117,CachTinhDiem!$B$14:$E$14,0))-1)*9/4,1)</f>
        <v>5.5</v>
      </c>
      <c r="M1117" s="19">
        <f t="shared" si="17"/>
        <v>0</v>
      </c>
      <c r="N1117" s="23">
        <f>MAX(0,1-M1117*CachTinhDiem!$B$25)</f>
        <v>1</v>
      </c>
      <c r="O1117" s="20">
        <f>ROUND((CachTinhDiem!$B$23*K1117+CachTinhDiem!$B$24*L1117)*N1117,1)</f>
        <v>4.5999999999999996</v>
      </c>
      <c r="P1117" s="19" t="s">
        <v>3227</v>
      </c>
    </row>
    <row r="1118" spans="1:16" ht="15" customHeight="1" x14ac:dyDescent="0.35">
      <c r="A1118" s="18" t="s">
        <v>591</v>
      </c>
      <c r="B1118" s="18" t="s">
        <v>3228</v>
      </c>
      <c r="C1118" s="18" t="s">
        <v>103</v>
      </c>
      <c r="D1118" s="19">
        <v>12</v>
      </c>
      <c r="E1118" s="19">
        <v>29</v>
      </c>
      <c r="F1118" s="19">
        <v>28</v>
      </c>
      <c r="G1118" s="19">
        <v>2</v>
      </c>
      <c r="H1118" s="19">
        <v>5</v>
      </c>
      <c r="I1118" s="19">
        <v>2</v>
      </c>
      <c r="J1118" s="19">
        <v>4</v>
      </c>
      <c r="K1118" s="20">
        <f>ROUND(1+(SUMPRODUCT(INDEX(CachTinhDiem!$B$8:$E$11,MATCH($B1118,CachTinhDiem!$A$8:$A$11,0),0),$G1118:$J1118)-1)*9/4,1)</f>
        <v>7.3</v>
      </c>
      <c r="L1118" s="20">
        <f>ROUND(1+(INDEX(CachTinhDiem!$B$15:$E$20,MATCH($C1118,CachTinhDiem!$A$15:$A$20,0),MATCH($B1118,CachTinhDiem!$B$14:$E$14,0))-1)*9/4,1)</f>
        <v>10</v>
      </c>
      <c r="M1118" s="19">
        <f t="shared" si="17"/>
        <v>0</v>
      </c>
      <c r="N1118" s="23">
        <f>MAX(0,1-M1118*CachTinhDiem!$B$25)</f>
        <v>1</v>
      </c>
      <c r="O1118" s="20">
        <f>ROUND((CachTinhDiem!$B$23*K1118+CachTinhDiem!$B$24*L1118)*N1118,1)</f>
        <v>8.1</v>
      </c>
      <c r="P1118" s="19" t="s">
        <v>3227</v>
      </c>
    </row>
    <row r="1119" spans="1:16" ht="15" customHeight="1" x14ac:dyDescent="0.35">
      <c r="A1119" s="18" t="s">
        <v>750</v>
      </c>
      <c r="B1119" s="18" t="s">
        <v>3229</v>
      </c>
      <c r="C1119" s="18" t="s">
        <v>103</v>
      </c>
      <c r="D1119" s="19">
        <v>7</v>
      </c>
      <c r="E1119" s="19">
        <v>22</v>
      </c>
      <c r="F1119" s="19">
        <v>37</v>
      </c>
      <c r="G1119" s="19">
        <v>4</v>
      </c>
      <c r="H1119" s="19">
        <v>2</v>
      </c>
      <c r="I1119" s="19">
        <v>3</v>
      </c>
      <c r="J1119" s="19">
        <v>5</v>
      </c>
      <c r="K1119" s="20">
        <f>ROUND(1+(SUMPRODUCT(INDEX(CachTinhDiem!$B$8:$E$11,MATCH($B1119,CachTinhDiem!$A$8:$A$11,0),0),$G1119:$J1119)-1)*9/4,1)</f>
        <v>6.4</v>
      </c>
      <c r="L1119" s="20">
        <f>ROUND(1+(INDEX(CachTinhDiem!$B$15:$E$20,MATCH($C1119,CachTinhDiem!$A$15:$A$20,0),MATCH($B1119,CachTinhDiem!$B$14:$E$14,0))-1)*9/4,1)</f>
        <v>7.8</v>
      </c>
      <c r="M1119" s="19">
        <f t="shared" si="17"/>
        <v>15</v>
      </c>
      <c r="N1119" s="23">
        <f>MAX(0,1-M1119*CachTinhDiem!$B$25)</f>
        <v>0</v>
      </c>
      <c r="O1119" s="20">
        <f>ROUND((CachTinhDiem!$B$23*K1119+CachTinhDiem!$B$24*L1119)*N1119,1)</f>
        <v>0</v>
      </c>
      <c r="P1119" s="19" t="s">
        <v>3227</v>
      </c>
    </row>
    <row r="1120" spans="1:16" ht="15" customHeight="1" x14ac:dyDescent="0.35">
      <c r="A1120" s="18" t="s">
        <v>2833</v>
      </c>
      <c r="B1120" s="18" t="s">
        <v>3229</v>
      </c>
      <c r="C1120" s="18" t="s">
        <v>115</v>
      </c>
      <c r="D1120" s="19">
        <v>18</v>
      </c>
      <c r="E1120" s="19">
        <v>38</v>
      </c>
      <c r="F1120" s="19">
        <v>34</v>
      </c>
      <c r="G1120" s="19">
        <v>2</v>
      </c>
      <c r="H1120" s="19">
        <v>4</v>
      </c>
      <c r="I1120" s="19">
        <v>4</v>
      </c>
      <c r="J1120" s="19">
        <v>3</v>
      </c>
      <c r="K1120" s="20">
        <f>ROUND(1+(SUMPRODUCT(INDEX(CachTinhDiem!$B$8:$E$11,MATCH($B1120,CachTinhDiem!$A$8:$A$11,0),0),$G1120:$J1120)-1)*9/4,1)</f>
        <v>6.6</v>
      </c>
      <c r="L1120" s="20">
        <f>ROUND(1+(INDEX(CachTinhDiem!$B$15:$E$20,MATCH($C1120,CachTinhDiem!$A$15:$A$20,0),MATCH($B1120,CachTinhDiem!$B$14:$E$14,0))-1)*9/4,1)</f>
        <v>10</v>
      </c>
      <c r="M1120" s="19">
        <f t="shared" si="17"/>
        <v>0</v>
      </c>
      <c r="N1120" s="23">
        <f>MAX(0,1-M1120*CachTinhDiem!$B$25)</f>
        <v>1</v>
      </c>
      <c r="O1120" s="20">
        <f>ROUND((CachTinhDiem!$B$23*K1120+CachTinhDiem!$B$24*L1120)*N1120,1)</f>
        <v>7.6</v>
      </c>
      <c r="P1120" s="19" t="s">
        <v>3225</v>
      </c>
    </row>
    <row r="1121" spans="1:16" ht="15" customHeight="1" x14ac:dyDescent="0.35">
      <c r="A1121" s="18" t="s">
        <v>2971</v>
      </c>
      <c r="B1121" s="18" t="s">
        <v>3226</v>
      </c>
      <c r="C1121" s="18" t="s">
        <v>90</v>
      </c>
      <c r="D1121" s="19">
        <v>22</v>
      </c>
      <c r="E1121" s="19">
        <v>40</v>
      </c>
      <c r="F1121" s="19">
        <v>20</v>
      </c>
      <c r="G1121" s="19">
        <v>1</v>
      </c>
      <c r="H1121" s="19">
        <v>2</v>
      </c>
      <c r="I1121" s="19">
        <v>3</v>
      </c>
      <c r="J1121" s="19">
        <v>2</v>
      </c>
      <c r="K1121" s="20">
        <f>ROUND(1+(SUMPRODUCT(INDEX(CachTinhDiem!$B$8:$E$11,MATCH($B1121,CachTinhDiem!$A$8:$A$11,0),0),$G1121:$J1121)-1)*9/4,1)</f>
        <v>4.4000000000000004</v>
      </c>
      <c r="L1121" s="20">
        <f>ROUND(1+(INDEX(CachTinhDiem!$B$15:$E$20,MATCH($C1121,CachTinhDiem!$A$15:$A$20,0),MATCH($B1121,CachTinhDiem!$B$14:$E$14,0))-1)*9/4,1)</f>
        <v>7.8</v>
      </c>
      <c r="M1121" s="19">
        <f t="shared" si="17"/>
        <v>2</v>
      </c>
      <c r="N1121" s="23">
        <f>MAX(0,1-M1121*CachTinhDiem!$B$25)</f>
        <v>0.8</v>
      </c>
      <c r="O1121" s="20">
        <f>ROUND((CachTinhDiem!$B$23*K1121+CachTinhDiem!$B$24*L1121)*N1121,1)</f>
        <v>4.3</v>
      </c>
      <c r="P1121" s="19" t="s">
        <v>3227</v>
      </c>
    </row>
    <row r="1122" spans="1:16" ht="15" customHeight="1" x14ac:dyDescent="0.35">
      <c r="A1122" s="18" t="s">
        <v>2370</v>
      </c>
      <c r="B1122" s="18" t="s">
        <v>3229</v>
      </c>
      <c r="C1122" s="18" t="s">
        <v>150</v>
      </c>
      <c r="D1122" s="19">
        <v>25</v>
      </c>
      <c r="E1122" s="19">
        <v>39</v>
      </c>
      <c r="F1122" s="19">
        <v>9</v>
      </c>
      <c r="G1122" s="19">
        <v>1</v>
      </c>
      <c r="H1122" s="19">
        <v>5</v>
      </c>
      <c r="I1122" s="19">
        <v>2</v>
      </c>
      <c r="J1122" s="19">
        <v>3</v>
      </c>
      <c r="K1122" s="20">
        <f>ROUND(1+(SUMPRODUCT(INDEX(CachTinhDiem!$B$8:$E$11,MATCH($B1122,CachTinhDiem!$A$8:$A$11,0),0),$G1122:$J1122)-1)*9/4,1)</f>
        <v>5.7</v>
      </c>
      <c r="L1122" s="20">
        <f>ROUND(1+(INDEX(CachTinhDiem!$B$15:$E$20,MATCH($C1122,CachTinhDiem!$A$15:$A$20,0),MATCH($B1122,CachTinhDiem!$B$14:$E$14,0))-1)*9/4,1)</f>
        <v>7.8</v>
      </c>
      <c r="M1122" s="19">
        <f t="shared" si="17"/>
        <v>16</v>
      </c>
      <c r="N1122" s="23">
        <f>MAX(0,1-M1122*CachTinhDiem!$B$25)</f>
        <v>0</v>
      </c>
      <c r="O1122" s="20">
        <f>ROUND((CachTinhDiem!$B$23*K1122+CachTinhDiem!$B$24*L1122)*N1122,1)</f>
        <v>0</v>
      </c>
      <c r="P1122" s="19" t="s">
        <v>3227</v>
      </c>
    </row>
    <row r="1123" spans="1:16" ht="15" customHeight="1" x14ac:dyDescent="0.35">
      <c r="A1123" s="18" t="s">
        <v>285</v>
      </c>
      <c r="B1123" s="18" t="s">
        <v>3228</v>
      </c>
      <c r="C1123" s="18" t="s">
        <v>90</v>
      </c>
      <c r="D1123" s="19">
        <v>9</v>
      </c>
      <c r="E1123" s="19">
        <v>22</v>
      </c>
      <c r="F1123" s="19">
        <v>39</v>
      </c>
      <c r="G1123" s="19">
        <v>4</v>
      </c>
      <c r="H1123" s="19">
        <v>2</v>
      </c>
      <c r="I1123" s="19">
        <v>3</v>
      </c>
      <c r="J1123" s="19">
        <v>2</v>
      </c>
      <c r="K1123" s="20">
        <f>ROUND(1+(SUMPRODUCT(INDEX(CachTinhDiem!$B$8:$E$11,MATCH($B1123,CachTinhDiem!$A$8:$A$11,0),0),$G1123:$J1123)-1)*9/4,1)</f>
        <v>3.7</v>
      </c>
      <c r="L1123" s="20">
        <f>ROUND(1+(INDEX(CachTinhDiem!$B$15:$E$20,MATCH($C1123,CachTinhDiem!$A$15:$A$20,0),MATCH($B1123,CachTinhDiem!$B$14:$E$14,0))-1)*9/4,1)</f>
        <v>3.3</v>
      </c>
      <c r="M1123" s="19">
        <f t="shared" si="17"/>
        <v>17</v>
      </c>
      <c r="N1123" s="23">
        <f>MAX(0,1-M1123*CachTinhDiem!$B$25)</f>
        <v>0</v>
      </c>
      <c r="O1123" s="20">
        <f>ROUND((CachTinhDiem!$B$23*K1123+CachTinhDiem!$B$24*L1123)*N1123,1)</f>
        <v>0</v>
      </c>
      <c r="P1123" s="19" t="s">
        <v>3227</v>
      </c>
    </row>
    <row r="1124" spans="1:16" ht="15" customHeight="1" x14ac:dyDescent="0.35">
      <c r="A1124" s="18" t="s">
        <v>1314</v>
      </c>
      <c r="B1124" s="18" t="s">
        <v>3224</v>
      </c>
      <c r="C1124" s="18" t="s">
        <v>150</v>
      </c>
      <c r="D1124" s="19">
        <v>5</v>
      </c>
      <c r="E1124" s="19">
        <v>10</v>
      </c>
      <c r="F1124" s="19">
        <v>29</v>
      </c>
      <c r="G1124" s="19">
        <v>4</v>
      </c>
      <c r="H1124" s="19">
        <v>1</v>
      </c>
      <c r="I1124" s="19">
        <v>1</v>
      </c>
      <c r="J1124" s="19">
        <v>2</v>
      </c>
      <c r="K1124" s="20">
        <f>ROUND(1+(SUMPRODUCT(INDEX(CachTinhDiem!$B$8:$E$11,MATCH($B1124,CachTinhDiem!$A$8:$A$11,0),0),$G1124:$J1124)-1)*9/4,1)</f>
        <v>2.6</v>
      </c>
      <c r="L1124" s="20">
        <f>ROUND(1+(INDEX(CachTinhDiem!$B$15:$E$20,MATCH($C1124,CachTinhDiem!$A$15:$A$20,0),MATCH($B1124,CachTinhDiem!$B$14:$E$14,0))-1)*9/4,1)</f>
        <v>3.3</v>
      </c>
      <c r="M1124" s="19">
        <f t="shared" si="17"/>
        <v>19</v>
      </c>
      <c r="N1124" s="23">
        <f>MAX(0,1-M1124*CachTinhDiem!$B$25)</f>
        <v>0</v>
      </c>
      <c r="O1124" s="20">
        <f>ROUND((CachTinhDiem!$B$23*K1124+CachTinhDiem!$B$24*L1124)*N1124,1)</f>
        <v>0</v>
      </c>
      <c r="P1124" s="19" t="s">
        <v>3227</v>
      </c>
    </row>
    <row r="1125" spans="1:16" ht="15" customHeight="1" x14ac:dyDescent="0.35">
      <c r="A1125" s="18" t="s">
        <v>744</v>
      </c>
      <c r="B1125" s="18" t="s">
        <v>3228</v>
      </c>
      <c r="C1125" s="18" t="s">
        <v>103</v>
      </c>
      <c r="D1125" s="19">
        <v>18</v>
      </c>
      <c r="E1125" s="19">
        <v>34</v>
      </c>
      <c r="F1125" s="19">
        <v>30</v>
      </c>
      <c r="G1125" s="19">
        <v>2</v>
      </c>
      <c r="H1125" s="19">
        <v>3</v>
      </c>
      <c r="I1125" s="19">
        <v>2</v>
      </c>
      <c r="J1125" s="19">
        <v>4</v>
      </c>
      <c r="K1125" s="20">
        <f>ROUND(1+(SUMPRODUCT(INDEX(CachTinhDiem!$B$8:$E$11,MATCH($B1125,CachTinhDiem!$A$8:$A$11,0),0),$G1125:$J1125)-1)*9/4,1)</f>
        <v>6.4</v>
      </c>
      <c r="L1125" s="20">
        <f>ROUND(1+(INDEX(CachTinhDiem!$B$15:$E$20,MATCH($C1125,CachTinhDiem!$A$15:$A$20,0),MATCH($B1125,CachTinhDiem!$B$14:$E$14,0))-1)*9/4,1)</f>
        <v>10</v>
      </c>
      <c r="M1125" s="19">
        <f t="shared" si="17"/>
        <v>0</v>
      </c>
      <c r="N1125" s="23">
        <f>MAX(0,1-M1125*CachTinhDiem!$B$25)</f>
        <v>1</v>
      </c>
      <c r="O1125" s="20">
        <f>ROUND((CachTinhDiem!$B$23*K1125+CachTinhDiem!$B$24*L1125)*N1125,1)</f>
        <v>7.5</v>
      </c>
      <c r="P1125" s="19" t="s">
        <v>3225</v>
      </c>
    </row>
    <row r="1126" spans="1:16" ht="15" customHeight="1" x14ac:dyDescent="0.35">
      <c r="A1126" s="18" t="s">
        <v>1880</v>
      </c>
      <c r="B1126" s="18" t="s">
        <v>3229</v>
      </c>
      <c r="C1126" s="18" t="s">
        <v>150</v>
      </c>
      <c r="D1126" s="19">
        <v>12</v>
      </c>
      <c r="E1126" s="19">
        <v>30</v>
      </c>
      <c r="F1126" s="19">
        <v>27</v>
      </c>
      <c r="G1126" s="19">
        <v>3</v>
      </c>
      <c r="H1126" s="19">
        <v>3</v>
      </c>
      <c r="I1126" s="19">
        <v>4</v>
      </c>
      <c r="J1126" s="19">
        <v>2</v>
      </c>
      <c r="K1126" s="20">
        <f>ROUND(1+(SUMPRODUCT(INDEX(CachTinhDiem!$B$8:$E$11,MATCH($B1126,CachTinhDiem!$A$8:$A$11,0),0),$G1126:$J1126)-1)*9/4,1)</f>
        <v>5.5</v>
      </c>
      <c r="L1126" s="20">
        <f>ROUND(1+(INDEX(CachTinhDiem!$B$15:$E$20,MATCH($C1126,CachTinhDiem!$A$15:$A$20,0),MATCH($B1126,CachTinhDiem!$B$14:$E$14,0))-1)*9/4,1)</f>
        <v>7.8</v>
      </c>
      <c r="M1126" s="19">
        <f t="shared" si="17"/>
        <v>0</v>
      </c>
      <c r="N1126" s="23">
        <f>MAX(0,1-M1126*CachTinhDiem!$B$25)</f>
        <v>1</v>
      </c>
      <c r="O1126" s="20">
        <f>ROUND((CachTinhDiem!$B$23*K1126+CachTinhDiem!$B$24*L1126)*N1126,1)</f>
        <v>6.2</v>
      </c>
      <c r="P1126" s="19" t="s">
        <v>3227</v>
      </c>
    </row>
    <row r="1127" spans="1:16" ht="15" customHeight="1" x14ac:dyDescent="0.35">
      <c r="A1127" s="18" t="s">
        <v>2430</v>
      </c>
      <c r="B1127" s="18" t="s">
        <v>3224</v>
      </c>
      <c r="C1127" s="18" t="s">
        <v>110</v>
      </c>
      <c r="D1127" s="19">
        <v>24</v>
      </c>
      <c r="E1127" s="19">
        <v>39</v>
      </c>
      <c r="F1127" s="19">
        <v>6</v>
      </c>
      <c r="G1127" s="19">
        <v>1</v>
      </c>
      <c r="H1127" s="19">
        <v>5</v>
      </c>
      <c r="I1127" s="19">
        <v>2</v>
      </c>
      <c r="J1127" s="19">
        <v>3</v>
      </c>
      <c r="K1127" s="20">
        <f>ROUND(1+(SUMPRODUCT(INDEX(CachTinhDiem!$B$8:$E$11,MATCH($B1127,CachTinhDiem!$A$8:$A$11,0),0),$G1127:$J1127)-1)*9/4,1)</f>
        <v>4.4000000000000004</v>
      </c>
      <c r="L1127" s="20">
        <f>ROUND(1+(INDEX(CachTinhDiem!$B$15:$E$20,MATCH($C1127,CachTinhDiem!$A$15:$A$20,0),MATCH($B1127,CachTinhDiem!$B$14:$E$14,0))-1)*9/4,1)</f>
        <v>5.5</v>
      </c>
      <c r="M1127" s="19">
        <f t="shared" si="17"/>
        <v>18</v>
      </c>
      <c r="N1127" s="23">
        <f>MAX(0,1-M1127*CachTinhDiem!$B$25)</f>
        <v>0</v>
      </c>
      <c r="O1127" s="20">
        <f>ROUND((CachTinhDiem!$B$23*K1127+CachTinhDiem!$B$24*L1127)*N1127,1)</f>
        <v>0</v>
      </c>
      <c r="P1127" s="19" t="s">
        <v>3227</v>
      </c>
    </row>
    <row r="1128" spans="1:16" ht="15" customHeight="1" x14ac:dyDescent="0.35">
      <c r="A1128" s="18" t="s">
        <v>766</v>
      </c>
      <c r="B1128" s="18" t="s">
        <v>3224</v>
      </c>
      <c r="C1128" s="18" t="s">
        <v>150</v>
      </c>
      <c r="D1128" s="19">
        <v>7</v>
      </c>
      <c r="E1128" s="19">
        <v>19</v>
      </c>
      <c r="F1128" s="19">
        <v>8</v>
      </c>
      <c r="G1128" s="19">
        <v>4</v>
      </c>
      <c r="H1128" s="19">
        <v>2</v>
      </c>
      <c r="I1128" s="19">
        <v>3</v>
      </c>
      <c r="J1128" s="19">
        <v>3</v>
      </c>
      <c r="K1128" s="20">
        <f>ROUND(1+(SUMPRODUCT(INDEX(CachTinhDiem!$B$8:$E$11,MATCH($B1128,CachTinhDiem!$A$8:$A$11,0),0),$G1128:$J1128)-1)*9/4,1)</f>
        <v>5.5</v>
      </c>
      <c r="L1128" s="20">
        <f>ROUND(1+(INDEX(CachTinhDiem!$B$15:$E$20,MATCH($C1128,CachTinhDiem!$A$15:$A$20,0),MATCH($B1128,CachTinhDiem!$B$14:$E$14,0))-1)*9/4,1)</f>
        <v>3.3</v>
      </c>
      <c r="M1128" s="19">
        <f t="shared" si="17"/>
        <v>0</v>
      </c>
      <c r="N1128" s="23">
        <f>MAX(0,1-M1128*CachTinhDiem!$B$25)</f>
        <v>1</v>
      </c>
      <c r="O1128" s="20">
        <f>ROUND((CachTinhDiem!$B$23*K1128+CachTinhDiem!$B$24*L1128)*N1128,1)</f>
        <v>4.8</v>
      </c>
      <c r="P1128" s="19" t="s">
        <v>3227</v>
      </c>
    </row>
    <row r="1129" spans="1:16" ht="15" customHeight="1" x14ac:dyDescent="0.35">
      <c r="A1129" s="18" t="s">
        <v>1006</v>
      </c>
      <c r="B1129" s="18" t="s">
        <v>3229</v>
      </c>
      <c r="C1129" s="18" t="s">
        <v>115</v>
      </c>
      <c r="D1129" s="19">
        <v>5</v>
      </c>
      <c r="E1129" s="19">
        <v>13</v>
      </c>
      <c r="F1129" s="19">
        <v>7</v>
      </c>
      <c r="G1129" s="19">
        <v>4</v>
      </c>
      <c r="H1129" s="19">
        <v>1</v>
      </c>
      <c r="I1129" s="19">
        <v>3</v>
      </c>
      <c r="J1129" s="19">
        <v>3</v>
      </c>
      <c r="K1129" s="20">
        <f>ROUND(1+(SUMPRODUCT(INDEX(CachTinhDiem!$B$8:$E$11,MATCH($B1129,CachTinhDiem!$A$8:$A$11,0),0),$G1129:$J1129)-1)*9/4,1)</f>
        <v>4.4000000000000004</v>
      </c>
      <c r="L1129" s="20">
        <f>ROUND(1+(INDEX(CachTinhDiem!$B$15:$E$20,MATCH($C1129,CachTinhDiem!$A$15:$A$20,0),MATCH($B1129,CachTinhDiem!$B$14:$E$14,0))-1)*9/4,1)</f>
        <v>10</v>
      </c>
      <c r="M1129" s="19">
        <f t="shared" si="17"/>
        <v>0</v>
      </c>
      <c r="N1129" s="23">
        <f>MAX(0,1-M1129*CachTinhDiem!$B$25)</f>
        <v>1</v>
      </c>
      <c r="O1129" s="20">
        <f>ROUND((CachTinhDiem!$B$23*K1129+CachTinhDiem!$B$24*L1129)*N1129,1)</f>
        <v>6.1</v>
      </c>
      <c r="P1129" s="19" t="s">
        <v>3227</v>
      </c>
    </row>
    <row r="1130" spans="1:16" ht="15" customHeight="1" x14ac:dyDescent="0.35">
      <c r="A1130" s="18" t="s">
        <v>3024</v>
      </c>
      <c r="B1130" s="18" t="s">
        <v>3229</v>
      </c>
      <c r="C1130" s="18" t="s">
        <v>110</v>
      </c>
      <c r="D1130" s="19">
        <v>19</v>
      </c>
      <c r="E1130" s="19">
        <v>40</v>
      </c>
      <c r="F1130" s="19">
        <v>18</v>
      </c>
      <c r="G1130" s="19">
        <v>2</v>
      </c>
      <c r="H1130" s="19">
        <v>2</v>
      </c>
      <c r="I1130" s="19">
        <v>3</v>
      </c>
      <c r="J1130" s="19">
        <v>4</v>
      </c>
      <c r="K1130" s="20">
        <f>ROUND(1+(SUMPRODUCT(INDEX(CachTinhDiem!$B$8:$E$11,MATCH($B1130,CachTinhDiem!$A$8:$A$11,0),0),$G1130:$J1130)-1)*9/4,1)</f>
        <v>5.3</v>
      </c>
      <c r="L1130" s="20">
        <f>ROUND(1+(INDEX(CachTinhDiem!$B$15:$E$20,MATCH($C1130,CachTinhDiem!$A$15:$A$20,0),MATCH($B1130,CachTinhDiem!$B$14:$E$14,0))-1)*9/4,1)</f>
        <v>7.8</v>
      </c>
      <c r="M1130" s="19">
        <f t="shared" si="17"/>
        <v>1</v>
      </c>
      <c r="N1130" s="23">
        <f>MAX(0,1-M1130*CachTinhDiem!$B$25)</f>
        <v>0.9</v>
      </c>
      <c r="O1130" s="20">
        <f>ROUND((CachTinhDiem!$B$23*K1130+CachTinhDiem!$B$24*L1130)*N1130,1)</f>
        <v>5.4</v>
      </c>
      <c r="P1130" s="19" t="s">
        <v>3227</v>
      </c>
    </row>
    <row r="1131" spans="1:16" ht="15" customHeight="1" x14ac:dyDescent="0.35">
      <c r="A1131" s="18" t="s">
        <v>2104</v>
      </c>
      <c r="B1131" s="18" t="s">
        <v>3229</v>
      </c>
      <c r="C1131" s="18" t="s">
        <v>103</v>
      </c>
      <c r="D1131" s="19">
        <v>15</v>
      </c>
      <c r="E1131" s="19">
        <v>33</v>
      </c>
      <c r="F1131" s="19">
        <v>39</v>
      </c>
      <c r="G1131" s="19">
        <v>2</v>
      </c>
      <c r="H1131" s="19">
        <v>3</v>
      </c>
      <c r="I1131" s="19">
        <v>2</v>
      </c>
      <c r="J1131" s="19">
        <v>5</v>
      </c>
      <c r="K1131" s="20">
        <f>ROUND(1+(SUMPRODUCT(INDEX(CachTinhDiem!$B$8:$E$11,MATCH($B1131,CachTinhDiem!$A$8:$A$11,0),0),$G1131:$J1131)-1)*9/4,1)</f>
        <v>6</v>
      </c>
      <c r="L1131" s="20">
        <f>ROUND(1+(INDEX(CachTinhDiem!$B$15:$E$20,MATCH($C1131,CachTinhDiem!$A$15:$A$20,0),MATCH($B1131,CachTinhDiem!$B$14:$E$14,0))-1)*9/4,1)</f>
        <v>7.8</v>
      </c>
      <c r="M1131" s="19">
        <f t="shared" si="17"/>
        <v>6</v>
      </c>
      <c r="N1131" s="23">
        <f>MAX(0,1-M1131*CachTinhDiem!$B$25)</f>
        <v>0.39999999999999991</v>
      </c>
      <c r="O1131" s="20">
        <f>ROUND((CachTinhDiem!$B$23*K1131+CachTinhDiem!$B$24*L1131)*N1131,1)</f>
        <v>2.6</v>
      </c>
      <c r="P1131" s="19" t="s">
        <v>3225</v>
      </c>
    </row>
    <row r="1132" spans="1:16" ht="15" customHeight="1" x14ac:dyDescent="0.35">
      <c r="A1132" s="18" t="s">
        <v>178</v>
      </c>
      <c r="B1132" s="18" t="s">
        <v>3224</v>
      </c>
      <c r="C1132" s="18" t="s">
        <v>110</v>
      </c>
      <c r="D1132" s="19">
        <v>16</v>
      </c>
      <c r="E1132" s="19">
        <v>31</v>
      </c>
      <c r="F1132" s="19">
        <v>5</v>
      </c>
      <c r="G1132" s="19">
        <v>2</v>
      </c>
      <c r="H1132" s="19">
        <v>4</v>
      </c>
      <c r="I1132" s="19">
        <v>3</v>
      </c>
      <c r="J1132" s="19">
        <v>3</v>
      </c>
      <c r="K1132" s="20">
        <f>ROUND(1+(SUMPRODUCT(INDEX(CachTinhDiem!$B$8:$E$11,MATCH($B1132,CachTinhDiem!$A$8:$A$11,0),0),$G1132:$J1132)-1)*9/4,1)</f>
        <v>5.5</v>
      </c>
      <c r="L1132" s="20">
        <f>ROUND(1+(INDEX(CachTinhDiem!$B$15:$E$20,MATCH($C1132,CachTinhDiem!$A$15:$A$20,0),MATCH($B1132,CachTinhDiem!$B$14:$E$14,0))-1)*9/4,1)</f>
        <v>5.5</v>
      </c>
      <c r="M1132" s="19">
        <f t="shared" si="17"/>
        <v>11</v>
      </c>
      <c r="N1132" s="23">
        <f>MAX(0,1-M1132*CachTinhDiem!$B$25)</f>
        <v>0</v>
      </c>
      <c r="O1132" s="20">
        <f>ROUND((CachTinhDiem!$B$23*K1132+CachTinhDiem!$B$24*L1132)*N1132,1)</f>
        <v>0</v>
      </c>
      <c r="P1132" s="19" t="s">
        <v>3227</v>
      </c>
    </row>
    <row r="1133" spans="1:16" ht="15" customHeight="1" x14ac:dyDescent="0.35">
      <c r="A1133" s="18" t="s">
        <v>1014</v>
      </c>
      <c r="B1133" s="18" t="s">
        <v>3228</v>
      </c>
      <c r="C1133" s="18" t="s">
        <v>138</v>
      </c>
      <c r="D1133" s="19">
        <v>6</v>
      </c>
      <c r="E1133" s="19">
        <v>21</v>
      </c>
      <c r="F1133" s="19">
        <v>27</v>
      </c>
      <c r="G1133" s="19">
        <v>4</v>
      </c>
      <c r="H1133" s="19">
        <v>2</v>
      </c>
      <c r="I1133" s="19">
        <v>3</v>
      </c>
      <c r="J1133" s="19">
        <v>1</v>
      </c>
      <c r="K1133" s="20">
        <f>ROUND(1+(SUMPRODUCT(INDEX(CachTinhDiem!$B$8:$E$11,MATCH($B1133,CachTinhDiem!$A$8:$A$11,0),0),$G1133:$J1133)-1)*9/4,1)</f>
        <v>2.4</v>
      </c>
      <c r="L1133" s="20">
        <f>ROUND(1+(INDEX(CachTinhDiem!$B$15:$E$20,MATCH($C1133,CachTinhDiem!$A$15:$A$20,0),MATCH($B1133,CachTinhDiem!$B$14:$E$14,0))-1)*9/4,1)</f>
        <v>1</v>
      </c>
      <c r="M1133" s="19">
        <f t="shared" si="17"/>
        <v>6</v>
      </c>
      <c r="N1133" s="23">
        <f>MAX(0,1-M1133*CachTinhDiem!$B$25)</f>
        <v>0.39999999999999991</v>
      </c>
      <c r="O1133" s="20">
        <f>ROUND((CachTinhDiem!$B$23*K1133+CachTinhDiem!$B$24*L1133)*N1133,1)</f>
        <v>0.8</v>
      </c>
      <c r="P1133" s="19" t="s">
        <v>3227</v>
      </c>
    </row>
    <row r="1134" spans="1:16" ht="15" customHeight="1" x14ac:dyDescent="0.35">
      <c r="A1134" s="18" t="s">
        <v>2148</v>
      </c>
      <c r="B1134" s="18" t="s">
        <v>3224</v>
      </c>
      <c r="C1134" s="18" t="s">
        <v>150</v>
      </c>
      <c r="D1134" s="19">
        <v>23</v>
      </c>
      <c r="E1134" s="19">
        <v>39</v>
      </c>
      <c r="F1134" s="19">
        <v>17</v>
      </c>
      <c r="G1134" s="19">
        <v>1</v>
      </c>
      <c r="H1134" s="19">
        <v>5</v>
      </c>
      <c r="I1134" s="19">
        <v>3</v>
      </c>
      <c r="J1134" s="19">
        <v>2</v>
      </c>
      <c r="K1134" s="20">
        <f>ROUND(1+(SUMPRODUCT(INDEX(CachTinhDiem!$B$8:$E$11,MATCH($B1134,CachTinhDiem!$A$8:$A$11,0),0),$G1134:$J1134)-1)*9/4,1)</f>
        <v>5.3</v>
      </c>
      <c r="L1134" s="20">
        <f>ROUND(1+(INDEX(CachTinhDiem!$B$15:$E$20,MATCH($C1134,CachTinhDiem!$A$15:$A$20,0),MATCH($B1134,CachTinhDiem!$B$14:$E$14,0))-1)*9/4,1)</f>
        <v>3.3</v>
      </c>
      <c r="M1134" s="19">
        <f t="shared" si="17"/>
        <v>6</v>
      </c>
      <c r="N1134" s="23">
        <f>MAX(0,1-M1134*CachTinhDiem!$B$25)</f>
        <v>0.39999999999999991</v>
      </c>
      <c r="O1134" s="20">
        <f>ROUND((CachTinhDiem!$B$23*K1134+CachTinhDiem!$B$24*L1134)*N1134,1)</f>
        <v>1.9</v>
      </c>
      <c r="P1134" s="19" t="s">
        <v>3227</v>
      </c>
    </row>
    <row r="1135" spans="1:16" ht="15" customHeight="1" x14ac:dyDescent="0.35">
      <c r="A1135" s="18" t="s">
        <v>2002</v>
      </c>
      <c r="B1135" s="18" t="s">
        <v>3229</v>
      </c>
      <c r="C1135" s="18" t="s">
        <v>115</v>
      </c>
      <c r="D1135" s="19">
        <v>26</v>
      </c>
      <c r="E1135" s="19">
        <v>39</v>
      </c>
      <c r="F1135" s="19">
        <v>6</v>
      </c>
      <c r="G1135" s="19">
        <v>1</v>
      </c>
      <c r="H1135" s="19">
        <v>5</v>
      </c>
      <c r="I1135" s="19">
        <v>3</v>
      </c>
      <c r="J1135" s="19">
        <v>2</v>
      </c>
      <c r="K1135" s="20">
        <f>ROUND(1+(SUMPRODUCT(INDEX(CachTinhDiem!$B$8:$E$11,MATCH($B1135,CachTinhDiem!$A$8:$A$11,0),0),$G1135:$J1135)-1)*9/4,1)</f>
        <v>5.7</v>
      </c>
      <c r="L1135" s="20">
        <f>ROUND(1+(INDEX(CachTinhDiem!$B$15:$E$20,MATCH($C1135,CachTinhDiem!$A$15:$A$20,0),MATCH($B1135,CachTinhDiem!$B$14:$E$14,0))-1)*9/4,1)</f>
        <v>10</v>
      </c>
      <c r="M1135" s="19">
        <f t="shared" si="17"/>
        <v>20</v>
      </c>
      <c r="N1135" s="23">
        <f>MAX(0,1-M1135*CachTinhDiem!$B$25)</f>
        <v>0</v>
      </c>
      <c r="O1135" s="20">
        <f>ROUND((CachTinhDiem!$B$23*K1135+CachTinhDiem!$B$24*L1135)*N1135,1)</f>
        <v>0</v>
      </c>
      <c r="P1135" s="19" t="s">
        <v>3227</v>
      </c>
    </row>
    <row r="1136" spans="1:16" ht="15" customHeight="1" x14ac:dyDescent="0.35">
      <c r="A1136" s="18" t="s">
        <v>3079</v>
      </c>
      <c r="B1136" s="18" t="s">
        <v>3228</v>
      </c>
      <c r="C1136" s="18" t="s">
        <v>150</v>
      </c>
      <c r="D1136" s="19">
        <v>27</v>
      </c>
      <c r="E1136" s="19">
        <v>40</v>
      </c>
      <c r="F1136" s="19">
        <v>28</v>
      </c>
      <c r="G1136" s="19">
        <v>1</v>
      </c>
      <c r="H1136" s="19">
        <v>5</v>
      </c>
      <c r="I1136" s="19">
        <v>3</v>
      </c>
      <c r="J1136" s="19">
        <v>3</v>
      </c>
      <c r="K1136" s="20">
        <f>ROUND(1+(SUMPRODUCT(INDEX(CachTinhDiem!$B$8:$E$11,MATCH($B1136,CachTinhDiem!$A$8:$A$11,0),0),$G1136:$J1136)-1)*9/4,1)</f>
        <v>6.4</v>
      </c>
      <c r="L1136" s="20">
        <f>ROUND(1+(INDEX(CachTinhDiem!$B$15:$E$20,MATCH($C1136,CachTinhDiem!$A$15:$A$20,0),MATCH($B1136,CachTinhDiem!$B$14:$E$14,0))-1)*9/4,1)</f>
        <v>5.5</v>
      </c>
      <c r="M1136" s="19">
        <f t="shared" si="17"/>
        <v>0</v>
      </c>
      <c r="N1136" s="23">
        <f>MAX(0,1-M1136*CachTinhDiem!$B$25)</f>
        <v>1</v>
      </c>
      <c r="O1136" s="20">
        <f>ROUND((CachTinhDiem!$B$23*K1136+CachTinhDiem!$B$24*L1136)*N1136,1)</f>
        <v>6.1</v>
      </c>
      <c r="P1136" s="19" t="s">
        <v>3227</v>
      </c>
    </row>
    <row r="1137" spans="1:16" ht="15" customHeight="1" x14ac:dyDescent="0.35">
      <c r="A1137" s="18" t="s">
        <v>2630</v>
      </c>
      <c r="B1137" s="18" t="s">
        <v>3226</v>
      </c>
      <c r="C1137" s="18" t="s">
        <v>90</v>
      </c>
      <c r="D1137" s="19">
        <v>12</v>
      </c>
      <c r="E1137" s="19">
        <v>33</v>
      </c>
      <c r="F1137" s="19">
        <v>35</v>
      </c>
      <c r="G1137" s="19">
        <v>3</v>
      </c>
      <c r="H1137" s="19">
        <v>2</v>
      </c>
      <c r="I1137" s="19">
        <v>4</v>
      </c>
      <c r="J1137" s="19">
        <v>3</v>
      </c>
      <c r="K1137" s="20">
        <f>ROUND(1+(SUMPRODUCT(INDEX(CachTinhDiem!$B$8:$E$11,MATCH($B1137,CachTinhDiem!$A$8:$A$11,0),0),$G1137:$J1137)-1)*9/4,1)</f>
        <v>6</v>
      </c>
      <c r="L1137" s="20">
        <f>ROUND(1+(INDEX(CachTinhDiem!$B$15:$E$20,MATCH($C1137,CachTinhDiem!$A$15:$A$20,0),MATCH($B1137,CachTinhDiem!$B$14:$E$14,0))-1)*9/4,1)</f>
        <v>7.8</v>
      </c>
      <c r="M1137" s="19">
        <f t="shared" si="17"/>
        <v>2</v>
      </c>
      <c r="N1137" s="23">
        <f>MAX(0,1-M1137*CachTinhDiem!$B$25)</f>
        <v>0.8</v>
      </c>
      <c r="O1137" s="20">
        <f>ROUND((CachTinhDiem!$B$23*K1137+CachTinhDiem!$B$24*L1137)*N1137,1)</f>
        <v>5.2</v>
      </c>
      <c r="P1137" s="19" t="s">
        <v>3227</v>
      </c>
    </row>
    <row r="1138" spans="1:16" ht="15" customHeight="1" x14ac:dyDescent="0.35">
      <c r="A1138" s="18" t="s">
        <v>194</v>
      </c>
      <c r="B1138" s="18" t="s">
        <v>3224</v>
      </c>
      <c r="C1138" s="18" t="s">
        <v>110</v>
      </c>
      <c r="D1138" s="19">
        <v>5</v>
      </c>
      <c r="E1138" s="19">
        <v>15</v>
      </c>
      <c r="F1138" s="19">
        <v>33</v>
      </c>
      <c r="G1138" s="19">
        <v>4</v>
      </c>
      <c r="H1138" s="19">
        <v>1</v>
      </c>
      <c r="I1138" s="19">
        <v>2</v>
      </c>
      <c r="J1138" s="19">
        <v>4</v>
      </c>
      <c r="K1138" s="20">
        <f>ROUND(1+(SUMPRODUCT(INDEX(CachTinhDiem!$B$8:$E$11,MATCH($B1138,CachTinhDiem!$A$8:$A$11,0),0),$G1138:$J1138)-1)*9/4,1)</f>
        <v>4.2</v>
      </c>
      <c r="L1138" s="20">
        <f>ROUND(1+(INDEX(CachTinhDiem!$B$15:$E$20,MATCH($C1138,CachTinhDiem!$A$15:$A$20,0),MATCH($B1138,CachTinhDiem!$B$14:$E$14,0))-1)*9/4,1)</f>
        <v>5.5</v>
      </c>
      <c r="M1138" s="19">
        <f t="shared" si="17"/>
        <v>18</v>
      </c>
      <c r="N1138" s="23">
        <f>MAX(0,1-M1138*CachTinhDiem!$B$25)</f>
        <v>0</v>
      </c>
      <c r="O1138" s="20">
        <f>ROUND((CachTinhDiem!$B$23*K1138+CachTinhDiem!$B$24*L1138)*N1138,1)</f>
        <v>0</v>
      </c>
      <c r="P1138" s="19" t="s">
        <v>3227</v>
      </c>
    </row>
    <row r="1139" spans="1:16" ht="15" customHeight="1" x14ac:dyDescent="0.35">
      <c r="A1139" s="18" t="s">
        <v>2052</v>
      </c>
      <c r="B1139" s="18" t="s">
        <v>3226</v>
      </c>
      <c r="C1139" s="18" t="s">
        <v>103</v>
      </c>
      <c r="D1139" s="19">
        <v>14</v>
      </c>
      <c r="E1139" s="19">
        <v>34</v>
      </c>
      <c r="F1139" s="19">
        <v>35</v>
      </c>
      <c r="G1139" s="19">
        <v>2</v>
      </c>
      <c r="H1139" s="19">
        <v>3</v>
      </c>
      <c r="I1139" s="19">
        <v>3</v>
      </c>
      <c r="J1139" s="19">
        <v>5</v>
      </c>
      <c r="K1139" s="20">
        <f>ROUND(1+(SUMPRODUCT(INDEX(CachTinhDiem!$B$8:$E$11,MATCH($B1139,CachTinhDiem!$A$8:$A$11,0),0),$G1139:$J1139)-1)*9/4,1)</f>
        <v>6.4</v>
      </c>
      <c r="L1139" s="20">
        <f>ROUND(1+(INDEX(CachTinhDiem!$B$15:$E$20,MATCH($C1139,CachTinhDiem!$A$15:$A$20,0),MATCH($B1139,CachTinhDiem!$B$14:$E$14,0))-1)*9/4,1)</f>
        <v>3.3</v>
      </c>
      <c r="M1139" s="19">
        <f t="shared" si="17"/>
        <v>1</v>
      </c>
      <c r="N1139" s="23">
        <f>MAX(0,1-M1139*CachTinhDiem!$B$25)</f>
        <v>0.9</v>
      </c>
      <c r="O1139" s="20">
        <f>ROUND((CachTinhDiem!$B$23*K1139+CachTinhDiem!$B$24*L1139)*N1139,1)</f>
        <v>4.9000000000000004</v>
      </c>
      <c r="P1139" s="19" t="s">
        <v>3227</v>
      </c>
    </row>
    <row r="1140" spans="1:16" ht="15" customHeight="1" x14ac:dyDescent="0.35">
      <c r="A1140" s="18" t="s">
        <v>2668</v>
      </c>
      <c r="B1140" s="18" t="s">
        <v>3228</v>
      </c>
      <c r="C1140" s="18" t="s">
        <v>138</v>
      </c>
      <c r="D1140" s="19">
        <v>7</v>
      </c>
      <c r="E1140" s="19">
        <v>40</v>
      </c>
      <c r="F1140" s="19">
        <v>29</v>
      </c>
      <c r="G1140" s="19">
        <v>3</v>
      </c>
      <c r="H1140" s="19">
        <v>5</v>
      </c>
      <c r="I1140" s="19">
        <v>5</v>
      </c>
      <c r="J1140" s="19">
        <v>2</v>
      </c>
      <c r="K1140" s="20">
        <f>ROUND(1+(SUMPRODUCT(INDEX(CachTinhDiem!$B$8:$E$11,MATCH($B1140,CachTinhDiem!$A$8:$A$11,0),0),$G1140:$J1140)-1)*9/4,1)</f>
        <v>6</v>
      </c>
      <c r="L1140" s="20">
        <f>ROUND(1+(INDEX(CachTinhDiem!$B$15:$E$20,MATCH($C1140,CachTinhDiem!$A$15:$A$20,0),MATCH($B1140,CachTinhDiem!$B$14:$E$14,0))-1)*9/4,1)</f>
        <v>1</v>
      </c>
      <c r="M1140" s="19">
        <f t="shared" si="17"/>
        <v>0</v>
      </c>
      <c r="N1140" s="23">
        <f>MAX(0,1-M1140*CachTinhDiem!$B$25)</f>
        <v>1</v>
      </c>
      <c r="O1140" s="20">
        <f>ROUND((CachTinhDiem!$B$23*K1140+CachTinhDiem!$B$24*L1140)*N1140,1)</f>
        <v>4.5</v>
      </c>
      <c r="P1140" s="19" t="s">
        <v>3227</v>
      </c>
    </row>
    <row r="1141" spans="1:16" ht="15" customHeight="1" x14ac:dyDescent="0.35">
      <c r="A1141" s="18" t="s">
        <v>2990</v>
      </c>
      <c r="B1141" s="18" t="s">
        <v>3229</v>
      </c>
      <c r="C1141" s="18" t="s">
        <v>115</v>
      </c>
      <c r="D1141" s="19">
        <v>20</v>
      </c>
      <c r="E1141" s="19">
        <v>40</v>
      </c>
      <c r="F1141" s="19">
        <v>16</v>
      </c>
      <c r="G1141" s="19">
        <v>2</v>
      </c>
      <c r="H1141" s="19">
        <v>2</v>
      </c>
      <c r="I1141" s="19">
        <v>4</v>
      </c>
      <c r="J1141" s="19">
        <v>3</v>
      </c>
      <c r="K1141" s="20">
        <f>ROUND(1+(SUMPRODUCT(INDEX(CachTinhDiem!$B$8:$E$11,MATCH($B1141,CachTinhDiem!$A$8:$A$11,0),0),$G1141:$J1141)-1)*9/4,1)</f>
        <v>5.3</v>
      </c>
      <c r="L1141" s="20">
        <f>ROUND(1+(INDEX(CachTinhDiem!$B$15:$E$20,MATCH($C1141,CachTinhDiem!$A$15:$A$20,0),MATCH($B1141,CachTinhDiem!$B$14:$E$14,0))-1)*9/4,1)</f>
        <v>10</v>
      </c>
      <c r="M1141" s="19">
        <f t="shared" si="17"/>
        <v>4</v>
      </c>
      <c r="N1141" s="23">
        <f>MAX(0,1-M1141*CachTinhDiem!$B$25)</f>
        <v>0.6</v>
      </c>
      <c r="O1141" s="20">
        <f>ROUND((CachTinhDiem!$B$23*K1141+CachTinhDiem!$B$24*L1141)*N1141,1)</f>
        <v>4</v>
      </c>
      <c r="P1141" s="19" t="s">
        <v>3227</v>
      </c>
    </row>
    <row r="1142" spans="1:16" ht="15" customHeight="1" x14ac:dyDescent="0.35">
      <c r="A1142" s="18" t="s">
        <v>816</v>
      </c>
      <c r="B1142" s="18" t="s">
        <v>3228</v>
      </c>
      <c r="C1142" s="18" t="s">
        <v>90</v>
      </c>
      <c r="D1142" s="19">
        <v>19</v>
      </c>
      <c r="E1142" s="19">
        <v>37</v>
      </c>
      <c r="F1142" s="19">
        <v>38</v>
      </c>
      <c r="G1142" s="19">
        <v>2</v>
      </c>
      <c r="H1142" s="19">
        <v>4</v>
      </c>
      <c r="I1142" s="19">
        <v>3</v>
      </c>
      <c r="J1142" s="19">
        <v>3</v>
      </c>
      <c r="K1142" s="20">
        <f>ROUND(1+(SUMPRODUCT(INDEX(CachTinhDiem!$B$8:$E$11,MATCH($B1142,CachTinhDiem!$A$8:$A$11,0),0),$G1142:$J1142)-1)*9/4,1)</f>
        <v>6</v>
      </c>
      <c r="L1142" s="20">
        <f>ROUND(1+(INDEX(CachTinhDiem!$B$15:$E$20,MATCH($C1142,CachTinhDiem!$A$15:$A$20,0),MATCH($B1142,CachTinhDiem!$B$14:$E$14,0))-1)*9/4,1)</f>
        <v>3.3</v>
      </c>
      <c r="M1142" s="19">
        <f t="shared" si="17"/>
        <v>1</v>
      </c>
      <c r="N1142" s="23">
        <f>MAX(0,1-M1142*CachTinhDiem!$B$25)</f>
        <v>0.9</v>
      </c>
      <c r="O1142" s="20">
        <f>ROUND((CachTinhDiem!$B$23*K1142+CachTinhDiem!$B$24*L1142)*N1142,1)</f>
        <v>4.7</v>
      </c>
      <c r="P1142" s="19" t="s">
        <v>3227</v>
      </c>
    </row>
    <row r="1143" spans="1:16" ht="15" customHeight="1" x14ac:dyDescent="0.35">
      <c r="A1143" s="18" t="s">
        <v>2696</v>
      </c>
      <c r="B1143" s="18" t="s">
        <v>3229</v>
      </c>
      <c r="C1143" s="18" t="s">
        <v>90</v>
      </c>
      <c r="D1143" s="19">
        <v>8</v>
      </c>
      <c r="E1143" s="19">
        <v>39</v>
      </c>
      <c r="F1143" s="19">
        <v>39</v>
      </c>
      <c r="G1143" s="19">
        <v>3</v>
      </c>
      <c r="H1143" s="19">
        <v>5</v>
      </c>
      <c r="I1143" s="19">
        <v>5</v>
      </c>
      <c r="J1143" s="19">
        <v>3</v>
      </c>
      <c r="K1143" s="20">
        <f>ROUND(1+(SUMPRODUCT(INDEX(CachTinhDiem!$B$8:$E$11,MATCH($B1143,CachTinhDiem!$A$8:$A$11,0),0),$G1143:$J1143)-1)*9/4,1)</f>
        <v>8.1999999999999993</v>
      </c>
      <c r="L1143" s="20">
        <f>ROUND(1+(INDEX(CachTinhDiem!$B$15:$E$20,MATCH($C1143,CachTinhDiem!$A$15:$A$20,0),MATCH($B1143,CachTinhDiem!$B$14:$E$14,0))-1)*9/4,1)</f>
        <v>7.8</v>
      </c>
      <c r="M1143" s="19">
        <f t="shared" si="17"/>
        <v>0</v>
      </c>
      <c r="N1143" s="23">
        <f>MAX(0,1-M1143*CachTinhDiem!$B$25)</f>
        <v>1</v>
      </c>
      <c r="O1143" s="20">
        <f>ROUND((CachTinhDiem!$B$23*K1143+CachTinhDiem!$B$24*L1143)*N1143,1)</f>
        <v>8.1</v>
      </c>
      <c r="P1143" s="19" t="s">
        <v>3227</v>
      </c>
    </row>
    <row r="1144" spans="1:16" ht="15" customHeight="1" x14ac:dyDescent="0.35">
      <c r="A1144" s="18" t="s">
        <v>2777</v>
      </c>
      <c r="B1144" s="18" t="s">
        <v>3229</v>
      </c>
      <c r="C1144" s="18" t="s">
        <v>115</v>
      </c>
      <c r="D1144" s="19">
        <v>5</v>
      </c>
      <c r="E1144" s="19">
        <v>31</v>
      </c>
      <c r="F1144" s="19">
        <v>29</v>
      </c>
      <c r="G1144" s="19">
        <v>4</v>
      </c>
      <c r="H1144" s="19">
        <v>3</v>
      </c>
      <c r="I1144" s="19">
        <v>5</v>
      </c>
      <c r="J1144" s="19">
        <v>3</v>
      </c>
      <c r="K1144" s="20">
        <f>ROUND(1+(SUMPRODUCT(INDEX(CachTinhDiem!$B$8:$E$11,MATCH($B1144,CachTinhDiem!$A$8:$A$11,0),0),$G1144:$J1144)-1)*9/4,1)</f>
        <v>7.1</v>
      </c>
      <c r="L1144" s="20">
        <f>ROUND(1+(INDEX(CachTinhDiem!$B$15:$E$20,MATCH($C1144,CachTinhDiem!$A$15:$A$20,0),MATCH($B1144,CachTinhDiem!$B$14:$E$14,0))-1)*9/4,1)</f>
        <v>10</v>
      </c>
      <c r="M1144" s="19">
        <f t="shared" si="17"/>
        <v>0</v>
      </c>
      <c r="N1144" s="23">
        <f>MAX(0,1-M1144*CachTinhDiem!$B$25)</f>
        <v>1</v>
      </c>
      <c r="O1144" s="20">
        <f>ROUND((CachTinhDiem!$B$23*K1144+CachTinhDiem!$B$24*L1144)*N1144,1)</f>
        <v>8</v>
      </c>
      <c r="P1144" s="19" t="s">
        <v>3227</v>
      </c>
    </row>
    <row r="1145" spans="1:16" ht="15" customHeight="1" x14ac:dyDescent="0.35">
      <c r="A1145" s="18" t="s">
        <v>2450</v>
      </c>
      <c r="B1145" s="18" t="s">
        <v>3229</v>
      </c>
      <c r="C1145" s="18" t="s">
        <v>138</v>
      </c>
      <c r="D1145" s="19">
        <v>22</v>
      </c>
      <c r="E1145" s="19">
        <v>38</v>
      </c>
      <c r="F1145" s="19">
        <v>34</v>
      </c>
      <c r="G1145" s="19">
        <v>2</v>
      </c>
      <c r="H1145" s="19">
        <v>5</v>
      </c>
      <c r="I1145" s="19">
        <v>5</v>
      </c>
      <c r="J1145" s="19">
        <v>3</v>
      </c>
      <c r="K1145" s="20">
        <f>ROUND(1+(SUMPRODUCT(INDEX(CachTinhDiem!$B$8:$E$11,MATCH($B1145,CachTinhDiem!$A$8:$A$11,0),0),$G1145:$J1145)-1)*9/4,1)</f>
        <v>8</v>
      </c>
      <c r="L1145" s="20">
        <f>ROUND(1+(INDEX(CachTinhDiem!$B$15:$E$20,MATCH($C1145,CachTinhDiem!$A$15:$A$20,0),MATCH($B1145,CachTinhDiem!$B$14:$E$14,0))-1)*9/4,1)</f>
        <v>7.8</v>
      </c>
      <c r="M1145" s="19">
        <f t="shared" si="17"/>
        <v>0</v>
      </c>
      <c r="N1145" s="23">
        <f>MAX(0,1-M1145*CachTinhDiem!$B$25)</f>
        <v>1</v>
      </c>
      <c r="O1145" s="20">
        <f>ROUND((CachTinhDiem!$B$23*K1145+CachTinhDiem!$B$24*L1145)*N1145,1)</f>
        <v>7.9</v>
      </c>
      <c r="P1145" s="19" t="s">
        <v>3227</v>
      </c>
    </row>
    <row r="1146" spans="1:16" ht="15" customHeight="1" x14ac:dyDescent="0.35">
      <c r="A1146" s="18" t="s">
        <v>1759</v>
      </c>
      <c r="B1146" s="18" t="s">
        <v>3229</v>
      </c>
      <c r="C1146" s="18" t="s">
        <v>150</v>
      </c>
      <c r="D1146" s="19">
        <v>13</v>
      </c>
      <c r="E1146" s="19">
        <v>31</v>
      </c>
      <c r="F1146" s="19">
        <v>10</v>
      </c>
      <c r="G1146" s="19">
        <v>3</v>
      </c>
      <c r="H1146" s="19">
        <v>2</v>
      </c>
      <c r="I1146" s="19">
        <v>4</v>
      </c>
      <c r="J1146" s="19">
        <v>2</v>
      </c>
      <c r="K1146" s="20">
        <f>ROUND(1+(SUMPRODUCT(INDEX(CachTinhDiem!$B$8:$E$11,MATCH($B1146,CachTinhDiem!$A$8:$A$11,0),0),$G1146:$J1146)-1)*9/4,1)</f>
        <v>4.8</v>
      </c>
      <c r="L1146" s="20">
        <f>ROUND(1+(INDEX(CachTinhDiem!$B$15:$E$20,MATCH($C1146,CachTinhDiem!$A$15:$A$20,0),MATCH($B1146,CachTinhDiem!$B$14:$E$14,0))-1)*9/4,1)</f>
        <v>7.8</v>
      </c>
      <c r="M1146" s="19">
        <f t="shared" si="17"/>
        <v>3</v>
      </c>
      <c r="N1146" s="23">
        <f>MAX(0,1-M1146*CachTinhDiem!$B$25)</f>
        <v>0.7</v>
      </c>
      <c r="O1146" s="20">
        <f>ROUND((CachTinhDiem!$B$23*K1146+CachTinhDiem!$B$24*L1146)*N1146,1)</f>
        <v>4</v>
      </c>
      <c r="P1146" s="19" t="s">
        <v>3227</v>
      </c>
    </row>
    <row r="1147" spans="1:16" ht="15" customHeight="1" x14ac:dyDescent="0.35">
      <c r="A1147" s="18" t="s">
        <v>2197</v>
      </c>
      <c r="B1147" s="18" t="s">
        <v>3226</v>
      </c>
      <c r="C1147" s="18" t="s">
        <v>115</v>
      </c>
      <c r="D1147" s="19">
        <v>14</v>
      </c>
      <c r="E1147" s="19">
        <v>33</v>
      </c>
      <c r="F1147" s="19">
        <v>30</v>
      </c>
      <c r="G1147" s="19">
        <v>3</v>
      </c>
      <c r="H1147" s="19">
        <v>2</v>
      </c>
      <c r="I1147" s="19">
        <v>3</v>
      </c>
      <c r="J1147" s="19">
        <v>3</v>
      </c>
      <c r="K1147" s="20">
        <f>ROUND(1+(SUMPRODUCT(INDEX(CachTinhDiem!$B$8:$E$11,MATCH($B1147,CachTinhDiem!$A$8:$A$11,0),0),$G1147:$J1147)-1)*9/4,1)</f>
        <v>4.8</v>
      </c>
      <c r="L1147" s="20">
        <f>ROUND(1+(INDEX(CachTinhDiem!$B$15:$E$20,MATCH($C1147,CachTinhDiem!$A$15:$A$20,0),MATCH($B1147,CachTinhDiem!$B$14:$E$14,0))-1)*9/4,1)</f>
        <v>10</v>
      </c>
      <c r="M1147" s="19">
        <f t="shared" si="17"/>
        <v>0</v>
      </c>
      <c r="N1147" s="23">
        <f>MAX(0,1-M1147*CachTinhDiem!$B$25)</f>
        <v>1</v>
      </c>
      <c r="O1147" s="20">
        <f>ROUND((CachTinhDiem!$B$23*K1147+CachTinhDiem!$B$24*L1147)*N1147,1)</f>
        <v>6.4</v>
      </c>
      <c r="P1147" s="19" t="s">
        <v>3227</v>
      </c>
    </row>
    <row r="1148" spans="1:16" ht="15" customHeight="1" x14ac:dyDescent="0.35">
      <c r="A1148" s="18" t="s">
        <v>3200</v>
      </c>
      <c r="B1148" s="18" t="s">
        <v>3224</v>
      </c>
      <c r="C1148" s="18" t="s">
        <v>138</v>
      </c>
      <c r="D1148" s="19">
        <v>20</v>
      </c>
      <c r="E1148" s="19">
        <v>40</v>
      </c>
      <c r="F1148" s="19">
        <v>23</v>
      </c>
      <c r="G1148" s="19">
        <v>2</v>
      </c>
      <c r="H1148" s="19">
        <v>4</v>
      </c>
      <c r="I1148" s="19">
        <v>5</v>
      </c>
      <c r="J1148" s="19">
        <v>2</v>
      </c>
      <c r="K1148" s="20">
        <f>ROUND(1+(SUMPRODUCT(INDEX(CachTinhDiem!$B$8:$E$11,MATCH($B1148,CachTinhDiem!$A$8:$A$11,0),0),$G1148:$J1148)-1)*9/4,1)</f>
        <v>7.5</v>
      </c>
      <c r="L1148" s="20">
        <f>ROUND(1+(INDEX(CachTinhDiem!$B$15:$E$20,MATCH($C1148,CachTinhDiem!$A$15:$A$20,0),MATCH($B1148,CachTinhDiem!$B$14:$E$14,0))-1)*9/4,1)</f>
        <v>10</v>
      </c>
      <c r="M1148" s="19">
        <f t="shared" si="17"/>
        <v>0</v>
      </c>
      <c r="N1148" s="23">
        <f>MAX(0,1-M1148*CachTinhDiem!$B$25)</f>
        <v>1</v>
      </c>
      <c r="O1148" s="20">
        <f>ROUND((CachTinhDiem!$B$23*K1148+CachTinhDiem!$B$24*L1148)*N1148,1)</f>
        <v>8.3000000000000007</v>
      </c>
      <c r="P1148" s="19" t="s">
        <v>3227</v>
      </c>
    </row>
    <row r="1149" spans="1:16" ht="15" customHeight="1" x14ac:dyDescent="0.35">
      <c r="A1149" s="18" t="s">
        <v>2763</v>
      </c>
      <c r="B1149" s="18" t="s">
        <v>3224</v>
      </c>
      <c r="C1149" s="18" t="s">
        <v>103</v>
      </c>
      <c r="D1149" s="19">
        <v>7</v>
      </c>
      <c r="E1149" s="19">
        <v>32</v>
      </c>
      <c r="F1149" s="19">
        <v>33</v>
      </c>
      <c r="G1149" s="19">
        <v>4</v>
      </c>
      <c r="H1149" s="19">
        <v>1</v>
      </c>
      <c r="I1149" s="19">
        <v>2</v>
      </c>
      <c r="J1149" s="19">
        <v>5</v>
      </c>
      <c r="K1149" s="20">
        <f>ROUND(1+(SUMPRODUCT(INDEX(CachTinhDiem!$B$8:$E$11,MATCH($B1149,CachTinhDiem!$A$8:$A$11,0),0),$G1149:$J1149)-1)*9/4,1)</f>
        <v>4.4000000000000004</v>
      </c>
      <c r="L1149" s="20">
        <f>ROUND(1+(INDEX(CachTinhDiem!$B$15:$E$20,MATCH($C1149,CachTinhDiem!$A$15:$A$20,0),MATCH($B1149,CachTinhDiem!$B$14:$E$14,0))-1)*9/4,1)</f>
        <v>3.3</v>
      </c>
      <c r="M1149" s="19">
        <f t="shared" si="17"/>
        <v>1</v>
      </c>
      <c r="N1149" s="23">
        <f>MAX(0,1-M1149*CachTinhDiem!$B$25)</f>
        <v>0.9</v>
      </c>
      <c r="O1149" s="20">
        <f>ROUND((CachTinhDiem!$B$23*K1149+CachTinhDiem!$B$24*L1149)*N1149,1)</f>
        <v>3.7</v>
      </c>
      <c r="P1149" s="19" t="s">
        <v>3225</v>
      </c>
    </row>
    <row r="1150" spans="1:16" ht="15" customHeight="1" x14ac:dyDescent="0.35">
      <c r="A1150" s="18" t="s">
        <v>2042</v>
      </c>
      <c r="B1150" s="18" t="s">
        <v>3224</v>
      </c>
      <c r="C1150" s="18" t="s">
        <v>103</v>
      </c>
      <c r="D1150" s="19">
        <v>15</v>
      </c>
      <c r="E1150" s="19">
        <v>33</v>
      </c>
      <c r="F1150" s="19">
        <v>32</v>
      </c>
      <c r="G1150" s="19">
        <v>2</v>
      </c>
      <c r="H1150" s="19">
        <v>3</v>
      </c>
      <c r="I1150" s="19">
        <v>3</v>
      </c>
      <c r="J1150" s="19">
        <v>5</v>
      </c>
      <c r="K1150" s="20">
        <f>ROUND(1+(SUMPRODUCT(INDEX(CachTinhDiem!$B$8:$E$11,MATCH($B1150,CachTinhDiem!$A$8:$A$11,0),0),$G1150:$J1150)-1)*9/4,1)</f>
        <v>5.5</v>
      </c>
      <c r="L1150" s="20">
        <f>ROUND(1+(INDEX(CachTinhDiem!$B$15:$E$20,MATCH($C1150,CachTinhDiem!$A$15:$A$20,0),MATCH($B1150,CachTinhDiem!$B$14:$E$14,0))-1)*9/4,1)</f>
        <v>3.3</v>
      </c>
      <c r="M1150" s="19">
        <f t="shared" si="17"/>
        <v>0</v>
      </c>
      <c r="N1150" s="23">
        <f>MAX(0,1-M1150*CachTinhDiem!$B$25)</f>
        <v>1</v>
      </c>
      <c r="O1150" s="20">
        <f>ROUND((CachTinhDiem!$B$23*K1150+CachTinhDiem!$B$24*L1150)*N1150,1)</f>
        <v>4.8</v>
      </c>
      <c r="P1150" s="19" t="s">
        <v>3227</v>
      </c>
    </row>
    <row r="1151" spans="1:16" ht="15" customHeight="1" x14ac:dyDescent="0.35">
      <c r="A1151" s="18" t="s">
        <v>832</v>
      </c>
      <c r="B1151" s="18" t="s">
        <v>3224</v>
      </c>
      <c r="C1151" s="18" t="s">
        <v>115</v>
      </c>
      <c r="D1151" s="19">
        <v>18</v>
      </c>
      <c r="E1151" s="19">
        <v>35</v>
      </c>
      <c r="F1151" s="19">
        <v>18</v>
      </c>
      <c r="G1151" s="19">
        <v>2</v>
      </c>
      <c r="H1151" s="19">
        <v>4</v>
      </c>
      <c r="I1151" s="19">
        <v>3</v>
      </c>
      <c r="J1151" s="19">
        <v>3</v>
      </c>
      <c r="K1151" s="20">
        <f>ROUND(1+(SUMPRODUCT(INDEX(CachTinhDiem!$B$8:$E$11,MATCH($B1151,CachTinhDiem!$A$8:$A$11,0),0),$G1151:$J1151)-1)*9/4,1)</f>
        <v>5.5</v>
      </c>
      <c r="L1151" s="20">
        <f>ROUND(1+(INDEX(CachTinhDiem!$B$15:$E$20,MATCH($C1151,CachTinhDiem!$A$15:$A$20,0),MATCH($B1151,CachTinhDiem!$B$14:$E$14,0))-1)*9/4,1)</f>
        <v>7.8</v>
      </c>
      <c r="M1151" s="19">
        <f t="shared" si="17"/>
        <v>0</v>
      </c>
      <c r="N1151" s="23">
        <f>MAX(0,1-M1151*CachTinhDiem!$B$25)</f>
        <v>1</v>
      </c>
      <c r="O1151" s="20">
        <f>ROUND((CachTinhDiem!$B$23*K1151+CachTinhDiem!$B$24*L1151)*N1151,1)</f>
        <v>6.2</v>
      </c>
      <c r="P1151" s="19" t="s">
        <v>3225</v>
      </c>
    </row>
    <row r="1152" spans="1:16" ht="15" customHeight="1" x14ac:dyDescent="0.35">
      <c r="A1152" s="18" t="s">
        <v>153</v>
      </c>
      <c r="B1152" s="18" t="s">
        <v>3224</v>
      </c>
      <c r="C1152" s="18" t="s">
        <v>90</v>
      </c>
      <c r="D1152" s="19">
        <v>5</v>
      </c>
      <c r="E1152" s="19">
        <v>21</v>
      </c>
      <c r="F1152" s="19">
        <v>30</v>
      </c>
      <c r="G1152" s="19">
        <v>4</v>
      </c>
      <c r="H1152" s="19">
        <v>1</v>
      </c>
      <c r="I1152" s="19">
        <v>3</v>
      </c>
      <c r="J1152" s="19">
        <v>3</v>
      </c>
      <c r="K1152" s="20">
        <f>ROUND(1+(SUMPRODUCT(INDEX(CachTinhDiem!$B$8:$E$11,MATCH($B1152,CachTinhDiem!$A$8:$A$11,0),0),$G1152:$J1152)-1)*9/4,1)</f>
        <v>5.0999999999999996</v>
      </c>
      <c r="L1152" s="20">
        <f>ROUND(1+(INDEX(CachTinhDiem!$B$15:$E$20,MATCH($C1152,CachTinhDiem!$A$15:$A$20,0),MATCH($B1152,CachTinhDiem!$B$14:$E$14,0))-1)*9/4,1)</f>
        <v>5.5</v>
      </c>
      <c r="M1152" s="19">
        <f t="shared" si="17"/>
        <v>9</v>
      </c>
      <c r="N1152" s="23">
        <f>MAX(0,1-M1152*CachTinhDiem!$B$25)</f>
        <v>9.9999999999999978E-2</v>
      </c>
      <c r="O1152" s="20">
        <f>ROUND((CachTinhDiem!$B$23*K1152+CachTinhDiem!$B$24*L1152)*N1152,1)</f>
        <v>0.5</v>
      </c>
      <c r="P1152" s="19" t="s">
        <v>3227</v>
      </c>
    </row>
    <row r="1153" spans="1:16" ht="15" customHeight="1" x14ac:dyDescent="0.35">
      <c r="A1153" s="18" t="s">
        <v>478</v>
      </c>
      <c r="B1153" s="18" t="s">
        <v>3229</v>
      </c>
      <c r="C1153" s="18" t="s">
        <v>103</v>
      </c>
      <c r="D1153" s="19">
        <v>6</v>
      </c>
      <c r="E1153" s="19">
        <v>19</v>
      </c>
      <c r="F1153" s="19">
        <v>14</v>
      </c>
      <c r="G1153" s="19">
        <v>4</v>
      </c>
      <c r="H1153" s="19">
        <v>2</v>
      </c>
      <c r="I1153" s="19">
        <v>3</v>
      </c>
      <c r="J1153" s="19">
        <v>4</v>
      </c>
      <c r="K1153" s="20">
        <f>ROUND(1+(SUMPRODUCT(INDEX(CachTinhDiem!$B$8:$E$11,MATCH($B1153,CachTinhDiem!$A$8:$A$11,0),0),$G1153:$J1153)-1)*9/4,1)</f>
        <v>5.7</v>
      </c>
      <c r="L1153" s="20">
        <f>ROUND(1+(INDEX(CachTinhDiem!$B$15:$E$20,MATCH($C1153,CachTinhDiem!$A$15:$A$20,0),MATCH($B1153,CachTinhDiem!$B$14:$E$14,0))-1)*9/4,1)</f>
        <v>7.8</v>
      </c>
      <c r="M1153" s="19">
        <f t="shared" si="17"/>
        <v>0</v>
      </c>
      <c r="N1153" s="23">
        <f>MAX(0,1-M1153*CachTinhDiem!$B$25)</f>
        <v>1</v>
      </c>
      <c r="O1153" s="20">
        <f>ROUND((CachTinhDiem!$B$23*K1153+CachTinhDiem!$B$24*L1153)*N1153,1)</f>
        <v>6.3</v>
      </c>
      <c r="P1153" s="19" t="s">
        <v>3227</v>
      </c>
    </row>
    <row r="1154" spans="1:16" ht="15" customHeight="1" x14ac:dyDescent="0.35">
      <c r="A1154" s="18" t="s">
        <v>1713</v>
      </c>
      <c r="B1154" s="18" t="s">
        <v>3224</v>
      </c>
      <c r="C1154" s="18" t="s">
        <v>90</v>
      </c>
      <c r="D1154" s="19">
        <v>10</v>
      </c>
      <c r="E1154" s="19">
        <v>32</v>
      </c>
      <c r="F1154" s="19">
        <v>32</v>
      </c>
      <c r="G1154" s="19">
        <v>3</v>
      </c>
      <c r="H1154" s="19">
        <v>2</v>
      </c>
      <c r="I1154" s="19">
        <v>3</v>
      </c>
      <c r="J1154" s="19">
        <v>3</v>
      </c>
      <c r="K1154" s="20">
        <f>ROUND(1+(SUMPRODUCT(INDEX(CachTinhDiem!$B$8:$E$11,MATCH($B1154,CachTinhDiem!$A$8:$A$11,0),0),$G1154:$J1154)-1)*9/4,1)</f>
        <v>5.0999999999999996</v>
      </c>
      <c r="L1154" s="20">
        <f>ROUND(1+(INDEX(CachTinhDiem!$B$15:$E$20,MATCH($C1154,CachTinhDiem!$A$15:$A$20,0),MATCH($B1154,CachTinhDiem!$B$14:$E$14,0))-1)*9/4,1)</f>
        <v>5.5</v>
      </c>
      <c r="M1154" s="19">
        <f t="shared" ref="M1154:M1217" si="18">MAX(0,$D1154-$F1154,$F1154-$E1154)</f>
        <v>0</v>
      </c>
      <c r="N1154" s="23">
        <f>MAX(0,1-M1154*CachTinhDiem!$B$25)</f>
        <v>1</v>
      </c>
      <c r="O1154" s="20">
        <f>ROUND((CachTinhDiem!$B$23*K1154+CachTinhDiem!$B$24*L1154)*N1154,1)</f>
        <v>5.2</v>
      </c>
      <c r="P1154" s="19" t="s">
        <v>3227</v>
      </c>
    </row>
    <row r="1155" spans="1:16" ht="15" customHeight="1" x14ac:dyDescent="0.35">
      <c r="A1155" s="18" t="s">
        <v>535</v>
      </c>
      <c r="B1155" s="18" t="s">
        <v>3226</v>
      </c>
      <c r="C1155" s="18" t="s">
        <v>110</v>
      </c>
      <c r="D1155" s="19">
        <v>15</v>
      </c>
      <c r="E1155" s="19">
        <v>31</v>
      </c>
      <c r="F1155" s="19">
        <v>32</v>
      </c>
      <c r="G1155" s="19">
        <v>2</v>
      </c>
      <c r="H1155" s="19">
        <v>4</v>
      </c>
      <c r="I1155" s="19">
        <v>3</v>
      </c>
      <c r="J1155" s="19">
        <v>3</v>
      </c>
      <c r="K1155" s="20">
        <f>ROUND(1+(SUMPRODUCT(INDEX(CachTinhDiem!$B$8:$E$11,MATCH($B1155,CachTinhDiem!$A$8:$A$11,0),0),$G1155:$J1155)-1)*9/4,1)</f>
        <v>6.2</v>
      </c>
      <c r="L1155" s="20">
        <f>ROUND(1+(INDEX(CachTinhDiem!$B$15:$E$20,MATCH($C1155,CachTinhDiem!$A$15:$A$20,0),MATCH($B1155,CachTinhDiem!$B$14:$E$14,0))-1)*9/4,1)</f>
        <v>5.5</v>
      </c>
      <c r="M1155" s="19">
        <f t="shared" si="18"/>
        <v>1</v>
      </c>
      <c r="N1155" s="23">
        <f>MAX(0,1-M1155*CachTinhDiem!$B$25)</f>
        <v>0.9</v>
      </c>
      <c r="O1155" s="20">
        <f>ROUND((CachTinhDiem!$B$23*K1155+CachTinhDiem!$B$24*L1155)*N1155,1)</f>
        <v>5.4</v>
      </c>
      <c r="P1155" s="19" t="s">
        <v>3225</v>
      </c>
    </row>
    <row r="1156" spans="1:16" ht="15" customHeight="1" x14ac:dyDescent="0.35">
      <c r="A1156" s="18" t="s">
        <v>511</v>
      </c>
      <c r="B1156" s="18" t="s">
        <v>3224</v>
      </c>
      <c r="C1156" s="18" t="s">
        <v>115</v>
      </c>
      <c r="D1156" s="19">
        <v>19</v>
      </c>
      <c r="E1156" s="19">
        <v>38</v>
      </c>
      <c r="F1156" s="19">
        <v>7</v>
      </c>
      <c r="G1156" s="19">
        <v>2</v>
      </c>
      <c r="H1156" s="19">
        <v>5</v>
      </c>
      <c r="I1156" s="19">
        <v>3</v>
      </c>
      <c r="J1156" s="19">
        <v>4</v>
      </c>
      <c r="K1156" s="20">
        <f>ROUND(1+(SUMPRODUCT(INDEX(CachTinhDiem!$B$8:$E$11,MATCH($B1156,CachTinhDiem!$A$8:$A$11,0),0),$G1156:$J1156)-1)*9/4,1)</f>
        <v>6.2</v>
      </c>
      <c r="L1156" s="20">
        <f>ROUND(1+(INDEX(CachTinhDiem!$B$15:$E$20,MATCH($C1156,CachTinhDiem!$A$15:$A$20,0),MATCH($B1156,CachTinhDiem!$B$14:$E$14,0))-1)*9/4,1)</f>
        <v>7.8</v>
      </c>
      <c r="M1156" s="19">
        <f t="shared" si="18"/>
        <v>12</v>
      </c>
      <c r="N1156" s="23">
        <f>MAX(0,1-M1156*CachTinhDiem!$B$25)</f>
        <v>0</v>
      </c>
      <c r="O1156" s="20">
        <f>ROUND((CachTinhDiem!$B$23*K1156+CachTinhDiem!$B$24*L1156)*N1156,1)</f>
        <v>0</v>
      </c>
      <c r="P1156" s="19" t="s">
        <v>3225</v>
      </c>
    </row>
    <row r="1157" spans="1:16" ht="15" customHeight="1" x14ac:dyDescent="0.35">
      <c r="A1157" s="18" t="s">
        <v>1659</v>
      </c>
      <c r="B1157" s="18" t="s">
        <v>3228</v>
      </c>
      <c r="C1157" s="18" t="s">
        <v>150</v>
      </c>
      <c r="D1157" s="19">
        <v>5</v>
      </c>
      <c r="E1157" s="19">
        <v>19</v>
      </c>
      <c r="F1157" s="19">
        <v>27</v>
      </c>
      <c r="G1157" s="19">
        <v>4</v>
      </c>
      <c r="H1157" s="19">
        <v>1</v>
      </c>
      <c r="I1157" s="19">
        <v>3</v>
      </c>
      <c r="J1157" s="19">
        <v>4</v>
      </c>
      <c r="K1157" s="20">
        <f>ROUND(1+(SUMPRODUCT(INDEX(CachTinhDiem!$B$8:$E$11,MATCH($B1157,CachTinhDiem!$A$8:$A$11,0),0),$G1157:$J1157)-1)*9/4,1)</f>
        <v>6</v>
      </c>
      <c r="L1157" s="20">
        <f>ROUND(1+(INDEX(CachTinhDiem!$B$15:$E$20,MATCH($C1157,CachTinhDiem!$A$15:$A$20,0),MATCH($B1157,CachTinhDiem!$B$14:$E$14,0))-1)*9/4,1)</f>
        <v>5.5</v>
      </c>
      <c r="M1157" s="19">
        <f t="shared" si="18"/>
        <v>8</v>
      </c>
      <c r="N1157" s="23">
        <f>MAX(0,1-M1157*CachTinhDiem!$B$25)</f>
        <v>0.19999999999999996</v>
      </c>
      <c r="O1157" s="20">
        <f>ROUND((CachTinhDiem!$B$23*K1157+CachTinhDiem!$B$24*L1157)*N1157,1)</f>
        <v>1.2</v>
      </c>
      <c r="P1157" s="19" t="s">
        <v>3227</v>
      </c>
    </row>
    <row r="1158" spans="1:16" ht="15" customHeight="1" x14ac:dyDescent="0.35">
      <c r="A1158" s="18" t="s">
        <v>912</v>
      </c>
      <c r="B1158" s="18" t="s">
        <v>3229</v>
      </c>
      <c r="C1158" s="18" t="s">
        <v>110</v>
      </c>
      <c r="D1158" s="19">
        <v>5</v>
      </c>
      <c r="E1158" s="19">
        <v>10</v>
      </c>
      <c r="F1158" s="19">
        <v>22</v>
      </c>
      <c r="G1158" s="19">
        <v>5</v>
      </c>
      <c r="H1158" s="19">
        <v>2</v>
      </c>
      <c r="I1158" s="19">
        <v>4</v>
      </c>
      <c r="J1158" s="19">
        <v>3</v>
      </c>
      <c r="K1158" s="20">
        <f>ROUND(1+(SUMPRODUCT(INDEX(CachTinhDiem!$B$8:$E$11,MATCH($B1158,CachTinhDiem!$A$8:$A$11,0),0),$G1158:$J1158)-1)*9/4,1)</f>
        <v>6</v>
      </c>
      <c r="L1158" s="20">
        <f>ROUND(1+(INDEX(CachTinhDiem!$B$15:$E$20,MATCH($C1158,CachTinhDiem!$A$15:$A$20,0),MATCH($B1158,CachTinhDiem!$B$14:$E$14,0))-1)*9/4,1)</f>
        <v>7.8</v>
      </c>
      <c r="M1158" s="19">
        <f t="shared" si="18"/>
        <v>12</v>
      </c>
      <c r="N1158" s="23">
        <f>MAX(0,1-M1158*CachTinhDiem!$B$25)</f>
        <v>0</v>
      </c>
      <c r="O1158" s="20">
        <f>ROUND((CachTinhDiem!$B$23*K1158+CachTinhDiem!$B$24*L1158)*N1158,1)</f>
        <v>0</v>
      </c>
      <c r="P1158" s="19" t="s">
        <v>3225</v>
      </c>
    </row>
    <row r="1159" spans="1:16" ht="15" customHeight="1" x14ac:dyDescent="0.35">
      <c r="A1159" s="18" t="s">
        <v>1992</v>
      </c>
      <c r="B1159" s="18" t="s">
        <v>3226</v>
      </c>
      <c r="C1159" s="18" t="s">
        <v>103</v>
      </c>
      <c r="D1159" s="19">
        <v>5</v>
      </c>
      <c r="E1159" s="19">
        <v>14</v>
      </c>
      <c r="F1159" s="19">
        <v>26</v>
      </c>
      <c r="G1159" s="19">
        <v>5</v>
      </c>
      <c r="H1159" s="19">
        <v>1</v>
      </c>
      <c r="I1159" s="19">
        <v>2</v>
      </c>
      <c r="J1159" s="19">
        <v>5</v>
      </c>
      <c r="K1159" s="20">
        <f>ROUND(1+(SUMPRODUCT(INDEX(CachTinhDiem!$B$8:$E$11,MATCH($B1159,CachTinhDiem!$A$8:$A$11,0),0),$G1159:$J1159)-1)*9/4,1)</f>
        <v>3.9</v>
      </c>
      <c r="L1159" s="20">
        <f>ROUND(1+(INDEX(CachTinhDiem!$B$15:$E$20,MATCH($C1159,CachTinhDiem!$A$15:$A$20,0),MATCH($B1159,CachTinhDiem!$B$14:$E$14,0))-1)*9/4,1)</f>
        <v>3.3</v>
      </c>
      <c r="M1159" s="19">
        <f t="shared" si="18"/>
        <v>12</v>
      </c>
      <c r="N1159" s="23">
        <f>MAX(0,1-M1159*CachTinhDiem!$B$25)</f>
        <v>0</v>
      </c>
      <c r="O1159" s="20">
        <f>ROUND((CachTinhDiem!$B$23*K1159+CachTinhDiem!$B$24*L1159)*N1159,1)</f>
        <v>0</v>
      </c>
      <c r="P1159" s="19" t="s">
        <v>3227</v>
      </c>
    </row>
    <row r="1160" spans="1:16" ht="15" customHeight="1" x14ac:dyDescent="0.35">
      <c r="A1160" s="18" t="s">
        <v>649</v>
      </c>
      <c r="B1160" s="18" t="s">
        <v>3224</v>
      </c>
      <c r="C1160" s="18" t="s">
        <v>150</v>
      </c>
      <c r="D1160" s="19">
        <v>6</v>
      </c>
      <c r="E1160" s="19">
        <v>18</v>
      </c>
      <c r="F1160" s="19">
        <v>32</v>
      </c>
      <c r="G1160" s="19">
        <v>4</v>
      </c>
      <c r="H1160" s="19">
        <v>2</v>
      </c>
      <c r="I1160" s="19">
        <v>2</v>
      </c>
      <c r="J1160" s="19">
        <v>3</v>
      </c>
      <c r="K1160" s="20">
        <f>ROUND(1+(SUMPRODUCT(INDEX(CachTinhDiem!$B$8:$E$11,MATCH($B1160,CachTinhDiem!$A$8:$A$11,0),0),$G1160:$J1160)-1)*9/4,1)</f>
        <v>4.4000000000000004</v>
      </c>
      <c r="L1160" s="20">
        <f>ROUND(1+(INDEX(CachTinhDiem!$B$15:$E$20,MATCH($C1160,CachTinhDiem!$A$15:$A$20,0),MATCH($B1160,CachTinhDiem!$B$14:$E$14,0))-1)*9/4,1)</f>
        <v>3.3</v>
      </c>
      <c r="M1160" s="19">
        <f t="shared" si="18"/>
        <v>14</v>
      </c>
      <c r="N1160" s="23">
        <f>MAX(0,1-M1160*CachTinhDiem!$B$25)</f>
        <v>0</v>
      </c>
      <c r="O1160" s="20">
        <f>ROUND((CachTinhDiem!$B$23*K1160+CachTinhDiem!$B$24*L1160)*N1160,1)</f>
        <v>0</v>
      </c>
      <c r="P1160" s="19" t="s">
        <v>3227</v>
      </c>
    </row>
    <row r="1161" spans="1:16" ht="15" customHeight="1" x14ac:dyDescent="0.35">
      <c r="A1161" s="18" t="s">
        <v>2574</v>
      </c>
      <c r="B1161" s="18" t="s">
        <v>3228</v>
      </c>
      <c r="C1161" s="18" t="s">
        <v>103</v>
      </c>
      <c r="D1161" s="19">
        <v>5</v>
      </c>
      <c r="E1161" s="19">
        <v>33</v>
      </c>
      <c r="F1161" s="19">
        <v>20</v>
      </c>
      <c r="G1161" s="19">
        <v>4</v>
      </c>
      <c r="H1161" s="19">
        <v>1</v>
      </c>
      <c r="I1161" s="19">
        <v>3</v>
      </c>
      <c r="J1161" s="19">
        <v>5</v>
      </c>
      <c r="K1161" s="20">
        <f>ROUND(1+(SUMPRODUCT(INDEX(CachTinhDiem!$B$8:$E$11,MATCH($B1161,CachTinhDiem!$A$8:$A$11,0),0),$G1161:$J1161)-1)*9/4,1)</f>
        <v>7.3</v>
      </c>
      <c r="L1161" s="20">
        <f>ROUND(1+(INDEX(CachTinhDiem!$B$15:$E$20,MATCH($C1161,CachTinhDiem!$A$15:$A$20,0),MATCH($B1161,CachTinhDiem!$B$14:$E$14,0))-1)*9/4,1)</f>
        <v>10</v>
      </c>
      <c r="M1161" s="19">
        <f t="shared" si="18"/>
        <v>0</v>
      </c>
      <c r="N1161" s="23">
        <f>MAX(0,1-M1161*CachTinhDiem!$B$25)</f>
        <v>1</v>
      </c>
      <c r="O1161" s="20">
        <f>ROUND((CachTinhDiem!$B$23*K1161+CachTinhDiem!$B$24*L1161)*N1161,1)</f>
        <v>8.1</v>
      </c>
      <c r="P1161" s="19" t="s">
        <v>3227</v>
      </c>
    </row>
    <row r="1162" spans="1:16" ht="15" customHeight="1" x14ac:dyDescent="0.35">
      <c r="A1162" s="18" t="s">
        <v>1518</v>
      </c>
      <c r="B1162" s="18" t="s">
        <v>3228</v>
      </c>
      <c r="C1162" s="18" t="s">
        <v>138</v>
      </c>
      <c r="D1162" s="19">
        <v>11</v>
      </c>
      <c r="E1162" s="19">
        <v>32</v>
      </c>
      <c r="F1162" s="19">
        <v>34</v>
      </c>
      <c r="G1162" s="19">
        <v>2</v>
      </c>
      <c r="H1162" s="19">
        <v>3</v>
      </c>
      <c r="I1162" s="19">
        <v>4</v>
      </c>
      <c r="J1162" s="19">
        <v>2</v>
      </c>
      <c r="K1162" s="20">
        <f>ROUND(1+(SUMPRODUCT(INDEX(CachTinhDiem!$B$8:$E$11,MATCH($B1162,CachTinhDiem!$A$8:$A$11,0),0),$G1162:$J1162)-1)*9/4,1)</f>
        <v>4.5999999999999996</v>
      </c>
      <c r="L1162" s="20">
        <f>ROUND(1+(INDEX(CachTinhDiem!$B$15:$E$20,MATCH($C1162,CachTinhDiem!$A$15:$A$20,0),MATCH($B1162,CachTinhDiem!$B$14:$E$14,0))-1)*9/4,1)</f>
        <v>1</v>
      </c>
      <c r="M1162" s="19">
        <f t="shared" si="18"/>
        <v>2</v>
      </c>
      <c r="N1162" s="23">
        <f>MAX(0,1-M1162*CachTinhDiem!$B$25)</f>
        <v>0.8</v>
      </c>
      <c r="O1162" s="20">
        <f>ROUND((CachTinhDiem!$B$23*K1162+CachTinhDiem!$B$24*L1162)*N1162,1)</f>
        <v>2.8</v>
      </c>
      <c r="P1162" s="19" t="s">
        <v>3227</v>
      </c>
    </row>
    <row r="1163" spans="1:16" ht="15" customHeight="1" x14ac:dyDescent="0.35">
      <c r="A1163" s="18" t="s">
        <v>1920</v>
      </c>
      <c r="B1163" s="18" t="s">
        <v>3224</v>
      </c>
      <c r="C1163" s="18" t="s">
        <v>115</v>
      </c>
      <c r="D1163" s="19">
        <v>26</v>
      </c>
      <c r="E1163" s="19">
        <v>39</v>
      </c>
      <c r="F1163" s="19">
        <v>39</v>
      </c>
      <c r="G1163" s="19">
        <v>1</v>
      </c>
      <c r="H1163" s="19">
        <v>5</v>
      </c>
      <c r="I1163" s="19">
        <v>3</v>
      </c>
      <c r="J1163" s="19">
        <v>2</v>
      </c>
      <c r="K1163" s="20">
        <f>ROUND(1+(SUMPRODUCT(INDEX(CachTinhDiem!$B$8:$E$11,MATCH($B1163,CachTinhDiem!$A$8:$A$11,0),0),$G1163:$J1163)-1)*9/4,1)</f>
        <v>5.3</v>
      </c>
      <c r="L1163" s="20">
        <f>ROUND(1+(INDEX(CachTinhDiem!$B$15:$E$20,MATCH($C1163,CachTinhDiem!$A$15:$A$20,0),MATCH($B1163,CachTinhDiem!$B$14:$E$14,0))-1)*9/4,1)</f>
        <v>7.8</v>
      </c>
      <c r="M1163" s="19">
        <f t="shared" si="18"/>
        <v>0</v>
      </c>
      <c r="N1163" s="23">
        <f>MAX(0,1-M1163*CachTinhDiem!$B$25)</f>
        <v>1</v>
      </c>
      <c r="O1163" s="20">
        <f>ROUND((CachTinhDiem!$B$23*K1163+CachTinhDiem!$B$24*L1163)*N1163,1)</f>
        <v>6.1</v>
      </c>
      <c r="P1163" s="19" t="s">
        <v>3227</v>
      </c>
    </row>
    <row r="1164" spans="1:16" ht="15" customHeight="1" x14ac:dyDescent="0.35">
      <c r="A1164" s="18" t="s">
        <v>2118</v>
      </c>
      <c r="B1164" s="18" t="s">
        <v>3228</v>
      </c>
      <c r="C1164" s="18" t="s">
        <v>150</v>
      </c>
      <c r="D1164" s="19">
        <v>22</v>
      </c>
      <c r="E1164" s="19">
        <v>39</v>
      </c>
      <c r="F1164" s="19">
        <v>14</v>
      </c>
      <c r="G1164" s="19">
        <v>1</v>
      </c>
      <c r="H1164" s="19">
        <v>5</v>
      </c>
      <c r="I1164" s="19">
        <v>3</v>
      </c>
      <c r="J1164" s="19">
        <v>4</v>
      </c>
      <c r="K1164" s="20">
        <f>ROUND(1+(SUMPRODUCT(INDEX(CachTinhDiem!$B$8:$E$11,MATCH($B1164,CachTinhDiem!$A$8:$A$11,0),0),$G1164:$J1164)-1)*9/4,1)</f>
        <v>7.8</v>
      </c>
      <c r="L1164" s="20">
        <f>ROUND(1+(INDEX(CachTinhDiem!$B$15:$E$20,MATCH($C1164,CachTinhDiem!$A$15:$A$20,0),MATCH($B1164,CachTinhDiem!$B$14:$E$14,0))-1)*9/4,1)</f>
        <v>5.5</v>
      </c>
      <c r="M1164" s="19">
        <f t="shared" si="18"/>
        <v>8</v>
      </c>
      <c r="N1164" s="23">
        <f>MAX(0,1-M1164*CachTinhDiem!$B$25)</f>
        <v>0.19999999999999996</v>
      </c>
      <c r="O1164" s="20">
        <f>ROUND((CachTinhDiem!$B$23*K1164+CachTinhDiem!$B$24*L1164)*N1164,1)</f>
        <v>1.4</v>
      </c>
      <c r="P1164" s="19" t="s">
        <v>3227</v>
      </c>
    </row>
    <row r="1165" spans="1:16" ht="15" customHeight="1" x14ac:dyDescent="0.35">
      <c r="A1165" s="18" t="s">
        <v>720</v>
      </c>
      <c r="B1165" s="18" t="s">
        <v>3226</v>
      </c>
      <c r="C1165" s="18" t="s">
        <v>115</v>
      </c>
      <c r="D1165" s="19">
        <v>5</v>
      </c>
      <c r="E1165" s="19">
        <v>10</v>
      </c>
      <c r="F1165" s="19">
        <v>23</v>
      </c>
      <c r="G1165" s="19">
        <v>5</v>
      </c>
      <c r="H1165" s="19">
        <v>2</v>
      </c>
      <c r="I1165" s="19">
        <v>3</v>
      </c>
      <c r="J1165" s="19">
        <v>3</v>
      </c>
      <c r="K1165" s="20">
        <f>ROUND(1+(SUMPRODUCT(INDEX(CachTinhDiem!$B$8:$E$11,MATCH($B1165,CachTinhDiem!$A$8:$A$11,0),0),$G1165:$J1165)-1)*9/4,1)</f>
        <v>4.8</v>
      </c>
      <c r="L1165" s="20">
        <f>ROUND(1+(INDEX(CachTinhDiem!$B$15:$E$20,MATCH($C1165,CachTinhDiem!$A$15:$A$20,0),MATCH($B1165,CachTinhDiem!$B$14:$E$14,0))-1)*9/4,1)</f>
        <v>10</v>
      </c>
      <c r="M1165" s="19">
        <f t="shared" si="18"/>
        <v>13</v>
      </c>
      <c r="N1165" s="23">
        <f>MAX(0,1-M1165*CachTinhDiem!$B$25)</f>
        <v>0</v>
      </c>
      <c r="O1165" s="20">
        <f>ROUND((CachTinhDiem!$B$23*K1165+CachTinhDiem!$B$24*L1165)*N1165,1)</f>
        <v>0</v>
      </c>
      <c r="P1165" s="19" t="s">
        <v>3227</v>
      </c>
    </row>
    <row r="1166" spans="1:16" ht="15" customHeight="1" x14ac:dyDescent="0.35">
      <c r="A1166" s="18" t="s">
        <v>3152</v>
      </c>
      <c r="B1166" s="18" t="s">
        <v>3229</v>
      </c>
      <c r="C1166" s="18" t="s">
        <v>115</v>
      </c>
      <c r="D1166" s="19">
        <v>19</v>
      </c>
      <c r="E1166" s="19">
        <v>38</v>
      </c>
      <c r="F1166" s="19">
        <v>34</v>
      </c>
      <c r="G1166" s="19">
        <v>2</v>
      </c>
      <c r="H1166" s="19">
        <v>3</v>
      </c>
      <c r="I1166" s="19">
        <v>3</v>
      </c>
      <c r="J1166" s="19">
        <v>2</v>
      </c>
      <c r="K1166" s="20">
        <f>ROUND(1+(SUMPRODUCT(INDEX(CachTinhDiem!$B$8:$E$11,MATCH($B1166,CachTinhDiem!$A$8:$A$11,0),0),$G1166:$J1166)-1)*9/4,1)</f>
        <v>4.5999999999999996</v>
      </c>
      <c r="L1166" s="20">
        <f>ROUND(1+(INDEX(CachTinhDiem!$B$15:$E$20,MATCH($C1166,CachTinhDiem!$A$15:$A$20,0),MATCH($B1166,CachTinhDiem!$B$14:$E$14,0))-1)*9/4,1)</f>
        <v>10</v>
      </c>
      <c r="M1166" s="19">
        <f t="shared" si="18"/>
        <v>0</v>
      </c>
      <c r="N1166" s="23">
        <f>MAX(0,1-M1166*CachTinhDiem!$B$25)</f>
        <v>1</v>
      </c>
      <c r="O1166" s="20">
        <f>ROUND((CachTinhDiem!$B$23*K1166+CachTinhDiem!$B$24*L1166)*N1166,1)</f>
        <v>6.2</v>
      </c>
      <c r="P1166" s="19" t="s">
        <v>3227</v>
      </c>
    </row>
    <row r="1167" spans="1:16" ht="15" customHeight="1" x14ac:dyDescent="0.35">
      <c r="A1167" s="18" t="s">
        <v>3150</v>
      </c>
      <c r="B1167" s="18" t="s">
        <v>3229</v>
      </c>
      <c r="C1167" s="18" t="s">
        <v>138</v>
      </c>
      <c r="D1167" s="19">
        <v>20</v>
      </c>
      <c r="E1167" s="19">
        <v>40</v>
      </c>
      <c r="F1167" s="19">
        <v>31</v>
      </c>
      <c r="G1167" s="19">
        <v>2</v>
      </c>
      <c r="H1167" s="19">
        <v>4</v>
      </c>
      <c r="I1167" s="19">
        <v>5</v>
      </c>
      <c r="J1167" s="19">
        <v>2</v>
      </c>
      <c r="K1167" s="20">
        <f>ROUND(1+(SUMPRODUCT(INDEX(CachTinhDiem!$B$8:$E$11,MATCH($B1167,CachTinhDiem!$A$8:$A$11,0),0),$G1167:$J1167)-1)*9/4,1)</f>
        <v>6.6</v>
      </c>
      <c r="L1167" s="20">
        <f>ROUND(1+(INDEX(CachTinhDiem!$B$15:$E$20,MATCH($C1167,CachTinhDiem!$A$15:$A$20,0),MATCH($B1167,CachTinhDiem!$B$14:$E$14,0))-1)*9/4,1)</f>
        <v>7.8</v>
      </c>
      <c r="M1167" s="19">
        <f t="shared" si="18"/>
        <v>0</v>
      </c>
      <c r="N1167" s="23">
        <f>MAX(0,1-M1167*CachTinhDiem!$B$25)</f>
        <v>1</v>
      </c>
      <c r="O1167" s="20">
        <f>ROUND((CachTinhDiem!$B$23*K1167+CachTinhDiem!$B$24*L1167)*N1167,1)</f>
        <v>7</v>
      </c>
      <c r="P1167" s="19" t="s">
        <v>3227</v>
      </c>
    </row>
    <row r="1168" spans="1:16" ht="15" customHeight="1" x14ac:dyDescent="0.35">
      <c r="A1168" s="18" t="s">
        <v>780</v>
      </c>
      <c r="B1168" s="18" t="s">
        <v>3228</v>
      </c>
      <c r="C1168" s="18" t="s">
        <v>103</v>
      </c>
      <c r="D1168" s="19">
        <v>23</v>
      </c>
      <c r="E1168" s="19">
        <v>37</v>
      </c>
      <c r="F1168" s="19">
        <v>39</v>
      </c>
      <c r="G1168" s="19">
        <v>1</v>
      </c>
      <c r="H1168" s="19">
        <v>5</v>
      </c>
      <c r="I1168" s="19">
        <v>2</v>
      </c>
      <c r="J1168" s="19">
        <v>5</v>
      </c>
      <c r="K1168" s="20">
        <f>ROUND(1+(SUMPRODUCT(INDEX(CachTinhDiem!$B$8:$E$11,MATCH($B1168,CachTinhDiem!$A$8:$A$11,0),0),$G1168:$J1168)-1)*9/4,1)</f>
        <v>8.6999999999999993</v>
      </c>
      <c r="L1168" s="20">
        <f>ROUND(1+(INDEX(CachTinhDiem!$B$15:$E$20,MATCH($C1168,CachTinhDiem!$A$15:$A$20,0),MATCH($B1168,CachTinhDiem!$B$14:$E$14,0))-1)*9/4,1)</f>
        <v>10</v>
      </c>
      <c r="M1168" s="19">
        <f t="shared" si="18"/>
        <v>2</v>
      </c>
      <c r="N1168" s="23">
        <f>MAX(0,1-M1168*CachTinhDiem!$B$25)</f>
        <v>0.8</v>
      </c>
      <c r="O1168" s="20">
        <f>ROUND((CachTinhDiem!$B$23*K1168+CachTinhDiem!$B$24*L1168)*N1168,1)</f>
        <v>7.3</v>
      </c>
      <c r="P1168" s="19" t="s">
        <v>3227</v>
      </c>
    </row>
    <row r="1169" spans="1:16" ht="15" customHeight="1" x14ac:dyDescent="0.35">
      <c r="A1169" s="18" t="s">
        <v>2694</v>
      </c>
      <c r="B1169" s="18" t="s">
        <v>3228</v>
      </c>
      <c r="C1169" s="18" t="s">
        <v>138</v>
      </c>
      <c r="D1169" s="19">
        <v>8</v>
      </c>
      <c r="E1169" s="19">
        <v>40</v>
      </c>
      <c r="F1169" s="19">
        <v>38</v>
      </c>
      <c r="G1169" s="19">
        <v>2</v>
      </c>
      <c r="H1169" s="19">
        <v>5</v>
      </c>
      <c r="I1169" s="19">
        <v>4</v>
      </c>
      <c r="J1169" s="19">
        <v>2</v>
      </c>
      <c r="K1169" s="20">
        <f>ROUND(1+(SUMPRODUCT(INDEX(CachTinhDiem!$B$8:$E$11,MATCH($B1169,CachTinhDiem!$A$8:$A$11,0),0),$G1169:$J1169)-1)*9/4,1)</f>
        <v>5.5</v>
      </c>
      <c r="L1169" s="20">
        <f>ROUND(1+(INDEX(CachTinhDiem!$B$15:$E$20,MATCH($C1169,CachTinhDiem!$A$15:$A$20,0),MATCH($B1169,CachTinhDiem!$B$14:$E$14,0))-1)*9/4,1)</f>
        <v>1</v>
      </c>
      <c r="M1169" s="19">
        <f t="shared" si="18"/>
        <v>0</v>
      </c>
      <c r="N1169" s="23">
        <f>MAX(0,1-M1169*CachTinhDiem!$B$25)</f>
        <v>1</v>
      </c>
      <c r="O1169" s="20">
        <f>ROUND((CachTinhDiem!$B$23*K1169+CachTinhDiem!$B$24*L1169)*N1169,1)</f>
        <v>4.2</v>
      </c>
      <c r="P1169" s="19" t="s">
        <v>3227</v>
      </c>
    </row>
    <row r="1170" spans="1:16" ht="15" customHeight="1" x14ac:dyDescent="0.35">
      <c r="A1170" s="18" t="s">
        <v>1735</v>
      </c>
      <c r="B1170" s="18" t="s">
        <v>3229</v>
      </c>
      <c r="C1170" s="18" t="s">
        <v>138</v>
      </c>
      <c r="D1170" s="19">
        <v>10</v>
      </c>
      <c r="E1170" s="19">
        <v>31</v>
      </c>
      <c r="F1170" s="19">
        <v>30</v>
      </c>
      <c r="G1170" s="19">
        <v>2</v>
      </c>
      <c r="H1170" s="19">
        <v>4</v>
      </c>
      <c r="I1170" s="19">
        <v>5</v>
      </c>
      <c r="J1170" s="19">
        <v>2</v>
      </c>
      <c r="K1170" s="20">
        <f>ROUND(1+(SUMPRODUCT(INDEX(CachTinhDiem!$B$8:$E$11,MATCH($B1170,CachTinhDiem!$A$8:$A$11,0),0),$G1170:$J1170)-1)*9/4,1)</f>
        <v>6.6</v>
      </c>
      <c r="L1170" s="20">
        <f>ROUND(1+(INDEX(CachTinhDiem!$B$15:$E$20,MATCH($C1170,CachTinhDiem!$A$15:$A$20,0),MATCH($B1170,CachTinhDiem!$B$14:$E$14,0))-1)*9/4,1)</f>
        <v>7.8</v>
      </c>
      <c r="M1170" s="19">
        <f t="shared" si="18"/>
        <v>0</v>
      </c>
      <c r="N1170" s="23">
        <f>MAX(0,1-M1170*CachTinhDiem!$B$25)</f>
        <v>1</v>
      </c>
      <c r="O1170" s="20">
        <f>ROUND((CachTinhDiem!$B$23*K1170+CachTinhDiem!$B$24*L1170)*N1170,1)</f>
        <v>7</v>
      </c>
      <c r="P1170" s="19" t="s">
        <v>3227</v>
      </c>
    </row>
    <row r="1171" spans="1:16" ht="15" customHeight="1" x14ac:dyDescent="0.35">
      <c r="A1171" s="18" t="s">
        <v>329</v>
      </c>
      <c r="B1171" s="18" t="s">
        <v>3226</v>
      </c>
      <c r="C1171" s="18" t="s">
        <v>103</v>
      </c>
      <c r="D1171" s="19">
        <v>18</v>
      </c>
      <c r="E1171" s="19">
        <v>33</v>
      </c>
      <c r="F1171" s="19">
        <v>29</v>
      </c>
      <c r="G1171" s="19">
        <v>2</v>
      </c>
      <c r="H1171" s="19">
        <v>3</v>
      </c>
      <c r="I1171" s="19">
        <v>1</v>
      </c>
      <c r="J1171" s="19">
        <v>4</v>
      </c>
      <c r="K1171" s="20">
        <f>ROUND(1+(SUMPRODUCT(INDEX(CachTinhDiem!$B$8:$E$11,MATCH($B1171,CachTinhDiem!$A$8:$A$11,0),0),$G1171:$J1171)-1)*9/4,1)</f>
        <v>3.7</v>
      </c>
      <c r="L1171" s="20">
        <f>ROUND(1+(INDEX(CachTinhDiem!$B$15:$E$20,MATCH($C1171,CachTinhDiem!$A$15:$A$20,0),MATCH($B1171,CachTinhDiem!$B$14:$E$14,0))-1)*9/4,1)</f>
        <v>3.3</v>
      </c>
      <c r="M1171" s="19">
        <f t="shared" si="18"/>
        <v>0</v>
      </c>
      <c r="N1171" s="23">
        <f>MAX(0,1-M1171*CachTinhDiem!$B$25)</f>
        <v>1</v>
      </c>
      <c r="O1171" s="20">
        <f>ROUND((CachTinhDiem!$B$23*K1171+CachTinhDiem!$B$24*L1171)*N1171,1)</f>
        <v>3.6</v>
      </c>
      <c r="P1171" s="19" t="s">
        <v>3225</v>
      </c>
    </row>
    <row r="1172" spans="1:16" ht="15" customHeight="1" x14ac:dyDescent="0.35">
      <c r="A1172" s="18" t="s">
        <v>1263</v>
      </c>
      <c r="B1172" s="18" t="s">
        <v>3226</v>
      </c>
      <c r="C1172" s="18" t="s">
        <v>150</v>
      </c>
      <c r="D1172" s="19">
        <v>5</v>
      </c>
      <c r="E1172" s="19">
        <v>21</v>
      </c>
      <c r="F1172" s="19">
        <v>17</v>
      </c>
      <c r="G1172" s="19">
        <v>4</v>
      </c>
      <c r="H1172" s="19">
        <v>1</v>
      </c>
      <c r="I1172" s="19">
        <v>3</v>
      </c>
      <c r="J1172" s="19">
        <v>2</v>
      </c>
      <c r="K1172" s="20">
        <f>ROUND(1+(SUMPRODUCT(INDEX(CachTinhDiem!$B$8:$E$11,MATCH($B1172,CachTinhDiem!$A$8:$A$11,0),0),$G1172:$J1172)-1)*9/4,1)</f>
        <v>3.7</v>
      </c>
      <c r="L1172" s="20">
        <f>ROUND(1+(INDEX(CachTinhDiem!$B$15:$E$20,MATCH($C1172,CachTinhDiem!$A$15:$A$20,0),MATCH($B1172,CachTinhDiem!$B$14:$E$14,0))-1)*9/4,1)</f>
        <v>10</v>
      </c>
      <c r="M1172" s="19">
        <f t="shared" si="18"/>
        <v>0</v>
      </c>
      <c r="N1172" s="23">
        <f>MAX(0,1-M1172*CachTinhDiem!$B$25)</f>
        <v>1</v>
      </c>
      <c r="O1172" s="20">
        <f>ROUND((CachTinhDiem!$B$23*K1172+CachTinhDiem!$B$24*L1172)*N1172,1)</f>
        <v>5.6</v>
      </c>
      <c r="P1172" s="19" t="s">
        <v>3227</v>
      </c>
    </row>
    <row r="1173" spans="1:16" ht="15" customHeight="1" x14ac:dyDescent="0.35">
      <c r="A1173" s="18" t="s">
        <v>282</v>
      </c>
      <c r="B1173" s="18" t="s">
        <v>3229</v>
      </c>
      <c r="C1173" s="18" t="s">
        <v>103</v>
      </c>
      <c r="D1173" s="19">
        <v>18</v>
      </c>
      <c r="E1173" s="19">
        <v>35</v>
      </c>
      <c r="F1173" s="19">
        <v>34</v>
      </c>
      <c r="G1173" s="19">
        <v>2</v>
      </c>
      <c r="H1173" s="19">
        <v>4</v>
      </c>
      <c r="I1173" s="19">
        <v>3</v>
      </c>
      <c r="J1173" s="19">
        <v>4</v>
      </c>
      <c r="K1173" s="20">
        <f>ROUND(1+(SUMPRODUCT(INDEX(CachTinhDiem!$B$8:$E$11,MATCH($B1173,CachTinhDiem!$A$8:$A$11,0),0),$G1173:$J1173)-1)*9/4,1)</f>
        <v>6.6</v>
      </c>
      <c r="L1173" s="20">
        <f>ROUND(1+(INDEX(CachTinhDiem!$B$15:$E$20,MATCH($C1173,CachTinhDiem!$A$15:$A$20,0),MATCH($B1173,CachTinhDiem!$B$14:$E$14,0))-1)*9/4,1)</f>
        <v>7.8</v>
      </c>
      <c r="M1173" s="19">
        <f t="shared" si="18"/>
        <v>0</v>
      </c>
      <c r="N1173" s="23">
        <f>MAX(0,1-M1173*CachTinhDiem!$B$25)</f>
        <v>1</v>
      </c>
      <c r="O1173" s="20">
        <f>ROUND((CachTinhDiem!$B$23*K1173+CachTinhDiem!$B$24*L1173)*N1173,1)</f>
        <v>7</v>
      </c>
      <c r="P1173" s="19" t="s">
        <v>3227</v>
      </c>
    </row>
    <row r="1174" spans="1:16" ht="15" customHeight="1" x14ac:dyDescent="0.35">
      <c r="A1174" s="18" t="s">
        <v>544</v>
      </c>
      <c r="B1174" s="18" t="s">
        <v>3229</v>
      </c>
      <c r="C1174" s="18" t="s">
        <v>110</v>
      </c>
      <c r="D1174" s="19">
        <v>17</v>
      </c>
      <c r="E1174" s="19">
        <v>34</v>
      </c>
      <c r="F1174" s="19">
        <v>8</v>
      </c>
      <c r="G1174" s="19">
        <v>2</v>
      </c>
      <c r="H1174" s="19">
        <v>3</v>
      </c>
      <c r="I1174" s="19">
        <v>2</v>
      </c>
      <c r="J1174" s="19">
        <v>5</v>
      </c>
      <c r="K1174" s="20">
        <f>ROUND(1+(SUMPRODUCT(INDEX(CachTinhDiem!$B$8:$E$11,MATCH($B1174,CachTinhDiem!$A$8:$A$11,0),0),$G1174:$J1174)-1)*9/4,1)</f>
        <v>6</v>
      </c>
      <c r="L1174" s="20">
        <f>ROUND(1+(INDEX(CachTinhDiem!$B$15:$E$20,MATCH($C1174,CachTinhDiem!$A$15:$A$20,0),MATCH($B1174,CachTinhDiem!$B$14:$E$14,0))-1)*9/4,1)</f>
        <v>7.8</v>
      </c>
      <c r="M1174" s="19">
        <f t="shared" si="18"/>
        <v>9</v>
      </c>
      <c r="N1174" s="23">
        <f>MAX(0,1-M1174*CachTinhDiem!$B$25)</f>
        <v>9.9999999999999978E-2</v>
      </c>
      <c r="O1174" s="20">
        <f>ROUND((CachTinhDiem!$B$23*K1174+CachTinhDiem!$B$24*L1174)*N1174,1)</f>
        <v>0.7</v>
      </c>
      <c r="P1174" s="19" t="s">
        <v>3225</v>
      </c>
    </row>
    <row r="1175" spans="1:16" ht="15" customHeight="1" x14ac:dyDescent="0.35">
      <c r="A1175" s="18" t="s">
        <v>2156</v>
      </c>
      <c r="B1175" s="18" t="s">
        <v>3228</v>
      </c>
      <c r="C1175" s="18" t="s">
        <v>103</v>
      </c>
      <c r="D1175" s="19">
        <v>14</v>
      </c>
      <c r="E1175" s="19">
        <v>32</v>
      </c>
      <c r="F1175" s="19">
        <v>31</v>
      </c>
      <c r="G1175" s="19">
        <v>2</v>
      </c>
      <c r="H1175" s="19">
        <v>3</v>
      </c>
      <c r="I1175" s="19">
        <v>2</v>
      </c>
      <c r="J1175" s="19">
        <v>5</v>
      </c>
      <c r="K1175" s="20">
        <f>ROUND(1+(SUMPRODUCT(INDEX(CachTinhDiem!$B$8:$E$11,MATCH($B1175,CachTinhDiem!$A$8:$A$11,0),0),$G1175:$J1175)-1)*9/4,1)</f>
        <v>7.8</v>
      </c>
      <c r="L1175" s="20">
        <f>ROUND(1+(INDEX(CachTinhDiem!$B$15:$E$20,MATCH($C1175,CachTinhDiem!$A$15:$A$20,0),MATCH($B1175,CachTinhDiem!$B$14:$E$14,0))-1)*9/4,1)</f>
        <v>10</v>
      </c>
      <c r="M1175" s="19">
        <f t="shared" si="18"/>
        <v>0</v>
      </c>
      <c r="N1175" s="23">
        <f>MAX(0,1-M1175*CachTinhDiem!$B$25)</f>
        <v>1</v>
      </c>
      <c r="O1175" s="20">
        <f>ROUND((CachTinhDiem!$B$23*K1175+CachTinhDiem!$B$24*L1175)*N1175,1)</f>
        <v>8.5</v>
      </c>
      <c r="P1175" s="19" t="s">
        <v>3227</v>
      </c>
    </row>
    <row r="1176" spans="1:16" ht="15" customHeight="1" x14ac:dyDescent="0.35">
      <c r="A1176" s="18" t="s">
        <v>1359</v>
      </c>
      <c r="B1176" s="18" t="s">
        <v>3229</v>
      </c>
      <c r="C1176" s="18" t="s">
        <v>103</v>
      </c>
      <c r="D1176" s="19">
        <v>5</v>
      </c>
      <c r="E1176" s="19">
        <v>20</v>
      </c>
      <c r="F1176" s="19">
        <v>26</v>
      </c>
      <c r="G1176" s="19">
        <v>4</v>
      </c>
      <c r="H1176" s="19">
        <v>1</v>
      </c>
      <c r="I1176" s="19">
        <v>2</v>
      </c>
      <c r="J1176" s="19">
        <v>4</v>
      </c>
      <c r="K1176" s="20">
        <f>ROUND(1+(SUMPRODUCT(INDEX(CachTinhDiem!$B$8:$E$11,MATCH($B1176,CachTinhDiem!$A$8:$A$11,0),0),$G1176:$J1176)-1)*9/4,1)</f>
        <v>4.4000000000000004</v>
      </c>
      <c r="L1176" s="20">
        <f>ROUND(1+(INDEX(CachTinhDiem!$B$15:$E$20,MATCH($C1176,CachTinhDiem!$A$15:$A$20,0),MATCH($B1176,CachTinhDiem!$B$14:$E$14,0))-1)*9/4,1)</f>
        <v>7.8</v>
      </c>
      <c r="M1176" s="19">
        <f t="shared" si="18"/>
        <v>6</v>
      </c>
      <c r="N1176" s="23">
        <f>MAX(0,1-M1176*CachTinhDiem!$B$25)</f>
        <v>0.39999999999999991</v>
      </c>
      <c r="O1176" s="20">
        <f>ROUND((CachTinhDiem!$B$23*K1176+CachTinhDiem!$B$24*L1176)*N1176,1)</f>
        <v>2.2000000000000002</v>
      </c>
      <c r="P1176" s="19" t="s">
        <v>3227</v>
      </c>
    </row>
    <row r="1177" spans="1:16" ht="15" customHeight="1" x14ac:dyDescent="0.35">
      <c r="A1177" s="18" t="s">
        <v>1469</v>
      </c>
      <c r="B1177" s="18" t="s">
        <v>3229</v>
      </c>
      <c r="C1177" s="18" t="s">
        <v>103</v>
      </c>
      <c r="D1177" s="19">
        <v>13</v>
      </c>
      <c r="E1177" s="19">
        <v>30</v>
      </c>
      <c r="F1177" s="19">
        <v>8</v>
      </c>
      <c r="G1177" s="19">
        <v>2</v>
      </c>
      <c r="H1177" s="19">
        <v>3</v>
      </c>
      <c r="I1177" s="19">
        <v>2</v>
      </c>
      <c r="J1177" s="19">
        <v>5</v>
      </c>
      <c r="K1177" s="20">
        <f>ROUND(1+(SUMPRODUCT(INDEX(CachTinhDiem!$B$8:$E$11,MATCH($B1177,CachTinhDiem!$A$8:$A$11,0),0),$G1177:$J1177)-1)*9/4,1)</f>
        <v>6</v>
      </c>
      <c r="L1177" s="20">
        <f>ROUND(1+(INDEX(CachTinhDiem!$B$15:$E$20,MATCH($C1177,CachTinhDiem!$A$15:$A$20,0),MATCH($B1177,CachTinhDiem!$B$14:$E$14,0))-1)*9/4,1)</f>
        <v>7.8</v>
      </c>
      <c r="M1177" s="19">
        <f t="shared" si="18"/>
        <v>5</v>
      </c>
      <c r="N1177" s="23">
        <f>MAX(0,1-M1177*CachTinhDiem!$B$25)</f>
        <v>0.5</v>
      </c>
      <c r="O1177" s="20">
        <f>ROUND((CachTinhDiem!$B$23*K1177+CachTinhDiem!$B$24*L1177)*N1177,1)</f>
        <v>3.3</v>
      </c>
      <c r="P1177" s="19" t="s">
        <v>3227</v>
      </c>
    </row>
    <row r="1178" spans="1:16" ht="15" customHeight="1" x14ac:dyDescent="0.35">
      <c r="A1178" s="18" t="s">
        <v>1862</v>
      </c>
      <c r="B1178" s="18" t="s">
        <v>3228</v>
      </c>
      <c r="C1178" s="18" t="s">
        <v>103</v>
      </c>
      <c r="D1178" s="19">
        <v>9</v>
      </c>
      <c r="E1178" s="19">
        <v>29</v>
      </c>
      <c r="F1178" s="19">
        <v>40</v>
      </c>
      <c r="G1178" s="19">
        <v>4</v>
      </c>
      <c r="H1178" s="19">
        <v>2</v>
      </c>
      <c r="I1178" s="19">
        <v>3</v>
      </c>
      <c r="J1178" s="19">
        <v>5</v>
      </c>
      <c r="K1178" s="20">
        <f>ROUND(1+(SUMPRODUCT(INDEX(CachTinhDiem!$B$8:$E$11,MATCH($B1178,CachTinhDiem!$A$8:$A$11,0),0),$G1178:$J1178)-1)*9/4,1)</f>
        <v>7.8</v>
      </c>
      <c r="L1178" s="20">
        <f>ROUND(1+(INDEX(CachTinhDiem!$B$15:$E$20,MATCH($C1178,CachTinhDiem!$A$15:$A$20,0),MATCH($B1178,CachTinhDiem!$B$14:$E$14,0))-1)*9/4,1)</f>
        <v>10</v>
      </c>
      <c r="M1178" s="19">
        <f t="shared" si="18"/>
        <v>11</v>
      </c>
      <c r="N1178" s="23">
        <f>MAX(0,1-M1178*CachTinhDiem!$B$25)</f>
        <v>0</v>
      </c>
      <c r="O1178" s="20">
        <f>ROUND((CachTinhDiem!$B$23*K1178+CachTinhDiem!$B$24*L1178)*N1178,1)</f>
        <v>0</v>
      </c>
      <c r="P1178" s="19" t="s">
        <v>3225</v>
      </c>
    </row>
    <row r="1179" spans="1:16" ht="15" customHeight="1" x14ac:dyDescent="0.35">
      <c r="A1179" s="18" t="s">
        <v>3118</v>
      </c>
      <c r="B1179" s="18" t="s">
        <v>3228</v>
      </c>
      <c r="C1179" s="18" t="s">
        <v>90</v>
      </c>
      <c r="D1179" s="19">
        <v>23</v>
      </c>
      <c r="E1179" s="19">
        <v>40</v>
      </c>
      <c r="F1179" s="19">
        <v>8</v>
      </c>
      <c r="G1179" s="19">
        <v>1</v>
      </c>
      <c r="H1179" s="19">
        <v>3</v>
      </c>
      <c r="I1179" s="19">
        <v>3</v>
      </c>
      <c r="J1179" s="19">
        <v>1</v>
      </c>
      <c r="K1179" s="20">
        <f>ROUND(1+(SUMPRODUCT(INDEX(CachTinhDiem!$B$8:$E$11,MATCH($B1179,CachTinhDiem!$A$8:$A$11,0),0),$G1179:$J1179)-1)*9/4,1)</f>
        <v>2.8</v>
      </c>
      <c r="L1179" s="20">
        <f>ROUND(1+(INDEX(CachTinhDiem!$B$15:$E$20,MATCH($C1179,CachTinhDiem!$A$15:$A$20,0),MATCH($B1179,CachTinhDiem!$B$14:$E$14,0))-1)*9/4,1)</f>
        <v>3.3</v>
      </c>
      <c r="M1179" s="19">
        <f t="shared" si="18"/>
        <v>15</v>
      </c>
      <c r="N1179" s="23">
        <f>MAX(0,1-M1179*CachTinhDiem!$B$25)</f>
        <v>0</v>
      </c>
      <c r="O1179" s="20">
        <f>ROUND((CachTinhDiem!$B$23*K1179+CachTinhDiem!$B$24*L1179)*N1179,1)</f>
        <v>0</v>
      </c>
      <c r="P1179" s="19" t="s">
        <v>3227</v>
      </c>
    </row>
    <row r="1180" spans="1:16" ht="15" customHeight="1" x14ac:dyDescent="0.35">
      <c r="A1180" s="18" t="s">
        <v>2235</v>
      </c>
      <c r="B1180" s="18" t="s">
        <v>3226</v>
      </c>
      <c r="C1180" s="18" t="s">
        <v>150</v>
      </c>
      <c r="D1180" s="19">
        <v>17</v>
      </c>
      <c r="E1180" s="19">
        <v>36</v>
      </c>
      <c r="F1180" s="19">
        <v>20</v>
      </c>
      <c r="G1180" s="19">
        <v>2</v>
      </c>
      <c r="H1180" s="19">
        <v>4</v>
      </c>
      <c r="I1180" s="19">
        <v>3</v>
      </c>
      <c r="J1180" s="19">
        <v>4</v>
      </c>
      <c r="K1180" s="20">
        <f>ROUND(1+(SUMPRODUCT(INDEX(CachTinhDiem!$B$8:$E$11,MATCH($B1180,CachTinhDiem!$A$8:$A$11,0),0),$G1180:$J1180)-1)*9/4,1)</f>
        <v>6.6</v>
      </c>
      <c r="L1180" s="20">
        <f>ROUND(1+(INDEX(CachTinhDiem!$B$15:$E$20,MATCH($C1180,CachTinhDiem!$A$15:$A$20,0),MATCH($B1180,CachTinhDiem!$B$14:$E$14,0))-1)*9/4,1)</f>
        <v>10</v>
      </c>
      <c r="M1180" s="19">
        <f t="shared" si="18"/>
        <v>0</v>
      </c>
      <c r="N1180" s="23">
        <f>MAX(0,1-M1180*CachTinhDiem!$B$25)</f>
        <v>1</v>
      </c>
      <c r="O1180" s="20">
        <f>ROUND((CachTinhDiem!$B$23*K1180+CachTinhDiem!$B$24*L1180)*N1180,1)</f>
        <v>7.6</v>
      </c>
      <c r="P1180" s="19" t="s">
        <v>3227</v>
      </c>
    </row>
    <row r="1181" spans="1:16" ht="15" customHeight="1" x14ac:dyDescent="0.35">
      <c r="A1181" s="18" t="s">
        <v>982</v>
      </c>
      <c r="B1181" s="18" t="s">
        <v>3228</v>
      </c>
      <c r="C1181" s="18" t="s">
        <v>115</v>
      </c>
      <c r="D1181" s="19">
        <v>10</v>
      </c>
      <c r="E1181" s="19">
        <v>24</v>
      </c>
      <c r="F1181" s="19">
        <v>10</v>
      </c>
      <c r="G1181" s="19">
        <v>3</v>
      </c>
      <c r="H1181" s="19">
        <v>3</v>
      </c>
      <c r="I1181" s="19">
        <v>2</v>
      </c>
      <c r="J1181" s="19">
        <v>2</v>
      </c>
      <c r="K1181" s="20">
        <f>ROUND(1+(SUMPRODUCT(INDEX(CachTinhDiem!$B$8:$E$11,MATCH($B1181,CachTinhDiem!$A$8:$A$11,0),0),$G1181:$J1181)-1)*9/4,1)</f>
        <v>3.7</v>
      </c>
      <c r="L1181" s="20">
        <f>ROUND(1+(INDEX(CachTinhDiem!$B$15:$E$20,MATCH($C1181,CachTinhDiem!$A$15:$A$20,0),MATCH($B1181,CachTinhDiem!$B$14:$E$14,0))-1)*9/4,1)</f>
        <v>5.5</v>
      </c>
      <c r="M1181" s="19">
        <f t="shared" si="18"/>
        <v>0</v>
      </c>
      <c r="N1181" s="23">
        <f>MAX(0,1-M1181*CachTinhDiem!$B$25)</f>
        <v>1</v>
      </c>
      <c r="O1181" s="20">
        <f>ROUND((CachTinhDiem!$B$23*K1181+CachTinhDiem!$B$24*L1181)*N1181,1)</f>
        <v>4.2</v>
      </c>
      <c r="P1181" s="19" t="s">
        <v>3227</v>
      </c>
    </row>
    <row r="1182" spans="1:16" ht="15" customHeight="1" x14ac:dyDescent="0.35">
      <c r="A1182" s="18" t="s">
        <v>2078</v>
      </c>
      <c r="B1182" s="18" t="s">
        <v>3226</v>
      </c>
      <c r="C1182" s="18" t="s">
        <v>115</v>
      </c>
      <c r="D1182" s="19">
        <v>11</v>
      </c>
      <c r="E1182" s="19">
        <v>32</v>
      </c>
      <c r="F1182" s="19">
        <v>34</v>
      </c>
      <c r="G1182" s="19">
        <v>2</v>
      </c>
      <c r="H1182" s="19">
        <v>3</v>
      </c>
      <c r="I1182" s="19">
        <v>4</v>
      </c>
      <c r="J1182" s="19">
        <v>2</v>
      </c>
      <c r="K1182" s="20">
        <f>ROUND(1+(SUMPRODUCT(INDEX(CachTinhDiem!$B$8:$E$11,MATCH($B1182,CachTinhDiem!$A$8:$A$11,0),0),$G1182:$J1182)-1)*9/4,1)</f>
        <v>6.2</v>
      </c>
      <c r="L1182" s="20">
        <f>ROUND(1+(INDEX(CachTinhDiem!$B$15:$E$20,MATCH($C1182,CachTinhDiem!$A$15:$A$20,0),MATCH($B1182,CachTinhDiem!$B$14:$E$14,0))-1)*9/4,1)</f>
        <v>10</v>
      </c>
      <c r="M1182" s="19">
        <f t="shared" si="18"/>
        <v>2</v>
      </c>
      <c r="N1182" s="23">
        <f>MAX(0,1-M1182*CachTinhDiem!$B$25)</f>
        <v>0.8</v>
      </c>
      <c r="O1182" s="20">
        <f>ROUND((CachTinhDiem!$B$23*K1182+CachTinhDiem!$B$24*L1182)*N1182,1)</f>
        <v>5.9</v>
      </c>
      <c r="P1182" s="19" t="s">
        <v>3227</v>
      </c>
    </row>
    <row r="1183" spans="1:16" ht="15" customHeight="1" x14ac:dyDescent="0.35">
      <c r="A1183" s="18" t="s">
        <v>1739</v>
      </c>
      <c r="B1183" s="18" t="s">
        <v>3226</v>
      </c>
      <c r="C1183" s="18" t="s">
        <v>138</v>
      </c>
      <c r="D1183" s="19">
        <v>10</v>
      </c>
      <c r="E1183" s="19">
        <v>31</v>
      </c>
      <c r="F1183" s="19">
        <v>21</v>
      </c>
      <c r="G1183" s="19">
        <v>2</v>
      </c>
      <c r="H1183" s="19">
        <v>4</v>
      </c>
      <c r="I1183" s="19">
        <v>5</v>
      </c>
      <c r="J1183" s="19">
        <v>2</v>
      </c>
      <c r="K1183" s="20">
        <f>ROUND(1+(SUMPRODUCT(INDEX(CachTinhDiem!$B$8:$E$11,MATCH($B1183,CachTinhDiem!$A$8:$A$11,0),0),$G1183:$J1183)-1)*9/4,1)</f>
        <v>8</v>
      </c>
      <c r="L1183" s="20">
        <f>ROUND(1+(INDEX(CachTinhDiem!$B$15:$E$20,MATCH($C1183,CachTinhDiem!$A$15:$A$20,0),MATCH($B1183,CachTinhDiem!$B$14:$E$14,0))-1)*9/4,1)</f>
        <v>7.8</v>
      </c>
      <c r="M1183" s="19">
        <f t="shared" si="18"/>
        <v>0</v>
      </c>
      <c r="N1183" s="23">
        <f>MAX(0,1-M1183*CachTinhDiem!$B$25)</f>
        <v>1</v>
      </c>
      <c r="O1183" s="20">
        <f>ROUND((CachTinhDiem!$B$23*K1183+CachTinhDiem!$B$24*L1183)*N1183,1)</f>
        <v>7.9</v>
      </c>
      <c r="P1183" s="19" t="s">
        <v>3227</v>
      </c>
    </row>
    <row r="1184" spans="1:16" ht="15" customHeight="1" x14ac:dyDescent="0.35">
      <c r="A1184" s="18" t="s">
        <v>1008</v>
      </c>
      <c r="B1184" s="18" t="s">
        <v>3229</v>
      </c>
      <c r="C1184" s="18" t="s">
        <v>138</v>
      </c>
      <c r="D1184" s="19">
        <v>22</v>
      </c>
      <c r="E1184" s="19">
        <v>40</v>
      </c>
      <c r="F1184" s="19">
        <v>6</v>
      </c>
      <c r="G1184" s="19">
        <v>1</v>
      </c>
      <c r="H1184" s="19">
        <v>5</v>
      </c>
      <c r="I1184" s="19">
        <v>4</v>
      </c>
      <c r="J1184" s="19">
        <v>2</v>
      </c>
      <c r="K1184" s="20">
        <f>ROUND(1+(SUMPRODUCT(INDEX(CachTinhDiem!$B$8:$E$11,MATCH($B1184,CachTinhDiem!$A$8:$A$11,0),0),$G1184:$J1184)-1)*9/4,1)</f>
        <v>6.4</v>
      </c>
      <c r="L1184" s="20">
        <f>ROUND(1+(INDEX(CachTinhDiem!$B$15:$E$20,MATCH($C1184,CachTinhDiem!$A$15:$A$20,0),MATCH($B1184,CachTinhDiem!$B$14:$E$14,0))-1)*9/4,1)</f>
        <v>7.8</v>
      </c>
      <c r="M1184" s="19">
        <f t="shared" si="18"/>
        <v>16</v>
      </c>
      <c r="N1184" s="23">
        <f>MAX(0,1-M1184*CachTinhDiem!$B$25)</f>
        <v>0</v>
      </c>
      <c r="O1184" s="20">
        <f>ROUND((CachTinhDiem!$B$23*K1184+CachTinhDiem!$B$24*L1184)*N1184,1)</f>
        <v>0</v>
      </c>
      <c r="P1184" s="19" t="s">
        <v>3225</v>
      </c>
    </row>
    <row r="1185" spans="1:16" ht="15" customHeight="1" x14ac:dyDescent="0.35">
      <c r="A1185" s="18" t="s">
        <v>3001</v>
      </c>
      <c r="B1185" s="18" t="s">
        <v>3228</v>
      </c>
      <c r="C1185" s="18" t="s">
        <v>115</v>
      </c>
      <c r="D1185" s="19">
        <v>19</v>
      </c>
      <c r="E1185" s="19">
        <v>39</v>
      </c>
      <c r="F1185" s="19">
        <v>6</v>
      </c>
      <c r="G1185" s="19">
        <v>2</v>
      </c>
      <c r="H1185" s="19">
        <v>3</v>
      </c>
      <c r="I1185" s="19">
        <v>3</v>
      </c>
      <c r="J1185" s="19">
        <v>2</v>
      </c>
      <c r="K1185" s="20">
        <f>ROUND(1+(SUMPRODUCT(INDEX(CachTinhDiem!$B$8:$E$11,MATCH($B1185,CachTinhDiem!$A$8:$A$11,0),0),$G1185:$J1185)-1)*9/4,1)</f>
        <v>4.2</v>
      </c>
      <c r="L1185" s="20">
        <f>ROUND(1+(INDEX(CachTinhDiem!$B$15:$E$20,MATCH($C1185,CachTinhDiem!$A$15:$A$20,0),MATCH($B1185,CachTinhDiem!$B$14:$E$14,0))-1)*9/4,1)</f>
        <v>5.5</v>
      </c>
      <c r="M1185" s="19">
        <f t="shared" si="18"/>
        <v>13</v>
      </c>
      <c r="N1185" s="23">
        <f>MAX(0,1-M1185*CachTinhDiem!$B$25)</f>
        <v>0</v>
      </c>
      <c r="O1185" s="20">
        <f>ROUND((CachTinhDiem!$B$23*K1185+CachTinhDiem!$B$24*L1185)*N1185,1)</f>
        <v>0</v>
      </c>
      <c r="P1185" s="19" t="s">
        <v>3225</v>
      </c>
    </row>
    <row r="1186" spans="1:16" ht="15" customHeight="1" x14ac:dyDescent="0.35">
      <c r="A1186" s="18" t="s">
        <v>2462</v>
      </c>
      <c r="B1186" s="18" t="s">
        <v>3224</v>
      </c>
      <c r="C1186" s="18" t="s">
        <v>103</v>
      </c>
      <c r="D1186" s="19">
        <v>5</v>
      </c>
      <c r="E1186" s="19">
        <v>14</v>
      </c>
      <c r="F1186" s="19">
        <v>16</v>
      </c>
      <c r="G1186" s="19">
        <v>4</v>
      </c>
      <c r="H1186" s="19">
        <v>1</v>
      </c>
      <c r="I1186" s="19">
        <v>2</v>
      </c>
      <c r="J1186" s="19">
        <v>4</v>
      </c>
      <c r="K1186" s="20">
        <f>ROUND(1+(SUMPRODUCT(INDEX(CachTinhDiem!$B$8:$E$11,MATCH($B1186,CachTinhDiem!$A$8:$A$11,0),0),$G1186:$J1186)-1)*9/4,1)</f>
        <v>4.2</v>
      </c>
      <c r="L1186" s="20">
        <f>ROUND(1+(INDEX(CachTinhDiem!$B$15:$E$20,MATCH($C1186,CachTinhDiem!$A$15:$A$20,0),MATCH($B1186,CachTinhDiem!$B$14:$E$14,0))-1)*9/4,1)</f>
        <v>3.3</v>
      </c>
      <c r="M1186" s="19">
        <f t="shared" si="18"/>
        <v>2</v>
      </c>
      <c r="N1186" s="23">
        <f>MAX(0,1-M1186*CachTinhDiem!$B$25)</f>
        <v>0.8</v>
      </c>
      <c r="O1186" s="20">
        <f>ROUND((CachTinhDiem!$B$23*K1186+CachTinhDiem!$B$24*L1186)*N1186,1)</f>
        <v>3.1</v>
      </c>
      <c r="P1186" s="19" t="s">
        <v>3227</v>
      </c>
    </row>
    <row r="1187" spans="1:16" ht="15" customHeight="1" x14ac:dyDescent="0.35">
      <c r="A1187" s="18" t="s">
        <v>2602</v>
      </c>
      <c r="B1187" s="18" t="s">
        <v>3228</v>
      </c>
      <c r="C1187" s="18" t="s">
        <v>103</v>
      </c>
      <c r="D1187" s="19">
        <v>8</v>
      </c>
      <c r="E1187" s="19">
        <v>35</v>
      </c>
      <c r="F1187" s="19">
        <v>40</v>
      </c>
      <c r="G1187" s="19">
        <v>4</v>
      </c>
      <c r="H1187" s="19">
        <v>1</v>
      </c>
      <c r="I1187" s="19">
        <v>3</v>
      </c>
      <c r="J1187" s="19">
        <v>5</v>
      </c>
      <c r="K1187" s="20">
        <f>ROUND(1+(SUMPRODUCT(INDEX(CachTinhDiem!$B$8:$E$11,MATCH($B1187,CachTinhDiem!$A$8:$A$11,0),0),$G1187:$J1187)-1)*9/4,1)</f>
        <v>7.3</v>
      </c>
      <c r="L1187" s="20">
        <f>ROUND(1+(INDEX(CachTinhDiem!$B$15:$E$20,MATCH($C1187,CachTinhDiem!$A$15:$A$20,0),MATCH($B1187,CachTinhDiem!$B$14:$E$14,0))-1)*9/4,1)</f>
        <v>10</v>
      </c>
      <c r="M1187" s="19">
        <f t="shared" si="18"/>
        <v>5</v>
      </c>
      <c r="N1187" s="23">
        <f>MAX(0,1-M1187*CachTinhDiem!$B$25)</f>
        <v>0.5</v>
      </c>
      <c r="O1187" s="20">
        <f>ROUND((CachTinhDiem!$B$23*K1187+CachTinhDiem!$B$24*L1187)*N1187,1)</f>
        <v>4.0999999999999996</v>
      </c>
      <c r="P1187" s="19" t="s">
        <v>3225</v>
      </c>
    </row>
    <row r="1188" spans="1:16" ht="15" customHeight="1" x14ac:dyDescent="0.35">
      <c r="A1188" s="18" t="s">
        <v>234</v>
      </c>
      <c r="B1188" s="18" t="s">
        <v>3229</v>
      </c>
      <c r="C1188" s="18" t="s">
        <v>138</v>
      </c>
      <c r="D1188" s="19">
        <v>23</v>
      </c>
      <c r="E1188" s="19">
        <v>40</v>
      </c>
      <c r="F1188" s="19">
        <v>13</v>
      </c>
      <c r="G1188" s="19">
        <v>1</v>
      </c>
      <c r="H1188" s="19">
        <v>5</v>
      </c>
      <c r="I1188" s="19">
        <v>4</v>
      </c>
      <c r="J1188" s="19">
        <v>2</v>
      </c>
      <c r="K1188" s="20">
        <f>ROUND(1+(SUMPRODUCT(INDEX(CachTinhDiem!$B$8:$E$11,MATCH($B1188,CachTinhDiem!$A$8:$A$11,0),0),$G1188:$J1188)-1)*9/4,1)</f>
        <v>6.4</v>
      </c>
      <c r="L1188" s="20">
        <f>ROUND(1+(INDEX(CachTinhDiem!$B$15:$E$20,MATCH($C1188,CachTinhDiem!$A$15:$A$20,0),MATCH($B1188,CachTinhDiem!$B$14:$E$14,0))-1)*9/4,1)</f>
        <v>7.8</v>
      </c>
      <c r="M1188" s="19">
        <f t="shared" si="18"/>
        <v>10</v>
      </c>
      <c r="N1188" s="23">
        <f>MAX(0,1-M1188*CachTinhDiem!$B$25)</f>
        <v>0</v>
      </c>
      <c r="O1188" s="20">
        <f>ROUND((CachTinhDiem!$B$23*K1188+CachTinhDiem!$B$24*L1188)*N1188,1)</f>
        <v>0</v>
      </c>
      <c r="P1188" s="19" t="s">
        <v>3227</v>
      </c>
    </row>
    <row r="1189" spans="1:16" ht="15" customHeight="1" x14ac:dyDescent="0.35">
      <c r="A1189" s="18" t="s">
        <v>1862</v>
      </c>
      <c r="B1189" s="18" t="s">
        <v>3224</v>
      </c>
      <c r="C1189" s="18" t="s">
        <v>103</v>
      </c>
      <c r="D1189" s="19">
        <v>9</v>
      </c>
      <c r="E1189" s="19">
        <v>29</v>
      </c>
      <c r="F1189" s="19">
        <v>30</v>
      </c>
      <c r="G1189" s="19">
        <v>4</v>
      </c>
      <c r="H1189" s="19">
        <v>2</v>
      </c>
      <c r="I1189" s="19">
        <v>3</v>
      </c>
      <c r="J1189" s="19">
        <v>5</v>
      </c>
      <c r="K1189" s="20">
        <f>ROUND(1+(SUMPRODUCT(INDEX(CachTinhDiem!$B$8:$E$11,MATCH($B1189,CachTinhDiem!$A$8:$A$11,0),0),$G1189:$J1189)-1)*9/4,1)</f>
        <v>6</v>
      </c>
      <c r="L1189" s="20">
        <f>ROUND(1+(INDEX(CachTinhDiem!$B$15:$E$20,MATCH($C1189,CachTinhDiem!$A$15:$A$20,0),MATCH($B1189,CachTinhDiem!$B$14:$E$14,0))-1)*9/4,1)</f>
        <v>3.3</v>
      </c>
      <c r="M1189" s="19">
        <f t="shared" si="18"/>
        <v>1</v>
      </c>
      <c r="N1189" s="23">
        <f>MAX(0,1-M1189*CachTinhDiem!$B$25)</f>
        <v>0.9</v>
      </c>
      <c r="O1189" s="20">
        <f>ROUND((CachTinhDiem!$B$23*K1189+CachTinhDiem!$B$24*L1189)*N1189,1)</f>
        <v>4.7</v>
      </c>
      <c r="P1189" s="19" t="s">
        <v>3225</v>
      </c>
    </row>
    <row r="1190" spans="1:16" ht="15" customHeight="1" x14ac:dyDescent="0.35">
      <c r="A1190" s="18" t="s">
        <v>1061</v>
      </c>
      <c r="B1190" s="18" t="s">
        <v>3228</v>
      </c>
      <c r="C1190" s="18" t="s">
        <v>115</v>
      </c>
      <c r="D1190" s="19">
        <v>9</v>
      </c>
      <c r="E1190" s="19">
        <v>26</v>
      </c>
      <c r="F1190" s="19">
        <v>39</v>
      </c>
      <c r="G1190" s="19">
        <v>3</v>
      </c>
      <c r="H1190" s="19">
        <v>2</v>
      </c>
      <c r="I1190" s="19">
        <v>2</v>
      </c>
      <c r="J1190" s="19">
        <v>2</v>
      </c>
      <c r="K1190" s="20">
        <f>ROUND(1+(SUMPRODUCT(INDEX(CachTinhDiem!$B$8:$E$11,MATCH($B1190,CachTinhDiem!$A$8:$A$11,0),0),$G1190:$J1190)-1)*9/4,1)</f>
        <v>3.3</v>
      </c>
      <c r="L1190" s="20">
        <f>ROUND(1+(INDEX(CachTinhDiem!$B$15:$E$20,MATCH($C1190,CachTinhDiem!$A$15:$A$20,0),MATCH($B1190,CachTinhDiem!$B$14:$E$14,0))-1)*9/4,1)</f>
        <v>5.5</v>
      </c>
      <c r="M1190" s="19">
        <f t="shared" si="18"/>
        <v>13</v>
      </c>
      <c r="N1190" s="23">
        <f>MAX(0,1-M1190*CachTinhDiem!$B$25)</f>
        <v>0</v>
      </c>
      <c r="O1190" s="20">
        <f>ROUND((CachTinhDiem!$B$23*K1190+CachTinhDiem!$B$24*L1190)*N1190,1)</f>
        <v>0</v>
      </c>
      <c r="P1190" s="19" t="s">
        <v>3227</v>
      </c>
    </row>
    <row r="1191" spans="1:16" ht="15" customHeight="1" x14ac:dyDescent="0.35">
      <c r="A1191" s="18" t="s">
        <v>1117</v>
      </c>
      <c r="B1191" s="18" t="s">
        <v>3224</v>
      </c>
      <c r="C1191" s="18" t="s">
        <v>103</v>
      </c>
      <c r="D1191" s="19">
        <v>8</v>
      </c>
      <c r="E1191" s="19">
        <v>23</v>
      </c>
      <c r="F1191" s="19">
        <v>22</v>
      </c>
      <c r="G1191" s="19">
        <v>3</v>
      </c>
      <c r="H1191" s="19">
        <v>3</v>
      </c>
      <c r="I1191" s="19">
        <v>2</v>
      </c>
      <c r="J1191" s="19">
        <v>5</v>
      </c>
      <c r="K1191" s="20">
        <f>ROUND(1+(SUMPRODUCT(INDEX(CachTinhDiem!$B$8:$E$11,MATCH($B1191,CachTinhDiem!$A$8:$A$11,0),0),$G1191:$J1191)-1)*9/4,1)</f>
        <v>4.8</v>
      </c>
      <c r="L1191" s="20">
        <f>ROUND(1+(INDEX(CachTinhDiem!$B$15:$E$20,MATCH($C1191,CachTinhDiem!$A$15:$A$20,0),MATCH($B1191,CachTinhDiem!$B$14:$E$14,0))-1)*9/4,1)</f>
        <v>3.3</v>
      </c>
      <c r="M1191" s="19">
        <f t="shared" si="18"/>
        <v>0</v>
      </c>
      <c r="N1191" s="23">
        <f>MAX(0,1-M1191*CachTinhDiem!$B$25)</f>
        <v>1</v>
      </c>
      <c r="O1191" s="20">
        <f>ROUND((CachTinhDiem!$B$23*K1191+CachTinhDiem!$B$24*L1191)*N1191,1)</f>
        <v>4.4000000000000004</v>
      </c>
      <c r="P1191" s="19" t="s">
        <v>3227</v>
      </c>
    </row>
    <row r="1192" spans="1:16" ht="15" customHeight="1" x14ac:dyDescent="0.35">
      <c r="A1192" s="18" t="s">
        <v>1721</v>
      </c>
      <c r="B1192" s="18" t="s">
        <v>3228</v>
      </c>
      <c r="C1192" s="18" t="s">
        <v>138</v>
      </c>
      <c r="D1192" s="19">
        <v>8</v>
      </c>
      <c r="E1192" s="19">
        <v>26</v>
      </c>
      <c r="F1192" s="19">
        <v>40</v>
      </c>
      <c r="G1192" s="19">
        <v>4</v>
      </c>
      <c r="H1192" s="19">
        <v>2</v>
      </c>
      <c r="I1192" s="19">
        <v>4</v>
      </c>
      <c r="J1192" s="19">
        <v>1</v>
      </c>
      <c r="K1192" s="20">
        <f>ROUND(1+(SUMPRODUCT(INDEX(CachTinhDiem!$B$8:$E$11,MATCH($B1192,CachTinhDiem!$A$8:$A$11,0),0),$G1192:$J1192)-1)*9/4,1)</f>
        <v>2.8</v>
      </c>
      <c r="L1192" s="20">
        <f>ROUND(1+(INDEX(CachTinhDiem!$B$15:$E$20,MATCH($C1192,CachTinhDiem!$A$15:$A$20,0),MATCH($B1192,CachTinhDiem!$B$14:$E$14,0))-1)*9/4,1)</f>
        <v>1</v>
      </c>
      <c r="M1192" s="19">
        <f t="shared" si="18"/>
        <v>14</v>
      </c>
      <c r="N1192" s="23">
        <f>MAX(0,1-M1192*CachTinhDiem!$B$25)</f>
        <v>0</v>
      </c>
      <c r="O1192" s="20">
        <f>ROUND((CachTinhDiem!$B$23*K1192+CachTinhDiem!$B$24*L1192)*N1192,1)</f>
        <v>0</v>
      </c>
      <c r="P1192" s="19" t="s">
        <v>3227</v>
      </c>
    </row>
    <row r="1193" spans="1:16" ht="15" customHeight="1" x14ac:dyDescent="0.35">
      <c r="A1193" s="18" t="s">
        <v>1261</v>
      </c>
      <c r="B1193" s="18" t="s">
        <v>3224</v>
      </c>
      <c r="C1193" s="18" t="s">
        <v>115</v>
      </c>
      <c r="D1193" s="19">
        <v>5</v>
      </c>
      <c r="E1193" s="19">
        <v>11</v>
      </c>
      <c r="F1193" s="19">
        <v>14</v>
      </c>
      <c r="G1193" s="19">
        <v>4</v>
      </c>
      <c r="H1193" s="19">
        <v>1</v>
      </c>
      <c r="I1193" s="19">
        <v>2</v>
      </c>
      <c r="J1193" s="19">
        <v>2</v>
      </c>
      <c r="K1193" s="20">
        <f>ROUND(1+(SUMPRODUCT(INDEX(CachTinhDiem!$B$8:$E$11,MATCH($B1193,CachTinhDiem!$A$8:$A$11,0),0),$G1193:$J1193)-1)*9/4,1)</f>
        <v>3.7</v>
      </c>
      <c r="L1193" s="20">
        <f>ROUND(1+(INDEX(CachTinhDiem!$B$15:$E$20,MATCH($C1193,CachTinhDiem!$A$15:$A$20,0),MATCH($B1193,CachTinhDiem!$B$14:$E$14,0))-1)*9/4,1)</f>
        <v>7.8</v>
      </c>
      <c r="M1193" s="19">
        <f t="shared" si="18"/>
        <v>3</v>
      </c>
      <c r="N1193" s="23">
        <f>MAX(0,1-M1193*CachTinhDiem!$B$25)</f>
        <v>0.7</v>
      </c>
      <c r="O1193" s="20">
        <f>ROUND((CachTinhDiem!$B$23*K1193+CachTinhDiem!$B$24*L1193)*N1193,1)</f>
        <v>3.5</v>
      </c>
      <c r="P1193" s="19" t="s">
        <v>3227</v>
      </c>
    </row>
    <row r="1194" spans="1:16" ht="15" customHeight="1" x14ac:dyDescent="0.35">
      <c r="A1194" s="18" t="s">
        <v>1599</v>
      </c>
      <c r="B1194" s="18" t="s">
        <v>3229</v>
      </c>
      <c r="C1194" s="18" t="s">
        <v>115</v>
      </c>
      <c r="D1194" s="19">
        <v>11</v>
      </c>
      <c r="E1194" s="19">
        <v>30</v>
      </c>
      <c r="F1194" s="19">
        <v>7</v>
      </c>
      <c r="G1194" s="19">
        <v>3</v>
      </c>
      <c r="H1194" s="19">
        <v>2</v>
      </c>
      <c r="I1194" s="19">
        <v>4</v>
      </c>
      <c r="J1194" s="19">
        <v>2</v>
      </c>
      <c r="K1194" s="20">
        <f>ROUND(1+(SUMPRODUCT(INDEX(CachTinhDiem!$B$8:$E$11,MATCH($B1194,CachTinhDiem!$A$8:$A$11,0),0),$G1194:$J1194)-1)*9/4,1)</f>
        <v>4.8</v>
      </c>
      <c r="L1194" s="20">
        <f>ROUND(1+(INDEX(CachTinhDiem!$B$15:$E$20,MATCH($C1194,CachTinhDiem!$A$15:$A$20,0),MATCH($B1194,CachTinhDiem!$B$14:$E$14,0))-1)*9/4,1)</f>
        <v>10</v>
      </c>
      <c r="M1194" s="19">
        <f t="shared" si="18"/>
        <v>4</v>
      </c>
      <c r="N1194" s="23">
        <f>MAX(0,1-M1194*CachTinhDiem!$B$25)</f>
        <v>0.6</v>
      </c>
      <c r="O1194" s="20">
        <f>ROUND((CachTinhDiem!$B$23*K1194+CachTinhDiem!$B$24*L1194)*N1194,1)</f>
        <v>3.8</v>
      </c>
      <c r="P1194" s="19" t="s">
        <v>3227</v>
      </c>
    </row>
    <row r="1195" spans="1:16" ht="15" customHeight="1" x14ac:dyDescent="0.35">
      <c r="A1195" s="18" t="s">
        <v>1564</v>
      </c>
      <c r="B1195" s="18" t="s">
        <v>3226</v>
      </c>
      <c r="C1195" s="18" t="s">
        <v>90</v>
      </c>
      <c r="D1195" s="19">
        <v>11</v>
      </c>
      <c r="E1195" s="19">
        <v>31</v>
      </c>
      <c r="F1195" s="19">
        <v>25</v>
      </c>
      <c r="G1195" s="19">
        <v>3</v>
      </c>
      <c r="H1195" s="19">
        <v>2</v>
      </c>
      <c r="I1195" s="19">
        <v>3</v>
      </c>
      <c r="J1195" s="19">
        <v>3</v>
      </c>
      <c r="K1195" s="20">
        <f>ROUND(1+(SUMPRODUCT(INDEX(CachTinhDiem!$B$8:$E$11,MATCH($B1195,CachTinhDiem!$A$8:$A$11,0),0),$G1195:$J1195)-1)*9/4,1)</f>
        <v>4.8</v>
      </c>
      <c r="L1195" s="20">
        <f>ROUND(1+(INDEX(CachTinhDiem!$B$15:$E$20,MATCH($C1195,CachTinhDiem!$A$15:$A$20,0),MATCH($B1195,CachTinhDiem!$B$14:$E$14,0))-1)*9/4,1)</f>
        <v>7.8</v>
      </c>
      <c r="M1195" s="19">
        <f t="shared" si="18"/>
        <v>0</v>
      </c>
      <c r="N1195" s="23">
        <f>MAX(0,1-M1195*CachTinhDiem!$B$25)</f>
        <v>1</v>
      </c>
      <c r="O1195" s="20">
        <f>ROUND((CachTinhDiem!$B$23*K1195+CachTinhDiem!$B$24*L1195)*N1195,1)</f>
        <v>5.7</v>
      </c>
      <c r="P1195" s="19" t="s">
        <v>3227</v>
      </c>
    </row>
    <row r="1196" spans="1:16" ht="15" customHeight="1" x14ac:dyDescent="0.35">
      <c r="A1196" s="18" t="s">
        <v>486</v>
      </c>
      <c r="B1196" s="18" t="s">
        <v>3226</v>
      </c>
      <c r="C1196" s="18" t="s">
        <v>103</v>
      </c>
      <c r="D1196" s="19">
        <v>19</v>
      </c>
      <c r="E1196" s="19">
        <v>36</v>
      </c>
      <c r="F1196" s="19">
        <v>8</v>
      </c>
      <c r="G1196" s="19">
        <v>2</v>
      </c>
      <c r="H1196" s="19">
        <v>5</v>
      </c>
      <c r="I1196" s="19">
        <v>1</v>
      </c>
      <c r="J1196" s="19">
        <v>4</v>
      </c>
      <c r="K1196" s="20">
        <f>ROUND(1+(SUMPRODUCT(INDEX(CachTinhDiem!$B$8:$E$11,MATCH($B1196,CachTinhDiem!$A$8:$A$11,0),0),$G1196:$J1196)-1)*9/4,1)</f>
        <v>5.0999999999999996</v>
      </c>
      <c r="L1196" s="20">
        <f>ROUND(1+(INDEX(CachTinhDiem!$B$15:$E$20,MATCH($C1196,CachTinhDiem!$A$15:$A$20,0),MATCH($B1196,CachTinhDiem!$B$14:$E$14,0))-1)*9/4,1)</f>
        <v>3.3</v>
      </c>
      <c r="M1196" s="19">
        <f t="shared" si="18"/>
        <v>11</v>
      </c>
      <c r="N1196" s="23">
        <f>MAX(0,1-M1196*CachTinhDiem!$B$25)</f>
        <v>0</v>
      </c>
      <c r="O1196" s="20">
        <f>ROUND((CachTinhDiem!$B$23*K1196+CachTinhDiem!$B$24*L1196)*N1196,1)</f>
        <v>0</v>
      </c>
      <c r="P1196" s="19" t="s">
        <v>3227</v>
      </c>
    </row>
    <row r="1197" spans="1:16" ht="15" customHeight="1" x14ac:dyDescent="0.35">
      <c r="A1197" s="18" t="s">
        <v>2690</v>
      </c>
      <c r="B1197" s="18" t="s">
        <v>3226</v>
      </c>
      <c r="C1197" s="18" t="s">
        <v>150</v>
      </c>
      <c r="D1197" s="19">
        <v>5</v>
      </c>
      <c r="E1197" s="19">
        <v>16</v>
      </c>
      <c r="F1197" s="19">
        <v>22</v>
      </c>
      <c r="G1197" s="19">
        <v>4</v>
      </c>
      <c r="H1197" s="19">
        <v>1</v>
      </c>
      <c r="I1197" s="19">
        <v>2</v>
      </c>
      <c r="J1197" s="19">
        <v>4</v>
      </c>
      <c r="K1197" s="20">
        <f>ROUND(1+(SUMPRODUCT(INDEX(CachTinhDiem!$B$8:$E$11,MATCH($B1197,CachTinhDiem!$A$8:$A$11,0),0),$G1197:$J1197)-1)*9/4,1)</f>
        <v>3.5</v>
      </c>
      <c r="L1197" s="20">
        <f>ROUND(1+(INDEX(CachTinhDiem!$B$15:$E$20,MATCH($C1197,CachTinhDiem!$A$15:$A$20,0),MATCH($B1197,CachTinhDiem!$B$14:$E$14,0))-1)*9/4,1)</f>
        <v>10</v>
      </c>
      <c r="M1197" s="19">
        <f t="shared" si="18"/>
        <v>6</v>
      </c>
      <c r="N1197" s="23">
        <f>MAX(0,1-M1197*CachTinhDiem!$B$25)</f>
        <v>0.39999999999999991</v>
      </c>
      <c r="O1197" s="20">
        <f>ROUND((CachTinhDiem!$B$23*K1197+CachTinhDiem!$B$24*L1197)*N1197,1)</f>
        <v>2.2000000000000002</v>
      </c>
      <c r="P1197" s="19" t="s">
        <v>3227</v>
      </c>
    </row>
    <row r="1198" spans="1:16" ht="15" customHeight="1" x14ac:dyDescent="0.35">
      <c r="A1198" s="18" t="s">
        <v>3024</v>
      </c>
      <c r="B1198" s="18" t="s">
        <v>3224</v>
      </c>
      <c r="C1198" s="18" t="s">
        <v>110</v>
      </c>
      <c r="D1198" s="19">
        <v>19</v>
      </c>
      <c r="E1198" s="19">
        <v>40</v>
      </c>
      <c r="F1198" s="19">
        <v>14</v>
      </c>
      <c r="G1198" s="19">
        <v>2</v>
      </c>
      <c r="H1198" s="19">
        <v>2</v>
      </c>
      <c r="I1198" s="19">
        <v>3</v>
      </c>
      <c r="J1198" s="19">
        <v>4</v>
      </c>
      <c r="K1198" s="20">
        <f>ROUND(1+(SUMPRODUCT(INDEX(CachTinhDiem!$B$8:$E$11,MATCH($B1198,CachTinhDiem!$A$8:$A$11,0),0),$G1198:$J1198)-1)*9/4,1)</f>
        <v>4.8</v>
      </c>
      <c r="L1198" s="20">
        <f>ROUND(1+(INDEX(CachTinhDiem!$B$15:$E$20,MATCH($C1198,CachTinhDiem!$A$15:$A$20,0),MATCH($B1198,CachTinhDiem!$B$14:$E$14,0))-1)*9/4,1)</f>
        <v>5.5</v>
      </c>
      <c r="M1198" s="19">
        <f t="shared" si="18"/>
        <v>5</v>
      </c>
      <c r="N1198" s="23">
        <f>MAX(0,1-M1198*CachTinhDiem!$B$25)</f>
        <v>0.5</v>
      </c>
      <c r="O1198" s="20">
        <f>ROUND((CachTinhDiem!$B$23*K1198+CachTinhDiem!$B$24*L1198)*N1198,1)</f>
        <v>2.5</v>
      </c>
      <c r="P1198" s="19" t="s">
        <v>3227</v>
      </c>
    </row>
    <row r="1199" spans="1:16" ht="15" customHeight="1" x14ac:dyDescent="0.35">
      <c r="A1199" s="18" t="s">
        <v>2937</v>
      </c>
      <c r="B1199" s="18" t="s">
        <v>3229</v>
      </c>
      <c r="C1199" s="18" t="s">
        <v>90</v>
      </c>
      <c r="D1199" s="19">
        <v>8</v>
      </c>
      <c r="E1199" s="19">
        <v>40</v>
      </c>
      <c r="F1199" s="19">
        <v>17</v>
      </c>
      <c r="G1199" s="19">
        <v>2</v>
      </c>
      <c r="H1199" s="19">
        <v>5</v>
      </c>
      <c r="I1199" s="19">
        <v>5</v>
      </c>
      <c r="J1199" s="19">
        <v>3</v>
      </c>
      <c r="K1199" s="20">
        <f>ROUND(1+(SUMPRODUCT(INDEX(CachTinhDiem!$B$8:$E$11,MATCH($B1199,CachTinhDiem!$A$8:$A$11,0),0),$G1199:$J1199)-1)*9/4,1)</f>
        <v>8</v>
      </c>
      <c r="L1199" s="20">
        <f>ROUND(1+(INDEX(CachTinhDiem!$B$15:$E$20,MATCH($C1199,CachTinhDiem!$A$15:$A$20,0),MATCH($B1199,CachTinhDiem!$B$14:$E$14,0))-1)*9/4,1)</f>
        <v>7.8</v>
      </c>
      <c r="M1199" s="19">
        <f t="shared" si="18"/>
        <v>0</v>
      </c>
      <c r="N1199" s="23">
        <f>MAX(0,1-M1199*CachTinhDiem!$B$25)</f>
        <v>1</v>
      </c>
      <c r="O1199" s="20">
        <f>ROUND((CachTinhDiem!$B$23*K1199+CachTinhDiem!$B$24*L1199)*N1199,1)</f>
        <v>7.9</v>
      </c>
      <c r="P1199" s="19" t="s">
        <v>3225</v>
      </c>
    </row>
    <row r="1200" spans="1:16" ht="15" customHeight="1" x14ac:dyDescent="0.35">
      <c r="A1200" s="18" t="s">
        <v>1323</v>
      </c>
      <c r="B1200" s="18" t="s">
        <v>3224</v>
      </c>
      <c r="C1200" s="18" t="s">
        <v>115</v>
      </c>
      <c r="D1200" s="19">
        <v>12</v>
      </c>
      <c r="E1200" s="19">
        <v>30</v>
      </c>
      <c r="F1200" s="19">
        <v>29</v>
      </c>
      <c r="G1200" s="19">
        <v>2</v>
      </c>
      <c r="H1200" s="19">
        <v>3</v>
      </c>
      <c r="I1200" s="19">
        <v>4</v>
      </c>
      <c r="J1200" s="19">
        <v>3</v>
      </c>
      <c r="K1200" s="20">
        <f>ROUND(1+(SUMPRODUCT(INDEX(CachTinhDiem!$B$8:$E$11,MATCH($B1200,CachTinhDiem!$A$8:$A$11,0),0),$G1200:$J1200)-1)*9/4,1)</f>
        <v>6.2</v>
      </c>
      <c r="L1200" s="20">
        <f>ROUND(1+(INDEX(CachTinhDiem!$B$15:$E$20,MATCH($C1200,CachTinhDiem!$A$15:$A$20,0),MATCH($B1200,CachTinhDiem!$B$14:$E$14,0))-1)*9/4,1)</f>
        <v>7.8</v>
      </c>
      <c r="M1200" s="19">
        <f t="shared" si="18"/>
        <v>0</v>
      </c>
      <c r="N1200" s="23">
        <f>MAX(0,1-M1200*CachTinhDiem!$B$25)</f>
        <v>1</v>
      </c>
      <c r="O1200" s="20">
        <f>ROUND((CachTinhDiem!$B$23*K1200+CachTinhDiem!$B$24*L1200)*N1200,1)</f>
        <v>6.7</v>
      </c>
      <c r="P1200" s="19" t="s">
        <v>3225</v>
      </c>
    </row>
    <row r="1201" spans="1:16" ht="15" customHeight="1" x14ac:dyDescent="0.35">
      <c r="A1201" s="18" t="s">
        <v>2444</v>
      </c>
      <c r="B1201" s="18" t="s">
        <v>3228</v>
      </c>
      <c r="C1201" s="18" t="s">
        <v>150</v>
      </c>
      <c r="D1201" s="19">
        <v>25</v>
      </c>
      <c r="E1201" s="19">
        <v>38</v>
      </c>
      <c r="F1201" s="19">
        <v>8</v>
      </c>
      <c r="G1201" s="19">
        <v>1</v>
      </c>
      <c r="H1201" s="19">
        <v>5</v>
      </c>
      <c r="I1201" s="19">
        <v>3</v>
      </c>
      <c r="J1201" s="19">
        <v>2</v>
      </c>
      <c r="K1201" s="20">
        <f>ROUND(1+(SUMPRODUCT(INDEX(CachTinhDiem!$B$8:$E$11,MATCH($B1201,CachTinhDiem!$A$8:$A$11,0),0),$G1201:$J1201)-1)*9/4,1)</f>
        <v>5.0999999999999996</v>
      </c>
      <c r="L1201" s="20">
        <f>ROUND(1+(INDEX(CachTinhDiem!$B$15:$E$20,MATCH($C1201,CachTinhDiem!$A$15:$A$20,0),MATCH($B1201,CachTinhDiem!$B$14:$E$14,0))-1)*9/4,1)</f>
        <v>5.5</v>
      </c>
      <c r="M1201" s="19">
        <f t="shared" si="18"/>
        <v>17</v>
      </c>
      <c r="N1201" s="23">
        <f>MAX(0,1-M1201*CachTinhDiem!$B$25)</f>
        <v>0</v>
      </c>
      <c r="O1201" s="20">
        <f>ROUND((CachTinhDiem!$B$23*K1201+CachTinhDiem!$B$24*L1201)*N1201,1)</f>
        <v>0</v>
      </c>
      <c r="P1201" s="19" t="s">
        <v>3227</v>
      </c>
    </row>
    <row r="1202" spans="1:16" ht="15" customHeight="1" x14ac:dyDescent="0.35">
      <c r="A1202" s="18" t="s">
        <v>2753</v>
      </c>
      <c r="B1202" s="18" t="s">
        <v>3224</v>
      </c>
      <c r="C1202" s="18" t="s">
        <v>138</v>
      </c>
      <c r="D1202" s="19">
        <v>18</v>
      </c>
      <c r="E1202" s="19">
        <v>38</v>
      </c>
      <c r="F1202" s="19">
        <v>8</v>
      </c>
      <c r="G1202" s="19">
        <v>2</v>
      </c>
      <c r="H1202" s="19">
        <v>5</v>
      </c>
      <c r="I1202" s="19">
        <v>5</v>
      </c>
      <c r="J1202" s="19">
        <v>2</v>
      </c>
      <c r="K1202" s="20">
        <f>ROUND(1+(SUMPRODUCT(INDEX(CachTinhDiem!$B$8:$E$11,MATCH($B1202,CachTinhDiem!$A$8:$A$11,0),0),$G1202:$J1202)-1)*9/4,1)</f>
        <v>8</v>
      </c>
      <c r="L1202" s="20">
        <f>ROUND(1+(INDEX(CachTinhDiem!$B$15:$E$20,MATCH($C1202,CachTinhDiem!$A$15:$A$20,0),MATCH($B1202,CachTinhDiem!$B$14:$E$14,0))-1)*9/4,1)</f>
        <v>10</v>
      </c>
      <c r="M1202" s="19">
        <f t="shared" si="18"/>
        <v>10</v>
      </c>
      <c r="N1202" s="23">
        <f>MAX(0,1-M1202*CachTinhDiem!$B$25)</f>
        <v>0</v>
      </c>
      <c r="O1202" s="20">
        <f>ROUND((CachTinhDiem!$B$23*K1202+CachTinhDiem!$B$24*L1202)*N1202,1)</f>
        <v>0</v>
      </c>
      <c r="P1202" s="19" t="s">
        <v>3225</v>
      </c>
    </row>
    <row r="1203" spans="1:16" ht="15" customHeight="1" x14ac:dyDescent="0.35">
      <c r="A1203" s="18" t="s">
        <v>2929</v>
      </c>
      <c r="B1203" s="18" t="s">
        <v>3229</v>
      </c>
      <c r="C1203" s="18" t="s">
        <v>103</v>
      </c>
      <c r="D1203" s="19">
        <v>6</v>
      </c>
      <c r="E1203" s="19">
        <v>33</v>
      </c>
      <c r="F1203" s="19">
        <v>34</v>
      </c>
      <c r="G1203" s="19">
        <v>4</v>
      </c>
      <c r="H1203" s="19">
        <v>1</v>
      </c>
      <c r="I1203" s="19">
        <v>2</v>
      </c>
      <c r="J1203" s="19">
        <v>5</v>
      </c>
      <c r="K1203" s="20">
        <f>ROUND(1+(SUMPRODUCT(INDEX(CachTinhDiem!$B$8:$E$11,MATCH($B1203,CachTinhDiem!$A$8:$A$11,0),0),$G1203:$J1203)-1)*9/4,1)</f>
        <v>5.0999999999999996</v>
      </c>
      <c r="L1203" s="20">
        <f>ROUND(1+(INDEX(CachTinhDiem!$B$15:$E$20,MATCH($C1203,CachTinhDiem!$A$15:$A$20,0),MATCH($B1203,CachTinhDiem!$B$14:$E$14,0))-1)*9/4,1)</f>
        <v>7.8</v>
      </c>
      <c r="M1203" s="19">
        <f t="shared" si="18"/>
        <v>1</v>
      </c>
      <c r="N1203" s="23">
        <f>MAX(0,1-M1203*CachTinhDiem!$B$25)</f>
        <v>0.9</v>
      </c>
      <c r="O1203" s="20">
        <f>ROUND((CachTinhDiem!$B$23*K1203+CachTinhDiem!$B$24*L1203)*N1203,1)</f>
        <v>5.3</v>
      </c>
      <c r="P1203" s="19" t="s">
        <v>3225</v>
      </c>
    </row>
    <row r="1204" spans="1:16" ht="15" customHeight="1" x14ac:dyDescent="0.35">
      <c r="A1204" s="18" t="s">
        <v>1331</v>
      </c>
      <c r="B1204" s="18" t="s">
        <v>3226</v>
      </c>
      <c r="C1204" s="18" t="s">
        <v>90</v>
      </c>
      <c r="D1204" s="19">
        <v>9</v>
      </c>
      <c r="E1204" s="19">
        <v>26</v>
      </c>
      <c r="F1204" s="19">
        <v>24</v>
      </c>
      <c r="G1204" s="19">
        <v>3</v>
      </c>
      <c r="H1204" s="19">
        <v>2</v>
      </c>
      <c r="I1204" s="19">
        <v>3</v>
      </c>
      <c r="J1204" s="19">
        <v>3</v>
      </c>
      <c r="K1204" s="20">
        <f>ROUND(1+(SUMPRODUCT(INDEX(CachTinhDiem!$B$8:$E$11,MATCH($B1204,CachTinhDiem!$A$8:$A$11,0),0),$G1204:$J1204)-1)*9/4,1)</f>
        <v>4.8</v>
      </c>
      <c r="L1204" s="20">
        <f>ROUND(1+(INDEX(CachTinhDiem!$B$15:$E$20,MATCH($C1204,CachTinhDiem!$A$15:$A$20,0),MATCH($B1204,CachTinhDiem!$B$14:$E$14,0))-1)*9/4,1)</f>
        <v>7.8</v>
      </c>
      <c r="M1204" s="19">
        <f t="shared" si="18"/>
        <v>0</v>
      </c>
      <c r="N1204" s="23">
        <f>MAX(0,1-M1204*CachTinhDiem!$B$25)</f>
        <v>1</v>
      </c>
      <c r="O1204" s="20">
        <f>ROUND((CachTinhDiem!$B$23*K1204+CachTinhDiem!$B$24*L1204)*N1204,1)</f>
        <v>5.7</v>
      </c>
      <c r="P1204" s="19" t="s">
        <v>3227</v>
      </c>
    </row>
    <row r="1205" spans="1:16" ht="15" customHeight="1" x14ac:dyDescent="0.35">
      <c r="A1205" s="18" t="s">
        <v>1653</v>
      </c>
      <c r="B1205" s="18" t="s">
        <v>3228</v>
      </c>
      <c r="C1205" s="18" t="s">
        <v>103</v>
      </c>
      <c r="D1205" s="19">
        <v>12</v>
      </c>
      <c r="E1205" s="19">
        <v>32</v>
      </c>
      <c r="F1205" s="19">
        <v>22</v>
      </c>
      <c r="G1205" s="19">
        <v>3</v>
      </c>
      <c r="H1205" s="19">
        <v>3</v>
      </c>
      <c r="I1205" s="19">
        <v>2</v>
      </c>
      <c r="J1205" s="19">
        <v>3</v>
      </c>
      <c r="K1205" s="20">
        <f>ROUND(1+(SUMPRODUCT(INDEX(CachTinhDiem!$B$8:$E$11,MATCH($B1205,CachTinhDiem!$A$8:$A$11,0),0),$G1205:$J1205)-1)*9/4,1)</f>
        <v>5.0999999999999996</v>
      </c>
      <c r="L1205" s="20">
        <f>ROUND(1+(INDEX(CachTinhDiem!$B$15:$E$20,MATCH($C1205,CachTinhDiem!$A$15:$A$20,0),MATCH($B1205,CachTinhDiem!$B$14:$E$14,0))-1)*9/4,1)</f>
        <v>10</v>
      </c>
      <c r="M1205" s="19">
        <f t="shared" si="18"/>
        <v>0</v>
      </c>
      <c r="N1205" s="23">
        <f>MAX(0,1-M1205*CachTinhDiem!$B$25)</f>
        <v>1</v>
      </c>
      <c r="O1205" s="20">
        <f>ROUND((CachTinhDiem!$B$23*K1205+CachTinhDiem!$B$24*L1205)*N1205,1)</f>
        <v>6.6</v>
      </c>
      <c r="P1205" s="19" t="s">
        <v>3227</v>
      </c>
    </row>
    <row r="1206" spans="1:16" ht="15" customHeight="1" x14ac:dyDescent="0.35">
      <c r="A1206" s="18" t="s">
        <v>3068</v>
      </c>
      <c r="B1206" s="18" t="s">
        <v>3228</v>
      </c>
      <c r="C1206" s="18" t="s">
        <v>115</v>
      </c>
      <c r="D1206" s="19">
        <v>19</v>
      </c>
      <c r="E1206" s="19">
        <v>40</v>
      </c>
      <c r="F1206" s="19">
        <v>12</v>
      </c>
      <c r="G1206" s="19">
        <v>2</v>
      </c>
      <c r="H1206" s="19">
        <v>2</v>
      </c>
      <c r="I1206" s="19">
        <v>3</v>
      </c>
      <c r="J1206" s="19">
        <v>3</v>
      </c>
      <c r="K1206" s="20">
        <f>ROUND(1+(SUMPRODUCT(INDEX(CachTinhDiem!$B$8:$E$11,MATCH($B1206,CachTinhDiem!$A$8:$A$11,0),0),$G1206:$J1206)-1)*9/4,1)</f>
        <v>5.0999999999999996</v>
      </c>
      <c r="L1206" s="20">
        <f>ROUND(1+(INDEX(CachTinhDiem!$B$15:$E$20,MATCH($C1206,CachTinhDiem!$A$15:$A$20,0),MATCH($B1206,CachTinhDiem!$B$14:$E$14,0))-1)*9/4,1)</f>
        <v>5.5</v>
      </c>
      <c r="M1206" s="19">
        <f t="shared" si="18"/>
        <v>7</v>
      </c>
      <c r="N1206" s="23">
        <f>MAX(0,1-M1206*CachTinhDiem!$B$25)</f>
        <v>0.29999999999999993</v>
      </c>
      <c r="O1206" s="20">
        <f>ROUND((CachTinhDiem!$B$23*K1206+CachTinhDiem!$B$24*L1206)*N1206,1)</f>
        <v>1.6</v>
      </c>
      <c r="P1206" s="19" t="s">
        <v>3227</v>
      </c>
    </row>
    <row r="1207" spans="1:16" ht="15" customHeight="1" x14ac:dyDescent="0.35">
      <c r="A1207" s="18" t="s">
        <v>1830</v>
      </c>
      <c r="B1207" s="18" t="s">
        <v>3226</v>
      </c>
      <c r="C1207" s="18" t="s">
        <v>150</v>
      </c>
      <c r="D1207" s="19">
        <v>5</v>
      </c>
      <c r="E1207" s="19">
        <v>21</v>
      </c>
      <c r="F1207" s="19">
        <v>14</v>
      </c>
      <c r="G1207" s="19">
        <v>4</v>
      </c>
      <c r="H1207" s="19">
        <v>1</v>
      </c>
      <c r="I1207" s="19">
        <v>3</v>
      </c>
      <c r="J1207" s="19">
        <v>3</v>
      </c>
      <c r="K1207" s="20">
        <f>ROUND(1+(SUMPRODUCT(INDEX(CachTinhDiem!$B$8:$E$11,MATCH($B1207,CachTinhDiem!$A$8:$A$11,0),0),$G1207:$J1207)-1)*9/4,1)</f>
        <v>4.2</v>
      </c>
      <c r="L1207" s="20">
        <f>ROUND(1+(INDEX(CachTinhDiem!$B$15:$E$20,MATCH($C1207,CachTinhDiem!$A$15:$A$20,0),MATCH($B1207,CachTinhDiem!$B$14:$E$14,0))-1)*9/4,1)</f>
        <v>10</v>
      </c>
      <c r="M1207" s="19">
        <f t="shared" si="18"/>
        <v>0</v>
      </c>
      <c r="N1207" s="23">
        <f>MAX(0,1-M1207*CachTinhDiem!$B$25)</f>
        <v>1</v>
      </c>
      <c r="O1207" s="20">
        <f>ROUND((CachTinhDiem!$B$23*K1207+CachTinhDiem!$B$24*L1207)*N1207,1)</f>
        <v>5.9</v>
      </c>
      <c r="P1207" s="19" t="s">
        <v>3227</v>
      </c>
    </row>
    <row r="1208" spans="1:16" ht="15" customHeight="1" x14ac:dyDescent="0.35">
      <c r="A1208" s="18" t="s">
        <v>1842</v>
      </c>
      <c r="B1208" s="18" t="s">
        <v>3226</v>
      </c>
      <c r="C1208" s="18" t="s">
        <v>90</v>
      </c>
      <c r="D1208" s="19">
        <v>5</v>
      </c>
      <c r="E1208" s="19">
        <v>20</v>
      </c>
      <c r="F1208" s="19">
        <v>35</v>
      </c>
      <c r="G1208" s="19">
        <v>4</v>
      </c>
      <c r="H1208" s="19">
        <v>1</v>
      </c>
      <c r="I1208" s="19">
        <v>2</v>
      </c>
      <c r="J1208" s="19">
        <v>3</v>
      </c>
      <c r="K1208" s="20">
        <f>ROUND(1+(SUMPRODUCT(INDEX(CachTinhDiem!$B$8:$E$11,MATCH($B1208,CachTinhDiem!$A$8:$A$11,0),0),$G1208:$J1208)-1)*9/4,1)</f>
        <v>3</v>
      </c>
      <c r="L1208" s="20">
        <f>ROUND(1+(INDEX(CachTinhDiem!$B$15:$E$20,MATCH($C1208,CachTinhDiem!$A$15:$A$20,0),MATCH($B1208,CachTinhDiem!$B$14:$E$14,0))-1)*9/4,1)</f>
        <v>7.8</v>
      </c>
      <c r="M1208" s="19">
        <f t="shared" si="18"/>
        <v>15</v>
      </c>
      <c r="N1208" s="23">
        <f>MAX(0,1-M1208*CachTinhDiem!$B$25)</f>
        <v>0</v>
      </c>
      <c r="O1208" s="20">
        <f>ROUND((CachTinhDiem!$B$23*K1208+CachTinhDiem!$B$24*L1208)*N1208,1)</f>
        <v>0</v>
      </c>
      <c r="P1208" s="19" t="s">
        <v>3227</v>
      </c>
    </row>
    <row r="1209" spans="1:16" ht="15" customHeight="1" x14ac:dyDescent="0.35">
      <c r="A1209" s="18" t="s">
        <v>1048</v>
      </c>
      <c r="B1209" s="18" t="s">
        <v>3224</v>
      </c>
      <c r="C1209" s="18" t="s">
        <v>103</v>
      </c>
      <c r="D1209" s="19">
        <v>5</v>
      </c>
      <c r="E1209" s="19">
        <v>16</v>
      </c>
      <c r="F1209" s="19">
        <v>40</v>
      </c>
      <c r="G1209" s="19">
        <v>4</v>
      </c>
      <c r="H1209" s="19">
        <v>1</v>
      </c>
      <c r="I1209" s="19">
        <v>2</v>
      </c>
      <c r="J1209" s="19">
        <v>3</v>
      </c>
      <c r="K1209" s="20">
        <f>ROUND(1+(SUMPRODUCT(INDEX(CachTinhDiem!$B$8:$E$11,MATCH($B1209,CachTinhDiem!$A$8:$A$11,0),0),$G1209:$J1209)-1)*9/4,1)</f>
        <v>3.9</v>
      </c>
      <c r="L1209" s="20">
        <f>ROUND(1+(INDEX(CachTinhDiem!$B$15:$E$20,MATCH($C1209,CachTinhDiem!$A$15:$A$20,0),MATCH($B1209,CachTinhDiem!$B$14:$E$14,0))-1)*9/4,1)</f>
        <v>3.3</v>
      </c>
      <c r="M1209" s="19">
        <f t="shared" si="18"/>
        <v>24</v>
      </c>
      <c r="N1209" s="23">
        <f>MAX(0,1-M1209*CachTinhDiem!$B$25)</f>
        <v>0</v>
      </c>
      <c r="O1209" s="20">
        <f>ROUND((CachTinhDiem!$B$23*K1209+CachTinhDiem!$B$24*L1209)*N1209,1)</f>
        <v>0</v>
      </c>
      <c r="P1209" s="19" t="s">
        <v>3227</v>
      </c>
    </row>
    <row r="1210" spans="1:16" ht="15" customHeight="1" x14ac:dyDescent="0.35">
      <c r="A1210" s="18" t="s">
        <v>2765</v>
      </c>
      <c r="B1210" s="18" t="s">
        <v>3226</v>
      </c>
      <c r="C1210" s="18" t="s">
        <v>115</v>
      </c>
      <c r="D1210" s="19">
        <v>13</v>
      </c>
      <c r="E1210" s="19">
        <v>35</v>
      </c>
      <c r="F1210" s="19">
        <v>29</v>
      </c>
      <c r="G1210" s="19">
        <v>3</v>
      </c>
      <c r="H1210" s="19">
        <v>2</v>
      </c>
      <c r="I1210" s="19">
        <v>4</v>
      </c>
      <c r="J1210" s="19">
        <v>3</v>
      </c>
      <c r="K1210" s="20">
        <f>ROUND(1+(SUMPRODUCT(INDEX(CachTinhDiem!$B$8:$E$11,MATCH($B1210,CachTinhDiem!$A$8:$A$11,0),0),$G1210:$J1210)-1)*9/4,1)</f>
        <v>6</v>
      </c>
      <c r="L1210" s="20">
        <f>ROUND(1+(INDEX(CachTinhDiem!$B$15:$E$20,MATCH($C1210,CachTinhDiem!$A$15:$A$20,0),MATCH($B1210,CachTinhDiem!$B$14:$E$14,0))-1)*9/4,1)</f>
        <v>10</v>
      </c>
      <c r="M1210" s="19">
        <f t="shared" si="18"/>
        <v>0</v>
      </c>
      <c r="N1210" s="23">
        <f>MAX(0,1-M1210*CachTinhDiem!$B$25)</f>
        <v>1</v>
      </c>
      <c r="O1210" s="20">
        <f>ROUND((CachTinhDiem!$B$23*K1210+CachTinhDiem!$B$24*L1210)*N1210,1)</f>
        <v>7.2</v>
      </c>
      <c r="P1210" s="19" t="s">
        <v>3225</v>
      </c>
    </row>
    <row r="1211" spans="1:16" ht="15" customHeight="1" x14ac:dyDescent="0.35">
      <c r="A1211" s="18" t="s">
        <v>830</v>
      </c>
      <c r="B1211" s="18" t="s">
        <v>3228</v>
      </c>
      <c r="C1211" s="18" t="s">
        <v>90</v>
      </c>
      <c r="D1211" s="19">
        <v>8</v>
      </c>
      <c r="E1211" s="19">
        <v>22</v>
      </c>
      <c r="F1211" s="19">
        <v>30</v>
      </c>
      <c r="G1211" s="19">
        <v>4</v>
      </c>
      <c r="H1211" s="19">
        <v>3</v>
      </c>
      <c r="I1211" s="19">
        <v>3</v>
      </c>
      <c r="J1211" s="19">
        <v>3</v>
      </c>
      <c r="K1211" s="20">
        <f>ROUND(1+(SUMPRODUCT(INDEX(CachTinhDiem!$B$8:$E$11,MATCH($B1211,CachTinhDiem!$A$8:$A$11,0),0),$G1211:$J1211)-1)*9/4,1)</f>
        <v>5.5</v>
      </c>
      <c r="L1211" s="20">
        <f>ROUND(1+(INDEX(CachTinhDiem!$B$15:$E$20,MATCH($C1211,CachTinhDiem!$A$15:$A$20,0),MATCH($B1211,CachTinhDiem!$B$14:$E$14,0))-1)*9/4,1)</f>
        <v>3.3</v>
      </c>
      <c r="M1211" s="19">
        <f t="shared" si="18"/>
        <v>8</v>
      </c>
      <c r="N1211" s="23">
        <f>MAX(0,1-M1211*CachTinhDiem!$B$25)</f>
        <v>0.19999999999999996</v>
      </c>
      <c r="O1211" s="20">
        <f>ROUND((CachTinhDiem!$B$23*K1211+CachTinhDiem!$B$24*L1211)*N1211,1)</f>
        <v>1</v>
      </c>
      <c r="P1211" s="19" t="s">
        <v>3225</v>
      </c>
    </row>
    <row r="1212" spans="1:16" ht="15" customHeight="1" x14ac:dyDescent="0.35">
      <c r="A1212" s="18" t="s">
        <v>2152</v>
      </c>
      <c r="B1212" s="18" t="s">
        <v>3226</v>
      </c>
      <c r="C1212" s="18" t="s">
        <v>150</v>
      </c>
      <c r="D1212" s="19">
        <v>21</v>
      </c>
      <c r="E1212" s="19">
        <v>36</v>
      </c>
      <c r="F1212" s="19">
        <v>12</v>
      </c>
      <c r="G1212" s="19">
        <v>1</v>
      </c>
      <c r="H1212" s="19">
        <v>5</v>
      </c>
      <c r="I1212" s="19">
        <v>2</v>
      </c>
      <c r="J1212" s="19">
        <v>4</v>
      </c>
      <c r="K1212" s="20">
        <f>ROUND(1+(SUMPRODUCT(INDEX(CachTinhDiem!$B$8:$E$11,MATCH($B1212,CachTinhDiem!$A$8:$A$11,0),0),$G1212:$J1212)-1)*9/4,1)</f>
        <v>6.2</v>
      </c>
      <c r="L1212" s="20">
        <f>ROUND(1+(INDEX(CachTinhDiem!$B$15:$E$20,MATCH($C1212,CachTinhDiem!$A$15:$A$20,0),MATCH($B1212,CachTinhDiem!$B$14:$E$14,0))-1)*9/4,1)</f>
        <v>10</v>
      </c>
      <c r="M1212" s="19">
        <f t="shared" si="18"/>
        <v>9</v>
      </c>
      <c r="N1212" s="23">
        <f>MAX(0,1-M1212*CachTinhDiem!$B$25)</f>
        <v>9.9999999999999978E-2</v>
      </c>
      <c r="O1212" s="20">
        <f>ROUND((CachTinhDiem!$B$23*K1212+CachTinhDiem!$B$24*L1212)*N1212,1)</f>
        <v>0.7</v>
      </c>
      <c r="P1212" s="19" t="s">
        <v>3227</v>
      </c>
    </row>
    <row r="1213" spans="1:16" ht="15" customHeight="1" x14ac:dyDescent="0.35">
      <c r="A1213" s="18" t="s">
        <v>2281</v>
      </c>
      <c r="B1213" s="18" t="s">
        <v>3224</v>
      </c>
      <c r="C1213" s="18" t="s">
        <v>103</v>
      </c>
      <c r="D1213" s="19">
        <v>22</v>
      </c>
      <c r="E1213" s="19">
        <v>35</v>
      </c>
      <c r="F1213" s="19">
        <v>38</v>
      </c>
      <c r="G1213" s="19">
        <v>1</v>
      </c>
      <c r="H1213" s="19">
        <v>3</v>
      </c>
      <c r="I1213" s="19">
        <v>2</v>
      </c>
      <c r="J1213" s="19">
        <v>4</v>
      </c>
      <c r="K1213" s="20">
        <f>ROUND(1+(SUMPRODUCT(INDEX(CachTinhDiem!$B$8:$E$11,MATCH($B1213,CachTinhDiem!$A$8:$A$11,0),0),$G1213:$J1213)-1)*9/4,1)</f>
        <v>3.7</v>
      </c>
      <c r="L1213" s="20">
        <f>ROUND(1+(INDEX(CachTinhDiem!$B$15:$E$20,MATCH($C1213,CachTinhDiem!$A$15:$A$20,0),MATCH($B1213,CachTinhDiem!$B$14:$E$14,0))-1)*9/4,1)</f>
        <v>3.3</v>
      </c>
      <c r="M1213" s="19">
        <f t="shared" si="18"/>
        <v>3</v>
      </c>
      <c r="N1213" s="23">
        <f>MAX(0,1-M1213*CachTinhDiem!$B$25)</f>
        <v>0.7</v>
      </c>
      <c r="O1213" s="20">
        <f>ROUND((CachTinhDiem!$B$23*K1213+CachTinhDiem!$B$24*L1213)*N1213,1)</f>
        <v>2.5</v>
      </c>
      <c r="P1213" s="19" t="s">
        <v>3227</v>
      </c>
    </row>
    <row r="1214" spans="1:16" ht="15" customHeight="1" x14ac:dyDescent="0.35">
      <c r="A1214" s="18" t="s">
        <v>2537</v>
      </c>
      <c r="B1214" s="18" t="s">
        <v>3224</v>
      </c>
      <c r="C1214" s="18" t="s">
        <v>90</v>
      </c>
      <c r="D1214" s="19">
        <v>14</v>
      </c>
      <c r="E1214" s="19">
        <v>33</v>
      </c>
      <c r="F1214" s="19">
        <v>33</v>
      </c>
      <c r="G1214" s="19">
        <v>3</v>
      </c>
      <c r="H1214" s="19">
        <v>1</v>
      </c>
      <c r="I1214" s="19">
        <v>3</v>
      </c>
      <c r="J1214" s="19">
        <v>2</v>
      </c>
      <c r="K1214" s="20">
        <f>ROUND(1+(SUMPRODUCT(INDEX(CachTinhDiem!$B$8:$E$11,MATCH($B1214,CachTinhDiem!$A$8:$A$11,0),0),$G1214:$J1214)-1)*9/4,1)</f>
        <v>4.4000000000000004</v>
      </c>
      <c r="L1214" s="20">
        <f>ROUND(1+(INDEX(CachTinhDiem!$B$15:$E$20,MATCH($C1214,CachTinhDiem!$A$15:$A$20,0),MATCH($B1214,CachTinhDiem!$B$14:$E$14,0))-1)*9/4,1)</f>
        <v>5.5</v>
      </c>
      <c r="M1214" s="19">
        <f t="shared" si="18"/>
        <v>0</v>
      </c>
      <c r="N1214" s="23">
        <f>MAX(0,1-M1214*CachTinhDiem!$B$25)</f>
        <v>1</v>
      </c>
      <c r="O1214" s="20">
        <f>ROUND((CachTinhDiem!$B$23*K1214+CachTinhDiem!$B$24*L1214)*N1214,1)</f>
        <v>4.7</v>
      </c>
      <c r="P1214" s="19" t="s">
        <v>3227</v>
      </c>
    </row>
    <row r="1215" spans="1:16" ht="15" customHeight="1" x14ac:dyDescent="0.35">
      <c r="A1215" s="18" t="s">
        <v>1870</v>
      </c>
      <c r="B1215" s="18" t="s">
        <v>3228</v>
      </c>
      <c r="C1215" s="18" t="s">
        <v>103</v>
      </c>
      <c r="D1215" s="19">
        <v>5</v>
      </c>
      <c r="E1215" s="19">
        <v>14</v>
      </c>
      <c r="F1215" s="19">
        <v>37</v>
      </c>
      <c r="G1215" s="19">
        <v>4</v>
      </c>
      <c r="H1215" s="19">
        <v>1</v>
      </c>
      <c r="I1215" s="19">
        <v>3</v>
      </c>
      <c r="J1215" s="19">
        <v>4</v>
      </c>
      <c r="K1215" s="20">
        <f>ROUND(1+(SUMPRODUCT(INDEX(CachTinhDiem!$B$8:$E$11,MATCH($B1215,CachTinhDiem!$A$8:$A$11,0),0),$G1215:$J1215)-1)*9/4,1)</f>
        <v>6</v>
      </c>
      <c r="L1215" s="20">
        <f>ROUND(1+(INDEX(CachTinhDiem!$B$15:$E$20,MATCH($C1215,CachTinhDiem!$A$15:$A$20,0),MATCH($B1215,CachTinhDiem!$B$14:$E$14,0))-1)*9/4,1)</f>
        <v>10</v>
      </c>
      <c r="M1215" s="19">
        <f t="shared" si="18"/>
        <v>23</v>
      </c>
      <c r="N1215" s="23">
        <f>MAX(0,1-M1215*CachTinhDiem!$B$25)</f>
        <v>0</v>
      </c>
      <c r="O1215" s="20">
        <f>ROUND((CachTinhDiem!$B$23*K1215+CachTinhDiem!$B$24*L1215)*N1215,1)</f>
        <v>0</v>
      </c>
      <c r="P1215" s="19" t="s">
        <v>3225</v>
      </c>
    </row>
    <row r="1216" spans="1:16" ht="15" customHeight="1" x14ac:dyDescent="0.35">
      <c r="A1216" s="18" t="s">
        <v>1226</v>
      </c>
      <c r="B1216" s="18" t="s">
        <v>3228</v>
      </c>
      <c r="C1216" s="18" t="s">
        <v>115</v>
      </c>
      <c r="D1216" s="19">
        <v>5</v>
      </c>
      <c r="E1216" s="19">
        <v>20</v>
      </c>
      <c r="F1216" s="19">
        <v>22</v>
      </c>
      <c r="G1216" s="19">
        <v>4</v>
      </c>
      <c r="H1216" s="19">
        <v>2</v>
      </c>
      <c r="I1216" s="19">
        <v>3</v>
      </c>
      <c r="J1216" s="19">
        <v>2</v>
      </c>
      <c r="K1216" s="20">
        <f>ROUND(1+(SUMPRODUCT(INDEX(CachTinhDiem!$B$8:$E$11,MATCH($B1216,CachTinhDiem!$A$8:$A$11,0),0),$G1216:$J1216)-1)*9/4,1)</f>
        <v>3.7</v>
      </c>
      <c r="L1216" s="20">
        <f>ROUND(1+(INDEX(CachTinhDiem!$B$15:$E$20,MATCH($C1216,CachTinhDiem!$A$15:$A$20,0),MATCH($B1216,CachTinhDiem!$B$14:$E$14,0))-1)*9/4,1)</f>
        <v>5.5</v>
      </c>
      <c r="M1216" s="19">
        <f t="shared" si="18"/>
        <v>2</v>
      </c>
      <c r="N1216" s="23">
        <f>MAX(0,1-M1216*CachTinhDiem!$B$25)</f>
        <v>0.8</v>
      </c>
      <c r="O1216" s="20">
        <f>ROUND((CachTinhDiem!$B$23*K1216+CachTinhDiem!$B$24*L1216)*N1216,1)</f>
        <v>3.4</v>
      </c>
      <c r="P1216" s="19" t="s">
        <v>3227</v>
      </c>
    </row>
    <row r="1217" spans="1:16" ht="15" customHeight="1" x14ac:dyDescent="0.35">
      <c r="A1217" s="18" t="s">
        <v>2432</v>
      </c>
      <c r="B1217" s="18" t="s">
        <v>3229</v>
      </c>
      <c r="C1217" s="18" t="s">
        <v>115</v>
      </c>
      <c r="D1217" s="19">
        <v>18</v>
      </c>
      <c r="E1217" s="19">
        <v>33</v>
      </c>
      <c r="F1217" s="19">
        <v>20</v>
      </c>
      <c r="G1217" s="19">
        <v>2</v>
      </c>
      <c r="H1217" s="19">
        <v>3</v>
      </c>
      <c r="I1217" s="19">
        <v>3</v>
      </c>
      <c r="J1217" s="19">
        <v>3</v>
      </c>
      <c r="K1217" s="20">
        <f>ROUND(1+(SUMPRODUCT(INDEX(CachTinhDiem!$B$8:$E$11,MATCH($B1217,CachTinhDiem!$A$8:$A$11,0),0),$G1217:$J1217)-1)*9/4,1)</f>
        <v>5.3</v>
      </c>
      <c r="L1217" s="20">
        <f>ROUND(1+(INDEX(CachTinhDiem!$B$15:$E$20,MATCH($C1217,CachTinhDiem!$A$15:$A$20,0),MATCH($B1217,CachTinhDiem!$B$14:$E$14,0))-1)*9/4,1)</f>
        <v>10</v>
      </c>
      <c r="M1217" s="19">
        <f t="shared" si="18"/>
        <v>0</v>
      </c>
      <c r="N1217" s="23">
        <f>MAX(0,1-M1217*CachTinhDiem!$B$25)</f>
        <v>1</v>
      </c>
      <c r="O1217" s="20">
        <f>ROUND((CachTinhDiem!$B$23*K1217+CachTinhDiem!$B$24*L1217)*N1217,1)</f>
        <v>6.7</v>
      </c>
      <c r="P1217" s="19" t="s">
        <v>3227</v>
      </c>
    </row>
    <row r="1218" spans="1:16" ht="15" customHeight="1" x14ac:dyDescent="0.35">
      <c r="A1218" s="18" t="s">
        <v>982</v>
      </c>
      <c r="B1218" s="18" t="s">
        <v>3226</v>
      </c>
      <c r="C1218" s="18" t="s">
        <v>115</v>
      </c>
      <c r="D1218" s="19">
        <v>10</v>
      </c>
      <c r="E1218" s="19">
        <v>24</v>
      </c>
      <c r="F1218" s="19">
        <v>6</v>
      </c>
      <c r="G1218" s="19">
        <v>3</v>
      </c>
      <c r="H1218" s="19">
        <v>3</v>
      </c>
      <c r="I1218" s="19">
        <v>2</v>
      </c>
      <c r="J1218" s="19">
        <v>2</v>
      </c>
      <c r="K1218" s="20">
        <f>ROUND(1+(SUMPRODUCT(INDEX(CachTinhDiem!$B$8:$E$11,MATCH($B1218,CachTinhDiem!$A$8:$A$11,0),0),$G1218:$J1218)-1)*9/4,1)</f>
        <v>3.9</v>
      </c>
      <c r="L1218" s="20">
        <f>ROUND(1+(INDEX(CachTinhDiem!$B$15:$E$20,MATCH($C1218,CachTinhDiem!$A$15:$A$20,0),MATCH($B1218,CachTinhDiem!$B$14:$E$14,0))-1)*9/4,1)</f>
        <v>10</v>
      </c>
      <c r="M1218" s="19">
        <f t="shared" ref="M1218:M1281" si="19">MAX(0,$D1218-$F1218,$F1218-$E1218)</f>
        <v>4</v>
      </c>
      <c r="N1218" s="23">
        <f>MAX(0,1-M1218*CachTinhDiem!$B$25)</f>
        <v>0.6</v>
      </c>
      <c r="O1218" s="20">
        <f>ROUND((CachTinhDiem!$B$23*K1218+CachTinhDiem!$B$24*L1218)*N1218,1)</f>
        <v>3.4</v>
      </c>
      <c r="P1218" s="19" t="s">
        <v>3227</v>
      </c>
    </row>
    <row r="1219" spans="1:16" ht="15" customHeight="1" x14ac:dyDescent="0.35">
      <c r="A1219" s="18" t="s">
        <v>1423</v>
      </c>
      <c r="B1219" s="18" t="s">
        <v>3229</v>
      </c>
      <c r="C1219" s="18" t="s">
        <v>138</v>
      </c>
      <c r="D1219" s="19">
        <v>12</v>
      </c>
      <c r="E1219" s="19">
        <v>31</v>
      </c>
      <c r="F1219" s="19">
        <v>25</v>
      </c>
      <c r="G1219" s="19">
        <v>2</v>
      </c>
      <c r="H1219" s="19">
        <v>3</v>
      </c>
      <c r="I1219" s="19">
        <v>4</v>
      </c>
      <c r="J1219" s="19">
        <v>3</v>
      </c>
      <c r="K1219" s="20">
        <f>ROUND(1+(SUMPRODUCT(INDEX(CachTinhDiem!$B$8:$E$11,MATCH($B1219,CachTinhDiem!$A$8:$A$11,0),0),$G1219:$J1219)-1)*9/4,1)</f>
        <v>6</v>
      </c>
      <c r="L1219" s="20">
        <f>ROUND(1+(INDEX(CachTinhDiem!$B$15:$E$20,MATCH($C1219,CachTinhDiem!$A$15:$A$20,0),MATCH($B1219,CachTinhDiem!$B$14:$E$14,0))-1)*9/4,1)</f>
        <v>7.8</v>
      </c>
      <c r="M1219" s="19">
        <f t="shared" si="19"/>
        <v>0</v>
      </c>
      <c r="N1219" s="23">
        <f>MAX(0,1-M1219*CachTinhDiem!$B$25)</f>
        <v>1</v>
      </c>
      <c r="O1219" s="20">
        <f>ROUND((CachTinhDiem!$B$23*K1219+CachTinhDiem!$B$24*L1219)*N1219,1)</f>
        <v>6.5</v>
      </c>
      <c r="P1219" s="19" t="s">
        <v>3227</v>
      </c>
    </row>
    <row r="1220" spans="1:16" ht="15" customHeight="1" x14ac:dyDescent="0.35">
      <c r="A1220" s="18" t="s">
        <v>3124</v>
      </c>
      <c r="B1220" s="18" t="s">
        <v>3226</v>
      </c>
      <c r="C1220" s="18" t="s">
        <v>115</v>
      </c>
      <c r="D1220" s="19">
        <v>17</v>
      </c>
      <c r="E1220" s="19">
        <v>40</v>
      </c>
      <c r="F1220" s="19">
        <v>16</v>
      </c>
      <c r="G1220" s="19">
        <v>2</v>
      </c>
      <c r="H1220" s="19">
        <v>2</v>
      </c>
      <c r="I1220" s="19">
        <v>4</v>
      </c>
      <c r="J1220" s="19">
        <v>3</v>
      </c>
      <c r="K1220" s="20">
        <f>ROUND(1+(SUMPRODUCT(INDEX(CachTinhDiem!$B$8:$E$11,MATCH($B1220,CachTinhDiem!$A$8:$A$11,0),0),$G1220:$J1220)-1)*9/4,1)</f>
        <v>6</v>
      </c>
      <c r="L1220" s="20">
        <f>ROUND(1+(INDEX(CachTinhDiem!$B$15:$E$20,MATCH($C1220,CachTinhDiem!$A$15:$A$20,0),MATCH($B1220,CachTinhDiem!$B$14:$E$14,0))-1)*9/4,1)</f>
        <v>10</v>
      </c>
      <c r="M1220" s="19">
        <f t="shared" si="19"/>
        <v>1</v>
      </c>
      <c r="N1220" s="23">
        <f>MAX(0,1-M1220*CachTinhDiem!$B$25)</f>
        <v>0.9</v>
      </c>
      <c r="O1220" s="20">
        <f>ROUND((CachTinhDiem!$B$23*K1220+CachTinhDiem!$B$24*L1220)*N1220,1)</f>
        <v>6.5</v>
      </c>
      <c r="P1220" s="19" t="s">
        <v>3225</v>
      </c>
    </row>
    <row r="1221" spans="1:16" ht="15" customHeight="1" x14ac:dyDescent="0.35">
      <c r="A1221" s="18" t="s">
        <v>672</v>
      </c>
      <c r="B1221" s="18" t="s">
        <v>3228</v>
      </c>
      <c r="C1221" s="18" t="s">
        <v>110</v>
      </c>
      <c r="D1221" s="19">
        <v>22</v>
      </c>
      <c r="E1221" s="19">
        <v>40</v>
      </c>
      <c r="F1221" s="19">
        <v>24</v>
      </c>
      <c r="G1221" s="19">
        <v>1</v>
      </c>
      <c r="H1221" s="19">
        <v>5</v>
      </c>
      <c r="I1221" s="19">
        <v>3</v>
      </c>
      <c r="J1221" s="19">
        <v>2</v>
      </c>
      <c r="K1221" s="20">
        <f>ROUND(1+(SUMPRODUCT(INDEX(CachTinhDiem!$B$8:$E$11,MATCH($B1221,CachTinhDiem!$A$8:$A$11,0),0),$G1221:$J1221)-1)*9/4,1)</f>
        <v>5.0999999999999996</v>
      </c>
      <c r="L1221" s="20">
        <f>ROUND(1+(INDEX(CachTinhDiem!$B$15:$E$20,MATCH($C1221,CachTinhDiem!$A$15:$A$20,0),MATCH($B1221,CachTinhDiem!$B$14:$E$14,0))-1)*9/4,1)</f>
        <v>7.8</v>
      </c>
      <c r="M1221" s="19">
        <f t="shared" si="19"/>
        <v>0</v>
      </c>
      <c r="N1221" s="23">
        <f>MAX(0,1-M1221*CachTinhDiem!$B$25)</f>
        <v>1</v>
      </c>
      <c r="O1221" s="20">
        <f>ROUND((CachTinhDiem!$B$23*K1221+CachTinhDiem!$B$24*L1221)*N1221,1)</f>
        <v>5.9</v>
      </c>
      <c r="P1221" s="19" t="s">
        <v>3227</v>
      </c>
    </row>
    <row r="1222" spans="1:16" ht="15" customHeight="1" x14ac:dyDescent="0.35">
      <c r="A1222" s="18" t="s">
        <v>2287</v>
      </c>
      <c r="B1222" s="18" t="s">
        <v>3224</v>
      </c>
      <c r="C1222" s="18" t="s">
        <v>115</v>
      </c>
      <c r="D1222" s="19">
        <v>18</v>
      </c>
      <c r="E1222" s="19">
        <v>36</v>
      </c>
      <c r="F1222" s="19">
        <v>31</v>
      </c>
      <c r="G1222" s="19">
        <v>2</v>
      </c>
      <c r="H1222" s="19">
        <v>4</v>
      </c>
      <c r="I1222" s="19">
        <v>3</v>
      </c>
      <c r="J1222" s="19">
        <v>4</v>
      </c>
      <c r="K1222" s="20">
        <f>ROUND(1+(SUMPRODUCT(INDEX(CachTinhDiem!$B$8:$E$11,MATCH($B1222,CachTinhDiem!$A$8:$A$11,0),0),$G1222:$J1222)-1)*9/4,1)</f>
        <v>5.7</v>
      </c>
      <c r="L1222" s="20">
        <f>ROUND(1+(INDEX(CachTinhDiem!$B$15:$E$20,MATCH($C1222,CachTinhDiem!$A$15:$A$20,0),MATCH($B1222,CachTinhDiem!$B$14:$E$14,0))-1)*9/4,1)</f>
        <v>7.8</v>
      </c>
      <c r="M1222" s="19">
        <f t="shared" si="19"/>
        <v>0</v>
      </c>
      <c r="N1222" s="23">
        <f>MAX(0,1-M1222*CachTinhDiem!$B$25)</f>
        <v>1</v>
      </c>
      <c r="O1222" s="20">
        <f>ROUND((CachTinhDiem!$B$23*K1222+CachTinhDiem!$B$24*L1222)*N1222,1)</f>
        <v>6.3</v>
      </c>
      <c r="P1222" s="19" t="s">
        <v>3227</v>
      </c>
    </row>
    <row r="1223" spans="1:16" ht="15" customHeight="1" x14ac:dyDescent="0.35">
      <c r="A1223" s="18" t="s">
        <v>3112</v>
      </c>
      <c r="B1223" s="18" t="s">
        <v>3226</v>
      </c>
      <c r="C1223" s="18" t="s">
        <v>90</v>
      </c>
      <c r="D1223" s="19">
        <v>23</v>
      </c>
      <c r="E1223" s="19">
        <v>40</v>
      </c>
      <c r="F1223" s="19">
        <v>37</v>
      </c>
      <c r="G1223" s="19">
        <v>1</v>
      </c>
      <c r="H1223" s="19">
        <v>3</v>
      </c>
      <c r="I1223" s="19">
        <v>3</v>
      </c>
      <c r="J1223" s="19">
        <v>1</v>
      </c>
      <c r="K1223" s="20">
        <f>ROUND(1+(SUMPRODUCT(INDEX(CachTinhDiem!$B$8:$E$11,MATCH($B1223,CachTinhDiem!$A$8:$A$11,0),0),$G1223:$J1223)-1)*9/4,1)</f>
        <v>4.5999999999999996</v>
      </c>
      <c r="L1223" s="20">
        <f>ROUND(1+(INDEX(CachTinhDiem!$B$15:$E$20,MATCH($C1223,CachTinhDiem!$A$15:$A$20,0),MATCH($B1223,CachTinhDiem!$B$14:$E$14,0))-1)*9/4,1)</f>
        <v>7.8</v>
      </c>
      <c r="M1223" s="19">
        <f t="shared" si="19"/>
        <v>0</v>
      </c>
      <c r="N1223" s="23">
        <f>MAX(0,1-M1223*CachTinhDiem!$B$25)</f>
        <v>1</v>
      </c>
      <c r="O1223" s="20">
        <f>ROUND((CachTinhDiem!$B$23*K1223+CachTinhDiem!$B$24*L1223)*N1223,1)</f>
        <v>5.6</v>
      </c>
      <c r="P1223" s="19" t="s">
        <v>3227</v>
      </c>
    </row>
    <row r="1224" spans="1:16" ht="15" customHeight="1" x14ac:dyDescent="0.35">
      <c r="A1224" s="18" t="s">
        <v>565</v>
      </c>
      <c r="B1224" s="18" t="s">
        <v>3226</v>
      </c>
      <c r="C1224" s="18" t="s">
        <v>138</v>
      </c>
      <c r="D1224" s="19">
        <v>23</v>
      </c>
      <c r="E1224" s="19">
        <v>40</v>
      </c>
      <c r="F1224" s="19">
        <v>26</v>
      </c>
      <c r="G1224" s="19">
        <v>1</v>
      </c>
      <c r="H1224" s="19">
        <v>5</v>
      </c>
      <c r="I1224" s="19">
        <v>5</v>
      </c>
      <c r="J1224" s="19">
        <v>3</v>
      </c>
      <c r="K1224" s="20">
        <f>ROUND(1+(SUMPRODUCT(INDEX(CachTinhDiem!$B$8:$E$11,MATCH($B1224,CachTinhDiem!$A$8:$A$11,0),0),$G1224:$J1224)-1)*9/4,1)</f>
        <v>9.1</v>
      </c>
      <c r="L1224" s="20">
        <f>ROUND(1+(INDEX(CachTinhDiem!$B$15:$E$20,MATCH($C1224,CachTinhDiem!$A$15:$A$20,0),MATCH($B1224,CachTinhDiem!$B$14:$E$14,0))-1)*9/4,1)</f>
        <v>7.8</v>
      </c>
      <c r="M1224" s="19">
        <f t="shared" si="19"/>
        <v>0</v>
      </c>
      <c r="N1224" s="23">
        <f>MAX(0,1-M1224*CachTinhDiem!$B$25)</f>
        <v>1</v>
      </c>
      <c r="O1224" s="20">
        <f>ROUND((CachTinhDiem!$B$23*K1224+CachTinhDiem!$B$24*L1224)*N1224,1)</f>
        <v>8.6999999999999993</v>
      </c>
      <c r="P1224" s="19" t="s">
        <v>3227</v>
      </c>
    </row>
    <row r="1225" spans="1:16" ht="15" customHeight="1" x14ac:dyDescent="0.35">
      <c r="A1225" s="18" t="s">
        <v>656</v>
      </c>
      <c r="B1225" s="18" t="s">
        <v>3224</v>
      </c>
      <c r="C1225" s="18" t="s">
        <v>103</v>
      </c>
      <c r="D1225" s="19">
        <v>13</v>
      </c>
      <c r="E1225" s="19">
        <v>29</v>
      </c>
      <c r="F1225" s="19">
        <v>32</v>
      </c>
      <c r="G1225" s="19">
        <v>2</v>
      </c>
      <c r="H1225" s="19">
        <v>5</v>
      </c>
      <c r="I1225" s="19">
        <v>3</v>
      </c>
      <c r="J1225" s="19">
        <v>4</v>
      </c>
      <c r="K1225" s="20">
        <f>ROUND(1+(SUMPRODUCT(INDEX(CachTinhDiem!$B$8:$E$11,MATCH($B1225,CachTinhDiem!$A$8:$A$11,0),0),$G1225:$J1225)-1)*9/4,1)</f>
        <v>6.2</v>
      </c>
      <c r="L1225" s="20">
        <f>ROUND(1+(INDEX(CachTinhDiem!$B$15:$E$20,MATCH($C1225,CachTinhDiem!$A$15:$A$20,0),MATCH($B1225,CachTinhDiem!$B$14:$E$14,0))-1)*9/4,1)</f>
        <v>3.3</v>
      </c>
      <c r="M1225" s="19">
        <f t="shared" si="19"/>
        <v>3</v>
      </c>
      <c r="N1225" s="23">
        <f>MAX(0,1-M1225*CachTinhDiem!$B$25)</f>
        <v>0.7</v>
      </c>
      <c r="O1225" s="20">
        <f>ROUND((CachTinhDiem!$B$23*K1225+CachTinhDiem!$B$24*L1225)*N1225,1)</f>
        <v>3.7</v>
      </c>
      <c r="P1225" s="19" t="s">
        <v>3225</v>
      </c>
    </row>
    <row r="1226" spans="1:16" ht="15" customHeight="1" x14ac:dyDescent="0.35">
      <c r="A1226" s="18" t="s">
        <v>2682</v>
      </c>
      <c r="B1226" s="18" t="s">
        <v>3228</v>
      </c>
      <c r="C1226" s="18" t="s">
        <v>103</v>
      </c>
      <c r="D1226" s="19">
        <v>7</v>
      </c>
      <c r="E1226" s="19">
        <v>35</v>
      </c>
      <c r="F1226" s="19">
        <v>22</v>
      </c>
      <c r="G1226" s="19">
        <v>4</v>
      </c>
      <c r="H1226" s="19">
        <v>1</v>
      </c>
      <c r="I1226" s="19">
        <v>3</v>
      </c>
      <c r="J1226" s="19">
        <v>5</v>
      </c>
      <c r="K1226" s="20">
        <f>ROUND(1+(SUMPRODUCT(INDEX(CachTinhDiem!$B$8:$E$11,MATCH($B1226,CachTinhDiem!$A$8:$A$11,0),0),$G1226:$J1226)-1)*9/4,1)</f>
        <v>7.3</v>
      </c>
      <c r="L1226" s="20">
        <f>ROUND(1+(INDEX(CachTinhDiem!$B$15:$E$20,MATCH($C1226,CachTinhDiem!$A$15:$A$20,0),MATCH($B1226,CachTinhDiem!$B$14:$E$14,0))-1)*9/4,1)</f>
        <v>10</v>
      </c>
      <c r="M1226" s="19">
        <f t="shared" si="19"/>
        <v>0</v>
      </c>
      <c r="N1226" s="23">
        <f>MAX(0,1-M1226*CachTinhDiem!$B$25)</f>
        <v>1</v>
      </c>
      <c r="O1226" s="20">
        <f>ROUND((CachTinhDiem!$B$23*K1226+CachTinhDiem!$B$24*L1226)*N1226,1)</f>
        <v>8.1</v>
      </c>
      <c r="P1226" s="19" t="s">
        <v>3227</v>
      </c>
    </row>
    <row r="1227" spans="1:16" ht="15" customHeight="1" x14ac:dyDescent="0.35">
      <c r="A1227" s="18" t="s">
        <v>2925</v>
      </c>
      <c r="B1227" s="18" t="s">
        <v>3229</v>
      </c>
      <c r="C1227" s="18" t="s">
        <v>90</v>
      </c>
      <c r="D1227" s="19">
        <v>5</v>
      </c>
      <c r="E1227" s="19">
        <v>39</v>
      </c>
      <c r="F1227" s="19">
        <v>5</v>
      </c>
      <c r="G1227" s="19">
        <v>4</v>
      </c>
      <c r="H1227" s="19">
        <v>2</v>
      </c>
      <c r="I1227" s="19">
        <v>4</v>
      </c>
      <c r="J1227" s="19">
        <v>2</v>
      </c>
      <c r="K1227" s="20">
        <f>ROUND(1+(SUMPRODUCT(INDEX(CachTinhDiem!$B$8:$E$11,MATCH($B1227,CachTinhDiem!$A$8:$A$11,0),0),$G1227:$J1227)-1)*9/4,1)</f>
        <v>5.0999999999999996</v>
      </c>
      <c r="L1227" s="20">
        <f>ROUND(1+(INDEX(CachTinhDiem!$B$15:$E$20,MATCH($C1227,CachTinhDiem!$A$15:$A$20,0),MATCH($B1227,CachTinhDiem!$B$14:$E$14,0))-1)*9/4,1)</f>
        <v>7.8</v>
      </c>
      <c r="M1227" s="19">
        <f t="shared" si="19"/>
        <v>0</v>
      </c>
      <c r="N1227" s="23">
        <f>MAX(0,1-M1227*CachTinhDiem!$B$25)</f>
        <v>1</v>
      </c>
      <c r="O1227" s="20">
        <f>ROUND((CachTinhDiem!$B$23*K1227+CachTinhDiem!$B$24*L1227)*N1227,1)</f>
        <v>5.9</v>
      </c>
      <c r="P1227" s="19" t="s">
        <v>3225</v>
      </c>
    </row>
    <row r="1228" spans="1:16" ht="15" customHeight="1" x14ac:dyDescent="0.35">
      <c r="A1228" s="18" t="s">
        <v>2410</v>
      </c>
      <c r="B1228" s="18" t="s">
        <v>3224</v>
      </c>
      <c r="C1228" s="18" t="s">
        <v>110</v>
      </c>
      <c r="D1228" s="19">
        <v>22</v>
      </c>
      <c r="E1228" s="19">
        <v>39</v>
      </c>
      <c r="F1228" s="19">
        <v>6</v>
      </c>
      <c r="G1228" s="19">
        <v>1</v>
      </c>
      <c r="H1228" s="19">
        <v>5</v>
      </c>
      <c r="I1228" s="19">
        <v>1</v>
      </c>
      <c r="J1228" s="19">
        <v>3</v>
      </c>
      <c r="K1228" s="20">
        <f>ROUND(1+(SUMPRODUCT(INDEX(CachTinhDiem!$B$8:$E$11,MATCH($B1228,CachTinhDiem!$A$8:$A$11,0),0),$G1228:$J1228)-1)*9/4,1)</f>
        <v>3.3</v>
      </c>
      <c r="L1228" s="20">
        <f>ROUND(1+(INDEX(CachTinhDiem!$B$15:$E$20,MATCH($C1228,CachTinhDiem!$A$15:$A$20,0),MATCH($B1228,CachTinhDiem!$B$14:$E$14,0))-1)*9/4,1)</f>
        <v>5.5</v>
      </c>
      <c r="M1228" s="19">
        <f t="shared" si="19"/>
        <v>16</v>
      </c>
      <c r="N1228" s="23">
        <f>MAX(0,1-M1228*CachTinhDiem!$B$25)</f>
        <v>0</v>
      </c>
      <c r="O1228" s="20">
        <f>ROUND((CachTinhDiem!$B$23*K1228+CachTinhDiem!$B$24*L1228)*N1228,1)</f>
        <v>0</v>
      </c>
      <c r="P1228" s="19" t="s">
        <v>3227</v>
      </c>
    </row>
    <row r="1229" spans="1:16" ht="15" customHeight="1" x14ac:dyDescent="0.35">
      <c r="A1229" s="18" t="s">
        <v>559</v>
      </c>
      <c r="B1229" s="18" t="s">
        <v>3224</v>
      </c>
      <c r="C1229" s="18" t="s">
        <v>90</v>
      </c>
      <c r="D1229" s="19">
        <v>20</v>
      </c>
      <c r="E1229" s="19">
        <v>37</v>
      </c>
      <c r="F1229" s="19">
        <v>28</v>
      </c>
      <c r="G1229" s="19">
        <v>2</v>
      </c>
      <c r="H1229" s="19">
        <v>5</v>
      </c>
      <c r="I1229" s="19">
        <v>3</v>
      </c>
      <c r="J1229" s="19">
        <v>1</v>
      </c>
      <c r="K1229" s="20">
        <f>ROUND(1+(SUMPRODUCT(INDEX(CachTinhDiem!$B$8:$E$11,MATCH($B1229,CachTinhDiem!$A$8:$A$11,0),0),$G1229:$J1229)-1)*9/4,1)</f>
        <v>5.5</v>
      </c>
      <c r="L1229" s="20">
        <f>ROUND(1+(INDEX(CachTinhDiem!$B$15:$E$20,MATCH($C1229,CachTinhDiem!$A$15:$A$20,0),MATCH($B1229,CachTinhDiem!$B$14:$E$14,0))-1)*9/4,1)</f>
        <v>5.5</v>
      </c>
      <c r="M1229" s="19">
        <f t="shared" si="19"/>
        <v>0</v>
      </c>
      <c r="N1229" s="23">
        <f>MAX(0,1-M1229*CachTinhDiem!$B$25)</f>
        <v>1</v>
      </c>
      <c r="O1229" s="20">
        <f>ROUND((CachTinhDiem!$B$23*K1229+CachTinhDiem!$B$24*L1229)*N1229,1)</f>
        <v>5.5</v>
      </c>
      <c r="P1229" s="19" t="s">
        <v>3225</v>
      </c>
    </row>
    <row r="1230" spans="1:16" ht="15" customHeight="1" x14ac:dyDescent="0.35">
      <c r="A1230" s="18" t="s">
        <v>1423</v>
      </c>
      <c r="B1230" s="18" t="s">
        <v>3226</v>
      </c>
      <c r="C1230" s="18" t="s">
        <v>138</v>
      </c>
      <c r="D1230" s="19">
        <v>12</v>
      </c>
      <c r="E1230" s="19">
        <v>31</v>
      </c>
      <c r="F1230" s="19">
        <v>18</v>
      </c>
      <c r="G1230" s="19">
        <v>2</v>
      </c>
      <c r="H1230" s="19">
        <v>3</v>
      </c>
      <c r="I1230" s="19">
        <v>4</v>
      </c>
      <c r="J1230" s="19">
        <v>3</v>
      </c>
      <c r="K1230" s="20">
        <f>ROUND(1+(SUMPRODUCT(INDEX(CachTinhDiem!$B$8:$E$11,MATCH($B1230,CachTinhDiem!$A$8:$A$11,0),0),$G1230:$J1230)-1)*9/4,1)</f>
        <v>6.6</v>
      </c>
      <c r="L1230" s="20">
        <f>ROUND(1+(INDEX(CachTinhDiem!$B$15:$E$20,MATCH($C1230,CachTinhDiem!$A$15:$A$20,0),MATCH($B1230,CachTinhDiem!$B$14:$E$14,0))-1)*9/4,1)</f>
        <v>7.8</v>
      </c>
      <c r="M1230" s="19">
        <f t="shared" si="19"/>
        <v>0</v>
      </c>
      <c r="N1230" s="23">
        <f>MAX(0,1-M1230*CachTinhDiem!$B$25)</f>
        <v>1</v>
      </c>
      <c r="O1230" s="20">
        <f>ROUND((CachTinhDiem!$B$23*K1230+CachTinhDiem!$B$24*L1230)*N1230,1)</f>
        <v>7</v>
      </c>
      <c r="P1230" s="19" t="s">
        <v>3227</v>
      </c>
    </row>
    <row r="1231" spans="1:16" ht="15" customHeight="1" x14ac:dyDescent="0.35">
      <c r="A1231" s="18" t="s">
        <v>2312</v>
      </c>
      <c r="B1231" s="18" t="s">
        <v>3228</v>
      </c>
      <c r="C1231" s="18" t="s">
        <v>103</v>
      </c>
      <c r="D1231" s="19">
        <v>17</v>
      </c>
      <c r="E1231" s="19">
        <v>33</v>
      </c>
      <c r="F1231" s="19">
        <v>6</v>
      </c>
      <c r="G1231" s="19">
        <v>2</v>
      </c>
      <c r="H1231" s="19">
        <v>3</v>
      </c>
      <c r="I1231" s="19">
        <v>2</v>
      </c>
      <c r="J1231" s="19">
        <v>5</v>
      </c>
      <c r="K1231" s="20">
        <f>ROUND(1+(SUMPRODUCT(INDEX(CachTinhDiem!$B$8:$E$11,MATCH($B1231,CachTinhDiem!$A$8:$A$11,0),0),$G1231:$J1231)-1)*9/4,1)</f>
        <v>7.8</v>
      </c>
      <c r="L1231" s="20">
        <f>ROUND(1+(INDEX(CachTinhDiem!$B$15:$E$20,MATCH($C1231,CachTinhDiem!$A$15:$A$20,0),MATCH($B1231,CachTinhDiem!$B$14:$E$14,0))-1)*9/4,1)</f>
        <v>10</v>
      </c>
      <c r="M1231" s="19">
        <f t="shared" si="19"/>
        <v>11</v>
      </c>
      <c r="N1231" s="23">
        <f>MAX(0,1-M1231*CachTinhDiem!$B$25)</f>
        <v>0</v>
      </c>
      <c r="O1231" s="20">
        <f>ROUND((CachTinhDiem!$B$23*K1231+CachTinhDiem!$B$24*L1231)*N1231,1)</f>
        <v>0</v>
      </c>
      <c r="P1231" s="19" t="s">
        <v>3227</v>
      </c>
    </row>
    <row r="1232" spans="1:16" ht="15" customHeight="1" x14ac:dyDescent="0.35">
      <c r="A1232" s="18" t="s">
        <v>3196</v>
      </c>
      <c r="B1232" s="18" t="s">
        <v>3224</v>
      </c>
      <c r="C1232" s="18" t="s">
        <v>115</v>
      </c>
      <c r="D1232" s="19">
        <v>18</v>
      </c>
      <c r="E1232" s="19">
        <v>40</v>
      </c>
      <c r="F1232" s="19">
        <v>27</v>
      </c>
      <c r="G1232" s="19">
        <v>2</v>
      </c>
      <c r="H1232" s="19">
        <v>2</v>
      </c>
      <c r="I1232" s="19">
        <v>4</v>
      </c>
      <c r="J1232" s="19">
        <v>4</v>
      </c>
      <c r="K1232" s="20">
        <f>ROUND(1+(SUMPRODUCT(INDEX(CachTinhDiem!$B$8:$E$11,MATCH($B1232,CachTinhDiem!$A$8:$A$11,0),0),$G1232:$J1232)-1)*9/4,1)</f>
        <v>6</v>
      </c>
      <c r="L1232" s="20">
        <f>ROUND(1+(INDEX(CachTinhDiem!$B$15:$E$20,MATCH($C1232,CachTinhDiem!$A$15:$A$20,0),MATCH($B1232,CachTinhDiem!$B$14:$E$14,0))-1)*9/4,1)</f>
        <v>7.8</v>
      </c>
      <c r="M1232" s="19">
        <f t="shared" si="19"/>
        <v>0</v>
      </c>
      <c r="N1232" s="23">
        <f>MAX(0,1-M1232*CachTinhDiem!$B$25)</f>
        <v>1</v>
      </c>
      <c r="O1232" s="20">
        <f>ROUND((CachTinhDiem!$B$23*K1232+CachTinhDiem!$B$24*L1232)*N1232,1)</f>
        <v>6.5</v>
      </c>
      <c r="P1232" s="19" t="s">
        <v>3227</v>
      </c>
    </row>
    <row r="1233" spans="1:16" ht="15" customHeight="1" x14ac:dyDescent="0.35">
      <c r="A1233" s="18" t="s">
        <v>2040</v>
      </c>
      <c r="B1233" s="18" t="s">
        <v>3229</v>
      </c>
      <c r="C1233" s="18" t="s">
        <v>115</v>
      </c>
      <c r="D1233" s="19">
        <v>5</v>
      </c>
      <c r="E1233" s="19">
        <v>20</v>
      </c>
      <c r="F1233" s="19">
        <v>26</v>
      </c>
      <c r="G1233" s="19">
        <v>4</v>
      </c>
      <c r="H1233" s="19">
        <v>1</v>
      </c>
      <c r="I1233" s="19">
        <v>3</v>
      </c>
      <c r="J1233" s="19">
        <v>3</v>
      </c>
      <c r="K1233" s="20">
        <f>ROUND(1+(SUMPRODUCT(INDEX(CachTinhDiem!$B$8:$E$11,MATCH($B1233,CachTinhDiem!$A$8:$A$11,0),0),$G1233:$J1233)-1)*9/4,1)</f>
        <v>4.4000000000000004</v>
      </c>
      <c r="L1233" s="20">
        <f>ROUND(1+(INDEX(CachTinhDiem!$B$15:$E$20,MATCH($C1233,CachTinhDiem!$A$15:$A$20,0),MATCH($B1233,CachTinhDiem!$B$14:$E$14,0))-1)*9/4,1)</f>
        <v>10</v>
      </c>
      <c r="M1233" s="19">
        <f t="shared" si="19"/>
        <v>6</v>
      </c>
      <c r="N1233" s="23">
        <f>MAX(0,1-M1233*CachTinhDiem!$B$25)</f>
        <v>0.39999999999999991</v>
      </c>
      <c r="O1233" s="20">
        <f>ROUND((CachTinhDiem!$B$23*K1233+CachTinhDiem!$B$24*L1233)*N1233,1)</f>
        <v>2.4</v>
      </c>
      <c r="P1233" s="19" t="s">
        <v>3225</v>
      </c>
    </row>
    <row r="1234" spans="1:16" ht="15" customHeight="1" x14ac:dyDescent="0.35">
      <c r="A1234" s="18" t="s">
        <v>1383</v>
      </c>
      <c r="B1234" s="18" t="s">
        <v>3228</v>
      </c>
      <c r="C1234" s="18" t="s">
        <v>150</v>
      </c>
      <c r="D1234" s="19">
        <v>5</v>
      </c>
      <c r="E1234" s="19">
        <v>17</v>
      </c>
      <c r="F1234" s="19">
        <v>36</v>
      </c>
      <c r="G1234" s="19">
        <v>4</v>
      </c>
      <c r="H1234" s="19">
        <v>1</v>
      </c>
      <c r="I1234" s="19">
        <v>2</v>
      </c>
      <c r="J1234" s="19">
        <v>3</v>
      </c>
      <c r="K1234" s="20">
        <f>ROUND(1+(SUMPRODUCT(INDEX(CachTinhDiem!$B$8:$E$11,MATCH($B1234,CachTinhDiem!$A$8:$A$11,0),0),$G1234:$J1234)-1)*9/4,1)</f>
        <v>4.2</v>
      </c>
      <c r="L1234" s="20">
        <f>ROUND(1+(INDEX(CachTinhDiem!$B$15:$E$20,MATCH($C1234,CachTinhDiem!$A$15:$A$20,0),MATCH($B1234,CachTinhDiem!$B$14:$E$14,0))-1)*9/4,1)</f>
        <v>5.5</v>
      </c>
      <c r="M1234" s="19">
        <f t="shared" si="19"/>
        <v>19</v>
      </c>
      <c r="N1234" s="23">
        <f>MAX(0,1-M1234*CachTinhDiem!$B$25)</f>
        <v>0</v>
      </c>
      <c r="O1234" s="20">
        <f>ROUND((CachTinhDiem!$B$23*K1234+CachTinhDiem!$B$24*L1234)*N1234,1)</f>
        <v>0</v>
      </c>
      <c r="P1234" s="19" t="s">
        <v>3227</v>
      </c>
    </row>
    <row r="1235" spans="1:16" ht="15" customHeight="1" x14ac:dyDescent="0.35">
      <c r="A1235" s="18" t="s">
        <v>2289</v>
      </c>
      <c r="B1235" s="18" t="s">
        <v>3229</v>
      </c>
      <c r="C1235" s="18" t="s">
        <v>110</v>
      </c>
      <c r="D1235" s="19">
        <v>8</v>
      </c>
      <c r="E1235" s="19">
        <v>23</v>
      </c>
      <c r="F1235" s="19">
        <v>39</v>
      </c>
      <c r="G1235" s="19">
        <v>4</v>
      </c>
      <c r="H1235" s="19">
        <v>2</v>
      </c>
      <c r="I1235" s="19">
        <v>4</v>
      </c>
      <c r="J1235" s="19">
        <v>3</v>
      </c>
      <c r="K1235" s="20">
        <f>ROUND(1+(SUMPRODUCT(INDEX(CachTinhDiem!$B$8:$E$11,MATCH($B1235,CachTinhDiem!$A$8:$A$11,0),0),$G1235:$J1235)-1)*9/4,1)</f>
        <v>5.7</v>
      </c>
      <c r="L1235" s="20">
        <f>ROUND(1+(INDEX(CachTinhDiem!$B$15:$E$20,MATCH($C1235,CachTinhDiem!$A$15:$A$20,0),MATCH($B1235,CachTinhDiem!$B$14:$E$14,0))-1)*9/4,1)</f>
        <v>7.8</v>
      </c>
      <c r="M1235" s="19">
        <f t="shared" si="19"/>
        <v>16</v>
      </c>
      <c r="N1235" s="23">
        <f>MAX(0,1-M1235*CachTinhDiem!$B$25)</f>
        <v>0</v>
      </c>
      <c r="O1235" s="20">
        <f>ROUND((CachTinhDiem!$B$23*K1235+CachTinhDiem!$B$24*L1235)*N1235,1)</f>
        <v>0</v>
      </c>
      <c r="P1235" s="19" t="s">
        <v>3227</v>
      </c>
    </row>
    <row r="1236" spans="1:16" ht="15" customHeight="1" x14ac:dyDescent="0.35">
      <c r="A1236" s="18" t="s">
        <v>818</v>
      </c>
      <c r="B1236" s="18" t="s">
        <v>3226</v>
      </c>
      <c r="C1236" s="18" t="s">
        <v>110</v>
      </c>
      <c r="D1236" s="19">
        <v>18</v>
      </c>
      <c r="E1236" s="19">
        <v>32</v>
      </c>
      <c r="F1236" s="19">
        <v>10</v>
      </c>
      <c r="G1236" s="19">
        <v>2</v>
      </c>
      <c r="H1236" s="19">
        <v>5</v>
      </c>
      <c r="I1236" s="19">
        <v>3</v>
      </c>
      <c r="J1236" s="19">
        <v>3</v>
      </c>
      <c r="K1236" s="20">
        <f>ROUND(1+(SUMPRODUCT(INDEX(CachTinhDiem!$B$8:$E$11,MATCH($B1236,CachTinhDiem!$A$8:$A$11,0),0),$G1236:$J1236)-1)*9/4,1)</f>
        <v>6.9</v>
      </c>
      <c r="L1236" s="20">
        <f>ROUND(1+(INDEX(CachTinhDiem!$B$15:$E$20,MATCH($C1236,CachTinhDiem!$A$15:$A$20,0),MATCH($B1236,CachTinhDiem!$B$14:$E$14,0))-1)*9/4,1)</f>
        <v>5.5</v>
      </c>
      <c r="M1236" s="19">
        <f t="shared" si="19"/>
        <v>8</v>
      </c>
      <c r="N1236" s="23">
        <f>MAX(0,1-M1236*CachTinhDiem!$B$25)</f>
        <v>0.19999999999999996</v>
      </c>
      <c r="O1236" s="20">
        <f>ROUND((CachTinhDiem!$B$23*K1236+CachTinhDiem!$B$24*L1236)*N1236,1)</f>
        <v>1.3</v>
      </c>
      <c r="P1236" s="19" t="s">
        <v>3225</v>
      </c>
    </row>
    <row r="1237" spans="1:16" ht="15" customHeight="1" x14ac:dyDescent="0.35">
      <c r="A1237" s="18" t="s">
        <v>1455</v>
      </c>
      <c r="B1237" s="18" t="s">
        <v>3224</v>
      </c>
      <c r="C1237" s="18" t="s">
        <v>115</v>
      </c>
      <c r="D1237" s="19">
        <v>9</v>
      </c>
      <c r="E1237" s="19">
        <v>28</v>
      </c>
      <c r="F1237" s="19">
        <v>25</v>
      </c>
      <c r="G1237" s="19">
        <v>3</v>
      </c>
      <c r="H1237" s="19">
        <v>3</v>
      </c>
      <c r="I1237" s="19">
        <v>4</v>
      </c>
      <c r="J1237" s="19">
        <v>3</v>
      </c>
      <c r="K1237" s="20">
        <f>ROUND(1+(SUMPRODUCT(INDEX(CachTinhDiem!$B$8:$E$11,MATCH($B1237,CachTinhDiem!$A$8:$A$11,0),0),$G1237:$J1237)-1)*9/4,1)</f>
        <v>6.6</v>
      </c>
      <c r="L1237" s="20">
        <f>ROUND(1+(INDEX(CachTinhDiem!$B$15:$E$20,MATCH($C1237,CachTinhDiem!$A$15:$A$20,0),MATCH($B1237,CachTinhDiem!$B$14:$E$14,0))-1)*9/4,1)</f>
        <v>7.8</v>
      </c>
      <c r="M1237" s="19">
        <f t="shared" si="19"/>
        <v>0</v>
      </c>
      <c r="N1237" s="23">
        <f>MAX(0,1-M1237*CachTinhDiem!$B$25)</f>
        <v>1</v>
      </c>
      <c r="O1237" s="20">
        <f>ROUND((CachTinhDiem!$B$23*K1237+CachTinhDiem!$B$24*L1237)*N1237,1)</f>
        <v>7</v>
      </c>
      <c r="P1237" s="19" t="s">
        <v>3227</v>
      </c>
    </row>
    <row r="1238" spans="1:16" ht="15" customHeight="1" x14ac:dyDescent="0.35">
      <c r="A1238" s="18" t="s">
        <v>1056</v>
      </c>
      <c r="B1238" s="18" t="s">
        <v>3224</v>
      </c>
      <c r="C1238" s="18" t="s">
        <v>138</v>
      </c>
      <c r="D1238" s="19">
        <v>13</v>
      </c>
      <c r="E1238" s="19">
        <v>25</v>
      </c>
      <c r="F1238" s="19">
        <v>32</v>
      </c>
      <c r="G1238" s="19">
        <v>2</v>
      </c>
      <c r="H1238" s="19">
        <v>3</v>
      </c>
      <c r="I1238" s="19">
        <v>5</v>
      </c>
      <c r="J1238" s="19">
        <v>3</v>
      </c>
      <c r="K1238" s="20">
        <f>ROUND(1+(SUMPRODUCT(INDEX(CachTinhDiem!$B$8:$E$11,MATCH($B1238,CachTinhDiem!$A$8:$A$11,0),0),$G1238:$J1238)-1)*9/4,1)</f>
        <v>7.3</v>
      </c>
      <c r="L1238" s="20">
        <f>ROUND(1+(INDEX(CachTinhDiem!$B$15:$E$20,MATCH($C1238,CachTinhDiem!$A$15:$A$20,0),MATCH($B1238,CachTinhDiem!$B$14:$E$14,0))-1)*9/4,1)</f>
        <v>10</v>
      </c>
      <c r="M1238" s="19">
        <f t="shared" si="19"/>
        <v>7</v>
      </c>
      <c r="N1238" s="23">
        <f>MAX(0,1-M1238*CachTinhDiem!$B$25)</f>
        <v>0.29999999999999993</v>
      </c>
      <c r="O1238" s="20">
        <f>ROUND((CachTinhDiem!$B$23*K1238+CachTinhDiem!$B$24*L1238)*N1238,1)</f>
        <v>2.4</v>
      </c>
      <c r="P1238" s="19" t="s">
        <v>3227</v>
      </c>
    </row>
    <row r="1239" spans="1:16" ht="15" customHeight="1" x14ac:dyDescent="0.35">
      <c r="A1239" s="18" t="s">
        <v>2919</v>
      </c>
      <c r="B1239" s="18" t="s">
        <v>3228</v>
      </c>
      <c r="C1239" s="18" t="s">
        <v>138</v>
      </c>
      <c r="D1239" s="19">
        <v>18</v>
      </c>
      <c r="E1239" s="19">
        <v>38</v>
      </c>
      <c r="F1239" s="19">
        <v>38</v>
      </c>
      <c r="G1239" s="19">
        <v>2</v>
      </c>
      <c r="H1239" s="19">
        <v>5</v>
      </c>
      <c r="I1239" s="19">
        <v>5</v>
      </c>
      <c r="J1239" s="19">
        <v>1</v>
      </c>
      <c r="K1239" s="20">
        <f>ROUND(1+(SUMPRODUCT(INDEX(CachTinhDiem!$B$8:$E$11,MATCH($B1239,CachTinhDiem!$A$8:$A$11,0),0),$G1239:$J1239)-1)*9/4,1)</f>
        <v>4.5999999999999996</v>
      </c>
      <c r="L1239" s="20">
        <f>ROUND(1+(INDEX(CachTinhDiem!$B$15:$E$20,MATCH($C1239,CachTinhDiem!$A$15:$A$20,0),MATCH($B1239,CachTinhDiem!$B$14:$E$14,0))-1)*9/4,1)</f>
        <v>1</v>
      </c>
      <c r="M1239" s="19">
        <f t="shared" si="19"/>
        <v>0</v>
      </c>
      <c r="N1239" s="23">
        <f>MAX(0,1-M1239*CachTinhDiem!$B$25)</f>
        <v>1</v>
      </c>
      <c r="O1239" s="20">
        <f>ROUND((CachTinhDiem!$B$23*K1239+CachTinhDiem!$B$24*L1239)*N1239,1)</f>
        <v>3.5</v>
      </c>
      <c r="P1239" s="19" t="s">
        <v>3227</v>
      </c>
    </row>
    <row r="1240" spans="1:16" ht="15" customHeight="1" x14ac:dyDescent="0.35">
      <c r="A1240" s="18" t="s">
        <v>1353</v>
      </c>
      <c r="B1240" s="18" t="s">
        <v>3226</v>
      </c>
      <c r="C1240" s="18" t="s">
        <v>138</v>
      </c>
      <c r="D1240" s="19">
        <v>13</v>
      </c>
      <c r="E1240" s="19">
        <v>30</v>
      </c>
      <c r="F1240" s="19">
        <v>16</v>
      </c>
      <c r="G1240" s="19">
        <v>2</v>
      </c>
      <c r="H1240" s="19">
        <v>3</v>
      </c>
      <c r="I1240" s="19">
        <v>3</v>
      </c>
      <c r="J1240" s="19">
        <v>3</v>
      </c>
      <c r="K1240" s="20">
        <f>ROUND(1+(SUMPRODUCT(INDEX(CachTinhDiem!$B$8:$E$11,MATCH($B1240,CachTinhDiem!$A$8:$A$11,0),0),$G1240:$J1240)-1)*9/4,1)</f>
        <v>5.5</v>
      </c>
      <c r="L1240" s="20">
        <f>ROUND(1+(INDEX(CachTinhDiem!$B$15:$E$20,MATCH($C1240,CachTinhDiem!$A$15:$A$20,0),MATCH($B1240,CachTinhDiem!$B$14:$E$14,0))-1)*9/4,1)</f>
        <v>7.8</v>
      </c>
      <c r="M1240" s="19">
        <f t="shared" si="19"/>
        <v>0</v>
      </c>
      <c r="N1240" s="23">
        <f>MAX(0,1-M1240*CachTinhDiem!$B$25)</f>
        <v>1</v>
      </c>
      <c r="O1240" s="20">
        <f>ROUND((CachTinhDiem!$B$23*K1240+CachTinhDiem!$B$24*L1240)*N1240,1)</f>
        <v>6.2</v>
      </c>
      <c r="P1240" s="19" t="s">
        <v>3225</v>
      </c>
    </row>
    <row r="1241" spans="1:16" ht="15" customHeight="1" x14ac:dyDescent="0.35">
      <c r="A1241" s="18" t="s">
        <v>2971</v>
      </c>
      <c r="B1241" s="18" t="s">
        <v>3229</v>
      </c>
      <c r="C1241" s="18" t="s">
        <v>90</v>
      </c>
      <c r="D1241" s="19">
        <v>22</v>
      </c>
      <c r="E1241" s="19">
        <v>40</v>
      </c>
      <c r="F1241" s="19">
        <v>11</v>
      </c>
      <c r="G1241" s="19">
        <v>1</v>
      </c>
      <c r="H1241" s="19">
        <v>2</v>
      </c>
      <c r="I1241" s="19">
        <v>3</v>
      </c>
      <c r="J1241" s="19">
        <v>2</v>
      </c>
      <c r="K1241" s="20">
        <f>ROUND(1+(SUMPRODUCT(INDEX(CachTinhDiem!$B$8:$E$11,MATCH($B1241,CachTinhDiem!$A$8:$A$11,0),0),$G1241:$J1241)-1)*9/4,1)</f>
        <v>3.7</v>
      </c>
      <c r="L1241" s="20">
        <f>ROUND(1+(INDEX(CachTinhDiem!$B$15:$E$20,MATCH($C1241,CachTinhDiem!$A$15:$A$20,0),MATCH($B1241,CachTinhDiem!$B$14:$E$14,0))-1)*9/4,1)</f>
        <v>7.8</v>
      </c>
      <c r="M1241" s="19">
        <f t="shared" si="19"/>
        <v>11</v>
      </c>
      <c r="N1241" s="23">
        <f>MAX(0,1-M1241*CachTinhDiem!$B$25)</f>
        <v>0</v>
      </c>
      <c r="O1241" s="20">
        <f>ROUND((CachTinhDiem!$B$23*K1241+CachTinhDiem!$B$24*L1241)*N1241,1)</f>
        <v>0</v>
      </c>
      <c r="P1241" s="19" t="s">
        <v>3227</v>
      </c>
    </row>
    <row r="1242" spans="1:16" ht="15" customHeight="1" x14ac:dyDescent="0.35">
      <c r="A1242" s="18" t="s">
        <v>323</v>
      </c>
      <c r="B1242" s="18" t="s">
        <v>3226</v>
      </c>
      <c r="C1242" s="18" t="s">
        <v>103</v>
      </c>
      <c r="D1242" s="19">
        <v>6</v>
      </c>
      <c r="E1242" s="19">
        <v>19</v>
      </c>
      <c r="F1242" s="19">
        <v>21</v>
      </c>
      <c r="G1242" s="19">
        <v>4</v>
      </c>
      <c r="H1242" s="19">
        <v>2</v>
      </c>
      <c r="I1242" s="19">
        <v>2</v>
      </c>
      <c r="J1242" s="19">
        <v>4</v>
      </c>
      <c r="K1242" s="20">
        <f>ROUND(1+(SUMPRODUCT(INDEX(CachTinhDiem!$B$8:$E$11,MATCH($B1242,CachTinhDiem!$A$8:$A$11,0),0),$G1242:$J1242)-1)*9/4,1)</f>
        <v>4.2</v>
      </c>
      <c r="L1242" s="20">
        <f>ROUND(1+(INDEX(CachTinhDiem!$B$15:$E$20,MATCH($C1242,CachTinhDiem!$A$15:$A$20,0),MATCH($B1242,CachTinhDiem!$B$14:$E$14,0))-1)*9/4,1)</f>
        <v>3.3</v>
      </c>
      <c r="M1242" s="19">
        <f t="shared" si="19"/>
        <v>2</v>
      </c>
      <c r="N1242" s="23">
        <f>MAX(0,1-M1242*CachTinhDiem!$B$25)</f>
        <v>0.8</v>
      </c>
      <c r="O1242" s="20">
        <f>ROUND((CachTinhDiem!$B$23*K1242+CachTinhDiem!$B$24*L1242)*N1242,1)</f>
        <v>3.1</v>
      </c>
      <c r="P1242" s="19" t="s">
        <v>3227</v>
      </c>
    </row>
    <row r="1243" spans="1:16" ht="15" customHeight="1" x14ac:dyDescent="0.35">
      <c r="A1243" s="18" t="s">
        <v>3099</v>
      </c>
      <c r="B1243" s="18" t="s">
        <v>3224</v>
      </c>
      <c r="C1243" s="18" t="s">
        <v>90</v>
      </c>
      <c r="D1243" s="19">
        <v>23</v>
      </c>
      <c r="E1243" s="19">
        <v>40</v>
      </c>
      <c r="F1243" s="19">
        <v>32</v>
      </c>
      <c r="G1243" s="19">
        <v>1</v>
      </c>
      <c r="H1243" s="19">
        <v>2</v>
      </c>
      <c r="I1243" s="19">
        <v>4</v>
      </c>
      <c r="J1243" s="19">
        <v>2</v>
      </c>
      <c r="K1243" s="20">
        <f>ROUND(1+(SUMPRODUCT(INDEX(CachTinhDiem!$B$8:$E$11,MATCH($B1243,CachTinhDiem!$A$8:$A$11,0),0),$G1243:$J1243)-1)*9/4,1)</f>
        <v>5.0999999999999996</v>
      </c>
      <c r="L1243" s="20">
        <f>ROUND(1+(INDEX(CachTinhDiem!$B$15:$E$20,MATCH($C1243,CachTinhDiem!$A$15:$A$20,0),MATCH($B1243,CachTinhDiem!$B$14:$E$14,0))-1)*9/4,1)</f>
        <v>5.5</v>
      </c>
      <c r="M1243" s="19">
        <f t="shared" si="19"/>
        <v>0</v>
      </c>
      <c r="N1243" s="23">
        <f>MAX(0,1-M1243*CachTinhDiem!$B$25)</f>
        <v>1</v>
      </c>
      <c r="O1243" s="20">
        <f>ROUND((CachTinhDiem!$B$23*K1243+CachTinhDiem!$B$24*L1243)*N1243,1)</f>
        <v>5.2</v>
      </c>
      <c r="P1243" s="19" t="s">
        <v>3227</v>
      </c>
    </row>
    <row r="1244" spans="1:16" ht="15" customHeight="1" x14ac:dyDescent="0.35">
      <c r="A1244" s="18" t="s">
        <v>914</v>
      </c>
      <c r="B1244" s="18" t="s">
        <v>3226</v>
      </c>
      <c r="C1244" s="18" t="s">
        <v>110</v>
      </c>
      <c r="D1244" s="19">
        <v>5</v>
      </c>
      <c r="E1244" s="19">
        <v>17</v>
      </c>
      <c r="F1244" s="19">
        <v>7</v>
      </c>
      <c r="G1244" s="19">
        <v>4</v>
      </c>
      <c r="H1244" s="19">
        <v>2</v>
      </c>
      <c r="I1244" s="19">
        <v>2</v>
      </c>
      <c r="J1244" s="19">
        <v>3</v>
      </c>
      <c r="K1244" s="20">
        <f>ROUND(1+(SUMPRODUCT(INDEX(CachTinhDiem!$B$8:$E$11,MATCH($B1244,CachTinhDiem!$A$8:$A$11,0),0),$G1244:$J1244)-1)*9/4,1)</f>
        <v>3.7</v>
      </c>
      <c r="L1244" s="20">
        <f>ROUND(1+(INDEX(CachTinhDiem!$B$15:$E$20,MATCH($C1244,CachTinhDiem!$A$15:$A$20,0),MATCH($B1244,CachTinhDiem!$B$14:$E$14,0))-1)*9/4,1)</f>
        <v>5.5</v>
      </c>
      <c r="M1244" s="19">
        <f t="shared" si="19"/>
        <v>0</v>
      </c>
      <c r="N1244" s="23">
        <f>MAX(0,1-M1244*CachTinhDiem!$B$25)</f>
        <v>1</v>
      </c>
      <c r="O1244" s="20">
        <f>ROUND((CachTinhDiem!$B$23*K1244+CachTinhDiem!$B$24*L1244)*N1244,1)</f>
        <v>4.2</v>
      </c>
      <c r="P1244" s="19" t="s">
        <v>3227</v>
      </c>
    </row>
    <row r="1245" spans="1:16" ht="15" customHeight="1" x14ac:dyDescent="0.35">
      <c r="A1245" s="18" t="s">
        <v>3085</v>
      </c>
      <c r="B1245" s="18" t="s">
        <v>3224</v>
      </c>
      <c r="C1245" s="18" t="s">
        <v>110</v>
      </c>
      <c r="D1245" s="19">
        <v>19</v>
      </c>
      <c r="E1245" s="19">
        <v>39</v>
      </c>
      <c r="F1245" s="19">
        <v>7</v>
      </c>
      <c r="G1245" s="19">
        <v>2</v>
      </c>
      <c r="H1245" s="19">
        <v>2</v>
      </c>
      <c r="I1245" s="19">
        <v>3</v>
      </c>
      <c r="J1245" s="19">
        <v>3</v>
      </c>
      <c r="K1245" s="20">
        <f>ROUND(1+(SUMPRODUCT(INDEX(CachTinhDiem!$B$8:$E$11,MATCH($B1245,CachTinhDiem!$A$8:$A$11,0),0),$G1245:$J1245)-1)*9/4,1)</f>
        <v>4.5999999999999996</v>
      </c>
      <c r="L1245" s="20">
        <f>ROUND(1+(INDEX(CachTinhDiem!$B$15:$E$20,MATCH($C1245,CachTinhDiem!$A$15:$A$20,0),MATCH($B1245,CachTinhDiem!$B$14:$E$14,0))-1)*9/4,1)</f>
        <v>5.5</v>
      </c>
      <c r="M1245" s="19">
        <f t="shared" si="19"/>
        <v>12</v>
      </c>
      <c r="N1245" s="23">
        <f>MAX(0,1-M1245*CachTinhDiem!$B$25)</f>
        <v>0</v>
      </c>
      <c r="O1245" s="20">
        <f>ROUND((CachTinhDiem!$B$23*K1245+CachTinhDiem!$B$24*L1245)*N1245,1)</f>
        <v>0</v>
      </c>
      <c r="P1245" s="19" t="s">
        <v>3227</v>
      </c>
    </row>
    <row r="1246" spans="1:16" ht="15" customHeight="1" x14ac:dyDescent="0.35">
      <c r="A1246" s="18" t="s">
        <v>2931</v>
      </c>
      <c r="B1246" s="18" t="s">
        <v>3229</v>
      </c>
      <c r="C1246" s="18" t="s">
        <v>103</v>
      </c>
      <c r="D1246" s="19">
        <v>5</v>
      </c>
      <c r="E1246" s="19">
        <v>20</v>
      </c>
      <c r="F1246" s="19">
        <v>37</v>
      </c>
      <c r="G1246" s="19">
        <v>4</v>
      </c>
      <c r="H1246" s="19">
        <v>1</v>
      </c>
      <c r="I1246" s="19">
        <v>2</v>
      </c>
      <c r="J1246" s="19">
        <v>4</v>
      </c>
      <c r="K1246" s="20">
        <f>ROUND(1+(SUMPRODUCT(INDEX(CachTinhDiem!$B$8:$E$11,MATCH($B1246,CachTinhDiem!$A$8:$A$11,0),0),$G1246:$J1246)-1)*9/4,1)</f>
        <v>4.4000000000000004</v>
      </c>
      <c r="L1246" s="20">
        <f>ROUND(1+(INDEX(CachTinhDiem!$B$15:$E$20,MATCH($C1246,CachTinhDiem!$A$15:$A$20,0),MATCH($B1246,CachTinhDiem!$B$14:$E$14,0))-1)*9/4,1)</f>
        <v>7.8</v>
      </c>
      <c r="M1246" s="19">
        <f t="shared" si="19"/>
        <v>17</v>
      </c>
      <c r="N1246" s="23">
        <f>MAX(0,1-M1246*CachTinhDiem!$B$25)</f>
        <v>0</v>
      </c>
      <c r="O1246" s="20">
        <f>ROUND((CachTinhDiem!$B$23*K1246+CachTinhDiem!$B$24*L1246)*N1246,1)</f>
        <v>0</v>
      </c>
      <c r="P1246" s="19" t="s">
        <v>3227</v>
      </c>
    </row>
    <row r="1247" spans="1:16" ht="15" customHeight="1" x14ac:dyDescent="0.35">
      <c r="A1247" s="18" t="s">
        <v>1351</v>
      </c>
      <c r="B1247" s="18" t="s">
        <v>3224</v>
      </c>
      <c r="C1247" s="18" t="s">
        <v>103</v>
      </c>
      <c r="D1247" s="19">
        <v>5</v>
      </c>
      <c r="E1247" s="19">
        <v>11</v>
      </c>
      <c r="F1247" s="19">
        <v>6</v>
      </c>
      <c r="G1247" s="19">
        <v>5</v>
      </c>
      <c r="H1247" s="19">
        <v>1</v>
      </c>
      <c r="I1247" s="19">
        <v>1</v>
      </c>
      <c r="J1247" s="19">
        <v>5</v>
      </c>
      <c r="K1247" s="20">
        <f>ROUND(1+(SUMPRODUCT(INDEX(CachTinhDiem!$B$8:$E$11,MATCH($B1247,CachTinhDiem!$A$8:$A$11,0),0),$G1247:$J1247)-1)*9/4,1)</f>
        <v>3.7</v>
      </c>
      <c r="L1247" s="20">
        <f>ROUND(1+(INDEX(CachTinhDiem!$B$15:$E$20,MATCH($C1247,CachTinhDiem!$A$15:$A$20,0),MATCH($B1247,CachTinhDiem!$B$14:$E$14,0))-1)*9/4,1)</f>
        <v>3.3</v>
      </c>
      <c r="M1247" s="19">
        <f t="shared" si="19"/>
        <v>0</v>
      </c>
      <c r="N1247" s="23">
        <f>MAX(0,1-M1247*CachTinhDiem!$B$25)</f>
        <v>1</v>
      </c>
      <c r="O1247" s="20">
        <f>ROUND((CachTinhDiem!$B$23*K1247+CachTinhDiem!$B$24*L1247)*N1247,1)</f>
        <v>3.6</v>
      </c>
      <c r="P1247" s="19" t="s">
        <v>3227</v>
      </c>
    </row>
    <row r="1248" spans="1:16" ht="15" customHeight="1" x14ac:dyDescent="0.35">
      <c r="A1248" s="18" t="s">
        <v>540</v>
      </c>
      <c r="B1248" s="18" t="s">
        <v>3226</v>
      </c>
      <c r="C1248" s="18" t="s">
        <v>115</v>
      </c>
      <c r="D1248" s="19">
        <v>10</v>
      </c>
      <c r="E1248" s="19">
        <v>25</v>
      </c>
      <c r="F1248" s="19">
        <v>15</v>
      </c>
      <c r="G1248" s="19">
        <v>3</v>
      </c>
      <c r="H1248" s="19">
        <v>3</v>
      </c>
      <c r="I1248" s="19">
        <v>4</v>
      </c>
      <c r="J1248" s="19">
        <v>1</v>
      </c>
      <c r="K1248" s="20">
        <f>ROUND(1+(SUMPRODUCT(INDEX(CachTinhDiem!$B$8:$E$11,MATCH($B1248,CachTinhDiem!$A$8:$A$11,0),0),$G1248:$J1248)-1)*9/4,1)</f>
        <v>5.7</v>
      </c>
      <c r="L1248" s="20">
        <f>ROUND(1+(INDEX(CachTinhDiem!$B$15:$E$20,MATCH($C1248,CachTinhDiem!$A$15:$A$20,0),MATCH($B1248,CachTinhDiem!$B$14:$E$14,0))-1)*9/4,1)</f>
        <v>10</v>
      </c>
      <c r="M1248" s="19">
        <f t="shared" si="19"/>
        <v>0</v>
      </c>
      <c r="N1248" s="23">
        <f>MAX(0,1-M1248*CachTinhDiem!$B$25)</f>
        <v>1</v>
      </c>
      <c r="O1248" s="20">
        <f>ROUND((CachTinhDiem!$B$23*K1248+CachTinhDiem!$B$24*L1248)*N1248,1)</f>
        <v>7</v>
      </c>
      <c r="P1248" s="19" t="s">
        <v>3225</v>
      </c>
    </row>
    <row r="1249" spans="1:16" ht="15" customHeight="1" x14ac:dyDescent="0.35">
      <c r="A1249" s="18" t="s">
        <v>1723</v>
      </c>
      <c r="B1249" s="18" t="s">
        <v>3224</v>
      </c>
      <c r="C1249" s="18" t="s">
        <v>90</v>
      </c>
      <c r="D1249" s="19">
        <v>8</v>
      </c>
      <c r="E1249" s="19">
        <v>27</v>
      </c>
      <c r="F1249" s="19">
        <v>11</v>
      </c>
      <c r="G1249" s="19">
        <v>4</v>
      </c>
      <c r="H1249" s="19">
        <v>3</v>
      </c>
      <c r="I1249" s="19">
        <v>4</v>
      </c>
      <c r="J1249" s="19">
        <v>2</v>
      </c>
      <c r="K1249" s="20">
        <f>ROUND(1+(SUMPRODUCT(INDEX(CachTinhDiem!$B$8:$E$11,MATCH($B1249,CachTinhDiem!$A$8:$A$11,0),0),$G1249:$J1249)-1)*9/4,1)</f>
        <v>6.9</v>
      </c>
      <c r="L1249" s="20">
        <f>ROUND(1+(INDEX(CachTinhDiem!$B$15:$E$20,MATCH($C1249,CachTinhDiem!$A$15:$A$20,0),MATCH($B1249,CachTinhDiem!$B$14:$E$14,0))-1)*9/4,1)</f>
        <v>5.5</v>
      </c>
      <c r="M1249" s="19">
        <f t="shared" si="19"/>
        <v>0</v>
      </c>
      <c r="N1249" s="23">
        <f>MAX(0,1-M1249*CachTinhDiem!$B$25)</f>
        <v>1</v>
      </c>
      <c r="O1249" s="20">
        <f>ROUND((CachTinhDiem!$B$23*K1249+CachTinhDiem!$B$24*L1249)*N1249,1)</f>
        <v>6.5</v>
      </c>
      <c r="P1249" s="19" t="s">
        <v>3227</v>
      </c>
    </row>
    <row r="1250" spans="1:16" ht="15" customHeight="1" x14ac:dyDescent="0.35">
      <c r="A1250" s="18" t="s">
        <v>1689</v>
      </c>
      <c r="B1250" s="18" t="s">
        <v>3229</v>
      </c>
      <c r="C1250" s="18" t="s">
        <v>115</v>
      </c>
      <c r="D1250" s="19">
        <v>11</v>
      </c>
      <c r="E1250" s="19">
        <v>33</v>
      </c>
      <c r="F1250" s="19">
        <v>35</v>
      </c>
      <c r="G1250" s="19">
        <v>2</v>
      </c>
      <c r="H1250" s="19">
        <v>3</v>
      </c>
      <c r="I1250" s="19">
        <v>4</v>
      </c>
      <c r="J1250" s="19">
        <v>2</v>
      </c>
      <c r="K1250" s="20">
        <f>ROUND(1+(SUMPRODUCT(INDEX(CachTinhDiem!$B$8:$E$11,MATCH($B1250,CachTinhDiem!$A$8:$A$11,0),0),$G1250:$J1250)-1)*9/4,1)</f>
        <v>5.3</v>
      </c>
      <c r="L1250" s="20">
        <f>ROUND(1+(INDEX(CachTinhDiem!$B$15:$E$20,MATCH($C1250,CachTinhDiem!$A$15:$A$20,0),MATCH($B1250,CachTinhDiem!$B$14:$E$14,0))-1)*9/4,1)</f>
        <v>10</v>
      </c>
      <c r="M1250" s="19">
        <f t="shared" si="19"/>
        <v>2</v>
      </c>
      <c r="N1250" s="23">
        <f>MAX(0,1-M1250*CachTinhDiem!$B$25)</f>
        <v>0.8</v>
      </c>
      <c r="O1250" s="20">
        <f>ROUND((CachTinhDiem!$B$23*K1250+CachTinhDiem!$B$24*L1250)*N1250,1)</f>
        <v>5.4</v>
      </c>
      <c r="P1250" s="19" t="s">
        <v>3227</v>
      </c>
    </row>
    <row r="1251" spans="1:16" ht="15" customHeight="1" x14ac:dyDescent="0.35">
      <c r="A1251" s="18" t="s">
        <v>772</v>
      </c>
      <c r="B1251" s="18" t="s">
        <v>3226</v>
      </c>
      <c r="C1251" s="18" t="s">
        <v>115</v>
      </c>
      <c r="D1251" s="19">
        <v>18</v>
      </c>
      <c r="E1251" s="19">
        <v>33</v>
      </c>
      <c r="F1251" s="19">
        <v>14</v>
      </c>
      <c r="G1251" s="19">
        <v>2</v>
      </c>
      <c r="H1251" s="19">
        <v>4</v>
      </c>
      <c r="I1251" s="19">
        <v>3</v>
      </c>
      <c r="J1251" s="19">
        <v>3</v>
      </c>
      <c r="K1251" s="20">
        <f>ROUND(1+(SUMPRODUCT(INDEX(CachTinhDiem!$B$8:$E$11,MATCH($B1251,CachTinhDiem!$A$8:$A$11,0),0),$G1251:$J1251)-1)*9/4,1)</f>
        <v>6.2</v>
      </c>
      <c r="L1251" s="20">
        <f>ROUND(1+(INDEX(CachTinhDiem!$B$15:$E$20,MATCH($C1251,CachTinhDiem!$A$15:$A$20,0),MATCH($B1251,CachTinhDiem!$B$14:$E$14,0))-1)*9/4,1)</f>
        <v>10</v>
      </c>
      <c r="M1251" s="19">
        <f t="shared" si="19"/>
        <v>4</v>
      </c>
      <c r="N1251" s="23">
        <f>MAX(0,1-M1251*CachTinhDiem!$B$25)</f>
        <v>0.6</v>
      </c>
      <c r="O1251" s="20">
        <f>ROUND((CachTinhDiem!$B$23*K1251+CachTinhDiem!$B$24*L1251)*N1251,1)</f>
        <v>4.4000000000000004</v>
      </c>
      <c r="P1251" s="19" t="s">
        <v>3227</v>
      </c>
    </row>
    <row r="1252" spans="1:16" ht="15" customHeight="1" x14ac:dyDescent="0.35">
      <c r="A1252" s="18" t="s">
        <v>1505</v>
      </c>
      <c r="B1252" s="18" t="s">
        <v>3226</v>
      </c>
      <c r="C1252" s="18" t="s">
        <v>138</v>
      </c>
      <c r="D1252" s="19">
        <v>5</v>
      </c>
      <c r="E1252" s="19">
        <v>13</v>
      </c>
      <c r="F1252" s="19">
        <v>23</v>
      </c>
      <c r="G1252" s="19">
        <v>4</v>
      </c>
      <c r="H1252" s="19">
        <v>1</v>
      </c>
      <c r="I1252" s="19">
        <v>3</v>
      </c>
      <c r="J1252" s="19">
        <v>3</v>
      </c>
      <c r="K1252" s="20">
        <f>ROUND(1+(SUMPRODUCT(INDEX(CachTinhDiem!$B$8:$E$11,MATCH($B1252,CachTinhDiem!$A$8:$A$11,0),0),$G1252:$J1252)-1)*9/4,1)</f>
        <v>4.2</v>
      </c>
      <c r="L1252" s="20">
        <f>ROUND(1+(INDEX(CachTinhDiem!$B$15:$E$20,MATCH($C1252,CachTinhDiem!$A$15:$A$20,0),MATCH($B1252,CachTinhDiem!$B$14:$E$14,0))-1)*9/4,1)</f>
        <v>7.8</v>
      </c>
      <c r="M1252" s="19">
        <f t="shared" si="19"/>
        <v>10</v>
      </c>
      <c r="N1252" s="23">
        <f>MAX(0,1-M1252*CachTinhDiem!$B$25)</f>
        <v>0</v>
      </c>
      <c r="O1252" s="20">
        <f>ROUND((CachTinhDiem!$B$23*K1252+CachTinhDiem!$B$24*L1252)*N1252,1)</f>
        <v>0</v>
      </c>
      <c r="P1252" s="19" t="s">
        <v>3225</v>
      </c>
    </row>
    <row r="1253" spans="1:16" ht="15" customHeight="1" x14ac:dyDescent="0.35">
      <c r="A1253" s="18" t="s">
        <v>842</v>
      </c>
      <c r="B1253" s="18" t="s">
        <v>3226</v>
      </c>
      <c r="C1253" s="18" t="s">
        <v>115</v>
      </c>
      <c r="D1253" s="19">
        <v>21</v>
      </c>
      <c r="E1253" s="19">
        <v>39</v>
      </c>
      <c r="F1253" s="19">
        <v>39</v>
      </c>
      <c r="G1253" s="19">
        <v>2</v>
      </c>
      <c r="H1253" s="19">
        <v>5</v>
      </c>
      <c r="I1253" s="19">
        <v>4</v>
      </c>
      <c r="J1253" s="19">
        <v>3</v>
      </c>
      <c r="K1253" s="20">
        <f>ROUND(1+(SUMPRODUCT(INDEX(CachTinhDiem!$B$8:$E$11,MATCH($B1253,CachTinhDiem!$A$8:$A$11,0),0),$G1253:$J1253)-1)*9/4,1)</f>
        <v>8</v>
      </c>
      <c r="L1253" s="20">
        <f>ROUND(1+(INDEX(CachTinhDiem!$B$15:$E$20,MATCH($C1253,CachTinhDiem!$A$15:$A$20,0),MATCH($B1253,CachTinhDiem!$B$14:$E$14,0))-1)*9/4,1)</f>
        <v>10</v>
      </c>
      <c r="M1253" s="19">
        <f t="shared" si="19"/>
        <v>0</v>
      </c>
      <c r="N1253" s="23">
        <f>MAX(0,1-M1253*CachTinhDiem!$B$25)</f>
        <v>1</v>
      </c>
      <c r="O1253" s="20">
        <f>ROUND((CachTinhDiem!$B$23*K1253+CachTinhDiem!$B$24*L1253)*N1253,1)</f>
        <v>8.6</v>
      </c>
      <c r="P1253" s="19" t="s">
        <v>3227</v>
      </c>
    </row>
    <row r="1254" spans="1:16" ht="15" customHeight="1" x14ac:dyDescent="0.35">
      <c r="A1254" s="18" t="s">
        <v>2967</v>
      </c>
      <c r="B1254" s="18" t="s">
        <v>3229</v>
      </c>
      <c r="C1254" s="18" t="s">
        <v>103</v>
      </c>
      <c r="D1254" s="19">
        <v>6</v>
      </c>
      <c r="E1254" s="19">
        <v>35</v>
      </c>
      <c r="F1254" s="19">
        <v>21</v>
      </c>
      <c r="G1254" s="19">
        <v>4</v>
      </c>
      <c r="H1254" s="19">
        <v>1</v>
      </c>
      <c r="I1254" s="19">
        <v>2</v>
      </c>
      <c r="J1254" s="19">
        <v>5</v>
      </c>
      <c r="K1254" s="20">
        <f>ROUND(1+(SUMPRODUCT(INDEX(CachTinhDiem!$B$8:$E$11,MATCH($B1254,CachTinhDiem!$A$8:$A$11,0),0),$G1254:$J1254)-1)*9/4,1)</f>
        <v>5.0999999999999996</v>
      </c>
      <c r="L1254" s="20">
        <f>ROUND(1+(INDEX(CachTinhDiem!$B$15:$E$20,MATCH($C1254,CachTinhDiem!$A$15:$A$20,0),MATCH($B1254,CachTinhDiem!$B$14:$E$14,0))-1)*9/4,1)</f>
        <v>7.8</v>
      </c>
      <c r="M1254" s="19">
        <f t="shared" si="19"/>
        <v>0</v>
      </c>
      <c r="N1254" s="23">
        <f>MAX(0,1-M1254*CachTinhDiem!$B$25)</f>
        <v>1</v>
      </c>
      <c r="O1254" s="20">
        <f>ROUND((CachTinhDiem!$B$23*K1254+CachTinhDiem!$B$24*L1254)*N1254,1)</f>
        <v>5.9</v>
      </c>
      <c r="P1254" s="19" t="s">
        <v>3225</v>
      </c>
    </row>
    <row r="1255" spans="1:16" ht="15" customHeight="1" x14ac:dyDescent="0.35">
      <c r="A1255" s="18" t="s">
        <v>495</v>
      </c>
      <c r="B1255" s="18" t="s">
        <v>3226</v>
      </c>
      <c r="C1255" s="18" t="s">
        <v>115</v>
      </c>
      <c r="D1255" s="19">
        <v>19</v>
      </c>
      <c r="E1255" s="19">
        <v>38</v>
      </c>
      <c r="F1255" s="19">
        <v>10</v>
      </c>
      <c r="G1255" s="19">
        <v>2</v>
      </c>
      <c r="H1255" s="19">
        <v>5</v>
      </c>
      <c r="I1255" s="19">
        <v>3</v>
      </c>
      <c r="J1255" s="19">
        <v>4</v>
      </c>
      <c r="K1255" s="20">
        <f>ROUND(1+(SUMPRODUCT(INDEX(CachTinhDiem!$B$8:$E$11,MATCH($B1255,CachTinhDiem!$A$8:$A$11,0),0),$G1255:$J1255)-1)*9/4,1)</f>
        <v>7.3</v>
      </c>
      <c r="L1255" s="20">
        <f>ROUND(1+(INDEX(CachTinhDiem!$B$15:$E$20,MATCH($C1255,CachTinhDiem!$A$15:$A$20,0),MATCH($B1255,CachTinhDiem!$B$14:$E$14,0))-1)*9/4,1)</f>
        <v>10</v>
      </c>
      <c r="M1255" s="19">
        <f t="shared" si="19"/>
        <v>9</v>
      </c>
      <c r="N1255" s="23">
        <f>MAX(0,1-M1255*CachTinhDiem!$B$25)</f>
        <v>9.9999999999999978E-2</v>
      </c>
      <c r="O1255" s="20">
        <f>ROUND((CachTinhDiem!$B$23*K1255+CachTinhDiem!$B$24*L1255)*N1255,1)</f>
        <v>0.8</v>
      </c>
      <c r="P1255" s="19" t="s">
        <v>3225</v>
      </c>
    </row>
    <row r="1256" spans="1:16" ht="15" customHeight="1" x14ac:dyDescent="0.35">
      <c r="A1256" s="18" t="s">
        <v>336</v>
      </c>
      <c r="B1256" s="18" t="s">
        <v>3226</v>
      </c>
      <c r="C1256" s="18" t="s">
        <v>90</v>
      </c>
      <c r="D1256" s="19">
        <v>7</v>
      </c>
      <c r="E1256" s="19">
        <v>20</v>
      </c>
      <c r="F1256" s="19">
        <v>18</v>
      </c>
      <c r="G1256" s="19">
        <v>4</v>
      </c>
      <c r="H1256" s="19">
        <v>2</v>
      </c>
      <c r="I1256" s="19">
        <v>3</v>
      </c>
      <c r="J1256" s="19">
        <v>2</v>
      </c>
      <c r="K1256" s="20">
        <f>ROUND(1+(SUMPRODUCT(INDEX(CachTinhDiem!$B$8:$E$11,MATCH($B1256,CachTinhDiem!$A$8:$A$11,0),0),$G1256:$J1256)-1)*9/4,1)</f>
        <v>4.4000000000000004</v>
      </c>
      <c r="L1256" s="20">
        <f>ROUND(1+(INDEX(CachTinhDiem!$B$15:$E$20,MATCH($C1256,CachTinhDiem!$A$15:$A$20,0),MATCH($B1256,CachTinhDiem!$B$14:$E$14,0))-1)*9/4,1)</f>
        <v>7.8</v>
      </c>
      <c r="M1256" s="19">
        <f t="shared" si="19"/>
        <v>0</v>
      </c>
      <c r="N1256" s="23">
        <f>MAX(0,1-M1256*CachTinhDiem!$B$25)</f>
        <v>1</v>
      </c>
      <c r="O1256" s="20">
        <f>ROUND((CachTinhDiem!$B$23*K1256+CachTinhDiem!$B$24*L1256)*N1256,1)</f>
        <v>5.4</v>
      </c>
      <c r="P1256" s="19" t="s">
        <v>3227</v>
      </c>
    </row>
    <row r="1257" spans="1:16" ht="15" customHeight="1" x14ac:dyDescent="0.35">
      <c r="A1257" s="18" t="s">
        <v>2150</v>
      </c>
      <c r="B1257" s="18" t="s">
        <v>3226</v>
      </c>
      <c r="C1257" s="18" t="s">
        <v>103</v>
      </c>
      <c r="D1257" s="19">
        <v>20</v>
      </c>
      <c r="E1257" s="19">
        <v>34</v>
      </c>
      <c r="F1257" s="19">
        <v>15</v>
      </c>
      <c r="G1257" s="19">
        <v>2</v>
      </c>
      <c r="H1257" s="19">
        <v>3</v>
      </c>
      <c r="I1257" s="19">
        <v>1</v>
      </c>
      <c r="J1257" s="19">
        <v>4</v>
      </c>
      <c r="K1257" s="20">
        <f>ROUND(1+(SUMPRODUCT(INDEX(CachTinhDiem!$B$8:$E$11,MATCH($B1257,CachTinhDiem!$A$8:$A$11,0),0),$G1257:$J1257)-1)*9/4,1)</f>
        <v>3.7</v>
      </c>
      <c r="L1257" s="20">
        <f>ROUND(1+(INDEX(CachTinhDiem!$B$15:$E$20,MATCH($C1257,CachTinhDiem!$A$15:$A$20,0),MATCH($B1257,CachTinhDiem!$B$14:$E$14,0))-1)*9/4,1)</f>
        <v>3.3</v>
      </c>
      <c r="M1257" s="19">
        <f t="shared" si="19"/>
        <v>5</v>
      </c>
      <c r="N1257" s="23">
        <f>MAX(0,1-M1257*CachTinhDiem!$B$25)</f>
        <v>0.5</v>
      </c>
      <c r="O1257" s="20">
        <f>ROUND((CachTinhDiem!$B$23*K1257+CachTinhDiem!$B$24*L1257)*N1257,1)</f>
        <v>1.8</v>
      </c>
      <c r="P1257" s="19" t="s">
        <v>3227</v>
      </c>
    </row>
    <row r="1258" spans="1:16" ht="15" customHeight="1" x14ac:dyDescent="0.35">
      <c r="A1258" s="18" t="s">
        <v>2867</v>
      </c>
      <c r="B1258" s="18" t="s">
        <v>3229</v>
      </c>
      <c r="C1258" s="18" t="s">
        <v>103</v>
      </c>
      <c r="D1258" s="19">
        <v>5</v>
      </c>
      <c r="E1258" s="19">
        <v>34</v>
      </c>
      <c r="F1258" s="19">
        <v>8</v>
      </c>
      <c r="G1258" s="19">
        <v>4</v>
      </c>
      <c r="H1258" s="19">
        <v>1</v>
      </c>
      <c r="I1258" s="19">
        <v>2</v>
      </c>
      <c r="J1258" s="19">
        <v>5</v>
      </c>
      <c r="K1258" s="20">
        <f>ROUND(1+(SUMPRODUCT(INDEX(CachTinhDiem!$B$8:$E$11,MATCH($B1258,CachTinhDiem!$A$8:$A$11,0),0),$G1258:$J1258)-1)*9/4,1)</f>
        <v>5.0999999999999996</v>
      </c>
      <c r="L1258" s="20">
        <f>ROUND(1+(INDEX(CachTinhDiem!$B$15:$E$20,MATCH($C1258,CachTinhDiem!$A$15:$A$20,0),MATCH($B1258,CachTinhDiem!$B$14:$E$14,0))-1)*9/4,1)</f>
        <v>7.8</v>
      </c>
      <c r="M1258" s="19">
        <f t="shared" si="19"/>
        <v>0</v>
      </c>
      <c r="N1258" s="23">
        <f>MAX(0,1-M1258*CachTinhDiem!$B$25)</f>
        <v>1</v>
      </c>
      <c r="O1258" s="20">
        <f>ROUND((CachTinhDiem!$B$23*K1258+CachTinhDiem!$B$24*L1258)*N1258,1)</f>
        <v>5.9</v>
      </c>
      <c r="P1258" s="19" t="s">
        <v>3227</v>
      </c>
    </row>
    <row r="1259" spans="1:16" ht="15" customHeight="1" x14ac:dyDescent="0.35">
      <c r="A1259" s="18" t="s">
        <v>1570</v>
      </c>
      <c r="B1259" s="18" t="s">
        <v>3228</v>
      </c>
      <c r="C1259" s="18" t="s">
        <v>150</v>
      </c>
      <c r="D1259" s="19">
        <v>11</v>
      </c>
      <c r="E1259" s="19">
        <v>30</v>
      </c>
      <c r="F1259" s="19">
        <v>39</v>
      </c>
      <c r="G1259" s="19">
        <v>3</v>
      </c>
      <c r="H1259" s="19">
        <v>2</v>
      </c>
      <c r="I1259" s="19">
        <v>4</v>
      </c>
      <c r="J1259" s="19">
        <v>2</v>
      </c>
      <c r="K1259" s="20">
        <f>ROUND(1+(SUMPRODUCT(INDEX(CachTinhDiem!$B$8:$E$11,MATCH($B1259,CachTinhDiem!$A$8:$A$11,0),0),$G1259:$J1259)-1)*9/4,1)</f>
        <v>4.2</v>
      </c>
      <c r="L1259" s="20">
        <f>ROUND(1+(INDEX(CachTinhDiem!$B$15:$E$20,MATCH($C1259,CachTinhDiem!$A$15:$A$20,0),MATCH($B1259,CachTinhDiem!$B$14:$E$14,0))-1)*9/4,1)</f>
        <v>5.5</v>
      </c>
      <c r="M1259" s="19">
        <f t="shared" si="19"/>
        <v>9</v>
      </c>
      <c r="N1259" s="23">
        <f>MAX(0,1-M1259*CachTinhDiem!$B$25)</f>
        <v>9.9999999999999978E-2</v>
      </c>
      <c r="O1259" s="20">
        <f>ROUND((CachTinhDiem!$B$23*K1259+CachTinhDiem!$B$24*L1259)*N1259,1)</f>
        <v>0.5</v>
      </c>
      <c r="P1259" s="19" t="s">
        <v>3227</v>
      </c>
    </row>
    <row r="1260" spans="1:16" ht="15" customHeight="1" x14ac:dyDescent="0.35">
      <c r="A1260" s="18" t="s">
        <v>1495</v>
      </c>
      <c r="B1260" s="18" t="s">
        <v>3229</v>
      </c>
      <c r="C1260" s="18" t="s">
        <v>90</v>
      </c>
      <c r="D1260" s="19">
        <v>10</v>
      </c>
      <c r="E1260" s="19">
        <v>24</v>
      </c>
      <c r="F1260" s="19">
        <v>12</v>
      </c>
      <c r="G1260" s="19">
        <v>2</v>
      </c>
      <c r="H1260" s="19">
        <v>3</v>
      </c>
      <c r="I1260" s="19">
        <v>3</v>
      </c>
      <c r="J1260" s="19">
        <v>3</v>
      </c>
      <c r="K1260" s="20">
        <f>ROUND(1+(SUMPRODUCT(INDEX(CachTinhDiem!$B$8:$E$11,MATCH($B1260,CachTinhDiem!$A$8:$A$11,0),0),$G1260:$J1260)-1)*9/4,1)</f>
        <v>5.3</v>
      </c>
      <c r="L1260" s="20">
        <f>ROUND(1+(INDEX(CachTinhDiem!$B$15:$E$20,MATCH($C1260,CachTinhDiem!$A$15:$A$20,0),MATCH($B1260,CachTinhDiem!$B$14:$E$14,0))-1)*9/4,1)</f>
        <v>7.8</v>
      </c>
      <c r="M1260" s="19">
        <f t="shared" si="19"/>
        <v>0</v>
      </c>
      <c r="N1260" s="23">
        <f>MAX(0,1-M1260*CachTinhDiem!$B$25)</f>
        <v>1</v>
      </c>
      <c r="O1260" s="20">
        <f>ROUND((CachTinhDiem!$B$23*K1260+CachTinhDiem!$B$24*L1260)*N1260,1)</f>
        <v>6.1</v>
      </c>
      <c r="P1260" s="19" t="s">
        <v>3225</v>
      </c>
    </row>
    <row r="1261" spans="1:16" ht="15" customHeight="1" x14ac:dyDescent="0.35">
      <c r="A1261" s="18" t="s">
        <v>1044</v>
      </c>
      <c r="B1261" s="18" t="s">
        <v>3226</v>
      </c>
      <c r="C1261" s="18" t="s">
        <v>115</v>
      </c>
      <c r="D1261" s="19">
        <v>5</v>
      </c>
      <c r="E1261" s="19">
        <v>17</v>
      </c>
      <c r="F1261" s="19">
        <v>28</v>
      </c>
      <c r="G1261" s="19">
        <v>4</v>
      </c>
      <c r="H1261" s="19">
        <v>1</v>
      </c>
      <c r="I1261" s="19">
        <v>2</v>
      </c>
      <c r="J1261" s="19">
        <v>4</v>
      </c>
      <c r="K1261" s="20">
        <f>ROUND(1+(SUMPRODUCT(INDEX(CachTinhDiem!$B$8:$E$11,MATCH($B1261,CachTinhDiem!$A$8:$A$11,0),0),$G1261:$J1261)-1)*9/4,1)</f>
        <v>3.5</v>
      </c>
      <c r="L1261" s="20">
        <f>ROUND(1+(INDEX(CachTinhDiem!$B$15:$E$20,MATCH($C1261,CachTinhDiem!$A$15:$A$20,0),MATCH($B1261,CachTinhDiem!$B$14:$E$14,0))-1)*9/4,1)</f>
        <v>10</v>
      </c>
      <c r="M1261" s="19">
        <f t="shared" si="19"/>
        <v>11</v>
      </c>
      <c r="N1261" s="23">
        <f>MAX(0,1-M1261*CachTinhDiem!$B$25)</f>
        <v>0</v>
      </c>
      <c r="O1261" s="20">
        <f>ROUND((CachTinhDiem!$B$23*K1261+CachTinhDiem!$B$24*L1261)*N1261,1)</f>
        <v>0</v>
      </c>
      <c r="P1261" s="19" t="s">
        <v>3227</v>
      </c>
    </row>
    <row r="1262" spans="1:16" ht="15" customHeight="1" x14ac:dyDescent="0.35">
      <c r="A1262" s="18" t="s">
        <v>553</v>
      </c>
      <c r="B1262" s="18" t="s">
        <v>3229</v>
      </c>
      <c r="C1262" s="18" t="s">
        <v>90</v>
      </c>
      <c r="D1262" s="19">
        <v>21</v>
      </c>
      <c r="E1262" s="19">
        <v>37</v>
      </c>
      <c r="F1262" s="19">
        <v>9</v>
      </c>
      <c r="G1262" s="19">
        <v>2</v>
      </c>
      <c r="H1262" s="19">
        <v>5</v>
      </c>
      <c r="I1262" s="19">
        <v>3</v>
      </c>
      <c r="J1262" s="19">
        <v>2</v>
      </c>
      <c r="K1262" s="20">
        <f>ROUND(1+(SUMPRODUCT(INDEX(CachTinhDiem!$B$8:$E$11,MATCH($B1262,CachTinhDiem!$A$8:$A$11,0),0),$G1262:$J1262)-1)*9/4,1)</f>
        <v>6</v>
      </c>
      <c r="L1262" s="20">
        <f>ROUND(1+(INDEX(CachTinhDiem!$B$15:$E$20,MATCH($C1262,CachTinhDiem!$A$15:$A$20,0),MATCH($B1262,CachTinhDiem!$B$14:$E$14,0))-1)*9/4,1)</f>
        <v>7.8</v>
      </c>
      <c r="M1262" s="19">
        <f t="shared" si="19"/>
        <v>12</v>
      </c>
      <c r="N1262" s="23">
        <f>MAX(0,1-M1262*CachTinhDiem!$B$25)</f>
        <v>0</v>
      </c>
      <c r="O1262" s="20">
        <f>ROUND((CachTinhDiem!$B$23*K1262+CachTinhDiem!$B$24*L1262)*N1262,1)</f>
        <v>0</v>
      </c>
      <c r="P1262" s="19" t="s">
        <v>3227</v>
      </c>
    </row>
    <row r="1263" spans="1:16" ht="15" customHeight="1" x14ac:dyDescent="0.35">
      <c r="A1263" s="18" t="s">
        <v>772</v>
      </c>
      <c r="B1263" s="18" t="s">
        <v>3229</v>
      </c>
      <c r="C1263" s="18" t="s">
        <v>115</v>
      </c>
      <c r="D1263" s="19">
        <v>18</v>
      </c>
      <c r="E1263" s="19">
        <v>33</v>
      </c>
      <c r="F1263" s="19">
        <v>24</v>
      </c>
      <c r="G1263" s="19">
        <v>2</v>
      </c>
      <c r="H1263" s="19">
        <v>4</v>
      </c>
      <c r="I1263" s="19">
        <v>3</v>
      </c>
      <c r="J1263" s="19">
        <v>3</v>
      </c>
      <c r="K1263" s="20">
        <f>ROUND(1+(SUMPRODUCT(INDEX(CachTinhDiem!$B$8:$E$11,MATCH($B1263,CachTinhDiem!$A$8:$A$11,0),0),$G1263:$J1263)-1)*9/4,1)</f>
        <v>6</v>
      </c>
      <c r="L1263" s="20">
        <f>ROUND(1+(INDEX(CachTinhDiem!$B$15:$E$20,MATCH($C1263,CachTinhDiem!$A$15:$A$20,0),MATCH($B1263,CachTinhDiem!$B$14:$E$14,0))-1)*9/4,1)</f>
        <v>10</v>
      </c>
      <c r="M1263" s="19">
        <f t="shared" si="19"/>
        <v>0</v>
      </c>
      <c r="N1263" s="23">
        <f>MAX(0,1-M1263*CachTinhDiem!$B$25)</f>
        <v>1</v>
      </c>
      <c r="O1263" s="20">
        <f>ROUND((CachTinhDiem!$B$23*K1263+CachTinhDiem!$B$24*L1263)*N1263,1)</f>
        <v>7.2</v>
      </c>
      <c r="P1263" s="19" t="s">
        <v>3227</v>
      </c>
    </row>
    <row r="1264" spans="1:16" ht="15" customHeight="1" x14ac:dyDescent="0.35">
      <c r="A1264" s="18" t="s">
        <v>2004</v>
      </c>
      <c r="B1264" s="18" t="s">
        <v>3228</v>
      </c>
      <c r="C1264" s="18" t="s">
        <v>138</v>
      </c>
      <c r="D1264" s="19">
        <v>5</v>
      </c>
      <c r="E1264" s="19">
        <v>10</v>
      </c>
      <c r="F1264" s="19">
        <v>21</v>
      </c>
      <c r="G1264" s="19">
        <v>4</v>
      </c>
      <c r="H1264" s="19">
        <v>2</v>
      </c>
      <c r="I1264" s="19">
        <v>4</v>
      </c>
      <c r="J1264" s="19">
        <v>3</v>
      </c>
      <c r="K1264" s="20">
        <f>ROUND(1+(SUMPRODUCT(INDEX(CachTinhDiem!$B$8:$E$11,MATCH($B1264,CachTinhDiem!$A$8:$A$11,0),0),$G1264:$J1264)-1)*9/4,1)</f>
        <v>5.5</v>
      </c>
      <c r="L1264" s="20">
        <f>ROUND(1+(INDEX(CachTinhDiem!$B$15:$E$20,MATCH($C1264,CachTinhDiem!$A$15:$A$20,0),MATCH($B1264,CachTinhDiem!$B$14:$E$14,0))-1)*9/4,1)</f>
        <v>1</v>
      </c>
      <c r="M1264" s="19">
        <f t="shared" si="19"/>
        <v>11</v>
      </c>
      <c r="N1264" s="23">
        <f>MAX(0,1-M1264*CachTinhDiem!$B$25)</f>
        <v>0</v>
      </c>
      <c r="O1264" s="20">
        <f>ROUND((CachTinhDiem!$B$23*K1264+CachTinhDiem!$B$24*L1264)*N1264,1)</f>
        <v>0</v>
      </c>
      <c r="P1264" s="19" t="s">
        <v>3225</v>
      </c>
    </row>
    <row r="1265" spans="1:16" ht="15" customHeight="1" x14ac:dyDescent="0.35">
      <c r="A1265" s="18" t="s">
        <v>3162</v>
      </c>
      <c r="B1265" s="18" t="s">
        <v>3229</v>
      </c>
      <c r="C1265" s="18" t="s">
        <v>110</v>
      </c>
      <c r="D1265" s="19">
        <v>16</v>
      </c>
      <c r="E1265" s="19">
        <v>36</v>
      </c>
      <c r="F1265" s="19">
        <v>23</v>
      </c>
      <c r="G1265" s="19">
        <v>2</v>
      </c>
      <c r="H1265" s="19">
        <v>2</v>
      </c>
      <c r="I1265" s="19">
        <v>4</v>
      </c>
      <c r="J1265" s="19">
        <v>4</v>
      </c>
      <c r="K1265" s="20">
        <f>ROUND(1+(SUMPRODUCT(INDEX(CachTinhDiem!$B$8:$E$11,MATCH($B1265,CachTinhDiem!$A$8:$A$11,0),0),$G1265:$J1265)-1)*9/4,1)</f>
        <v>6</v>
      </c>
      <c r="L1265" s="20">
        <f>ROUND(1+(INDEX(CachTinhDiem!$B$15:$E$20,MATCH($C1265,CachTinhDiem!$A$15:$A$20,0),MATCH($B1265,CachTinhDiem!$B$14:$E$14,0))-1)*9/4,1)</f>
        <v>7.8</v>
      </c>
      <c r="M1265" s="19">
        <f t="shared" si="19"/>
        <v>0</v>
      </c>
      <c r="N1265" s="23">
        <f>MAX(0,1-M1265*CachTinhDiem!$B$25)</f>
        <v>1</v>
      </c>
      <c r="O1265" s="20">
        <f>ROUND((CachTinhDiem!$B$23*K1265+CachTinhDiem!$B$24*L1265)*N1265,1)</f>
        <v>6.5</v>
      </c>
      <c r="P1265" s="19" t="s">
        <v>3227</v>
      </c>
    </row>
    <row r="1266" spans="1:16" ht="15" customHeight="1" x14ac:dyDescent="0.35">
      <c r="A1266" s="18" t="s">
        <v>2951</v>
      </c>
      <c r="B1266" s="18" t="s">
        <v>3229</v>
      </c>
      <c r="C1266" s="18" t="s">
        <v>150</v>
      </c>
      <c r="D1266" s="19">
        <v>14</v>
      </c>
      <c r="E1266" s="19">
        <v>34</v>
      </c>
      <c r="F1266" s="19">
        <v>14</v>
      </c>
      <c r="G1266" s="19">
        <v>3</v>
      </c>
      <c r="H1266" s="19">
        <v>2</v>
      </c>
      <c r="I1266" s="19">
        <v>3</v>
      </c>
      <c r="J1266" s="19">
        <v>3</v>
      </c>
      <c r="K1266" s="20">
        <f>ROUND(1+(SUMPRODUCT(INDEX(CachTinhDiem!$B$8:$E$11,MATCH($B1266,CachTinhDiem!$A$8:$A$11,0),0),$G1266:$J1266)-1)*9/4,1)</f>
        <v>4.8</v>
      </c>
      <c r="L1266" s="20">
        <f>ROUND(1+(INDEX(CachTinhDiem!$B$15:$E$20,MATCH($C1266,CachTinhDiem!$A$15:$A$20,0),MATCH($B1266,CachTinhDiem!$B$14:$E$14,0))-1)*9/4,1)</f>
        <v>7.8</v>
      </c>
      <c r="M1266" s="19">
        <f t="shared" si="19"/>
        <v>0</v>
      </c>
      <c r="N1266" s="23">
        <f>MAX(0,1-M1266*CachTinhDiem!$B$25)</f>
        <v>1</v>
      </c>
      <c r="O1266" s="20">
        <f>ROUND((CachTinhDiem!$B$23*K1266+CachTinhDiem!$B$24*L1266)*N1266,1)</f>
        <v>5.7</v>
      </c>
      <c r="P1266" s="19" t="s">
        <v>3227</v>
      </c>
    </row>
    <row r="1267" spans="1:16" ht="15" customHeight="1" x14ac:dyDescent="0.35">
      <c r="A1267" s="18" t="s">
        <v>244</v>
      </c>
      <c r="B1267" s="18" t="s">
        <v>3229</v>
      </c>
      <c r="C1267" s="18" t="s">
        <v>103</v>
      </c>
      <c r="D1267" s="19">
        <v>21</v>
      </c>
      <c r="E1267" s="19">
        <v>37</v>
      </c>
      <c r="F1267" s="19">
        <v>5</v>
      </c>
      <c r="G1267" s="19">
        <v>2</v>
      </c>
      <c r="H1267" s="19">
        <v>5</v>
      </c>
      <c r="I1267" s="19">
        <v>3</v>
      </c>
      <c r="J1267" s="19">
        <v>4</v>
      </c>
      <c r="K1267" s="20">
        <f>ROUND(1+(SUMPRODUCT(INDEX(CachTinhDiem!$B$8:$E$11,MATCH($B1267,CachTinhDiem!$A$8:$A$11,0),0),$G1267:$J1267)-1)*9/4,1)</f>
        <v>7.3</v>
      </c>
      <c r="L1267" s="20">
        <f>ROUND(1+(INDEX(CachTinhDiem!$B$15:$E$20,MATCH($C1267,CachTinhDiem!$A$15:$A$20,0),MATCH($B1267,CachTinhDiem!$B$14:$E$14,0))-1)*9/4,1)</f>
        <v>7.8</v>
      </c>
      <c r="M1267" s="19">
        <f t="shared" si="19"/>
        <v>16</v>
      </c>
      <c r="N1267" s="23">
        <f>MAX(0,1-M1267*CachTinhDiem!$B$25)</f>
        <v>0</v>
      </c>
      <c r="O1267" s="20">
        <f>ROUND((CachTinhDiem!$B$23*K1267+CachTinhDiem!$B$24*L1267)*N1267,1)</f>
        <v>0</v>
      </c>
      <c r="P1267" s="19" t="s">
        <v>3227</v>
      </c>
    </row>
    <row r="1268" spans="1:16" ht="15" customHeight="1" x14ac:dyDescent="0.35">
      <c r="A1268" s="18" t="s">
        <v>1816</v>
      </c>
      <c r="B1268" s="18" t="s">
        <v>3229</v>
      </c>
      <c r="C1268" s="18" t="s">
        <v>103</v>
      </c>
      <c r="D1268" s="19">
        <v>13</v>
      </c>
      <c r="E1268" s="19">
        <v>35</v>
      </c>
      <c r="F1268" s="19">
        <v>18</v>
      </c>
      <c r="G1268" s="19">
        <v>2</v>
      </c>
      <c r="H1268" s="19">
        <v>4</v>
      </c>
      <c r="I1268" s="19">
        <v>3</v>
      </c>
      <c r="J1268" s="19">
        <v>4</v>
      </c>
      <c r="K1268" s="20">
        <f>ROUND(1+(SUMPRODUCT(INDEX(CachTinhDiem!$B$8:$E$11,MATCH($B1268,CachTinhDiem!$A$8:$A$11,0),0),$G1268:$J1268)-1)*9/4,1)</f>
        <v>6.6</v>
      </c>
      <c r="L1268" s="20">
        <f>ROUND(1+(INDEX(CachTinhDiem!$B$15:$E$20,MATCH($C1268,CachTinhDiem!$A$15:$A$20,0),MATCH($B1268,CachTinhDiem!$B$14:$E$14,0))-1)*9/4,1)</f>
        <v>7.8</v>
      </c>
      <c r="M1268" s="19">
        <f t="shared" si="19"/>
        <v>0</v>
      </c>
      <c r="N1268" s="23">
        <f>MAX(0,1-M1268*CachTinhDiem!$B$25)</f>
        <v>1</v>
      </c>
      <c r="O1268" s="20">
        <f>ROUND((CachTinhDiem!$B$23*K1268+CachTinhDiem!$B$24*L1268)*N1268,1)</f>
        <v>7</v>
      </c>
      <c r="P1268" s="19" t="s">
        <v>3227</v>
      </c>
    </row>
    <row r="1269" spans="1:16" ht="15" customHeight="1" x14ac:dyDescent="0.35">
      <c r="A1269" s="18" t="s">
        <v>148</v>
      </c>
      <c r="B1269" s="18" t="s">
        <v>3224</v>
      </c>
      <c r="C1269" s="18" t="s">
        <v>150</v>
      </c>
      <c r="D1269" s="19">
        <v>7</v>
      </c>
      <c r="E1269" s="19">
        <v>18</v>
      </c>
      <c r="F1269" s="19">
        <v>19</v>
      </c>
      <c r="G1269" s="19">
        <v>4</v>
      </c>
      <c r="H1269" s="19">
        <v>2</v>
      </c>
      <c r="I1269" s="19">
        <v>3</v>
      </c>
      <c r="J1269" s="19">
        <v>2</v>
      </c>
      <c r="K1269" s="20">
        <f>ROUND(1+(SUMPRODUCT(INDEX(CachTinhDiem!$B$8:$E$11,MATCH($B1269,CachTinhDiem!$A$8:$A$11,0),0),$G1269:$J1269)-1)*9/4,1)</f>
        <v>5.3</v>
      </c>
      <c r="L1269" s="20">
        <f>ROUND(1+(INDEX(CachTinhDiem!$B$15:$E$20,MATCH($C1269,CachTinhDiem!$A$15:$A$20,0),MATCH($B1269,CachTinhDiem!$B$14:$E$14,0))-1)*9/4,1)</f>
        <v>3.3</v>
      </c>
      <c r="M1269" s="19">
        <f t="shared" si="19"/>
        <v>1</v>
      </c>
      <c r="N1269" s="23">
        <f>MAX(0,1-M1269*CachTinhDiem!$B$25)</f>
        <v>0.9</v>
      </c>
      <c r="O1269" s="20">
        <f>ROUND((CachTinhDiem!$B$23*K1269+CachTinhDiem!$B$24*L1269)*N1269,1)</f>
        <v>4.2</v>
      </c>
      <c r="P1269" s="19" t="s">
        <v>3227</v>
      </c>
    </row>
    <row r="1270" spans="1:16" ht="15" customHeight="1" x14ac:dyDescent="0.35">
      <c r="A1270" s="18" t="s">
        <v>1525</v>
      </c>
      <c r="B1270" s="18" t="s">
        <v>3229</v>
      </c>
      <c r="C1270" s="18" t="s">
        <v>150</v>
      </c>
      <c r="D1270" s="19">
        <v>5</v>
      </c>
      <c r="E1270" s="19">
        <v>20</v>
      </c>
      <c r="F1270" s="19">
        <v>35</v>
      </c>
      <c r="G1270" s="19">
        <v>4</v>
      </c>
      <c r="H1270" s="19">
        <v>1</v>
      </c>
      <c r="I1270" s="19">
        <v>3</v>
      </c>
      <c r="J1270" s="19">
        <v>4</v>
      </c>
      <c r="K1270" s="20">
        <f>ROUND(1+(SUMPRODUCT(INDEX(CachTinhDiem!$B$8:$E$11,MATCH($B1270,CachTinhDiem!$A$8:$A$11,0),0),$G1270:$J1270)-1)*9/4,1)</f>
        <v>5.0999999999999996</v>
      </c>
      <c r="L1270" s="20">
        <f>ROUND(1+(INDEX(CachTinhDiem!$B$15:$E$20,MATCH($C1270,CachTinhDiem!$A$15:$A$20,0),MATCH($B1270,CachTinhDiem!$B$14:$E$14,0))-1)*9/4,1)</f>
        <v>7.8</v>
      </c>
      <c r="M1270" s="19">
        <f t="shared" si="19"/>
        <v>15</v>
      </c>
      <c r="N1270" s="23">
        <f>MAX(0,1-M1270*CachTinhDiem!$B$25)</f>
        <v>0</v>
      </c>
      <c r="O1270" s="20">
        <f>ROUND((CachTinhDiem!$B$23*K1270+CachTinhDiem!$B$24*L1270)*N1270,1)</f>
        <v>0</v>
      </c>
      <c r="P1270" s="19" t="s">
        <v>3227</v>
      </c>
    </row>
    <row r="1271" spans="1:16" ht="15" customHeight="1" x14ac:dyDescent="0.35">
      <c r="A1271" s="18" t="s">
        <v>456</v>
      </c>
      <c r="B1271" s="18" t="s">
        <v>3229</v>
      </c>
      <c r="C1271" s="18" t="s">
        <v>110</v>
      </c>
      <c r="D1271" s="19">
        <v>5</v>
      </c>
      <c r="E1271" s="19">
        <v>12</v>
      </c>
      <c r="F1271" s="19">
        <v>23</v>
      </c>
      <c r="G1271" s="19">
        <v>5</v>
      </c>
      <c r="H1271" s="19">
        <v>2</v>
      </c>
      <c r="I1271" s="19">
        <v>3</v>
      </c>
      <c r="J1271" s="19">
        <v>3</v>
      </c>
      <c r="K1271" s="20">
        <f>ROUND(1+(SUMPRODUCT(INDEX(CachTinhDiem!$B$8:$E$11,MATCH($B1271,CachTinhDiem!$A$8:$A$11,0),0),$G1271:$J1271)-1)*9/4,1)</f>
        <v>5.3</v>
      </c>
      <c r="L1271" s="20">
        <f>ROUND(1+(INDEX(CachTinhDiem!$B$15:$E$20,MATCH($C1271,CachTinhDiem!$A$15:$A$20,0),MATCH($B1271,CachTinhDiem!$B$14:$E$14,0))-1)*9/4,1)</f>
        <v>7.8</v>
      </c>
      <c r="M1271" s="19">
        <f t="shared" si="19"/>
        <v>11</v>
      </c>
      <c r="N1271" s="23">
        <f>MAX(0,1-M1271*CachTinhDiem!$B$25)</f>
        <v>0</v>
      </c>
      <c r="O1271" s="20">
        <f>ROUND((CachTinhDiem!$B$23*K1271+CachTinhDiem!$B$24*L1271)*N1271,1)</f>
        <v>0</v>
      </c>
      <c r="P1271" s="19" t="s">
        <v>3227</v>
      </c>
    </row>
    <row r="1272" spans="1:16" ht="15" customHeight="1" x14ac:dyDescent="0.35">
      <c r="A1272" s="18" t="s">
        <v>2549</v>
      </c>
      <c r="B1272" s="18" t="s">
        <v>3224</v>
      </c>
      <c r="C1272" s="18" t="s">
        <v>138</v>
      </c>
      <c r="D1272" s="19">
        <v>18</v>
      </c>
      <c r="E1272" s="19">
        <v>38</v>
      </c>
      <c r="F1272" s="19">
        <v>16</v>
      </c>
      <c r="G1272" s="19">
        <v>2</v>
      </c>
      <c r="H1272" s="19">
        <v>5</v>
      </c>
      <c r="I1272" s="19">
        <v>5</v>
      </c>
      <c r="J1272" s="19">
        <v>1</v>
      </c>
      <c r="K1272" s="20">
        <f>ROUND(1+(SUMPRODUCT(INDEX(CachTinhDiem!$B$8:$E$11,MATCH($B1272,CachTinhDiem!$A$8:$A$11,0),0),$G1272:$J1272)-1)*9/4,1)</f>
        <v>7.8</v>
      </c>
      <c r="L1272" s="20">
        <f>ROUND(1+(INDEX(CachTinhDiem!$B$15:$E$20,MATCH($C1272,CachTinhDiem!$A$15:$A$20,0),MATCH($B1272,CachTinhDiem!$B$14:$E$14,0))-1)*9/4,1)</f>
        <v>10</v>
      </c>
      <c r="M1272" s="19">
        <f t="shared" si="19"/>
        <v>2</v>
      </c>
      <c r="N1272" s="23">
        <f>MAX(0,1-M1272*CachTinhDiem!$B$25)</f>
        <v>0.8</v>
      </c>
      <c r="O1272" s="20">
        <f>ROUND((CachTinhDiem!$B$23*K1272+CachTinhDiem!$B$24*L1272)*N1272,1)</f>
        <v>6.8</v>
      </c>
      <c r="P1272" s="19" t="s">
        <v>3227</v>
      </c>
    </row>
    <row r="1273" spans="1:16" ht="15" customHeight="1" x14ac:dyDescent="0.35">
      <c r="A1273" s="18" t="s">
        <v>1367</v>
      </c>
      <c r="B1273" s="18" t="s">
        <v>3224</v>
      </c>
      <c r="C1273" s="18" t="s">
        <v>115</v>
      </c>
      <c r="D1273" s="19">
        <v>9</v>
      </c>
      <c r="E1273" s="19">
        <v>26</v>
      </c>
      <c r="F1273" s="19">
        <v>27</v>
      </c>
      <c r="G1273" s="19">
        <v>3</v>
      </c>
      <c r="H1273" s="19">
        <v>2</v>
      </c>
      <c r="I1273" s="19">
        <v>2</v>
      </c>
      <c r="J1273" s="19">
        <v>3</v>
      </c>
      <c r="K1273" s="20">
        <f>ROUND(1+(SUMPRODUCT(INDEX(CachTinhDiem!$B$8:$E$11,MATCH($B1273,CachTinhDiem!$A$8:$A$11,0),0),$G1273:$J1273)-1)*9/4,1)</f>
        <v>3.9</v>
      </c>
      <c r="L1273" s="20">
        <f>ROUND(1+(INDEX(CachTinhDiem!$B$15:$E$20,MATCH($C1273,CachTinhDiem!$A$15:$A$20,0),MATCH($B1273,CachTinhDiem!$B$14:$E$14,0))-1)*9/4,1)</f>
        <v>7.8</v>
      </c>
      <c r="M1273" s="19">
        <f t="shared" si="19"/>
        <v>1</v>
      </c>
      <c r="N1273" s="23">
        <f>MAX(0,1-M1273*CachTinhDiem!$B$25)</f>
        <v>0.9</v>
      </c>
      <c r="O1273" s="20">
        <f>ROUND((CachTinhDiem!$B$23*K1273+CachTinhDiem!$B$24*L1273)*N1273,1)</f>
        <v>4.5999999999999996</v>
      </c>
      <c r="P1273" s="19" t="s">
        <v>3227</v>
      </c>
    </row>
    <row r="1274" spans="1:16" ht="15" customHeight="1" x14ac:dyDescent="0.35">
      <c r="A1274" s="18" t="s">
        <v>3026</v>
      </c>
      <c r="B1274" s="18" t="s">
        <v>3228</v>
      </c>
      <c r="C1274" s="18" t="s">
        <v>110</v>
      </c>
      <c r="D1274" s="19">
        <v>17</v>
      </c>
      <c r="E1274" s="19">
        <v>38</v>
      </c>
      <c r="F1274" s="19">
        <v>7</v>
      </c>
      <c r="G1274" s="19">
        <v>2</v>
      </c>
      <c r="H1274" s="19">
        <v>3</v>
      </c>
      <c r="I1274" s="19">
        <v>4</v>
      </c>
      <c r="J1274" s="19">
        <v>4</v>
      </c>
      <c r="K1274" s="20">
        <f>ROUND(1+(SUMPRODUCT(INDEX(CachTinhDiem!$B$8:$E$11,MATCH($B1274,CachTinhDiem!$A$8:$A$11,0),0),$G1274:$J1274)-1)*9/4,1)</f>
        <v>7.3</v>
      </c>
      <c r="L1274" s="20">
        <f>ROUND(1+(INDEX(CachTinhDiem!$B$15:$E$20,MATCH($C1274,CachTinhDiem!$A$15:$A$20,0),MATCH($B1274,CachTinhDiem!$B$14:$E$14,0))-1)*9/4,1)</f>
        <v>7.8</v>
      </c>
      <c r="M1274" s="19">
        <f t="shared" si="19"/>
        <v>10</v>
      </c>
      <c r="N1274" s="23">
        <f>MAX(0,1-M1274*CachTinhDiem!$B$25)</f>
        <v>0</v>
      </c>
      <c r="O1274" s="20">
        <f>ROUND((CachTinhDiem!$B$23*K1274+CachTinhDiem!$B$24*L1274)*N1274,1)</f>
        <v>0</v>
      </c>
      <c r="P1274" s="19" t="s">
        <v>3227</v>
      </c>
    </row>
    <row r="1275" spans="1:16" ht="15" customHeight="1" x14ac:dyDescent="0.35">
      <c r="A1275" s="18" t="s">
        <v>252</v>
      </c>
      <c r="B1275" s="18" t="s">
        <v>3226</v>
      </c>
      <c r="C1275" s="18" t="s">
        <v>110</v>
      </c>
      <c r="D1275" s="19">
        <v>5</v>
      </c>
      <c r="E1275" s="19">
        <v>11</v>
      </c>
      <c r="F1275" s="19">
        <v>23</v>
      </c>
      <c r="G1275" s="19">
        <v>4</v>
      </c>
      <c r="H1275" s="19">
        <v>2</v>
      </c>
      <c r="I1275" s="19">
        <v>3</v>
      </c>
      <c r="J1275" s="19">
        <v>2</v>
      </c>
      <c r="K1275" s="20">
        <f>ROUND(1+(SUMPRODUCT(INDEX(CachTinhDiem!$B$8:$E$11,MATCH($B1275,CachTinhDiem!$A$8:$A$11,0),0),$G1275:$J1275)-1)*9/4,1)</f>
        <v>4.4000000000000004</v>
      </c>
      <c r="L1275" s="20">
        <f>ROUND(1+(INDEX(CachTinhDiem!$B$15:$E$20,MATCH($C1275,CachTinhDiem!$A$15:$A$20,0),MATCH($B1275,CachTinhDiem!$B$14:$E$14,0))-1)*9/4,1)</f>
        <v>5.5</v>
      </c>
      <c r="M1275" s="19">
        <f t="shared" si="19"/>
        <v>12</v>
      </c>
      <c r="N1275" s="23">
        <f>MAX(0,1-M1275*CachTinhDiem!$B$25)</f>
        <v>0</v>
      </c>
      <c r="O1275" s="20">
        <f>ROUND((CachTinhDiem!$B$23*K1275+CachTinhDiem!$B$24*L1275)*N1275,1)</f>
        <v>0</v>
      </c>
      <c r="P1275" s="19" t="s">
        <v>3227</v>
      </c>
    </row>
    <row r="1276" spans="1:16" ht="15" customHeight="1" x14ac:dyDescent="0.35">
      <c r="A1276" s="18" t="s">
        <v>1982</v>
      </c>
      <c r="B1276" s="18" t="s">
        <v>3224</v>
      </c>
      <c r="C1276" s="18" t="s">
        <v>103</v>
      </c>
      <c r="D1276" s="19">
        <v>16</v>
      </c>
      <c r="E1276" s="19">
        <v>36</v>
      </c>
      <c r="F1276" s="19">
        <v>8</v>
      </c>
      <c r="G1276" s="19">
        <v>2</v>
      </c>
      <c r="H1276" s="19">
        <v>5</v>
      </c>
      <c r="I1276" s="19">
        <v>3</v>
      </c>
      <c r="J1276" s="19">
        <v>4</v>
      </c>
      <c r="K1276" s="20">
        <f>ROUND(1+(SUMPRODUCT(INDEX(CachTinhDiem!$B$8:$E$11,MATCH($B1276,CachTinhDiem!$A$8:$A$11,0),0),$G1276:$J1276)-1)*9/4,1)</f>
        <v>6.2</v>
      </c>
      <c r="L1276" s="20">
        <f>ROUND(1+(INDEX(CachTinhDiem!$B$15:$E$20,MATCH($C1276,CachTinhDiem!$A$15:$A$20,0),MATCH($B1276,CachTinhDiem!$B$14:$E$14,0))-1)*9/4,1)</f>
        <v>3.3</v>
      </c>
      <c r="M1276" s="19">
        <f t="shared" si="19"/>
        <v>8</v>
      </c>
      <c r="N1276" s="23">
        <f>MAX(0,1-M1276*CachTinhDiem!$B$25)</f>
        <v>0.19999999999999996</v>
      </c>
      <c r="O1276" s="20">
        <f>ROUND((CachTinhDiem!$B$23*K1276+CachTinhDiem!$B$24*L1276)*N1276,1)</f>
        <v>1.1000000000000001</v>
      </c>
      <c r="P1276" s="19" t="s">
        <v>3227</v>
      </c>
    </row>
    <row r="1277" spans="1:16" ht="15" customHeight="1" x14ac:dyDescent="0.35">
      <c r="A1277" s="18" t="s">
        <v>2008</v>
      </c>
      <c r="B1277" s="18" t="s">
        <v>3226</v>
      </c>
      <c r="C1277" s="18" t="s">
        <v>103</v>
      </c>
      <c r="D1277" s="19">
        <v>12</v>
      </c>
      <c r="E1277" s="19">
        <v>31</v>
      </c>
      <c r="F1277" s="19">
        <v>32</v>
      </c>
      <c r="G1277" s="19">
        <v>3</v>
      </c>
      <c r="H1277" s="19">
        <v>3</v>
      </c>
      <c r="I1277" s="19">
        <v>3</v>
      </c>
      <c r="J1277" s="19">
        <v>4</v>
      </c>
      <c r="K1277" s="20">
        <f>ROUND(1+(SUMPRODUCT(INDEX(CachTinhDiem!$B$8:$E$11,MATCH($B1277,CachTinhDiem!$A$8:$A$11,0),0),$G1277:$J1277)-1)*9/4,1)</f>
        <v>6</v>
      </c>
      <c r="L1277" s="20">
        <f>ROUND(1+(INDEX(CachTinhDiem!$B$15:$E$20,MATCH($C1277,CachTinhDiem!$A$15:$A$20,0),MATCH($B1277,CachTinhDiem!$B$14:$E$14,0))-1)*9/4,1)</f>
        <v>3.3</v>
      </c>
      <c r="M1277" s="19">
        <f t="shared" si="19"/>
        <v>1</v>
      </c>
      <c r="N1277" s="23">
        <f>MAX(0,1-M1277*CachTinhDiem!$B$25)</f>
        <v>0.9</v>
      </c>
      <c r="O1277" s="20">
        <f>ROUND((CachTinhDiem!$B$23*K1277+CachTinhDiem!$B$24*L1277)*N1277,1)</f>
        <v>4.7</v>
      </c>
      <c r="P1277" s="19" t="s">
        <v>3227</v>
      </c>
    </row>
    <row r="1278" spans="1:16" ht="15" customHeight="1" x14ac:dyDescent="0.35">
      <c r="A1278" s="18" t="s">
        <v>1838</v>
      </c>
      <c r="B1278" s="18" t="s">
        <v>3224</v>
      </c>
      <c r="C1278" s="18" t="s">
        <v>103</v>
      </c>
      <c r="D1278" s="19">
        <v>11</v>
      </c>
      <c r="E1278" s="19">
        <v>31</v>
      </c>
      <c r="F1278" s="19">
        <v>31</v>
      </c>
      <c r="G1278" s="19">
        <v>3</v>
      </c>
      <c r="H1278" s="19">
        <v>3</v>
      </c>
      <c r="I1278" s="19">
        <v>3</v>
      </c>
      <c r="J1278" s="19">
        <v>4</v>
      </c>
      <c r="K1278" s="20">
        <f>ROUND(1+(SUMPRODUCT(INDEX(CachTinhDiem!$B$8:$E$11,MATCH($B1278,CachTinhDiem!$A$8:$A$11,0),0),$G1278:$J1278)-1)*9/4,1)</f>
        <v>5.7</v>
      </c>
      <c r="L1278" s="20">
        <f>ROUND(1+(INDEX(CachTinhDiem!$B$15:$E$20,MATCH($C1278,CachTinhDiem!$A$15:$A$20,0),MATCH($B1278,CachTinhDiem!$B$14:$E$14,0))-1)*9/4,1)</f>
        <v>3.3</v>
      </c>
      <c r="M1278" s="19">
        <f t="shared" si="19"/>
        <v>0</v>
      </c>
      <c r="N1278" s="23">
        <f>MAX(0,1-M1278*CachTinhDiem!$B$25)</f>
        <v>1</v>
      </c>
      <c r="O1278" s="20">
        <f>ROUND((CachTinhDiem!$B$23*K1278+CachTinhDiem!$B$24*L1278)*N1278,1)</f>
        <v>5</v>
      </c>
      <c r="P1278" s="19" t="s">
        <v>3227</v>
      </c>
    </row>
    <row r="1279" spans="1:16" ht="15" customHeight="1" x14ac:dyDescent="0.35">
      <c r="A1279" s="18" t="s">
        <v>1077</v>
      </c>
      <c r="B1279" s="18" t="s">
        <v>3228</v>
      </c>
      <c r="C1279" s="18" t="s">
        <v>110</v>
      </c>
      <c r="D1279" s="19">
        <v>5</v>
      </c>
      <c r="E1279" s="19">
        <v>12</v>
      </c>
      <c r="F1279" s="19">
        <v>7</v>
      </c>
      <c r="G1279" s="19">
        <v>5</v>
      </c>
      <c r="H1279" s="19">
        <v>1</v>
      </c>
      <c r="I1279" s="19">
        <v>3</v>
      </c>
      <c r="J1279" s="19">
        <v>3</v>
      </c>
      <c r="K1279" s="20">
        <f>ROUND(1+(SUMPRODUCT(INDEX(CachTinhDiem!$B$8:$E$11,MATCH($B1279,CachTinhDiem!$A$8:$A$11,0),0),$G1279:$J1279)-1)*9/4,1)</f>
        <v>4.5999999999999996</v>
      </c>
      <c r="L1279" s="20">
        <f>ROUND(1+(INDEX(CachTinhDiem!$B$15:$E$20,MATCH($C1279,CachTinhDiem!$A$15:$A$20,0),MATCH($B1279,CachTinhDiem!$B$14:$E$14,0))-1)*9/4,1)</f>
        <v>7.8</v>
      </c>
      <c r="M1279" s="19">
        <f t="shared" si="19"/>
        <v>0</v>
      </c>
      <c r="N1279" s="23">
        <f>MAX(0,1-M1279*CachTinhDiem!$B$25)</f>
        <v>1</v>
      </c>
      <c r="O1279" s="20">
        <f>ROUND((CachTinhDiem!$B$23*K1279+CachTinhDiem!$B$24*L1279)*N1279,1)</f>
        <v>5.6</v>
      </c>
      <c r="P1279" s="19" t="s">
        <v>3227</v>
      </c>
    </row>
    <row r="1280" spans="1:16" ht="15" customHeight="1" x14ac:dyDescent="0.35">
      <c r="A1280" s="18" t="s">
        <v>704</v>
      </c>
      <c r="B1280" s="18" t="s">
        <v>3229</v>
      </c>
      <c r="C1280" s="18" t="s">
        <v>103</v>
      </c>
      <c r="D1280" s="19">
        <v>18</v>
      </c>
      <c r="E1280" s="19">
        <v>36</v>
      </c>
      <c r="F1280" s="19">
        <v>15</v>
      </c>
      <c r="G1280" s="19">
        <v>2</v>
      </c>
      <c r="H1280" s="19">
        <v>5</v>
      </c>
      <c r="I1280" s="19">
        <v>2</v>
      </c>
      <c r="J1280" s="19">
        <v>4</v>
      </c>
      <c r="K1280" s="20">
        <f>ROUND(1+(SUMPRODUCT(INDEX(CachTinhDiem!$B$8:$E$11,MATCH($B1280,CachTinhDiem!$A$8:$A$11,0),0),$G1280:$J1280)-1)*9/4,1)</f>
        <v>6.6</v>
      </c>
      <c r="L1280" s="20">
        <f>ROUND(1+(INDEX(CachTinhDiem!$B$15:$E$20,MATCH($C1280,CachTinhDiem!$A$15:$A$20,0),MATCH($B1280,CachTinhDiem!$B$14:$E$14,0))-1)*9/4,1)</f>
        <v>7.8</v>
      </c>
      <c r="M1280" s="19">
        <f t="shared" si="19"/>
        <v>3</v>
      </c>
      <c r="N1280" s="23">
        <f>MAX(0,1-M1280*CachTinhDiem!$B$25)</f>
        <v>0.7</v>
      </c>
      <c r="O1280" s="20">
        <f>ROUND((CachTinhDiem!$B$23*K1280+CachTinhDiem!$B$24*L1280)*N1280,1)</f>
        <v>4.9000000000000004</v>
      </c>
      <c r="P1280" s="19" t="s">
        <v>3227</v>
      </c>
    </row>
    <row r="1281" spans="1:16" ht="15" customHeight="1" x14ac:dyDescent="0.35">
      <c r="A1281" s="18" t="s">
        <v>1302</v>
      </c>
      <c r="B1281" s="18" t="s">
        <v>3228</v>
      </c>
      <c r="C1281" s="18" t="s">
        <v>90</v>
      </c>
      <c r="D1281" s="19">
        <v>6</v>
      </c>
      <c r="E1281" s="19">
        <v>19</v>
      </c>
      <c r="F1281" s="19">
        <v>21</v>
      </c>
      <c r="G1281" s="19">
        <v>4</v>
      </c>
      <c r="H1281" s="19">
        <v>2</v>
      </c>
      <c r="I1281" s="19">
        <v>3</v>
      </c>
      <c r="J1281" s="19">
        <v>3</v>
      </c>
      <c r="K1281" s="20">
        <f>ROUND(1+(SUMPRODUCT(INDEX(CachTinhDiem!$B$8:$E$11,MATCH($B1281,CachTinhDiem!$A$8:$A$11,0),0),$G1281:$J1281)-1)*9/4,1)</f>
        <v>5.0999999999999996</v>
      </c>
      <c r="L1281" s="20">
        <f>ROUND(1+(INDEX(CachTinhDiem!$B$15:$E$20,MATCH($C1281,CachTinhDiem!$A$15:$A$20,0),MATCH($B1281,CachTinhDiem!$B$14:$E$14,0))-1)*9/4,1)</f>
        <v>3.3</v>
      </c>
      <c r="M1281" s="19">
        <f t="shared" si="19"/>
        <v>2</v>
      </c>
      <c r="N1281" s="23">
        <f>MAX(0,1-M1281*CachTinhDiem!$B$25)</f>
        <v>0.8</v>
      </c>
      <c r="O1281" s="20">
        <f>ROUND((CachTinhDiem!$B$23*K1281+CachTinhDiem!$B$24*L1281)*N1281,1)</f>
        <v>3.6</v>
      </c>
      <c r="P1281" s="19" t="s">
        <v>3225</v>
      </c>
    </row>
    <row r="1282" spans="1:16" ht="15" customHeight="1" x14ac:dyDescent="0.35">
      <c r="A1282" s="18" t="s">
        <v>303</v>
      </c>
      <c r="B1282" s="18" t="s">
        <v>3224</v>
      </c>
      <c r="C1282" s="18" t="s">
        <v>115</v>
      </c>
      <c r="D1282" s="19">
        <v>17</v>
      </c>
      <c r="E1282" s="19">
        <v>33</v>
      </c>
      <c r="F1282" s="19">
        <v>39</v>
      </c>
      <c r="G1282" s="19">
        <v>2</v>
      </c>
      <c r="H1282" s="19">
        <v>4</v>
      </c>
      <c r="I1282" s="19">
        <v>3</v>
      </c>
      <c r="J1282" s="19">
        <v>4</v>
      </c>
      <c r="K1282" s="20">
        <f>ROUND(1+(SUMPRODUCT(INDEX(CachTinhDiem!$B$8:$E$11,MATCH($B1282,CachTinhDiem!$A$8:$A$11,0),0),$G1282:$J1282)-1)*9/4,1)</f>
        <v>5.7</v>
      </c>
      <c r="L1282" s="20">
        <f>ROUND(1+(INDEX(CachTinhDiem!$B$15:$E$20,MATCH($C1282,CachTinhDiem!$A$15:$A$20,0),MATCH($B1282,CachTinhDiem!$B$14:$E$14,0))-1)*9/4,1)</f>
        <v>7.8</v>
      </c>
      <c r="M1282" s="19">
        <f t="shared" ref="M1282:M1345" si="20">MAX(0,$D1282-$F1282,$F1282-$E1282)</f>
        <v>6</v>
      </c>
      <c r="N1282" s="23">
        <f>MAX(0,1-M1282*CachTinhDiem!$B$25)</f>
        <v>0.39999999999999991</v>
      </c>
      <c r="O1282" s="20">
        <f>ROUND((CachTinhDiem!$B$23*K1282+CachTinhDiem!$B$24*L1282)*N1282,1)</f>
        <v>2.5</v>
      </c>
      <c r="P1282" s="19" t="s">
        <v>3227</v>
      </c>
    </row>
    <row r="1283" spans="1:16" ht="15" customHeight="1" x14ac:dyDescent="0.35">
      <c r="A1283" s="18" t="s">
        <v>1806</v>
      </c>
      <c r="B1283" s="18" t="s">
        <v>3229</v>
      </c>
      <c r="C1283" s="18" t="s">
        <v>138</v>
      </c>
      <c r="D1283" s="19">
        <v>5</v>
      </c>
      <c r="E1283" s="19">
        <v>10</v>
      </c>
      <c r="F1283" s="19">
        <v>15</v>
      </c>
      <c r="G1283" s="19">
        <v>4</v>
      </c>
      <c r="H1283" s="19">
        <v>2</v>
      </c>
      <c r="I1283" s="19">
        <v>4</v>
      </c>
      <c r="J1283" s="19">
        <v>2</v>
      </c>
      <c r="K1283" s="20">
        <f>ROUND(1+(SUMPRODUCT(INDEX(CachTinhDiem!$B$8:$E$11,MATCH($B1283,CachTinhDiem!$A$8:$A$11,0),0),$G1283:$J1283)-1)*9/4,1)</f>
        <v>5.0999999999999996</v>
      </c>
      <c r="L1283" s="20">
        <f>ROUND(1+(INDEX(CachTinhDiem!$B$15:$E$20,MATCH($C1283,CachTinhDiem!$A$15:$A$20,0),MATCH($B1283,CachTinhDiem!$B$14:$E$14,0))-1)*9/4,1)</f>
        <v>7.8</v>
      </c>
      <c r="M1283" s="19">
        <f t="shared" si="20"/>
        <v>5</v>
      </c>
      <c r="N1283" s="23">
        <f>MAX(0,1-M1283*CachTinhDiem!$B$25)</f>
        <v>0.5</v>
      </c>
      <c r="O1283" s="20">
        <f>ROUND((CachTinhDiem!$B$23*K1283+CachTinhDiem!$B$24*L1283)*N1283,1)</f>
        <v>3</v>
      </c>
      <c r="P1283" s="19" t="s">
        <v>3225</v>
      </c>
    </row>
    <row r="1284" spans="1:16" ht="15" customHeight="1" x14ac:dyDescent="0.35">
      <c r="A1284" s="18" t="s">
        <v>1119</v>
      </c>
      <c r="B1284" s="18" t="s">
        <v>3226</v>
      </c>
      <c r="C1284" s="18" t="s">
        <v>90</v>
      </c>
      <c r="D1284" s="19">
        <v>5</v>
      </c>
      <c r="E1284" s="19">
        <v>13</v>
      </c>
      <c r="F1284" s="19">
        <v>18</v>
      </c>
      <c r="G1284" s="19">
        <v>4</v>
      </c>
      <c r="H1284" s="19">
        <v>1</v>
      </c>
      <c r="I1284" s="19">
        <v>1</v>
      </c>
      <c r="J1284" s="19">
        <v>3</v>
      </c>
      <c r="K1284" s="20">
        <f>ROUND(1+(SUMPRODUCT(INDEX(CachTinhDiem!$B$8:$E$11,MATCH($B1284,CachTinhDiem!$A$8:$A$11,0),0),$G1284:$J1284)-1)*9/4,1)</f>
        <v>1.9</v>
      </c>
      <c r="L1284" s="20">
        <f>ROUND(1+(INDEX(CachTinhDiem!$B$15:$E$20,MATCH($C1284,CachTinhDiem!$A$15:$A$20,0),MATCH($B1284,CachTinhDiem!$B$14:$E$14,0))-1)*9/4,1)</f>
        <v>7.8</v>
      </c>
      <c r="M1284" s="19">
        <f t="shared" si="20"/>
        <v>5</v>
      </c>
      <c r="N1284" s="23">
        <f>MAX(0,1-M1284*CachTinhDiem!$B$25)</f>
        <v>0.5</v>
      </c>
      <c r="O1284" s="20">
        <f>ROUND((CachTinhDiem!$B$23*K1284+CachTinhDiem!$B$24*L1284)*N1284,1)</f>
        <v>1.8</v>
      </c>
      <c r="P1284" s="19" t="s">
        <v>3227</v>
      </c>
    </row>
    <row r="1285" spans="1:16" ht="15" customHeight="1" x14ac:dyDescent="0.35">
      <c r="A1285" s="18" t="s">
        <v>1593</v>
      </c>
      <c r="B1285" s="18" t="s">
        <v>3229</v>
      </c>
      <c r="C1285" s="18" t="s">
        <v>115</v>
      </c>
      <c r="D1285" s="19">
        <v>13</v>
      </c>
      <c r="E1285" s="19">
        <v>32</v>
      </c>
      <c r="F1285" s="19">
        <v>32</v>
      </c>
      <c r="G1285" s="19">
        <v>3</v>
      </c>
      <c r="H1285" s="19">
        <v>2</v>
      </c>
      <c r="I1285" s="19">
        <v>2</v>
      </c>
      <c r="J1285" s="19">
        <v>3</v>
      </c>
      <c r="K1285" s="20">
        <f>ROUND(1+(SUMPRODUCT(INDEX(CachTinhDiem!$B$8:$E$11,MATCH($B1285,CachTinhDiem!$A$8:$A$11,0),0),$G1285:$J1285)-1)*9/4,1)</f>
        <v>4.2</v>
      </c>
      <c r="L1285" s="20">
        <f>ROUND(1+(INDEX(CachTinhDiem!$B$15:$E$20,MATCH($C1285,CachTinhDiem!$A$15:$A$20,0),MATCH($B1285,CachTinhDiem!$B$14:$E$14,0))-1)*9/4,1)</f>
        <v>10</v>
      </c>
      <c r="M1285" s="19">
        <f t="shared" si="20"/>
        <v>0</v>
      </c>
      <c r="N1285" s="23">
        <f>MAX(0,1-M1285*CachTinhDiem!$B$25)</f>
        <v>1</v>
      </c>
      <c r="O1285" s="20">
        <f>ROUND((CachTinhDiem!$B$23*K1285+CachTinhDiem!$B$24*L1285)*N1285,1)</f>
        <v>5.9</v>
      </c>
      <c r="P1285" s="19" t="s">
        <v>3227</v>
      </c>
    </row>
    <row r="1286" spans="1:16" ht="15" customHeight="1" x14ac:dyDescent="0.35">
      <c r="A1286" s="18" t="s">
        <v>3190</v>
      </c>
      <c r="B1286" s="18" t="s">
        <v>3226</v>
      </c>
      <c r="C1286" s="18" t="s">
        <v>115</v>
      </c>
      <c r="D1286" s="19">
        <v>18</v>
      </c>
      <c r="E1286" s="19">
        <v>39</v>
      </c>
      <c r="F1286" s="19">
        <v>23</v>
      </c>
      <c r="G1286" s="19">
        <v>2</v>
      </c>
      <c r="H1286" s="19">
        <v>2</v>
      </c>
      <c r="I1286" s="19">
        <v>3</v>
      </c>
      <c r="J1286" s="19">
        <v>4</v>
      </c>
      <c r="K1286" s="20">
        <f>ROUND(1+(SUMPRODUCT(INDEX(CachTinhDiem!$B$8:$E$11,MATCH($B1286,CachTinhDiem!$A$8:$A$11,0),0),$G1286:$J1286)-1)*9/4,1)</f>
        <v>5.3</v>
      </c>
      <c r="L1286" s="20">
        <f>ROUND(1+(INDEX(CachTinhDiem!$B$15:$E$20,MATCH($C1286,CachTinhDiem!$A$15:$A$20,0),MATCH($B1286,CachTinhDiem!$B$14:$E$14,0))-1)*9/4,1)</f>
        <v>10</v>
      </c>
      <c r="M1286" s="19">
        <f t="shared" si="20"/>
        <v>0</v>
      </c>
      <c r="N1286" s="23">
        <f>MAX(0,1-M1286*CachTinhDiem!$B$25)</f>
        <v>1</v>
      </c>
      <c r="O1286" s="20">
        <f>ROUND((CachTinhDiem!$B$23*K1286+CachTinhDiem!$B$24*L1286)*N1286,1)</f>
        <v>6.7</v>
      </c>
      <c r="P1286" s="19" t="s">
        <v>3227</v>
      </c>
    </row>
    <row r="1287" spans="1:16" ht="15" customHeight="1" x14ac:dyDescent="0.35">
      <c r="A1287" s="18" t="s">
        <v>257</v>
      </c>
      <c r="B1287" s="18" t="s">
        <v>3229</v>
      </c>
      <c r="C1287" s="18" t="s">
        <v>90</v>
      </c>
      <c r="D1287" s="19">
        <v>9</v>
      </c>
      <c r="E1287" s="19">
        <v>23</v>
      </c>
      <c r="F1287" s="19">
        <v>28</v>
      </c>
      <c r="G1287" s="19">
        <v>3</v>
      </c>
      <c r="H1287" s="19">
        <v>3</v>
      </c>
      <c r="I1287" s="19">
        <v>3</v>
      </c>
      <c r="J1287" s="19">
        <v>2</v>
      </c>
      <c r="K1287" s="20">
        <f>ROUND(1+(SUMPRODUCT(INDEX(CachTinhDiem!$B$8:$E$11,MATCH($B1287,CachTinhDiem!$A$8:$A$11,0),0),$G1287:$J1287)-1)*9/4,1)</f>
        <v>4.8</v>
      </c>
      <c r="L1287" s="20">
        <f>ROUND(1+(INDEX(CachTinhDiem!$B$15:$E$20,MATCH($C1287,CachTinhDiem!$A$15:$A$20,0),MATCH($B1287,CachTinhDiem!$B$14:$E$14,0))-1)*9/4,1)</f>
        <v>7.8</v>
      </c>
      <c r="M1287" s="19">
        <f t="shared" si="20"/>
        <v>5</v>
      </c>
      <c r="N1287" s="23">
        <f>MAX(0,1-M1287*CachTinhDiem!$B$25)</f>
        <v>0.5</v>
      </c>
      <c r="O1287" s="20">
        <f>ROUND((CachTinhDiem!$B$23*K1287+CachTinhDiem!$B$24*L1287)*N1287,1)</f>
        <v>2.9</v>
      </c>
      <c r="P1287" s="19" t="s">
        <v>3225</v>
      </c>
    </row>
    <row r="1288" spans="1:16" ht="15" customHeight="1" x14ac:dyDescent="0.35">
      <c r="A1288" s="18" t="s">
        <v>1151</v>
      </c>
      <c r="B1288" s="18" t="s">
        <v>3228</v>
      </c>
      <c r="C1288" s="18" t="s">
        <v>115</v>
      </c>
      <c r="D1288" s="19">
        <v>9</v>
      </c>
      <c r="E1288" s="19">
        <v>26</v>
      </c>
      <c r="F1288" s="19">
        <v>35</v>
      </c>
      <c r="G1288" s="19">
        <v>3</v>
      </c>
      <c r="H1288" s="19">
        <v>2</v>
      </c>
      <c r="I1288" s="19">
        <v>3</v>
      </c>
      <c r="J1288" s="19">
        <v>3</v>
      </c>
      <c r="K1288" s="20">
        <f>ROUND(1+(SUMPRODUCT(INDEX(CachTinhDiem!$B$8:$E$11,MATCH($B1288,CachTinhDiem!$A$8:$A$11,0),0),$G1288:$J1288)-1)*9/4,1)</f>
        <v>5.0999999999999996</v>
      </c>
      <c r="L1288" s="20">
        <f>ROUND(1+(INDEX(CachTinhDiem!$B$15:$E$20,MATCH($C1288,CachTinhDiem!$A$15:$A$20,0),MATCH($B1288,CachTinhDiem!$B$14:$E$14,0))-1)*9/4,1)</f>
        <v>5.5</v>
      </c>
      <c r="M1288" s="19">
        <f t="shared" si="20"/>
        <v>9</v>
      </c>
      <c r="N1288" s="23">
        <f>MAX(0,1-M1288*CachTinhDiem!$B$25)</f>
        <v>9.9999999999999978E-2</v>
      </c>
      <c r="O1288" s="20">
        <f>ROUND((CachTinhDiem!$B$23*K1288+CachTinhDiem!$B$24*L1288)*N1288,1)</f>
        <v>0.5</v>
      </c>
      <c r="P1288" s="19" t="s">
        <v>3227</v>
      </c>
    </row>
    <row r="1289" spans="1:16" ht="15" customHeight="1" x14ac:dyDescent="0.35">
      <c r="A1289" s="18" t="s">
        <v>1449</v>
      </c>
      <c r="B1289" s="18" t="s">
        <v>3224</v>
      </c>
      <c r="C1289" s="18" t="s">
        <v>90</v>
      </c>
      <c r="D1289" s="19">
        <v>11</v>
      </c>
      <c r="E1289" s="19">
        <v>29</v>
      </c>
      <c r="F1289" s="19">
        <v>8</v>
      </c>
      <c r="G1289" s="19">
        <v>2</v>
      </c>
      <c r="H1289" s="19">
        <v>3</v>
      </c>
      <c r="I1289" s="19">
        <v>4</v>
      </c>
      <c r="J1289" s="19">
        <v>4</v>
      </c>
      <c r="K1289" s="20">
        <f>ROUND(1+(SUMPRODUCT(INDEX(CachTinhDiem!$B$8:$E$11,MATCH($B1289,CachTinhDiem!$A$8:$A$11,0),0),$G1289:$J1289)-1)*9/4,1)</f>
        <v>6.4</v>
      </c>
      <c r="L1289" s="20">
        <f>ROUND(1+(INDEX(CachTinhDiem!$B$15:$E$20,MATCH($C1289,CachTinhDiem!$A$15:$A$20,0),MATCH($B1289,CachTinhDiem!$B$14:$E$14,0))-1)*9/4,1)</f>
        <v>5.5</v>
      </c>
      <c r="M1289" s="19">
        <f t="shared" si="20"/>
        <v>3</v>
      </c>
      <c r="N1289" s="23">
        <f>MAX(0,1-M1289*CachTinhDiem!$B$25)</f>
        <v>0.7</v>
      </c>
      <c r="O1289" s="20">
        <f>ROUND((CachTinhDiem!$B$23*K1289+CachTinhDiem!$B$24*L1289)*N1289,1)</f>
        <v>4.3</v>
      </c>
      <c r="P1289" s="19" t="s">
        <v>3227</v>
      </c>
    </row>
    <row r="1290" spans="1:16" ht="15" customHeight="1" x14ac:dyDescent="0.35">
      <c r="A1290" s="18" t="s">
        <v>898</v>
      </c>
      <c r="B1290" s="18" t="s">
        <v>3229</v>
      </c>
      <c r="C1290" s="18" t="s">
        <v>110</v>
      </c>
      <c r="D1290" s="19">
        <v>5</v>
      </c>
      <c r="E1290" s="19">
        <v>13</v>
      </c>
      <c r="F1290" s="19">
        <v>36</v>
      </c>
      <c r="G1290" s="19">
        <v>4</v>
      </c>
      <c r="H1290" s="19">
        <v>1</v>
      </c>
      <c r="I1290" s="19">
        <v>2</v>
      </c>
      <c r="J1290" s="19">
        <v>4</v>
      </c>
      <c r="K1290" s="20">
        <f>ROUND(1+(SUMPRODUCT(INDEX(CachTinhDiem!$B$8:$E$11,MATCH($B1290,CachTinhDiem!$A$8:$A$11,0),0),$G1290:$J1290)-1)*9/4,1)</f>
        <v>4.4000000000000004</v>
      </c>
      <c r="L1290" s="20">
        <f>ROUND(1+(INDEX(CachTinhDiem!$B$15:$E$20,MATCH($C1290,CachTinhDiem!$A$15:$A$20,0),MATCH($B1290,CachTinhDiem!$B$14:$E$14,0))-1)*9/4,1)</f>
        <v>7.8</v>
      </c>
      <c r="M1290" s="19">
        <f t="shared" si="20"/>
        <v>23</v>
      </c>
      <c r="N1290" s="23">
        <f>MAX(0,1-M1290*CachTinhDiem!$B$25)</f>
        <v>0</v>
      </c>
      <c r="O1290" s="20">
        <f>ROUND((CachTinhDiem!$B$23*K1290+CachTinhDiem!$B$24*L1290)*N1290,1)</f>
        <v>0</v>
      </c>
      <c r="P1290" s="19" t="s">
        <v>3227</v>
      </c>
    </row>
    <row r="1291" spans="1:16" ht="15" customHeight="1" x14ac:dyDescent="0.35">
      <c r="A1291" s="18" t="s">
        <v>898</v>
      </c>
      <c r="B1291" s="18" t="s">
        <v>3226</v>
      </c>
      <c r="C1291" s="18" t="s">
        <v>110</v>
      </c>
      <c r="D1291" s="19">
        <v>5</v>
      </c>
      <c r="E1291" s="19">
        <v>13</v>
      </c>
      <c r="F1291" s="19">
        <v>12</v>
      </c>
      <c r="G1291" s="19">
        <v>4</v>
      </c>
      <c r="H1291" s="19">
        <v>1</v>
      </c>
      <c r="I1291" s="19">
        <v>2</v>
      </c>
      <c r="J1291" s="19">
        <v>4</v>
      </c>
      <c r="K1291" s="20">
        <f>ROUND(1+(SUMPRODUCT(INDEX(CachTinhDiem!$B$8:$E$11,MATCH($B1291,CachTinhDiem!$A$8:$A$11,0),0),$G1291:$J1291)-1)*9/4,1)</f>
        <v>3.5</v>
      </c>
      <c r="L1291" s="20">
        <f>ROUND(1+(INDEX(CachTinhDiem!$B$15:$E$20,MATCH($C1291,CachTinhDiem!$A$15:$A$20,0),MATCH($B1291,CachTinhDiem!$B$14:$E$14,0))-1)*9/4,1)</f>
        <v>5.5</v>
      </c>
      <c r="M1291" s="19">
        <f t="shared" si="20"/>
        <v>0</v>
      </c>
      <c r="N1291" s="23">
        <f>MAX(0,1-M1291*CachTinhDiem!$B$25)</f>
        <v>1</v>
      </c>
      <c r="O1291" s="20">
        <f>ROUND((CachTinhDiem!$B$23*K1291+CachTinhDiem!$B$24*L1291)*N1291,1)</f>
        <v>4.0999999999999996</v>
      </c>
      <c r="P1291" s="19" t="s">
        <v>3227</v>
      </c>
    </row>
    <row r="1292" spans="1:16" ht="15" customHeight="1" x14ac:dyDescent="0.35">
      <c r="A1292" s="18" t="s">
        <v>3048</v>
      </c>
      <c r="B1292" s="18" t="s">
        <v>3226</v>
      </c>
      <c r="C1292" s="18" t="s">
        <v>150</v>
      </c>
      <c r="D1292" s="19">
        <v>22</v>
      </c>
      <c r="E1292" s="19">
        <v>40</v>
      </c>
      <c r="F1292" s="19">
        <v>13</v>
      </c>
      <c r="G1292" s="19">
        <v>2</v>
      </c>
      <c r="H1292" s="19">
        <v>2</v>
      </c>
      <c r="I1292" s="19">
        <v>3</v>
      </c>
      <c r="J1292" s="19">
        <v>4</v>
      </c>
      <c r="K1292" s="20">
        <f>ROUND(1+(SUMPRODUCT(INDEX(CachTinhDiem!$B$8:$E$11,MATCH($B1292,CachTinhDiem!$A$8:$A$11,0),0),$G1292:$J1292)-1)*9/4,1)</f>
        <v>5.3</v>
      </c>
      <c r="L1292" s="20">
        <f>ROUND(1+(INDEX(CachTinhDiem!$B$15:$E$20,MATCH($C1292,CachTinhDiem!$A$15:$A$20,0),MATCH($B1292,CachTinhDiem!$B$14:$E$14,0))-1)*9/4,1)</f>
        <v>10</v>
      </c>
      <c r="M1292" s="19">
        <f t="shared" si="20"/>
        <v>9</v>
      </c>
      <c r="N1292" s="23">
        <f>MAX(0,1-M1292*CachTinhDiem!$B$25)</f>
        <v>9.9999999999999978E-2</v>
      </c>
      <c r="O1292" s="20">
        <f>ROUND((CachTinhDiem!$B$23*K1292+CachTinhDiem!$B$24*L1292)*N1292,1)</f>
        <v>0.7</v>
      </c>
      <c r="P1292" s="19" t="s">
        <v>3225</v>
      </c>
    </row>
    <row r="1293" spans="1:16" ht="15" customHeight="1" x14ac:dyDescent="0.35">
      <c r="A1293" s="18" t="s">
        <v>551</v>
      </c>
      <c r="B1293" s="18" t="s">
        <v>3228</v>
      </c>
      <c r="C1293" s="18" t="s">
        <v>115</v>
      </c>
      <c r="D1293" s="19">
        <v>8</v>
      </c>
      <c r="E1293" s="19">
        <v>22</v>
      </c>
      <c r="F1293" s="19">
        <v>14</v>
      </c>
      <c r="G1293" s="19">
        <v>4</v>
      </c>
      <c r="H1293" s="19">
        <v>2</v>
      </c>
      <c r="I1293" s="19">
        <v>3</v>
      </c>
      <c r="J1293" s="19">
        <v>2</v>
      </c>
      <c r="K1293" s="20">
        <f>ROUND(1+(SUMPRODUCT(INDEX(CachTinhDiem!$B$8:$E$11,MATCH($B1293,CachTinhDiem!$A$8:$A$11,0),0),$G1293:$J1293)-1)*9/4,1)</f>
        <v>3.7</v>
      </c>
      <c r="L1293" s="20">
        <f>ROUND(1+(INDEX(CachTinhDiem!$B$15:$E$20,MATCH($C1293,CachTinhDiem!$A$15:$A$20,0),MATCH($B1293,CachTinhDiem!$B$14:$E$14,0))-1)*9/4,1)</f>
        <v>5.5</v>
      </c>
      <c r="M1293" s="19">
        <f t="shared" si="20"/>
        <v>0</v>
      </c>
      <c r="N1293" s="23">
        <f>MAX(0,1-M1293*CachTinhDiem!$B$25)</f>
        <v>1</v>
      </c>
      <c r="O1293" s="20">
        <f>ROUND((CachTinhDiem!$B$23*K1293+CachTinhDiem!$B$24*L1293)*N1293,1)</f>
        <v>4.2</v>
      </c>
      <c r="P1293" s="19" t="s">
        <v>3227</v>
      </c>
    </row>
    <row r="1294" spans="1:16" ht="15" customHeight="1" x14ac:dyDescent="0.35">
      <c r="A1294" s="18" t="s">
        <v>2139</v>
      </c>
      <c r="B1294" s="18" t="s">
        <v>3224</v>
      </c>
      <c r="C1294" s="18" t="s">
        <v>150</v>
      </c>
      <c r="D1294" s="19">
        <v>9</v>
      </c>
      <c r="E1294" s="19">
        <v>23</v>
      </c>
      <c r="F1294" s="19">
        <v>26</v>
      </c>
      <c r="G1294" s="19">
        <v>3</v>
      </c>
      <c r="H1294" s="19">
        <v>1</v>
      </c>
      <c r="I1294" s="19">
        <v>4</v>
      </c>
      <c r="J1294" s="19">
        <v>3</v>
      </c>
      <c r="K1294" s="20">
        <f>ROUND(1+(SUMPRODUCT(INDEX(CachTinhDiem!$B$8:$E$11,MATCH($B1294,CachTinhDiem!$A$8:$A$11,0),0),$G1294:$J1294)-1)*9/4,1)</f>
        <v>5.7</v>
      </c>
      <c r="L1294" s="20">
        <f>ROUND(1+(INDEX(CachTinhDiem!$B$15:$E$20,MATCH($C1294,CachTinhDiem!$A$15:$A$20,0),MATCH($B1294,CachTinhDiem!$B$14:$E$14,0))-1)*9/4,1)</f>
        <v>3.3</v>
      </c>
      <c r="M1294" s="19">
        <f t="shared" si="20"/>
        <v>3</v>
      </c>
      <c r="N1294" s="23">
        <f>MAX(0,1-M1294*CachTinhDiem!$B$25)</f>
        <v>0.7</v>
      </c>
      <c r="O1294" s="20">
        <f>ROUND((CachTinhDiem!$B$23*K1294+CachTinhDiem!$B$24*L1294)*N1294,1)</f>
        <v>3.5</v>
      </c>
      <c r="P1294" s="19" t="s">
        <v>3227</v>
      </c>
    </row>
    <row r="1295" spans="1:16" ht="15" customHeight="1" x14ac:dyDescent="0.35">
      <c r="A1295" s="18" t="s">
        <v>2022</v>
      </c>
      <c r="B1295" s="18" t="s">
        <v>3228</v>
      </c>
      <c r="C1295" s="18" t="s">
        <v>110</v>
      </c>
      <c r="D1295" s="19">
        <v>18</v>
      </c>
      <c r="E1295" s="19">
        <v>37</v>
      </c>
      <c r="F1295" s="19">
        <v>30</v>
      </c>
      <c r="G1295" s="19">
        <v>2</v>
      </c>
      <c r="H1295" s="19">
        <v>4</v>
      </c>
      <c r="I1295" s="19">
        <v>3</v>
      </c>
      <c r="J1295" s="19">
        <v>3</v>
      </c>
      <c r="K1295" s="20">
        <f>ROUND(1+(SUMPRODUCT(INDEX(CachTinhDiem!$B$8:$E$11,MATCH($B1295,CachTinhDiem!$A$8:$A$11,0),0),$G1295:$J1295)-1)*9/4,1)</f>
        <v>6</v>
      </c>
      <c r="L1295" s="20">
        <f>ROUND(1+(INDEX(CachTinhDiem!$B$15:$E$20,MATCH($C1295,CachTinhDiem!$A$15:$A$20,0),MATCH($B1295,CachTinhDiem!$B$14:$E$14,0))-1)*9/4,1)</f>
        <v>7.8</v>
      </c>
      <c r="M1295" s="19">
        <f t="shared" si="20"/>
        <v>0</v>
      </c>
      <c r="N1295" s="23">
        <f>MAX(0,1-M1295*CachTinhDiem!$B$25)</f>
        <v>1</v>
      </c>
      <c r="O1295" s="20">
        <f>ROUND((CachTinhDiem!$B$23*K1295+CachTinhDiem!$B$24*L1295)*N1295,1)</f>
        <v>6.5</v>
      </c>
      <c r="P1295" s="19" t="s">
        <v>3225</v>
      </c>
    </row>
    <row r="1296" spans="1:16" ht="15" customHeight="1" x14ac:dyDescent="0.35">
      <c r="A1296" s="18" t="s">
        <v>1896</v>
      </c>
      <c r="B1296" s="18" t="s">
        <v>3229</v>
      </c>
      <c r="C1296" s="18" t="s">
        <v>103</v>
      </c>
      <c r="D1296" s="19">
        <v>13</v>
      </c>
      <c r="E1296" s="19">
        <v>32</v>
      </c>
      <c r="F1296" s="19">
        <v>37</v>
      </c>
      <c r="G1296" s="19">
        <v>3</v>
      </c>
      <c r="H1296" s="19">
        <v>3</v>
      </c>
      <c r="I1296" s="19">
        <v>3</v>
      </c>
      <c r="J1296" s="19">
        <v>3</v>
      </c>
      <c r="K1296" s="20">
        <f>ROUND(1+(SUMPRODUCT(INDEX(CachTinhDiem!$B$8:$E$11,MATCH($B1296,CachTinhDiem!$A$8:$A$11,0),0),$G1296:$J1296)-1)*9/4,1)</f>
        <v>5.5</v>
      </c>
      <c r="L1296" s="20">
        <f>ROUND(1+(INDEX(CachTinhDiem!$B$15:$E$20,MATCH($C1296,CachTinhDiem!$A$15:$A$20,0),MATCH($B1296,CachTinhDiem!$B$14:$E$14,0))-1)*9/4,1)</f>
        <v>7.8</v>
      </c>
      <c r="M1296" s="19">
        <f t="shared" si="20"/>
        <v>5</v>
      </c>
      <c r="N1296" s="23">
        <f>MAX(0,1-M1296*CachTinhDiem!$B$25)</f>
        <v>0.5</v>
      </c>
      <c r="O1296" s="20">
        <f>ROUND((CachTinhDiem!$B$23*K1296+CachTinhDiem!$B$24*L1296)*N1296,1)</f>
        <v>3.1</v>
      </c>
      <c r="P1296" s="19" t="s">
        <v>3227</v>
      </c>
    </row>
    <row r="1297" spans="1:16" ht="15" customHeight="1" x14ac:dyDescent="0.35">
      <c r="A1297" s="18" t="s">
        <v>2414</v>
      </c>
      <c r="B1297" s="18" t="s">
        <v>3229</v>
      </c>
      <c r="C1297" s="18" t="s">
        <v>115</v>
      </c>
      <c r="D1297" s="19">
        <v>17</v>
      </c>
      <c r="E1297" s="19">
        <v>35</v>
      </c>
      <c r="F1297" s="19">
        <v>16</v>
      </c>
      <c r="G1297" s="19">
        <v>2</v>
      </c>
      <c r="H1297" s="19">
        <v>2</v>
      </c>
      <c r="I1297" s="19">
        <v>3</v>
      </c>
      <c r="J1297" s="19">
        <v>3</v>
      </c>
      <c r="K1297" s="20">
        <f>ROUND(1+(SUMPRODUCT(INDEX(CachTinhDiem!$B$8:$E$11,MATCH($B1297,CachTinhDiem!$A$8:$A$11,0),0),$G1297:$J1297)-1)*9/4,1)</f>
        <v>4.5999999999999996</v>
      </c>
      <c r="L1297" s="20">
        <f>ROUND(1+(INDEX(CachTinhDiem!$B$15:$E$20,MATCH($C1297,CachTinhDiem!$A$15:$A$20,0),MATCH($B1297,CachTinhDiem!$B$14:$E$14,0))-1)*9/4,1)</f>
        <v>10</v>
      </c>
      <c r="M1297" s="19">
        <f t="shared" si="20"/>
        <v>1</v>
      </c>
      <c r="N1297" s="23">
        <f>MAX(0,1-M1297*CachTinhDiem!$B$25)</f>
        <v>0.9</v>
      </c>
      <c r="O1297" s="20">
        <f>ROUND((CachTinhDiem!$B$23*K1297+CachTinhDiem!$B$24*L1297)*N1297,1)</f>
        <v>5.6</v>
      </c>
      <c r="P1297" s="19" t="s">
        <v>3225</v>
      </c>
    </row>
    <row r="1298" spans="1:16" ht="15" customHeight="1" x14ac:dyDescent="0.35">
      <c r="A1298" s="18" t="s">
        <v>662</v>
      </c>
      <c r="B1298" s="18" t="s">
        <v>3226</v>
      </c>
      <c r="C1298" s="18" t="s">
        <v>90</v>
      </c>
      <c r="D1298" s="19">
        <v>8</v>
      </c>
      <c r="E1298" s="19">
        <v>22</v>
      </c>
      <c r="F1298" s="19">
        <v>22</v>
      </c>
      <c r="G1298" s="19">
        <v>4</v>
      </c>
      <c r="H1298" s="19">
        <v>2</v>
      </c>
      <c r="I1298" s="19">
        <v>3</v>
      </c>
      <c r="J1298" s="19">
        <v>2</v>
      </c>
      <c r="K1298" s="20">
        <f>ROUND(1+(SUMPRODUCT(INDEX(CachTinhDiem!$B$8:$E$11,MATCH($B1298,CachTinhDiem!$A$8:$A$11,0),0),$G1298:$J1298)-1)*9/4,1)</f>
        <v>4.4000000000000004</v>
      </c>
      <c r="L1298" s="20">
        <f>ROUND(1+(INDEX(CachTinhDiem!$B$15:$E$20,MATCH($C1298,CachTinhDiem!$A$15:$A$20,0),MATCH($B1298,CachTinhDiem!$B$14:$E$14,0))-1)*9/4,1)</f>
        <v>7.8</v>
      </c>
      <c r="M1298" s="19">
        <f t="shared" si="20"/>
        <v>0</v>
      </c>
      <c r="N1298" s="23">
        <f>MAX(0,1-M1298*CachTinhDiem!$B$25)</f>
        <v>1</v>
      </c>
      <c r="O1298" s="20">
        <f>ROUND((CachTinhDiem!$B$23*K1298+CachTinhDiem!$B$24*L1298)*N1298,1)</f>
        <v>5.4</v>
      </c>
      <c r="P1298" s="19" t="s">
        <v>3227</v>
      </c>
    </row>
    <row r="1299" spans="1:16" ht="15" customHeight="1" x14ac:dyDescent="0.35">
      <c r="A1299" s="18" t="s">
        <v>345</v>
      </c>
      <c r="B1299" s="18" t="s">
        <v>3224</v>
      </c>
      <c r="C1299" s="18" t="s">
        <v>110</v>
      </c>
      <c r="D1299" s="19">
        <v>5</v>
      </c>
      <c r="E1299" s="19">
        <v>13</v>
      </c>
      <c r="F1299" s="19">
        <v>9</v>
      </c>
      <c r="G1299" s="19">
        <v>5</v>
      </c>
      <c r="H1299" s="19">
        <v>2</v>
      </c>
      <c r="I1299" s="19">
        <v>2</v>
      </c>
      <c r="J1299" s="19">
        <v>3</v>
      </c>
      <c r="K1299" s="20">
        <f>ROUND(1+(SUMPRODUCT(INDEX(CachTinhDiem!$B$8:$E$11,MATCH($B1299,CachTinhDiem!$A$8:$A$11,0),0),$G1299:$J1299)-1)*9/4,1)</f>
        <v>4.8</v>
      </c>
      <c r="L1299" s="20">
        <f>ROUND(1+(INDEX(CachTinhDiem!$B$15:$E$20,MATCH($C1299,CachTinhDiem!$A$15:$A$20,0),MATCH($B1299,CachTinhDiem!$B$14:$E$14,0))-1)*9/4,1)</f>
        <v>5.5</v>
      </c>
      <c r="M1299" s="19">
        <f t="shared" si="20"/>
        <v>0</v>
      </c>
      <c r="N1299" s="23">
        <f>MAX(0,1-M1299*CachTinhDiem!$B$25)</f>
        <v>1</v>
      </c>
      <c r="O1299" s="20">
        <f>ROUND((CachTinhDiem!$B$23*K1299+CachTinhDiem!$B$24*L1299)*N1299,1)</f>
        <v>5</v>
      </c>
      <c r="P1299" s="19" t="s">
        <v>3227</v>
      </c>
    </row>
    <row r="1300" spans="1:16" ht="15" customHeight="1" x14ac:dyDescent="0.35">
      <c r="A1300" s="18" t="s">
        <v>2374</v>
      </c>
      <c r="B1300" s="18" t="s">
        <v>3228</v>
      </c>
      <c r="C1300" s="18" t="s">
        <v>150</v>
      </c>
      <c r="D1300" s="19">
        <v>23</v>
      </c>
      <c r="E1300" s="19">
        <v>35</v>
      </c>
      <c r="F1300" s="19">
        <v>13</v>
      </c>
      <c r="G1300" s="19">
        <v>2</v>
      </c>
      <c r="H1300" s="19">
        <v>4</v>
      </c>
      <c r="I1300" s="19">
        <v>1</v>
      </c>
      <c r="J1300" s="19">
        <v>4</v>
      </c>
      <c r="K1300" s="20">
        <f>ROUND(1+(SUMPRODUCT(INDEX(CachTinhDiem!$B$8:$E$11,MATCH($B1300,CachTinhDiem!$A$8:$A$11,0),0),$G1300:$J1300)-1)*9/4,1)</f>
        <v>6.4</v>
      </c>
      <c r="L1300" s="20">
        <f>ROUND(1+(INDEX(CachTinhDiem!$B$15:$E$20,MATCH($C1300,CachTinhDiem!$A$15:$A$20,0),MATCH($B1300,CachTinhDiem!$B$14:$E$14,0))-1)*9/4,1)</f>
        <v>5.5</v>
      </c>
      <c r="M1300" s="19">
        <f t="shared" si="20"/>
        <v>10</v>
      </c>
      <c r="N1300" s="23">
        <f>MAX(0,1-M1300*CachTinhDiem!$B$25)</f>
        <v>0</v>
      </c>
      <c r="O1300" s="20">
        <f>ROUND((CachTinhDiem!$B$23*K1300+CachTinhDiem!$B$24*L1300)*N1300,1)</f>
        <v>0</v>
      </c>
      <c r="P1300" s="19" t="s">
        <v>3227</v>
      </c>
    </row>
    <row r="1301" spans="1:16" ht="15" customHeight="1" x14ac:dyDescent="0.35">
      <c r="A1301" s="18" t="s">
        <v>491</v>
      </c>
      <c r="B1301" s="18" t="s">
        <v>3228</v>
      </c>
      <c r="C1301" s="18" t="s">
        <v>103</v>
      </c>
      <c r="D1301" s="19">
        <v>6</v>
      </c>
      <c r="E1301" s="19">
        <v>18</v>
      </c>
      <c r="F1301" s="19">
        <v>23</v>
      </c>
      <c r="G1301" s="19">
        <v>4</v>
      </c>
      <c r="H1301" s="19">
        <v>2</v>
      </c>
      <c r="I1301" s="19">
        <v>2</v>
      </c>
      <c r="J1301" s="19">
        <v>2</v>
      </c>
      <c r="K1301" s="20">
        <f>ROUND(1+(SUMPRODUCT(INDEX(CachTinhDiem!$B$8:$E$11,MATCH($B1301,CachTinhDiem!$A$8:$A$11,0),0),$G1301:$J1301)-1)*9/4,1)</f>
        <v>3.3</v>
      </c>
      <c r="L1301" s="20">
        <f>ROUND(1+(INDEX(CachTinhDiem!$B$15:$E$20,MATCH($C1301,CachTinhDiem!$A$15:$A$20,0),MATCH($B1301,CachTinhDiem!$B$14:$E$14,0))-1)*9/4,1)</f>
        <v>10</v>
      </c>
      <c r="M1301" s="19">
        <f t="shared" si="20"/>
        <v>5</v>
      </c>
      <c r="N1301" s="23">
        <f>MAX(0,1-M1301*CachTinhDiem!$B$25)</f>
        <v>0.5</v>
      </c>
      <c r="O1301" s="20">
        <f>ROUND((CachTinhDiem!$B$23*K1301+CachTinhDiem!$B$24*L1301)*N1301,1)</f>
        <v>2.7</v>
      </c>
      <c r="P1301" s="19" t="s">
        <v>3227</v>
      </c>
    </row>
    <row r="1302" spans="1:16" ht="15" customHeight="1" x14ac:dyDescent="0.35">
      <c r="A1302" s="18" t="s">
        <v>1703</v>
      </c>
      <c r="B1302" s="18" t="s">
        <v>3224</v>
      </c>
      <c r="C1302" s="18" t="s">
        <v>103</v>
      </c>
      <c r="D1302" s="19">
        <v>13</v>
      </c>
      <c r="E1302" s="19">
        <v>35</v>
      </c>
      <c r="F1302" s="19">
        <v>17</v>
      </c>
      <c r="G1302" s="19">
        <v>2</v>
      </c>
      <c r="H1302" s="19">
        <v>4</v>
      </c>
      <c r="I1302" s="19">
        <v>3</v>
      </c>
      <c r="J1302" s="19">
        <v>4</v>
      </c>
      <c r="K1302" s="20">
        <f>ROUND(1+(SUMPRODUCT(INDEX(CachTinhDiem!$B$8:$E$11,MATCH($B1302,CachTinhDiem!$A$8:$A$11,0),0),$G1302:$J1302)-1)*9/4,1)</f>
        <v>5.7</v>
      </c>
      <c r="L1302" s="20">
        <f>ROUND(1+(INDEX(CachTinhDiem!$B$15:$E$20,MATCH($C1302,CachTinhDiem!$A$15:$A$20,0),MATCH($B1302,CachTinhDiem!$B$14:$E$14,0))-1)*9/4,1)</f>
        <v>3.3</v>
      </c>
      <c r="M1302" s="19">
        <f t="shared" si="20"/>
        <v>0</v>
      </c>
      <c r="N1302" s="23">
        <f>MAX(0,1-M1302*CachTinhDiem!$B$25)</f>
        <v>1</v>
      </c>
      <c r="O1302" s="20">
        <f>ROUND((CachTinhDiem!$B$23*K1302+CachTinhDiem!$B$24*L1302)*N1302,1)</f>
        <v>5</v>
      </c>
      <c r="P1302" s="19" t="s">
        <v>3227</v>
      </c>
    </row>
    <row r="1303" spans="1:16" ht="15" customHeight="1" x14ac:dyDescent="0.35">
      <c r="A1303" s="18" t="s">
        <v>168</v>
      </c>
      <c r="B1303" s="18" t="s">
        <v>3229</v>
      </c>
      <c r="C1303" s="18" t="s">
        <v>90</v>
      </c>
      <c r="D1303" s="19">
        <v>7</v>
      </c>
      <c r="E1303" s="19">
        <v>18</v>
      </c>
      <c r="F1303" s="19">
        <v>32</v>
      </c>
      <c r="G1303" s="19">
        <v>4</v>
      </c>
      <c r="H1303" s="19">
        <v>3</v>
      </c>
      <c r="I1303" s="19">
        <v>2</v>
      </c>
      <c r="J1303" s="19">
        <v>3</v>
      </c>
      <c r="K1303" s="20">
        <f>ROUND(1+(SUMPRODUCT(INDEX(CachTinhDiem!$B$8:$E$11,MATCH($B1303,CachTinhDiem!$A$8:$A$11,0),0),$G1303:$J1303)-1)*9/4,1)</f>
        <v>5.0999999999999996</v>
      </c>
      <c r="L1303" s="20">
        <f>ROUND(1+(INDEX(CachTinhDiem!$B$15:$E$20,MATCH($C1303,CachTinhDiem!$A$15:$A$20,0),MATCH($B1303,CachTinhDiem!$B$14:$E$14,0))-1)*9/4,1)</f>
        <v>7.8</v>
      </c>
      <c r="M1303" s="19">
        <f t="shared" si="20"/>
        <v>14</v>
      </c>
      <c r="N1303" s="23">
        <f>MAX(0,1-M1303*CachTinhDiem!$B$25)</f>
        <v>0</v>
      </c>
      <c r="O1303" s="20">
        <f>ROUND((CachTinhDiem!$B$23*K1303+CachTinhDiem!$B$24*L1303)*N1303,1)</f>
        <v>0</v>
      </c>
      <c r="P1303" s="19" t="s">
        <v>3227</v>
      </c>
    </row>
    <row r="1304" spans="1:16" ht="15" customHeight="1" x14ac:dyDescent="0.35">
      <c r="A1304" s="18" t="s">
        <v>2531</v>
      </c>
      <c r="B1304" s="18" t="s">
        <v>3224</v>
      </c>
      <c r="C1304" s="18" t="s">
        <v>103</v>
      </c>
      <c r="D1304" s="19">
        <v>5</v>
      </c>
      <c r="E1304" s="19">
        <v>34</v>
      </c>
      <c r="F1304" s="19">
        <v>6</v>
      </c>
      <c r="G1304" s="19">
        <v>4</v>
      </c>
      <c r="H1304" s="19">
        <v>1</v>
      </c>
      <c r="I1304" s="19">
        <v>3</v>
      </c>
      <c r="J1304" s="19">
        <v>5</v>
      </c>
      <c r="K1304" s="20">
        <f>ROUND(1+(SUMPRODUCT(INDEX(CachTinhDiem!$B$8:$E$11,MATCH($B1304,CachTinhDiem!$A$8:$A$11,0),0),$G1304:$J1304)-1)*9/4,1)</f>
        <v>5.5</v>
      </c>
      <c r="L1304" s="20">
        <f>ROUND(1+(INDEX(CachTinhDiem!$B$15:$E$20,MATCH($C1304,CachTinhDiem!$A$15:$A$20,0),MATCH($B1304,CachTinhDiem!$B$14:$E$14,0))-1)*9/4,1)</f>
        <v>3.3</v>
      </c>
      <c r="M1304" s="19">
        <f t="shared" si="20"/>
        <v>0</v>
      </c>
      <c r="N1304" s="23">
        <f>MAX(0,1-M1304*CachTinhDiem!$B$25)</f>
        <v>1</v>
      </c>
      <c r="O1304" s="20">
        <f>ROUND((CachTinhDiem!$B$23*K1304+CachTinhDiem!$B$24*L1304)*N1304,1)</f>
        <v>4.8</v>
      </c>
      <c r="P1304" s="19" t="s">
        <v>3225</v>
      </c>
    </row>
    <row r="1305" spans="1:16" ht="15" customHeight="1" x14ac:dyDescent="0.35">
      <c r="A1305" s="18" t="s">
        <v>544</v>
      </c>
      <c r="B1305" s="18" t="s">
        <v>3226</v>
      </c>
      <c r="C1305" s="18" t="s">
        <v>110</v>
      </c>
      <c r="D1305" s="19">
        <v>17</v>
      </c>
      <c r="E1305" s="19">
        <v>34</v>
      </c>
      <c r="F1305" s="19">
        <v>24</v>
      </c>
      <c r="G1305" s="19">
        <v>2</v>
      </c>
      <c r="H1305" s="19">
        <v>3</v>
      </c>
      <c r="I1305" s="19">
        <v>2</v>
      </c>
      <c r="J1305" s="19">
        <v>5</v>
      </c>
      <c r="K1305" s="20">
        <f>ROUND(1+(SUMPRODUCT(INDEX(CachTinhDiem!$B$8:$E$11,MATCH($B1305,CachTinhDiem!$A$8:$A$11,0),0),$G1305:$J1305)-1)*9/4,1)</f>
        <v>5.3</v>
      </c>
      <c r="L1305" s="20">
        <f>ROUND(1+(INDEX(CachTinhDiem!$B$15:$E$20,MATCH($C1305,CachTinhDiem!$A$15:$A$20,0),MATCH($B1305,CachTinhDiem!$B$14:$E$14,0))-1)*9/4,1)</f>
        <v>5.5</v>
      </c>
      <c r="M1305" s="19">
        <f t="shared" si="20"/>
        <v>0</v>
      </c>
      <c r="N1305" s="23">
        <f>MAX(0,1-M1305*CachTinhDiem!$B$25)</f>
        <v>1</v>
      </c>
      <c r="O1305" s="20">
        <f>ROUND((CachTinhDiem!$B$23*K1305+CachTinhDiem!$B$24*L1305)*N1305,1)</f>
        <v>5.4</v>
      </c>
      <c r="P1305" s="19" t="s">
        <v>3225</v>
      </c>
    </row>
    <row r="1306" spans="1:16" ht="15" customHeight="1" x14ac:dyDescent="0.35">
      <c r="A1306" s="18" t="s">
        <v>2356</v>
      </c>
      <c r="B1306" s="18" t="s">
        <v>3226</v>
      </c>
      <c r="C1306" s="18" t="s">
        <v>110</v>
      </c>
      <c r="D1306" s="19">
        <v>21</v>
      </c>
      <c r="E1306" s="19">
        <v>38</v>
      </c>
      <c r="F1306" s="19">
        <v>32</v>
      </c>
      <c r="G1306" s="19">
        <v>2</v>
      </c>
      <c r="H1306" s="19">
        <v>5</v>
      </c>
      <c r="I1306" s="19">
        <v>2</v>
      </c>
      <c r="J1306" s="19">
        <v>4</v>
      </c>
      <c r="K1306" s="20">
        <f>ROUND(1+(SUMPRODUCT(INDEX(CachTinhDiem!$B$8:$E$11,MATCH($B1306,CachTinhDiem!$A$8:$A$11,0),0),$G1306:$J1306)-1)*9/4,1)</f>
        <v>6.2</v>
      </c>
      <c r="L1306" s="20">
        <f>ROUND(1+(INDEX(CachTinhDiem!$B$15:$E$20,MATCH($C1306,CachTinhDiem!$A$15:$A$20,0),MATCH($B1306,CachTinhDiem!$B$14:$E$14,0))-1)*9/4,1)</f>
        <v>5.5</v>
      </c>
      <c r="M1306" s="19">
        <f t="shared" si="20"/>
        <v>0</v>
      </c>
      <c r="N1306" s="23">
        <f>MAX(0,1-M1306*CachTinhDiem!$B$25)</f>
        <v>1</v>
      </c>
      <c r="O1306" s="20">
        <f>ROUND((CachTinhDiem!$B$23*K1306+CachTinhDiem!$B$24*L1306)*N1306,1)</f>
        <v>6</v>
      </c>
      <c r="P1306" s="19" t="s">
        <v>3225</v>
      </c>
    </row>
    <row r="1307" spans="1:16" ht="15" customHeight="1" x14ac:dyDescent="0.35">
      <c r="A1307" s="18" t="s">
        <v>872</v>
      </c>
      <c r="B1307" s="18" t="s">
        <v>3228</v>
      </c>
      <c r="C1307" s="18" t="s">
        <v>115</v>
      </c>
      <c r="D1307" s="19">
        <v>5</v>
      </c>
      <c r="E1307" s="19">
        <v>15</v>
      </c>
      <c r="F1307" s="19">
        <v>15</v>
      </c>
      <c r="G1307" s="19">
        <v>4</v>
      </c>
      <c r="H1307" s="19">
        <v>1</v>
      </c>
      <c r="I1307" s="19">
        <v>2</v>
      </c>
      <c r="J1307" s="19">
        <v>4</v>
      </c>
      <c r="K1307" s="20">
        <f>ROUND(1+(SUMPRODUCT(INDEX(CachTinhDiem!$B$8:$E$11,MATCH($B1307,CachTinhDiem!$A$8:$A$11,0),0),$G1307:$J1307)-1)*9/4,1)</f>
        <v>5.5</v>
      </c>
      <c r="L1307" s="20">
        <f>ROUND(1+(INDEX(CachTinhDiem!$B$15:$E$20,MATCH($C1307,CachTinhDiem!$A$15:$A$20,0),MATCH($B1307,CachTinhDiem!$B$14:$E$14,0))-1)*9/4,1)</f>
        <v>5.5</v>
      </c>
      <c r="M1307" s="19">
        <f t="shared" si="20"/>
        <v>0</v>
      </c>
      <c r="N1307" s="23">
        <f>MAX(0,1-M1307*CachTinhDiem!$B$25)</f>
        <v>1</v>
      </c>
      <c r="O1307" s="20">
        <f>ROUND((CachTinhDiem!$B$23*K1307+CachTinhDiem!$B$24*L1307)*N1307,1)</f>
        <v>5.5</v>
      </c>
      <c r="P1307" s="19" t="s">
        <v>3227</v>
      </c>
    </row>
    <row r="1308" spans="1:16" ht="15" customHeight="1" x14ac:dyDescent="0.35">
      <c r="A1308" s="18" t="s">
        <v>2452</v>
      </c>
      <c r="B1308" s="18" t="s">
        <v>3228</v>
      </c>
      <c r="C1308" s="18" t="s">
        <v>103</v>
      </c>
      <c r="D1308" s="19">
        <v>15</v>
      </c>
      <c r="E1308" s="19">
        <v>32</v>
      </c>
      <c r="F1308" s="19">
        <v>36</v>
      </c>
      <c r="G1308" s="19">
        <v>2</v>
      </c>
      <c r="H1308" s="19">
        <v>3</v>
      </c>
      <c r="I1308" s="19">
        <v>1</v>
      </c>
      <c r="J1308" s="19">
        <v>5</v>
      </c>
      <c r="K1308" s="20">
        <f>ROUND(1+(SUMPRODUCT(INDEX(CachTinhDiem!$B$8:$E$11,MATCH($B1308,CachTinhDiem!$A$8:$A$11,0),0),$G1308:$J1308)-1)*9/4,1)</f>
        <v>7.3</v>
      </c>
      <c r="L1308" s="20">
        <f>ROUND(1+(INDEX(CachTinhDiem!$B$15:$E$20,MATCH($C1308,CachTinhDiem!$A$15:$A$20,0),MATCH($B1308,CachTinhDiem!$B$14:$E$14,0))-1)*9/4,1)</f>
        <v>10</v>
      </c>
      <c r="M1308" s="19">
        <f t="shared" si="20"/>
        <v>4</v>
      </c>
      <c r="N1308" s="23">
        <f>MAX(0,1-M1308*CachTinhDiem!$B$25)</f>
        <v>0.6</v>
      </c>
      <c r="O1308" s="20">
        <f>ROUND((CachTinhDiem!$B$23*K1308+CachTinhDiem!$B$24*L1308)*N1308,1)</f>
        <v>4.9000000000000004</v>
      </c>
      <c r="P1308" s="19" t="s">
        <v>3227</v>
      </c>
    </row>
    <row r="1309" spans="1:16" ht="15" customHeight="1" x14ac:dyDescent="0.35">
      <c r="A1309" s="18" t="s">
        <v>1261</v>
      </c>
      <c r="B1309" s="18" t="s">
        <v>3226</v>
      </c>
      <c r="C1309" s="18" t="s">
        <v>115</v>
      </c>
      <c r="D1309" s="19">
        <v>5</v>
      </c>
      <c r="E1309" s="19">
        <v>11</v>
      </c>
      <c r="F1309" s="19">
        <v>25</v>
      </c>
      <c r="G1309" s="19">
        <v>4</v>
      </c>
      <c r="H1309" s="19">
        <v>1</v>
      </c>
      <c r="I1309" s="19">
        <v>2</v>
      </c>
      <c r="J1309" s="19">
        <v>2</v>
      </c>
      <c r="K1309" s="20">
        <f>ROUND(1+(SUMPRODUCT(INDEX(CachTinhDiem!$B$8:$E$11,MATCH($B1309,CachTinhDiem!$A$8:$A$11,0),0),$G1309:$J1309)-1)*9/4,1)</f>
        <v>2.6</v>
      </c>
      <c r="L1309" s="20">
        <f>ROUND(1+(INDEX(CachTinhDiem!$B$15:$E$20,MATCH($C1309,CachTinhDiem!$A$15:$A$20,0),MATCH($B1309,CachTinhDiem!$B$14:$E$14,0))-1)*9/4,1)</f>
        <v>10</v>
      </c>
      <c r="M1309" s="19">
        <f t="shared" si="20"/>
        <v>14</v>
      </c>
      <c r="N1309" s="23">
        <f>MAX(0,1-M1309*CachTinhDiem!$B$25)</f>
        <v>0</v>
      </c>
      <c r="O1309" s="20">
        <f>ROUND((CachTinhDiem!$B$23*K1309+CachTinhDiem!$B$24*L1309)*N1309,1)</f>
        <v>0</v>
      </c>
      <c r="P1309" s="19" t="s">
        <v>3227</v>
      </c>
    </row>
    <row r="1310" spans="1:16" ht="15" customHeight="1" x14ac:dyDescent="0.35">
      <c r="A1310" s="18" t="s">
        <v>998</v>
      </c>
      <c r="B1310" s="18" t="s">
        <v>3224</v>
      </c>
      <c r="C1310" s="18" t="s">
        <v>103</v>
      </c>
      <c r="D1310" s="19">
        <v>24</v>
      </c>
      <c r="E1310" s="19">
        <v>40</v>
      </c>
      <c r="F1310" s="19">
        <v>25</v>
      </c>
      <c r="G1310" s="19">
        <v>1</v>
      </c>
      <c r="H1310" s="19">
        <v>5</v>
      </c>
      <c r="I1310" s="19">
        <v>2</v>
      </c>
      <c r="J1310" s="19">
        <v>3</v>
      </c>
      <c r="K1310" s="20">
        <f>ROUND(1+(SUMPRODUCT(INDEX(CachTinhDiem!$B$8:$E$11,MATCH($B1310,CachTinhDiem!$A$8:$A$11,0),0),$G1310:$J1310)-1)*9/4,1)</f>
        <v>4.4000000000000004</v>
      </c>
      <c r="L1310" s="20">
        <f>ROUND(1+(INDEX(CachTinhDiem!$B$15:$E$20,MATCH($C1310,CachTinhDiem!$A$15:$A$20,0),MATCH($B1310,CachTinhDiem!$B$14:$E$14,0))-1)*9/4,1)</f>
        <v>3.3</v>
      </c>
      <c r="M1310" s="19">
        <f t="shared" si="20"/>
        <v>0</v>
      </c>
      <c r="N1310" s="23">
        <f>MAX(0,1-M1310*CachTinhDiem!$B$25)</f>
        <v>1</v>
      </c>
      <c r="O1310" s="20">
        <f>ROUND((CachTinhDiem!$B$23*K1310+CachTinhDiem!$B$24*L1310)*N1310,1)</f>
        <v>4.0999999999999996</v>
      </c>
      <c r="P1310" s="19" t="s">
        <v>3227</v>
      </c>
    </row>
    <row r="1311" spans="1:16" ht="15" customHeight="1" x14ac:dyDescent="0.35">
      <c r="A1311" s="18" t="s">
        <v>1665</v>
      </c>
      <c r="B1311" s="18" t="s">
        <v>3229</v>
      </c>
      <c r="C1311" s="18" t="s">
        <v>138</v>
      </c>
      <c r="D1311" s="19">
        <v>12</v>
      </c>
      <c r="E1311" s="19">
        <v>31</v>
      </c>
      <c r="F1311" s="19">
        <v>23</v>
      </c>
      <c r="G1311" s="19">
        <v>2</v>
      </c>
      <c r="H1311" s="19">
        <v>3</v>
      </c>
      <c r="I1311" s="19">
        <v>4</v>
      </c>
      <c r="J1311" s="19">
        <v>2</v>
      </c>
      <c r="K1311" s="20">
        <f>ROUND(1+(SUMPRODUCT(INDEX(CachTinhDiem!$B$8:$E$11,MATCH($B1311,CachTinhDiem!$A$8:$A$11,0),0),$G1311:$J1311)-1)*9/4,1)</f>
        <v>5.3</v>
      </c>
      <c r="L1311" s="20">
        <f>ROUND(1+(INDEX(CachTinhDiem!$B$15:$E$20,MATCH($C1311,CachTinhDiem!$A$15:$A$20,0),MATCH($B1311,CachTinhDiem!$B$14:$E$14,0))-1)*9/4,1)</f>
        <v>7.8</v>
      </c>
      <c r="M1311" s="19">
        <f t="shared" si="20"/>
        <v>0</v>
      </c>
      <c r="N1311" s="23">
        <f>MAX(0,1-M1311*CachTinhDiem!$B$25)</f>
        <v>1</v>
      </c>
      <c r="O1311" s="20">
        <f>ROUND((CachTinhDiem!$B$23*K1311+CachTinhDiem!$B$24*L1311)*N1311,1)</f>
        <v>6.1</v>
      </c>
      <c r="P1311" s="19" t="s">
        <v>3227</v>
      </c>
    </row>
    <row r="1312" spans="1:16" ht="15" customHeight="1" x14ac:dyDescent="0.35">
      <c r="A1312" s="18" t="s">
        <v>2539</v>
      </c>
      <c r="B1312" s="18" t="s">
        <v>3224</v>
      </c>
      <c r="C1312" s="18" t="s">
        <v>103</v>
      </c>
      <c r="D1312" s="19">
        <v>8</v>
      </c>
      <c r="E1312" s="19">
        <v>31</v>
      </c>
      <c r="F1312" s="19">
        <v>24</v>
      </c>
      <c r="G1312" s="19">
        <v>4</v>
      </c>
      <c r="H1312" s="19">
        <v>1</v>
      </c>
      <c r="I1312" s="19">
        <v>1</v>
      </c>
      <c r="J1312" s="19">
        <v>5</v>
      </c>
      <c r="K1312" s="20">
        <f>ROUND(1+(SUMPRODUCT(INDEX(CachTinhDiem!$B$8:$E$11,MATCH($B1312,CachTinhDiem!$A$8:$A$11,0),0),$G1312:$J1312)-1)*9/4,1)</f>
        <v>3.3</v>
      </c>
      <c r="L1312" s="20">
        <f>ROUND(1+(INDEX(CachTinhDiem!$B$15:$E$20,MATCH($C1312,CachTinhDiem!$A$15:$A$20,0),MATCH($B1312,CachTinhDiem!$B$14:$E$14,0))-1)*9/4,1)</f>
        <v>3.3</v>
      </c>
      <c r="M1312" s="19">
        <f t="shared" si="20"/>
        <v>0</v>
      </c>
      <c r="N1312" s="23">
        <f>MAX(0,1-M1312*CachTinhDiem!$B$25)</f>
        <v>1</v>
      </c>
      <c r="O1312" s="20">
        <f>ROUND((CachTinhDiem!$B$23*K1312+CachTinhDiem!$B$24*L1312)*N1312,1)</f>
        <v>3.3</v>
      </c>
      <c r="P1312" s="19" t="s">
        <v>3227</v>
      </c>
    </row>
    <row r="1313" spans="1:16" ht="15" customHeight="1" x14ac:dyDescent="0.35">
      <c r="A1313" s="18" t="s">
        <v>3066</v>
      </c>
      <c r="B1313" s="18" t="s">
        <v>3226</v>
      </c>
      <c r="C1313" s="18" t="s">
        <v>103</v>
      </c>
      <c r="D1313" s="19">
        <v>22</v>
      </c>
      <c r="E1313" s="19">
        <v>40</v>
      </c>
      <c r="F1313" s="19">
        <v>38</v>
      </c>
      <c r="G1313" s="19">
        <v>2</v>
      </c>
      <c r="H1313" s="19">
        <v>4</v>
      </c>
      <c r="I1313" s="19">
        <v>3</v>
      </c>
      <c r="J1313" s="19">
        <v>4</v>
      </c>
      <c r="K1313" s="20">
        <f>ROUND(1+(SUMPRODUCT(INDEX(CachTinhDiem!$B$8:$E$11,MATCH($B1313,CachTinhDiem!$A$8:$A$11,0),0),$G1313:$J1313)-1)*9/4,1)</f>
        <v>6.6</v>
      </c>
      <c r="L1313" s="20">
        <f>ROUND(1+(INDEX(CachTinhDiem!$B$15:$E$20,MATCH($C1313,CachTinhDiem!$A$15:$A$20,0),MATCH($B1313,CachTinhDiem!$B$14:$E$14,0))-1)*9/4,1)</f>
        <v>3.3</v>
      </c>
      <c r="M1313" s="19">
        <f t="shared" si="20"/>
        <v>0</v>
      </c>
      <c r="N1313" s="23">
        <f>MAX(0,1-M1313*CachTinhDiem!$B$25)</f>
        <v>1</v>
      </c>
      <c r="O1313" s="20">
        <f>ROUND((CachTinhDiem!$B$23*K1313+CachTinhDiem!$B$24*L1313)*N1313,1)</f>
        <v>5.6</v>
      </c>
      <c r="P1313" s="19" t="s">
        <v>3227</v>
      </c>
    </row>
    <row r="1314" spans="1:16" ht="15" customHeight="1" x14ac:dyDescent="0.35">
      <c r="A1314" s="18" t="s">
        <v>1731</v>
      </c>
      <c r="B1314" s="18" t="s">
        <v>3228</v>
      </c>
      <c r="C1314" s="18" t="s">
        <v>115</v>
      </c>
      <c r="D1314" s="19">
        <v>24</v>
      </c>
      <c r="E1314" s="19">
        <v>39</v>
      </c>
      <c r="F1314" s="19">
        <v>17</v>
      </c>
      <c r="G1314" s="19">
        <v>2</v>
      </c>
      <c r="H1314" s="19">
        <v>5</v>
      </c>
      <c r="I1314" s="19">
        <v>5</v>
      </c>
      <c r="J1314" s="19">
        <v>3</v>
      </c>
      <c r="K1314" s="20">
        <f>ROUND(1+(SUMPRODUCT(INDEX(CachTinhDiem!$B$8:$E$11,MATCH($B1314,CachTinhDiem!$A$8:$A$11,0),0),$G1314:$J1314)-1)*9/4,1)</f>
        <v>7.3</v>
      </c>
      <c r="L1314" s="20">
        <f>ROUND(1+(INDEX(CachTinhDiem!$B$15:$E$20,MATCH($C1314,CachTinhDiem!$A$15:$A$20,0),MATCH($B1314,CachTinhDiem!$B$14:$E$14,0))-1)*9/4,1)</f>
        <v>5.5</v>
      </c>
      <c r="M1314" s="19">
        <f t="shared" si="20"/>
        <v>7</v>
      </c>
      <c r="N1314" s="23">
        <f>MAX(0,1-M1314*CachTinhDiem!$B$25)</f>
        <v>0.29999999999999993</v>
      </c>
      <c r="O1314" s="20">
        <f>ROUND((CachTinhDiem!$B$23*K1314+CachTinhDiem!$B$24*L1314)*N1314,1)</f>
        <v>2</v>
      </c>
      <c r="P1314" s="19" t="s">
        <v>3225</v>
      </c>
    </row>
    <row r="1315" spans="1:16" ht="15" customHeight="1" x14ac:dyDescent="0.35">
      <c r="A1315" s="18" t="s">
        <v>391</v>
      </c>
      <c r="B1315" s="18" t="s">
        <v>3226</v>
      </c>
      <c r="C1315" s="18" t="s">
        <v>115</v>
      </c>
      <c r="D1315" s="19">
        <v>21</v>
      </c>
      <c r="E1315" s="19">
        <v>38</v>
      </c>
      <c r="F1315" s="19">
        <v>18</v>
      </c>
      <c r="G1315" s="19">
        <v>1</v>
      </c>
      <c r="H1315" s="19">
        <v>5</v>
      </c>
      <c r="I1315" s="19">
        <v>4</v>
      </c>
      <c r="J1315" s="19">
        <v>1</v>
      </c>
      <c r="K1315" s="20">
        <f>ROUND(1+(SUMPRODUCT(INDEX(CachTinhDiem!$B$8:$E$11,MATCH($B1315,CachTinhDiem!$A$8:$A$11,0),0),$G1315:$J1315)-1)*9/4,1)</f>
        <v>7.1</v>
      </c>
      <c r="L1315" s="20">
        <f>ROUND(1+(INDEX(CachTinhDiem!$B$15:$E$20,MATCH($C1315,CachTinhDiem!$A$15:$A$20,0),MATCH($B1315,CachTinhDiem!$B$14:$E$14,0))-1)*9/4,1)</f>
        <v>10</v>
      </c>
      <c r="M1315" s="19">
        <f t="shared" si="20"/>
        <v>3</v>
      </c>
      <c r="N1315" s="23">
        <f>MAX(0,1-M1315*CachTinhDiem!$B$25)</f>
        <v>0.7</v>
      </c>
      <c r="O1315" s="20">
        <f>ROUND((CachTinhDiem!$B$23*K1315+CachTinhDiem!$B$24*L1315)*N1315,1)</f>
        <v>5.6</v>
      </c>
      <c r="P1315" s="19" t="s">
        <v>3225</v>
      </c>
    </row>
    <row r="1316" spans="1:16" ht="15" customHeight="1" x14ac:dyDescent="0.35">
      <c r="A1316" s="18" t="s">
        <v>742</v>
      </c>
      <c r="B1316" s="18" t="s">
        <v>3228</v>
      </c>
      <c r="C1316" s="18" t="s">
        <v>115</v>
      </c>
      <c r="D1316" s="19">
        <v>10</v>
      </c>
      <c r="E1316" s="19">
        <v>23</v>
      </c>
      <c r="F1316" s="19">
        <v>28</v>
      </c>
      <c r="G1316" s="19">
        <v>3</v>
      </c>
      <c r="H1316" s="19">
        <v>3</v>
      </c>
      <c r="I1316" s="19">
        <v>3</v>
      </c>
      <c r="J1316" s="19">
        <v>2</v>
      </c>
      <c r="K1316" s="20">
        <f>ROUND(1+(SUMPRODUCT(INDEX(CachTinhDiem!$B$8:$E$11,MATCH($B1316,CachTinhDiem!$A$8:$A$11,0),0),$G1316:$J1316)-1)*9/4,1)</f>
        <v>4.2</v>
      </c>
      <c r="L1316" s="20">
        <f>ROUND(1+(INDEX(CachTinhDiem!$B$15:$E$20,MATCH($C1316,CachTinhDiem!$A$15:$A$20,0),MATCH($B1316,CachTinhDiem!$B$14:$E$14,0))-1)*9/4,1)</f>
        <v>5.5</v>
      </c>
      <c r="M1316" s="19">
        <f t="shared" si="20"/>
        <v>5</v>
      </c>
      <c r="N1316" s="23">
        <f>MAX(0,1-M1316*CachTinhDiem!$B$25)</f>
        <v>0.5</v>
      </c>
      <c r="O1316" s="20">
        <f>ROUND((CachTinhDiem!$B$23*K1316+CachTinhDiem!$B$24*L1316)*N1316,1)</f>
        <v>2.2999999999999998</v>
      </c>
      <c r="P1316" s="19" t="s">
        <v>3227</v>
      </c>
    </row>
    <row r="1317" spans="1:16" ht="15" customHeight="1" x14ac:dyDescent="0.35">
      <c r="A1317" s="18" t="s">
        <v>3076</v>
      </c>
      <c r="B1317" s="18" t="s">
        <v>3228</v>
      </c>
      <c r="C1317" s="18" t="s">
        <v>150</v>
      </c>
      <c r="D1317" s="19">
        <v>28</v>
      </c>
      <c r="E1317" s="19">
        <v>40</v>
      </c>
      <c r="F1317" s="19">
        <v>27</v>
      </c>
      <c r="G1317" s="19">
        <v>1</v>
      </c>
      <c r="H1317" s="19">
        <v>5</v>
      </c>
      <c r="I1317" s="19">
        <v>3</v>
      </c>
      <c r="J1317" s="19">
        <v>3</v>
      </c>
      <c r="K1317" s="20">
        <f>ROUND(1+(SUMPRODUCT(INDEX(CachTinhDiem!$B$8:$E$11,MATCH($B1317,CachTinhDiem!$A$8:$A$11,0),0),$G1317:$J1317)-1)*9/4,1)</f>
        <v>6.4</v>
      </c>
      <c r="L1317" s="20">
        <f>ROUND(1+(INDEX(CachTinhDiem!$B$15:$E$20,MATCH($C1317,CachTinhDiem!$A$15:$A$20,0),MATCH($B1317,CachTinhDiem!$B$14:$E$14,0))-1)*9/4,1)</f>
        <v>5.5</v>
      </c>
      <c r="M1317" s="19">
        <f t="shared" si="20"/>
        <v>1</v>
      </c>
      <c r="N1317" s="23">
        <f>MAX(0,1-M1317*CachTinhDiem!$B$25)</f>
        <v>0.9</v>
      </c>
      <c r="O1317" s="20">
        <f>ROUND((CachTinhDiem!$B$23*K1317+CachTinhDiem!$B$24*L1317)*N1317,1)</f>
        <v>5.5</v>
      </c>
      <c r="P1317" s="19" t="s">
        <v>3227</v>
      </c>
    </row>
    <row r="1318" spans="1:16" ht="15" customHeight="1" x14ac:dyDescent="0.35">
      <c r="A1318" s="18" t="s">
        <v>1507</v>
      </c>
      <c r="B1318" s="18" t="s">
        <v>3226</v>
      </c>
      <c r="C1318" s="18" t="s">
        <v>138</v>
      </c>
      <c r="D1318" s="19">
        <v>7</v>
      </c>
      <c r="E1318" s="19">
        <v>22</v>
      </c>
      <c r="F1318" s="19">
        <v>16</v>
      </c>
      <c r="G1318" s="19">
        <v>4</v>
      </c>
      <c r="H1318" s="19">
        <v>3</v>
      </c>
      <c r="I1318" s="19">
        <v>3</v>
      </c>
      <c r="J1318" s="19">
        <v>2</v>
      </c>
      <c r="K1318" s="20">
        <f>ROUND(1+(SUMPRODUCT(INDEX(CachTinhDiem!$B$8:$E$11,MATCH($B1318,CachTinhDiem!$A$8:$A$11,0),0),$G1318:$J1318)-1)*9/4,1)</f>
        <v>5.0999999999999996</v>
      </c>
      <c r="L1318" s="20">
        <f>ROUND(1+(INDEX(CachTinhDiem!$B$15:$E$20,MATCH($C1318,CachTinhDiem!$A$15:$A$20,0),MATCH($B1318,CachTinhDiem!$B$14:$E$14,0))-1)*9/4,1)</f>
        <v>7.8</v>
      </c>
      <c r="M1318" s="19">
        <f t="shared" si="20"/>
        <v>0</v>
      </c>
      <c r="N1318" s="23">
        <f>MAX(0,1-M1318*CachTinhDiem!$B$25)</f>
        <v>1</v>
      </c>
      <c r="O1318" s="20">
        <f>ROUND((CachTinhDiem!$B$23*K1318+CachTinhDiem!$B$24*L1318)*N1318,1)</f>
        <v>5.9</v>
      </c>
      <c r="P1318" s="19" t="s">
        <v>3227</v>
      </c>
    </row>
    <row r="1319" spans="1:16" ht="15" customHeight="1" x14ac:dyDescent="0.35">
      <c r="A1319" s="18" t="s">
        <v>1159</v>
      </c>
      <c r="B1319" s="18" t="s">
        <v>3229</v>
      </c>
      <c r="C1319" s="18" t="s">
        <v>115</v>
      </c>
      <c r="D1319" s="19">
        <v>5</v>
      </c>
      <c r="E1319" s="19">
        <v>12</v>
      </c>
      <c r="F1319" s="19">
        <v>13</v>
      </c>
      <c r="G1319" s="19">
        <v>4</v>
      </c>
      <c r="H1319" s="19">
        <v>2</v>
      </c>
      <c r="I1319" s="19">
        <v>1</v>
      </c>
      <c r="J1319" s="19">
        <v>1</v>
      </c>
      <c r="K1319" s="20">
        <f>ROUND(1+(SUMPRODUCT(INDEX(CachTinhDiem!$B$8:$E$11,MATCH($B1319,CachTinhDiem!$A$8:$A$11,0),0),$G1319:$J1319)-1)*9/4,1)</f>
        <v>2.4</v>
      </c>
      <c r="L1319" s="20">
        <f>ROUND(1+(INDEX(CachTinhDiem!$B$15:$E$20,MATCH($C1319,CachTinhDiem!$A$15:$A$20,0),MATCH($B1319,CachTinhDiem!$B$14:$E$14,0))-1)*9/4,1)</f>
        <v>10</v>
      </c>
      <c r="M1319" s="19">
        <f t="shared" si="20"/>
        <v>1</v>
      </c>
      <c r="N1319" s="23">
        <f>MAX(0,1-M1319*CachTinhDiem!$B$25)</f>
        <v>0.9</v>
      </c>
      <c r="O1319" s="20">
        <f>ROUND((CachTinhDiem!$B$23*K1319+CachTinhDiem!$B$24*L1319)*N1319,1)</f>
        <v>4.2</v>
      </c>
      <c r="P1319" s="19" t="s">
        <v>3227</v>
      </c>
    </row>
    <row r="1320" spans="1:16" ht="15" customHeight="1" x14ac:dyDescent="0.35">
      <c r="A1320" s="18" t="s">
        <v>1579</v>
      </c>
      <c r="B1320" s="18" t="s">
        <v>3226</v>
      </c>
      <c r="C1320" s="18" t="s">
        <v>115</v>
      </c>
      <c r="D1320" s="19">
        <v>13</v>
      </c>
      <c r="E1320" s="19">
        <v>33</v>
      </c>
      <c r="F1320" s="19">
        <v>16</v>
      </c>
      <c r="G1320" s="19">
        <v>3</v>
      </c>
      <c r="H1320" s="19">
        <v>2</v>
      </c>
      <c r="I1320" s="19">
        <v>3</v>
      </c>
      <c r="J1320" s="19">
        <v>3</v>
      </c>
      <c r="K1320" s="20">
        <f>ROUND(1+(SUMPRODUCT(INDEX(CachTinhDiem!$B$8:$E$11,MATCH($B1320,CachTinhDiem!$A$8:$A$11,0),0),$G1320:$J1320)-1)*9/4,1)</f>
        <v>4.8</v>
      </c>
      <c r="L1320" s="20">
        <f>ROUND(1+(INDEX(CachTinhDiem!$B$15:$E$20,MATCH($C1320,CachTinhDiem!$A$15:$A$20,0),MATCH($B1320,CachTinhDiem!$B$14:$E$14,0))-1)*9/4,1)</f>
        <v>10</v>
      </c>
      <c r="M1320" s="19">
        <f t="shared" si="20"/>
        <v>0</v>
      </c>
      <c r="N1320" s="23">
        <f>MAX(0,1-M1320*CachTinhDiem!$B$25)</f>
        <v>1</v>
      </c>
      <c r="O1320" s="20">
        <f>ROUND((CachTinhDiem!$B$23*K1320+CachTinhDiem!$B$24*L1320)*N1320,1)</f>
        <v>6.4</v>
      </c>
      <c r="P1320" s="19" t="s">
        <v>3227</v>
      </c>
    </row>
    <row r="1321" spans="1:16" ht="15" customHeight="1" x14ac:dyDescent="0.35">
      <c r="A1321" s="18" t="s">
        <v>962</v>
      </c>
      <c r="B1321" s="18" t="s">
        <v>3228</v>
      </c>
      <c r="C1321" s="18" t="s">
        <v>103</v>
      </c>
      <c r="D1321" s="19">
        <v>21</v>
      </c>
      <c r="E1321" s="19">
        <v>37</v>
      </c>
      <c r="F1321" s="19">
        <v>38</v>
      </c>
      <c r="G1321" s="19">
        <v>2</v>
      </c>
      <c r="H1321" s="19">
        <v>5</v>
      </c>
      <c r="I1321" s="19">
        <v>3</v>
      </c>
      <c r="J1321" s="19">
        <v>4</v>
      </c>
      <c r="K1321" s="20">
        <f>ROUND(1+(SUMPRODUCT(INDEX(CachTinhDiem!$B$8:$E$11,MATCH($B1321,CachTinhDiem!$A$8:$A$11,0),0),$G1321:$J1321)-1)*9/4,1)</f>
        <v>7.8</v>
      </c>
      <c r="L1321" s="20">
        <f>ROUND(1+(INDEX(CachTinhDiem!$B$15:$E$20,MATCH($C1321,CachTinhDiem!$A$15:$A$20,0),MATCH($B1321,CachTinhDiem!$B$14:$E$14,0))-1)*9/4,1)</f>
        <v>10</v>
      </c>
      <c r="M1321" s="19">
        <f t="shared" si="20"/>
        <v>1</v>
      </c>
      <c r="N1321" s="23">
        <f>MAX(0,1-M1321*CachTinhDiem!$B$25)</f>
        <v>0.9</v>
      </c>
      <c r="O1321" s="20">
        <f>ROUND((CachTinhDiem!$B$23*K1321+CachTinhDiem!$B$24*L1321)*N1321,1)</f>
        <v>7.6</v>
      </c>
      <c r="P1321" s="19" t="s">
        <v>3227</v>
      </c>
    </row>
    <row r="1322" spans="1:16" ht="15" customHeight="1" x14ac:dyDescent="0.35">
      <c r="A1322" s="18" t="s">
        <v>361</v>
      </c>
      <c r="B1322" s="18" t="s">
        <v>3229</v>
      </c>
      <c r="C1322" s="18" t="s">
        <v>90</v>
      </c>
      <c r="D1322" s="19">
        <v>9</v>
      </c>
      <c r="E1322" s="19">
        <v>23</v>
      </c>
      <c r="F1322" s="19">
        <v>35</v>
      </c>
      <c r="G1322" s="19">
        <v>3</v>
      </c>
      <c r="H1322" s="19">
        <v>3</v>
      </c>
      <c r="I1322" s="19">
        <v>3</v>
      </c>
      <c r="J1322" s="19">
        <v>3</v>
      </c>
      <c r="K1322" s="20">
        <f>ROUND(1+(SUMPRODUCT(INDEX(CachTinhDiem!$B$8:$E$11,MATCH($B1322,CachTinhDiem!$A$8:$A$11,0),0),$G1322:$J1322)-1)*9/4,1)</f>
        <v>5.5</v>
      </c>
      <c r="L1322" s="20">
        <f>ROUND(1+(INDEX(CachTinhDiem!$B$15:$E$20,MATCH($C1322,CachTinhDiem!$A$15:$A$20,0),MATCH($B1322,CachTinhDiem!$B$14:$E$14,0))-1)*9/4,1)</f>
        <v>7.8</v>
      </c>
      <c r="M1322" s="19">
        <f t="shared" si="20"/>
        <v>12</v>
      </c>
      <c r="N1322" s="23">
        <f>MAX(0,1-M1322*CachTinhDiem!$B$25)</f>
        <v>0</v>
      </c>
      <c r="O1322" s="20">
        <f>ROUND((CachTinhDiem!$B$23*K1322+CachTinhDiem!$B$24*L1322)*N1322,1)</f>
        <v>0</v>
      </c>
      <c r="P1322" s="19" t="s">
        <v>3225</v>
      </c>
    </row>
    <row r="1323" spans="1:16" ht="15" customHeight="1" x14ac:dyDescent="0.35">
      <c r="A1323" s="18" t="s">
        <v>201</v>
      </c>
      <c r="B1323" s="18" t="s">
        <v>3228</v>
      </c>
      <c r="C1323" s="18" t="s">
        <v>110</v>
      </c>
      <c r="D1323" s="19">
        <v>5</v>
      </c>
      <c r="E1323" s="19">
        <v>15</v>
      </c>
      <c r="F1323" s="19">
        <v>32</v>
      </c>
      <c r="G1323" s="19">
        <v>4</v>
      </c>
      <c r="H1323" s="19">
        <v>1</v>
      </c>
      <c r="I1323" s="19">
        <v>2</v>
      </c>
      <c r="J1323" s="19">
        <v>4</v>
      </c>
      <c r="K1323" s="20">
        <f>ROUND(1+(SUMPRODUCT(INDEX(CachTinhDiem!$B$8:$E$11,MATCH($B1323,CachTinhDiem!$A$8:$A$11,0),0),$G1323:$J1323)-1)*9/4,1)</f>
        <v>5.5</v>
      </c>
      <c r="L1323" s="20">
        <f>ROUND(1+(INDEX(CachTinhDiem!$B$15:$E$20,MATCH($C1323,CachTinhDiem!$A$15:$A$20,0),MATCH($B1323,CachTinhDiem!$B$14:$E$14,0))-1)*9/4,1)</f>
        <v>7.8</v>
      </c>
      <c r="M1323" s="19">
        <f t="shared" si="20"/>
        <v>17</v>
      </c>
      <c r="N1323" s="23">
        <f>MAX(0,1-M1323*CachTinhDiem!$B$25)</f>
        <v>0</v>
      </c>
      <c r="O1323" s="20">
        <f>ROUND((CachTinhDiem!$B$23*K1323+CachTinhDiem!$B$24*L1323)*N1323,1)</f>
        <v>0</v>
      </c>
      <c r="P1323" s="19" t="s">
        <v>3227</v>
      </c>
    </row>
    <row r="1324" spans="1:16" ht="15" customHeight="1" x14ac:dyDescent="0.35">
      <c r="A1324" s="18" t="s">
        <v>1489</v>
      </c>
      <c r="B1324" s="18" t="s">
        <v>3228</v>
      </c>
      <c r="C1324" s="18" t="s">
        <v>90</v>
      </c>
      <c r="D1324" s="19">
        <v>10</v>
      </c>
      <c r="E1324" s="19">
        <v>25</v>
      </c>
      <c r="F1324" s="19">
        <v>25</v>
      </c>
      <c r="G1324" s="19">
        <v>2</v>
      </c>
      <c r="H1324" s="19">
        <v>4</v>
      </c>
      <c r="I1324" s="19">
        <v>3</v>
      </c>
      <c r="J1324" s="19">
        <v>3</v>
      </c>
      <c r="K1324" s="20">
        <f>ROUND(1+(SUMPRODUCT(INDEX(CachTinhDiem!$B$8:$E$11,MATCH($B1324,CachTinhDiem!$A$8:$A$11,0),0),$G1324:$J1324)-1)*9/4,1)</f>
        <v>6</v>
      </c>
      <c r="L1324" s="20">
        <f>ROUND(1+(INDEX(CachTinhDiem!$B$15:$E$20,MATCH($C1324,CachTinhDiem!$A$15:$A$20,0),MATCH($B1324,CachTinhDiem!$B$14:$E$14,0))-1)*9/4,1)</f>
        <v>3.3</v>
      </c>
      <c r="M1324" s="19">
        <f t="shared" si="20"/>
        <v>0</v>
      </c>
      <c r="N1324" s="23">
        <f>MAX(0,1-M1324*CachTinhDiem!$B$25)</f>
        <v>1</v>
      </c>
      <c r="O1324" s="20">
        <f>ROUND((CachTinhDiem!$B$23*K1324+CachTinhDiem!$B$24*L1324)*N1324,1)</f>
        <v>5.2</v>
      </c>
      <c r="P1324" s="19" t="s">
        <v>3227</v>
      </c>
    </row>
    <row r="1325" spans="1:16" ht="15" customHeight="1" x14ac:dyDescent="0.35">
      <c r="A1325" s="18" t="s">
        <v>1034</v>
      </c>
      <c r="B1325" s="18" t="s">
        <v>3228</v>
      </c>
      <c r="C1325" s="18" t="s">
        <v>90</v>
      </c>
      <c r="D1325" s="19">
        <v>7</v>
      </c>
      <c r="E1325" s="19">
        <v>19</v>
      </c>
      <c r="F1325" s="19">
        <v>11</v>
      </c>
      <c r="G1325" s="19">
        <v>4</v>
      </c>
      <c r="H1325" s="19">
        <v>2</v>
      </c>
      <c r="I1325" s="19">
        <v>3</v>
      </c>
      <c r="J1325" s="19">
        <v>2</v>
      </c>
      <c r="K1325" s="20">
        <f>ROUND(1+(SUMPRODUCT(INDEX(CachTinhDiem!$B$8:$E$11,MATCH($B1325,CachTinhDiem!$A$8:$A$11,0),0),$G1325:$J1325)-1)*9/4,1)</f>
        <v>3.7</v>
      </c>
      <c r="L1325" s="20">
        <f>ROUND(1+(INDEX(CachTinhDiem!$B$15:$E$20,MATCH($C1325,CachTinhDiem!$A$15:$A$20,0),MATCH($B1325,CachTinhDiem!$B$14:$E$14,0))-1)*9/4,1)</f>
        <v>3.3</v>
      </c>
      <c r="M1325" s="19">
        <f t="shared" si="20"/>
        <v>0</v>
      </c>
      <c r="N1325" s="23">
        <f>MAX(0,1-M1325*CachTinhDiem!$B$25)</f>
        <v>1</v>
      </c>
      <c r="O1325" s="20">
        <f>ROUND((CachTinhDiem!$B$23*K1325+CachTinhDiem!$B$24*L1325)*N1325,1)</f>
        <v>3.6</v>
      </c>
      <c r="P1325" s="19" t="s">
        <v>3227</v>
      </c>
    </row>
    <row r="1326" spans="1:16" ht="15" customHeight="1" x14ac:dyDescent="0.35">
      <c r="A1326" s="18" t="s">
        <v>2104</v>
      </c>
      <c r="B1326" s="18" t="s">
        <v>3224</v>
      </c>
      <c r="C1326" s="18" t="s">
        <v>103</v>
      </c>
      <c r="D1326" s="19">
        <v>15</v>
      </c>
      <c r="E1326" s="19">
        <v>33</v>
      </c>
      <c r="F1326" s="19">
        <v>35</v>
      </c>
      <c r="G1326" s="19">
        <v>2</v>
      </c>
      <c r="H1326" s="19">
        <v>3</v>
      </c>
      <c r="I1326" s="19">
        <v>2</v>
      </c>
      <c r="J1326" s="19">
        <v>5</v>
      </c>
      <c r="K1326" s="20">
        <f>ROUND(1+(SUMPRODUCT(INDEX(CachTinhDiem!$B$8:$E$11,MATCH($B1326,CachTinhDiem!$A$8:$A$11,0),0),$G1326:$J1326)-1)*9/4,1)</f>
        <v>4.4000000000000004</v>
      </c>
      <c r="L1326" s="20">
        <f>ROUND(1+(INDEX(CachTinhDiem!$B$15:$E$20,MATCH($C1326,CachTinhDiem!$A$15:$A$20,0),MATCH($B1326,CachTinhDiem!$B$14:$E$14,0))-1)*9/4,1)</f>
        <v>3.3</v>
      </c>
      <c r="M1326" s="19">
        <f t="shared" si="20"/>
        <v>2</v>
      </c>
      <c r="N1326" s="23">
        <f>MAX(0,1-M1326*CachTinhDiem!$B$25)</f>
        <v>0.8</v>
      </c>
      <c r="O1326" s="20">
        <f>ROUND((CachTinhDiem!$B$23*K1326+CachTinhDiem!$B$24*L1326)*N1326,1)</f>
        <v>3.3</v>
      </c>
      <c r="P1326" s="19" t="s">
        <v>3225</v>
      </c>
    </row>
    <row r="1327" spans="1:16" ht="15" customHeight="1" x14ac:dyDescent="0.35">
      <c r="A1327" s="18" t="s">
        <v>1022</v>
      </c>
      <c r="B1327" s="18" t="s">
        <v>3226</v>
      </c>
      <c r="C1327" s="18" t="s">
        <v>103</v>
      </c>
      <c r="D1327" s="19">
        <v>20</v>
      </c>
      <c r="E1327" s="19">
        <v>37</v>
      </c>
      <c r="F1327" s="19">
        <v>31</v>
      </c>
      <c r="G1327" s="19">
        <v>2</v>
      </c>
      <c r="H1327" s="19">
        <v>4</v>
      </c>
      <c r="I1327" s="19">
        <v>3</v>
      </c>
      <c r="J1327" s="19">
        <v>3</v>
      </c>
      <c r="K1327" s="20">
        <f>ROUND(1+(SUMPRODUCT(INDEX(CachTinhDiem!$B$8:$E$11,MATCH($B1327,CachTinhDiem!$A$8:$A$11,0),0),$G1327:$J1327)-1)*9/4,1)</f>
        <v>6.2</v>
      </c>
      <c r="L1327" s="20">
        <f>ROUND(1+(INDEX(CachTinhDiem!$B$15:$E$20,MATCH($C1327,CachTinhDiem!$A$15:$A$20,0),MATCH($B1327,CachTinhDiem!$B$14:$E$14,0))-1)*9/4,1)</f>
        <v>3.3</v>
      </c>
      <c r="M1327" s="19">
        <f t="shared" si="20"/>
        <v>0</v>
      </c>
      <c r="N1327" s="23">
        <f>MAX(0,1-M1327*CachTinhDiem!$B$25)</f>
        <v>1</v>
      </c>
      <c r="O1327" s="20">
        <f>ROUND((CachTinhDiem!$B$23*K1327+CachTinhDiem!$B$24*L1327)*N1327,1)</f>
        <v>5.3</v>
      </c>
      <c r="P1327" s="19" t="s">
        <v>3227</v>
      </c>
    </row>
    <row r="1328" spans="1:16" ht="15" customHeight="1" x14ac:dyDescent="0.35">
      <c r="A1328" s="18" t="s">
        <v>641</v>
      </c>
      <c r="B1328" s="18" t="s">
        <v>3228</v>
      </c>
      <c r="C1328" s="18" t="s">
        <v>110</v>
      </c>
      <c r="D1328" s="19">
        <v>5</v>
      </c>
      <c r="E1328" s="19">
        <v>13</v>
      </c>
      <c r="F1328" s="19">
        <v>32</v>
      </c>
      <c r="G1328" s="19">
        <v>4</v>
      </c>
      <c r="H1328" s="19">
        <v>1</v>
      </c>
      <c r="I1328" s="19">
        <v>1</v>
      </c>
      <c r="J1328" s="19">
        <v>4</v>
      </c>
      <c r="K1328" s="20">
        <f>ROUND(1+(SUMPRODUCT(INDEX(CachTinhDiem!$B$8:$E$11,MATCH($B1328,CachTinhDiem!$A$8:$A$11,0),0),$G1328:$J1328)-1)*9/4,1)</f>
        <v>5.0999999999999996</v>
      </c>
      <c r="L1328" s="20">
        <f>ROUND(1+(INDEX(CachTinhDiem!$B$15:$E$20,MATCH($C1328,CachTinhDiem!$A$15:$A$20,0),MATCH($B1328,CachTinhDiem!$B$14:$E$14,0))-1)*9/4,1)</f>
        <v>7.8</v>
      </c>
      <c r="M1328" s="19">
        <f t="shared" si="20"/>
        <v>19</v>
      </c>
      <c r="N1328" s="23">
        <f>MAX(0,1-M1328*CachTinhDiem!$B$25)</f>
        <v>0</v>
      </c>
      <c r="O1328" s="20">
        <f>ROUND((CachTinhDiem!$B$23*K1328+CachTinhDiem!$B$24*L1328)*N1328,1)</f>
        <v>0</v>
      </c>
      <c r="P1328" s="19" t="s">
        <v>3227</v>
      </c>
    </row>
    <row r="1329" spans="1:16" ht="15" customHeight="1" x14ac:dyDescent="0.35">
      <c r="A1329" s="18" t="s">
        <v>3070</v>
      </c>
      <c r="B1329" s="18" t="s">
        <v>3228</v>
      </c>
      <c r="C1329" s="18" t="s">
        <v>115</v>
      </c>
      <c r="D1329" s="19">
        <v>17</v>
      </c>
      <c r="E1329" s="19">
        <v>39</v>
      </c>
      <c r="F1329" s="19">
        <v>15</v>
      </c>
      <c r="G1329" s="19">
        <v>2</v>
      </c>
      <c r="H1329" s="19">
        <v>2</v>
      </c>
      <c r="I1329" s="19">
        <v>5</v>
      </c>
      <c r="J1329" s="19">
        <v>3</v>
      </c>
      <c r="K1329" s="20">
        <f>ROUND(1+(SUMPRODUCT(INDEX(CachTinhDiem!$B$8:$E$11,MATCH($B1329,CachTinhDiem!$A$8:$A$11,0),0),$G1329:$J1329)-1)*9/4,1)</f>
        <v>6</v>
      </c>
      <c r="L1329" s="20">
        <f>ROUND(1+(INDEX(CachTinhDiem!$B$15:$E$20,MATCH($C1329,CachTinhDiem!$A$15:$A$20,0),MATCH($B1329,CachTinhDiem!$B$14:$E$14,0))-1)*9/4,1)</f>
        <v>5.5</v>
      </c>
      <c r="M1329" s="19">
        <f t="shared" si="20"/>
        <v>2</v>
      </c>
      <c r="N1329" s="23">
        <f>MAX(0,1-M1329*CachTinhDiem!$B$25)</f>
        <v>0.8</v>
      </c>
      <c r="O1329" s="20">
        <f>ROUND((CachTinhDiem!$B$23*K1329+CachTinhDiem!$B$24*L1329)*N1329,1)</f>
        <v>4.7</v>
      </c>
      <c r="P1329" s="19" t="s">
        <v>3227</v>
      </c>
    </row>
    <row r="1330" spans="1:16" ht="15" customHeight="1" x14ac:dyDescent="0.35">
      <c r="A1330" s="18" t="s">
        <v>1920</v>
      </c>
      <c r="B1330" s="18" t="s">
        <v>3228</v>
      </c>
      <c r="C1330" s="18" t="s">
        <v>115</v>
      </c>
      <c r="D1330" s="19">
        <v>26</v>
      </c>
      <c r="E1330" s="19">
        <v>39</v>
      </c>
      <c r="F1330" s="19">
        <v>34</v>
      </c>
      <c r="G1330" s="19">
        <v>1</v>
      </c>
      <c r="H1330" s="19">
        <v>5</v>
      </c>
      <c r="I1330" s="19">
        <v>3</v>
      </c>
      <c r="J1330" s="19">
        <v>2</v>
      </c>
      <c r="K1330" s="20">
        <f>ROUND(1+(SUMPRODUCT(INDEX(CachTinhDiem!$B$8:$E$11,MATCH($B1330,CachTinhDiem!$A$8:$A$11,0),0),$G1330:$J1330)-1)*9/4,1)</f>
        <v>5.0999999999999996</v>
      </c>
      <c r="L1330" s="20">
        <f>ROUND(1+(INDEX(CachTinhDiem!$B$15:$E$20,MATCH($C1330,CachTinhDiem!$A$15:$A$20,0),MATCH($B1330,CachTinhDiem!$B$14:$E$14,0))-1)*9/4,1)</f>
        <v>5.5</v>
      </c>
      <c r="M1330" s="19">
        <f t="shared" si="20"/>
        <v>0</v>
      </c>
      <c r="N1330" s="23">
        <f>MAX(0,1-M1330*CachTinhDiem!$B$25)</f>
        <v>1</v>
      </c>
      <c r="O1330" s="20">
        <f>ROUND((CachTinhDiem!$B$23*K1330+CachTinhDiem!$B$24*L1330)*N1330,1)</f>
        <v>5.2</v>
      </c>
      <c r="P1330" s="19" t="s">
        <v>3227</v>
      </c>
    </row>
    <row r="1331" spans="1:16" ht="15" customHeight="1" x14ac:dyDescent="0.35">
      <c r="A1331" s="18" t="s">
        <v>3184</v>
      </c>
      <c r="B1331" s="18" t="s">
        <v>3224</v>
      </c>
      <c r="C1331" s="18" t="s">
        <v>138</v>
      </c>
      <c r="D1331" s="19">
        <v>22</v>
      </c>
      <c r="E1331" s="19">
        <v>40</v>
      </c>
      <c r="F1331" s="19">
        <v>31</v>
      </c>
      <c r="G1331" s="19">
        <v>1</v>
      </c>
      <c r="H1331" s="19">
        <v>5</v>
      </c>
      <c r="I1331" s="19">
        <v>5</v>
      </c>
      <c r="J1331" s="19">
        <v>2</v>
      </c>
      <c r="K1331" s="20">
        <f>ROUND(1+(SUMPRODUCT(INDEX(CachTinhDiem!$B$8:$E$11,MATCH($B1331,CachTinhDiem!$A$8:$A$11,0),0),$G1331:$J1331)-1)*9/4,1)</f>
        <v>7.5</v>
      </c>
      <c r="L1331" s="20">
        <f>ROUND(1+(INDEX(CachTinhDiem!$B$15:$E$20,MATCH($C1331,CachTinhDiem!$A$15:$A$20,0),MATCH($B1331,CachTinhDiem!$B$14:$E$14,0))-1)*9/4,1)</f>
        <v>10</v>
      </c>
      <c r="M1331" s="19">
        <f t="shared" si="20"/>
        <v>0</v>
      </c>
      <c r="N1331" s="23">
        <f>MAX(0,1-M1331*CachTinhDiem!$B$25)</f>
        <v>1</v>
      </c>
      <c r="O1331" s="20">
        <f>ROUND((CachTinhDiem!$B$23*K1331+CachTinhDiem!$B$24*L1331)*N1331,1)</f>
        <v>8.3000000000000007</v>
      </c>
      <c r="P1331" s="19" t="s">
        <v>3227</v>
      </c>
    </row>
    <row r="1332" spans="1:16" ht="15" customHeight="1" x14ac:dyDescent="0.35">
      <c r="A1332" s="18" t="s">
        <v>1743</v>
      </c>
      <c r="B1332" s="18" t="s">
        <v>3226</v>
      </c>
      <c r="C1332" s="18" t="s">
        <v>103</v>
      </c>
      <c r="D1332" s="19">
        <v>14</v>
      </c>
      <c r="E1332" s="19">
        <v>34</v>
      </c>
      <c r="F1332" s="19">
        <v>17</v>
      </c>
      <c r="G1332" s="19">
        <v>2</v>
      </c>
      <c r="H1332" s="19">
        <v>3</v>
      </c>
      <c r="I1332" s="19">
        <v>2</v>
      </c>
      <c r="J1332" s="19">
        <v>5</v>
      </c>
      <c r="K1332" s="20">
        <f>ROUND(1+(SUMPRODUCT(INDEX(CachTinhDiem!$B$8:$E$11,MATCH($B1332,CachTinhDiem!$A$8:$A$11,0),0),$G1332:$J1332)-1)*9/4,1)</f>
        <v>5.3</v>
      </c>
      <c r="L1332" s="20">
        <f>ROUND(1+(INDEX(CachTinhDiem!$B$15:$E$20,MATCH($C1332,CachTinhDiem!$A$15:$A$20,0),MATCH($B1332,CachTinhDiem!$B$14:$E$14,0))-1)*9/4,1)</f>
        <v>3.3</v>
      </c>
      <c r="M1332" s="19">
        <f t="shared" si="20"/>
        <v>0</v>
      </c>
      <c r="N1332" s="23">
        <f>MAX(0,1-M1332*CachTinhDiem!$B$25)</f>
        <v>1</v>
      </c>
      <c r="O1332" s="20">
        <f>ROUND((CachTinhDiem!$B$23*K1332+CachTinhDiem!$B$24*L1332)*N1332,1)</f>
        <v>4.7</v>
      </c>
      <c r="P1332" s="19" t="s">
        <v>3227</v>
      </c>
    </row>
    <row r="1333" spans="1:16" ht="15" customHeight="1" x14ac:dyDescent="0.35">
      <c r="A1333" s="18" t="s">
        <v>1098</v>
      </c>
      <c r="B1333" s="18" t="s">
        <v>3228</v>
      </c>
      <c r="C1333" s="18" t="s">
        <v>115</v>
      </c>
      <c r="D1333" s="19">
        <v>11</v>
      </c>
      <c r="E1333" s="19">
        <v>28</v>
      </c>
      <c r="F1333" s="19">
        <v>34</v>
      </c>
      <c r="G1333" s="19">
        <v>3</v>
      </c>
      <c r="H1333" s="19">
        <v>3</v>
      </c>
      <c r="I1333" s="19">
        <v>4</v>
      </c>
      <c r="J1333" s="19">
        <v>3</v>
      </c>
      <c r="K1333" s="20">
        <f>ROUND(1+(SUMPRODUCT(INDEX(CachTinhDiem!$B$8:$E$11,MATCH($B1333,CachTinhDiem!$A$8:$A$11,0),0),$G1333:$J1333)-1)*9/4,1)</f>
        <v>6</v>
      </c>
      <c r="L1333" s="20">
        <f>ROUND(1+(INDEX(CachTinhDiem!$B$15:$E$20,MATCH($C1333,CachTinhDiem!$A$15:$A$20,0),MATCH($B1333,CachTinhDiem!$B$14:$E$14,0))-1)*9/4,1)</f>
        <v>5.5</v>
      </c>
      <c r="M1333" s="19">
        <f t="shared" si="20"/>
        <v>6</v>
      </c>
      <c r="N1333" s="23">
        <f>MAX(0,1-M1333*CachTinhDiem!$B$25)</f>
        <v>0.39999999999999991</v>
      </c>
      <c r="O1333" s="20">
        <f>ROUND((CachTinhDiem!$B$23*K1333+CachTinhDiem!$B$24*L1333)*N1333,1)</f>
        <v>2.2999999999999998</v>
      </c>
      <c r="P1333" s="19" t="s">
        <v>3227</v>
      </c>
    </row>
    <row r="1334" spans="1:16" ht="15" customHeight="1" x14ac:dyDescent="0.35">
      <c r="A1334" s="18" t="s">
        <v>116</v>
      </c>
      <c r="B1334" s="18" t="s">
        <v>3226</v>
      </c>
      <c r="C1334" s="18" t="s">
        <v>90</v>
      </c>
      <c r="D1334" s="19">
        <v>6</v>
      </c>
      <c r="E1334" s="19">
        <v>18</v>
      </c>
      <c r="F1334" s="19">
        <v>7</v>
      </c>
      <c r="G1334" s="19">
        <v>4</v>
      </c>
      <c r="H1334" s="19">
        <v>3</v>
      </c>
      <c r="I1334" s="19">
        <v>3</v>
      </c>
      <c r="J1334" s="19">
        <v>2</v>
      </c>
      <c r="K1334" s="20">
        <f>ROUND(1+(SUMPRODUCT(INDEX(CachTinhDiem!$B$8:$E$11,MATCH($B1334,CachTinhDiem!$A$8:$A$11,0),0),$G1334:$J1334)-1)*9/4,1)</f>
        <v>5.0999999999999996</v>
      </c>
      <c r="L1334" s="20">
        <f>ROUND(1+(INDEX(CachTinhDiem!$B$15:$E$20,MATCH($C1334,CachTinhDiem!$A$15:$A$20,0),MATCH($B1334,CachTinhDiem!$B$14:$E$14,0))-1)*9/4,1)</f>
        <v>7.8</v>
      </c>
      <c r="M1334" s="19">
        <f t="shared" si="20"/>
        <v>0</v>
      </c>
      <c r="N1334" s="23">
        <f>MAX(0,1-M1334*CachTinhDiem!$B$25)</f>
        <v>1</v>
      </c>
      <c r="O1334" s="20">
        <f>ROUND((CachTinhDiem!$B$23*K1334+CachTinhDiem!$B$24*L1334)*N1334,1)</f>
        <v>5.9</v>
      </c>
      <c r="P1334" s="19" t="s">
        <v>3227</v>
      </c>
    </row>
    <row r="1335" spans="1:16" ht="15" customHeight="1" x14ac:dyDescent="0.35">
      <c r="A1335" s="18" t="s">
        <v>2289</v>
      </c>
      <c r="B1335" s="18" t="s">
        <v>3224</v>
      </c>
      <c r="C1335" s="18" t="s">
        <v>110</v>
      </c>
      <c r="D1335" s="19">
        <v>8</v>
      </c>
      <c r="E1335" s="19">
        <v>23</v>
      </c>
      <c r="F1335" s="19">
        <v>16</v>
      </c>
      <c r="G1335" s="19">
        <v>4</v>
      </c>
      <c r="H1335" s="19">
        <v>2</v>
      </c>
      <c r="I1335" s="19">
        <v>4</v>
      </c>
      <c r="J1335" s="19">
        <v>3</v>
      </c>
      <c r="K1335" s="20">
        <f>ROUND(1+(SUMPRODUCT(INDEX(CachTinhDiem!$B$8:$E$11,MATCH($B1335,CachTinhDiem!$A$8:$A$11,0),0),$G1335:$J1335)-1)*9/4,1)</f>
        <v>6.6</v>
      </c>
      <c r="L1335" s="20">
        <f>ROUND(1+(INDEX(CachTinhDiem!$B$15:$E$20,MATCH($C1335,CachTinhDiem!$A$15:$A$20,0),MATCH($B1335,CachTinhDiem!$B$14:$E$14,0))-1)*9/4,1)</f>
        <v>5.5</v>
      </c>
      <c r="M1335" s="19">
        <f t="shared" si="20"/>
        <v>0</v>
      </c>
      <c r="N1335" s="23">
        <f>MAX(0,1-M1335*CachTinhDiem!$B$25)</f>
        <v>1</v>
      </c>
      <c r="O1335" s="20">
        <f>ROUND((CachTinhDiem!$B$23*K1335+CachTinhDiem!$B$24*L1335)*N1335,1)</f>
        <v>6.3</v>
      </c>
      <c r="P1335" s="19" t="s">
        <v>3227</v>
      </c>
    </row>
    <row r="1336" spans="1:16" ht="15" customHeight="1" x14ac:dyDescent="0.35">
      <c r="A1336" s="18" t="s">
        <v>1755</v>
      </c>
      <c r="B1336" s="18" t="s">
        <v>3228</v>
      </c>
      <c r="C1336" s="18" t="s">
        <v>103</v>
      </c>
      <c r="D1336" s="19">
        <v>11</v>
      </c>
      <c r="E1336" s="19">
        <v>32</v>
      </c>
      <c r="F1336" s="19">
        <v>17</v>
      </c>
      <c r="G1336" s="19">
        <v>3</v>
      </c>
      <c r="H1336" s="19">
        <v>3</v>
      </c>
      <c r="I1336" s="19">
        <v>3</v>
      </c>
      <c r="J1336" s="19">
        <v>3</v>
      </c>
      <c r="K1336" s="20">
        <f>ROUND(1+(SUMPRODUCT(INDEX(CachTinhDiem!$B$8:$E$11,MATCH($B1336,CachTinhDiem!$A$8:$A$11,0),0),$G1336:$J1336)-1)*9/4,1)</f>
        <v>5.5</v>
      </c>
      <c r="L1336" s="20">
        <f>ROUND(1+(INDEX(CachTinhDiem!$B$15:$E$20,MATCH($C1336,CachTinhDiem!$A$15:$A$20,0),MATCH($B1336,CachTinhDiem!$B$14:$E$14,0))-1)*9/4,1)</f>
        <v>10</v>
      </c>
      <c r="M1336" s="19">
        <f t="shared" si="20"/>
        <v>0</v>
      </c>
      <c r="N1336" s="23">
        <f>MAX(0,1-M1336*CachTinhDiem!$B$25)</f>
        <v>1</v>
      </c>
      <c r="O1336" s="20">
        <f>ROUND((CachTinhDiem!$B$23*K1336+CachTinhDiem!$B$24*L1336)*N1336,1)</f>
        <v>6.9</v>
      </c>
      <c r="P1336" s="19" t="s">
        <v>3227</v>
      </c>
    </row>
    <row r="1337" spans="1:16" ht="15" customHeight="1" x14ac:dyDescent="0.35">
      <c r="A1337" s="18" t="s">
        <v>870</v>
      </c>
      <c r="B1337" s="18" t="s">
        <v>3229</v>
      </c>
      <c r="C1337" s="18" t="s">
        <v>150</v>
      </c>
      <c r="D1337" s="19">
        <v>6</v>
      </c>
      <c r="E1337" s="19">
        <v>17</v>
      </c>
      <c r="F1337" s="19">
        <v>24</v>
      </c>
      <c r="G1337" s="19">
        <v>4</v>
      </c>
      <c r="H1337" s="19">
        <v>2</v>
      </c>
      <c r="I1337" s="19">
        <v>2</v>
      </c>
      <c r="J1337" s="19">
        <v>3</v>
      </c>
      <c r="K1337" s="20">
        <f>ROUND(1+(SUMPRODUCT(INDEX(CachTinhDiem!$B$8:$E$11,MATCH($B1337,CachTinhDiem!$A$8:$A$11,0),0),$G1337:$J1337)-1)*9/4,1)</f>
        <v>4.4000000000000004</v>
      </c>
      <c r="L1337" s="20">
        <f>ROUND(1+(INDEX(CachTinhDiem!$B$15:$E$20,MATCH($C1337,CachTinhDiem!$A$15:$A$20,0),MATCH($B1337,CachTinhDiem!$B$14:$E$14,0))-1)*9/4,1)</f>
        <v>7.8</v>
      </c>
      <c r="M1337" s="19">
        <f t="shared" si="20"/>
        <v>7</v>
      </c>
      <c r="N1337" s="23">
        <f>MAX(0,1-M1337*CachTinhDiem!$B$25)</f>
        <v>0.29999999999999993</v>
      </c>
      <c r="O1337" s="20">
        <f>ROUND((CachTinhDiem!$B$23*K1337+CachTinhDiem!$B$24*L1337)*N1337,1)</f>
        <v>1.6</v>
      </c>
      <c r="P1337" s="19" t="s">
        <v>3225</v>
      </c>
    </row>
    <row r="1338" spans="1:16" ht="15" customHeight="1" x14ac:dyDescent="0.35">
      <c r="A1338" s="18" t="s">
        <v>393</v>
      </c>
      <c r="B1338" s="18" t="s">
        <v>3226</v>
      </c>
      <c r="C1338" s="18" t="s">
        <v>90</v>
      </c>
      <c r="D1338" s="19">
        <v>20</v>
      </c>
      <c r="E1338" s="19">
        <v>39</v>
      </c>
      <c r="F1338" s="19">
        <v>27</v>
      </c>
      <c r="G1338" s="19">
        <v>2</v>
      </c>
      <c r="H1338" s="19">
        <v>4</v>
      </c>
      <c r="I1338" s="19">
        <v>3</v>
      </c>
      <c r="J1338" s="19">
        <v>2</v>
      </c>
      <c r="K1338" s="20">
        <f>ROUND(1+(SUMPRODUCT(INDEX(CachTinhDiem!$B$8:$E$11,MATCH($B1338,CachTinhDiem!$A$8:$A$11,0),0),$G1338:$J1338)-1)*9/4,1)</f>
        <v>5.7</v>
      </c>
      <c r="L1338" s="20">
        <f>ROUND(1+(INDEX(CachTinhDiem!$B$15:$E$20,MATCH($C1338,CachTinhDiem!$A$15:$A$20,0),MATCH($B1338,CachTinhDiem!$B$14:$E$14,0))-1)*9/4,1)</f>
        <v>7.8</v>
      </c>
      <c r="M1338" s="19">
        <f t="shared" si="20"/>
        <v>0</v>
      </c>
      <c r="N1338" s="23">
        <f>MAX(0,1-M1338*CachTinhDiem!$B$25)</f>
        <v>1</v>
      </c>
      <c r="O1338" s="20">
        <f>ROUND((CachTinhDiem!$B$23*K1338+CachTinhDiem!$B$24*L1338)*N1338,1)</f>
        <v>6.3</v>
      </c>
      <c r="P1338" s="19" t="s">
        <v>3227</v>
      </c>
    </row>
    <row r="1339" spans="1:16" ht="15" customHeight="1" x14ac:dyDescent="0.35">
      <c r="A1339" s="18" t="s">
        <v>1906</v>
      </c>
      <c r="B1339" s="18" t="s">
        <v>3224</v>
      </c>
      <c r="C1339" s="18" t="s">
        <v>150</v>
      </c>
      <c r="D1339" s="19">
        <v>17</v>
      </c>
      <c r="E1339" s="19">
        <v>35</v>
      </c>
      <c r="F1339" s="19">
        <v>10</v>
      </c>
      <c r="G1339" s="19">
        <v>2</v>
      </c>
      <c r="H1339" s="19">
        <v>3</v>
      </c>
      <c r="I1339" s="19">
        <v>2</v>
      </c>
      <c r="J1339" s="19">
        <v>3</v>
      </c>
      <c r="K1339" s="20">
        <f>ROUND(1+(SUMPRODUCT(INDEX(CachTinhDiem!$B$8:$E$11,MATCH($B1339,CachTinhDiem!$A$8:$A$11,0),0),$G1339:$J1339)-1)*9/4,1)</f>
        <v>3.9</v>
      </c>
      <c r="L1339" s="20">
        <f>ROUND(1+(INDEX(CachTinhDiem!$B$15:$E$20,MATCH($C1339,CachTinhDiem!$A$15:$A$20,0),MATCH($B1339,CachTinhDiem!$B$14:$E$14,0))-1)*9/4,1)</f>
        <v>3.3</v>
      </c>
      <c r="M1339" s="19">
        <f t="shared" si="20"/>
        <v>7</v>
      </c>
      <c r="N1339" s="23">
        <f>MAX(0,1-M1339*CachTinhDiem!$B$25)</f>
        <v>0.29999999999999993</v>
      </c>
      <c r="O1339" s="20">
        <f>ROUND((CachTinhDiem!$B$23*K1339+CachTinhDiem!$B$24*L1339)*N1339,1)</f>
        <v>1.1000000000000001</v>
      </c>
      <c r="P1339" s="19" t="s">
        <v>3227</v>
      </c>
    </row>
    <row r="1340" spans="1:16" ht="15" customHeight="1" x14ac:dyDescent="0.35">
      <c r="A1340" s="18" t="s">
        <v>1393</v>
      </c>
      <c r="B1340" s="18" t="s">
        <v>3228</v>
      </c>
      <c r="C1340" s="18" t="s">
        <v>110</v>
      </c>
      <c r="D1340" s="19">
        <v>5</v>
      </c>
      <c r="E1340" s="19">
        <v>13</v>
      </c>
      <c r="F1340" s="19">
        <v>24</v>
      </c>
      <c r="G1340" s="19">
        <v>5</v>
      </c>
      <c r="H1340" s="19">
        <v>1</v>
      </c>
      <c r="I1340" s="19">
        <v>3</v>
      </c>
      <c r="J1340" s="19">
        <v>3</v>
      </c>
      <c r="K1340" s="20">
        <f>ROUND(1+(SUMPRODUCT(INDEX(CachTinhDiem!$B$8:$E$11,MATCH($B1340,CachTinhDiem!$A$8:$A$11,0),0),$G1340:$J1340)-1)*9/4,1)</f>
        <v>4.5999999999999996</v>
      </c>
      <c r="L1340" s="20">
        <f>ROUND(1+(INDEX(CachTinhDiem!$B$15:$E$20,MATCH($C1340,CachTinhDiem!$A$15:$A$20,0),MATCH($B1340,CachTinhDiem!$B$14:$E$14,0))-1)*9/4,1)</f>
        <v>7.8</v>
      </c>
      <c r="M1340" s="19">
        <f t="shared" si="20"/>
        <v>11</v>
      </c>
      <c r="N1340" s="23">
        <f>MAX(0,1-M1340*CachTinhDiem!$B$25)</f>
        <v>0</v>
      </c>
      <c r="O1340" s="20">
        <f>ROUND((CachTinhDiem!$B$23*K1340+CachTinhDiem!$B$24*L1340)*N1340,1)</f>
        <v>0</v>
      </c>
      <c r="P1340" s="19" t="s">
        <v>3227</v>
      </c>
    </row>
    <row r="1341" spans="1:16" ht="15" customHeight="1" x14ac:dyDescent="0.35">
      <c r="A1341" s="18" t="s">
        <v>1399</v>
      </c>
      <c r="B1341" s="18" t="s">
        <v>3226</v>
      </c>
      <c r="C1341" s="18" t="s">
        <v>115</v>
      </c>
      <c r="D1341" s="19">
        <v>10</v>
      </c>
      <c r="E1341" s="19">
        <v>25</v>
      </c>
      <c r="F1341" s="19">
        <v>6</v>
      </c>
      <c r="G1341" s="19">
        <v>3</v>
      </c>
      <c r="H1341" s="19">
        <v>2</v>
      </c>
      <c r="I1341" s="19">
        <v>3</v>
      </c>
      <c r="J1341" s="19">
        <v>3</v>
      </c>
      <c r="K1341" s="20">
        <f>ROUND(1+(SUMPRODUCT(INDEX(CachTinhDiem!$B$8:$E$11,MATCH($B1341,CachTinhDiem!$A$8:$A$11,0),0),$G1341:$J1341)-1)*9/4,1)</f>
        <v>4.8</v>
      </c>
      <c r="L1341" s="20">
        <f>ROUND(1+(INDEX(CachTinhDiem!$B$15:$E$20,MATCH($C1341,CachTinhDiem!$A$15:$A$20,0),MATCH($B1341,CachTinhDiem!$B$14:$E$14,0))-1)*9/4,1)</f>
        <v>10</v>
      </c>
      <c r="M1341" s="19">
        <f t="shared" si="20"/>
        <v>4</v>
      </c>
      <c r="N1341" s="23">
        <f>MAX(0,1-M1341*CachTinhDiem!$B$25)</f>
        <v>0.6</v>
      </c>
      <c r="O1341" s="20">
        <f>ROUND((CachTinhDiem!$B$23*K1341+CachTinhDiem!$B$24*L1341)*N1341,1)</f>
        <v>3.8</v>
      </c>
      <c r="P1341" s="19" t="s">
        <v>3227</v>
      </c>
    </row>
    <row r="1342" spans="1:16" ht="15" customHeight="1" x14ac:dyDescent="0.35">
      <c r="A1342" s="18" t="s">
        <v>476</v>
      </c>
      <c r="B1342" s="18" t="s">
        <v>3229</v>
      </c>
      <c r="C1342" s="18" t="s">
        <v>90</v>
      </c>
      <c r="D1342" s="19">
        <v>7</v>
      </c>
      <c r="E1342" s="19">
        <v>17</v>
      </c>
      <c r="F1342" s="19">
        <v>21</v>
      </c>
      <c r="G1342" s="19">
        <v>4</v>
      </c>
      <c r="H1342" s="19">
        <v>3</v>
      </c>
      <c r="I1342" s="19">
        <v>2</v>
      </c>
      <c r="J1342" s="19">
        <v>2</v>
      </c>
      <c r="K1342" s="20">
        <f>ROUND(1+(SUMPRODUCT(INDEX(CachTinhDiem!$B$8:$E$11,MATCH($B1342,CachTinhDiem!$A$8:$A$11,0),0),$G1342:$J1342)-1)*9/4,1)</f>
        <v>4.4000000000000004</v>
      </c>
      <c r="L1342" s="20">
        <f>ROUND(1+(INDEX(CachTinhDiem!$B$15:$E$20,MATCH($C1342,CachTinhDiem!$A$15:$A$20,0),MATCH($B1342,CachTinhDiem!$B$14:$E$14,0))-1)*9/4,1)</f>
        <v>7.8</v>
      </c>
      <c r="M1342" s="19">
        <f t="shared" si="20"/>
        <v>4</v>
      </c>
      <c r="N1342" s="23">
        <f>MAX(0,1-M1342*CachTinhDiem!$B$25)</f>
        <v>0.6</v>
      </c>
      <c r="O1342" s="20">
        <f>ROUND((CachTinhDiem!$B$23*K1342+CachTinhDiem!$B$24*L1342)*N1342,1)</f>
        <v>3.3</v>
      </c>
      <c r="P1342" s="19" t="s">
        <v>3227</v>
      </c>
    </row>
    <row r="1343" spans="1:16" ht="15" customHeight="1" x14ac:dyDescent="0.35">
      <c r="A1343" s="18" t="s">
        <v>3066</v>
      </c>
      <c r="B1343" s="18" t="s">
        <v>3229</v>
      </c>
      <c r="C1343" s="18" t="s">
        <v>103</v>
      </c>
      <c r="D1343" s="19">
        <v>22</v>
      </c>
      <c r="E1343" s="19">
        <v>40</v>
      </c>
      <c r="F1343" s="19">
        <v>22</v>
      </c>
      <c r="G1343" s="19">
        <v>2</v>
      </c>
      <c r="H1343" s="19">
        <v>4</v>
      </c>
      <c r="I1343" s="19">
        <v>3</v>
      </c>
      <c r="J1343" s="19">
        <v>4</v>
      </c>
      <c r="K1343" s="20">
        <f>ROUND(1+(SUMPRODUCT(INDEX(CachTinhDiem!$B$8:$E$11,MATCH($B1343,CachTinhDiem!$A$8:$A$11,0),0),$G1343:$J1343)-1)*9/4,1)</f>
        <v>6.6</v>
      </c>
      <c r="L1343" s="20">
        <f>ROUND(1+(INDEX(CachTinhDiem!$B$15:$E$20,MATCH($C1343,CachTinhDiem!$A$15:$A$20,0),MATCH($B1343,CachTinhDiem!$B$14:$E$14,0))-1)*9/4,1)</f>
        <v>7.8</v>
      </c>
      <c r="M1343" s="19">
        <f t="shared" si="20"/>
        <v>0</v>
      </c>
      <c r="N1343" s="23">
        <f>MAX(0,1-M1343*CachTinhDiem!$B$25)</f>
        <v>1</v>
      </c>
      <c r="O1343" s="20">
        <f>ROUND((CachTinhDiem!$B$23*K1343+CachTinhDiem!$B$24*L1343)*N1343,1)</f>
        <v>7</v>
      </c>
      <c r="P1343" s="19" t="s">
        <v>3227</v>
      </c>
    </row>
    <row r="1344" spans="1:16" ht="15" customHeight="1" x14ac:dyDescent="0.35">
      <c r="A1344" s="18" t="s">
        <v>2823</v>
      </c>
      <c r="B1344" s="18" t="s">
        <v>3224</v>
      </c>
      <c r="C1344" s="18" t="s">
        <v>90</v>
      </c>
      <c r="D1344" s="19">
        <v>6</v>
      </c>
      <c r="E1344" s="19">
        <v>40</v>
      </c>
      <c r="F1344" s="19">
        <v>17</v>
      </c>
      <c r="G1344" s="19">
        <v>3</v>
      </c>
      <c r="H1344" s="19">
        <v>5</v>
      </c>
      <c r="I1344" s="19">
        <v>4</v>
      </c>
      <c r="J1344" s="19">
        <v>3</v>
      </c>
      <c r="K1344" s="20">
        <f>ROUND(1+(SUMPRODUCT(INDEX(CachTinhDiem!$B$8:$E$11,MATCH($B1344,CachTinhDiem!$A$8:$A$11,0),0),$G1344:$J1344)-1)*9/4,1)</f>
        <v>7.5</v>
      </c>
      <c r="L1344" s="20">
        <f>ROUND(1+(INDEX(CachTinhDiem!$B$15:$E$20,MATCH($C1344,CachTinhDiem!$A$15:$A$20,0),MATCH($B1344,CachTinhDiem!$B$14:$E$14,0))-1)*9/4,1)</f>
        <v>5.5</v>
      </c>
      <c r="M1344" s="19">
        <f t="shared" si="20"/>
        <v>0</v>
      </c>
      <c r="N1344" s="23">
        <f>MAX(0,1-M1344*CachTinhDiem!$B$25)</f>
        <v>1</v>
      </c>
      <c r="O1344" s="20">
        <f>ROUND((CachTinhDiem!$B$23*K1344+CachTinhDiem!$B$24*L1344)*N1344,1)</f>
        <v>6.9</v>
      </c>
      <c r="P1344" s="19" t="s">
        <v>3227</v>
      </c>
    </row>
    <row r="1345" spans="1:16" ht="15" customHeight="1" x14ac:dyDescent="0.35">
      <c r="A1345" s="18" t="s">
        <v>1371</v>
      </c>
      <c r="B1345" s="18" t="s">
        <v>3229</v>
      </c>
      <c r="C1345" s="18" t="s">
        <v>90</v>
      </c>
      <c r="D1345" s="19">
        <v>5</v>
      </c>
      <c r="E1345" s="19">
        <v>10</v>
      </c>
      <c r="F1345" s="19">
        <v>12</v>
      </c>
      <c r="G1345" s="19">
        <v>4</v>
      </c>
      <c r="H1345" s="19">
        <v>1</v>
      </c>
      <c r="I1345" s="19">
        <v>2</v>
      </c>
      <c r="J1345" s="19">
        <v>2</v>
      </c>
      <c r="K1345" s="20">
        <f>ROUND(1+(SUMPRODUCT(INDEX(CachTinhDiem!$B$8:$E$11,MATCH($B1345,CachTinhDiem!$A$8:$A$11,0),0),$G1345:$J1345)-1)*9/4,1)</f>
        <v>3</v>
      </c>
      <c r="L1345" s="20">
        <f>ROUND(1+(INDEX(CachTinhDiem!$B$15:$E$20,MATCH($C1345,CachTinhDiem!$A$15:$A$20,0),MATCH($B1345,CachTinhDiem!$B$14:$E$14,0))-1)*9/4,1)</f>
        <v>7.8</v>
      </c>
      <c r="M1345" s="19">
        <f t="shared" si="20"/>
        <v>2</v>
      </c>
      <c r="N1345" s="23">
        <f>MAX(0,1-M1345*CachTinhDiem!$B$25)</f>
        <v>0.8</v>
      </c>
      <c r="O1345" s="20">
        <f>ROUND((CachTinhDiem!$B$23*K1345+CachTinhDiem!$B$24*L1345)*N1345,1)</f>
        <v>3.6</v>
      </c>
      <c r="P1345" s="19" t="s">
        <v>3227</v>
      </c>
    </row>
    <row r="1346" spans="1:16" ht="15" customHeight="1" x14ac:dyDescent="0.35">
      <c r="A1346" s="18" t="s">
        <v>1501</v>
      </c>
      <c r="B1346" s="18" t="s">
        <v>3224</v>
      </c>
      <c r="C1346" s="18" t="s">
        <v>115</v>
      </c>
      <c r="D1346" s="19">
        <v>5</v>
      </c>
      <c r="E1346" s="19">
        <v>10</v>
      </c>
      <c r="F1346" s="19">
        <v>24</v>
      </c>
      <c r="G1346" s="19">
        <v>4</v>
      </c>
      <c r="H1346" s="19">
        <v>1</v>
      </c>
      <c r="I1346" s="19">
        <v>3</v>
      </c>
      <c r="J1346" s="19">
        <v>2</v>
      </c>
      <c r="K1346" s="20">
        <f>ROUND(1+(SUMPRODUCT(INDEX(CachTinhDiem!$B$8:$E$11,MATCH($B1346,CachTinhDiem!$A$8:$A$11,0),0),$G1346:$J1346)-1)*9/4,1)</f>
        <v>4.8</v>
      </c>
      <c r="L1346" s="20">
        <f>ROUND(1+(INDEX(CachTinhDiem!$B$15:$E$20,MATCH($C1346,CachTinhDiem!$A$15:$A$20,0),MATCH($B1346,CachTinhDiem!$B$14:$E$14,0))-1)*9/4,1)</f>
        <v>7.8</v>
      </c>
      <c r="M1346" s="19">
        <f t="shared" ref="M1346:M1409" si="21">MAX(0,$D1346-$F1346,$F1346-$E1346)</f>
        <v>14</v>
      </c>
      <c r="N1346" s="23">
        <f>MAX(0,1-M1346*CachTinhDiem!$B$25)</f>
        <v>0</v>
      </c>
      <c r="O1346" s="20">
        <f>ROUND((CachTinhDiem!$B$23*K1346+CachTinhDiem!$B$24*L1346)*N1346,1)</f>
        <v>0</v>
      </c>
      <c r="P1346" s="19" t="s">
        <v>3225</v>
      </c>
    </row>
    <row r="1347" spans="1:16" ht="15" customHeight="1" x14ac:dyDescent="0.35">
      <c r="A1347" s="18" t="s">
        <v>2847</v>
      </c>
      <c r="B1347" s="18" t="s">
        <v>3226</v>
      </c>
      <c r="C1347" s="18" t="s">
        <v>90</v>
      </c>
      <c r="D1347" s="19">
        <v>7</v>
      </c>
      <c r="E1347" s="19">
        <v>40</v>
      </c>
      <c r="F1347" s="19">
        <v>33</v>
      </c>
      <c r="G1347" s="19">
        <v>3</v>
      </c>
      <c r="H1347" s="19">
        <v>5</v>
      </c>
      <c r="I1347" s="19">
        <v>5</v>
      </c>
      <c r="J1347" s="19">
        <v>4</v>
      </c>
      <c r="K1347" s="20">
        <f>ROUND(1+(SUMPRODUCT(INDEX(CachTinhDiem!$B$8:$E$11,MATCH($B1347,CachTinhDiem!$A$8:$A$11,0),0),$G1347:$J1347)-1)*9/4,1)</f>
        <v>9.6</v>
      </c>
      <c r="L1347" s="20">
        <f>ROUND(1+(INDEX(CachTinhDiem!$B$15:$E$20,MATCH($C1347,CachTinhDiem!$A$15:$A$20,0),MATCH($B1347,CachTinhDiem!$B$14:$E$14,0))-1)*9/4,1)</f>
        <v>7.8</v>
      </c>
      <c r="M1347" s="19">
        <f t="shared" si="21"/>
        <v>0</v>
      </c>
      <c r="N1347" s="23">
        <f>MAX(0,1-M1347*CachTinhDiem!$B$25)</f>
        <v>1</v>
      </c>
      <c r="O1347" s="20">
        <f>ROUND((CachTinhDiem!$B$23*K1347+CachTinhDiem!$B$24*L1347)*N1347,1)</f>
        <v>9.1</v>
      </c>
      <c r="P1347" s="19" t="s">
        <v>3227</v>
      </c>
    </row>
    <row r="1348" spans="1:16" ht="15" customHeight="1" x14ac:dyDescent="0.35">
      <c r="A1348" s="18" t="s">
        <v>295</v>
      </c>
      <c r="B1348" s="18" t="s">
        <v>3229</v>
      </c>
      <c r="C1348" s="18" t="s">
        <v>115</v>
      </c>
      <c r="D1348" s="19">
        <v>20</v>
      </c>
      <c r="E1348" s="19">
        <v>39</v>
      </c>
      <c r="F1348" s="19">
        <v>22</v>
      </c>
      <c r="G1348" s="19">
        <v>2</v>
      </c>
      <c r="H1348" s="19">
        <v>5</v>
      </c>
      <c r="I1348" s="19">
        <v>3</v>
      </c>
      <c r="J1348" s="19">
        <v>2</v>
      </c>
      <c r="K1348" s="20">
        <f>ROUND(1+(SUMPRODUCT(INDEX(CachTinhDiem!$B$8:$E$11,MATCH($B1348,CachTinhDiem!$A$8:$A$11,0),0),$G1348:$J1348)-1)*9/4,1)</f>
        <v>6</v>
      </c>
      <c r="L1348" s="20">
        <f>ROUND(1+(INDEX(CachTinhDiem!$B$15:$E$20,MATCH($C1348,CachTinhDiem!$A$15:$A$20,0),MATCH($B1348,CachTinhDiem!$B$14:$E$14,0))-1)*9/4,1)</f>
        <v>10</v>
      </c>
      <c r="M1348" s="19">
        <f t="shared" si="21"/>
        <v>0</v>
      </c>
      <c r="N1348" s="23">
        <f>MAX(0,1-M1348*CachTinhDiem!$B$25)</f>
        <v>1</v>
      </c>
      <c r="O1348" s="20">
        <f>ROUND((CachTinhDiem!$B$23*K1348+CachTinhDiem!$B$24*L1348)*N1348,1)</f>
        <v>7.2</v>
      </c>
      <c r="P1348" s="19" t="s">
        <v>3227</v>
      </c>
    </row>
    <row r="1349" spans="1:16" ht="15" customHeight="1" x14ac:dyDescent="0.35">
      <c r="A1349" s="18" t="s">
        <v>866</v>
      </c>
      <c r="B1349" s="18" t="s">
        <v>3224</v>
      </c>
      <c r="C1349" s="18" t="s">
        <v>110</v>
      </c>
      <c r="D1349" s="19">
        <v>22</v>
      </c>
      <c r="E1349" s="19">
        <v>37</v>
      </c>
      <c r="F1349" s="19">
        <v>24</v>
      </c>
      <c r="G1349" s="19">
        <v>1</v>
      </c>
      <c r="H1349" s="19">
        <v>5</v>
      </c>
      <c r="I1349" s="19">
        <v>2</v>
      </c>
      <c r="J1349" s="19">
        <v>4</v>
      </c>
      <c r="K1349" s="20">
        <f>ROUND(1+(SUMPRODUCT(INDEX(CachTinhDiem!$B$8:$E$11,MATCH($B1349,CachTinhDiem!$A$8:$A$11,0),0),$G1349:$J1349)-1)*9/4,1)</f>
        <v>4.5999999999999996</v>
      </c>
      <c r="L1349" s="20">
        <f>ROUND(1+(INDEX(CachTinhDiem!$B$15:$E$20,MATCH($C1349,CachTinhDiem!$A$15:$A$20,0),MATCH($B1349,CachTinhDiem!$B$14:$E$14,0))-1)*9/4,1)</f>
        <v>5.5</v>
      </c>
      <c r="M1349" s="19">
        <f t="shared" si="21"/>
        <v>0</v>
      </c>
      <c r="N1349" s="23">
        <f>MAX(0,1-M1349*CachTinhDiem!$B$25)</f>
        <v>1</v>
      </c>
      <c r="O1349" s="20">
        <f>ROUND((CachTinhDiem!$B$23*K1349+CachTinhDiem!$B$24*L1349)*N1349,1)</f>
        <v>4.9000000000000004</v>
      </c>
      <c r="P1349" s="19" t="s">
        <v>3227</v>
      </c>
    </row>
    <row r="1350" spans="1:16" ht="15" customHeight="1" x14ac:dyDescent="0.35">
      <c r="A1350" s="18" t="s">
        <v>3058</v>
      </c>
      <c r="B1350" s="18" t="s">
        <v>3226</v>
      </c>
      <c r="C1350" s="18" t="s">
        <v>115</v>
      </c>
      <c r="D1350" s="19">
        <v>19</v>
      </c>
      <c r="E1350" s="19">
        <v>40</v>
      </c>
      <c r="F1350" s="19">
        <v>14</v>
      </c>
      <c r="G1350" s="19">
        <v>2</v>
      </c>
      <c r="H1350" s="19">
        <v>2</v>
      </c>
      <c r="I1350" s="19">
        <v>4</v>
      </c>
      <c r="J1350" s="19">
        <v>2</v>
      </c>
      <c r="K1350" s="20">
        <f>ROUND(1+(SUMPRODUCT(INDEX(CachTinhDiem!$B$8:$E$11,MATCH($B1350,CachTinhDiem!$A$8:$A$11,0),0),$G1350:$J1350)-1)*9/4,1)</f>
        <v>5.5</v>
      </c>
      <c r="L1350" s="20">
        <f>ROUND(1+(INDEX(CachTinhDiem!$B$15:$E$20,MATCH($C1350,CachTinhDiem!$A$15:$A$20,0),MATCH($B1350,CachTinhDiem!$B$14:$E$14,0))-1)*9/4,1)</f>
        <v>10</v>
      </c>
      <c r="M1350" s="19">
        <f t="shared" si="21"/>
        <v>5</v>
      </c>
      <c r="N1350" s="23">
        <f>MAX(0,1-M1350*CachTinhDiem!$B$25)</f>
        <v>0.5</v>
      </c>
      <c r="O1350" s="20">
        <f>ROUND((CachTinhDiem!$B$23*K1350+CachTinhDiem!$B$24*L1350)*N1350,1)</f>
        <v>3.4</v>
      </c>
      <c r="P1350" s="19" t="s">
        <v>3225</v>
      </c>
    </row>
    <row r="1351" spans="1:16" ht="15" customHeight="1" x14ac:dyDescent="0.35">
      <c r="A1351" s="18" t="s">
        <v>790</v>
      </c>
      <c r="B1351" s="18" t="s">
        <v>3224</v>
      </c>
      <c r="C1351" s="18" t="s">
        <v>115</v>
      </c>
      <c r="D1351" s="19">
        <v>20</v>
      </c>
      <c r="E1351" s="19">
        <v>38</v>
      </c>
      <c r="F1351" s="19">
        <v>29</v>
      </c>
      <c r="G1351" s="19">
        <v>2</v>
      </c>
      <c r="H1351" s="19">
        <v>5</v>
      </c>
      <c r="I1351" s="19">
        <v>4</v>
      </c>
      <c r="J1351" s="19">
        <v>4</v>
      </c>
      <c r="K1351" s="20">
        <f>ROUND(1+(SUMPRODUCT(INDEX(CachTinhDiem!$B$8:$E$11,MATCH($B1351,CachTinhDiem!$A$8:$A$11,0),0),$G1351:$J1351)-1)*9/4,1)</f>
        <v>7.3</v>
      </c>
      <c r="L1351" s="20">
        <f>ROUND(1+(INDEX(CachTinhDiem!$B$15:$E$20,MATCH($C1351,CachTinhDiem!$A$15:$A$20,0),MATCH($B1351,CachTinhDiem!$B$14:$E$14,0))-1)*9/4,1)</f>
        <v>7.8</v>
      </c>
      <c r="M1351" s="19">
        <f t="shared" si="21"/>
        <v>0</v>
      </c>
      <c r="N1351" s="23">
        <f>MAX(0,1-M1351*CachTinhDiem!$B$25)</f>
        <v>1</v>
      </c>
      <c r="O1351" s="20">
        <f>ROUND((CachTinhDiem!$B$23*K1351+CachTinhDiem!$B$24*L1351)*N1351,1)</f>
        <v>7.5</v>
      </c>
      <c r="P1351" s="19" t="s">
        <v>3227</v>
      </c>
    </row>
    <row r="1352" spans="1:16" ht="15" customHeight="1" x14ac:dyDescent="0.35">
      <c r="A1352" s="18" t="s">
        <v>312</v>
      </c>
      <c r="B1352" s="18" t="s">
        <v>3228</v>
      </c>
      <c r="C1352" s="18" t="s">
        <v>110</v>
      </c>
      <c r="D1352" s="19">
        <v>5</v>
      </c>
      <c r="E1352" s="19">
        <v>11</v>
      </c>
      <c r="F1352" s="19">
        <v>27</v>
      </c>
      <c r="G1352" s="19">
        <v>4</v>
      </c>
      <c r="H1352" s="19">
        <v>2</v>
      </c>
      <c r="I1352" s="19">
        <v>3</v>
      </c>
      <c r="J1352" s="19">
        <v>3</v>
      </c>
      <c r="K1352" s="20">
        <f>ROUND(1+(SUMPRODUCT(INDEX(CachTinhDiem!$B$8:$E$11,MATCH($B1352,CachTinhDiem!$A$8:$A$11,0),0),$G1352:$J1352)-1)*9/4,1)</f>
        <v>5.0999999999999996</v>
      </c>
      <c r="L1352" s="20">
        <f>ROUND(1+(INDEX(CachTinhDiem!$B$15:$E$20,MATCH($C1352,CachTinhDiem!$A$15:$A$20,0),MATCH($B1352,CachTinhDiem!$B$14:$E$14,0))-1)*9/4,1)</f>
        <v>7.8</v>
      </c>
      <c r="M1352" s="19">
        <f t="shared" si="21"/>
        <v>16</v>
      </c>
      <c r="N1352" s="23">
        <f>MAX(0,1-M1352*CachTinhDiem!$B$25)</f>
        <v>0</v>
      </c>
      <c r="O1352" s="20">
        <f>ROUND((CachTinhDiem!$B$23*K1352+CachTinhDiem!$B$24*L1352)*N1352,1)</f>
        <v>0</v>
      </c>
      <c r="P1352" s="19" t="s">
        <v>3227</v>
      </c>
    </row>
    <row r="1353" spans="1:16" ht="15" customHeight="1" x14ac:dyDescent="0.35">
      <c r="A1353" s="18" t="s">
        <v>1876</v>
      </c>
      <c r="B1353" s="18" t="s">
        <v>3228</v>
      </c>
      <c r="C1353" s="18" t="s">
        <v>115</v>
      </c>
      <c r="D1353" s="19">
        <v>9</v>
      </c>
      <c r="E1353" s="19">
        <v>22</v>
      </c>
      <c r="F1353" s="19">
        <v>14</v>
      </c>
      <c r="G1353" s="19">
        <v>3</v>
      </c>
      <c r="H1353" s="19">
        <v>3</v>
      </c>
      <c r="I1353" s="19">
        <v>2</v>
      </c>
      <c r="J1353" s="19">
        <v>2</v>
      </c>
      <c r="K1353" s="20">
        <f>ROUND(1+(SUMPRODUCT(INDEX(CachTinhDiem!$B$8:$E$11,MATCH($B1353,CachTinhDiem!$A$8:$A$11,0),0),$G1353:$J1353)-1)*9/4,1)</f>
        <v>3.7</v>
      </c>
      <c r="L1353" s="20">
        <f>ROUND(1+(INDEX(CachTinhDiem!$B$15:$E$20,MATCH($C1353,CachTinhDiem!$A$15:$A$20,0),MATCH($B1353,CachTinhDiem!$B$14:$E$14,0))-1)*9/4,1)</f>
        <v>5.5</v>
      </c>
      <c r="M1353" s="19">
        <f t="shared" si="21"/>
        <v>0</v>
      </c>
      <c r="N1353" s="23">
        <f>MAX(0,1-M1353*CachTinhDiem!$B$25)</f>
        <v>1</v>
      </c>
      <c r="O1353" s="20">
        <f>ROUND((CachTinhDiem!$B$23*K1353+CachTinhDiem!$B$24*L1353)*N1353,1)</f>
        <v>4.2</v>
      </c>
      <c r="P1353" s="19" t="s">
        <v>3225</v>
      </c>
    </row>
    <row r="1354" spans="1:16" ht="15" customHeight="1" x14ac:dyDescent="0.35">
      <c r="A1354" s="18" t="s">
        <v>2857</v>
      </c>
      <c r="B1354" s="18" t="s">
        <v>3224</v>
      </c>
      <c r="C1354" s="18" t="s">
        <v>90</v>
      </c>
      <c r="D1354" s="19">
        <v>13</v>
      </c>
      <c r="E1354" s="19">
        <v>34</v>
      </c>
      <c r="F1354" s="19">
        <v>27</v>
      </c>
      <c r="G1354" s="19">
        <v>3</v>
      </c>
      <c r="H1354" s="19">
        <v>2</v>
      </c>
      <c r="I1354" s="19">
        <v>3</v>
      </c>
      <c r="J1354" s="19">
        <v>3</v>
      </c>
      <c r="K1354" s="20">
        <f>ROUND(1+(SUMPRODUCT(INDEX(CachTinhDiem!$B$8:$E$11,MATCH($B1354,CachTinhDiem!$A$8:$A$11,0),0),$G1354:$J1354)-1)*9/4,1)</f>
        <v>5.0999999999999996</v>
      </c>
      <c r="L1354" s="20">
        <f>ROUND(1+(INDEX(CachTinhDiem!$B$15:$E$20,MATCH($C1354,CachTinhDiem!$A$15:$A$20,0),MATCH($B1354,CachTinhDiem!$B$14:$E$14,0))-1)*9/4,1)</f>
        <v>5.5</v>
      </c>
      <c r="M1354" s="19">
        <f t="shared" si="21"/>
        <v>0</v>
      </c>
      <c r="N1354" s="23">
        <f>MAX(0,1-M1354*CachTinhDiem!$B$25)</f>
        <v>1</v>
      </c>
      <c r="O1354" s="20">
        <f>ROUND((CachTinhDiem!$B$23*K1354+CachTinhDiem!$B$24*L1354)*N1354,1)</f>
        <v>5.2</v>
      </c>
      <c r="P1354" s="19" t="s">
        <v>3225</v>
      </c>
    </row>
    <row r="1355" spans="1:16" ht="15" customHeight="1" x14ac:dyDescent="0.35">
      <c r="A1355" s="18" t="s">
        <v>742</v>
      </c>
      <c r="B1355" s="18" t="s">
        <v>3229</v>
      </c>
      <c r="C1355" s="18" t="s">
        <v>115</v>
      </c>
      <c r="D1355" s="19">
        <v>10</v>
      </c>
      <c r="E1355" s="19">
        <v>23</v>
      </c>
      <c r="F1355" s="19">
        <v>21</v>
      </c>
      <c r="G1355" s="19">
        <v>3</v>
      </c>
      <c r="H1355" s="19">
        <v>3</v>
      </c>
      <c r="I1355" s="19">
        <v>3</v>
      </c>
      <c r="J1355" s="19">
        <v>2</v>
      </c>
      <c r="K1355" s="20">
        <f>ROUND(1+(SUMPRODUCT(INDEX(CachTinhDiem!$B$8:$E$11,MATCH($B1355,CachTinhDiem!$A$8:$A$11,0),0),$G1355:$J1355)-1)*9/4,1)</f>
        <v>4.8</v>
      </c>
      <c r="L1355" s="20">
        <f>ROUND(1+(INDEX(CachTinhDiem!$B$15:$E$20,MATCH($C1355,CachTinhDiem!$A$15:$A$20,0),MATCH($B1355,CachTinhDiem!$B$14:$E$14,0))-1)*9/4,1)</f>
        <v>10</v>
      </c>
      <c r="M1355" s="19">
        <f t="shared" si="21"/>
        <v>0</v>
      </c>
      <c r="N1355" s="23">
        <f>MAX(0,1-M1355*CachTinhDiem!$B$25)</f>
        <v>1</v>
      </c>
      <c r="O1355" s="20">
        <f>ROUND((CachTinhDiem!$B$23*K1355+CachTinhDiem!$B$24*L1355)*N1355,1)</f>
        <v>6.4</v>
      </c>
      <c r="P1355" s="19" t="s">
        <v>3227</v>
      </c>
    </row>
    <row r="1356" spans="1:16" ht="15" customHeight="1" x14ac:dyDescent="0.35">
      <c r="A1356" s="18" t="s">
        <v>776</v>
      </c>
      <c r="B1356" s="18" t="s">
        <v>3229</v>
      </c>
      <c r="C1356" s="18" t="s">
        <v>110</v>
      </c>
      <c r="D1356" s="19">
        <v>17</v>
      </c>
      <c r="E1356" s="19">
        <v>31</v>
      </c>
      <c r="F1356" s="19">
        <v>9</v>
      </c>
      <c r="G1356" s="19">
        <v>2</v>
      </c>
      <c r="H1356" s="19">
        <v>5</v>
      </c>
      <c r="I1356" s="19">
        <v>3</v>
      </c>
      <c r="J1356" s="19">
        <v>3</v>
      </c>
      <c r="K1356" s="20">
        <f>ROUND(1+(SUMPRODUCT(INDEX(CachTinhDiem!$B$8:$E$11,MATCH($B1356,CachTinhDiem!$A$8:$A$11,0),0),$G1356:$J1356)-1)*9/4,1)</f>
        <v>6.6</v>
      </c>
      <c r="L1356" s="20">
        <f>ROUND(1+(INDEX(CachTinhDiem!$B$15:$E$20,MATCH($C1356,CachTinhDiem!$A$15:$A$20,0),MATCH($B1356,CachTinhDiem!$B$14:$E$14,0))-1)*9/4,1)</f>
        <v>7.8</v>
      </c>
      <c r="M1356" s="19">
        <f t="shared" si="21"/>
        <v>8</v>
      </c>
      <c r="N1356" s="23">
        <f>MAX(0,1-M1356*CachTinhDiem!$B$25)</f>
        <v>0.19999999999999996</v>
      </c>
      <c r="O1356" s="20">
        <f>ROUND((CachTinhDiem!$B$23*K1356+CachTinhDiem!$B$24*L1356)*N1356,1)</f>
        <v>1.4</v>
      </c>
      <c r="P1356" s="19" t="s">
        <v>3225</v>
      </c>
    </row>
    <row r="1357" spans="1:16" ht="15" customHeight="1" x14ac:dyDescent="0.35">
      <c r="A1357" s="18" t="s">
        <v>1290</v>
      </c>
      <c r="B1357" s="18" t="s">
        <v>3224</v>
      </c>
      <c r="C1357" s="18" t="s">
        <v>90</v>
      </c>
      <c r="D1357" s="19">
        <v>5</v>
      </c>
      <c r="E1357" s="19">
        <v>12</v>
      </c>
      <c r="F1357" s="19">
        <v>23</v>
      </c>
      <c r="G1357" s="19">
        <v>4</v>
      </c>
      <c r="H1357" s="19">
        <v>2</v>
      </c>
      <c r="I1357" s="19">
        <v>2</v>
      </c>
      <c r="J1357" s="19">
        <v>1</v>
      </c>
      <c r="K1357" s="20">
        <f>ROUND(1+(SUMPRODUCT(INDEX(CachTinhDiem!$B$8:$E$11,MATCH($B1357,CachTinhDiem!$A$8:$A$11,0),0),$G1357:$J1357)-1)*9/4,1)</f>
        <v>3.9</v>
      </c>
      <c r="L1357" s="20">
        <f>ROUND(1+(INDEX(CachTinhDiem!$B$15:$E$20,MATCH($C1357,CachTinhDiem!$A$15:$A$20,0),MATCH($B1357,CachTinhDiem!$B$14:$E$14,0))-1)*9/4,1)</f>
        <v>5.5</v>
      </c>
      <c r="M1357" s="19">
        <f t="shared" si="21"/>
        <v>11</v>
      </c>
      <c r="N1357" s="23">
        <f>MAX(0,1-M1357*CachTinhDiem!$B$25)</f>
        <v>0</v>
      </c>
      <c r="O1357" s="20">
        <f>ROUND((CachTinhDiem!$B$23*K1357+CachTinhDiem!$B$24*L1357)*N1357,1)</f>
        <v>0</v>
      </c>
      <c r="P1357" s="19" t="s">
        <v>3225</v>
      </c>
    </row>
    <row r="1358" spans="1:16" ht="15" customHeight="1" x14ac:dyDescent="0.35">
      <c r="A1358" s="18" t="s">
        <v>1872</v>
      </c>
      <c r="B1358" s="18" t="s">
        <v>3228</v>
      </c>
      <c r="C1358" s="18" t="s">
        <v>103</v>
      </c>
      <c r="D1358" s="19">
        <v>14</v>
      </c>
      <c r="E1358" s="19">
        <v>33</v>
      </c>
      <c r="F1358" s="19">
        <v>31</v>
      </c>
      <c r="G1358" s="19">
        <v>2</v>
      </c>
      <c r="H1358" s="19">
        <v>3</v>
      </c>
      <c r="I1358" s="19">
        <v>3</v>
      </c>
      <c r="J1358" s="19">
        <v>3</v>
      </c>
      <c r="K1358" s="20">
        <f>ROUND(1+(SUMPRODUCT(INDEX(CachTinhDiem!$B$8:$E$11,MATCH($B1358,CachTinhDiem!$A$8:$A$11,0),0),$G1358:$J1358)-1)*9/4,1)</f>
        <v>5.5</v>
      </c>
      <c r="L1358" s="20">
        <f>ROUND(1+(INDEX(CachTinhDiem!$B$15:$E$20,MATCH($C1358,CachTinhDiem!$A$15:$A$20,0),MATCH($B1358,CachTinhDiem!$B$14:$E$14,0))-1)*9/4,1)</f>
        <v>10</v>
      </c>
      <c r="M1358" s="19">
        <f t="shared" si="21"/>
        <v>0</v>
      </c>
      <c r="N1358" s="23">
        <f>MAX(0,1-M1358*CachTinhDiem!$B$25)</f>
        <v>1</v>
      </c>
      <c r="O1358" s="20">
        <f>ROUND((CachTinhDiem!$B$23*K1358+CachTinhDiem!$B$24*L1358)*N1358,1)</f>
        <v>6.9</v>
      </c>
      <c r="P1358" s="19" t="s">
        <v>3227</v>
      </c>
    </row>
    <row r="1359" spans="1:16" ht="15" customHeight="1" x14ac:dyDescent="0.35">
      <c r="A1359" s="18" t="s">
        <v>248</v>
      </c>
      <c r="B1359" s="18" t="s">
        <v>3229</v>
      </c>
      <c r="C1359" s="18" t="s">
        <v>110</v>
      </c>
      <c r="D1359" s="19">
        <v>5</v>
      </c>
      <c r="E1359" s="19">
        <v>16</v>
      </c>
      <c r="F1359" s="19">
        <v>11</v>
      </c>
      <c r="G1359" s="19">
        <v>4</v>
      </c>
      <c r="H1359" s="19">
        <v>1</v>
      </c>
      <c r="I1359" s="19">
        <v>2</v>
      </c>
      <c r="J1359" s="19">
        <v>4</v>
      </c>
      <c r="K1359" s="20">
        <f>ROUND(1+(SUMPRODUCT(INDEX(CachTinhDiem!$B$8:$E$11,MATCH($B1359,CachTinhDiem!$A$8:$A$11,0),0),$G1359:$J1359)-1)*9/4,1)</f>
        <v>4.4000000000000004</v>
      </c>
      <c r="L1359" s="20">
        <f>ROUND(1+(INDEX(CachTinhDiem!$B$15:$E$20,MATCH($C1359,CachTinhDiem!$A$15:$A$20,0),MATCH($B1359,CachTinhDiem!$B$14:$E$14,0))-1)*9/4,1)</f>
        <v>7.8</v>
      </c>
      <c r="M1359" s="19">
        <f t="shared" si="21"/>
        <v>0</v>
      </c>
      <c r="N1359" s="23">
        <f>MAX(0,1-M1359*CachTinhDiem!$B$25)</f>
        <v>1</v>
      </c>
      <c r="O1359" s="20">
        <f>ROUND((CachTinhDiem!$B$23*K1359+CachTinhDiem!$B$24*L1359)*N1359,1)</f>
        <v>5.4</v>
      </c>
      <c r="P1359" s="19" t="s">
        <v>3227</v>
      </c>
    </row>
    <row r="1360" spans="1:16" ht="15" customHeight="1" x14ac:dyDescent="0.35">
      <c r="A1360" s="18" t="s">
        <v>1465</v>
      </c>
      <c r="B1360" s="18" t="s">
        <v>3226</v>
      </c>
      <c r="C1360" s="18" t="s">
        <v>138</v>
      </c>
      <c r="D1360" s="19">
        <v>5</v>
      </c>
      <c r="E1360" s="19">
        <v>13</v>
      </c>
      <c r="F1360" s="19">
        <v>30</v>
      </c>
      <c r="G1360" s="19">
        <v>5</v>
      </c>
      <c r="H1360" s="19">
        <v>1</v>
      </c>
      <c r="I1360" s="19">
        <v>4</v>
      </c>
      <c r="J1360" s="19">
        <v>3</v>
      </c>
      <c r="K1360" s="20">
        <f>ROUND(1+(SUMPRODUCT(INDEX(CachTinhDiem!$B$8:$E$11,MATCH($B1360,CachTinhDiem!$A$8:$A$11,0),0),$G1360:$J1360)-1)*9/4,1)</f>
        <v>5.3</v>
      </c>
      <c r="L1360" s="20">
        <f>ROUND(1+(INDEX(CachTinhDiem!$B$15:$E$20,MATCH($C1360,CachTinhDiem!$A$15:$A$20,0),MATCH($B1360,CachTinhDiem!$B$14:$E$14,0))-1)*9/4,1)</f>
        <v>7.8</v>
      </c>
      <c r="M1360" s="19">
        <f t="shared" si="21"/>
        <v>17</v>
      </c>
      <c r="N1360" s="23">
        <f>MAX(0,1-M1360*CachTinhDiem!$B$25)</f>
        <v>0</v>
      </c>
      <c r="O1360" s="20">
        <f>ROUND((CachTinhDiem!$B$23*K1360+CachTinhDiem!$B$24*L1360)*N1360,1)</f>
        <v>0</v>
      </c>
      <c r="P1360" s="19" t="s">
        <v>3227</v>
      </c>
    </row>
    <row r="1361" spans="1:16" ht="15" customHeight="1" x14ac:dyDescent="0.35">
      <c r="A1361" s="18" t="s">
        <v>1038</v>
      </c>
      <c r="B1361" s="18" t="s">
        <v>3229</v>
      </c>
      <c r="C1361" s="18" t="s">
        <v>90</v>
      </c>
      <c r="D1361" s="19">
        <v>20</v>
      </c>
      <c r="E1361" s="19">
        <v>37</v>
      </c>
      <c r="F1361" s="19">
        <v>26</v>
      </c>
      <c r="G1361" s="19">
        <v>2</v>
      </c>
      <c r="H1361" s="19">
        <v>4</v>
      </c>
      <c r="I1361" s="19">
        <v>3</v>
      </c>
      <c r="J1361" s="19">
        <v>2</v>
      </c>
      <c r="K1361" s="20">
        <f>ROUND(1+(SUMPRODUCT(INDEX(CachTinhDiem!$B$8:$E$11,MATCH($B1361,CachTinhDiem!$A$8:$A$11,0),0),$G1361:$J1361)-1)*9/4,1)</f>
        <v>5.3</v>
      </c>
      <c r="L1361" s="20">
        <f>ROUND(1+(INDEX(CachTinhDiem!$B$15:$E$20,MATCH($C1361,CachTinhDiem!$A$15:$A$20,0),MATCH($B1361,CachTinhDiem!$B$14:$E$14,0))-1)*9/4,1)</f>
        <v>7.8</v>
      </c>
      <c r="M1361" s="19">
        <f t="shared" si="21"/>
        <v>0</v>
      </c>
      <c r="N1361" s="23">
        <f>MAX(0,1-M1361*CachTinhDiem!$B$25)</f>
        <v>1</v>
      </c>
      <c r="O1361" s="20">
        <f>ROUND((CachTinhDiem!$B$23*K1361+CachTinhDiem!$B$24*L1361)*N1361,1)</f>
        <v>6.1</v>
      </c>
      <c r="P1361" s="19" t="s">
        <v>3227</v>
      </c>
    </row>
    <row r="1362" spans="1:16" ht="15" customHeight="1" x14ac:dyDescent="0.35">
      <c r="A1362" s="18" t="s">
        <v>2744</v>
      </c>
      <c r="B1362" s="18" t="s">
        <v>3224</v>
      </c>
      <c r="C1362" s="18" t="s">
        <v>138</v>
      </c>
      <c r="D1362" s="19">
        <v>12</v>
      </c>
      <c r="E1362" s="19">
        <v>37</v>
      </c>
      <c r="F1362" s="19">
        <v>13</v>
      </c>
      <c r="G1362" s="19">
        <v>2</v>
      </c>
      <c r="H1362" s="19">
        <v>5</v>
      </c>
      <c r="I1362" s="19">
        <v>5</v>
      </c>
      <c r="J1362" s="19">
        <v>2</v>
      </c>
      <c r="K1362" s="20">
        <f>ROUND(1+(SUMPRODUCT(INDEX(CachTinhDiem!$B$8:$E$11,MATCH($B1362,CachTinhDiem!$A$8:$A$11,0),0),$G1362:$J1362)-1)*9/4,1)</f>
        <v>8</v>
      </c>
      <c r="L1362" s="20">
        <f>ROUND(1+(INDEX(CachTinhDiem!$B$15:$E$20,MATCH($C1362,CachTinhDiem!$A$15:$A$20,0),MATCH($B1362,CachTinhDiem!$B$14:$E$14,0))-1)*9/4,1)</f>
        <v>10</v>
      </c>
      <c r="M1362" s="19">
        <f t="shared" si="21"/>
        <v>0</v>
      </c>
      <c r="N1362" s="23">
        <f>MAX(0,1-M1362*CachTinhDiem!$B$25)</f>
        <v>1</v>
      </c>
      <c r="O1362" s="20">
        <f>ROUND((CachTinhDiem!$B$23*K1362+CachTinhDiem!$B$24*L1362)*N1362,1)</f>
        <v>8.6</v>
      </c>
      <c r="P1362" s="19" t="s">
        <v>3227</v>
      </c>
    </row>
    <row r="1363" spans="1:16" ht="15" customHeight="1" x14ac:dyDescent="0.35">
      <c r="A1363" s="18" t="s">
        <v>1417</v>
      </c>
      <c r="B1363" s="18" t="s">
        <v>3226</v>
      </c>
      <c r="C1363" s="18" t="s">
        <v>150</v>
      </c>
      <c r="D1363" s="19">
        <v>5</v>
      </c>
      <c r="E1363" s="19">
        <v>18</v>
      </c>
      <c r="F1363" s="19">
        <v>10</v>
      </c>
      <c r="G1363" s="19">
        <v>4</v>
      </c>
      <c r="H1363" s="19">
        <v>1</v>
      </c>
      <c r="I1363" s="19">
        <v>1</v>
      </c>
      <c r="J1363" s="19">
        <v>3</v>
      </c>
      <c r="K1363" s="20">
        <f>ROUND(1+(SUMPRODUCT(INDEX(CachTinhDiem!$B$8:$E$11,MATCH($B1363,CachTinhDiem!$A$8:$A$11,0),0),$G1363:$J1363)-1)*9/4,1)</f>
        <v>1.9</v>
      </c>
      <c r="L1363" s="20">
        <f>ROUND(1+(INDEX(CachTinhDiem!$B$15:$E$20,MATCH($C1363,CachTinhDiem!$A$15:$A$20,0),MATCH($B1363,CachTinhDiem!$B$14:$E$14,0))-1)*9/4,1)</f>
        <v>10</v>
      </c>
      <c r="M1363" s="19">
        <f t="shared" si="21"/>
        <v>0</v>
      </c>
      <c r="N1363" s="23">
        <f>MAX(0,1-M1363*CachTinhDiem!$B$25)</f>
        <v>1</v>
      </c>
      <c r="O1363" s="20">
        <f>ROUND((CachTinhDiem!$B$23*K1363+CachTinhDiem!$B$24*L1363)*N1363,1)</f>
        <v>4.3</v>
      </c>
      <c r="P1363" s="19" t="s">
        <v>3227</v>
      </c>
    </row>
    <row r="1364" spans="1:16" ht="15" customHeight="1" x14ac:dyDescent="0.35">
      <c r="A1364" s="18" t="s">
        <v>1401</v>
      </c>
      <c r="B1364" s="18" t="s">
        <v>3229</v>
      </c>
      <c r="C1364" s="18" t="s">
        <v>90</v>
      </c>
      <c r="D1364" s="19">
        <v>5</v>
      </c>
      <c r="E1364" s="19">
        <v>20</v>
      </c>
      <c r="F1364" s="19">
        <v>25</v>
      </c>
      <c r="G1364" s="19">
        <v>4</v>
      </c>
      <c r="H1364" s="19">
        <v>2</v>
      </c>
      <c r="I1364" s="19">
        <v>2</v>
      </c>
      <c r="J1364" s="19">
        <v>3</v>
      </c>
      <c r="K1364" s="20">
        <f>ROUND(1+(SUMPRODUCT(INDEX(CachTinhDiem!$B$8:$E$11,MATCH($B1364,CachTinhDiem!$A$8:$A$11,0),0),$G1364:$J1364)-1)*9/4,1)</f>
        <v>4.4000000000000004</v>
      </c>
      <c r="L1364" s="20">
        <f>ROUND(1+(INDEX(CachTinhDiem!$B$15:$E$20,MATCH($C1364,CachTinhDiem!$A$15:$A$20,0),MATCH($B1364,CachTinhDiem!$B$14:$E$14,0))-1)*9/4,1)</f>
        <v>7.8</v>
      </c>
      <c r="M1364" s="19">
        <f t="shared" si="21"/>
        <v>5</v>
      </c>
      <c r="N1364" s="23">
        <f>MAX(0,1-M1364*CachTinhDiem!$B$25)</f>
        <v>0.5</v>
      </c>
      <c r="O1364" s="20">
        <f>ROUND((CachTinhDiem!$B$23*K1364+CachTinhDiem!$B$24*L1364)*N1364,1)</f>
        <v>2.7</v>
      </c>
      <c r="P1364" s="19" t="s">
        <v>3225</v>
      </c>
    </row>
    <row r="1365" spans="1:16" ht="15" customHeight="1" x14ac:dyDescent="0.35">
      <c r="A1365" s="18" t="s">
        <v>3038</v>
      </c>
      <c r="B1365" s="18" t="s">
        <v>3224</v>
      </c>
      <c r="C1365" s="18" t="s">
        <v>110</v>
      </c>
      <c r="D1365" s="19">
        <v>17</v>
      </c>
      <c r="E1365" s="19">
        <v>38</v>
      </c>
      <c r="F1365" s="19">
        <v>13</v>
      </c>
      <c r="G1365" s="19">
        <v>2</v>
      </c>
      <c r="H1365" s="19">
        <v>3</v>
      </c>
      <c r="I1365" s="19">
        <v>3</v>
      </c>
      <c r="J1365" s="19">
        <v>4</v>
      </c>
      <c r="K1365" s="20">
        <f>ROUND(1+(SUMPRODUCT(INDEX(CachTinhDiem!$B$8:$E$11,MATCH($B1365,CachTinhDiem!$A$8:$A$11,0),0),$G1365:$J1365)-1)*9/4,1)</f>
        <v>5.3</v>
      </c>
      <c r="L1365" s="20">
        <f>ROUND(1+(INDEX(CachTinhDiem!$B$15:$E$20,MATCH($C1365,CachTinhDiem!$A$15:$A$20,0),MATCH($B1365,CachTinhDiem!$B$14:$E$14,0))-1)*9/4,1)</f>
        <v>5.5</v>
      </c>
      <c r="M1365" s="19">
        <f t="shared" si="21"/>
        <v>4</v>
      </c>
      <c r="N1365" s="23">
        <f>MAX(0,1-M1365*CachTinhDiem!$B$25)</f>
        <v>0.6</v>
      </c>
      <c r="O1365" s="20">
        <f>ROUND((CachTinhDiem!$B$23*K1365+CachTinhDiem!$B$24*L1365)*N1365,1)</f>
        <v>3.2</v>
      </c>
      <c r="P1365" s="19" t="s">
        <v>3227</v>
      </c>
    </row>
    <row r="1366" spans="1:16" ht="15" customHeight="1" x14ac:dyDescent="0.35">
      <c r="A1366" s="18" t="s">
        <v>1543</v>
      </c>
      <c r="B1366" s="18" t="s">
        <v>3228</v>
      </c>
      <c r="C1366" s="18" t="s">
        <v>138</v>
      </c>
      <c r="D1366" s="19">
        <v>5</v>
      </c>
      <c r="E1366" s="19">
        <v>10</v>
      </c>
      <c r="F1366" s="19">
        <v>9</v>
      </c>
      <c r="G1366" s="19">
        <v>4</v>
      </c>
      <c r="H1366" s="19">
        <v>2</v>
      </c>
      <c r="I1366" s="19">
        <v>4</v>
      </c>
      <c r="J1366" s="19">
        <v>2</v>
      </c>
      <c r="K1366" s="20">
        <f>ROUND(1+(SUMPRODUCT(INDEX(CachTinhDiem!$B$8:$E$11,MATCH($B1366,CachTinhDiem!$A$8:$A$11,0),0),$G1366:$J1366)-1)*9/4,1)</f>
        <v>4.2</v>
      </c>
      <c r="L1366" s="20">
        <f>ROUND(1+(INDEX(CachTinhDiem!$B$15:$E$20,MATCH($C1366,CachTinhDiem!$A$15:$A$20,0),MATCH($B1366,CachTinhDiem!$B$14:$E$14,0))-1)*9/4,1)</f>
        <v>1</v>
      </c>
      <c r="M1366" s="19">
        <f t="shared" si="21"/>
        <v>0</v>
      </c>
      <c r="N1366" s="23">
        <f>MAX(0,1-M1366*CachTinhDiem!$B$25)</f>
        <v>1</v>
      </c>
      <c r="O1366" s="20">
        <f>ROUND((CachTinhDiem!$B$23*K1366+CachTinhDiem!$B$24*L1366)*N1366,1)</f>
        <v>3.2</v>
      </c>
      <c r="P1366" s="19" t="s">
        <v>3225</v>
      </c>
    </row>
    <row r="1367" spans="1:16" ht="15" customHeight="1" x14ac:dyDescent="0.35">
      <c r="A1367" s="18" t="s">
        <v>2939</v>
      </c>
      <c r="B1367" s="18" t="s">
        <v>3226</v>
      </c>
      <c r="C1367" s="18" t="s">
        <v>103</v>
      </c>
      <c r="D1367" s="19">
        <v>14</v>
      </c>
      <c r="E1367" s="19">
        <v>35</v>
      </c>
      <c r="F1367" s="19">
        <v>37</v>
      </c>
      <c r="G1367" s="19">
        <v>3</v>
      </c>
      <c r="H1367" s="19">
        <v>1</v>
      </c>
      <c r="I1367" s="19">
        <v>1</v>
      </c>
      <c r="J1367" s="19">
        <v>5</v>
      </c>
      <c r="K1367" s="20">
        <f>ROUND(1+(SUMPRODUCT(INDEX(CachTinhDiem!$B$8:$E$11,MATCH($B1367,CachTinhDiem!$A$8:$A$11,0),0),$G1367:$J1367)-1)*9/4,1)</f>
        <v>2.8</v>
      </c>
      <c r="L1367" s="20">
        <f>ROUND(1+(INDEX(CachTinhDiem!$B$15:$E$20,MATCH($C1367,CachTinhDiem!$A$15:$A$20,0),MATCH($B1367,CachTinhDiem!$B$14:$E$14,0))-1)*9/4,1)</f>
        <v>3.3</v>
      </c>
      <c r="M1367" s="19">
        <f t="shared" si="21"/>
        <v>2</v>
      </c>
      <c r="N1367" s="23">
        <f>MAX(0,1-M1367*CachTinhDiem!$B$25)</f>
        <v>0.8</v>
      </c>
      <c r="O1367" s="20">
        <f>ROUND((CachTinhDiem!$B$23*K1367+CachTinhDiem!$B$24*L1367)*N1367,1)</f>
        <v>2.4</v>
      </c>
      <c r="P1367" s="19" t="s">
        <v>3227</v>
      </c>
    </row>
    <row r="1368" spans="1:16" ht="15" customHeight="1" x14ac:dyDescent="0.35">
      <c r="A1368" s="18" t="s">
        <v>772</v>
      </c>
      <c r="B1368" s="18" t="s">
        <v>3224</v>
      </c>
      <c r="C1368" s="18" t="s">
        <v>115</v>
      </c>
      <c r="D1368" s="19">
        <v>18</v>
      </c>
      <c r="E1368" s="19">
        <v>33</v>
      </c>
      <c r="F1368" s="19">
        <v>33</v>
      </c>
      <c r="G1368" s="19">
        <v>2</v>
      </c>
      <c r="H1368" s="19">
        <v>4</v>
      </c>
      <c r="I1368" s="19">
        <v>3</v>
      </c>
      <c r="J1368" s="19">
        <v>3</v>
      </c>
      <c r="K1368" s="20">
        <f>ROUND(1+(SUMPRODUCT(INDEX(CachTinhDiem!$B$8:$E$11,MATCH($B1368,CachTinhDiem!$A$8:$A$11,0),0),$G1368:$J1368)-1)*9/4,1)</f>
        <v>5.5</v>
      </c>
      <c r="L1368" s="20">
        <f>ROUND(1+(INDEX(CachTinhDiem!$B$15:$E$20,MATCH($C1368,CachTinhDiem!$A$15:$A$20,0),MATCH($B1368,CachTinhDiem!$B$14:$E$14,0))-1)*9/4,1)</f>
        <v>7.8</v>
      </c>
      <c r="M1368" s="19">
        <f t="shared" si="21"/>
        <v>0</v>
      </c>
      <c r="N1368" s="23">
        <f>MAX(0,1-M1368*CachTinhDiem!$B$25)</f>
        <v>1</v>
      </c>
      <c r="O1368" s="20">
        <f>ROUND((CachTinhDiem!$B$23*K1368+CachTinhDiem!$B$24*L1368)*N1368,1)</f>
        <v>6.2</v>
      </c>
      <c r="P1368" s="19" t="s">
        <v>3227</v>
      </c>
    </row>
    <row r="1369" spans="1:16" ht="15" customHeight="1" x14ac:dyDescent="0.35">
      <c r="A1369" s="18" t="s">
        <v>2590</v>
      </c>
      <c r="B1369" s="18" t="s">
        <v>3224</v>
      </c>
      <c r="C1369" s="18" t="s">
        <v>138</v>
      </c>
      <c r="D1369" s="19">
        <v>7</v>
      </c>
      <c r="E1369" s="19">
        <v>40</v>
      </c>
      <c r="F1369" s="19">
        <v>27</v>
      </c>
      <c r="G1369" s="19">
        <v>2</v>
      </c>
      <c r="H1369" s="19">
        <v>5</v>
      </c>
      <c r="I1369" s="19">
        <v>5</v>
      </c>
      <c r="J1369" s="19">
        <v>2</v>
      </c>
      <c r="K1369" s="20">
        <f>ROUND(1+(SUMPRODUCT(INDEX(CachTinhDiem!$B$8:$E$11,MATCH($B1369,CachTinhDiem!$A$8:$A$11,0),0),$G1369:$J1369)-1)*9/4,1)</f>
        <v>8</v>
      </c>
      <c r="L1369" s="20">
        <f>ROUND(1+(INDEX(CachTinhDiem!$B$15:$E$20,MATCH($C1369,CachTinhDiem!$A$15:$A$20,0),MATCH($B1369,CachTinhDiem!$B$14:$E$14,0))-1)*9/4,1)</f>
        <v>10</v>
      </c>
      <c r="M1369" s="19">
        <f t="shared" si="21"/>
        <v>0</v>
      </c>
      <c r="N1369" s="23">
        <f>MAX(0,1-M1369*CachTinhDiem!$B$25)</f>
        <v>1</v>
      </c>
      <c r="O1369" s="20">
        <f>ROUND((CachTinhDiem!$B$23*K1369+CachTinhDiem!$B$24*L1369)*N1369,1)</f>
        <v>8.6</v>
      </c>
      <c r="P1369" s="19" t="s">
        <v>3227</v>
      </c>
    </row>
    <row r="1370" spans="1:16" ht="15" customHeight="1" x14ac:dyDescent="0.35">
      <c r="A1370" s="18" t="s">
        <v>2506</v>
      </c>
      <c r="B1370" s="18" t="s">
        <v>3228</v>
      </c>
      <c r="C1370" s="18" t="s">
        <v>103</v>
      </c>
      <c r="D1370" s="19">
        <v>15</v>
      </c>
      <c r="E1370" s="19">
        <v>32</v>
      </c>
      <c r="F1370" s="19">
        <v>36</v>
      </c>
      <c r="G1370" s="19">
        <v>2</v>
      </c>
      <c r="H1370" s="19">
        <v>3</v>
      </c>
      <c r="I1370" s="19">
        <v>2</v>
      </c>
      <c r="J1370" s="19">
        <v>5</v>
      </c>
      <c r="K1370" s="20">
        <f>ROUND(1+(SUMPRODUCT(INDEX(CachTinhDiem!$B$8:$E$11,MATCH($B1370,CachTinhDiem!$A$8:$A$11,0),0),$G1370:$J1370)-1)*9/4,1)</f>
        <v>7.8</v>
      </c>
      <c r="L1370" s="20">
        <f>ROUND(1+(INDEX(CachTinhDiem!$B$15:$E$20,MATCH($C1370,CachTinhDiem!$A$15:$A$20,0),MATCH($B1370,CachTinhDiem!$B$14:$E$14,0))-1)*9/4,1)</f>
        <v>10</v>
      </c>
      <c r="M1370" s="19">
        <f t="shared" si="21"/>
        <v>4</v>
      </c>
      <c r="N1370" s="23">
        <f>MAX(0,1-M1370*CachTinhDiem!$B$25)</f>
        <v>0.6</v>
      </c>
      <c r="O1370" s="20">
        <f>ROUND((CachTinhDiem!$B$23*K1370+CachTinhDiem!$B$24*L1370)*N1370,1)</f>
        <v>5.0999999999999996</v>
      </c>
      <c r="P1370" s="19" t="s">
        <v>3227</v>
      </c>
    </row>
    <row r="1371" spans="1:16" ht="15" customHeight="1" x14ac:dyDescent="0.35">
      <c r="A1371" s="18" t="s">
        <v>2040</v>
      </c>
      <c r="B1371" s="18" t="s">
        <v>3224</v>
      </c>
      <c r="C1371" s="18" t="s">
        <v>115</v>
      </c>
      <c r="D1371" s="19">
        <v>5</v>
      </c>
      <c r="E1371" s="19">
        <v>20</v>
      </c>
      <c r="F1371" s="19">
        <v>10</v>
      </c>
      <c r="G1371" s="19">
        <v>4</v>
      </c>
      <c r="H1371" s="19">
        <v>1</v>
      </c>
      <c r="I1371" s="19">
        <v>3</v>
      </c>
      <c r="J1371" s="19">
        <v>3</v>
      </c>
      <c r="K1371" s="20">
        <f>ROUND(1+(SUMPRODUCT(INDEX(CachTinhDiem!$B$8:$E$11,MATCH($B1371,CachTinhDiem!$A$8:$A$11,0),0),$G1371:$J1371)-1)*9/4,1)</f>
        <v>5.0999999999999996</v>
      </c>
      <c r="L1371" s="20">
        <f>ROUND(1+(INDEX(CachTinhDiem!$B$15:$E$20,MATCH($C1371,CachTinhDiem!$A$15:$A$20,0),MATCH($B1371,CachTinhDiem!$B$14:$E$14,0))-1)*9/4,1)</f>
        <v>7.8</v>
      </c>
      <c r="M1371" s="19">
        <f t="shared" si="21"/>
        <v>0</v>
      </c>
      <c r="N1371" s="23">
        <f>MAX(0,1-M1371*CachTinhDiem!$B$25)</f>
        <v>1</v>
      </c>
      <c r="O1371" s="20">
        <f>ROUND((CachTinhDiem!$B$23*K1371+CachTinhDiem!$B$24*L1371)*N1371,1)</f>
        <v>5.9</v>
      </c>
      <c r="P1371" s="19" t="s">
        <v>3225</v>
      </c>
    </row>
    <row r="1372" spans="1:16" ht="15" customHeight="1" x14ac:dyDescent="0.35">
      <c r="A1372" s="18" t="s">
        <v>884</v>
      </c>
      <c r="B1372" s="18" t="s">
        <v>3226</v>
      </c>
      <c r="C1372" s="18" t="s">
        <v>115</v>
      </c>
      <c r="D1372" s="19">
        <v>5</v>
      </c>
      <c r="E1372" s="19">
        <v>13</v>
      </c>
      <c r="F1372" s="19">
        <v>32</v>
      </c>
      <c r="G1372" s="19">
        <v>4</v>
      </c>
      <c r="H1372" s="19">
        <v>1</v>
      </c>
      <c r="I1372" s="19">
        <v>3</v>
      </c>
      <c r="J1372" s="19">
        <v>4</v>
      </c>
      <c r="K1372" s="20">
        <f>ROUND(1+(SUMPRODUCT(INDEX(CachTinhDiem!$B$8:$E$11,MATCH($B1372,CachTinhDiem!$A$8:$A$11,0),0),$G1372:$J1372)-1)*9/4,1)</f>
        <v>4.5999999999999996</v>
      </c>
      <c r="L1372" s="20">
        <f>ROUND(1+(INDEX(CachTinhDiem!$B$15:$E$20,MATCH($C1372,CachTinhDiem!$A$15:$A$20,0),MATCH($B1372,CachTinhDiem!$B$14:$E$14,0))-1)*9/4,1)</f>
        <v>10</v>
      </c>
      <c r="M1372" s="19">
        <f t="shared" si="21"/>
        <v>19</v>
      </c>
      <c r="N1372" s="23">
        <f>MAX(0,1-M1372*CachTinhDiem!$B$25)</f>
        <v>0</v>
      </c>
      <c r="O1372" s="20">
        <f>ROUND((CachTinhDiem!$B$23*K1372+CachTinhDiem!$B$24*L1372)*N1372,1)</f>
        <v>0</v>
      </c>
      <c r="P1372" s="19" t="s">
        <v>3227</v>
      </c>
    </row>
    <row r="1373" spans="1:16" ht="15" customHeight="1" x14ac:dyDescent="0.35">
      <c r="A1373" s="18" t="s">
        <v>1036</v>
      </c>
      <c r="B1373" s="18" t="s">
        <v>3224</v>
      </c>
      <c r="C1373" s="18" t="s">
        <v>103</v>
      </c>
      <c r="D1373" s="19">
        <v>25</v>
      </c>
      <c r="E1373" s="19">
        <v>40</v>
      </c>
      <c r="F1373" s="19">
        <v>17</v>
      </c>
      <c r="G1373" s="19">
        <v>1</v>
      </c>
      <c r="H1373" s="19">
        <v>5</v>
      </c>
      <c r="I1373" s="19">
        <v>1</v>
      </c>
      <c r="J1373" s="19">
        <v>3</v>
      </c>
      <c r="K1373" s="20">
        <f>ROUND(1+(SUMPRODUCT(INDEX(CachTinhDiem!$B$8:$E$11,MATCH($B1373,CachTinhDiem!$A$8:$A$11,0),0),$G1373:$J1373)-1)*9/4,1)</f>
        <v>3.3</v>
      </c>
      <c r="L1373" s="20">
        <f>ROUND(1+(INDEX(CachTinhDiem!$B$15:$E$20,MATCH($C1373,CachTinhDiem!$A$15:$A$20,0),MATCH($B1373,CachTinhDiem!$B$14:$E$14,0))-1)*9/4,1)</f>
        <v>3.3</v>
      </c>
      <c r="M1373" s="19">
        <f t="shared" si="21"/>
        <v>8</v>
      </c>
      <c r="N1373" s="23">
        <f>MAX(0,1-M1373*CachTinhDiem!$B$25)</f>
        <v>0.19999999999999996</v>
      </c>
      <c r="O1373" s="20">
        <f>ROUND((CachTinhDiem!$B$23*K1373+CachTinhDiem!$B$24*L1373)*N1373,1)</f>
        <v>0.7</v>
      </c>
      <c r="P1373" s="19" t="s">
        <v>3225</v>
      </c>
    </row>
    <row r="1374" spans="1:16" ht="15" customHeight="1" x14ac:dyDescent="0.35">
      <c r="A1374" s="18" t="s">
        <v>1306</v>
      </c>
      <c r="B1374" s="18" t="s">
        <v>3228</v>
      </c>
      <c r="C1374" s="18" t="s">
        <v>138</v>
      </c>
      <c r="D1374" s="19">
        <v>7</v>
      </c>
      <c r="E1374" s="19">
        <v>20</v>
      </c>
      <c r="F1374" s="19">
        <v>14</v>
      </c>
      <c r="G1374" s="19">
        <v>4</v>
      </c>
      <c r="H1374" s="19">
        <v>2</v>
      </c>
      <c r="I1374" s="19">
        <v>3</v>
      </c>
      <c r="J1374" s="19">
        <v>2</v>
      </c>
      <c r="K1374" s="20">
        <f>ROUND(1+(SUMPRODUCT(INDEX(CachTinhDiem!$B$8:$E$11,MATCH($B1374,CachTinhDiem!$A$8:$A$11,0),0),$G1374:$J1374)-1)*9/4,1)</f>
        <v>3.7</v>
      </c>
      <c r="L1374" s="20">
        <f>ROUND(1+(INDEX(CachTinhDiem!$B$15:$E$20,MATCH($C1374,CachTinhDiem!$A$15:$A$20,0),MATCH($B1374,CachTinhDiem!$B$14:$E$14,0))-1)*9/4,1)</f>
        <v>1</v>
      </c>
      <c r="M1374" s="19">
        <f t="shared" si="21"/>
        <v>0</v>
      </c>
      <c r="N1374" s="23">
        <f>MAX(0,1-M1374*CachTinhDiem!$B$25)</f>
        <v>1</v>
      </c>
      <c r="O1374" s="20">
        <f>ROUND((CachTinhDiem!$B$23*K1374+CachTinhDiem!$B$24*L1374)*N1374,1)</f>
        <v>2.9</v>
      </c>
      <c r="P1374" s="19" t="s">
        <v>3227</v>
      </c>
    </row>
    <row r="1375" spans="1:16" ht="15" customHeight="1" x14ac:dyDescent="0.35">
      <c r="A1375" s="18" t="s">
        <v>3118</v>
      </c>
      <c r="B1375" s="18" t="s">
        <v>3224</v>
      </c>
      <c r="C1375" s="18" t="s">
        <v>90</v>
      </c>
      <c r="D1375" s="19">
        <v>23</v>
      </c>
      <c r="E1375" s="19">
        <v>40</v>
      </c>
      <c r="F1375" s="19">
        <v>18</v>
      </c>
      <c r="G1375" s="19">
        <v>1</v>
      </c>
      <c r="H1375" s="19">
        <v>3</v>
      </c>
      <c r="I1375" s="19">
        <v>3</v>
      </c>
      <c r="J1375" s="19">
        <v>1</v>
      </c>
      <c r="K1375" s="20">
        <f>ROUND(1+(SUMPRODUCT(INDEX(CachTinhDiem!$B$8:$E$11,MATCH($B1375,CachTinhDiem!$A$8:$A$11,0),0),$G1375:$J1375)-1)*9/4,1)</f>
        <v>4.2</v>
      </c>
      <c r="L1375" s="20">
        <f>ROUND(1+(INDEX(CachTinhDiem!$B$15:$E$20,MATCH($C1375,CachTinhDiem!$A$15:$A$20,0),MATCH($B1375,CachTinhDiem!$B$14:$E$14,0))-1)*9/4,1)</f>
        <v>5.5</v>
      </c>
      <c r="M1375" s="19">
        <f t="shared" si="21"/>
        <v>5</v>
      </c>
      <c r="N1375" s="23">
        <f>MAX(0,1-M1375*CachTinhDiem!$B$25)</f>
        <v>0.5</v>
      </c>
      <c r="O1375" s="20">
        <f>ROUND((CachTinhDiem!$B$23*K1375+CachTinhDiem!$B$24*L1375)*N1375,1)</f>
        <v>2.2999999999999998</v>
      </c>
      <c r="P1375" s="19" t="s">
        <v>3227</v>
      </c>
    </row>
    <row r="1376" spans="1:16" ht="15" customHeight="1" x14ac:dyDescent="0.35">
      <c r="A1376" s="18" t="s">
        <v>613</v>
      </c>
      <c r="B1376" s="18" t="s">
        <v>3228</v>
      </c>
      <c r="C1376" s="18" t="s">
        <v>90</v>
      </c>
      <c r="D1376" s="19">
        <v>20</v>
      </c>
      <c r="E1376" s="19">
        <v>36</v>
      </c>
      <c r="F1376" s="19">
        <v>30</v>
      </c>
      <c r="G1376" s="19">
        <v>2</v>
      </c>
      <c r="H1376" s="19">
        <v>4</v>
      </c>
      <c r="I1376" s="19">
        <v>3</v>
      </c>
      <c r="J1376" s="19">
        <v>2</v>
      </c>
      <c r="K1376" s="20">
        <f>ROUND(1+(SUMPRODUCT(INDEX(CachTinhDiem!$B$8:$E$11,MATCH($B1376,CachTinhDiem!$A$8:$A$11,0),0),$G1376:$J1376)-1)*9/4,1)</f>
        <v>4.5999999999999996</v>
      </c>
      <c r="L1376" s="20">
        <f>ROUND(1+(INDEX(CachTinhDiem!$B$15:$E$20,MATCH($C1376,CachTinhDiem!$A$15:$A$20,0),MATCH($B1376,CachTinhDiem!$B$14:$E$14,0))-1)*9/4,1)</f>
        <v>3.3</v>
      </c>
      <c r="M1376" s="19">
        <f t="shared" si="21"/>
        <v>0</v>
      </c>
      <c r="N1376" s="23">
        <f>MAX(0,1-M1376*CachTinhDiem!$B$25)</f>
        <v>1</v>
      </c>
      <c r="O1376" s="20">
        <f>ROUND((CachTinhDiem!$B$23*K1376+CachTinhDiem!$B$24*L1376)*N1376,1)</f>
        <v>4.2</v>
      </c>
      <c r="P1376" s="19" t="s">
        <v>3227</v>
      </c>
    </row>
    <row r="1377" spans="1:16" ht="15" customHeight="1" x14ac:dyDescent="0.35">
      <c r="A1377" s="18" t="s">
        <v>1121</v>
      </c>
      <c r="B1377" s="18" t="s">
        <v>3229</v>
      </c>
      <c r="C1377" s="18" t="s">
        <v>90</v>
      </c>
      <c r="D1377" s="19">
        <v>5</v>
      </c>
      <c r="E1377" s="19">
        <v>19</v>
      </c>
      <c r="F1377" s="19">
        <v>7</v>
      </c>
      <c r="G1377" s="19">
        <v>4</v>
      </c>
      <c r="H1377" s="19">
        <v>1</v>
      </c>
      <c r="I1377" s="19">
        <v>3</v>
      </c>
      <c r="J1377" s="19">
        <v>3</v>
      </c>
      <c r="K1377" s="20">
        <f>ROUND(1+(SUMPRODUCT(INDEX(CachTinhDiem!$B$8:$E$11,MATCH($B1377,CachTinhDiem!$A$8:$A$11,0),0),$G1377:$J1377)-1)*9/4,1)</f>
        <v>4.4000000000000004</v>
      </c>
      <c r="L1377" s="20">
        <f>ROUND(1+(INDEX(CachTinhDiem!$B$15:$E$20,MATCH($C1377,CachTinhDiem!$A$15:$A$20,0),MATCH($B1377,CachTinhDiem!$B$14:$E$14,0))-1)*9/4,1)</f>
        <v>7.8</v>
      </c>
      <c r="M1377" s="19">
        <f t="shared" si="21"/>
        <v>0</v>
      </c>
      <c r="N1377" s="23">
        <f>MAX(0,1-M1377*CachTinhDiem!$B$25)</f>
        <v>1</v>
      </c>
      <c r="O1377" s="20">
        <f>ROUND((CachTinhDiem!$B$23*K1377+CachTinhDiem!$B$24*L1377)*N1377,1)</f>
        <v>5.4</v>
      </c>
      <c r="P1377" s="19" t="s">
        <v>3227</v>
      </c>
    </row>
    <row r="1378" spans="1:16" ht="15" customHeight="1" x14ac:dyDescent="0.35">
      <c r="A1378" s="18" t="s">
        <v>2805</v>
      </c>
      <c r="B1378" s="18" t="s">
        <v>3226</v>
      </c>
      <c r="C1378" s="18" t="s">
        <v>90</v>
      </c>
      <c r="D1378" s="19">
        <v>5</v>
      </c>
      <c r="E1378" s="19">
        <v>37</v>
      </c>
      <c r="F1378" s="19">
        <v>20</v>
      </c>
      <c r="G1378" s="19">
        <v>4</v>
      </c>
      <c r="H1378" s="19">
        <v>1</v>
      </c>
      <c r="I1378" s="19">
        <v>4</v>
      </c>
      <c r="J1378" s="19">
        <v>3</v>
      </c>
      <c r="K1378" s="20">
        <f>ROUND(1+(SUMPRODUCT(INDEX(CachTinhDiem!$B$8:$E$11,MATCH($B1378,CachTinhDiem!$A$8:$A$11,0),0),$G1378:$J1378)-1)*9/4,1)</f>
        <v>5.3</v>
      </c>
      <c r="L1378" s="20">
        <f>ROUND(1+(INDEX(CachTinhDiem!$B$15:$E$20,MATCH($C1378,CachTinhDiem!$A$15:$A$20,0),MATCH($B1378,CachTinhDiem!$B$14:$E$14,0))-1)*9/4,1)</f>
        <v>7.8</v>
      </c>
      <c r="M1378" s="19">
        <f t="shared" si="21"/>
        <v>0</v>
      </c>
      <c r="N1378" s="23">
        <f>MAX(0,1-M1378*CachTinhDiem!$B$25)</f>
        <v>1</v>
      </c>
      <c r="O1378" s="20">
        <f>ROUND((CachTinhDiem!$B$23*K1378+CachTinhDiem!$B$24*L1378)*N1378,1)</f>
        <v>6.1</v>
      </c>
      <c r="P1378" s="19" t="s">
        <v>3225</v>
      </c>
    </row>
    <row r="1379" spans="1:16" ht="15" customHeight="1" x14ac:dyDescent="0.35">
      <c r="A1379" s="18" t="s">
        <v>1675</v>
      </c>
      <c r="B1379" s="18" t="s">
        <v>3226</v>
      </c>
      <c r="C1379" s="18" t="s">
        <v>138</v>
      </c>
      <c r="D1379" s="19">
        <v>5</v>
      </c>
      <c r="E1379" s="19">
        <v>10</v>
      </c>
      <c r="F1379" s="19">
        <v>25</v>
      </c>
      <c r="G1379" s="19">
        <v>4</v>
      </c>
      <c r="H1379" s="19">
        <v>2</v>
      </c>
      <c r="I1379" s="19">
        <v>5</v>
      </c>
      <c r="J1379" s="19">
        <v>2</v>
      </c>
      <c r="K1379" s="20">
        <f>ROUND(1+(SUMPRODUCT(INDEX(CachTinhDiem!$B$8:$E$11,MATCH($B1379,CachTinhDiem!$A$8:$A$11,0),0),$G1379:$J1379)-1)*9/4,1)</f>
        <v>6.6</v>
      </c>
      <c r="L1379" s="20">
        <f>ROUND(1+(INDEX(CachTinhDiem!$B$15:$E$20,MATCH($C1379,CachTinhDiem!$A$15:$A$20,0),MATCH($B1379,CachTinhDiem!$B$14:$E$14,0))-1)*9/4,1)</f>
        <v>7.8</v>
      </c>
      <c r="M1379" s="19">
        <f t="shared" si="21"/>
        <v>15</v>
      </c>
      <c r="N1379" s="23">
        <f>MAX(0,1-M1379*CachTinhDiem!$B$25)</f>
        <v>0</v>
      </c>
      <c r="O1379" s="20">
        <f>ROUND((CachTinhDiem!$B$23*K1379+CachTinhDiem!$B$24*L1379)*N1379,1)</f>
        <v>0</v>
      </c>
      <c r="P1379" s="19" t="s">
        <v>3227</v>
      </c>
    </row>
    <row r="1380" spans="1:16" ht="15" customHeight="1" x14ac:dyDescent="0.35">
      <c r="A1380" s="18" t="s">
        <v>458</v>
      </c>
      <c r="B1380" s="18" t="s">
        <v>3226</v>
      </c>
      <c r="C1380" s="18" t="s">
        <v>103</v>
      </c>
      <c r="D1380" s="19">
        <v>19</v>
      </c>
      <c r="E1380" s="19">
        <v>39</v>
      </c>
      <c r="F1380" s="19">
        <v>17</v>
      </c>
      <c r="G1380" s="19">
        <v>2</v>
      </c>
      <c r="H1380" s="19">
        <v>4</v>
      </c>
      <c r="I1380" s="19">
        <v>3</v>
      </c>
      <c r="J1380" s="19">
        <v>3</v>
      </c>
      <c r="K1380" s="20">
        <f>ROUND(1+(SUMPRODUCT(INDEX(CachTinhDiem!$B$8:$E$11,MATCH($B1380,CachTinhDiem!$A$8:$A$11,0),0),$G1380:$J1380)-1)*9/4,1)</f>
        <v>6.2</v>
      </c>
      <c r="L1380" s="20">
        <f>ROUND(1+(INDEX(CachTinhDiem!$B$15:$E$20,MATCH($C1380,CachTinhDiem!$A$15:$A$20,0),MATCH($B1380,CachTinhDiem!$B$14:$E$14,0))-1)*9/4,1)</f>
        <v>3.3</v>
      </c>
      <c r="M1380" s="19">
        <f t="shared" si="21"/>
        <v>2</v>
      </c>
      <c r="N1380" s="23">
        <f>MAX(0,1-M1380*CachTinhDiem!$B$25)</f>
        <v>0.8</v>
      </c>
      <c r="O1380" s="20">
        <f>ROUND((CachTinhDiem!$B$23*K1380+CachTinhDiem!$B$24*L1380)*N1380,1)</f>
        <v>4.3</v>
      </c>
      <c r="P1380" s="19" t="s">
        <v>3227</v>
      </c>
    </row>
    <row r="1381" spans="1:16" ht="15" customHeight="1" x14ac:dyDescent="0.35">
      <c r="A1381" s="18" t="s">
        <v>456</v>
      </c>
      <c r="B1381" s="18" t="s">
        <v>3224</v>
      </c>
      <c r="C1381" s="18" t="s">
        <v>110</v>
      </c>
      <c r="D1381" s="19">
        <v>5</v>
      </c>
      <c r="E1381" s="19">
        <v>12</v>
      </c>
      <c r="F1381" s="19">
        <v>21</v>
      </c>
      <c r="G1381" s="19">
        <v>5</v>
      </c>
      <c r="H1381" s="19">
        <v>2</v>
      </c>
      <c r="I1381" s="19">
        <v>3</v>
      </c>
      <c r="J1381" s="19">
        <v>3</v>
      </c>
      <c r="K1381" s="20">
        <f>ROUND(1+(SUMPRODUCT(INDEX(CachTinhDiem!$B$8:$E$11,MATCH($B1381,CachTinhDiem!$A$8:$A$11,0),0),$G1381:$J1381)-1)*9/4,1)</f>
        <v>6</v>
      </c>
      <c r="L1381" s="20">
        <f>ROUND(1+(INDEX(CachTinhDiem!$B$15:$E$20,MATCH($C1381,CachTinhDiem!$A$15:$A$20,0),MATCH($B1381,CachTinhDiem!$B$14:$E$14,0))-1)*9/4,1)</f>
        <v>5.5</v>
      </c>
      <c r="M1381" s="19">
        <f t="shared" si="21"/>
        <v>9</v>
      </c>
      <c r="N1381" s="23">
        <f>MAX(0,1-M1381*CachTinhDiem!$B$25)</f>
        <v>9.9999999999999978E-2</v>
      </c>
      <c r="O1381" s="20">
        <f>ROUND((CachTinhDiem!$B$23*K1381+CachTinhDiem!$B$24*L1381)*N1381,1)</f>
        <v>0.6</v>
      </c>
      <c r="P1381" s="19" t="s">
        <v>3227</v>
      </c>
    </row>
    <row r="1382" spans="1:16" ht="15" customHeight="1" x14ac:dyDescent="0.35">
      <c r="A1382" s="18" t="s">
        <v>798</v>
      </c>
      <c r="B1382" s="18" t="s">
        <v>3226</v>
      </c>
      <c r="C1382" s="18" t="s">
        <v>138</v>
      </c>
      <c r="D1382" s="19">
        <v>22</v>
      </c>
      <c r="E1382" s="19">
        <v>40</v>
      </c>
      <c r="F1382" s="19">
        <v>33</v>
      </c>
      <c r="G1382" s="19">
        <v>1</v>
      </c>
      <c r="H1382" s="19">
        <v>5</v>
      </c>
      <c r="I1382" s="19">
        <v>5</v>
      </c>
      <c r="J1382" s="19">
        <v>2</v>
      </c>
      <c r="K1382" s="20">
        <f>ROUND(1+(SUMPRODUCT(INDEX(CachTinhDiem!$B$8:$E$11,MATCH($B1382,CachTinhDiem!$A$8:$A$11,0),0),$G1382:$J1382)-1)*9/4,1)</f>
        <v>8.6999999999999993</v>
      </c>
      <c r="L1382" s="20">
        <f>ROUND(1+(INDEX(CachTinhDiem!$B$15:$E$20,MATCH($C1382,CachTinhDiem!$A$15:$A$20,0),MATCH($B1382,CachTinhDiem!$B$14:$E$14,0))-1)*9/4,1)</f>
        <v>7.8</v>
      </c>
      <c r="M1382" s="19">
        <f t="shared" si="21"/>
        <v>0</v>
      </c>
      <c r="N1382" s="23">
        <f>MAX(0,1-M1382*CachTinhDiem!$B$25)</f>
        <v>1</v>
      </c>
      <c r="O1382" s="20">
        <f>ROUND((CachTinhDiem!$B$23*K1382+CachTinhDiem!$B$24*L1382)*N1382,1)</f>
        <v>8.4</v>
      </c>
      <c r="P1382" s="19" t="s">
        <v>3227</v>
      </c>
    </row>
    <row r="1383" spans="1:16" ht="15" customHeight="1" x14ac:dyDescent="0.35">
      <c r="A1383" s="18" t="s">
        <v>1155</v>
      </c>
      <c r="B1383" s="18" t="s">
        <v>3226</v>
      </c>
      <c r="C1383" s="18" t="s">
        <v>115</v>
      </c>
      <c r="D1383" s="19">
        <v>5</v>
      </c>
      <c r="E1383" s="19">
        <v>12</v>
      </c>
      <c r="F1383" s="19">
        <v>15</v>
      </c>
      <c r="G1383" s="19">
        <v>5</v>
      </c>
      <c r="H1383" s="19">
        <v>1</v>
      </c>
      <c r="I1383" s="19">
        <v>3</v>
      </c>
      <c r="J1383" s="19">
        <v>3</v>
      </c>
      <c r="K1383" s="20">
        <f>ROUND(1+(SUMPRODUCT(INDEX(CachTinhDiem!$B$8:$E$11,MATCH($B1383,CachTinhDiem!$A$8:$A$11,0),0),$G1383:$J1383)-1)*9/4,1)</f>
        <v>4.2</v>
      </c>
      <c r="L1383" s="20">
        <f>ROUND(1+(INDEX(CachTinhDiem!$B$15:$E$20,MATCH($C1383,CachTinhDiem!$A$15:$A$20,0),MATCH($B1383,CachTinhDiem!$B$14:$E$14,0))-1)*9/4,1)</f>
        <v>10</v>
      </c>
      <c r="M1383" s="19">
        <f t="shared" si="21"/>
        <v>3</v>
      </c>
      <c r="N1383" s="23">
        <f>MAX(0,1-M1383*CachTinhDiem!$B$25)</f>
        <v>0.7</v>
      </c>
      <c r="O1383" s="20">
        <f>ROUND((CachTinhDiem!$B$23*K1383+CachTinhDiem!$B$24*L1383)*N1383,1)</f>
        <v>4.2</v>
      </c>
      <c r="P1383" s="19" t="s">
        <v>3227</v>
      </c>
    </row>
    <row r="1384" spans="1:16" ht="15" customHeight="1" x14ac:dyDescent="0.35">
      <c r="A1384" s="18" t="s">
        <v>3042</v>
      </c>
      <c r="B1384" s="18" t="s">
        <v>3224</v>
      </c>
      <c r="C1384" s="18" t="s">
        <v>115</v>
      </c>
      <c r="D1384" s="19">
        <v>17</v>
      </c>
      <c r="E1384" s="19">
        <v>39</v>
      </c>
      <c r="F1384" s="19">
        <v>12</v>
      </c>
      <c r="G1384" s="19">
        <v>2</v>
      </c>
      <c r="H1384" s="19">
        <v>2</v>
      </c>
      <c r="I1384" s="19">
        <v>4</v>
      </c>
      <c r="J1384" s="19">
        <v>3</v>
      </c>
      <c r="K1384" s="20">
        <f>ROUND(1+(SUMPRODUCT(INDEX(CachTinhDiem!$B$8:$E$11,MATCH($B1384,CachTinhDiem!$A$8:$A$11,0),0),$G1384:$J1384)-1)*9/4,1)</f>
        <v>5.7</v>
      </c>
      <c r="L1384" s="20">
        <f>ROUND(1+(INDEX(CachTinhDiem!$B$15:$E$20,MATCH($C1384,CachTinhDiem!$A$15:$A$20,0),MATCH($B1384,CachTinhDiem!$B$14:$E$14,0))-1)*9/4,1)</f>
        <v>7.8</v>
      </c>
      <c r="M1384" s="19">
        <f t="shared" si="21"/>
        <v>5</v>
      </c>
      <c r="N1384" s="23">
        <f>MAX(0,1-M1384*CachTinhDiem!$B$25)</f>
        <v>0.5</v>
      </c>
      <c r="O1384" s="20">
        <f>ROUND((CachTinhDiem!$B$23*K1384+CachTinhDiem!$B$24*L1384)*N1384,1)</f>
        <v>3.2</v>
      </c>
      <c r="P1384" s="19" t="s">
        <v>3225</v>
      </c>
    </row>
    <row r="1385" spans="1:16" ht="15" customHeight="1" x14ac:dyDescent="0.35">
      <c r="A1385" s="18" t="s">
        <v>1487</v>
      </c>
      <c r="B1385" s="18" t="s">
        <v>3226</v>
      </c>
      <c r="C1385" s="18" t="s">
        <v>103</v>
      </c>
      <c r="D1385" s="19">
        <v>15</v>
      </c>
      <c r="E1385" s="19">
        <v>31</v>
      </c>
      <c r="F1385" s="19">
        <v>25</v>
      </c>
      <c r="G1385" s="19">
        <v>2</v>
      </c>
      <c r="H1385" s="19">
        <v>5</v>
      </c>
      <c r="I1385" s="19">
        <v>2</v>
      </c>
      <c r="J1385" s="19">
        <v>4</v>
      </c>
      <c r="K1385" s="20">
        <f>ROUND(1+(SUMPRODUCT(INDEX(CachTinhDiem!$B$8:$E$11,MATCH($B1385,CachTinhDiem!$A$8:$A$11,0),0),$G1385:$J1385)-1)*9/4,1)</f>
        <v>6.2</v>
      </c>
      <c r="L1385" s="20">
        <f>ROUND(1+(INDEX(CachTinhDiem!$B$15:$E$20,MATCH($C1385,CachTinhDiem!$A$15:$A$20,0),MATCH($B1385,CachTinhDiem!$B$14:$E$14,0))-1)*9/4,1)</f>
        <v>3.3</v>
      </c>
      <c r="M1385" s="19">
        <f t="shared" si="21"/>
        <v>0</v>
      </c>
      <c r="N1385" s="23">
        <f>MAX(0,1-M1385*CachTinhDiem!$B$25)</f>
        <v>1</v>
      </c>
      <c r="O1385" s="20">
        <f>ROUND((CachTinhDiem!$B$23*K1385+CachTinhDiem!$B$24*L1385)*N1385,1)</f>
        <v>5.3</v>
      </c>
      <c r="P1385" s="19" t="s">
        <v>3227</v>
      </c>
    </row>
    <row r="1386" spans="1:16" ht="15" customHeight="1" x14ac:dyDescent="0.35">
      <c r="A1386" s="18" t="s">
        <v>756</v>
      </c>
      <c r="B1386" s="18" t="s">
        <v>3224</v>
      </c>
      <c r="C1386" s="18" t="s">
        <v>103</v>
      </c>
      <c r="D1386" s="19">
        <v>20</v>
      </c>
      <c r="E1386" s="19">
        <v>38</v>
      </c>
      <c r="F1386" s="19">
        <v>33</v>
      </c>
      <c r="G1386" s="19">
        <v>2</v>
      </c>
      <c r="H1386" s="19">
        <v>5</v>
      </c>
      <c r="I1386" s="19">
        <v>3</v>
      </c>
      <c r="J1386" s="19">
        <v>5</v>
      </c>
      <c r="K1386" s="20">
        <f>ROUND(1+(SUMPRODUCT(INDEX(CachTinhDiem!$B$8:$E$11,MATCH($B1386,CachTinhDiem!$A$8:$A$11,0),0),$G1386:$J1386)-1)*9/4,1)</f>
        <v>6.4</v>
      </c>
      <c r="L1386" s="20">
        <f>ROUND(1+(INDEX(CachTinhDiem!$B$15:$E$20,MATCH($C1386,CachTinhDiem!$A$15:$A$20,0),MATCH($B1386,CachTinhDiem!$B$14:$E$14,0))-1)*9/4,1)</f>
        <v>3.3</v>
      </c>
      <c r="M1386" s="19">
        <f t="shared" si="21"/>
        <v>0</v>
      </c>
      <c r="N1386" s="23">
        <f>MAX(0,1-M1386*CachTinhDiem!$B$25)</f>
        <v>1</v>
      </c>
      <c r="O1386" s="20">
        <f>ROUND((CachTinhDiem!$B$23*K1386+CachTinhDiem!$B$24*L1386)*N1386,1)</f>
        <v>5.5</v>
      </c>
      <c r="P1386" s="19" t="s">
        <v>3227</v>
      </c>
    </row>
    <row r="1387" spans="1:16" ht="15" customHeight="1" x14ac:dyDescent="0.35">
      <c r="A1387" s="18" t="s">
        <v>878</v>
      </c>
      <c r="B1387" s="18" t="s">
        <v>3224</v>
      </c>
      <c r="C1387" s="18" t="s">
        <v>90</v>
      </c>
      <c r="D1387" s="19">
        <v>21</v>
      </c>
      <c r="E1387" s="19">
        <v>37</v>
      </c>
      <c r="F1387" s="19">
        <v>15</v>
      </c>
      <c r="G1387" s="19">
        <v>2</v>
      </c>
      <c r="H1387" s="19">
        <v>5</v>
      </c>
      <c r="I1387" s="19">
        <v>2</v>
      </c>
      <c r="J1387" s="19">
        <v>2</v>
      </c>
      <c r="K1387" s="20">
        <f>ROUND(1+(SUMPRODUCT(INDEX(CachTinhDiem!$B$8:$E$11,MATCH($B1387,CachTinhDiem!$A$8:$A$11,0),0),$G1387:$J1387)-1)*9/4,1)</f>
        <v>4.5999999999999996</v>
      </c>
      <c r="L1387" s="20">
        <f>ROUND(1+(INDEX(CachTinhDiem!$B$15:$E$20,MATCH($C1387,CachTinhDiem!$A$15:$A$20,0),MATCH($B1387,CachTinhDiem!$B$14:$E$14,0))-1)*9/4,1)</f>
        <v>5.5</v>
      </c>
      <c r="M1387" s="19">
        <f t="shared" si="21"/>
        <v>6</v>
      </c>
      <c r="N1387" s="23">
        <f>MAX(0,1-M1387*CachTinhDiem!$B$25)</f>
        <v>0.39999999999999991</v>
      </c>
      <c r="O1387" s="20">
        <f>ROUND((CachTinhDiem!$B$23*K1387+CachTinhDiem!$B$24*L1387)*N1387,1)</f>
        <v>1.9</v>
      </c>
      <c r="P1387" s="19" t="s">
        <v>3227</v>
      </c>
    </row>
    <row r="1388" spans="1:16" ht="15" customHeight="1" x14ac:dyDescent="0.35">
      <c r="A1388" s="18" t="s">
        <v>1898</v>
      </c>
      <c r="B1388" s="18" t="s">
        <v>3228</v>
      </c>
      <c r="C1388" s="18" t="s">
        <v>103</v>
      </c>
      <c r="D1388" s="19">
        <v>12</v>
      </c>
      <c r="E1388" s="19">
        <v>32</v>
      </c>
      <c r="F1388" s="19">
        <v>27</v>
      </c>
      <c r="G1388" s="19">
        <v>3</v>
      </c>
      <c r="H1388" s="19">
        <v>3</v>
      </c>
      <c r="I1388" s="19">
        <v>3</v>
      </c>
      <c r="J1388" s="19">
        <v>3</v>
      </c>
      <c r="K1388" s="20">
        <f>ROUND(1+(SUMPRODUCT(INDEX(CachTinhDiem!$B$8:$E$11,MATCH($B1388,CachTinhDiem!$A$8:$A$11,0),0),$G1388:$J1388)-1)*9/4,1)</f>
        <v>5.5</v>
      </c>
      <c r="L1388" s="20">
        <f>ROUND(1+(INDEX(CachTinhDiem!$B$15:$E$20,MATCH($C1388,CachTinhDiem!$A$15:$A$20,0),MATCH($B1388,CachTinhDiem!$B$14:$E$14,0))-1)*9/4,1)</f>
        <v>10</v>
      </c>
      <c r="M1388" s="19">
        <f t="shared" si="21"/>
        <v>0</v>
      </c>
      <c r="N1388" s="23">
        <f>MAX(0,1-M1388*CachTinhDiem!$B$25)</f>
        <v>1</v>
      </c>
      <c r="O1388" s="20">
        <f>ROUND((CachTinhDiem!$B$23*K1388+CachTinhDiem!$B$24*L1388)*N1388,1)</f>
        <v>6.9</v>
      </c>
      <c r="P1388" s="19" t="s">
        <v>3225</v>
      </c>
    </row>
    <row r="1389" spans="1:16" ht="15" customHeight="1" x14ac:dyDescent="0.35">
      <c r="A1389" s="18" t="s">
        <v>1175</v>
      </c>
      <c r="B1389" s="18" t="s">
        <v>3228</v>
      </c>
      <c r="C1389" s="18" t="s">
        <v>103</v>
      </c>
      <c r="D1389" s="19">
        <v>5</v>
      </c>
      <c r="E1389" s="19">
        <v>10</v>
      </c>
      <c r="F1389" s="19">
        <v>25</v>
      </c>
      <c r="G1389" s="19">
        <v>5</v>
      </c>
      <c r="H1389" s="19">
        <v>1</v>
      </c>
      <c r="I1389" s="19">
        <v>1</v>
      </c>
      <c r="J1389" s="19">
        <v>5</v>
      </c>
      <c r="K1389" s="20">
        <f>ROUND(1+(SUMPRODUCT(INDEX(CachTinhDiem!$B$8:$E$11,MATCH($B1389,CachTinhDiem!$A$8:$A$11,0),0),$G1389:$J1389)-1)*9/4,1)</f>
        <v>6.4</v>
      </c>
      <c r="L1389" s="20">
        <f>ROUND(1+(INDEX(CachTinhDiem!$B$15:$E$20,MATCH($C1389,CachTinhDiem!$A$15:$A$20,0),MATCH($B1389,CachTinhDiem!$B$14:$E$14,0))-1)*9/4,1)</f>
        <v>10</v>
      </c>
      <c r="M1389" s="19">
        <f t="shared" si="21"/>
        <v>15</v>
      </c>
      <c r="N1389" s="23">
        <f>MAX(0,1-M1389*CachTinhDiem!$B$25)</f>
        <v>0</v>
      </c>
      <c r="O1389" s="20">
        <f>ROUND((CachTinhDiem!$B$23*K1389+CachTinhDiem!$B$24*L1389)*N1389,1)</f>
        <v>0</v>
      </c>
      <c r="P1389" s="19" t="s">
        <v>3227</v>
      </c>
    </row>
    <row r="1390" spans="1:16" ht="15" customHeight="1" x14ac:dyDescent="0.35">
      <c r="A1390" s="18" t="s">
        <v>3095</v>
      </c>
      <c r="B1390" s="18" t="s">
        <v>3228</v>
      </c>
      <c r="C1390" s="18" t="s">
        <v>138</v>
      </c>
      <c r="D1390" s="19">
        <v>22</v>
      </c>
      <c r="E1390" s="19">
        <v>40</v>
      </c>
      <c r="F1390" s="19">
        <v>9</v>
      </c>
      <c r="G1390" s="19">
        <v>1</v>
      </c>
      <c r="H1390" s="19">
        <v>5</v>
      </c>
      <c r="I1390" s="19">
        <v>5</v>
      </c>
      <c r="J1390" s="19">
        <v>2</v>
      </c>
      <c r="K1390" s="20">
        <f>ROUND(1+(SUMPRODUCT(INDEX(CachTinhDiem!$B$8:$E$11,MATCH($B1390,CachTinhDiem!$A$8:$A$11,0),0),$G1390:$J1390)-1)*9/4,1)</f>
        <v>6</v>
      </c>
      <c r="L1390" s="20">
        <f>ROUND(1+(INDEX(CachTinhDiem!$B$15:$E$20,MATCH($C1390,CachTinhDiem!$A$15:$A$20,0),MATCH($B1390,CachTinhDiem!$B$14:$E$14,0))-1)*9/4,1)</f>
        <v>1</v>
      </c>
      <c r="M1390" s="19">
        <f t="shared" si="21"/>
        <v>13</v>
      </c>
      <c r="N1390" s="23">
        <f>MAX(0,1-M1390*CachTinhDiem!$B$25)</f>
        <v>0</v>
      </c>
      <c r="O1390" s="20">
        <f>ROUND((CachTinhDiem!$B$23*K1390+CachTinhDiem!$B$24*L1390)*N1390,1)</f>
        <v>0</v>
      </c>
      <c r="P1390" s="19" t="s">
        <v>3227</v>
      </c>
    </row>
    <row r="1391" spans="1:16" ht="15" customHeight="1" x14ac:dyDescent="0.35">
      <c r="A1391" s="18" t="s">
        <v>1165</v>
      </c>
      <c r="B1391" s="18" t="s">
        <v>3224</v>
      </c>
      <c r="C1391" s="18" t="s">
        <v>150</v>
      </c>
      <c r="D1391" s="19">
        <v>6</v>
      </c>
      <c r="E1391" s="19">
        <v>18</v>
      </c>
      <c r="F1391" s="19">
        <v>40</v>
      </c>
      <c r="G1391" s="19">
        <v>4</v>
      </c>
      <c r="H1391" s="19">
        <v>2</v>
      </c>
      <c r="I1391" s="19">
        <v>2</v>
      </c>
      <c r="J1391" s="19">
        <v>3</v>
      </c>
      <c r="K1391" s="20">
        <f>ROUND(1+(SUMPRODUCT(INDEX(CachTinhDiem!$B$8:$E$11,MATCH($B1391,CachTinhDiem!$A$8:$A$11,0),0),$G1391:$J1391)-1)*9/4,1)</f>
        <v>4.4000000000000004</v>
      </c>
      <c r="L1391" s="20">
        <f>ROUND(1+(INDEX(CachTinhDiem!$B$15:$E$20,MATCH($C1391,CachTinhDiem!$A$15:$A$20,0),MATCH($B1391,CachTinhDiem!$B$14:$E$14,0))-1)*9/4,1)</f>
        <v>3.3</v>
      </c>
      <c r="M1391" s="19">
        <f t="shared" si="21"/>
        <v>22</v>
      </c>
      <c r="N1391" s="23">
        <f>MAX(0,1-M1391*CachTinhDiem!$B$25)</f>
        <v>0</v>
      </c>
      <c r="O1391" s="20">
        <f>ROUND((CachTinhDiem!$B$23*K1391+CachTinhDiem!$B$24*L1391)*N1391,1)</f>
        <v>0</v>
      </c>
      <c r="P1391" s="19" t="s">
        <v>3227</v>
      </c>
    </row>
    <row r="1392" spans="1:16" ht="15" customHeight="1" x14ac:dyDescent="0.35">
      <c r="A1392" s="18" t="s">
        <v>3083</v>
      </c>
      <c r="B1392" s="18" t="s">
        <v>3224</v>
      </c>
      <c r="C1392" s="18" t="s">
        <v>110</v>
      </c>
      <c r="D1392" s="19">
        <v>22</v>
      </c>
      <c r="E1392" s="19">
        <v>40</v>
      </c>
      <c r="F1392" s="19">
        <v>34</v>
      </c>
      <c r="G1392" s="19">
        <v>1</v>
      </c>
      <c r="H1392" s="19">
        <v>3</v>
      </c>
      <c r="I1392" s="19">
        <v>3</v>
      </c>
      <c r="J1392" s="19">
        <v>3</v>
      </c>
      <c r="K1392" s="20">
        <f>ROUND(1+(SUMPRODUCT(INDEX(CachTinhDiem!$B$8:$E$11,MATCH($B1392,CachTinhDiem!$A$8:$A$11,0),0),$G1392:$J1392)-1)*9/4,1)</f>
        <v>4.5999999999999996</v>
      </c>
      <c r="L1392" s="20">
        <f>ROUND(1+(INDEX(CachTinhDiem!$B$15:$E$20,MATCH($C1392,CachTinhDiem!$A$15:$A$20,0),MATCH($B1392,CachTinhDiem!$B$14:$E$14,0))-1)*9/4,1)</f>
        <v>5.5</v>
      </c>
      <c r="M1392" s="19">
        <f t="shared" si="21"/>
        <v>0</v>
      </c>
      <c r="N1392" s="23">
        <f>MAX(0,1-M1392*CachTinhDiem!$B$25)</f>
        <v>1</v>
      </c>
      <c r="O1392" s="20">
        <f>ROUND((CachTinhDiem!$B$23*K1392+CachTinhDiem!$B$24*L1392)*N1392,1)</f>
        <v>4.9000000000000004</v>
      </c>
      <c r="P1392" s="19" t="s">
        <v>3227</v>
      </c>
    </row>
    <row r="1393" spans="1:16" ht="15" customHeight="1" x14ac:dyDescent="0.35">
      <c r="A1393" s="18" t="s">
        <v>904</v>
      </c>
      <c r="B1393" s="18" t="s">
        <v>3228</v>
      </c>
      <c r="C1393" s="18" t="s">
        <v>103</v>
      </c>
      <c r="D1393" s="19">
        <v>12</v>
      </c>
      <c r="E1393" s="19">
        <v>29</v>
      </c>
      <c r="F1393" s="19">
        <v>18</v>
      </c>
      <c r="G1393" s="19">
        <v>2</v>
      </c>
      <c r="H1393" s="19">
        <v>5</v>
      </c>
      <c r="I1393" s="19">
        <v>2</v>
      </c>
      <c r="J1393" s="19">
        <v>4</v>
      </c>
      <c r="K1393" s="20">
        <f>ROUND(1+(SUMPRODUCT(INDEX(CachTinhDiem!$B$8:$E$11,MATCH($B1393,CachTinhDiem!$A$8:$A$11,0),0),$G1393:$J1393)-1)*9/4,1)</f>
        <v>7.3</v>
      </c>
      <c r="L1393" s="20">
        <f>ROUND(1+(INDEX(CachTinhDiem!$B$15:$E$20,MATCH($C1393,CachTinhDiem!$A$15:$A$20,0),MATCH($B1393,CachTinhDiem!$B$14:$E$14,0))-1)*9/4,1)</f>
        <v>10</v>
      </c>
      <c r="M1393" s="19">
        <f t="shared" si="21"/>
        <v>0</v>
      </c>
      <c r="N1393" s="23">
        <f>MAX(0,1-M1393*CachTinhDiem!$B$25)</f>
        <v>1</v>
      </c>
      <c r="O1393" s="20">
        <f>ROUND((CachTinhDiem!$B$23*K1393+CachTinhDiem!$B$24*L1393)*N1393,1)</f>
        <v>8.1</v>
      </c>
      <c r="P1393" s="19" t="s">
        <v>3227</v>
      </c>
    </row>
    <row r="1394" spans="1:16" ht="15" customHeight="1" x14ac:dyDescent="0.35">
      <c r="A1394" s="18" t="s">
        <v>1675</v>
      </c>
      <c r="B1394" s="18" t="s">
        <v>3224</v>
      </c>
      <c r="C1394" s="18" t="s">
        <v>138</v>
      </c>
      <c r="D1394" s="19">
        <v>5</v>
      </c>
      <c r="E1394" s="19">
        <v>10</v>
      </c>
      <c r="F1394" s="19">
        <v>25</v>
      </c>
      <c r="G1394" s="19">
        <v>4</v>
      </c>
      <c r="H1394" s="19">
        <v>2</v>
      </c>
      <c r="I1394" s="19">
        <v>5</v>
      </c>
      <c r="J1394" s="19">
        <v>2</v>
      </c>
      <c r="K1394" s="20">
        <f>ROUND(1+(SUMPRODUCT(INDEX(CachTinhDiem!$B$8:$E$11,MATCH($B1394,CachTinhDiem!$A$8:$A$11,0),0),$G1394:$J1394)-1)*9/4,1)</f>
        <v>7.5</v>
      </c>
      <c r="L1394" s="20">
        <f>ROUND(1+(INDEX(CachTinhDiem!$B$15:$E$20,MATCH($C1394,CachTinhDiem!$A$15:$A$20,0),MATCH($B1394,CachTinhDiem!$B$14:$E$14,0))-1)*9/4,1)</f>
        <v>10</v>
      </c>
      <c r="M1394" s="19">
        <f t="shared" si="21"/>
        <v>15</v>
      </c>
      <c r="N1394" s="23">
        <f>MAX(0,1-M1394*CachTinhDiem!$B$25)</f>
        <v>0</v>
      </c>
      <c r="O1394" s="20">
        <f>ROUND((CachTinhDiem!$B$23*K1394+CachTinhDiem!$B$24*L1394)*N1394,1)</f>
        <v>0</v>
      </c>
      <c r="P1394" s="19" t="s">
        <v>3227</v>
      </c>
    </row>
    <row r="1395" spans="1:16" ht="15" customHeight="1" x14ac:dyDescent="0.35">
      <c r="A1395" s="18" t="s">
        <v>549</v>
      </c>
      <c r="B1395" s="18" t="s">
        <v>3229</v>
      </c>
      <c r="C1395" s="18" t="s">
        <v>115</v>
      </c>
      <c r="D1395" s="19">
        <v>25</v>
      </c>
      <c r="E1395" s="19">
        <v>40</v>
      </c>
      <c r="F1395" s="19">
        <v>18</v>
      </c>
      <c r="G1395" s="19">
        <v>1</v>
      </c>
      <c r="H1395" s="19">
        <v>5</v>
      </c>
      <c r="I1395" s="19">
        <v>2</v>
      </c>
      <c r="J1395" s="19">
        <v>3</v>
      </c>
      <c r="K1395" s="20">
        <f>ROUND(1+(SUMPRODUCT(INDEX(CachTinhDiem!$B$8:$E$11,MATCH($B1395,CachTinhDiem!$A$8:$A$11,0),0),$G1395:$J1395)-1)*9/4,1)</f>
        <v>5.7</v>
      </c>
      <c r="L1395" s="20">
        <f>ROUND(1+(INDEX(CachTinhDiem!$B$15:$E$20,MATCH($C1395,CachTinhDiem!$A$15:$A$20,0),MATCH($B1395,CachTinhDiem!$B$14:$E$14,0))-1)*9/4,1)</f>
        <v>10</v>
      </c>
      <c r="M1395" s="19">
        <f t="shared" si="21"/>
        <v>7</v>
      </c>
      <c r="N1395" s="23">
        <f>MAX(0,1-M1395*CachTinhDiem!$B$25)</f>
        <v>0.29999999999999993</v>
      </c>
      <c r="O1395" s="20">
        <f>ROUND((CachTinhDiem!$B$23*K1395+CachTinhDiem!$B$24*L1395)*N1395,1)</f>
        <v>2.1</v>
      </c>
      <c r="P1395" s="19" t="s">
        <v>3227</v>
      </c>
    </row>
    <row r="1396" spans="1:16" ht="15" customHeight="1" x14ac:dyDescent="0.35">
      <c r="A1396" s="18" t="s">
        <v>1636</v>
      </c>
      <c r="B1396" s="18" t="s">
        <v>3229</v>
      </c>
      <c r="C1396" s="18" t="s">
        <v>150</v>
      </c>
      <c r="D1396" s="19">
        <v>17</v>
      </c>
      <c r="E1396" s="19">
        <v>34</v>
      </c>
      <c r="F1396" s="19">
        <v>33</v>
      </c>
      <c r="G1396" s="19">
        <v>2</v>
      </c>
      <c r="H1396" s="19">
        <v>3</v>
      </c>
      <c r="I1396" s="19">
        <v>3</v>
      </c>
      <c r="J1396" s="19">
        <v>3</v>
      </c>
      <c r="K1396" s="20">
        <f>ROUND(1+(SUMPRODUCT(INDEX(CachTinhDiem!$B$8:$E$11,MATCH($B1396,CachTinhDiem!$A$8:$A$11,0),0),$G1396:$J1396)-1)*9/4,1)</f>
        <v>5.3</v>
      </c>
      <c r="L1396" s="20">
        <f>ROUND(1+(INDEX(CachTinhDiem!$B$15:$E$20,MATCH($C1396,CachTinhDiem!$A$15:$A$20,0),MATCH($B1396,CachTinhDiem!$B$14:$E$14,0))-1)*9/4,1)</f>
        <v>7.8</v>
      </c>
      <c r="M1396" s="19">
        <f t="shared" si="21"/>
        <v>0</v>
      </c>
      <c r="N1396" s="23">
        <f>MAX(0,1-M1396*CachTinhDiem!$B$25)</f>
        <v>1</v>
      </c>
      <c r="O1396" s="20">
        <f>ROUND((CachTinhDiem!$B$23*K1396+CachTinhDiem!$B$24*L1396)*N1396,1)</f>
        <v>6.1</v>
      </c>
      <c r="P1396" s="19" t="s">
        <v>3227</v>
      </c>
    </row>
    <row r="1397" spans="1:16" ht="15" customHeight="1" x14ac:dyDescent="0.35">
      <c r="A1397" s="18" t="s">
        <v>974</v>
      </c>
      <c r="B1397" s="18" t="s">
        <v>3228</v>
      </c>
      <c r="C1397" s="18" t="s">
        <v>115</v>
      </c>
      <c r="D1397" s="19">
        <v>19</v>
      </c>
      <c r="E1397" s="19">
        <v>35</v>
      </c>
      <c r="F1397" s="19">
        <v>12</v>
      </c>
      <c r="G1397" s="19">
        <v>2</v>
      </c>
      <c r="H1397" s="19">
        <v>4</v>
      </c>
      <c r="I1397" s="19">
        <v>3</v>
      </c>
      <c r="J1397" s="19">
        <v>3</v>
      </c>
      <c r="K1397" s="20">
        <f>ROUND(1+(SUMPRODUCT(INDEX(CachTinhDiem!$B$8:$E$11,MATCH($B1397,CachTinhDiem!$A$8:$A$11,0),0),$G1397:$J1397)-1)*9/4,1)</f>
        <v>6</v>
      </c>
      <c r="L1397" s="20">
        <f>ROUND(1+(INDEX(CachTinhDiem!$B$15:$E$20,MATCH($C1397,CachTinhDiem!$A$15:$A$20,0),MATCH($B1397,CachTinhDiem!$B$14:$E$14,0))-1)*9/4,1)</f>
        <v>5.5</v>
      </c>
      <c r="M1397" s="19">
        <f t="shared" si="21"/>
        <v>7</v>
      </c>
      <c r="N1397" s="23">
        <f>MAX(0,1-M1397*CachTinhDiem!$B$25)</f>
        <v>0.29999999999999993</v>
      </c>
      <c r="O1397" s="20">
        <f>ROUND((CachTinhDiem!$B$23*K1397+CachTinhDiem!$B$24*L1397)*N1397,1)</f>
        <v>1.8</v>
      </c>
      <c r="P1397" s="19" t="s">
        <v>3227</v>
      </c>
    </row>
    <row r="1398" spans="1:16" ht="15" customHeight="1" x14ac:dyDescent="0.35">
      <c r="A1398" s="18" t="s">
        <v>121</v>
      </c>
      <c r="B1398" s="18" t="s">
        <v>3229</v>
      </c>
      <c r="C1398" s="18" t="s">
        <v>110</v>
      </c>
      <c r="D1398" s="19">
        <v>5</v>
      </c>
      <c r="E1398" s="19">
        <v>14</v>
      </c>
      <c r="F1398" s="19">
        <v>25</v>
      </c>
      <c r="G1398" s="19">
        <v>4</v>
      </c>
      <c r="H1398" s="19">
        <v>1</v>
      </c>
      <c r="I1398" s="19">
        <v>2</v>
      </c>
      <c r="J1398" s="19">
        <v>3</v>
      </c>
      <c r="K1398" s="20">
        <f>ROUND(1+(SUMPRODUCT(INDEX(CachTinhDiem!$B$8:$E$11,MATCH($B1398,CachTinhDiem!$A$8:$A$11,0),0),$G1398:$J1398)-1)*9/4,1)</f>
        <v>3.7</v>
      </c>
      <c r="L1398" s="20">
        <f>ROUND(1+(INDEX(CachTinhDiem!$B$15:$E$20,MATCH($C1398,CachTinhDiem!$A$15:$A$20,0),MATCH($B1398,CachTinhDiem!$B$14:$E$14,0))-1)*9/4,1)</f>
        <v>7.8</v>
      </c>
      <c r="M1398" s="19">
        <f t="shared" si="21"/>
        <v>11</v>
      </c>
      <c r="N1398" s="23">
        <f>MAX(0,1-M1398*CachTinhDiem!$B$25)</f>
        <v>0</v>
      </c>
      <c r="O1398" s="20">
        <f>ROUND((CachTinhDiem!$B$23*K1398+CachTinhDiem!$B$24*L1398)*N1398,1)</f>
        <v>0</v>
      </c>
      <c r="P1398" s="19" t="s">
        <v>3227</v>
      </c>
    </row>
    <row r="1399" spans="1:16" ht="15" customHeight="1" x14ac:dyDescent="0.35">
      <c r="A1399" s="18" t="s">
        <v>2263</v>
      </c>
      <c r="B1399" s="18" t="s">
        <v>3228</v>
      </c>
      <c r="C1399" s="18" t="s">
        <v>138</v>
      </c>
      <c r="D1399" s="19">
        <v>24</v>
      </c>
      <c r="E1399" s="19">
        <v>40</v>
      </c>
      <c r="F1399" s="19">
        <v>23</v>
      </c>
      <c r="G1399" s="19">
        <v>2</v>
      </c>
      <c r="H1399" s="19">
        <v>5</v>
      </c>
      <c r="I1399" s="19">
        <v>5</v>
      </c>
      <c r="J1399" s="19">
        <v>3</v>
      </c>
      <c r="K1399" s="20">
        <f>ROUND(1+(SUMPRODUCT(INDEX(CachTinhDiem!$B$8:$E$11,MATCH($B1399,CachTinhDiem!$A$8:$A$11,0),0),$G1399:$J1399)-1)*9/4,1)</f>
        <v>7.3</v>
      </c>
      <c r="L1399" s="20">
        <f>ROUND(1+(INDEX(CachTinhDiem!$B$15:$E$20,MATCH($C1399,CachTinhDiem!$A$15:$A$20,0),MATCH($B1399,CachTinhDiem!$B$14:$E$14,0))-1)*9/4,1)</f>
        <v>1</v>
      </c>
      <c r="M1399" s="19">
        <f t="shared" si="21"/>
        <v>1</v>
      </c>
      <c r="N1399" s="23">
        <f>MAX(0,1-M1399*CachTinhDiem!$B$25)</f>
        <v>0.9</v>
      </c>
      <c r="O1399" s="20">
        <f>ROUND((CachTinhDiem!$B$23*K1399+CachTinhDiem!$B$24*L1399)*N1399,1)</f>
        <v>4.9000000000000004</v>
      </c>
      <c r="P1399" s="19" t="s">
        <v>3225</v>
      </c>
    </row>
    <row r="1400" spans="1:16" ht="15" customHeight="1" x14ac:dyDescent="0.35">
      <c r="A1400" s="18" t="s">
        <v>1930</v>
      </c>
      <c r="B1400" s="18" t="s">
        <v>3228</v>
      </c>
      <c r="C1400" s="18" t="s">
        <v>110</v>
      </c>
      <c r="D1400" s="19">
        <v>17</v>
      </c>
      <c r="E1400" s="19">
        <v>36</v>
      </c>
      <c r="F1400" s="19">
        <v>14</v>
      </c>
      <c r="G1400" s="19">
        <v>2</v>
      </c>
      <c r="H1400" s="19">
        <v>5</v>
      </c>
      <c r="I1400" s="19">
        <v>2</v>
      </c>
      <c r="J1400" s="19">
        <v>4</v>
      </c>
      <c r="K1400" s="20">
        <f>ROUND(1+(SUMPRODUCT(INDEX(CachTinhDiem!$B$8:$E$11,MATCH($B1400,CachTinhDiem!$A$8:$A$11,0),0),$G1400:$J1400)-1)*9/4,1)</f>
        <v>7.3</v>
      </c>
      <c r="L1400" s="20">
        <f>ROUND(1+(INDEX(CachTinhDiem!$B$15:$E$20,MATCH($C1400,CachTinhDiem!$A$15:$A$20,0),MATCH($B1400,CachTinhDiem!$B$14:$E$14,0))-1)*9/4,1)</f>
        <v>7.8</v>
      </c>
      <c r="M1400" s="19">
        <f t="shared" si="21"/>
        <v>3</v>
      </c>
      <c r="N1400" s="23">
        <f>MAX(0,1-M1400*CachTinhDiem!$B$25)</f>
        <v>0.7</v>
      </c>
      <c r="O1400" s="20">
        <f>ROUND((CachTinhDiem!$B$23*K1400+CachTinhDiem!$B$24*L1400)*N1400,1)</f>
        <v>5.2</v>
      </c>
      <c r="P1400" s="19" t="s">
        <v>3225</v>
      </c>
    </row>
    <row r="1401" spans="1:16" ht="15" customHeight="1" x14ac:dyDescent="0.35">
      <c r="A1401" s="18" t="s">
        <v>1357</v>
      </c>
      <c r="B1401" s="18" t="s">
        <v>3226</v>
      </c>
      <c r="C1401" s="18" t="s">
        <v>103</v>
      </c>
      <c r="D1401" s="19">
        <v>9</v>
      </c>
      <c r="E1401" s="19">
        <v>25</v>
      </c>
      <c r="F1401" s="19">
        <v>30</v>
      </c>
      <c r="G1401" s="19">
        <v>4</v>
      </c>
      <c r="H1401" s="19">
        <v>2</v>
      </c>
      <c r="I1401" s="19">
        <v>3</v>
      </c>
      <c r="J1401" s="19">
        <v>5</v>
      </c>
      <c r="K1401" s="20">
        <f>ROUND(1+(SUMPRODUCT(INDEX(CachTinhDiem!$B$8:$E$11,MATCH($B1401,CachTinhDiem!$A$8:$A$11,0),0),$G1401:$J1401)-1)*9/4,1)</f>
        <v>5.7</v>
      </c>
      <c r="L1401" s="20">
        <f>ROUND(1+(INDEX(CachTinhDiem!$B$15:$E$20,MATCH($C1401,CachTinhDiem!$A$15:$A$20,0),MATCH($B1401,CachTinhDiem!$B$14:$E$14,0))-1)*9/4,1)</f>
        <v>3.3</v>
      </c>
      <c r="M1401" s="19">
        <f t="shared" si="21"/>
        <v>5</v>
      </c>
      <c r="N1401" s="23">
        <f>MAX(0,1-M1401*CachTinhDiem!$B$25)</f>
        <v>0.5</v>
      </c>
      <c r="O1401" s="20">
        <f>ROUND((CachTinhDiem!$B$23*K1401+CachTinhDiem!$B$24*L1401)*N1401,1)</f>
        <v>2.5</v>
      </c>
      <c r="P1401" s="19" t="s">
        <v>3227</v>
      </c>
    </row>
    <row r="1402" spans="1:16" ht="15" customHeight="1" x14ac:dyDescent="0.35">
      <c r="A1402" s="18" t="s">
        <v>2636</v>
      </c>
      <c r="B1402" s="18" t="s">
        <v>3224</v>
      </c>
      <c r="C1402" s="18" t="s">
        <v>115</v>
      </c>
      <c r="D1402" s="19">
        <v>16</v>
      </c>
      <c r="E1402" s="19">
        <v>36</v>
      </c>
      <c r="F1402" s="19">
        <v>29</v>
      </c>
      <c r="G1402" s="19">
        <v>2</v>
      </c>
      <c r="H1402" s="19">
        <v>3</v>
      </c>
      <c r="I1402" s="19">
        <v>4</v>
      </c>
      <c r="J1402" s="19">
        <v>3</v>
      </c>
      <c r="K1402" s="20">
        <f>ROUND(1+(SUMPRODUCT(INDEX(CachTinhDiem!$B$8:$E$11,MATCH($B1402,CachTinhDiem!$A$8:$A$11,0),0),$G1402:$J1402)-1)*9/4,1)</f>
        <v>6.2</v>
      </c>
      <c r="L1402" s="20">
        <f>ROUND(1+(INDEX(CachTinhDiem!$B$15:$E$20,MATCH($C1402,CachTinhDiem!$A$15:$A$20,0),MATCH($B1402,CachTinhDiem!$B$14:$E$14,0))-1)*9/4,1)</f>
        <v>7.8</v>
      </c>
      <c r="M1402" s="19">
        <f t="shared" si="21"/>
        <v>0</v>
      </c>
      <c r="N1402" s="23">
        <f>MAX(0,1-M1402*CachTinhDiem!$B$25)</f>
        <v>1</v>
      </c>
      <c r="O1402" s="20">
        <f>ROUND((CachTinhDiem!$B$23*K1402+CachTinhDiem!$B$24*L1402)*N1402,1)</f>
        <v>6.7</v>
      </c>
      <c r="P1402" s="19" t="s">
        <v>3227</v>
      </c>
    </row>
    <row r="1403" spans="1:16" ht="15" customHeight="1" x14ac:dyDescent="0.35">
      <c r="A1403" s="18" t="s">
        <v>3030</v>
      </c>
      <c r="B1403" s="18" t="s">
        <v>3224</v>
      </c>
      <c r="C1403" s="18" t="s">
        <v>138</v>
      </c>
      <c r="D1403" s="19">
        <v>20</v>
      </c>
      <c r="E1403" s="19">
        <v>40</v>
      </c>
      <c r="F1403" s="19">
        <v>38</v>
      </c>
      <c r="G1403" s="19">
        <v>2</v>
      </c>
      <c r="H1403" s="19">
        <v>5</v>
      </c>
      <c r="I1403" s="19">
        <v>5</v>
      </c>
      <c r="J1403" s="19">
        <v>2</v>
      </c>
      <c r="K1403" s="20">
        <f>ROUND(1+(SUMPRODUCT(INDEX(CachTinhDiem!$B$8:$E$11,MATCH($B1403,CachTinhDiem!$A$8:$A$11,0),0),$G1403:$J1403)-1)*9/4,1)</f>
        <v>8</v>
      </c>
      <c r="L1403" s="20">
        <f>ROUND(1+(INDEX(CachTinhDiem!$B$15:$E$20,MATCH($C1403,CachTinhDiem!$A$15:$A$20,0),MATCH($B1403,CachTinhDiem!$B$14:$E$14,0))-1)*9/4,1)</f>
        <v>10</v>
      </c>
      <c r="M1403" s="19">
        <f t="shared" si="21"/>
        <v>0</v>
      </c>
      <c r="N1403" s="23">
        <f>MAX(0,1-M1403*CachTinhDiem!$B$25)</f>
        <v>1</v>
      </c>
      <c r="O1403" s="20">
        <f>ROUND((CachTinhDiem!$B$23*K1403+CachTinhDiem!$B$24*L1403)*N1403,1)</f>
        <v>8.6</v>
      </c>
      <c r="P1403" s="19" t="s">
        <v>3227</v>
      </c>
    </row>
    <row r="1404" spans="1:16" ht="15" customHeight="1" x14ac:dyDescent="0.35">
      <c r="A1404" s="18" t="s">
        <v>3148</v>
      </c>
      <c r="B1404" s="18" t="s">
        <v>3226</v>
      </c>
      <c r="C1404" s="18" t="s">
        <v>150</v>
      </c>
      <c r="D1404" s="19">
        <v>26</v>
      </c>
      <c r="E1404" s="19">
        <v>40</v>
      </c>
      <c r="F1404" s="19">
        <v>17</v>
      </c>
      <c r="G1404" s="19">
        <v>2</v>
      </c>
      <c r="H1404" s="19">
        <v>4</v>
      </c>
      <c r="I1404" s="19">
        <v>3</v>
      </c>
      <c r="J1404" s="19">
        <v>3</v>
      </c>
      <c r="K1404" s="20">
        <f>ROUND(1+(SUMPRODUCT(INDEX(CachTinhDiem!$B$8:$E$11,MATCH($B1404,CachTinhDiem!$A$8:$A$11,0),0),$G1404:$J1404)-1)*9/4,1)</f>
        <v>6.2</v>
      </c>
      <c r="L1404" s="20">
        <f>ROUND(1+(INDEX(CachTinhDiem!$B$15:$E$20,MATCH($C1404,CachTinhDiem!$A$15:$A$20,0),MATCH($B1404,CachTinhDiem!$B$14:$E$14,0))-1)*9/4,1)</f>
        <v>10</v>
      </c>
      <c r="M1404" s="19">
        <f t="shared" si="21"/>
        <v>9</v>
      </c>
      <c r="N1404" s="23">
        <f>MAX(0,1-M1404*CachTinhDiem!$B$25)</f>
        <v>9.9999999999999978E-2</v>
      </c>
      <c r="O1404" s="20">
        <f>ROUND((CachTinhDiem!$B$23*K1404+CachTinhDiem!$B$24*L1404)*N1404,1)</f>
        <v>0.7</v>
      </c>
      <c r="P1404" s="19" t="s">
        <v>3225</v>
      </c>
    </row>
    <row r="1405" spans="1:16" ht="15" customHeight="1" x14ac:dyDescent="0.35">
      <c r="A1405" s="18" t="s">
        <v>1006</v>
      </c>
      <c r="B1405" s="18" t="s">
        <v>3228</v>
      </c>
      <c r="C1405" s="18" t="s">
        <v>115</v>
      </c>
      <c r="D1405" s="19">
        <v>5</v>
      </c>
      <c r="E1405" s="19">
        <v>13</v>
      </c>
      <c r="F1405" s="19">
        <v>12</v>
      </c>
      <c r="G1405" s="19">
        <v>4</v>
      </c>
      <c r="H1405" s="19">
        <v>1</v>
      </c>
      <c r="I1405" s="19">
        <v>3</v>
      </c>
      <c r="J1405" s="19">
        <v>3</v>
      </c>
      <c r="K1405" s="20">
        <f>ROUND(1+(SUMPRODUCT(INDEX(CachTinhDiem!$B$8:$E$11,MATCH($B1405,CachTinhDiem!$A$8:$A$11,0),0),$G1405:$J1405)-1)*9/4,1)</f>
        <v>4.5999999999999996</v>
      </c>
      <c r="L1405" s="20">
        <f>ROUND(1+(INDEX(CachTinhDiem!$B$15:$E$20,MATCH($C1405,CachTinhDiem!$A$15:$A$20,0),MATCH($B1405,CachTinhDiem!$B$14:$E$14,0))-1)*9/4,1)</f>
        <v>5.5</v>
      </c>
      <c r="M1405" s="19">
        <f t="shared" si="21"/>
        <v>0</v>
      </c>
      <c r="N1405" s="23">
        <f>MAX(0,1-M1405*CachTinhDiem!$B$25)</f>
        <v>1</v>
      </c>
      <c r="O1405" s="20">
        <f>ROUND((CachTinhDiem!$B$23*K1405+CachTinhDiem!$B$24*L1405)*N1405,1)</f>
        <v>4.9000000000000004</v>
      </c>
      <c r="P1405" s="19" t="s">
        <v>3227</v>
      </c>
    </row>
    <row r="1406" spans="1:16" ht="15" customHeight="1" x14ac:dyDescent="0.35">
      <c r="A1406" s="18" t="s">
        <v>1735</v>
      </c>
      <c r="B1406" s="18" t="s">
        <v>3228</v>
      </c>
      <c r="C1406" s="18" t="s">
        <v>138</v>
      </c>
      <c r="D1406" s="19">
        <v>10</v>
      </c>
      <c r="E1406" s="19">
        <v>31</v>
      </c>
      <c r="F1406" s="19">
        <v>36</v>
      </c>
      <c r="G1406" s="19">
        <v>2</v>
      </c>
      <c r="H1406" s="19">
        <v>4</v>
      </c>
      <c r="I1406" s="19">
        <v>5</v>
      </c>
      <c r="J1406" s="19">
        <v>2</v>
      </c>
      <c r="K1406" s="20">
        <f>ROUND(1+(SUMPRODUCT(INDEX(CachTinhDiem!$B$8:$E$11,MATCH($B1406,CachTinhDiem!$A$8:$A$11,0),0),$G1406:$J1406)-1)*9/4,1)</f>
        <v>5.5</v>
      </c>
      <c r="L1406" s="20">
        <f>ROUND(1+(INDEX(CachTinhDiem!$B$15:$E$20,MATCH($C1406,CachTinhDiem!$A$15:$A$20,0),MATCH($B1406,CachTinhDiem!$B$14:$E$14,0))-1)*9/4,1)</f>
        <v>1</v>
      </c>
      <c r="M1406" s="19">
        <f t="shared" si="21"/>
        <v>5</v>
      </c>
      <c r="N1406" s="23">
        <f>MAX(0,1-M1406*CachTinhDiem!$B$25)</f>
        <v>0.5</v>
      </c>
      <c r="O1406" s="20">
        <f>ROUND((CachTinhDiem!$B$23*K1406+CachTinhDiem!$B$24*L1406)*N1406,1)</f>
        <v>2.1</v>
      </c>
      <c r="P1406" s="19" t="s">
        <v>3227</v>
      </c>
    </row>
    <row r="1407" spans="1:16" ht="15" customHeight="1" x14ac:dyDescent="0.35">
      <c r="A1407" s="18" t="s">
        <v>1222</v>
      </c>
      <c r="B1407" s="18" t="s">
        <v>3229</v>
      </c>
      <c r="C1407" s="18" t="s">
        <v>110</v>
      </c>
      <c r="D1407" s="19">
        <v>5</v>
      </c>
      <c r="E1407" s="19">
        <v>17</v>
      </c>
      <c r="F1407" s="19">
        <v>17</v>
      </c>
      <c r="G1407" s="19">
        <v>3</v>
      </c>
      <c r="H1407" s="19">
        <v>2</v>
      </c>
      <c r="I1407" s="19">
        <v>3</v>
      </c>
      <c r="J1407" s="19">
        <v>3</v>
      </c>
      <c r="K1407" s="20">
        <f>ROUND(1+(SUMPRODUCT(INDEX(CachTinhDiem!$B$8:$E$11,MATCH($B1407,CachTinhDiem!$A$8:$A$11,0),0),$G1407:$J1407)-1)*9/4,1)</f>
        <v>4.8</v>
      </c>
      <c r="L1407" s="20">
        <f>ROUND(1+(INDEX(CachTinhDiem!$B$15:$E$20,MATCH($C1407,CachTinhDiem!$A$15:$A$20,0),MATCH($B1407,CachTinhDiem!$B$14:$E$14,0))-1)*9/4,1)</f>
        <v>7.8</v>
      </c>
      <c r="M1407" s="19">
        <f t="shared" si="21"/>
        <v>0</v>
      </c>
      <c r="N1407" s="23">
        <f>MAX(0,1-M1407*CachTinhDiem!$B$25)</f>
        <v>1</v>
      </c>
      <c r="O1407" s="20">
        <f>ROUND((CachTinhDiem!$B$23*K1407+CachTinhDiem!$B$24*L1407)*N1407,1)</f>
        <v>5.7</v>
      </c>
      <c r="P1407" s="19" t="s">
        <v>3227</v>
      </c>
    </row>
    <row r="1408" spans="1:16" ht="15" customHeight="1" x14ac:dyDescent="0.35">
      <c r="A1408" s="18" t="s">
        <v>1816</v>
      </c>
      <c r="B1408" s="18" t="s">
        <v>3228</v>
      </c>
      <c r="C1408" s="18" t="s">
        <v>103</v>
      </c>
      <c r="D1408" s="19">
        <v>13</v>
      </c>
      <c r="E1408" s="19">
        <v>35</v>
      </c>
      <c r="F1408" s="19">
        <v>24</v>
      </c>
      <c r="G1408" s="19">
        <v>2</v>
      </c>
      <c r="H1408" s="19">
        <v>4</v>
      </c>
      <c r="I1408" s="19">
        <v>3</v>
      </c>
      <c r="J1408" s="19">
        <v>4</v>
      </c>
      <c r="K1408" s="20">
        <f>ROUND(1+(SUMPRODUCT(INDEX(CachTinhDiem!$B$8:$E$11,MATCH($B1408,CachTinhDiem!$A$8:$A$11,0),0),$G1408:$J1408)-1)*9/4,1)</f>
        <v>7.3</v>
      </c>
      <c r="L1408" s="20">
        <f>ROUND(1+(INDEX(CachTinhDiem!$B$15:$E$20,MATCH($C1408,CachTinhDiem!$A$15:$A$20,0),MATCH($B1408,CachTinhDiem!$B$14:$E$14,0))-1)*9/4,1)</f>
        <v>10</v>
      </c>
      <c r="M1408" s="19">
        <f t="shared" si="21"/>
        <v>0</v>
      </c>
      <c r="N1408" s="23">
        <f>MAX(0,1-M1408*CachTinhDiem!$B$25)</f>
        <v>1</v>
      </c>
      <c r="O1408" s="20">
        <f>ROUND((CachTinhDiem!$B$23*K1408+CachTinhDiem!$B$24*L1408)*N1408,1)</f>
        <v>8.1</v>
      </c>
      <c r="P1408" s="19" t="s">
        <v>3227</v>
      </c>
    </row>
    <row r="1409" spans="1:16" ht="15" customHeight="1" x14ac:dyDescent="0.35">
      <c r="A1409" s="18" t="s">
        <v>1972</v>
      </c>
      <c r="B1409" s="18" t="s">
        <v>3228</v>
      </c>
      <c r="C1409" s="18" t="s">
        <v>103</v>
      </c>
      <c r="D1409" s="19">
        <v>11</v>
      </c>
      <c r="E1409" s="19">
        <v>33</v>
      </c>
      <c r="F1409" s="19">
        <v>8</v>
      </c>
      <c r="G1409" s="19">
        <v>3</v>
      </c>
      <c r="H1409" s="19">
        <v>3</v>
      </c>
      <c r="I1409" s="19">
        <v>3</v>
      </c>
      <c r="J1409" s="19">
        <v>4</v>
      </c>
      <c r="K1409" s="20">
        <f>ROUND(1+(SUMPRODUCT(INDEX(CachTinhDiem!$B$8:$E$11,MATCH($B1409,CachTinhDiem!$A$8:$A$11,0),0),$G1409:$J1409)-1)*9/4,1)</f>
        <v>6.9</v>
      </c>
      <c r="L1409" s="20">
        <f>ROUND(1+(INDEX(CachTinhDiem!$B$15:$E$20,MATCH($C1409,CachTinhDiem!$A$15:$A$20,0),MATCH($B1409,CachTinhDiem!$B$14:$E$14,0))-1)*9/4,1)</f>
        <v>10</v>
      </c>
      <c r="M1409" s="19">
        <f t="shared" si="21"/>
        <v>3</v>
      </c>
      <c r="N1409" s="23">
        <f>MAX(0,1-M1409*CachTinhDiem!$B$25)</f>
        <v>0.7</v>
      </c>
      <c r="O1409" s="20">
        <f>ROUND((CachTinhDiem!$B$23*K1409+CachTinhDiem!$B$24*L1409)*N1409,1)</f>
        <v>5.5</v>
      </c>
      <c r="P1409" s="19" t="s">
        <v>3227</v>
      </c>
    </row>
    <row r="1410" spans="1:16" ht="15" customHeight="1" x14ac:dyDescent="0.35">
      <c r="A1410" s="18" t="s">
        <v>1233</v>
      </c>
      <c r="B1410" s="18" t="s">
        <v>3226</v>
      </c>
      <c r="C1410" s="18" t="s">
        <v>115</v>
      </c>
      <c r="D1410" s="19">
        <v>9</v>
      </c>
      <c r="E1410" s="19">
        <v>26</v>
      </c>
      <c r="F1410" s="19">
        <v>39</v>
      </c>
      <c r="G1410" s="19">
        <v>3</v>
      </c>
      <c r="H1410" s="19">
        <v>2</v>
      </c>
      <c r="I1410" s="19">
        <v>3</v>
      </c>
      <c r="J1410" s="19">
        <v>3</v>
      </c>
      <c r="K1410" s="20">
        <f>ROUND(1+(SUMPRODUCT(INDEX(CachTinhDiem!$B$8:$E$11,MATCH($B1410,CachTinhDiem!$A$8:$A$11,0),0),$G1410:$J1410)-1)*9/4,1)</f>
        <v>4.8</v>
      </c>
      <c r="L1410" s="20">
        <f>ROUND(1+(INDEX(CachTinhDiem!$B$15:$E$20,MATCH($C1410,CachTinhDiem!$A$15:$A$20,0),MATCH($B1410,CachTinhDiem!$B$14:$E$14,0))-1)*9/4,1)</f>
        <v>10</v>
      </c>
      <c r="M1410" s="19">
        <f t="shared" ref="M1410:M1473" si="22">MAX(0,$D1410-$F1410,$F1410-$E1410)</f>
        <v>13</v>
      </c>
      <c r="N1410" s="23">
        <f>MAX(0,1-M1410*CachTinhDiem!$B$25)</f>
        <v>0</v>
      </c>
      <c r="O1410" s="20">
        <f>ROUND((CachTinhDiem!$B$23*K1410+CachTinhDiem!$B$24*L1410)*N1410,1)</f>
        <v>0</v>
      </c>
      <c r="P1410" s="19" t="s">
        <v>3227</v>
      </c>
    </row>
    <row r="1411" spans="1:16" ht="15" customHeight="1" x14ac:dyDescent="0.35">
      <c r="A1411" s="18" t="s">
        <v>2281</v>
      </c>
      <c r="B1411" s="18" t="s">
        <v>3228</v>
      </c>
      <c r="C1411" s="18" t="s">
        <v>103</v>
      </c>
      <c r="D1411" s="19">
        <v>22</v>
      </c>
      <c r="E1411" s="19">
        <v>35</v>
      </c>
      <c r="F1411" s="19">
        <v>28</v>
      </c>
      <c r="G1411" s="19">
        <v>1</v>
      </c>
      <c r="H1411" s="19">
        <v>3</v>
      </c>
      <c r="I1411" s="19">
        <v>2</v>
      </c>
      <c r="J1411" s="19">
        <v>4</v>
      </c>
      <c r="K1411" s="20">
        <f>ROUND(1+(SUMPRODUCT(INDEX(CachTinhDiem!$B$8:$E$11,MATCH($B1411,CachTinhDiem!$A$8:$A$11,0),0),$G1411:$J1411)-1)*9/4,1)</f>
        <v>6.4</v>
      </c>
      <c r="L1411" s="20">
        <f>ROUND(1+(INDEX(CachTinhDiem!$B$15:$E$20,MATCH($C1411,CachTinhDiem!$A$15:$A$20,0),MATCH($B1411,CachTinhDiem!$B$14:$E$14,0))-1)*9/4,1)</f>
        <v>10</v>
      </c>
      <c r="M1411" s="19">
        <f t="shared" si="22"/>
        <v>0</v>
      </c>
      <c r="N1411" s="23">
        <f>MAX(0,1-M1411*CachTinhDiem!$B$25)</f>
        <v>1</v>
      </c>
      <c r="O1411" s="20">
        <f>ROUND((CachTinhDiem!$B$23*K1411+CachTinhDiem!$B$24*L1411)*N1411,1)</f>
        <v>7.5</v>
      </c>
      <c r="P1411" s="19" t="s">
        <v>3227</v>
      </c>
    </row>
    <row r="1412" spans="1:16" ht="15" customHeight="1" x14ac:dyDescent="0.35">
      <c r="A1412" s="18" t="s">
        <v>1106</v>
      </c>
      <c r="B1412" s="18" t="s">
        <v>3228</v>
      </c>
      <c r="C1412" s="18" t="s">
        <v>150</v>
      </c>
      <c r="D1412" s="19">
        <v>5</v>
      </c>
      <c r="E1412" s="19">
        <v>19</v>
      </c>
      <c r="F1412" s="19">
        <v>6</v>
      </c>
      <c r="G1412" s="19">
        <v>4</v>
      </c>
      <c r="H1412" s="19">
        <v>1</v>
      </c>
      <c r="I1412" s="19">
        <v>2</v>
      </c>
      <c r="J1412" s="19">
        <v>3</v>
      </c>
      <c r="K1412" s="20">
        <f>ROUND(1+(SUMPRODUCT(INDEX(CachTinhDiem!$B$8:$E$11,MATCH($B1412,CachTinhDiem!$A$8:$A$11,0),0),$G1412:$J1412)-1)*9/4,1)</f>
        <v>4.2</v>
      </c>
      <c r="L1412" s="20">
        <f>ROUND(1+(INDEX(CachTinhDiem!$B$15:$E$20,MATCH($C1412,CachTinhDiem!$A$15:$A$20,0),MATCH($B1412,CachTinhDiem!$B$14:$E$14,0))-1)*9/4,1)</f>
        <v>5.5</v>
      </c>
      <c r="M1412" s="19">
        <f t="shared" si="22"/>
        <v>0</v>
      </c>
      <c r="N1412" s="23">
        <f>MAX(0,1-M1412*CachTinhDiem!$B$25)</f>
        <v>1</v>
      </c>
      <c r="O1412" s="20">
        <f>ROUND((CachTinhDiem!$B$23*K1412+CachTinhDiem!$B$24*L1412)*N1412,1)</f>
        <v>4.5999999999999996</v>
      </c>
      <c r="P1412" s="19" t="s">
        <v>3225</v>
      </c>
    </row>
    <row r="1413" spans="1:16" ht="15" customHeight="1" x14ac:dyDescent="0.35">
      <c r="A1413" s="18" t="s">
        <v>1996</v>
      </c>
      <c r="B1413" s="18" t="s">
        <v>3228</v>
      </c>
      <c r="C1413" s="18" t="s">
        <v>110</v>
      </c>
      <c r="D1413" s="19">
        <v>19</v>
      </c>
      <c r="E1413" s="19">
        <v>36</v>
      </c>
      <c r="F1413" s="19">
        <v>26</v>
      </c>
      <c r="G1413" s="19">
        <v>2</v>
      </c>
      <c r="H1413" s="19">
        <v>5</v>
      </c>
      <c r="I1413" s="19">
        <v>2</v>
      </c>
      <c r="J1413" s="19">
        <v>4</v>
      </c>
      <c r="K1413" s="20">
        <f>ROUND(1+(SUMPRODUCT(INDEX(CachTinhDiem!$B$8:$E$11,MATCH($B1413,CachTinhDiem!$A$8:$A$11,0),0),$G1413:$J1413)-1)*9/4,1)</f>
        <v>7.3</v>
      </c>
      <c r="L1413" s="20">
        <f>ROUND(1+(INDEX(CachTinhDiem!$B$15:$E$20,MATCH($C1413,CachTinhDiem!$A$15:$A$20,0),MATCH($B1413,CachTinhDiem!$B$14:$E$14,0))-1)*9/4,1)</f>
        <v>7.8</v>
      </c>
      <c r="M1413" s="19">
        <f t="shared" si="22"/>
        <v>0</v>
      </c>
      <c r="N1413" s="23">
        <f>MAX(0,1-M1413*CachTinhDiem!$B$25)</f>
        <v>1</v>
      </c>
      <c r="O1413" s="20">
        <f>ROUND((CachTinhDiem!$B$23*K1413+CachTinhDiem!$B$24*L1413)*N1413,1)</f>
        <v>7.5</v>
      </c>
      <c r="P1413" s="19" t="s">
        <v>3227</v>
      </c>
    </row>
    <row r="1414" spans="1:16" ht="15" customHeight="1" x14ac:dyDescent="0.35">
      <c r="A1414" s="18" t="s">
        <v>521</v>
      </c>
      <c r="B1414" s="18" t="s">
        <v>3229</v>
      </c>
      <c r="C1414" s="18" t="s">
        <v>103</v>
      </c>
      <c r="D1414" s="19">
        <v>18</v>
      </c>
      <c r="E1414" s="19">
        <v>34</v>
      </c>
      <c r="F1414" s="19">
        <v>22</v>
      </c>
      <c r="G1414" s="19">
        <v>2</v>
      </c>
      <c r="H1414" s="19">
        <v>4</v>
      </c>
      <c r="I1414" s="19">
        <v>2</v>
      </c>
      <c r="J1414" s="19">
        <v>5</v>
      </c>
      <c r="K1414" s="20">
        <f>ROUND(1+(SUMPRODUCT(INDEX(CachTinhDiem!$B$8:$E$11,MATCH($B1414,CachTinhDiem!$A$8:$A$11,0),0),$G1414:$J1414)-1)*9/4,1)</f>
        <v>6.6</v>
      </c>
      <c r="L1414" s="20">
        <f>ROUND(1+(INDEX(CachTinhDiem!$B$15:$E$20,MATCH($C1414,CachTinhDiem!$A$15:$A$20,0),MATCH($B1414,CachTinhDiem!$B$14:$E$14,0))-1)*9/4,1)</f>
        <v>7.8</v>
      </c>
      <c r="M1414" s="19">
        <f t="shared" si="22"/>
        <v>0</v>
      </c>
      <c r="N1414" s="23">
        <f>MAX(0,1-M1414*CachTinhDiem!$B$25)</f>
        <v>1</v>
      </c>
      <c r="O1414" s="20">
        <f>ROUND((CachTinhDiem!$B$23*K1414+CachTinhDiem!$B$24*L1414)*N1414,1)</f>
        <v>7</v>
      </c>
      <c r="P1414" s="19" t="s">
        <v>3227</v>
      </c>
    </row>
    <row r="1415" spans="1:16" ht="15" customHeight="1" x14ac:dyDescent="0.35">
      <c r="A1415" s="18" t="s">
        <v>581</v>
      </c>
      <c r="B1415" s="18" t="s">
        <v>3224</v>
      </c>
      <c r="C1415" s="18" t="s">
        <v>103</v>
      </c>
      <c r="D1415" s="19">
        <v>5</v>
      </c>
      <c r="E1415" s="19">
        <v>14</v>
      </c>
      <c r="F1415" s="19">
        <v>11</v>
      </c>
      <c r="G1415" s="19">
        <v>4</v>
      </c>
      <c r="H1415" s="19">
        <v>1</v>
      </c>
      <c r="I1415" s="19">
        <v>2</v>
      </c>
      <c r="J1415" s="19">
        <v>4</v>
      </c>
      <c r="K1415" s="20">
        <f>ROUND(1+(SUMPRODUCT(INDEX(CachTinhDiem!$B$8:$E$11,MATCH($B1415,CachTinhDiem!$A$8:$A$11,0),0),$G1415:$J1415)-1)*9/4,1)</f>
        <v>4.2</v>
      </c>
      <c r="L1415" s="20">
        <f>ROUND(1+(INDEX(CachTinhDiem!$B$15:$E$20,MATCH($C1415,CachTinhDiem!$A$15:$A$20,0),MATCH($B1415,CachTinhDiem!$B$14:$E$14,0))-1)*9/4,1)</f>
        <v>3.3</v>
      </c>
      <c r="M1415" s="19">
        <f t="shared" si="22"/>
        <v>0</v>
      </c>
      <c r="N1415" s="23">
        <f>MAX(0,1-M1415*CachTinhDiem!$B$25)</f>
        <v>1</v>
      </c>
      <c r="O1415" s="20">
        <f>ROUND((CachTinhDiem!$B$23*K1415+CachTinhDiem!$B$24*L1415)*N1415,1)</f>
        <v>3.9</v>
      </c>
      <c r="P1415" s="19" t="s">
        <v>3227</v>
      </c>
    </row>
    <row r="1416" spans="1:16" ht="15" customHeight="1" x14ac:dyDescent="0.35">
      <c r="A1416" s="18" t="s">
        <v>727</v>
      </c>
      <c r="B1416" s="18" t="s">
        <v>3228</v>
      </c>
      <c r="C1416" s="18" t="s">
        <v>115</v>
      </c>
      <c r="D1416" s="19">
        <v>10</v>
      </c>
      <c r="E1416" s="19">
        <v>23</v>
      </c>
      <c r="F1416" s="19">
        <v>19</v>
      </c>
      <c r="G1416" s="19">
        <v>3</v>
      </c>
      <c r="H1416" s="19">
        <v>3</v>
      </c>
      <c r="I1416" s="19">
        <v>3</v>
      </c>
      <c r="J1416" s="19">
        <v>2</v>
      </c>
      <c r="K1416" s="20">
        <f>ROUND(1+(SUMPRODUCT(INDEX(CachTinhDiem!$B$8:$E$11,MATCH($B1416,CachTinhDiem!$A$8:$A$11,0),0),$G1416:$J1416)-1)*9/4,1)</f>
        <v>4.2</v>
      </c>
      <c r="L1416" s="20">
        <f>ROUND(1+(INDEX(CachTinhDiem!$B$15:$E$20,MATCH($C1416,CachTinhDiem!$A$15:$A$20,0),MATCH($B1416,CachTinhDiem!$B$14:$E$14,0))-1)*9/4,1)</f>
        <v>5.5</v>
      </c>
      <c r="M1416" s="19">
        <f t="shared" si="22"/>
        <v>0</v>
      </c>
      <c r="N1416" s="23">
        <f>MAX(0,1-M1416*CachTinhDiem!$B$25)</f>
        <v>1</v>
      </c>
      <c r="O1416" s="20">
        <f>ROUND((CachTinhDiem!$B$23*K1416+CachTinhDiem!$B$24*L1416)*N1416,1)</f>
        <v>4.5999999999999996</v>
      </c>
      <c r="P1416" s="19" t="s">
        <v>3227</v>
      </c>
    </row>
    <row r="1417" spans="1:16" ht="15" customHeight="1" x14ac:dyDescent="0.35">
      <c r="A1417" s="18" t="s">
        <v>2965</v>
      </c>
      <c r="B1417" s="18" t="s">
        <v>3228</v>
      </c>
      <c r="C1417" s="18" t="s">
        <v>90</v>
      </c>
      <c r="D1417" s="19">
        <v>15</v>
      </c>
      <c r="E1417" s="19">
        <v>33</v>
      </c>
      <c r="F1417" s="19">
        <v>23</v>
      </c>
      <c r="G1417" s="19">
        <v>2</v>
      </c>
      <c r="H1417" s="19">
        <v>2</v>
      </c>
      <c r="I1417" s="19">
        <v>3</v>
      </c>
      <c r="J1417" s="19">
        <v>3</v>
      </c>
      <c r="K1417" s="20">
        <f>ROUND(1+(SUMPRODUCT(INDEX(CachTinhDiem!$B$8:$E$11,MATCH($B1417,CachTinhDiem!$A$8:$A$11,0),0),$G1417:$J1417)-1)*9/4,1)</f>
        <v>5.0999999999999996</v>
      </c>
      <c r="L1417" s="20">
        <f>ROUND(1+(INDEX(CachTinhDiem!$B$15:$E$20,MATCH($C1417,CachTinhDiem!$A$15:$A$20,0),MATCH($B1417,CachTinhDiem!$B$14:$E$14,0))-1)*9/4,1)</f>
        <v>3.3</v>
      </c>
      <c r="M1417" s="19">
        <f t="shared" si="22"/>
        <v>0</v>
      </c>
      <c r="N1417" s="23">
        <f>MAX(0,1-M1417*CachTinhDiem!$B$25)</f>
        <v>1</v>
      </c>
      <c r="O1417" s="20">
        <f>ROUND((CachTinhDiem!$B$23*K1417+CachTinhDiem!$B$24*L1417)*N1417,1)</f>
        <v>4.5999999999999996</v>
      </c>
      <c r="P1417" s="19" t="s">
        <v>3227</v>
      </c>
    </row>
    <row r="1418" spans="1:16" ht="15" customHeight="1" x14ac:dyDescent="0.35">
      <c r="A1418" s="18" t="s">
        <v>802</v>
      </c>
      <c r="B1418" s="18" t="s">
        <v>3229</v>
      </c>
      <c r="C1418" s="18" t="s">
        <v>115</v>
      </c>
      <c r="D1418" s="19">
        <v>5</v>
      </c>
      <c r="E1418" s="19">
        <v>10</v>
      </c>
      <c r="F1418" s="19">
        <v>10</v>
      </c>
      <c r="G1418" s="19">
        <v>5</v>
      </c>
      <c r="H1418" s="19">
        <v>2</v>
      </c>
      <c r="I1418" s="19">
        <v>3</v>
      </c>
      <c r="J1418" s="19">
        <v>2</v>
      </c>
      <c r="K1418" s="20">
        <f>ROUND(1+(SUMPRODUCT(INDEX(CachTinhDiem!$B$8:$E$11,MATCH($B1418,CachTinhDiem!$A$8:$A$11,0),0),$G1418:$J1418)-1)*9/4,1)</f>
        <v>4.5999999999999996</v>
      </c>
      <c r="L1418" s="20">
        <f>ROUND(1+(INDEX(CachTinhDiem!$B$15:$E$20,MATCH($C1418,CachTinhDiem!$A$15:$A$20,0),MATCH($B1418,CachTinhDiem!$B$14:$E$14,0))-1)*9/4,1)</f>
        <v>10</v>
      </c>
      <c r="M1418" s="19">
        <f t="shared" si="22"/>
        <v>0</v>
      </c>
      <c r="N1418" s="23">
        <f>MAX(0,1-M1418*CachTinhDiem!$B$25)</f>
        <v>1</v>
      </c>
      <c r="O1418" s="20">
        <f>ROUND((CachTinhDiem!$B$23*K1418+CachTinhDiem!$B$24*L1418)*N1418,1)</f>
        <v>6.2</v>
      </c>
      <c r="P1418" s="19" t="s">
        <v>3227</v>
      </c>
    </row>
    <row r="1419" spans="1:16" ht="15" customHeight="1" x14ac:dyDescent="0.35">
      <c r="A1419" s="18" t="s">
        <v>708</v>
      </c>
      <c r="B1419" s="18" t="s">
        <v>3229</v>
      </c>
      <c r="C1419" s="18" t="s">
        <v>110</v>
      </c>
      <c r="D1419" s="19">
        <v>23</v>
      </c>
      <c r="E1419" s="19">
        <v>37</v>
      </c>
      <c r="F1419" s="19">
        <v>40</v>
      </c>
      <c r="G1419" s="19">
        <v>1</v>
      </c>
      <c r="H1419" s="19">
        <v>5</v>
      </c>
      <c r="I1419" s="19">
        <v>2</v>
      </c>
      <c r="J1419" s="19">
        <v>4</v>
      </c>
      <c r="K1419" s="20">
        <f>ROUND(1+(SUMPRODUCT(INDEX(CachTinhDiem!$B$8:$E$11,MATCH($B1419,CachTinhDiem!$A$8:$A$11,0),0),$G1419:$J1419)-1)*9/4,1)</f>
        <v>6.4</v>
      </c>
      <c r="L1419" s="20">
        <f>ROUND(1+(INDEX(CachTinhDiem!$B$15:$E$20,MATCH($C1419,CachTinhDiem!$A$15:$A$20,0),MATCH($B1419,CachTinhDiem!$B$14:$E$14,0))-1)*9/4,1)</f>
        <v>7.8</v>
      </c>
      <c r="M1419" s="19">
        <f t="shared" si="22"/>
        <v>3</v>
      </c>
      <c r="N1419" s="23">
        <f>MAX(0,1-M1419*CachTinhDiem!$B$25)</f>
        <v>0.7</v>
      </c>
      <c r="O1419" s="20">
        <f>ROUND((CachTinhDiem!$B$23*K1419+CachTinhDiem!$B$24*L1419)*N1419,1)</f>
        <v>4.8</v>
      </c>
      <c r="P1419" s="19" t="s">
        <v>3227</v>
      </c>
    </row>
    <row r="1420" spans="1:16" ht="15" customHeight="1" x14ac:dyDescent="0.35">
      <c r="A1420" s="18" t="s">
        <v>2127</v>
      </c>
      <c r="B1420" s="18" t="s">
        <v>3229</v>
      </c>
      <c r="C1420" s="18" t="s">
        <v>150</v>
      </c>
      <c r="D1420" s="19">
        <v>9</v>
      </c>
      <c r="E1420" s="19">
        <v>24</v>
      </c>
      <c r="F1420" s="19">
        <v>8</v>
      </c>
      <c r="G1420" s="19">
        <v>3</v>
      </c>
      <c r="H1420" s="19">
        <v>1</v>
      </c>
      <c r="I1420" s="19">
        <v>3</v>
      </c>
      <c r="J1420" s="19">
        <v>3</v>
      </c>
      <c r="K1420" s="20">
        <f>ROUND(1+(SUMPRODUCT(INDEX(CachTinhDiem!$B$8:$E$11,MATCH($B1420,CachTinhDiem!$A$8:$A$11,0),0),$G1420:$J1420)-1)*9/4,1)</f>
        <v>4.2</v>
      </c>
      <c r="L1420" s="20">
        <f>ROUND(1+(INDEX(CachTinhDiem!$B$15:$E$20,MATCH($C1420,CachTinhDiem!$A$15:$A$20,0),MATCH($B1420,CachTinhDiem!$B$14:$E$14,0))-1)*9/4,1)</f>
        <v>7.8</v>
      </c>
      <c r="M1420" s="19">
        <f t="shared" si="22"/>
        <v>1</v>
      </c>
      <c r="N1420" s="23">
        <f>MAX(0,1-M1420*CachTinhDiem!$B$25)</f>
        <v>0.9</v>
      </c>
      <c r="O1420" s="20">
        <f>ROUND((CachTinhDiem!$B$23*K1420+CachTinhDiem!$B$24*L1420)*N1420,1)</f>
        <v>4.8</v>
      </c>
      <c r="P1420" s="19" t="s">
        <v>3227</v>
      </c>
    </row>
    <row r="1421" spans="1:16" ht="15" customHeight="1" x14ac:dyDescent="0.35">
      <c r="A1421" s="18" t="s">
        <v>1353</v>
      </c>
      <c r="B1421" s="18" t="s">
        <v>3224</v>
      </c>
      <c r="C1421" s="18" t="s">
        <v>138</v>
      </c>
      <c r="D1421" s="19">
        <v>13</v>
      </c>
      <c r="E1421" s="19">
        <v>30</v>
      </c>
      <c r="F1421" s="19">
        <v>26</v>
      </c>
      <c r="G1421" s="19">
        <v>2</v>
      </c>
      <c r="H1421" s="19">
        <v>3</v>
      </c>
      <c r="I1421" s="19">
        <v>3</v>
      </c>
      <c r="J1421" s="19">
        <v>3</v>
      </c>
      <c r="K1421" s="20">
        <f>ROUND(1+(SUMPRODUCT(INDEX(CachTinhDiem!$B$8:$E$11,MATCH($B1421,CachTinhDiem!$A$8:$A$11,0),0),$G1421:$J1421)-1)*9/4,1)</f>
        <v>5.0999999999999996</v>
      </c>
      <c r="L1421" s="20">
        <f>ROUND(1+(INDEX(CachTinhDiem!$B$15:$E$20,MATCH($C1421,CachTinhDiem!$A$15:$A$20,0),MATCH($B1421,CachTinhDiem!$B$14:$E$14,0))-1)*9/4,1)</f>
        <v>10</v>
      </c>
      <c r="M1421" s="19">
        <f t="shared" si="22"/>
        <v>0</v>
      </c>
      <c r="N1421" s="23">
        <f>MAX(0,1-M1421*CachTinhDiem!$B$25)</f>
        <v>1</v>
      </c>
      <c r="O1421" s="20">
        <f>ROUND((CachTinhDiem!$B$23*K1421+CachTinhDiem!$B$24*L1421)*N1421,1)</f>
        <v>6.6</v>
      </c>
      <c r="P1421" s="19" t="s">
        <v>3225</v>
      </c>
    </row>
    <row r="1422" spans="1:16" ht="15" customHeight="1" x14ac:dyDescent="0.35">
      <c r="A1422" s="18" t="s">
        <v>345</v>
      </c>
      <c r="B1422" s="18" t="s">
        <v>3226</v>
      </c>
      <c r="C1422" s="18" t="s">
        <v>110</v>
      </c>
      <c r="D1422" s="19">
        <v>5</v>
      </c>
      <c r="E1422" s="19">
        <v>13</v>
      </c>
      <c r="F1422" s="19">
        <v>40</v>
      </c>
      <c r="G1422" s="19">
        <v>5</v>
      </c>
      <c r="H1422" s="19">
        <v>2</v>
      </c>
      <c r="I1422" s="19">
        <v>2</v>
      </c>
      <c r="J1422" s="19">
        <v>3</v>
      </c>
      <c r="K1422" s="20">
        <f>ROUND(1+(SUMPRODUCT(INDEX(CachTinhDiem!$B$8:$E$11,MATCH($B1422,CachTinhDiem!$A$8:$A$11,0),0),$G1422:$J1422)-1)*9/4,1)</f>
        <v>3.7</v>
      </c>
      <c r="L1422" s="20">
        <f>ROUND(1+(INDEX(CachTinhDiem!$B$15:$E$20,MATCH($C1422,CachTinhDiem!$A$15:$A$20,0),MATCH($B1422,CachTinhDiem!$B$14:$E$14,0))-1)*9/4,1)</f>
        <v>5.5</v>
      </c>
      <c r="M1422" s="19">
        <f t="shared" si="22"/>
        <v>27</v>
      </c>
      <c r="N1422" s="23">
        <f>MAX(0,1-M1422*CachTinhDiem!$B$25)</f>
        <v>0</v>
      </c>
      <c r="O1422" s="20">
        <f>ROUND((CachTinhDiem!$B$23*K1422+CachTinhDiem!$B$24*L1422)*N1422,1)</f>
        <v>0</v>
      </c>
      <c r="P1422" s="19" t="s">
        <v>3227</v>
      </c>
    </row>
    <row r="1423" spans="1:16" ht="15" customHeight="1" x14ac:dyDescent="0.35">
      <c r="A1423" s="18" t="s">
        <v>1671</v>
      </c>
      <c r="B1423" s="18" t="s">
        <v>3226</v>
      </c>
      <c r="C1423" s="18" t="s">
        <v>115</v>
      </c>
      <c r="D1423" s="19">
        <v>5</v>
      </c>
      <c r="E1423" s="19">
        <v>20</v>
      </c>
      <c r="F1423" s="19">
        <v>30</v>
      </c>
      <c r="G1423" s="19">
        <v>4</v>
      </c>
      <c r="H1423" s="19">
        <v>1</v>
      </c>
      <c r="I1423" s="19">
        <v>3</v>
      </c>
      <c r="J1423" s="19">
        <v>2</v>
      </c>
      <c r="K1423" s="20">
        <f>ROUND(1+(SUMPRODUCT(INDEX(CachTinhDiem!$B$8:$E$11,MATCH($B1423,CachTinhDiem!$A$8:$A$11,0),0),$G1423:$J1423)-1)*9/4,1)</f>
        <v>3.7</v>
      </c>
      <c r="L1423" s="20">
        <f>ROUND(1+(INDEX(CachTinhDiem!$B$15:$E$20,MATCH($C1423,CachTinhDiem!$A$15:$A$20,0),MATCH($B1423,CachTinhDiem!$B$14:$E$14,0))-1)*9/4,1)</f>
        <v>10</v>
      </c>
      <c r="M1423" s="19">
        <f t="shared" si="22"/>
        <v>10</v>
      </c>
      <c r="N1423" s="23">
        <f>MAX(0,1-M1423*CachTinhDiem!$B$25)</f>
        <v>0</v>
      </c>
      <c r="O1423" s="20">
        <f>ROUND((CachTinhDiem!$B$23*K1423+CachTinhDiem!$B$24*L1423)*N1423,1)</f>
        <v>0</v>
      </c>
      <c r="P1423" s="19" t="s">
        <v>3227</v>
      </c>
    </row>
    <row r="1424" spans="1:16" ht="15" customHeight="1" x14ac:dyDescent="0.35">
      <c r="A1424" s="18" t="s">
        <v>2438</v>
      </c>
      <c r="B1424" s="18" t="s">
        <v>3224</v>
      </c>
      <c r="C1424" s="18" t="s">
        <v>110</v>
      </c>
      <c r="D1424" s="19">
        <v>5</v>
      </c>
      <c r="E1424" s="19">
        <v>13</v>
      </c>
      <c r="F1424" s="19">
        <v>13</v>
      </c>
      <c r="G1424" s="19">
        <v>5</v>
      </c>
      <c r="H1424" s="19">
        <v>1</v>
      </c>
      <c r="I1424" s="19">
        <v>2</v>
      </c>
      <c r="J1424" s="19">
        <v>4</v>
      </c>
      <c r="K1424" s="20">
        <f>ROUND(1+(SUMPRODUCT(INDEX(CachTinhDiem!$B$8:$E$11,MATCH($B1424,CachTinhDiem!$A$8:$A$11,0),0),$G1424:$J1424)-1)*9/4,1)</f>
        <v>4.5999999999999996</v>
      </c>
      <c r="L1424" s="20">
        <f>ROUND(1+(INDEX(CachTinhDiem!$B$15:$E$20,MATCH($C1424,CachTinhDiem!$A$15:$A$20,0),MATCH($B1424,CachTinhDiem!$B$14:$E$14,0))-1)*9/4,1)</f>
        <v>5.5</v>
      </c>
      <c r="M1424" s="19">
        <f t="shared" si="22"/>
        <v>0</v>
      </c>
      <c r="N1424" s="23">
        <f>MAX(0,1-M1424*CachTinhDiem!$B$25)</f>
        <v>1</v>
      </c>
      <c r="O1424" s="20">
        <f>ROUND((CachTinhDiem!$B$23*K1424+CachTinhDiem!$B$24*L1424)*N1424,1)</f>
        <v>4.9000000000000004</v>
      </c>
      <c r="P1424" s="19" t="s">
        <v>3227</v>
      </c>
    </row>
    <row r="1425" spans="1:16" ht="15" customHeight="1" x14ac:dyDescent="0.35">
      <c r="A1425" s="18" t="s">
        <v>495</v>
      </c>
      <c r="B1425" s="18" t="s">
        <v>3228</v>
      </c>
      <c r="C1425" s="18" t="s">
        <v>115</v>
      </c>
      <c r="D1425" s="19">
        <v>19</v>
      </c>
      <c r="E1425" s="19">
        <v>38</v>
      </c>
      <c r="F1425" s="19">
        <v>5</v>
      </c>
      <c r="G1425" s="19">
        <v>2</v>
      </c>
      <c r="H1425" s="19">
        <v>5</v>
      </c>
      <c r="I1425" s="19">
        <v>3</v>
      </c>
      <c r="J1425" s="19">
        <v>4</v>
      </c>
      <c r="K1425" s="20">
        <f>ROUND(1+(SUMPRODUCT(INDEX(CachTinhDiem!$B$8:$E$11,MATCH($B1425,CachTinhDiem!$A$8:$A$11,0),0),$G1425:$J1425)-1)*9/4,1)</f>
        <v>7.8</v>
      </c>
      <c r="L1425" s="20">
        <f>ROUND(1+(INDEX(CachTinhDiem!$B$15:$E$20,MATCH($C1425,CachTinhDiem!$A$15:$A$20,0),MATCH($B1425,CachTinhDiem!$B$14:$E$14,0))-1)*9/4,1)</f>
        <v>5.5</v>
      </c>
      <c r="M1425" s="19">
        <f t="shared" si="22"/>
        <v>14</v>
      </c>
      <c r="N1425" s="23">
        <f>MAX(0,1-M1425*CachTinhDiem!$B$25)</f>
        <v>0</v>
      </c>
      <c r="O1425" s="20">
        <f>ROUND((CachTinhDiem!$B$23*K1425+CachTinhDiem!$B$24*L1425)*N1425,1)</f>
        <v>0</v>
      </c>
      <c r="P1425" s="19" t="s">
        <v>3225</v>
      </c>
    </row>
    <row r="1426" spans="1:16" ht="15" customHeight="1" x14ac:dyDescent="0.35">
      <c r="A1426" s="18" t="s">
        <v>1639</v>
      </c>
      <c r="B1426" s="18" t="s">
        <v>3228</v>
      </c>
      <c r="C1426" s="18" t="s">
        <v>115</v>
      </c>
      <c r="D1426" s="19">
        <v>10</v>
      </c>
      <c r="E1426" s="19">
        <v>29</v>
      </c>
      <c r="F1426" s="19">
        <v>23</v>
      </c>
      <c r="G1426" s="19">
        <v>2</v>
      </c>
      <c r="H1426" s="19">
        <v>3</v>
      </c>
      <c r="I1426" s="19">
        <v>5</v>
      </c>
      <c r="J1426" s="19">
        <v>2</v>
      </c>
      <c r="K1426" s="20">
        <f>ROUND(1+(SUMPRODUCT(INDEX(CachTinhDiem!$B$8:$E$11,MATCH($B1426,CachTinhDiem!$A$8:$A$11,0),0),$G1426:$J1426)-1)*9/4,1)</f>
        <v>5.0999999999999996</v>
      </c>
      <c r="L1426" s="20">
        <f>ROUND(1+(INDEX(CachTinhDiem!$B$15:$E$20,MATCH($C1426,CachTinhDiem!$A$15:$A$20,0),MATCH($B1426,CachTinhDiem!$B$14:$E$14,0))-1)*9/4,1)</f>
        <v>5.5</v>
      </c>
      <c r="M1426" s="19">
        <f t="shared" si="22"/>
        <v>0</v>
      </c>
      <c r="N1426" s="23">
        <f>MAX(0,1-M1426*CachTinhDiem!$B$25)</f>
        <v>1</v>
      </c>
      <c r="O1426" s="20">
        <f>ROUND((CachTinhDiem!$B$23*K1426+CachTinhDiem!$B$24*L1426)*N1426,1)</f>
        <v>5.2</v>
      </c>
      <c r="P1426" s="19" t="s">
        <v>3227</v>
      </c>
    </row>
    <row r="1427" spans="1:16" ht="15" customHeight="1" x14ac:dyDescent="0.35">
      <c r="A1427" s="18" t="s">
        <v>1250</v>
      </c>
      <c r="B1427" s="18" t="s">
        <v>3228</v>
      </c>
      <c r="C1427" s="18" t="s">
        <v>115</v>
      </c>
      <c r="D1427" s="19">
        <v>5</v>
      </c>
      <c r="E1427" s="19">
        <v>14</v>
      </c>
      <c r="F1427" s="19">
        <v>7</v>
      </c>
      <c r="G1427" s="19">
        <v>4</v>
      </c>
      <c r="H1427" s="19">
        <v>2</v>
      </c>
      <c r="I1427" s="19">
        <v>2</v>
      </c>
      <c r="J1427" s="19">
        <v>2</v>
      </c>
      <c r="K1427" s="20">
        <f>ROUND(1+(SUMPRODUCT(INDEX(CachTinhDiem!$B$8:$E$11,MATCH($B1427,CachTinhDiem!$A$8:$A$11,0),0),$G1427:$J1427)-1)*9/4,1)</f>
        <v>3.3</v>
      </c>
      <c r="L1427" s="20">
        <f>ROUND(1+(INDEX(CachTinhDiem!$B$15:$E$20,MATCH($C1427,CachTinhDiem!$A$15:$A$20,0),MATCH($B1427,CachTinhDiem!$B$14:$E$14,0))-1)*9/4,1)</f>
        <v>5.5</v>
      </c>
      <c r="M1427" s="19">
        <f t="shared" si="22"/>
        <v>0</v>
      </c>
      <c r="N1427" s="23">
        <f>MAX(0,1-M1427*CachTinhDiem!$B$25)</f>
        <v>1</v>
      </c>
      <c r="O1427" s="20">
        <f>ROUND((CachTinhDiem!$B$23*K1427+CachTinhDiem!$B$24*L1427)*N1427,1)</f>
        <v>4</v>
      </c>
      <c r="P1427" s="19" t="s">
        <v>3227</v>
      </c>
    </row>
    <row r="1428" spans="1:16" ht="15" customHeight="1" x14ac:dyDescent="0.35">
      <c r="A1428" s="18" t="s">
        <v>1828</v>
      </c>
      <c r="B1428" s="18" t="s">
        <v>3226</v>
      </c>
      <c r="C1428" s="18" t="s">
        <v>115</v>
      </c>
      <c r="D1428" s="19">
        <v>8</v>
      </c>
      <c r="E1428" s="19">
        <v>21</v>
      </c>
      <c r="F1428" s="19">
        <v>27</v>
      </c>
      <c r="G1428" s="19">
        <v>4</v>
      </c>
      <c r="H1428" s="19">
        <v>3</v>
      </c>
      <c r="I1428" s="19">
        <v>3</v>
      </c>
      <c r="J1428" s="19">
        <v>2</v>
      </c>
      <c r="K1428" s="20">
        <f>ROUND(1+(SUMPRODUCT(INDEX(CachTinhDiem!$B$8:$E$11,MATCH($B1428,CachTinhDiem!$A$8:$A$11,0),0),$G1428:$J1428)-1)*9/4,1)</f>
        <v>5.0999999999999996</v>
      </c>
      <c r="L1428" s="20">
        <f>ROUND(1+(INDEX(CachTinhDiem!$B$15:$E$20,MATCH($C1428,CachTinhDiem!$A$15:$A$20,0),MATCH($B1428,CachTinhDiem!$B$14:$E$14,0))-1)*9/4,1)</f>
        <v>10</v>
      </c>
      <c r="M1428" s="19">
        <f t="shared" si="22"/>
        <v>6</v>
      </c>
      <c r="N1428" s="23">
        <f>MAX(0,1-M1428*CachTinhDiem!$B$25)</f>
        <v>0.39999999999999991</v>
      </c>
      <c r="O1428" s="20">
        <f>ROUND((CachTinhDiem!$B$23*K1428+CachTinhDiem!$B$24*L1428)*N1428,1)</f>
        <v>2.6</v>
      </c>
      <c r="P1428" s="19" t="s">
        <v>3227</v>
      </c>
    </row>
    <row r="1429" spans="1:16" ht="15" customHeight="1" x14ac:dyDescent="0.35">
      <c r="A1429" s="18" t="s">
        <v>2086</v>
      </c>
      <c r="B1429" s="18" t="s">
        <v>3224</v>
      </c>
      <c r="C1429" s="18" t="s">
        <v>115</v>
      </c>
      <c r="D1429" s="19">
        <v>10</v>
      </c>
      <c r="E1429" s="19">
        <v>29</v>
      </c>
      <c r="F1429" s="19">
        <v>10</v>
      </c>
      <c r="G1429" s="19">
        <v>2</v>
      </c>
      <c r="H1429" s="19">
        <v>3</v>
      </c>
      <c r="I1429" s="19">
        <v>4</v>
      </c>
      <c r="J1429" s="19">
        <v>2</v>
      </c>
      <c r="K1429" s="20">
        <f>ROUND(1+(SUMPRODUCT(INDEX(CachTinhDiem!$B$8:$E$11,MATCH($B1429,CachTinhDiem!$A$8:$A$11,0),0),$G1429:$J1429)-1)*9/4,1)</f>
        <v>6</v>
      </c>
      <c r="L1429" s="20">
        <f>ROUND(1+(INDEX(CachTinhDiem!$B$15:$E$20,MATCH($C1429,CachTinhDiem!$A$15:$A$20,0),MATCH($B1429,CachTinhDiem!$B$14:$E$14,0))-1)*9/4,1)</f>
        <v>7.8</v>
      </c>
      <c r="M1429" s="19">
        <f t="shared" si="22"/>
        <v>0</v>
      </c>
      <c r="N1429" s="23">
        <f>MAX(0,1-M1429*CachTinhDiem!$B$25)</f>
        <v>1</v>
      </c>
      <c r="O1429" s="20">
        <f>ROUND((CachTinhDiem!$B$23*K1429+CachTinhDiem!$B$24*L1429)*N1429,1)</f>
        <v>6.5</v>
      </c>
      <c r="P1429" s="19" t="s">
        <v>3227</v>
      </c>
    </row>
    <row r="1430" spans="1:16" ht="15" customHeight="1" x14ac:dyDescent="0.35">
      <c r="A1430" s="18" t="s">
        <v>2640</v>
      </c>
      <c r="B1430" s="18" t="s">
        <v>3226</v>
      </c>
      <c r="C1430" s="18" t="s">
        <v>138</v>
      </c>
      <c r="D1430" s="19">
        <v>6</v>
      </c>
      <c r="E1430" s="19">
        <v>40</v>
      </c>
      <c r="F1430" s="19">
        <v>26</v>
      </c>
      <c r="G1430" s="19">
        <v>3</v>
      </c>
      <c r="H1430" s="19">
        <v>5</v>
      </c>
      <c r="I1430" s="19">
        <v>5</v>
      </c>
      <c r="J1430" s="19">
        <v>2</v>
      </c>
      <c r="K1430" s="20">
        <f>ROUND(1+(SUMPRODUCT(INDEX(CachTinhDiem!$B$8:$E$11,MATCH($B1430,CachTinhDiem!$A$8:$A$11,0),0),$G1430:$J1430)-1)*9/4,1)</f>
        <v>8.6999999999999993</v>
      </c>
      <c r="L1430" s="20">
        <f>ROUND(1+(INDEX(CachTinhDiem!$B$15:$E$20,MATCH($C1430,CachTinhDiem!$A$15:$A$20,0),MATCH($B1430,CachTinhDiem!$B$14:$E$14,0))-1)*9/4,1)</f>
        <v>7.8</v>
      </c>
      <c r="M1430" s="19">
        <f t="shared" si="22"/>
        <v>0</v>
      </c>
      <c r="N1430" s="23">
        <f>MAX(0,1-M1430*CachTinhDiem!$B$25)</f>
        <v>1</v>
      </c>
      <c r="O1430" s="20">
        <f>ROUND((CachTinhDiem!$B$23*K1430+CachTinhDiem!$B$24*L1430)*N1430,1)</f>
        <v>8.4</v>
      </c>
      <c r="P1430" s="19" t="s">
        <v>3227</v>
      </c>
    </row>
    <row r="1431" spans="1:16" ht="15" customHeight="1" x14ac:dyDescent="0.35">
      <c r="A1431" s="18" t="s">
        <v>1437</v>
      </c>
      <c r="B1431" s="18" t="s">
        <v>3224</v>
      </c>
      <c r="C1431" s="18" t="s">
        <v>115</v>
      </c>
      <c r="D1431" s="19">
        <v>11</v>
      </c>
      <c r="E1431" s="19">
        <v>30</v>
      </c>
      <c r="F1431" s="19">
        <v>27</v>
      </c>
      <c r="G1431" s="19">
        <v>2</v>
      </c>
      <c r="H1431" s="19">
        <v>3</v>
      </c>
      <c r="I1431" s="19">
        <v>3</v>
      </c>
      <c r="J1431" s="19">
        <v>2</v>
      </c>
      <c r="K1431" s="20">
        <f>ROUND(1+(SUMPRODUCT(INDEX(CachTinhDiem!$B$8:$E$11,MATCH($B1431,CachTinhDiem!$A$8:$A$11,0),0),$G1431:$J1431)-1)*9/4,1)</f>
        <v>4.8</v>
      </c>
      <c r="L1431" s="20">
        <f>ROUND(1+(INDEX(CachTinhDiem!$B$15:$E$20,MATCH($C1431,CachTinhDiem!$A$15:$A$20,0),MATCH($B1431,CachTinhDiem!$B$14:$E$14,0))-1)*9/4,1)</f>
        <v>7.8</v>
      </c>
      <c r="M1431" s="19">
        <f t="shared" si="22"/>
        <v>0</v>
      </c>
      <c r="N1431" s="23">
        <f>MAX(0,1-M1431*CachTinhDiem!$B$25)</f>
        <v>1</v>
      </c>
      <c r="O1431" s="20">
        <f>ROUND((CachTinhDiem!$B$23*K1431+CachTinhDiem!$B$24*L1431)*N1431,1)</f>
        <v>5.7</v>
      </c>
      <c r="P1431" s="19" t="s">
        <v>3227</v>
      </c>
    </row>
    <row r="1432" spans="1:16" ht="15" customHeight="1" x14ac:dyDescent="0.35">
      <c r="A1432" s="18" t="s">
        <v>2676</v>
      </c>
      <c r="B1432" s="18" t="s">
        <v>3229</v>
      </c>
      <c r="C1432" s="18" t="s">
        <v>115</v>
      </c>
      <c r="D1432" s="19">
        <v>17</v>
      </c>
      <c r="E1432" s="19">
        <v>37</v>
      </c>
      <c r="F1432" s="19">
        <v>37</v>
      </c>
      <c r="G1432" s="19">
        <v>2</v>
      </c>
      <c r="H1432" s="19">
        <v>4</v>
      </c>
      <c r="I1432" s="19">
        <v>5</v>
      </c>
      <c r="J1432" s="19">
        <v>3</v>
      </c>
      <c r="K1432" s="20">
        <f>ROUND(1+(SUMPRODUCT(INDEX(CachTinhDiem!$B$8:$E$11,MATCH($B1432,CachTinhDiem!$A$8:$A$11,0),0),$G1432:$J1432)-1)*9/4,1)</f>
        <v>7.3</v>
      </c>
      <c r="L1432" s="20">
        <f>ROUND(1+(INDEX(CachTinhDiem!$B$15:$E$20,MATCH($C1432,CachTinhDiem!$A$15:$A$20,0),MATCH($B1432,CachTinhDiem!$B$14:$E$14,0))-1)*9/4,1)</f>
        <v>10</v>
      </c>
      <c r="M1432" s="19">
        <f t="shared" si="22"/>
        <v>0</v>
      </c>
      <c r="N1432" s="23">
        <f>MAX(0,1-M1432*CachTinhDiem!$B$25)</f>
        <v>1</v>
      </c>
      <c r="O1432" s="20">
        <f>ROUND((CachTinhDiem!$B$23*K1432+CachTinhDiem!$B$24*L1432)*N1432,1)</f>
        <v>8.1</v>
      </c>
      <c r="P1432" s="19" t="s">
        <v>3227</v>
      </c>
    </row>
    <row r="1433" spans="1:16" ht="15" customHeight="1" x14ac:dyDescent="0.35">
      <c r="A1433" s="18" t="s">
        <v>627</v>
      </c>
      <c r="B1433" s="18" t="s">
        <v>3229</v>
      </c>
      <c r="C1433" s="18" t="s">
        <v>103</v>
      </c>
      <c r="D1433" s="19">
        <v>13</v>
      </c>
      <c r="E1433" s="19">
        <v>29</v>
      </c>
      <c r="F1433" s="19">
        <v>28</v>
      </c>
      <c r="G1433" s="19">
        <v>2</v>
      </c>
      <c r="H1433" s="19">
        <v>5</v>
      </c>
      <c r="I1433" s="19">
        <v>2</v>
      </c>
      <c r="J1433" s="19">
        <v>4</v>
      </c>
      <c r="K1433" s="20">
        <f>ROUND(1+(SUMPRODUCT(INDEX(CachTinhDiem!$B$8:$E$11,MATCH($B1433,CachTinhDiem!$A$8:$A$11,0),0),$G1433:$J1433)-1)*9/4,1)</f>
        <v>6.6</v>
      </c>
      <c r="L1433" s="20">
        <f>ROUND(1+(INDEX(CachTinhDiem!$B$15:$E$20,MATCH($C1433,CachTinhDiem!$A$15:$A$20,0),MATCH($B1433,CachTinhDiem!$B$14:$E$14,0))-1)*9/4,1)</f>
        <v>7.8</v>
      </c>
      <c r="M1433" s="19">
        <f t="shared" si="22"/>
        <v>0</v>
      </c>
      <c r="N1433" s="23">
        <f>MAX(0,1-M1433*CachTinhDiem!$B$25)</f>
        <v>1</v>
      </c>
      <c r="O1433" s="20">
        <f>ROUND((CachTinhDiem!$B$23*K1433+CachTinhDiem!$B$24*L1433)*N1433,1)</f>
        <v>7</v>
      </c>
      <c r="P1433" s="19" t="s">
        <v>3227</v>
      </c>
    </row>
    <row r="1434" spans="1:16" ht="15" customHeight="1" x14ac:dyDescent="0.35">
      <c r="A1434" s="18" t="s">
        <v>1079</v>
      </c>
      <c r="B1434" s="18" t="s">
        <v>3229</v>
      </c>
      <c r="C1434" s="18" t="s">
        <v>138</v>
      </c>
      <c r="D1434" s="19">
        <v>27</v>
      </c>
      <c r="E1434" s="19">
        <v>40</v>
      </c>
      <c r="F1434" s="19">
        <v>7</v>
      </c>
      <c r="G1434" s="19">
        <v>2</v>
      </c>
      <c r="H1434" s="19">
        <v>4</v>
      </c>
      <c r="I1434" s="19">
        <v>4</v>
      </c>
      <c r="J1434" s="19">
        <v>4</v>
      </c>
      <c r="K1434" s="20">
        <f>ROUND(1+(SUMPRODUCT(INDEX(CachTinhDiem!$B$8:$E$11,MATCH($B1434,CachTinhDiem!$A$8:$A$11,0),0),$G1434:$J1434)-1)*9/4,1)</f>
        <v>7.3</v>
      </c>
      <c r="L1434" s="20">
        <f>ROUND(1+(INDEX(CachTinhDiem!$B$15:$E$20,MATCH($C1434,CachTinhDiem!$A$15:$A$20,0),MATCH($B1434,CachTinhDiem!$B$14:$E$14,0))-1)*9/4,1)</f>
        <v>7.8</v>
      </c>
      <c r="M1434" s="19">
        <f t="shared" si="22"/>
        <v>20</v>
      </c>
      <c r="N1434" s="23">
        <f>MAX(0,1-M1434*CachTinhDiem!$B$25)</f>
        <v>0</v>
      </c>
      <c r="O1434" s="20">
        <f>ROUND((CachTinhDiem!$B$23*K1434+CachTinhDiem!$B$24*L1434)*N1434,1)</f>
        <v>0</v>
      </c>
      <c r="P1434" s="19" t="s">
        <v>3227</v>
      </c>
    </row>
    <row r="1435" spans="1:16" ht="15" customHeight="1" x14ac:dyDescent="0.35">
      <c r="A1435" s="18" t="s">
        <v>1030</v>
      </c>
      <c r="B1435" s="18" t="s">
        <v>3226</v>
      </c>
      <c r="C1435" s="18" t="s">
        <v>103</v>
      </c>
      <c r="D1435" s="19">
        <v>24</v>
      </c>
      <c r="E1435" s="19">
        <v>40</v>
      </c>
      <c r="F1435" s="19">
        <v>11</v>
      </c>
      <c r="G1435" s="19">
        <v>2</v>
      </c>
      <c r="H1435" s="19">
        <v>5</v>
      </c>
      <c r="I1435" s="19">
        <v>3</v>
      </c>
      <c r="J1435" s="19">
        <v>4</v>
      </c>
      <c r="K1435" s="20">
        <f>ROUND(1+(SUMPRODUCT(INDEX(CachTinhDiem!$B$8:$E$11,MATCH($B1435,CachTinhDiem!$A$8:$A$11,0),0),$G1435:$J1435)-1)*9/4,1)</f>
        <v>7.3</v>
      </c>
      <c r="L1435" s="20">
        <f>ROUND(1+(INDEX(CachTinhDiem!$B$15:$E$20,MATCH($C1435,CachTinhDiem!$A$15:$A$20,0),MATCH($B1435,CachTinhDiem!$B$14:$E$14,0))-1)*9/4,1)</f>
        <v>3.3</v>
      </c>
      <c r="M1435" s="19">
        <f t="shared" si="22"/>
        <v>13</v>
      </c>
      <c r="N1435" s="23">
        <f>MAX(0,1-M1435*CachTinhDiem!$B$25)</f>
        <v>0</v>
      </c>
      <c r="O1435" s="20">
        <f>ROUND((CachTinhDiem!$B$23*K1435+CachTinhDiem!$B$24*L1435)*N1435,1)</f>
        <v>0</v>
      </c>
      <c r="P1435" s="19" t="s">
        <v>3227</v>
      </c>
    </row>
    <row r="1436" spans="1:16" ht="15" customHeight="1" x14ac:dyDescent="0.35">
      <c r="A1436" s="18" t="s">
        <v>2056</v>
      </c>
      <c r="B1436" s="18" t="s">
        <v>3226</v>
      </c>
      <c r="C1436" s="18" t="s">
        <v>115</v>
      </c>
      <c r="D1436" s="19">
        <v>5</v>
      </c>
      <c r="E1436" s="19">
        <v>20</v>
      </c>
      <c r="F1436" s="19">
        <v>21</v>
      </c>
      <c r="G1436" s="19">
        <v>4</v>
      </c>
      <c r="H1436" s="19">
        <v>1</v>
      </c>
      <c r="I1436" s="19">
        <v>3</v>
      </c>
      <c r="J1436" s="19">
        <v>2</v>
      </c>
      <c r="K1436" s="20">
        <f>ROUND(1+(SUMPRODUCT(INDEX(CachTinhDiem!$B$8:$E$11,MATCH($B1436,CachTinhDiem!$A$8:$A$11,0),0),$G1436:$J1436)-1)*9/4,1)</f>
        <v>3.7</v>
      </c>
      <c r="L1436" s="20">
        <f>ROUND(1+(INDEX(CachTinhDiem!$B$15:$E$20,MATCH($C1436,CachTinhDiem!$A$15:$A$20,0),MATCH($B1436,CachTinhDiem!$B$14:$E$14,0))-1)*9/4,1)</f>
        <v>10</v>
      </c>
      <c r="M1436" s="19">
        <f t="shared" si="22"/>
        <v>1</v>
      </c>
      <c r="N1436" s="23">
        <f>MAX(0,1-M1436*CachTinhDiem!$B$25)</f>
        <v>0.9</v>
      </c>
      <c r="O1436" s="20">
        <f>ROUND((CachTinhDiem!$B$23*K1436+CachTinhDiem!$B$24*L1436)*N1436,1)</f>
        <v>5</v>
      </c>
      <c r="P1436" s="19" t="s">
        <v>3227</v>
      </c>
    </row>
    <row r="1437" spans="1:16" ht="15" customHeight="1" x14ac:dyDescent="0.35">
      <c r="A1437" s="18" t="s">
        <v>436</v>
      </c>
      <c r="B1437" s="18" t="s">
        <v>3229</v>
      </c>
      <c r="C1437" s="18" t="s">
        <v>110</v>
      </c>
      <c r="D1437" s="19">
        <v>15</v>
      </c>
      <c r="E1437" s="19">
        <v>30</v>
      </c>
      <c r="F1437" s="19">
        <v>24</v>
      </c>
      <c r="G1437" s="19">
        <v>2</v>
      </c>
      <c r="H1437" s="19">
        <v>4</v>
      </c>
      <c r="I1437" s="19">
        <v>3</v>
      </c>
      <c r="J1437" s="19">
        <v>3</v>
      </c>
      <c r="K1437" s="20">
        <f>ROUND(1+(SUMPRODUCT(INDEX(CachTinhDiem!$B$8:$E$11,MATCH($B1437,CachTinhDiem!$A$8:$A$11,0),0),$G1437:$J1437)-1)*9/4,1)</f>
        <v>6</v>
      </c>
      <c r="L1437" s="20">
        <f>ROUND(1+(INDEX(CachTinhDiem!$B$15:$E$20,MATCH($C1437,CachTinhDiem!$A$15:$A$20,0),MATCH($B1437,CachTinhDiem!$B$14:$E$14,0))-1)*9/4,1)</f>
        <v>7.8</v>
      </c>
      <c r="M1437" s="19">
        <f t="shared" si="22"/>
        <v>0</v>
      </c>
      <c r="N1437" s="23">
        <f>MAX(0,1-M1437*CachTinhDiem!$B$25)</f>
        <v>1</v>
      </c>
      <c r="O1437" s="20">
        <f>ROUND((CachTinhDiem!$B$23*K1437+CachTinhDiem!$B$24*L1437)*N1437,1)</f>
        <v>6.5</v>
      </c>
      <c r="P1437" s="19" t="s">
        <v>3227</v>
      </c>
    </row>
    <row r="1438" spans="1:16" ht="15" customHeight="1" x14ac:dyDescent="0.35">
      <c r="A1438" s="18" t="s">
        <v>497</v>
      </c>
      <c r="B1438" s="18" t="s">
        <v>3224</v>
      </c>
      <c r="C1438" s="18" t="s">
        <v>110</v>
      </c>
      <c r="D1438" s="19">
        <v>23</v>
      </c>
      <c r="E1438" s="19">
        <v>38</v>
      </c>
      <c r="F1438" s="19">
        <v>16</v>
      </c>
      <c r="G1438" s="19">
        <v>1</v>
      </c>
      <c r="H1438" s="19">
        <v>5</v>
      </c>
      <c r="I1438" s="19">
        <v>2</v>
      </c>
      <c r="J1438" s="19">
        <v>3</v>
      </c>
      <c r="K1438" s="20">
        <f>ROUND(1+(SUMPRODUCT(INDEX(CachTinhDiem!$B$8:$E$11,MATCH($B1438,CachTinhDiem!$A$8:$A$11,0),0),$G1438:$J1438)-1)*9/4,1)</f>
        <v>4.4000000000000004</v>
      </c>
      <c r="L1438" s="20">
        <f>ROUND(1+(INDEX(CachTinhDiem!$B$15:$E$20,MATCH($C1438,CachTinhDiem!$A$15:$A$20,0),MATCH($B1438,CachTinhDiem!$B$14:$E$14,0))-1)*9/4,1)</f>
        <v>5.5</v>
      </c>
      <c r="M1438" s="19">
        <f t="shared" si="22"/>
        <v>7</v>
      </c>
      <c r="N1438" s="23">
        <f>MAX(0,1-M1438*CachTinhDiem!$B$25)</f>
        <v>0.29999999999999993</v>
      </c>
      <c r="O1438" s="20">
        <f>ROUND((CachTinhDiem!$B$23*K1438+CachTinhDiem!$B$24*L1438)*N1438,1)</f>
        <v>1.4</v>
      </c>
      <c r="P1438" s="19" t="s">
        <v>3227</v>
      </c>
    </row>
    <row r="1439" spans="1:16" ht="15" customHeight="1" x14ac:dyDescent="0.35">
      <c r="A1439" s="18" t="s">
        <v>2885</v>
      </c>
      <c r="B1439" s="18" t="s">
        <v>3228</v>
      </c>
      <c r="C1439" s="18" t="s">
        <v>103</v>
      </c>
      <c r="D1439" s="19">
        <v>7</v>
      </c>
      <c r="E1439" s="19">
        <v>35</v>
      </c>
      <c r="F1439" s="19">
        <v>5</v>
      </c>
      <c r="G1439" s="19">
        <v>4</v>
      </c>
      <c r="H1439" s="19">
        <v>1</v>
      </c>
      <c r="I1439" s="19">
        <v>3</v>
      </c>
      <c r="J1439" s="19">
        <v>5</v>
      </c>
      <c r="K1439" s="20">
        <f>ROUND(1+(SUMPRODUCT(INDEX(CachTinhDiem!$B$8:$E$11,MATCH($B1439,CachTinhDiem!$A$8:$A$11,0),0),$G1439:$J1439)-1)*9/4,1)</f>
        <v>7.3</v>
      </c>
      <c r="L1439" s="20">
        <f>ROUND(1+(INDEX(CachTinhDiem!$B$15:$E$20,MATCH($C1439,CachTinhDiem!$A$15:$A$20,0),MATCH($B1439,CachTinhDiem!$B$14:$E$14,0))-1)*9/4,1)</f>
        <v>10</v>
      </c>
      <c r="M1439" s="19">
        <f t="shared" si="22"/>
        <v>2</v>
      </c>
      <c r="N1439" s="23">
        <f>MAX(0,1-M1439*CachTinhDiem!$B$25)</f>
        <v>0.8</v>
      </c>
      <c r="O1439" s="20">
        <f>ROUND((CachTinhDiem!$B$23*K1439+CachTinhDiem!$B$24*L1439)*N1439,1)</f>
        <v>6.5</v>
      </c>
      <c r="P1439" s="19" t="s">
        <v>3227</v>
      </c>
    </row>
    <row r="1440" spans="1:16" ht="15" customHeight="1" x14ac:dyDescent="0.35">
      <c r="A1440" s="18" t="s">
        <v>1583</v>
      </c>
      <c r="B1440" s="18" t="s">
        <v>3226</v>
      </c>
      <c r="C1440" s="18" t="s">
        <v>150</v>
      </c>
      <c r="D1440" s="19">
        <v>5</v>
      </c>
      <c r="E1440" s="19">
        <v>18</v>
      </c>
      <c r="F1440" s="19">
        <v>10</v>
      </c>
      <c r="G1440" s="19">
        <v>4</v>
      </c>
      <c r="H1440" s="19">
        <v>1</v>
      </c>
      <c r="I1440" s="19">
        <v>3</v>
      </c>
      <c r="J1440" s="19">
        <v>3</v>
      </c>
      <c r="K1440" s="20">
        <f>ROUND(1+(SUMPRODUCT(INDEX(CachTinhDiem!$B$8:$E$11,MATCH($B1440,CachTinhDiem!$A$8:$A$11,0),0),$G1440:$J1440)-1)*9/4,1)</f>
        <v>4.2</v>
      </c>
      <c r="L1440" s="20">
        <f>ROUND(1+(INDEX(CachTinhDiem!$B$15:$E$20,MATCH($C1440,CachTinhDiem!$A$15:$A$20,0),MATCH($B1440,CachTinhDiem!$B$14:$E$14,0))-1)*9/4,1)</f>
        <v>10</v>
      </c>
      <c r="M1440" s="19">
        <f t="shared" si="22"/>
        <v>0</v>
      </c>
      <c r="N1440" s="23">
        <f>MAX(0,1-M1440*CachTinhDiem!$B$25)</f>
        <v>1</v>
      </c>
      <c r="O1440" s="20">
        <f>ROUND((CachTinhDiem!$B$23*K1440+CachTinhDiem!$B$24*L1440)*N1440,1)</f>
        <v>5.9</v>
      </c>
      <c r="P1440" s="19" t="s">
        <v>3227</v>
      </c>
    </row>
    <row r="1441" spans="1:16" ht="15" customHeight="1" x14ac:dyDescent="0.35">
      <c r="A1441" s="18" t="s">
        <v>2066</v>
      </c>
      <c r="B1441" s="18" t="s">
        <v>3228</v>
      </c>
      <c r="C1441" s="18" t="s">
        <v>110</v>
      </c>
      <c r="D1441" s="19">
        <v>17</v>
      </c>
      <c r="E1441" s="19">
        <v>36</v>
      </c>
      <c r="F1441" s="19">
        <v>15</v>
      </c>
      <c r="G1441" s="19">
        <v>2</v>
      </c>
      <c r="H1441" s="19">
        <v>4</v>
      </c>
      <c r="I1441" s="19">
        <v>3</v>
      </c>
      <c r="J1441" s="19">
        <v>4</v>
      </c>
      <c r="K1441" s="20">
        <f>ROUND(1+(SUMPRODUCT(INDEX(CachTinhDiem!$B$8:$E$11,MATCH($B1441,CachTinhDiem!$A$8:$A$11,0),0),$G1441:$J1441)-1)*9/4,1)</f>
        <v>7.3</v>
      </c>
      <c r="L1441" s="20">
        <f>ROUND(1+(INDEX(CachTinhDiem!$B$15:$E$20,MATCH($C1441,CachTinhDiem!$A$15:$A$20,0),MATCH($B1441,CachTinhDiem!$B$14:$E$14,0))-1)*9/4,1)</f>
        <v>7.8</v>
      </c>
      <c r="M1441" s="19">
        <f t="shared" si="22"/>
        <v>2</v>
      </c>
      <c r="N1441" s="23">
        <f>MAX(0,1-M1441*CachTinhDiem!$B$25)</f>
        <v>0.8</v>
      </c>
      <c r="O1441" s="20">
        <f>ROUND((CachTinhDiem!$B$23*K1441+CachTinhDiem!$B$24*L1441)*N1441,1)</f>
        <v>6</v>
      </c>
      <c r="P1441" s="19" t="s">
        <v>3225</v>
      </c>
    </row>
    <row r="1442" spans="1:16" ht="15" customHeight="1" x14ac:dyDescent="0.35">
      <c r="A1442" s="18" t="s">
        <v>1717</v>
      </c>
      <c r="B1442" s="18" t="s">
        <v>3228</v>
      </c>
      <c r="C1442" s="18" t="s">
        <v>110</v>
      </c>
      <c r="D1442" s="19">
        <v>19</v>
      </c>
      <c r="E1442" s="19">
        <v>36</v>
      </c>
      <c r="F1442" s="19">
        <v>36</v>
      </c>
      <c r="G1442" s="19">
        <v>2</v>
      </c>
      <c r="H1442" s="19">
        <v>5</v>
      </c>
      <c r="I1442" s="19">
        <v>2</v>
      </c>
      <c r="J1442" s="19">
        <v>4</v>
      </c>
      <c r="K1442" s="20">
        <f>ROUND(1+(SUMPRODUCT(INDEX(CachTinhDiem!$B$8:$E$11,MATCH($B1442,CachTinhDiem!$A$8:$A$11,0),0),$G1442:$J1442)-1)*9/4,1)</f>
        <v>7.3</v>
      </c>
      <c r="L1442" s="20">
        <f>ROUND(1+(INDEX(CachTinhDiem!$B$15:$E$20,MATCH($C1442,CachTinhDiem!$A$15:$A$20,0),MATCH($B1442,CachTinhDiem!$B$14:$E$14,0))-1)*9/4,1)</f>
        <v>7.8</v>
      </c>
      <c r="M1442" s="19">
        <f t="shared" si="22"/>
        <v>0</v>
      </c>
      <c r="N1442" s="23">
        <f>MAX(0,1-M1442*CachTinhDiem!$B$25)</f>
        <v>1</v>
      </c>
      <c r="O1442" s="20">
        <f>ROUND((CachTinhDiem!$B$23*K1442+CachTinhDiem!$B$24*L1442)*N1442,1)</f>
        <v>7.5</v>
      </c>
      <c r="P1442" s="19" t="s">
        <v>3227</v>
      </c>
    </row>
    <row r="1443" spans="1:16" ht="15" customHeight="1" x14ac:dyDescent="0.35">
      <c r="A1443" s="18" t="s">
        <v>3150</v>
      </c>
      <c r="B1443" s="18" t="s">
        <v>3228</v>
      </c>
      <c r="C1443" s="18" t="s">
        <v>138</v>
      </c>
      <c r="D1443" s="19">
        <v>20</v>
      </c>
      <c r="E1443" s="19">
        <v>40</v>
      </c>
      <c r="F1443" s="19">
        <v>34</v>
      </c>
      <c r="G1443" s="19">
        <v>2</v>
      </c>
      <c r="H1443" s="19">
        <v>4</v>
      </c>
      <c r="I1443" s="19">
        <v>5</v>
      </c>
      <c r="J1443" s="19">
        <v>2</v>
      </c>
      <c r="K1443" s="20">
        <f>ROUND(1+(SUMPRODUCT(INDEX(CachTinhDiem!$B$8:$E$11,MATCH($B1443,CachTinhDiem!$A$8:$A$11,0),0),$G1443:$J1443)-1)*9/4,1)</f>
        <v>5.5</v>
      </c>
      <c r="L1443" s="20">
        <f>ROUND(1+(INDEX(CachTinhDiem!$B$15:$E$20,MATCH($C1443,CachTinhDiem!$A$15:$A$20,0),MATCH($B1443,CachTinhDiem!$B$14:$E$14,0))-1)*9/4,1)</f>
        <v>1</v>
      </c>
      <c r="M1443" s="19">
        <f t="shared" si="22"/>
        <v>0</v>
      </c>
      <c r="N1443" s="23">
        <f>MAX(0,1-M1443*CachTinhDiem!$B$25)</f>
        <v>1</v>
      </c>
      <c r="O1443" s="20">
        <f>ROUND((CachTinhDiem!$B$23*K1443+CachTinhDiem!$B$24*L1443)*N1443,1)</f>
        <v>4.2</v>
      </c>
      <c r="P1443" s="19" t="s">
        <v>3227</v>
      </c>
    </row>
    <row r="1444" spans="1:16" ht="15" customHeight="1" x14ac:dyDescent="0.35">
      <c r="A1444" s="18" t="s">
        <v>1659</v>
      </c>
      <c r="B1444" s="18" t="s">
        <v>3224</v>
      </c>
      <c r="C1444" s="18" t="s">
        <v>150</v>
      </c>
      <c r="D1444" s="19">
        <v>5</v>
      </c>
      <c r="E1444" s="19">
        <v>19</v>
      </c>
      <c r="F1444" s="19">
        <v>26</v>
      </c>
      <c r="G1444" s="19">
        <v>4</v>
      </c>
      <c r="H1444" s="19">
        <v>1</v>
      </c>
      <c r="I1444" s="19">
        <v>3</v>
      </c>
      <c r="J1444" s="19">
        <v>4</v>
      </c>
      <c r="K1444" s="20">
        <f>ROUND(1+(SUMPRODUCT(INDEX(CachTinhDiem!$B$8:$E$11,MATCH($B1444,CachTinhDiem!$A$8:$A$11,0),0),$G1444:$J1444)-1)*9/4,1)</f>
        <v>5.3</v>
      </c>
      <c r="L1444" s="20">
        <f>ROUND(1+(INDEX(CachTinhDiem!$B$15:$E$20,MATCH($C1444,CachTinhDiem!$A$15:$A$20,0),MATCH($B1444,CachTinhDiem!$B$14:$E$14,0))-1)*9/4,1)</f>
        <v>3.3</v>
      </c>
      <c r="M1444" s="19">
        <f t="shared" si="22"/>
        <v>7</v>
      </c>
      <c r="N1444" s="23">
        <f>MAX(0,1-M1444*CachTinhDiem!$B$25)</f>
        <v>0.29999999999999993</v>
      </c>
      <c r="O1444" s="20">
        <f>ROUND((CachTinhDiem!$B$23*K1444+CachTinhDiem!$B$24*L1444)*N1444,1)</f>
        <v>1.4</v>
      </c>
      <c r="P1444" s="19" t="s">
        <v>3227</v>
      </c>
    </row>
    <row r="1445" spans="1:16" ht="15" customHeight="1" x14ac:dyDescent="0.35">
      <c r="A1445" s="18" t="s">
        <v>924</v>
      </c>
      <c r="B1445" s="18" t="s">
        <v>3228</v>
      </c>
      <c r="C1445" s="18" t="s">
        <v>115</v>
      </c>
      <c r="D1445" s="19">
        <v>19</v>
      </c>
      <c r="E1445" s="19">
        <v>35</v>
      </c>
      <c r="F1445" s="19">
        <v>40</v>
      </c>
      <c r="G1445" s="19">
        <v>2</v>
      </c>
      <c r="H1445" s="19">
        <v>4</v>
      </c>
      <c r="I1445" s="19">
        <v>3</v>
      </c>
      <c r="J1445" s="19">
        <v>3</v>
      </c>
      <c r="K1445" s="20">
        <f>ROUND(1+(SUMPRODUCT(INDEX(CachTinhDiem!$B$8:$E$11,MATCH($B1445,CachTinhDiem!$A$8:$A$11,0),0),$G1445:$J1445)-1)*9/4,1)</f>
        <v>6</v>
      </c>
      <c r="L1445" s="20">
        <f>ROUND(1+(INDEX(CachTinhDiem!$B$15:$E$20,MATCH($C1445,CachTinhDiem!$A$15:$A$20,0),MATCH($B1445,CachTinhDiem!$B$14:$E$14,0))-1)*9/4,1)</f>
        <v>5.5</v>
      </c>
      <c r="M1445" s="19">
        <f t="shared" si="22"/>
        <v>5</v>
      </c>
      <c r="N1445" s="23">
        <f>MAX(0,1-M1445*CachTinhDiem!$B$25)</f>
        <v>0.5</v>
      </c>
      <c r="O1445" s="20">
        <f>ROUND((CachTinhDiem!$B$23*K1445+CachTinhDiem!$B$24*L1445)*N1445,1)</f>
        <v>2.9</v>
      </c>
      <c r="P1445" s="19" t="s">
        <v>3227</v>
      </c>
    </row>
    <row r="1446" spans="1:16" ht="15" customHeight="1" x14ac:dyDescent="0.35">
      <c r="A1446" s="18" t="s">
        <v>1038</v>
      </c>
      <c r="B1446" s="18" t="s">
        <v>3226</v>
      </c>
      <c r="C1446" s="18" t="s">
        <v>90</v>
      </c>
      <c r="D1446" s="19">
        <v>20</v>
      </c>
      <c r="E1446" s="19">
        <v>37</v>
      </c>
      <c r="F1446" s="19">
        <v>13</v>
      </c>
      <c r="G1446" s="19">
        <v>2</v>
      </c>
      <c r="H1446" s="19">
        <v>4</v>
      </c>
      <c r="I1446" s="19">
        <v>3</v>
      </c>
      <c r="J1446" s="19">
        <v>2</v>
      </c>
      <c r="K1446" s="20">
        <f>ROUND(1+(SUMPRODUCT(INDEX(CachTinhDiem!$B$8:$E$11,MATCH($B1446,CachTinhDiem!$A$8:$A$11,0),0),$G1446:$J1446)-1)*9/4,1)</f>
        <v>5.7</v>
      </c>
      <c r="L1446" s="20">
        <f>ROUND(1+(INDEX(CachTinhDiem!$B$15:$E$20,MATCH($C1446,CachTinhDiem!$A$15:$A$20,0),MATCH($B1446,CachTinhDiem!$B$14:$E$14,0))-1)*9/4,1)</f>
        <v>7.8</v>
      </c>
      <c r="M1446" s="19">
        <f t="shared" si="22"/>
        <v>7</v>
      </c>
      <c r="N1446" s="23">
        <f>MAX(0,1-M1446*CachTinhDiem!$B$25)</f>
        <v>0.29999999999999993</v>
      </c>
      <c r="O1446" s="20">
        <f>ROUND((CachTinhDiem!$B$23*K1446+CachTinhDiem!$B$24*L1446)*N1446,1)</f>
        <v>1.9</v>
      </c>
      <c r="P1446" s="19" t="s">
        <v>3227</v>
      </c>
    </row>
    <row r="1447" spans="1:16" ht="15" customHeight="1" x14ac:dyDescent="0.35">
      <c r="A1447" s="18" t="s">
        <v>1493</v>
      </c>
      <c r="B1447" s="18" t="s">
        <v>3229</v>
      </c>
      <c r="C1447" s="18" t="s">
        <v>115</v>
      </c>
      <c r="D1447" s="19">
        <v>10</v>
      </c>
      <c r="E1447" s="19">
        <v>26</v>
      </c>
      <c r="F1447" s="19">
        <v>17</v>
      </c>
      <c r="G1447" s="19">
        <v>3</v>
      </c>
      <c r="H1447" s="19">
        <v>3</v>
      </c>
      <c r="I1447" s="19">
        <v>3</v>
      </c>
      <c r="J1447" s="19">
        <v>2</v>
      </c>
      <c r="K1447" s="20">
        <f>ROUND(1+(SUMPRODUCT(INDEX(CachTinhDiem!$B$8:$E$11,MATCH($B1447,CachTinhDiem!$A$8:$A$11,0),0),$G1447:$J1447)-1)*9/4,1)</f>
        <v>4.8</v>
      </c>
      <c r="L1447" s="20">
        <f>ROUND(1+(INDEX(CachTinhDiem!$B$15:$E$20,MATCH($C1447,CachTinhDiem!$A$15:$A$20,0),MATCH($B1447,CachTinhDiem!$B$14:$E$14,0))-1)*9/4,1)</f>
        <v>10</v>
      </c>
      <c r="M1447" s="19">
        <f t="shared" si="22"/>
        <v>0</v>
      </c>
      <c r="N1447" s="23">
        <f>MAX(0,1-M1447*CachTinhDiem!$B$25)</f>
        <v>1</v>
      </c>
      <c r="O1447" s="20">
        <f>ROUND((CachTinhDiem!$B$23*K1447+CachTinhDiem!$B$24*L1447)*N1447,1)</f>
        <v>6.4</v>
      </c>
      <c r="P1447" s="19" t="s">
        <v>3227</v>
      </c>
    </row>
    <row r="1448" spans="1:16" ht="15" customHeight="1" x14ac:dyDescent="0.35">
      <c r="A1448" s="18" t="s">
        <v>1181</v>
      </c>
      <c r="B1448" s="18" t="s">
        <v>3226</v>
      </c>
      <c r="C1448" s="18" t="s">
        <v>90</v>
      </c>
      <c r="D1448" s="19">
        <v>9</v>
      </c>
      <c r="E1448" s="19">
        <v>24</v>
      </c>
      <c r="F1448" s="19">
        <v>22</v>
      </c>
      <c r="G1448" s="19">
        <v>2</v>
      </c>
      <c r="H1448" s="19">
        <v>4</v>
      </c>
      <c r="I1448" s="19">
        <v>3</v>
      </c>
      <c r="J1448" s="19">
        <v>3</v>
      </c>
      <c r="K1448" s="20">
        <f>ROUND(1+(SUMPRODUCT(INDEX(CachTinhDiem!$B$8:$E$11,MATCH($B1448,CachTinhDiem!$A$8:$A$11,0),0),$G1448:$J1448)-1)*9/4,1)</f>
        <v>6.2</v>
      </c>
      <c r="L1448" s="20">
        <f>ROUND(1+(INDEX(CachTinhDiem!$B$15:$E$20,MATCH($C1448,CachTinhDiem!$A$15:$A$20,0),MATCH($B1448,CachTinhDiem!$B$14:$E$14,0))-1)*9/4,1)</f>
        <v>7.8</v>
      </c>
      <c r="M1448" s="19">
        <f t="shared" si="22"/>
        <v>0</v>
      </c>
      <c r="N1448" s="23">
        <f>MAX(0,1-M1448*CachTinhDiem!$B$25)</f>
        <v>1</v>
      </c>
      <c r="O1448" s="20">
        <f>ROUND((CachTinhDiem!$B$23*K1448+CachTinhDiem!$B$24*L1448)*N1448,1)</f>
        <v>6.7</v>
      </c>
      <c r="P1448" s="19" t="s">
        <v>3227</v>
      </c>
    </row>
    <row r="1449" spans="1:16" ht="15" customHeight="1" x14ac:dyDescent="0.35">
      <c r="A1449" s="18" t="s">
        <v>2255</v>
      </c>
      <c r="B1449" s="18" t="s">
        <v>3224</v>
      </c>
      <c r="C1449" s="18" t="s">
        <v>150</v>
      </c>
      <c r="D1449" s="19">
        <v>20</v>
      </c>
      <c r="E1449" s="19">
        <v>38</v>
      </c>
      <c r="F1449" s="19">
        <v>5</v>
      </c>
      <c r="G1449" s="19">
        <v>2</v>
      </c>
      <c r="H1449" s="19">
        <v>4</v>
      </c>
      <c r="I1449" s="19">
        <v>3</v>
      </c>
      <c r="J1449" s="19">
        <v>4</v>
      </c>
      <c r="K1449" s="20">
        <f>ROUND(1+(SUMPRODUCT(INDEX(CachTinhDiem!$B$8:$E$11,MATCH($B1449,CachTinhDiem!$A$8:$A$11,0),0),$G1449:$J1449)-1)*9/4,1)</f>
        <v>5.7</v>
      </c>
      <c r="L1449" s="20">
        <f>ROUND(1+(INDEX(CachTinhDiem!$B$15:$E$20,MATCH($C1449,CachTinhDiem!$A$15:$A$20,0),MATCH($B1449,CachTinhDiem!$B$14:$E$14,0))-1)*9/4,1)</f>
        <v>3.3</v>
      </c>
      <c r="M1449" s="19">
        <f t="shared" si="22"/>
        <v>15</v>
      </c>
      <c r="N1449" s="23">
        <f>MAX(0,1-M1449*CachTinhDiem!$B$25)</f>
        <v>0</v>
      </c>
      <c r="O1449" s="20">
        <f>ROUND((CachTinhDiem!$B$23*K1449+CachTinhDiem!$B$24*L1449)*N1449,1)</f>
        <v>0</v>
      </c>
      <c r="P1449" s="19" t="s">
        <v>3227</v>
      </c>
    </row>
    <row r="1450" spans="1:16" ht="15" customHeight="1" x14ac:dyDescent="0.35">
      <c r="A1450" s="18" t="s">
        <v>153</v>
      </c>
      <c r="B1450" s="18" t="s">
        <v>3229</v>
      </c>
      <c r="C1450" s="18" t="s">
        <v>90</v>
      </c>
      <c r="D1450" s="19">
        <v>5</v>
      </c>
      <c r="E1450" s="19">
        <v>21</v>
      </c>
      <c r="F1450" s="19">
        <v>28</v>
      </c>
      <c r="G1450" s="19">
        <v>4</v>
      </c>
      <c r="H1450" s="19">
        <v>1</v>
      </c>
      <c r="I1450" s="19">
        <v>3</v>
      </c>
      <c r="J1450" s="19">
        <v>3</v>
      </c>
      <c r="K1450" s="20">
        <f>ROUND(1+(SUMPRODUCT(INDEX(CachTinhDiem!$B$8:$E$11,MATCH($B1450,CachTinhDiem!$A$8:$A$11,0),0),$G1450:$J1450)-1)*9/4,1)</f>
        <v>4.4000000000000004</v>
      </c>
      <c r="L1450" s="20">
        <f>ROUND(1+(INDEX(CachTinhDiem!$B$15:$E$20,MATCH($C1450,CachTinhDiem!$A$15:$A$20,0),MATCH($B1450,CachTinhDiem!$B$14:$E$14,0))-1)*9/4,1)</f>
        <v>7.8</v>
      </c>
      <c r="M1450" s="19">
        <f t="shared" si="22"/>
        <v>7</v>
      </c>
      <c r="N1450" s="23">
        <f>MAX(0,1-M1450*CachTinhDiem!$B$25)</f>
        <v>0.29999999999999993</v>
      </c>
      <c r="O1450" s="20">
        <f>ROUND((CachTinhDiem!$B$23*K1450+CachTinhDiem!$B$24*L1450)*N1450,1)</f>
        <v>1.6</v>
      </c>
      <c r="P1450" s="19" t="s">
        <v>3227</v>
      </c>
    </row>
    <row r="1451" spans="1:16" ht="15" customHeight="1" x14ac:dyDescent="0.35">
      <c r="A1451" s="18" t="s">
        <v>2096</v>
      </c>
      <c r="B1451" s="18" t="s">
        <v>3229</v>
      </c>
      <c r="C1451" s="18" t="s">
        <v>115</v>
      </c>
      <c r="D1451" s="19">
        <v>25</v>
      </c>
      <c r="E1451" s="19">
        <v>39</v>
      </c>
      <c r="F1451" s="19">
        <v>11</v>
      </c>
      <c r="G1451" s="19">
        <v>1</v>
      </c>
      <c r="H1451" s="19">
        <v>5</v>
      </c>
      <c r="I1451" s="19">
        <v>4</v>
      </c>
      <c r="J1451" s="19">
        <v>2</v>
      </c>
      <c r="K1451" s="20">
        <f>ROUND(1+(SUMPRODUCT(INDEX(CachTinhDiem!$B$8:$E$11,MATCH($B1451,CachTinhDiem!$A$8:$A$11,0),0),$G1451:$J1451)-1)*9/4,1)</f>
        <v>6.4</v>
      </c>
      <c r="L1451" s="20">
        <f>ROUND(1+(INDEX(CachTinhDiem!$B$15:$E$20,MATCH($C1451,CachTinhDiem!$A$15:$A$20,0),MATCH($B1451,CachTinhDiem!$B$14:$E$14,0))-1)*9/4,1)</f>
        <v>10</v>
      </c>
      <c r="M1451" s="19">
        <f t="shared" si="22"/>
        <v>14</v>
      </c>
      <c r="N1451" s="23">
        <f>MAX(0,1-M1451*CachTinhDiem!$B$25)</f>
        <v>0</v>
      </c>
      <c r="O1451" s="20">
        <f>ROUND((CachTinhDiem!$B$23*K1451+CachTinhDiem!$B$24*L1451)*N1451,1)</f>
        <v>0</v>
      </c>
      <c r="P1451" s="19" t="s">
        <v>3227</v>
      </c>
    </row>
    <row r="1452" spans="1:16" ht="15" customHeight="1" x14ac:dyDescent="0.35">
      <c r="A1452" s="18" t="s">
        <v>2406</v>
      </c>
      <c r="B1452" s="18" t="s">
        <v>3226</v>
      </c>
      <c r="C1452" s="18" t="s">
        <v>110</v>
      </c>
      <c r="D1452" s="19">
        <v>5</v>
      </c>
      <c r="E1452" s="19">
        <v>14</v>
      </c>
      <c r="F1452" s="19">
        <v>39</v>
      </c>
      <c r="G1452" s="19">
        <v>5</v>
      </c>
      <c r="H1452" s="19">
        <v>1</v>
      </c>
      <c r="I1452" s="19">
        <v>2</v>
      </c>
      <c r="J1452" s="19">
        <v>4</v>
      </c>
      <c r="K1452" s="20">
        <f>ROUND(1+(SUMPRODUCT(INDEX(CachTinhDiem!$B$8:$E$11,MATCH($B1452,CachTinhDiem!$A$8:$A$11,0),0),$G1452:$J1452)-1)*9/4,1)</f>
        <v>3.5</v>
      </c>
      <c r="L1452" s="20">
        <f>ROUND(1+(INDEX(CachTinhDiem!$B$15:$E$20,MATCH($C1452,CachTinhDiem!$A$15:$A$20,0),MATCH($B1452,CachTinhDiem!$B$14:$E$14,0))-1)*9/4,1)</f>
        <v>5.5</v>
      </c>
      <c r="M1452" s="19">
        <f t="shared" si="22"/>
        <v>25</v>
      </c>
      <c r="N1452" s="23">
        <f>MAX(0,1-M1452*CachTinhDiem!$B$25)</f>
        <v>0</v>
      </c>
      <c r="O1452" s="20">
        <f>ROUND((CachTinhDiem!$B$23*K1452+CachTinhDiem!$B$24*L1452)*N1452,1)</f>
        <v>0</v>
      </c>
      <c r="P1452" s="19" t="s">
        <v>3227</v>
      </c>
    </row>
    <row r="1453" spans="1:16" ht="15" customHeight="1" x14ac:dyDescent="0.35">
      <c r="A1453" s="18" t="s">
        <v>1347</v>
      </c>
      <c r="B1453" s="18" t="s">
        <v>3228</v>
      </c>
      <c r="C1453" s="18" t="s">
        <v>103</v>
      </c>
      <c r="D1453" s="19">
        <v>9</v>
      </c>
      <c r="E1453" s="19">
        <v>26</v>
      </c>
      <c r="F1453" s="19">
        <v>5</v>
      </c>
      <c r="G1453" s="19">
        <v>4</v>
      </c>
      <c r="H1453" s="19">
        <v>2</v>
      </c>
      <c r="I1453" s="19">
        <v>3</v>
      </c>
      <c r="J1453" s="19">
        <v>5</v>
      </c>
      <c r="K1453" s="20">
        <f>ROUND(1+(SUMPRODUCT(INDEX(CachTinhDiem!$B$8:$E$11,MATCH($B1453,CachTinhDiem!$A$8:$A$11,0),0),$G1453:$J1453)-1)*9/4,1)</f>
        <v>7.8</v>
      </c>
      <c r="L1453" s="20">
        <f>ROUND(1+(INDEX(CachTinhDiem!$B$15:$E$20,MATCH($C1453,CachTinhDiem!$A$15:$A$20,0),MATCH($B1453,CachTinhDiem!$B$14:$E$14,0))-1)*9/4,1)</f>
        <v>10</v>
      </c>
      <c r="M1453" s="19">
        <f t="shared" si="22"/>
        <v>4</v>
      </c>
      <c r="N1453" s="23">
        <f>MAX(0,1-M1453*CachTinhDiem!$B$25)</f>
        <v>0.6</v>
      </c>
      <c r="O1453" s="20">
        <f>ROUND((CachTinhDiem!$B$23*K1453+CachTinhDiem!$B$24*L1453)*N1453,1)</f>
        <v>5.0999999999999996</v>
      </c>
      <c r="P1453" s="19" t="s">
        <v>3227</v>
      </c>
    </row>
    <row r="1454" spans="1:16" ht="15" customHeight="1" x14ac:dyDescent="0.35">
      <c r="A1454" s="18" t="s">
        <v>1514</v>
      </c>
      <c r="B1454" s="18" t="s">
        <v>3226</v>
      </c>
      <c r="C1454" s="18" t="s">
        <v>115</v>
      </c>
      <c r="D1454" s="19">
        <v>12</v>
      </c>
      <c r="E1454" s="19">
        <v>30</v>
      </c>
      <c r="F1454" s="19">
        <v>32</v>
      </c>
      <c r="G1454" s="19">
        <v>2</v>
      </c>
      <c r="H1454" s="19">
        <v>3</v>
      </c>
      <c r="I1454" s="19">
        <v>4</v>
      </c>
      <c r="J1454" s="19">
        <v>2</v>
      </c>
      <c r="K1454" s="20">
        <f>ROUND(1+(SUMPRODUCT(INDEX(CachTinhDiem!$B$8:$E$11,MATCH($B1454,CachTinhDiem!$A$8:$A$11,0),0),$G1454:$J1454)-1)*9/4,1)</f>
        <v>6.2</v>
      </c>
      <c r="L1454" s="20">
        <f>ROUND(1+(INDEX(CachTinhDiem!$B$15:$E$20,MATCH($C1454,CachTinhDiem!$A$15:$A$20,0),MATCH($B1454,CachTinhDiem!$B$14:$E$14,0))-1)*9/4,1)</f>
        <v>10</v>
      </c>
      <c r="M1454" s="19">
        <f t="shared" si="22"/>
        <v>2</v>
      </c>
      <c r="N1454" s="23">
        <f>MAX(0,1-M1454*CachTinhDiem!$B$25)</f>
        <v>0.8</v>
      </c>
      <c r="O1454" s="20">
        <f>ROUND((CachTinhDiem!$B$23*K1454+CachTinhDiem!$B$24*L1454)*N1454,1)</f>
        <v>5.9</v>
      </c>
      <c r="P1454" s="19" t="s">
        <v>3227</v>
      </c>
    </row>
    <row r="1455" spans="1:16" ht="15" customHeight="1" x14ac:dyDescent="0.35">
      <c r="A1455" s="18" t="s">
        <v>1296</v>
      </c>
      <c r="B1455" s="18" t="s">
        <v>3228</v>
      </c>
      <c r="C1455" s="18" t="s">
        <v>150</v>
      </c>
      <c r="D1455" s="19">
        <v>6</v>
      </c>
      <c r="E1455" s="19">
        <v>19</v>
      </c>
      <c r="F1455" s="19">
        <v>10</v>
      </c>
      <c r="G1455" s="19">
        <v>4</v>
      </c>
      <c r="H1455" s="19">
        <v>2</v>
      </c>
      <c r="I1455" s="19">
        <v>2</v>
      </c>
      <c r="J1455" s="19">
        <v>3</v>
      </c>
      <c r="K1455" s="20">
        <f>ROUND(1+(SUMPRODUCT(INDEX(CachTinhDiem!$B$8:$E$11,MATCH($B1455,CachTinhDiem!$A$8:$A$11,0),0),$G1455:$J1455)-1)*9/4,1)</f>
        <v>4.5999999999999996</v>
      </c>
      <c r="L1455" s="20">
        <f>ROUND(1+(INDEX(CachTinhDiem!$B$15:$E$20,MATCH($C1455,CachTinhDiem!$A$15:$A$20,0),MATCH($B1455,CachTinhDiem!$B$14:$E$14,0))-1)*9/4,1)</f>
        <v>5.5</v>
      </c>
      <c r="M1455" s="19">
        <f t="shared" si="22"/>
        <v>0</v>
      </c>
      <c r="N1455" s="23">
        <f>MAX(0,1-M1455*CachTinhDiem!$B$25)</f>
        <v>1</v>
      </c>
      <c r="O1455" s="20">
        <f>ROUND((CachTinhDiem!$B$23*K1455+CachTinhDiem!$B$24*L1455)*N1455,1)</f>
        <v>4.9000000000000004</v>
      </c>
      <c r="P1455" s="19" t="s">
        <v>3225</v>
      </c>
    </row>
    <row r="1456" spans="1:16" ht="15" customHeight="1" x14ac:dyDescent="0.35">
      <c r="A1456" s="18" t="s">
        <v>129</v>
      </c>
      <c r="B1456" s="18" t="s">
        <v>3228</v>
      </c>
      <c r="C1456" s="18" t="s">
        <v>115</v>
      </c>
      <c r="D1456" s="19">
        <v>23</v>
      </c>
      <c r="E1456" s="19">
        <v>40</v>
      </c>
      <c r="F1456" s="19">
        <v>11</v>
      </c>
      <c r="G1456" s="19">
        <v>2</v>
      </c>
      <c r="H1456" s="19">
        <v>5</v>
      </c>
      <c r="I1456" s="19">
        <v>2</v>
      </c>
      <c r="J1456" s="19">
        <v>4</v>
      </c>
      <c r="K1456" s="20">
        <f>ROUND(1+(SUMPRODUCT(INDEX(CachTinhDiem!$B$8:$E$11,MATCH($B1456,CachTinhDiem!$A$8:$A$11,0),0),$G1456:$J1456)-1)*9/4,1)</f>
        <v>7.3</v>
      </c>
      <c r="L1456" s="20">
        <f>ROUND(1+(INDEX(CachTinhDiem!$B$15:$E$20,MATCH($C1456,CachTinhDiem!$A$15:$A$20,0),MATCH($B1456,CachTinhDiem!$B$14:$E$14,0))-1)*9/4,1)</f>
        <v>5.5</v>
      </c>
      <c r="M1456" s="19">
        <f t="shared" si="22"/>
        <v>12</v>
      </c>
      <c r="N1456" s="23">
        <f>MAX(0,1-M1456*CachTinhDiem!$B$25)</f>
        <v>0</v>
      </c>
      <c r="O1456" s="20">
        <f>ROUND((CachTinhDiem!$B$23*K1456+CachTinhDiem!$B$24*L1456)*N1456,1)</f>
        <v>0</v>
      </c>
      <c r="P1456" s="19" t="s">
        <v>3225</v>
      </c>
    </row>
    <row r="1457" spans="1:16" ht="15" customHeight="1" x14ac:dyDescent="0.35">
      <c r="A1457" s="18" t="s">
        <v>2474</v>
      </c>
      <c r="B1457" s="18" t="s">
        <v>3228</v>
      </c>
      <c r="C1457" s="18" t="s">
        <v>103</v>
      </c>
      <c r="D1457" s="19">
        <v>11</v>
      </c>
      <c r="E1457" s="19">
        <v>27</v>
      </c>
      <c r="F1457" s="19">
        <v>32</v>
      </c>
      <c r="G1457" s="19">
        <v>4</v>
      </c>
      <c r="H1457" s="19">
        <v>2</v>
      </c>
      <c r="I1457" s="19">
        <v>2</v>
      </c>
      <c r="J1457" s="19">
        <v>5</v>
      </c>
      <c r="K1457" s="20">
        <f>ROUND(1+(SUMPRODUCT(INDEX(CachTinhDiem!$B$8:$E$11,MATCH($B1457,CachTinhDiem!$A$8:$A$11,0),0),$G1457:$J1457)-1)*9/4,1)</f>
        <v>7.3</v>
      </c>
      <c r="L1457" s="20">
        <f>ROUND(1+(INDEX(CachTinhDiem!$B$15:$E$20,MATCH($C1457,CachTinhDiem!$A$15:$A$20,0),MATCH($B1457,CachTinhDiem!$B$14:$E$14,0))-1)*9/4,1)</f>
        <v>10</v>
      </c>
      <c r="M1457" s="19">
        <f t="shared" si="22"/>
        <v>5</v>
      </c>
      <c r="N1457" s="23">
        <f>MAX(0,1-M1457*CachTinhDiem!$B$25)</f>
        <v>0.5</v>
      </c>
      <c r="O1457" s="20">
        <f>ROUND((CachTinhDiem!$B$23*K1457+CachTinhDiem!$B$24*L1457)*N1457,1)</f>
        <v>4.0999999999999996</v>
      </c>
      <c r="P1457" s="19" t="s">
        <v>3227</v>
      </c>
    </row>
    <row r="1458" spans="1:16" ht="15" customHeight="1" x14ac:dyDescent="0.35">
      <c r="A1458" s="18" t="s">
        <v>221</v>
      </c>
      <c r="B1458" s="18" t="s">
        <v>3228</v>
      </c>
      <c r="C1458" s="18" t="s">
        <v>150</v>
      </c>
      <c r="D1458" s="19">
        <v>5</v>
      </c>
      <c r="E1458" s="19">
        <v>19</v>
      </c>
      <c r="F1458" s="19">
        <v>23</v>
      </c>
      <c r="G1458" s="19">
        <v>4</v>
      </c>
      <c r="H1458" s="19">
        <v>1</v>
      </c>
      <c r="I1458" s="19">
        <v>2</v>
      </c>
      <c r="J1458" s="19">
        <v>3</v>
      </c>
      <c r="K1458" s="20">
        <f>ROUND(1+(SUMPRODUCT(INDEX(CachTinhDiem!$B$8:$E$11,MATCH($B1458,CachTinhDiem!$A$8:$A$11,0),0),$G1458:$J1458)-1)*9/4,1)</f>
        <v>4.2</v>
      </c>
      <c r="L1458" s="20">
        <f>ROUND(1+(INDEX(CachTinhDiem!$B$15:$E$20,MATCH($C1458,CachTinhDiem!$A$15:$A$20,0),MATCH($B1458,CachTinhDiem!$B$14:$E$14,0))-1)*9/4,1)</f>
        <v>5.5</v>
      </c>
      <c r="M1458" s="19">
        <f t="shared" si="22"/>
        <v>4</v>
      </c>
      <c r="N1458" s="23">
        <f>MAX(0,1-M1458*CachTinhDiem!$B$25)</f>
        <v>0.6</v>
      </c>
      <c r="O1458" s="20">
        <f>ROUND((CachTinhDiem!$B$23*K1458+CachTinhDiem!$B$24*L1458)*N1458,1)</f>
        <v>2.8</v>
      </c>
      <c r="P1458" s="19" t="s">
        <v>3225</v>
      </c>
    </row>
    <row r="1459" spans="1:16" ht="15" customHeight="1" x14ac:dyDescent="0.35">
      <c r="A1459" s="18" t="s">
        <v>930</v>
      </c>
      <c r="B1459" s="18" t="s">
        <v>3226</v>
      </c>
      <c r="C1459" s="18" t="s">
        <v>115</v>
      </c>
      <c r="D1459" s="19">
        <v>5</v>
      </c>
      <c r="E1459" s="19">
        <v>16</v>
      </c>
      <c r="F1459" s="19">
        <v>37</v>
      </c>
      <c r="G1459" s="19">
        <v>4</v>
      </c>
      <c r="H1459" s="19">
        <v>1</v>
      </c>
      <c r="I1459" s="19">
        <v>2</v>
      </c>
      <c r="J1459" s="19">
        <v>4</v>
      </c>
      <c r="K1459" s="20">
        <f>ROUND(1+(SUMPRODUCT(INDEX(CachTinhDiem!$B$8:$E$11,MATCH($B1459,CachTinhDiem!$A$8:$A$11,0),0),$G1459:$J1459)-1)*9/4,1)</f>
        <v>3.5</v>
      </c>
      <c r="L1459" s="20">
        <f>ROUND(1+(INDEX(CachTinhDiem!$B$15:$E$20,MATCH($C1459,CachTinhDiem!$A$15:$A$20,0),MATCH($B1459,CachTinhDiem!$B$14:$E$14,0))-1)*9/4,1)</f>
        <v>10</v>
      </c>
      <c r="M1459" s="19">
        <f t="shared" si="22"/>
        <v>21</v>
      </c>
      <c r="N1459" s="23">
        <f>MAX(0,1-M1459*CachTinhDiem!$B$25)</f>
        <v>0</v>
      </c>
      <c r="O1459" s="20">
        <f>ROUND((CachTinhDiem!$B$23*K1459+CachTinhDiem!$B$24*L1459)*N1459,1)</f>
        <v>0</v>
      </c>
      <c r="P1459" s="19" t="s">
        <v>3227</v>
      </c>
    </row>
    <row r="1460" spans="1:16" ht="15" customHeight="1" x14ac:dyDescent="0.35">
      <c r="A1460" s="18" t="s">
        <v>2338</v>
      </c>
      <c r="B1460" s="18" t="s">
        <v>3228</v>
      </c>
      <c r="C1460" s="18" t="s">
        <v>138</v>
      </c>
      <c r="D1460" s="19">
        <v>22</v>
      </c>
      <c r="E1460" s="19">
        <v>38</v>
      </c>
      <c r="F1460" s="19">
        <v>9</v>
      </c>
      <c r="G1460" s="19">
        <v>2</v>
      </c>
      <c r="H1460" s="19">
        <v>5</v>
      </c>
      <c r="I1460" s="19">
        <v>5</v>
      </c>
      <c r="J1460" s="19">
        <v>3</v>
      </c>
      <c r="K1460" s="20">
        <f>ROUND(1+(SUMPRODUCT(INDEX(CachTinhDiem!$B$8:$E$11,MATCH($B1460,CachTinhDiem!$A$8:$A$11,0),0),$G1460:$J1460)-1)*9/4,1)</f>
        <v>7.3</v>
      </c>
      <c r="L1460" s="20">
        <f>ROUND(1+(INDEX(CachTinhDiem!$B$15:$E$20,MATCH($C1460,CachTinhDiem!$A$15:$A$20,0),MATCH($B1460,CachTinhDiem!$B$14:$E$14,0))-1)*9/4,1)</f>
        <v>1</v>
      </c>
      <c r="M1460" s="19">
        <f t="shared" si="22"/>
        <v>13</v>
      </c>
      <c r="N1460" s="23">
        <f>MAX(0,1-M1460*CachTinhDiem!$B$25)</f>
        <v>0</v>
      </c>
      <c r="O1460" s="20">
        <f>ROUND((CachTinhDiem!$B$23*K1460+CachTinhDiem!$B$24*L1460)*N1460,1)</f>
        <v>0</v>
      </c>
      <c r="P1460" s="19" t="s">
        <v>3227</v>
      </c>
    </row>
    <row r="1461" spans="1:16" ht="15" customHeight="1" x14ac:dyDescent="0.35">
      <c r="A1461" s="18" t="s">
        <v>2154</v>
      </c>
      <c r="B1461" s="18" t="s">
        <v>3228</v>
      </c>
      <c r="C1461" s="18" t="s">
        <v>150</v>
      </c>
      <c r="D1461" s="19">
        <v>8</v>
      </c>
      <c r="E1461" s="19">
        <v>25</v>
      </c>
      <c r="F1461" s="19">
        <v>24</v>
      </c>
      <c r="G1461" s="19">
        <v>4</v>
      </c>
      <c r="H1461" s="19">
        <v>1</v>
      </c>
      <c r="I1461" s="19">
        <v>2</v>
      </c>
      <c r="J1461" s="19">
        <v>2</v>
      </c>
      <c r="K1461" s="20">
        <f>ROUND(1+(SUMPRODUCT(INDEX(CachTinhDiem!$B$8:$E$11,MATCH($B1461,CachTinhDiem!$A$8:$A$11,0),0),$G1461:$J1461)-1)*9/4,1)</f>
        <v>2.8</v>
      </c>
      <c r="L1461" s="20">
        <f>ROUND(1+(INDEX(CachTinhDiem!$B$15:$E$20,MATCH($C1461,CachTinhDiem!$A$15:$A$20,0),MATCH($B1461,CachTinhDiem!$B$14:$E$14,0))-1)*9/4,1)</f>
        <v>5.5</v>
      </c>
      <c r="M1461" s="19">
        <f t="shared" si="22"/>
        <v>0</v>
      </c>
      <c r="N1461" s="23">
        <f>MAX(0,1-M1461*CachTinhDiem!$B$25)</f>
        <v>1</v>
      </c>
      <c r="O1461" s="20">
        <f>ROUND((CachTinhDiem!$B$23*K1461+CachTinhDiem!$B$24*L1461)*N1461,1)</f>
        <v>3.6</v>
      </c>
      <c r="P1461" s="19" t="s">
        <v>3225</v>
      </c>
    </row>
    <row r="1462" spans="1:16" ht="15" customHeight="1" x14ac:dyDescent="0.35">
      <c r="A1462" s="18" t="s">
        <v>800</v>
      </c>
      <c r="B1462" s="18" t="s">
        <v>3224</v>
      </c>
      <c r="C1462" s="18" t="s">
        <v>115</v>
      </c>
      <c r="D1462" s="19">
        <v>20</v>
      </c>
      <c r="E1462" s="19">
        <v>37</v>
      </c>
      <c r="F1462" s="19">
        <v>31</v>
      </c>
      <c r="G1462" s="19">
        <v>2</v>
      </c>
      <c r="H1462" s="19">
        <v>4</v>
      </c>
      <c r="I1462" s="19">
        <v>3</v>
      </c>
      <c r="J1462" s="19">
        <v>4</v>
      </c>
      <c r="K1462" s="20">
        <f>ROUND(1+(SUMPRODUCT(INDEX(CachTinhDiem!$B$8:$E$11,MATCH($B1462,CachTinhDiem!$A$8:$A$11,0),0),$G1462:$J1462)-1)*9/4,1)</f>
        <v>5.7</v>
      </c>
      <c r="L1462" s="20">
        <f>ROUND(1+(INDEX(CachTinhDiem!$B$15:$E$20,MATCH($C1462,CachTinhDiem!$A$15:$A$20,0),MATCH($B1462,CachTinhDiem!$B$14:$E$14,0))-1)*9/4,1)</f>
        <v>7.8</v>
      </c>
      <c r="M1462" s="19">
        <f t="shared" si="22"/>
        <v>0</v>
      </c>
      <c r="N1462" s="23">
        <f>MAX(0,1-M1462*CachTinhDiem!$B$25)</f>
        <v>1</v>
      </c>
      <c r="O1462" s="20">
        <f>ROUND((CachTinhDiem!$B$23*K1462+CachTinhDiem!$B$24*L1462)*N1462,1)</f>
        <v>6.3</v>
      </c>
      <c r="P1462" s="19" t="s">
        <v>3227</v>
      </c>
    </row>
    <row r="1463" spans="1:16" ht="15" customHeight="1" x14ac:dyDescent="0.35">
      <c r="A1463" s="18" t="s">
        <v>454</v>
      </c>
      <c r="B1463" s="18" t="s">
        <v>3228</v>
      </c>
      <c r="C1463" s="18" t="s">
        <v>138</v>
      </c>
      <c r="D1463" s="19">
        <v>23</v>
      </c>
      <c r="E1463" s="19">
        <v>40</v>
      </c>
      <c r="F1463" s="19">
        <v>14</v>
      </c>
      <c r="G1463" s="19">
        <v>1</v>
      </c>
      <c r="H1463" s="19">
        <v>5</v>
      </c>
      <c r="I1463" s="19">
        <v>5</v>
      </c>
      <c r="J1463" s="19">
        <v>2</v>
      </c>
      <c r="K1463" s="20">
        <f>ROUND(1+(SUMPRODUCT(INDEX(CachTinhDiem!$B$8:$E$11,MATCH($B1463,CachTinhDiem!$A$8:$A$11,0),0),$G1463:$J1463)-1)*9/4,1)</f>
        <v>6</v>
      </c>
      <c r="L1463" s="20">
        <f>ROUND(1+(INDEX(CachTinhDiem!$B$15:$E$20,MATCH($C1463,CachTinhDiem!$A$15:$A$20,0),MATCH($B1463,CachTinhDiem!$B$14:$E$14,0))-1)*9/4,1)</f>
        <v>1</v>
      </c>
      <c r="M1463" s="19">
        <f t="shared" si="22"/>
        <v>9</v>
      </c>
      <c r="N1463" s="23">
        <f>MAX(0,1-M1463*CachTinhDiem!$B$25)</f>
        <v>9.9999999999999978E-2</v>
      </c>
      <c r="O1463" s="20">
        <f>ROUND((CachTinhDiem!$B$23*K1463+CachTinhDiem!$B$24*L1463)*N1463,1)</f>
        <v>0.5</v>
      </c>
      <c r="P1463" s="19" t="s">
        <v>3227</v>
      </c>
    </row>
    <row r="1464" spans="1:16" ht="15" customHeight="1" x14ac:dyDescent="0.35">
      <c r="A1464" s="18" t="s">
        <v>660</v>
      </c>
      <c r="B1464" s="18" t="s">
        <v>3229</v>
      </c>
      <c r="C1464" s="18" t="s">
        <v>110</v>
      </c>
      <c r="D1464" s="19">
        <v>17</v>
      </c>
      <c r="E1464" s="19">
        <v>35</v>
      </c>
      <c r="F1464" s="19">
        <v>36</v>
      </c>
      <c r="G1464" s="19">
        <v>2</v>
      </c>
      <c r="H1464" s="19">
        <v>3</v>
      </c>
      <c r="I1464" s="19">
        <v>2</v>
      </c>
      <c r="J1464" s="19">
        <v>4</v>
      </c>
      <c r="K1464" s="20">
        <f>ROUND(1+(SUMPRODUCT(INDEX(CachTinhDiem!$B$8:$E$11,MATCH($B1464,CachTinhDiem!$A$8:$A$11,0),0),$G1464:$J1464)-1)*9/4,1)</f>
        <v>5.3</v>
      </c>
      <c r="L1464" s="20">
        <f>ROUND(1+(INDEX(CachTinhDiem!$B$15:$E$20,MATCH($C1464,CachTinhDiem!$A$15:$A$20,0),MATCH($B1464,CachTinhDiem!$B$14:$E$14,0))-1)*9/4,1)</f>
        <v>7.8</v>
      </c>
      <c r="M1464" s="19">
        <f t="shared" si="22"/>
        <v>1</v>
      </c>
      <c r="N1464" s="23">
        <f>MAX(0,1-M1464*CachTinhDiem!$B$25)</f>
        <v>0.9</v>
      </c>
      <c r="O1464" s="20">
        <f>ROUND((CachTinhDiem!$B$23*K1464+CachTinhDiem!$B$24*L1464)*N1464,1)</f>
        <v>5.4</v>
      </c>
      <c r="P1464" s="19" t="s">
        <v>3227</v>
      </c>
    </row>
    <row r="1465" spans="1:16" ht="15" customHeight="1" x14ac:dyDescent="0.35">
      <c r="A1465" s="18" t="s">
        <v>2482</v>
      </c>
      <c r="B1465" s="18" t="s">
        <v>3226</v>
      </c>
      <c r="C1465" s="18" t="s">
        <v>150</v>
      </c>
      <c r="D1465" s="19">
        <v>25</v>
      </c>
      <c r="E1465" s="19">
        <v>40</v>
      </c>
      <c r="F1465" s="19">
        <v>6</v>
      </c>
      <c r="G1465" s="19">
        <v>1</v>
      </c>
      <c r="H1465" s="19">
        <v>5</v>
      </c>
      <c r="I1465" s="19">
        <v>2</v>
      </c>
      <c r="J1465" s="19">
        <v>3</v>
      </c>
      <c r="K1465" s="20">
        <f>ROUND(1+(SUMPRODUCT(INDEX(CachTinhDiem!$B$8:$E$11,MATCH($B1465,CachTinhDiem!$A$8:$A$11,0),0),$G1465:$J1465)-1)*9/4,1)</f>
        <v>5.7</v>
      </c>
      <c r="L1465" s="20">
        <f>ROUND(1+(INDEX(CachTinhDiem!$B$15:$E$20,MATCH($C1465,CachTinhDiem!$A$15:$A$20,0),MATCH($B1465,CachTinhDiem!$B$14:$E$14,0))-1)*9/4,1)</f>
        <v>10</v>
      </c>
      <c r="M1465" s="19">
        <f t="shared" si="22"/>
        <v>19</v>
      </c>
      <c r="N1465" s="23">
        <f>MAX(0,1-M1465*CachTinhDiem!$B$25)</f>
        <v>0</v>
      </c>
      <c r="O1465" s="20">
        <f>ROUND((CachTinhDiem!$B$23*K1465+CachTinhDiem!$B$24*L1465)*N1465,1)</f>
        <v>0</v>
      </c>
      <c r="P1465" s="19" t="s">
        <v>3225</v>
      </c>
    </row>
    <row r="1466" spans="1:16" ht="15" customHeight="1" x14ac:dyDescent="0.35">
      <c r="A1466" s="18" t="s">
        <v>2388</v>
      </c>
      <c r="B1466" s="18" t="s">
        <v>3228</v>
      </c>
      <c r="C1466" s="18" t="s">
        <v>110</v>
      </c>
      <c r="D1466" s="19">
        <v>5</v>
      </c>
      <c r="E1466" s="19">
        <v>13</v>
      </c>
      <c r="F1466" s="19">
        <v>37</v>
      </c>
      <c r="G1466" s="19">
        <v>4</v>
      </c>
      <c r="H1466" s="19">
        <v>1</v>
      </c>
      <c r="I1466" s="19">
        <v>2</v>
      </c>
      <c r="J1466" s="19">
        <v>4</v>
      </c>
      <c r="K1466" s="20">
        <f>ROUND(1+(SUMPRODUCT(INDEX(CachTinhDiem!$B$8:$E$11,MATCH($B1466,CachTinhDiem!$A$8:$A$11,0),0),$G1466:$J1466)-1)*9/4,1)</f>
        <v>5.5</v>
      </c>
      <c r="L1466" s="20">
        <f>ROUND(1+(INDEX(CachTinhDiem!$B$15:$E$20,MATCH($C1466,CachTinhDiem!$A$15:$A$20,0),MATCH($B1466,CachTinhDiem!$B$14:$E$14,0))-1)*9/4,1)</f>
        <v>7.8</v>
      </c>
      <c r="M1466" s="19">
        <f t="shared" si="22"/>
        <v>24</v>
      </c>
      <c r="N1466" s="23">
        <f>MAX(0,1-M1466*CachTinhDiem!$B$25)</f>
        <v>0</v>
      </c>
      <c r="O1466" s="20">
        <f>ROUND((CachTinhDiem!$B$23*K1466+CachTinhDiem!$B$24*L1466)*N1466,1)</f>
        <v>0</v>
      </c>
      <c r="P1466" s="19" t="s">
        <v>3227</v>
      </c>
    </row>
    <row r="1467" spans="1:16" ht="15" customHeight="1" x14ac:dyDescent="0.35">
      <c r="A1467" s="18" t="s">
        <v>2342</v>
      </c>
      <c r="B1467" s="18" t="s">
        <v>3229</v>
      </c>
      <c r="C1467" s="18" t="s">
        <v>115</v>
      </c>
      <c r="D1467" s="19">
        <v>20</v>
      </c>
      <c r="E1467" s="19">
        <v>36</v>
      </c>
      <c r="F1467" s="19">
        <v>22</v>
      </c>
      <c r="G1467" s="19">
        <v>2</v>
      </c>
      <c r="H1467" s="19">
        <v>5</v>
      </c>
      <c r="I1467" s="19">
        <v>3</v>
      </c>
      <c r="J1467" s="19">
        <v>5</v>
      </c>
      <c r="K1467" s="20">
        <f>ROUND(1+(SUMPRODUCT(INDEX(CachTinhDiem!$B$8:$E$11,MATCH($B1467,CachTinhDiem!$A$8:$A$11,0),0),$G1467:$J1467)-1)*9/4,1)</f>
        <v>8</v>
      </c>
      <c r="L1467" s="20">
        <f>ROUND(1+(INDEX(CachTinhDiem!$B$15:$E$20,MATCH($C1467,CachTinhDiem!$A$15:$A$20,0),MATCH($B1467,CachTinhDiem!$B$14:$E$14,0))-1)*9/4,1)</f>
        <v>10</v>
      </c>
      <c r="M1467" s="19">
        <f t="shared" si="22"/>
        <v>0</v>
      </c>
      <c r="N1467" s="23">
        <f>MAX(0,1-M1467*CachTinhDiem!$B$25)</f>
        <v>1</v>
      </c>
      <c r="O1467" s="20">
        <f>ROUND((CachTinhDiem!$B$23*K1467+CachTinhDiem!$B$24*L1467)*N1467,1)</f>
        <v>8.6</v>
      </c>
      <c r="P1467" s="19" t="s">
        <v>3227</v>
      </c>
    </row>
    <row r="1468" spans="1:16" ht="15" customHeight="1" x14ac:dyDescent="0.35">
      <c r="A1468" s="18" t="s">
        <v>1719</v>
      </c>
      <c r="B1468" s="18" t="s">
        <v>3224</v>
      </c>
      <c r="C1468" s="18" t="s">
        <v>90</v>
      </c>
      <c r="D1468" s="19">
        <v>9</v>
      </c>
      <c r="E1468" s="19">
        <v>33</v>
      </c>
      <c r="F1468" s="19">
        <v>29</v>
      </c>
      <c r="G1468" s="19">
        <v>3</v>
      </c>
      <c r="H1468" s="19">
        <v>2</v>
      </c>
      <c r="I1468" s="19">
        <v>3</v>
      </c>
      <c r="J1468" s="19">
        <v>4</v>
      </c>
      <c r="K1468" s="20">
        <f>ROUND(1+(SUMPRODUCT(INDEX(CachTinhDiem!$B$8:$E$11,MATCH($B1468,CachTinhDiem!$A$8:$A$11,0),0),$G1468:$J1468)-1)*9/4,1)</f>
        <v>5.3</v>
      </c>
      <c r="L1468" s="20">
        <f>ROUND(1+(INDEX(CachTinhDiem!$B$15:$E$20,MATCH($C1468,CachTinhDiem!$A$15:$A$20,0),MATCH($B1468,CachTinhDiem!$B$14:$E$14,0))-1)*9/4,1)</f>
        <v>5.5</v>
      </c>
      <c r="M1468" s="19">
        <f t="shared" si="22"/>
        <v>0</v>
      </c>
      <c r="N1468" s="23">
        <f>MAX(0,1-M1468*CachTinhDiem!$B$25)</f>
        <v>1</v>
      </c>
      <c r="O1468" s="20">
        <f>ROUND((CachTinhDiem!$B$23*K1468+CachTinhDiem!$B$24*L1468)*N1468,1)</f>
        <v>5.4</v>
      </c>
      <c r="P1468" s="19" t="s">
        <v>3227</v>
      </c>
    </row>
    <row r="1469" spans="1:16" ht="15" customHeight="1" x14ac:dyDescent="0.35">
      <c r="A1469" s="18" t="s">
        <v>1683</v>
      </c>
      <c r="B1469" s="18" t="s">
        <v>3229</v>
      </c>
      <c r="C1469" s="18" t="s">
        <v>103</v>
      </c>
      <c r="D1469" s="19">
        <v>9</v>
      </c>
      <c r="E1469" s="19">
        <v>28</v>
      </c>
      <c r="F1469" s="19">
        <v>16</v>
      </c>
      <c r="G1469" s="19">
        <v>4</v>
      </c>
      <c r="H1469" s="19">
        <v>2</v>
      </c>
      <c r="I1469" s="19">
        <v>2</v>
      </c>
      <c r="J1469" s="19">
        <v>5</v>
      </c>
      <c r="K1469" s="20">
        <f>ROUND(1+(SUMPRODUCT(INDEX(CachTinhDiem!$B$8:$E$11,MATCH($B1469,CachTinhDiem!$A$8:$A$11,0),0),$G1469:$J1469)-1)*9/4,1)</f>
        <v>5.7</v>
      </c>
      <c r="L1469" s="20">
        <f>ROUND(1+(INDEX(CachTinhDiem!$B$15:$E$20,MATCH($C1469,CachTinhDiem!$A$15:$A$20,0),MATCH($B1469,CachTinhDiem!$B$14:$E$14,0))-1)*9/4,1)</f>
        <v>7.8</v>
      </c>
      <c r="M1469" s="19">
        <f t="shared" si="22"/>
        <v>0</v>
      </c>
      <c r="N1469" s="23">
        <f>MAX(0,1-M1469*CachTinhDiem!$B$25)</f>
        <v>1</v>
      </c>
      <c r="O1469" s="20">
        <f>ROUND((CachTinhDiem!$B$23*K1469+CachTinhDiem!$B$24*L1469)*N1469,1)</f>
        <v>6.3</v>
      </c>
      <c r="P1469" s="19" t="s">
        <v>3225</v>
      </c>
    </row>
    <row r="1470" spans="1:16" ht="15" customHeight="1" x14ac:dyDescent="0.35">
      <c r="A1470" s="18" t="s">
        <v>2446</v>
      </c>
      <c r="B1470" s="18" t="s">
        <v>3224</v>
      </c>
      <c r="C1470" s="18" t="s">
        <v>138</v>
      </c>
      <c r="D1470" s="19">
        <v>22</v>
      </c>
      <c r="E1470" s="19">
        <v>38</v>
      </c>
      <c r="F1470" s="19">
        <v>38</v>
      </c>
      <c r="G1470" s="19">
        <v>2</v>
      </c>
      <c r="H1470" s="19">
        <v>4</v>
      </c>
      <c r="I1470" s="19">
        <v>5</v>
      </c>
      <c r="J1470" s="19">
        <v>3</v>
      </c>
      <c r="K1470" s="20">
        <f>ROUND(1+(SUMPRODUCT(INDEX(CachTinhDiem!$B$8:$E$11,MATCH($B1470,CachTinhDiem!$A$8:$A$11,0),0),$G1470:$J1470)-1)*9/4,1)</f>
        <v>7.8</v>
      </c>
      <c r="L1470" s="20">
        <f>ROUND(1+(INDEX(CachTinhDiem!$B$15:$E$20,MATCH($C1470,CachTinhDiem!$A$15:$A$20,0),MATCH($B1470,CachTinhDiem!$B$14:$E$14,0))-1)*9/4,1)</f>
        <v>10</v>
      </c>
      <c r="M1470" s="19">
        <f t="shared" si="22"/>
        <v>0</v>
      </c>
      <c r="N1470" s="23">
        <f>MAX(0,1-M1470*CachTinhDiem!$B$25)</f>
        <v>1</v>
      </c>
      <c r="O1470" s="20">
        <f>ROUND((CachTinhDiem!$B$23*K1470+CachTinhDiem!$B$24*L1470)*N1470,1)</f>
        <v>8.5</v>
      </c>
      <c r="P1470" s="19" t="s">
        <v>3227</v>
      </c>
    </row>
    <row r="1471" spans="1:16" ht="15" customHeight="1" x14ac:dyDescent="0.35">
      <c r="A1471" s="18" t="s">
        <v>2384</v>
      </c>
      <c r="B1471" s="18" t="s">
        <v>3228</v>
      </c>
      <c r="C1471" s="18" t="s">
        <v>103</v>
      </c>
      <c r="D1471" s="19">
        <v>20</v>
      </c>
      <c r="E1471" s="19">
        <v>37</v>
      </c>
      <c r="F1471" s="19">
        <v>26</v>
      </c>
      <c r="G1471" s="19">
        <v>2</v>
      </c>
      <c r="H1471" s="19">
        <v>5</v>
      </c>
      <c r="I1471" s="19">
        <v>3</v>
      </c>
      <c r="J1471" s="19">
        <v>3</v>
      </c>
      <c r="K1471" s="20">
        <f>ROUND(1+(SUMPRODUCT(INDEX(CachTinhDiem!$B$8:$E$11,MATCH($B1471,CachTinhDiem!$A$8:$A$11,0),0),$G1471:$J1471)-1)*9/4,1)</f>
        <v>6.4</v>
      </c>
      <c r="L1471" s="20">
        <f>ROUND(1+(INDEX(CachTinhDiem!$B$15:$E$20,MATCH($C1471,CachTinhDiem!$A$15:$A$20,0),MATCH($B1471,CachTinhDiem!$B$14:$E$14,0))-1)*9/4,1)</f>
        <v>10</v>
      </c>
      <c r="M1471" s="19">
        <f t="shared" si="22"/>
        <v>0</v>
      </c>
      <c r="N1471" s="23">
        <f>MAX(0,1-M1471*CachTinhDiem!$B$25)</f>
        <v>1</v>
      </c>
      <c r="O1471" s="20">
        <f>ROUND((CachTinhDiem!$B$23*K1471+CachTinhDiem!$B$24*L1471)*N1471,1)</f>
        <v>7.5</v>
      </c>
      <c r="P1471" s="19" t="s">
        <v>3227</v>
      </c>
    </row>
    <row r="1472" spans="1:16" ht="15" customHeight="1" x14ac:dyDescent="0.35">
      <c r="A1472" s="18" t="s">
        <v>840</v>
      </c>
      <c r="B1472" s="18" t="s">
        <v>3224</v>
      </c>
      <c r="C1472" s="18" t="s">
        <v>110</v>
      </c>
      <c r="D1472" s="19">
        <v>5</v>
      </c>
      <c r="E1472" s="19">
        <v>16</v>
      </c>
      <c r="F1472" s="19">
        <v>38</v>
      </c>
      <c r="G1472" s="19">
        <v>4</v>
      </c>
      <c r="H1472" s="19">
        <v>1</v>
      </c>
      <c r="I1472" s="19">
        <v>2</v>
      </c>
      <c r="J1472" s="19">
        <v>4</v>
      </c>
      <c r="K1472" s="20">
        <f>ROUND(1+(SUMPRODUCT(INDEX(CachTinhDiem!$B$8:$E$11,MATCH($B1472,CachTinhDiem!$A$8:$A$11,0),0),$G1472:$J1472)-1)*9/4,1)</f>
        <v>4.2</v>
      </c>
      <c r="L1472" s="20">
        <f>ROUND(1+(INDEX(CachTinhDiem!$B$15:$E$20,MATCH($C1472,CachTinhDiem!$A$15:$A$20,0),MATCH($B1472,CachTinhDiem!$B$14:$E$14,0))-1)*9/4,1)</f>
        <v>5.5</v>
      </c>
      <c r="M1472" s="19">
        <f t="shared" si="22"/>
        <v>22</v>
      </c>
      <c r="N1472" s="23">
        <f>MAX(0,1-M1472*CachTinhDiem!$B$25)</f>
        <v>0</v>
      </c>
      <c r="O1472" s="20">
        <f>ROUND((CachTinhDiem!$B$23*K1472+CachTinhDiem!$B$24*L1472)*N1472,1)</f>
        <v>0</v>
      </c>
      <c r="P1472" s="19" t="s">
        <v>3227</v>
      </c>
    </row>
    <row r="1473" spans="1:16" ht="15" customHeight="1" x14ac:dyDescent="0.35">
      <c r="A1473" s="18" t="s">
        <v>738</v>
      </c>
      <c r="B1473" s="18" t="s">
        <v>3228</v>
      </c>
      <c r="C1473" s="18" t="s">
        <v>115</v>
      </c>
      <c r="D1473" s="19">
        <v>17</v>
      </c>
      <c r="E1473" s="19">
        <v>33</v>
      </c>
      <c r="F1473" s="19">
        <v>22</v>
      </c>
      <c r="G1473" s="19">
        <v>2</v>
      </c>
      <c r="H1473" s="19">
        <v>4</v>
      </c>
      <c r="I1473" s="19">
        <v>3</v>
      </c>
      <c r="J1473" s="19">
        <v>3</v>
      </c>
      <c r="K1473" s="20">
        <f>ROUND(1+(SUMPRODUCT(INDEX(CachTinhDiem!$B$8:$E$11,MATCH($B1473,CachTinhDiem!$A$8:$A$11,0),0),$G1473:$J1473)-1)*9/4,1)</f>
        <v>6</v>
      </c>
      <c r="L1473" s="20">
        <f>ROUND(1+(INDEX(CachTinhDiem!$B$15:$E$20,MATCH($C1473,CachTinhDiem!$A$15:$A$20,0),MATCH($B1473,CachTinhDiem!$B$14:$E$14,0))-1)*9/4,1)</f>
        <v>5.5</v>
      </c>
      <c r="M1473" s="19">
        <f t="shared" si="22"/>
        <v>0</v>
      </c>
      <c r="N1473" s="23">
        <f>MAX(0,1-M1473*CachTinhDiem!$B$25)</f>
        <v>1</v>
      </c>
      <c r="O1473" s="20">
        <f>ROUND((CachTinhDiem!$B$23*K1473+CachTinhDiem!$B$24*L1473)*N1473,1)</f>
        <v>5.9</v>
      </c>
      <c r="P1473" s="19" t="s">
        <v>3227</v>
      </c>
    </row>
    <row r="1474" spans="1:16" ht="15" customHeight="1" x14ac:dyDescent="0.35">
      <c r="A1474" s="18" t="s">
        <v>808</v>
      </c>
      <c r="B1474" s="18" t="s">
        <v>3226</v>
      </c>
      <c r="C1474" s="18" t="s">
        <v>103</v>
      </c>
      <c r="D1474" s="19">
        <v>21</v>
      </c>
      <c r="E1474" s="19">
        <v>35</v>
      </c>
      <c r="F1474" s="19">
        <v>14</v>
      </c>
      <c r="G1474" s="19">
        <v>1</v>
      </c>
      <c r="H1474" s="19">
        <v>4</v>
      </c>
      <c r="I1474" s="19">
        <v>3</v>
      </c>
      <c r="J1474" s="19">
        <v>5</v>
      </c>
      <c r="K1474" s="20">
        <f>ROUND(1+(SUMPRODUCT(INDEX(CachTinhDiem!$B$8:$E$11,MATCH($B1474,CachTinhDiem!$A$8:$A$11,0),0),$G1474:$J1474)-1)*9/4,1)</f>
        <v>7.1</v>
      </c>
      <c r="L1474" s="20">
        <f>ROUND(1+(INDEX(CachTinhDiem!$B$15:$E$20,MATCH($C1474,CachTinhDiem!$A$15:$A$20,0),MATCH($B1474,CachTinhDiem!$B$14:$E$14,0))-1)*9/4,1)</f>
        <v>3.3</v>
      </c>
      <c r="M1474" s="19">
        <f t="shared" ref="M1474:M1537" si="23">MAX(0,$D1474-$F1474,$F1474-$E1474)</f>
        <v>7</v>
      </c>
      <c r="N1474" s="23">
        <f>MAX(0,1-M1474*CachTinhDiem!$B$25)</f>
        <v>0.29999999999999993</v>
      </c>
      <c r="O1474" s="20">
        <f>ROUND((CachTinhDiem!$B$23*K1474+CachTinhDiem!$B$24*L1474)*N1474,1)</f>
        <v>1.8</v>
      </c>
      <c r="P1474" s="19" t="s">
        <v>3227</v>
      </c>
    </row>
    <row r="1475" spans="1:16" ht="15" customHeight="1" x14ac:dyDescent="0.35">
      <c r="A1475" s="18" t="s">
        <v>2259</v>
      </c>
      <c r="B1475" s="18" t="s">
        <v>3226</v>
      </c>
      <c r="C1475" s="18" t="s">
        <v>115</v>
      </c>
      <c r="D1475" s="19">
        <v>13</v>
      </c>
      <c r="E1475" s="19">
        <v>32</v>
      </c>
      <c r="F1475" s="19">
        <v>27</v>
      </c>
      <c r="G1475" s="19">
        <v>3</v>
      </c>
      <c r="H1475" s="19">
        <v>2</v>
      </c>
      <c r="I1475" s="19">
        <v>3</v>
      </c>
      <c r="J1475" s="19">
        <v>4</v>
      </c>
      <c r="K1475" s="20">
        <f>ROUND(1+(SUMPRODUCT(INDEX(CachTinhDiem!$B$8:$E$11,MATCH($B1475,CachTinhDiem!$A$8:$A$11,0),0),$G1475:$J1475)-1)*9/4,1)</f>
        <v>5.3</v>
      </c>
      <c r="L1475" s="20">
        <f>ROUND(1+(INDEX(CachTinhDiem!$B$15:$E$20,MATCH($C1475,CachTinhDiem!$A$15:$A$20,0),MATCH($B1475,CachTinhDiem!$B$14:$E$14,0))-1)*9/4,1)</f>
        <v>10</v>
      </c>
      <c r="M1475" s="19">
        <f t="shared" si="23"/>
        <v>0</v>
      </c>
      <c r="N1475" s="23">
        <f>MAX(0,1-M1475*CachTinhDiem!$B$25)</f>
        <v>1</v>
      </c>
      <c r="O1475" s="20">
        <f>ROUND((CachTinhDiem!$B$23*K1475+CachTinhDiem!$B$24*L1475)*N1475,1)</f>
        <v>6.7</v>
      </c>
      <c r="P1475" s="19" t="s">
        <v>3227</v>
      </c>
    </row>
    <row r="1476" spans="1:16" ht="15" customHeight="1" x14ac:dyDescent="0.35">
      <c r="A1476" s="18" t="s">
        <v>1471</v>
      </c>
      <c r="B1476" s="18" t="s">
        <v>3229</v>
      </c>
      <c r="C1476" s="18" t="s">
        <v>138</v>
      </c>
      <c r="D1476" s="19">
        <v>6</v>
      </c>
      <c r="E1476" s="19">
        <v>20</v>
      </c>
      <c r="F1476" s="19">
        <v>8</v>
      </c>
      <c r="G1476" s="19">
        <v>4</v>
      </c>
      <c r="H1476" s="19">
        <v>2</v>
      </c>
      <c r="I1476" s="19">
        <v>3</v>
      </c>
      <c r="J1476" s="19">
        <v>3</v>
      </c>
      <c r="K1476" s="20">
        <f>ROUND(1+(SUMPRODUCT(INDEX(CachTinhDiem!$B$8:$E$11,MATCH($B1476,CachTinhDiem!$A$8:$A$11,0),0),$G1476:$J1476)-1)*9/4,1)</f>
        <v>5.0999999999999996</v>
      </c>
      <c r="L1476" s="20">
        <f>ROUND(1+(INDEX(CachTinhDiem!$B$15:$E$20,MATCH($C1476,CachTinhDiem!$A$15:$A$20,0),MATCH($B1476,CachTinhDiem!$B$14:$E$14,0))-1)*9/4,1)</f>
        <v>7.8</v>
      </c>
      <c r="M1476" s="19">
        <f t="shared" si="23"/>
        <v>0</v>
      </c>
      <c r="N1476" s="23">
        <f>MAX(0,1-M1476*CachTinhDiem!$B$25)</f>
        <v>1</v>
      </c>
      <c r="O1476" s="20">
        <f>ROUND((CachTinhDiem!$B$23*K1476+CachTinhDiem!$B$24*L1476)*N1476,1)</f>
        <v>5.9</v>
      </c>
      <c r="P1476" s="19" t="s">
        <v>3227</v>
      </c>
    </row>
    <row r="1477" spans="1:16" ht="15" customHeight="1" x14ac:dyDescent="0.35">
      <c r="A1477" s="18" t="s">
        <v>2168</v>
      </c>
      <c r="B1477" s="18" t="s">
        <v>3226</v>
      </c>
      <c r="C1477" s="18" t="s">
        <v>150</v>
      </c>
      <c r="D1477" s="19">
        <v>5</v>
      </c>
      <c r="E1477" s="19">
        <v>13</v>
      </c>
      <c r="F1477" s="19">
        <v>28</v>
      </c>
      <c r="G1477" s="19">
        <v>5</v>
      </c>
      <c r="H1477" s="19">
        <v>1</v>
      </c>
      <c r="I1477" s="19">
        <v>3</v>
      </c>
      <c r="J1477" s="19">
        <v>3</v>
      </c>
      <c r="K1477" s="20">
        <f>ROUND(1+(SUMPRODUCT(INDEX(CachTinhDiem!$B$8:$E$11,MATCH($B1477,CachTinhDiem!$A$8:$A$11,0),0),$G1477:$J1477)-1)*9/4,1)</f>
        <v>4.2</v>
      </c>
      <c r="L1477" s="20">
        <f>ROUND(1+(INDEX(CachTinhDiem!$B$15:$E$20,MATCH($C1477,CachTinhDiem!$A$15:$A$20,0),MATCH($B1477,CachTinhDiem!$B$14:$E$14,0))-1)*9/4,1)</f>
        <v>10</v>
      </c>
      <c r="M1477" s="19">
        <f t="shared" si="23"/>
        <v>15</v>
      </c>
      <c r="N1477" s="23">
        <f>MAX(0,1-M1477*CachTinhDiem!$B$25)</f>
        <v>0</v>
      </c>
      <c r="O1477" s="20">
        <f>ROUND((CachTinhDiem!$B$23*K1477+CachTinhDiem!$B$24*L1477)*N1477,1)</f>
        <v>0</v>
      </c>
      <c r="P1477" s="19" t="s">
        <v>3227</v>
      </c>
    </row>
    <row r="1478" spans="1:16" ht="15" customHeight="1" x14ac:dyDescent="0.35">
      <c r="A1478" s="18" t="s">
        <v>3142</v>
      </c>
      <c r="B1478" s="18" t="s">
        <v>3226</v>
      </c>
      <c r="C1478" s="18" t="s">
        <v>150</v>
      </c>
      <c r="D1478" s="19">
        <v>27</v>
      </c>
      <c r="E1478" s="19">
        <v>40</v>
      </c>
      <c r="F1478" s="19">
        <v>13</v>
      </c>
      <c r="G1478" s="19">
        <v>1</v>
      </c>
      <c r="H1478" s="19">
        <v>5</v>
      </c>
      <c r="I1478" s="19">
        <v>3</v>
      </c>
      <c r="J1478" s="19">
        <v>2</v>
      </c>
      <c r="K1478" s="20">
        <f>ROUND(1+(SUMPRODUCT(INDEX(CachTinhDiem!$B$8:$E$11,MATCH($B1478,CachTinhDiem!$A$8:$A$11,0),0),$G1478:$J1478)-1)*9/4,1)</f>
        <v>6.4</v>
      </c>
      <c r="L1478" s="20">
        <f>ROUND(1+(INDEX(CachTinhDiem!$B$15:$E$20,MATCH($C1478,CachTinhDiem!$A$15:$A$20,0),MATCH($B1478,CachTinhDiem!$B$14:$E$14,0))-1)*9/4,1)</f>
        <v>10</v>
      </c>
      <c r="M1478" s="19">
        <f t="shared" si="23"/>
        <v>14</v>
      </c>
      <c r="N1478" s="23">
        <f>MAX(0,1-M1478*CachTinhDiem!$B$25)</f>
        <v>0</v>
      </c>
      <c r="O1478" s="20">
        <f>ROUND((CachTinhDiem!$B$23*K1478+CachTinhDiem!$B$24*L1478)*N1478,1)</f>
        <v>0</v>
      </c>
      <c r="P1478" s="19" t="s">
        <v>3227</v>
      </c>
    </row>
    <row r="1479" spans="1:16" ht="15" customHeight="1" x14ac:dyDescent="0.35">
      <c r="A1479" s="18" t="s">
        <v>944</v>
      </c>
      <c r="B1479" s="18" t="s">
        <v>3228</v>
      </c>
      <c r="C1479" s="18" t="s">
        <v>103</v>
      </c>
      <c r="D1479" s="19">
        <v>5</v>
      </c>
      <c r="E1479" s="19">
        <v>16</v>
      </c>
      <c r="F1479" s="19">
        <v>7</v>
      </c>
      <c r="G1479" s="19">
        <v>4</v>
      </c>
      <c r="H1479" s="19">
        <v>1</v>
      </c>
      <c r="I1479" s="19">
        <v>2</v>
      </c>
      <c r="J1479" s="19">
        <v>4</v>
      </c>
      <c r="K1479" s="20">
        <f>ROUND(1+(SUMPRODUCT(INDEX(CachTinhDiem!$B$8:$E$11,MATCH($B1479,CachTinhDiem!$A$8:$A$11,0),0),$G1479:$J1479)-1)*9/4,1)</f>
        <v>5.5</v>
      </c>
      <c r="L1479" s="20">
        <f>ROUND(1+(INDEX(CachTinhDiem!$B$15:$E$20,MATCH($C1479,CachTinhDiem!$A$15:$A$20,0),MATCH($B1479,CachTinhDiem!$B$14:$E$14,0))-1)*9/4,1)</f>
        <v>10</v>
      </c>
      <c r="M1479" s="19">
        <f t="shared" si="23"/>
        <v>0</v>
      </c>
      <c r="N1479" s="23">
        <f>MAX(0,1-M1479*CachTinhDiem!$B$25)</f>
        <v>1</v>
      </c>
      <c r="O1479" s="20">
        <f>ROUND((CachTinhDiem!$B$23*K1479+CachTinhDiem!$B$24*L1479)*N1479,1)</f>
        <v>6.9</v>
      </c>
      <c r="P1479" s="19" t="s">
        <v>3227</v>
      </c>
    </row>
    <row r="1480" spans="1:16" ht="15" customHeight="1" x14ac:dyDescent="0.35">
      <c r="A1480" s="18" t="s">
        <v>1707</v>
      </c>
      <c r="B1480" s="18" t="s">
        <v>3229</v>
      </c>
      <c r="C1480" s="18" t="s">
        <v>138</v>
      </c>
      <c r="D1480" s="19">
        <v>12</v>
      </c>
      <c r="E1480" s="19">
        <v>30</v>
      </c>
      <c r="F1480" s="19">
        <v>14</v>
      </c>
      <c r="G1480" s="19">
        <v>2</v>
      </c>
      <c r="H1480" s="19">
        <v>3</v>
      </c>
      <c r="I1480" s="19">
        <v>4</v>
      </c>
      <c r="J1480" s="19">
        <v>2</v>
      </c>
      <c r="K1480" s="20">
        <f>ROUND(1+(SUMPRODUCT(INDEX(CachTinhDiem!$B$8:$E$11,MATCH($B1480,CachTinhDiem!$A$8:$A$11,0),0),$G1480:$J1480)-1)*9/4,1)</f>
        <v>5.3</v>
      </c>
      <c r="L1480" s="20">
        <f>ROUND(1+(INDEX(CachTinhDiem!$B$15:$E$20,MATCH($C1480,CachTinhDiem!$A$15:$A$20,0),MATCH($B1480,CachTinhDiem!$B$14:$E$14,0))-1)*9/4,1)</f>
        <v>7.8</v>
      </c>
      <c r="M1480" s="19">
        <f t="shared" si="23"/>
        <v>0</v>
      </c>
      <c r="N1480" s="23">
        <f>MAX(0,1-M1480*CachTinhDiem!$B$25)</f>
        <v>1</v>
      </c>
      <c r="O1480" s="20">
        <f>ROUND((CachTinhDiem!$B$23*K1480+CachTinhDiem!$B$24*L1480)*N1480,1)</f>
        <v>6.1</v>
      </c>
      <c r="P1480" s="19" t="s">
        <v>3227</v>
      </c>
    </row>
    <row r="1481" spans="1:16" ht="15" customHeight="1" x14ac:dyDescent="0.35">
      <c r="A1481" s="18" t="s">
        <v>2827</v>
      </c>
      <c r="B1481" s="18" t="s">
        <v>3228</v>
      </c>
      <c r="C1481" s="18" t="s">
        <v>90</v>
      </c>
      <c r="D1481" s="19">
        <v>12</v>
      </c>
      <c r="E1481" s="19">
        <v>34</v>
      </c>
      <c r="F1481" s="19">
        <v>35</v>
      </c>
      <c r="G1481" s="19">
        <v>3</v>
      </c>
      <c r="H1481" s="19">
        <v>2</v>
      </c>
      <c r="I1481" s="19">
        <v>4</v>
      </c>
      <c r="J1481" s="19">
        <v>3</v>
      </c>
      <c r="K1481" s="20">
        <f>ROUND(1+(SUMPRODUCT(INDEX(CachTinhDiem!$B$8:$E$11,MATCH($B1481,CachTinhDiem!$A$8:$A$11,0),0),$G1481:$J1481)-1)*9/4,1)</f>
        <v>5.5</v>
      </c>
      <c r="L1481" s="20">
        <f>ROUND(1+(INDEX(CachTinhDiem!$B$15:$E$20,MATCH($C1481,CachTinhDiem!$A$15:$A$20,0),MATCH($B1481,CachTinhDiem!$B$14:$E$14,0))-1)*9/4,1)</f>
        <v>3.3</v>
      </c>
      <c r="M1481" s="19">
        <f t="shared" si="23"/>
        <v>1</v>
      </c>
      <c r="N1481" s="23">
        <f>MAX(0,1-M1481*CachTinhDiem!$B$25)</f>
        <v>0.9</v>
      </c>
      <c r="O1481" s="20">
        <f>ROUND((CachTinhDiem!$B$23*K1481+CachTinhDiem!$B$24*L1481)*N1481,1)</f>
        <v>4.4000000000000004</v>
      </c>
      <c r="P1481" s="19" t="s">
        <v>3227</v>
      </c>
    </row>
    <row r="1482" spans="1:16" ht="15" customHeight="1" x14ac:dyDescent="0.35">
      <c r="A1482" s="18" t="s">
        <v>2456</v>
      </c>
      <c r="B1482" s="18" t="s">
        <v>3228</v>
      </c>
      <c r="C1482" s="18" t="s">
        <v>115</v>
      </c>
      <c r="D1482" s="19">
        <v>19</v>
      </c>
      <c r="E1482" s="19">
        <v>36</v>
      </c>
      <c r="F1482" s="19">
        <v>20</v>
      </c>
      <c r="G1482" s="19">
        <v>2</v>
      </c>
      <c r="H1482" s="19">
        <v>5</v>
      </c>
      <c r="I1482" s="19">
        <v>3</v>
      </c>
      <c r="J1482" s="19">
        <v>4</v>
      </c>
      <c r="K1482" s="20">
        <f>ROUND(1+(SUMPRODUCT(INDEX(CachTinhDiem!$B$8:$E$11,MATCH($B1482,CachTinhDiem!$A$8:$A$11,0),0),$G1482:$J1482)-1)*9/4,1)</f>
        <v>7.8</v>
      </c>
      <c r="L1482" s="20">
        <f>ROUND(1+(INDEX(CachTinhDiem!$B$15:$E$20,MATCH($C1482,CachTinhDiem!$A$15:$A$20,0),MATCH($B1482,CachTinhDiem!$B$14:$E$14,0))-1)*9/4,1)</f>
        <v>5.5</v>
      </c>
      <c r="M1482" s="19">
        <f t="shared" si="23"/>
        <v>0</v>
      </c>
      <c r="N1482" s="23">
        <f>MAX(0,1-M1482*CachTinhDiem!$B$25)</f>
        <v>1</v>
      </c>
      <c r="O1482" s="20">
        <f>ROUND((CachTinhDiem!$B$23*K1482+CachTinhDiem!$B$24*L1482)*N1482,1)</f>
        <v>7.1</v>
      </c>
      <c r="P1482" s="19" t="s">
        <v>3227</v>
      </c>
    </row>
    <row r="1483" spans="1:16" ht="15" customHeight="1" x14ac:dyDescent="0.35">
      <c r="A1483" s="18" t="s">
        <v>271</v>
      </c>
      <c r="B1483" s="18" t="s">
        <v>3229</v>
      </c>
      <c r="C1483" s="18" t="s">
        <v>115</v>
      </c>
      <c r="D1483" s="19">
        <v>19</v>
      </c>
      <c r="E1483" s="19">
        <v>33</v>
      </c>
      <c r="F1483" s="19">
        <v>25</v>
      </c>
      <c r="G1483" s="19">
        <v>2</v>
      </c>
      <c r="H1483" s="19">
        <v>4</v>
      </c>
      <c r="I1483" s="19">
        <v>2</v>
      </c>
      <c r="J1483" s="19">
        <v>3</v>
      </c>
      <c r="K1483" s="20">
        <f>ROUND(1+(SUMPRODUCT(INDEX(CachTinhDiem!$B$8:$E$11,MATCH($B1483,CachTinhDiem!$A$8:$A$11,0),0),$G1483:$J1483)-1)*9/4,1)</f>
        <v>5.3</v>
      </c>
      <c r="L1483" s="20">
        <f>ROUND(1+(INDEX(CachTinhDiem!$B$15:$E$20,MATCH($C1483,CachTinhDiem!$A$15:$A$20,0),MATCH($B1483,CachTinhDiem!$B$14:$E$14,0))-1)*9/4,1)</f>
        <v>10</v>
      </c>
      <c r="M1483" s="19">
        <f t="shared" si="23"/>
        <v>0</v>
      </c>
      <c r="N1483" s="23">
        <f>MAX(0,1-M1483*CachTinhDiem!$B$25)</f>
        <v>1</v>
      </c>
      <c r="O1483" s="20">
        <f>ROUND((CachTinhDiem!$B$23*K1483+CachTinhDiem!$B$24*L1483)*N1483,1)</f>
        <v>6.7</v>
      </c>
      <c r="P1483" s="19" t="s">
        <v>3227</v>
      </c>
    </row>
    <row r="1484" spans="1:16" ht="15" customHeight="1" x14ac:dyDescent="0.35">
      <c r="A1484" s="18" t="s">
        <v>2424</v>
      </c>
      <c r="B1484" s="18" t="s">
        <v>3229</v>
      </c>
      <c r="C1484" s="18" t="s">
        <v>150</v>
      </c>
      <c r="D1484" s="19">
        <v>24</v>
      </c>
      <c r="E1484" s="19">
        <v>40</v>
      </c>
      <c r="F1484" s="19">
        <v>33</v>
      </c>
      <c r="G1484" s="19">
        <v>1</v>
      </c>
      <c r="H1484" s="19">
        <v>5</v>
      </c>
      <c r="I1484" s="19">
        <v>1</v>
      </c>
      <c r="J1484" s="19">
        <v>3</v>
      </c>
      <c r="K1484" s="20">
        <f>ROUND(1+(SUMPRODUCT(INDEX(CachTinhDiem!$B$8:$E$11,MATCH($B1484,CachTinhDiem!$A$8:$A$11,0),0),$G1484:$J1484)-1)*9/4,1)</f>
        <v>5.0999999999999996</v>
      </c>
      <c r="L1484" s="20">
        <f>ROUND(1+(INDEX(CachTinhDiem!$B$15:$E$20,MATCH($C1484,CachTinhDiem!$A$15:$A$20,0),MATCH($B1484,CachTinhDiem!$B$14:$E$14,0))-1)*9/4,1)</f>
        <v>7.8</v>
      </c>
      <c r="M1484" s="19">
        <f t="shared" si="23"/>
        <v>0</v>
      </c>
      <c r="N1484" s="23">
        <f>MAX(0,1-M1484*CachTinhDiem!$B$25)</f>
        <v>1</v>
      </c>
      <c r="O1484" s="20">
        <f>ROUND((CachTinhDiem!$B$23*K1484+CachTinhDiem!$B$24*L1484)*N1484,1)</f>
        <v>5.9</v>
      </c>
      <c r="P1484" s="19" t="s">
        <v>3227</v>
      </c>
    </row>
    <row r="1485" spans="1:16" ht="15" customHeight="1" x14ac:dyDescent="0.35">
      <c r="A1485" s="18" t="s">
        <v>2831</v>
      </c>
      <c r="B1485" s="18" t="s">
        <v>3224</v>
      </c>
      <c r="C1485" s="18" t="s">
        <v>103</v>
      </c>
      <c r="D1485" s="19">
        <v>8</v>
      </c>
      <c r="E1485" s="19">
        <v>34</v>
      </c>
      <c r="F1485" s="19">
        <v>21</v>
      </c>
      <c r="G1485" s="19">
        <v>4</v>
      </c>
      <c r="H1485" s="19">
        <v>1</v>
      </c>
      <c r="I1485" s="19">
        <v>3</v>
      </c>
      <c r="J1485" s="19">
        <v>5</v>
      </c>
      <c r="K1485" s="20">
        <f>ROUND(1+(SUMPRODUCT(INDEX(CachTinhDiem!$B$8:$E$11,MATCH($B1485,CachTinhDiem!$A$8:$A$11,0),0),$G1485:$J1485)-1)*9/4,1)</f>
        <v>5.5</v>
      </c>
      <c r="L1485" s="20">
        <f>ROUND(1+(INDEX(CachTinhDiem!$B$15:$E$20,MATCH($C1485,CachTinhDiem!$A$15:$A$20,0),MATCH($B1485,CachTinhDiem!$B$14:$E$14,0))-1)*9/4,1)</f>
        <v>3.3</v>
      </c>
      <c r="M1485" s="19">
        <f t="shared" si="23"/>
        <v>0</v>
      </c>
      <c r="N1485" s="23">
        <f>MAX(0,1-M1485*CachTinhDiem!$B$25)</f>
        <v>1</v>
      </c>
      <c r="O1485" s="20">
        <f>ROUND((CachTinhDiem!$B$23*K1485+CachTinhDiem!$B$24*L1485)*N1485,1)</f>
        <v>4.8</v>
      </c>
      <c r="P1485" s="19" t="s">
        <v>3225</v>
      </c>
    </row>
    <row r="1486" spans="1:16" ht="15" customHeight="1" x14ac:dyDescent="0.35">
      <c r="A1486" s="18" t="s">
        <v>358</v>
      </c>
      <c r="B1486" s="18" t="s">
        <v>3226</v>
      </c>
      <c r="C1486" s="18" t="s">
        <v>115</v>
      </c>
      <c r="D1486" s="19">
        <v>11</v>
      </c>
      <c r="E1486" s="19">
        <v>27</v>
      </c>
      <c r="F1486" s="19">
        <v>5</v>
      </c>
      <c r="G1486" s="19">
        <v>3</v>
      </c>
      <c r="H1486" s="19">
        <v>2</v>
      </c>
      <c r="I1486" s="19">
        <v>3</v>
      </c>
      <c r="J1486" s="19">
        <v>4</v>
      </c>
      <c r="K1486" s="20">
        <f>ROUND(1+(SUMPRODUCT(INDEX(CachTinhDiem!$B$8:$E$11,MATCH($B1486,CachTinhDiem!$A$8:$A$11,0),0),$G1486:$J1486)-1)*9/4,1)</f>
        <v>5.3</v>
      </c>
      <c r="L1486" s="20">
        <f>ROUND(1+(INDEX(CachTinhDiem!$B$15:$E$20,MATCH($C1486,CachTinhDiem!$A$15:$A$20,0),MATCH($B1486,CachTinhDiem!$B$14:$E$14,0))-1)*9/4,1)</f>
        <v>10</v>
      </c>
      <c r="M1486" s="19">
        <f t="shared" si="23"/>
        <v>6</v>
      </c>
      <c r="N1486" s="23">
        <f>MAX(0,1-M1486*CachTinhDiem!$B$25)</f>
        <v>0.39999999999999991</v>
      </c>
      <c r="O1486" s="20">
        <f>ROUND((CachTinhDiem!$B$23*K1486+CachTinhDiem!$B$24*L1486)*N1486,1)</f>
        <v>2.7</v>
      </c>
      <c r="P1486" s="19" t="s">
        <v>3225</v>
      </c>
    </row>
    <row r="1487" spans="1:16" ht="15" customHeight="1" x14ac:dyDescent="0.35">
      <c r="A1487" s="18" t="s">
        <v>1197</v>
      </c>
      <c r="B1487" s="18" t="s">
        <v>3226</v>
      </c>
      <c r="C1487" s="18" t="s">
        <v>138</v>
      </c>
      <c r="D1487" s="19">
        <v>28</v>
      </c>
      <c r="E1487" s="19">
        <v>40</v>
      </c>
      <c r="F1487" s="19">
        <v>27</v>
      </c>
      <c r="G1487" s="19">
        <v>1</v>
      </c>
      <c r="H1487" s="19">
        <v>5</v>
      </c>
      <c r="I1487" s="19">
        <v>4</v>
      </c>
      <c r="J1487" s="19">
        <v>4</v>
      </c>
      <c r="K1487" s="20">
        <f>ROUND(1+(SUMPRODUCT(INDEX(CachTinhDiem!$B$8:$E$11,MATCH($B1487,CachTinhDiem!$A$8:$A$11,0),0),$G1487:$J1487)-1)*9/4,1)</f>
        <v>8.4</v>
      </c>
      <c r="L1487" s="20">
        <f>ROUND(1+(INDEX(CachTinhDiem!$B$15:$E$20,MATCH($C1487,CachTinhDiem!$A$15:$A$20,0),MATCH($B1487,CachTinhDiem!$B$14:$E$14,0))-1)*9/4,1)</f>
        <v>7.8</v>
      </c>
      <c r="M1487" s="19">
        <f t="shared" si="23"/>
        <v>1</v>
      </c>
      <c r="N1487" s="23">
        <f>MAX(0,1-M1487*CachTinhDiem!$B$25)</f>
        <v>0.9</v>
      </c>
      <c r="O1487" s="20">
        <f>ROUND((CachTinhDiem!$B$23*K1487+CachTinhDiem!$B$24*L1487)*N1487,1)</f>
        <v>7.4</v>
      </c>
      <c r="P1487" s="19" t="s">
        <v>3227</v>
      </c>
    </row>
    <row r="1488" spans="1:16" ht="15" customHeight="1" x14ac:dyDescent="0.35">
      <c r="A1488" s="18" t="s">
        <v>559</v>
      </c>
      <c r="B1488" s="18" t="s">
        <v>3226</v>
      </c>
      <c r="C1488" s="18" t="s">
        <v>90</v>
      </c>
      <c r="D1488" s="19">
        <v>20</v>
      </c>
      <c r="E1488" s="19">
        <v>37</v>
      </c>
      <c r="F1488" s="19">
        <v>39</v>
      </c>
      <c r="G1488" s="19">
        <v>2</v>
      </c>
      <c r="H1488" s="19">
        <v>5</v>
      </c>
      <c r="I1488" s="19">
        <v>3</v>
      </c>
      <c r="J1488" s="19">
        <v>1</v>
      </c>
      <c r="K1488" s="20">
        <f>ROUND(1+(SUMPRODUCT(INDEX(CachTinhDiem!$B$8:$E$11,MATCH($B1488,CachTinhDiem!$A$8:$A$11,0),0),$G1488:$J1488)-1)*9/4,1)</f>
        <v>6</v>
      </c>
      <c r="L1488" s="20">
        <f>ROUND(1+(INDEX(CachTinhDiem!$B$15:$E$20,MATCH($C1488,CachTinhDiem!$A$15:$A$20,0),MATCH($B1488,CachTinhDiem!$B$14:$E$14,0))-1)*9/4,1)</f>
        <v>7.8</v>
      </c>
      <c r="M1488" s="19">
        <f t="shared" si="23"/>
        <v>2</v>
      </c>
      <c r="N1488" s="23">
        <f>MAX(0,1-M1488*CachTinhDiem!$B$25)</f>
        <v>0.8</v>
      </c>
      <c r="O1488" s="20">
        <f>ROUND((CachTinhDiem!$B$23*K1488+CachTinhDiem!$B$24*L1488)*N1488,1)</f>
        <v>5.2</v>
      </c>
      <c r="P1488" s="19" t="s">
        <v>3225</v>
      </c>
    </row>
    <row r="1489" spans="1:16" ht="15" customHeight="1" x14ac:dyDescent="0.35">
      <c r="A1489" s="18" t="s">
        <v>1054</v>
      </c>
      <c r="B1489" s="18" t="s">
        <v>3224</v>
      </c>
      <c r="C1489" s="18" t="s">
        <v>138</v>
      </c>
      <c r="D1489" s="19">
        <v>27</v>
      </c>
      <c r="E1489" s="19">
        <v>40</v>
      </c>
      <c r="F1489" s="19">
        <v>21</v>
      </c>
      <c r="G1489" s="19">
        <v>1</v>
      </c>
      <c r="H1489" s="19">
        <v>5</v>
      </c>
      <c r="I1489" s="19">
        <v>5</v>
      </c>
      <c r="J1489" s="19">
        <v>4</v>
      </c>
      <c r="K1489" s="20">
        <f>ROUND(1+(SUMPRODUCT(INDEX(CachTinhDiem!$B$8:$E$11,MATCH($B1489,CachTinhDiem!$A$8:$A$11,0),0),$G1489:$J1489)-1)*9/4,1)</f>
        <v>8</v>
      </c>
      <c r="L1489" s="20">
        <f>ROUND(1+(INDEX(CachTinhDiem!$B$15:$E$20,MATCH($C1489,CachTinhDiem!$A$15:$A$20,0),MATCH($B1489,CachTinhDiem!$B$14:$E$14,0))-1)*9/4,1)</f>
        <v>10</v>
      </c>
      <c r="M1489" s="19">
        <f t="shared" si="23"/>
        <v>6</v>
      </c>
      <c r="N1489" s="23">
        <f>MAX(0,1-M1489*CachTinhDiem!$B$25)</f>
        <v>0.39999999999999991</v>
      </c>
      <c r="O1489" s="20">
        <f>ROUND((CachTinhDiem!$B$23*K1489+CachTinhDiem!$B$24*L1489)*N1489,1)</f>
        <v>3.4</v>
      </c>
      <c r="P1489" s="19" t="s">
        <v>3227</v>
      </c>
    </row>
    <row r="1490" spans="1:16" ht="15" customHeight="1" x14ac:dyDescent="0.35">
      <c r="A1490" s="18" t="s">
        <v>1034</v>
      </c>
      <c r="B1490" s="18" t="s">
        <v>3229</v>
      </c>
      <c r="C1490" s="18" t="s">
        <v>90</v>
      </c>
      <c r="D1490" s="19">
        <v>7</v>
      </c>
      <c r="E1490" s="19">
        <v>19</v>
      </c>
      <c r="F1490" s="19">
        <v>40</v>
      </c>
      <c r="G1490" s="19">
        <v>4</v>
      </c>
      <c r="H1490" s="19">
        <v>2</v>
      </c>
      <c r="I1490" s="19">
        <v>3</v>
      </c>
      <c r="J1490" s="19">
        <v>2</v>
      </c>
      <c r="K1490" s="20">
        <f>ROUND(1+(SUMPRODUCT(INDEX(CachTinhDiem!$B$8:$E$11,MATCH($B1490,CachTinhDiem!$A$8:$A$11,0),0),$G1490:$J1490)-1)*9/4,1)</f>
        <v>4.4000000000000004</v>
      </c>
      <c r="L1490" s="20">
        <f>ROUND(1+(INDEX(CachTinhDiem!$B$15:$E$20,MATCH($C1490,CachTinhDiem!$A$15:$A$20,0),MATCH($B1490,CachTinhDiem!$B$14:$E$14,0))-1)*9/4,1)</f>
        <v>7.8</v>
      </c>
      <c r="M1490" s="19">
        <f t="shared" si="23"/>
        <v>21</v>
      </c>
      <c r="N1490" s="23">
        <f>MAX(0,1-M1490*CachTinhDiem!$B$25)</f>
        <v>0</v>
      </c>
      <c r="O1490" s="20">
        <f>ROUND((CachTinhDiem!$B$23*K1490+CachTinhDiem!$B$24*L1490)*N1490,1)</f>
        <v>0</v>
      </c>
      <c r="P1490" s="19" t="s">
        <v>3227</v>
      </c>
    </row>
    <row r="1491" spans="1:16" ht="15" customHeight="1" x14ac:dyDescent="0.35">
      <c r="A1491" s="18" t="s">
        <v>900</v>
      </c>
      <c r="B1491" s="18" t="s">
        <v>3229</v>
      </c>
      <c r="C1491" s="18" t="s">
        <v>103</v>
      </c>
      <c r="D1491" s="19">
        <v>24</v>
      </c>
      <c r="E1491" s="19">
        <v>40</v>
      </c>
      <c r="F1491" s="19">
        <v>32</v>
      </c>
      <c r="G1491" s="19">
        <v>1</v>
      </c>
      <c r="H1491" s="19">
        <v>5</v>
      </c>
      <c r="I1491" s="19">
        <v>2</v>
      </c>
      <c r="J1491" s="19">
        <v>4</v>
      </c>
      <c r="K1491" s="20">
        <f>ROUND(1+(SUMPRODUCT(INDEX(CachTinhDiem!$B$8:$E$11,MATCH($B1491,CachTinhDiem!$A$8:$A$11,0),0),$G1491:$J1491)-1)*9/4,1)</f>
        <v>6.4</v>
      </c>
      <c r="L1491" s="20">
        <f>ROUND(1+(INDEX(CachTinhDiem!$B$15:$E$20,MATCH($C1491,CachTinhDiem!$A$15:$A$20,0),MATCH($B1491,CachTinhDiem!$B$14:$E$14,0))-1)*9/4,1)</f>
        <v>7.8</v>
      </c>
      <c r="M1491" s="19">
        <f t="shared" si="23"/>
        <v>0</v>
      </c>
      <c r="N1491" s="23">
        <f>MAX(0,1-M1491*CachTinhDiem!$B$25)</f>
        <v>1</v>
      </c>
      <c r="O1491" s="20">
        <f>ROUND((CachTinhDiem!$B$23*K1491+CachTinhDiem!$B$24*L1491)*N1491,1)</f>
        <v>6.8</v>
      </c>
      <c r="P1491" s="19" t="s">
        <v>3227</v>
      </c>
    </row>
    <row r="1492" spans="1:16" ht="15" customHeight="1" x14ac:dyDescent="0.35">
      <c r="A1492" s="18" t="s">
        <v>1259</v>
      </c>
      <c r="B1492" s="18" t="s">
        <v>3224</v>
      </c>
      <c r="C1492" s="18" t="s">
        <v>138</v>
      </c>
      <c r="D1492" s="19">
        <v>12</v>
      </c>
      <c r="E1492" s="19">
        <v>25</v>
      </c>
      <c r="F1492" s="19">
        <v>39</v>
      </c>
      <c r="G1492" s="19">
        <v>2</v>
      </c>
      <c r="H1492" s="19">
        <v>3</v>
      </c>
      <c r="I1492" s="19">
        <v>5</v>
      </c>
      <c r="J1492" s="19">
        <v>4</v>
      </c>
      <c r="K1492" s="20">
        <f>ROUND(1+(SUMPRODUCT(INDEX(CachTinhDiem!$B$8:$E$11,MATCH($B1492,CachTinhDiem!$A$8:$A$11,0),0),$G1492:$J1492)-1)*9/4,1)</f>
        <v>7.5</v>
      </c>
      <c r="L1492" s="20">
        <f>ROUND(1+(INDEX(CachTinhDiem!$B$15:$E$20,MATCH($C1492,CachTinhDiem!$A$15:$A$20,0),MATCH($B1492,CachTinhDiem!$B$14:$E$14,0))-1)*9/4,1)</f>
        <v>10</v>
      </c>
      <c r="M1492" s="19">
        <f t="shared" si="23"/>
        <v>14</v>
      </c>
      <c r="N1492" s="23">
        <f>MAX(0,1-M1492*CachTinhDiem!$B$25)</f>
        <v>0</v>
      </c>
      <c r="O1492" s="20">
        <f>ROUND((CachTinhDiem!$B$23*K1492+CachTinhDiem!$B$24*L1492)*N1492,1)</f>
        <v>0</v>
      </c>
      <c r="P1492" s="19" t="s">
        <v>3227</v>
      </c>
    </row>
    <row r="1493" spans="1:16" ht="15" customHeight="1" x14ac:dyDescent="0.35">
      <c r="A1493" s="18" t="s">
        <v>966</v>
      </c>
      <c r="B1493" s="18" t="s">
        <v>3228</v>
      </c>
      <c r="C1493" s="18" t="s">
        <v>103</v>
      </c>
      <c r="D1493" s="19">
        <v>22</v>
      </c>
      <c r="E1493" s="19">
        <v>35</v>
      </c>
      <c r="F1493" s="19">
        <v>12</v>
      </c>
      <c r="G1493" s="19">
        <v>1</v>
      </c>
      <c r="H1493" s="19">
        <v>3</v>
      </c>
      <c r="I1493" s="19">
        <v>2</v>
      </c>
      <c r="J1493" s="19">
        <v>5</v>
      </c>
      <c r="K1493" s="20">
        <f>ROUND(1+(SUMPRODUCT(INDEX(CachTinhDiem!$B$8:$E$11,MATCH($B1493,CachTinhDiem!$A$8:$A$11,0),0),$G1493:$J1493)-1)*9/4,1)</f>
        <v>7.8</v>
      </c>
      <c r="L1493" s="20">
        <f>ROUND(1+(INDEX(CachTinhDiem!$B$15:$E$20,MATCH($C1493,CachTinhDiem!$A$15:$A$20,0),MATCH($B1493,CachTinhDiem!$B$14:$E$14,0))-1)*9/4,1)</f>
        <v>10</v>
      </c>
      <c r="M1493" s="19">
        <f t="shared" si="23"/>
        <v>10</v>
      </c>
      <c r="N1493" s="23">
        <f>MAX(0,1-M1493*CachTinhDiem!$B$25)</f>
        <v>0</v>
      </c>
      <c r="O1493" s="20">
        <f>ROUND((CachTinhDiem!$B$23*K1493+CachTinhDiem!$B$24*L1493)*N1493,1)</f>
        <v>0</v>
      </c>
      <c r="P1493" s="19" t="s">
        <v>3227</v>
      </c>
    </row>
    <row r="1494" spans="1:16" ht="15" customHeight="1" x14ac:dyDescent="0.35">
      <c r="A1494" s="18" t="s">
        <v>2732</v>
      </c>
      <c r="B1494" s="18" t="s">
        <v>3228</v>
      </c>
      <c r="C1494" s="18" t="s">
        <v>103</v>
      </c>
      <c r="D1494" s="19">
        <v>7</v>
      </c>
      <c r="E1494" s="19">
        <v>34</v>
      </c>
      <c r="F1494" s="19">
        <v>13</v>
      </c>
      <c r="G1494" s="19">
        <v>4</v>
      </c>
      <c r="H1494" s="19">
        <v>1</v>
      </c>
      <c r="I1494" s="19">
        <v>2</v>
      </c>
      <c r="J1494" s="19">
        <v>5</v>
      </c>
      <c r="K1494" s="20">
        <f>ROUND(1+(SUMPRODUCT(INDEX(CachTinhDiem!$B$8:$E$11,MATCH($B1494,CachTinhDiem!$A$8:$A$11,0),0),$G1494:$J1494)-1)*9/4,1)</f>
        <v>6.9</v>
      </c>
      <c r="L1494" s="20">
        <f>ROUND(1+(INDEX(CachTinhDiem!$B$15:$E$20,MATCH($C1494,CachTinhDiem!$A$15:$A$20,0),MATCH($B1494,CachTinhDiem!$B$14:$E$14,0))-1)*9/4,1)</f>
        <v>10</v>
      </c>
      <c r="M1494" s="19">
        <f t="shared" si="23"/>
        <v>0</v>
      </c>
      <c r="N1494" s="23">
        <f>MAX(0,1-M1494*CachTinhDiem!$B$25)</f>
        <v>1</v>
      </c>
      <c r="O1494" s="20">
        <f>ROUND((CachTinhDiem!$B$23*K1494+CachTinhDiem!$B$24*L1494)*N1494,1)</f>
        <v>7.8</v>
      </c>
      <c r="P1494" s="19" t="s">
        <v>3227</v>
      </c>
    </row>
    <row r="1495" spans="1:16" ht="15" customHeight="1" x14ac:dyDescent="0.35">
      <c r="A1495" s="18" t="s">
        <v>2602</v>
      </c>
      <c r="B1495" s="18" t="s">
        <v>3224</v>
      </c>
      <c r="C1495" s="18" t="s">
        <v>103</v>
      </c>
      <c r="D1495" s="19">
        <v>8</v>
      </c>
      <c r="E1495" s="19">
        <v>35</v>
      </c>
      <c r="F1495" s="19">
        <v>28</v>
      </c>
      <c r="G1495" s="19">
        <v>4</v>
      </c>
      <c r="H1495" s="19">
        <v>1</v>
      </c>
      <c r="I1495" s="19">
        <v>3</v>
      </c>
      <c r="J1495" s="19">
        <v>5</v>
      </c>
      <c r="K1495" s="20">
        <f>ROUND(1+(SUMPRODUCT(INDEX(CachTinhDiem!$B$8:$E$11,MATCH($B1495,CachTinhDiem!$A$8:$A$11,0),0),$G1495:$J1495)-1)*9/4,1)</f>
        <v>5.5</v>
      </c>
      <c r="L1495" s="20">
        <f>ROUND(1+(INDEX(CachTinhDiem!$B$15:$E$20,MATCH($C1495,CachTinhDiem!$A$15:$A$20,0),MATCH($B1495,CachTinhDiem!$B$14:$E$14,0))-1)*9/4,1)</f>
        <v>3.3</v>
      </c>
      <c r="M1495" s="19">
        <f t="shared" si="23"/>
        <v>0</v>
      </c>
      <c r="N1495" s="23">
        <f>MAX(0,1-M1495*CachTinhDiem!$B$25)</f>
        <v>1</v>
      </c>
      <c r="O1495" s="20">
        <f>ROUND((CachTinhDiem!$B$23*K1495+CachTinhDiem!$B$24*L1495)*N1495,1)</f>
        <v>4.8</v>
      </c>
      <c r="P1495" s="19" t="s">
        <v>3225</v>
      </c>
    </row>
    <row r="1496" spans="1:16" ht="15" customHeight="1" x14ac:dyDescent="0.35">
      <c r="A1496" s="18" t="s">
        <v>2261</v>
      </c>
      <c r="B1496" s="18" t="s">
        <v>3224</v>
      </c>
      <c r="C1496" s="18" t="s">
        <v>90</v>
      </c>
      <c r="D1496" s="19">
        <v>7</v>
      </c>
      <c r="E1496" s="19">
        <v>23</v>
      </c>
      <c r="F1496" s="19">
        <v>12</v>
      </c>
      <c r="G1496" s="19">
        <v>4</v>
      </c>
      <c r="H1496" s="19">
        <v>1</v>
      </c>
      <c r="I1496" s="19">
        <v>3</v>
      </c>
      <c r="J1496" s="19">
        <v>3</v>
      </c>
      <c r="K1496" s="20">
        <f>ROUND(1+(SUMPRODUCT(INDEX(CachTinhDiem!$B$8:$E$11,MATCH($B1496,CachTinhDiem!$A$8:$A$11,0),0),$G1496:$J1496)-1)*9/4,1)</f>
        <v>5.0999999999999996</v>
      </c>
      <c r="L1496" s="20">
        <f>ROUND(1+(INDEX(CachTinhDiem!$B$15:$E$20,MATCH($C1496,CachTinhDiem!$A$15:$A$20,0),MATCH($B1496,CachTinhDiem!$B$14:$E$14,0))-1)*9/4,1)</f>
        <v>5.5</v>
      </c>
      <c r="M1496" s="19">
        <f t="shared" si="23"/>
        <v>0</v>
      </c>
      <c r="N1496" s="23">
        <f>MAX(0,1-M1496*CachTinhDiem!$B$25)</f>
        <v>1</v>
      </c>
      <c r="O1496" s="20">
        <f>ROUND((CachTinhDiem!$B$23*K1496+CachTinhDiem!$B$24*L1496)*N1496,1)</f>
        <v>5.2</v>
      </c>
      <c r="P1496" s="19" t="s">
        <v>3227</v>
      </c>
    </row>
    <row r="1497" spans="1:16" ht="15" customHeight="1" x14ac:dyDescent="0.35">
      <c r="A1497" s="18" t="s">
        <v>2779</v>
      </c>
      <c r="B1497" s="18" t="s">
        <v>3226</v>
      </c>
      <c r="C1497" s="18" t="s">
        <v>90</v>
      </c>
      <c r="D1497" s="19">
        <v>7</v>
      </c>
      <c r="E1497" s="19">
        <v>40</v>
      </c>
      <c r="F1497" s="19">
        <v>34</v>
      </c>
      <c r="G1497" s="19">
        <v>2</v>
      </c>
      <c r="H1497" s="19">
        <v>5</v>
      </c>
      <c r="I1497" s="19">
        <v>4</v>
      </c>
      <c r="J1497" s="19">
        <v>3</v>
      </c>
      <c r="K1497" s="20">
        <f>ROUND(1+(SUMPRODUCT(INDEX(CachTinhDiem!$B$8:$E$11,MATCH($B1497,CachTinhDiem!$A$8:$A$11,0),0),$G1497:$J1497)-1)*9/4,1)</f>
        <v>8</v>
      </c>
      <c r="L1497" s="20">
        <f>ROUND(1+(INDEX(CachTinhDiem!$B$15:$E$20,MATCH($C1497,CachTinhDiem!$A$15:$A$20,0),MATCH($B1497,CachTinhDiem!$B$14:$E$14,0))-1)*9/4,1)</f>
        <v>7.8</v>
      </c>
      <c r="M1497" s="19">
        <f t="shared" si="23"/>
        <v>0</v>
      </c>
      <c r="N1497" s="23">
        <f>MAX(0,1-M1497*CachTinhDiem!$B$25)</f>
        <v>1</v>
      </c>
      <c r="O1497" s="20">
        <f>ROUND((CachTinhDiem!$B$23*K1497+CachTinhDiem!$B$24*L1497)*N1497,1)</f>
        <v>7.9</v>
      </c>
      <c r="P1497" s="19" t="s">
        <v>3227</v>
      </c>
    </row>
    <row r="1498" spans="1:16" ht="15" customHeight="1" x14ac:dyDescent="0.35">
      <c r="A1498" s="18" t="s">
        <v>2740</v>
      </c>
      <c r="B1498" s="18" t="s">
        <v>3229</v>
      </c>
      <c r="C1498" s="18" t="s">
        <v>115</v>
      </c>
      <c r="D1498" s="19">
        <v>12</v>
      </c>
      <c r="E1498" s="19">
        <v>33</v>
      </c>
      <c r="F1498" s="19">
        <v>35</v>
      </c>
      <c r="G1498" s="19">
        <v>3</v>
      </c>
      <c r="H1498" s="19">
        <v>2</v>
      </c>
      <c r="I1498" s="19">
        <v>3</v>
      </c>
      <c r="J1498" s="19">
        <v>3</v>
      </c>
      <c r="K1498" s="20">
        <f>ROUND(1+(SUMPRODUCT(INDEX(CachTinhDiem!$B$8:$E$11,MATCH($B1498,CachTinhDiem!$A$8:$A$11,0),0),$G1498:$J1498)-1)*9/4,1)</f>
        <v>4.8</v>
      </c>
      <c r="L1498" s="20">
        <f>ROUND(1+(INDEX(CachTinhDiem!$B$15:$E$20,MATCH($C1498,CachTinhDiem!$A$15:$A$20,0),MATCH($B1498,CachTinhDiem!$B$14:$E$14,0))-1)*9/4,1)</f>
        <v>10</v>
      </c>
      <c r="M1498" s="19">
        <f t="shared" si="23"/>
        <v>2</v>
      </c>
      <c r="N1498" s="23">
        <f>MAX(0,1-M1498*CachTinhDiem!$B$25)</f>
        <v>0.8</v>
      </c>
      <c r="O1498" s="20">
        <f>ROUND((CachTinhDiem!$B$23*K1498+CachTinhDiem!$B$24*L1498)*N1498,1)</f>
        <v>5.0999999999999996</v>
      </c>
      <c r="P1498" s="19" t="s">
        <v>3227</v>
      </c>
    </row>
    <row r="1499" spans="1:16" ht="15" customHeight="1" x14ac:dyDescent="0.35">
      <c r="A1499" s="18" t="s">
        <v>3212</v>
      </c>
      <c r="B1499" s="18" t="s">
        <v>3229</v>
      </c>
      <c r="C1499" s="18" t="s">
        <v>138</v>
      </c>
      <c r="D1499" s="19">
        <v>20</v>
      </c>
      <c r="E1499" s="19">
        <v>40</v>
      </c>
      <c r="F1499" s="19">
        <v>13</v>
      </c>
      <c r="G1499" s="19">
        <v>2</v>
      </c>
      <c r="H1499" s="19">
        <v>3</v>
      </c>
      <c r="I1499" s="19">
        <v>5</v>
      </c>
      <c r="J1499" s="19">
        <v>2</v>
      </c>
      <c r="K1499" s="20">
        <f>ROUND(1+(SUMPRODUCT(INDEX(CachTinhDiem!$B$8:$E$11,MATCH($B1499,CachTinhDiem!$A$8:$A$11,0),0),$G1499:$J1499)-1)*9/4,1)</f>
        <v>6</v>
      </c>
      <c r="L1499" s="20">
        <f>ROUND(1+(INDEX(CachTinhDiem!$B$15:$E$20,MATCH($C1499,CachTinhDiem!$A$15:$A$20,0),MATCH($B1499,CachTinhDiem!$B$14:$E$14,0))-1)*9/4,1)</f>
        <v>7.8</v>
      </c>
      <c r="M1499" s="19">
        <f t="shared" si="23"/>
        <v>7</v>
      </c>
      <c r="N1499" s="23">
        <f>MAX(0,1-M1499*CachTinhDiem!$B$25)</f>
        <v>0.29999999999999993</v>
      </c>
      <c r="O1499" s="20">
        <f>ROUND((CachTinhDiem!$B$23*K1499+CachTinhDiem!$B$24*L1499)*N1499,1)</f>
        <v>2</v>
      </c>
      <c r="P1499" s="19" t="s">
        <v>3227</v>
      </c>
    </row>
    <row r="1500" spans="1:16" ht="15" customHeight="1" x14ac:dyDescent="0.35">
      <c r="A1500" s="18" t="s">
        <v>1784</v>
      </c>
      <c r="B1500" s="18" t="s">
        <v>3228</v>
      </c>
      <c r="C1500" s="18" t="s">
        <v>115</v>
      </c>
      <c r="D1500" s="19">
        <v>7</v>
      </c>
      <c r="E1500" s="19">
        <v>28</v>
      </c>
      <c r="F1500" s="19">
        <v>28</v>
      </c>
      <c r="G1500" s="19">
        <v>4</v>
      </c>
      <c r="H1500" s="19">
        <v>2</v>
      </c>
      <c r="I1500" s="19">
        <v>5</v>
      </c>
      <c r="J1500" s="19">
        <v>2</v>
      </c>
      <c r="K1500" s="20">
        <f>ROUND(1+(SUMPRODUCT(INDEX(CachTinhDiem!$B$8:$E$11,MATCH($B1500,CachTinhDiem!$A$8:$A$11,0),0),$G1500:$J1500)-1)*9/4,1)</f>
        <v>4.5999999999999996</v>
      </c>
      <c r="L1500" s="20">
        <f>ROUND(1+(INDEX(CachTinhDiem!$B$15:$E$20,MATCH($C1500,CachTinhDiem!$A$15:$A$20,0),MATCH($B1500,CachTinhDiem!$B$14:$E$14,0))-1)*9/4,1)</f>
        <v>5.5</v>
      </c>
      <c r="M1500" s="19">
        <f t="shared" si="23"/>
        <v>0</v>
      </c>
      <c r="N1500" s="23">
        <f>MAX(0,1-M1500*CachTinhDiem!$B$25)</f>
        <v>1</v>
      </c>
      <c r="O1500" s="20">
        <f>ROUND((CachTinhDiem!$B$23*K1500+CachTinhDiem!$B$24*L1500)*N1500,1)</f>
        <v>4.9000000000000004</v>
      </c>
      <c r="P1500" s="19" t="s">
        <v>3227</v>
      </c>
    </row>
    <row r="1501" spans="1:16" ht="15" customHeight="1" x14ac:dyDescent="0.35">
      <c r="A1501" s="18" t="s">
        <v>2999</v>
      </c>
      <c r="B1501" s="18" t="s">
        <v>3224</v>
      </c>
      <c r="C1501" s="18" t="s">
        <v>90</v>
      </c>
      <c r="D1501" s="19">
        <v>23</v>
      </c>
      <c r="E1501" s="19">
        <v>40</v>
      </c>
      <c r="F1501" s="19">
        <v>21</v>
      </c>
      <c r="G1501" s="19">
        <v>1</v>
      </c>
      <c r="H1501" s="19">
        <v>2</v>
      </c>
      <c r="I1501" s="19">
        <v>2</v>
      </c>
      <c r="J1501" s="19">
        <v>3</v>
      </c>
      <c r="K1501" s="20">
        <f>ROUND(1+(SUMPRODUCT(INDEX(CachTinhDiem!$B$8:$E$11,MATCH($B1501,CachTinhDiem!$A$8:$A$11,0),0),$G1501:$J1501)-1)*9/4,1)</f>
        <v>3</v>
      </c>
      <c r="L1501" s="20">
        <f>ROUND(1+(INDEX(CachTinhDiem!$B$15:$E$20,MATCH($C1501,CachTinhDiem!$A$15:$A$20,0),MATCH($B1501,CachTinhDiem!$B$14:$E$14,0))-1)*9/4,1)</f>
        <v>5.5</v>
      </c>
      <c r="M1501" s="19">
        <f t="shared" si="23"/>
        <v>2</v>
      </c>
      <c r="N1501" s="23">
        <f>MAX(0,1-M1501*CachTinhDiem!$B$25)</f>
        <v>0.8</v>
      </c>
      <c r="O1501" s="20">
        <f>ROUND((CachTinhDiem!$B$23*K1501+CachTinhDiem!$B$24*L1501)*N1501,1)</f>
        <v>3</v>
      </c>
      <c r="P1501" s="19" t="s">
        <v>3225</v>
      </c>
    </row>
    <row r="1502" spans="1:16" ht="15" customHeight="1" x14ac:dyDescent="0.35">
      <c r="A1502" s="18" t="s">
        <v>1175</v>
      </c>
      <c r="B1502" s="18" t="s">
        <v>3224</v>
      </c>
      <c r="C1502" s="18" t="s">
        <v>103</v>
      </c>
      <c r="D1502" s="19">
        <v>5</v>
      </c>
      <c r="E1502" s="19">
        <v>10</v>
      </c>
      <c r="F1502" s="19">
        <v>25</v>
      </c>
      <c r="G1502" s="19">
        <v>5</v>
      </c>
      <c r="H1502" s="19">
        <v>1</v>
      </c>
      <c r="I1502" s="19">
        <v>1</v>
      </c>
      <c r="J1502" s="19">
        <v>5</v>
      </c>
      <c r="K1502" s="20">
        <f>ROUND(1+(SUMPRODUCT(INDEX(CachTinhDiem!$B$8:$E$11,MATCH($B1502,CachTinhDiem!$A$8:$A$11,0),0),$G1502:$J1502)-1)*9/4,1)</f>
        <v>3.7</v>
      </c>
      <c r="L1502" s="20">
        <f>ROUND(1+(INDEX(CachTinhDiem!$B$15:$E$20,MATCH($C1502,CachTinhDiem!$A$15:$A$20,0),MATCH($B1502,CachTinhDiem!$B$14:$E$14,0))-1)*9/4,1)</f>
        <v>3.3</v>
      </c>
      <c r="M1502" s="19">
        <f t="shared" si="23"/>
        <v>15</v>
      </c>
      <c r="N1502" s="23">
        <f>MAX(0,1-M1502*CachTinhDiem!$B$25)</f>
        <v>0</v>
      </c>
      <c r="O1502" s="20">
        <f>ROUND((CachTinhDiem!$B$23*K1502+CachTinhDiem!$B$24*L1502)*N1502,1)</f>
        <v>0</v>
      </c>
      <c r="P1502" s="19" t="s">
        <v>3227</v>
      </c>
    </row>
    <row r="1503" spans="1:16" ht="15" customHeight="1" x14ac:dyDescent="0.35">
      <c r="A1503" s="18" t="s">
        <v>617</v>
      </c>
      <c r="B1503" s="18" t="s">
        <v>3224</v>
      </c>
      <c r="C1503" s="18" t="s">
        <v>110</v>
      </c>
      <c r="D1503" s="19">
        <v>18</v>
      </c>
      <c r="E1503" s="19">
        <v>35</v>
      </c>
      <c r="F1503" s="19">
        <v>13</v>
      </c>
      <c r="G1503" s="19">
        <v>2</v>
      </c>
      <c r="H1503" s="19">
        <v>4</v>
      </c>
      <c r="I1503" s="19">
        <v>2</v>
      </c>
      <c r="J1503" s="19">
        <v>5</v>
      </c>
      <c r="K1503" s="20">
        <f>ROUND(1+(SUMPRODUCT(INDEX(CachTinhDiem!$B$8:$E$11,MATCH($B1503,CachTinhDiem!$A$8:$A$11,0),0),$G1503:$J1503)-1)*9/4,1)</f>
        <v>4.8</v>
      </c>
      <c r="L1503" s="20">
        <f>ROUND(1+(INDEX(CachTinhDiem!$B$15:$E$20,MATCH($C1503,CachTinhDiem!$A$15:$A$20,0),MATCH($B1503,CachTinhDiem!$B$14:$E$14,0))-1)*9/4,1)</f>
        <v>5.5</v>
      </c>
      <c r="M1503" s="19">
        <f t="shared" si="23"/>
        <v>5</v>
      </c>
      <c r="N1503" s="23">
        <f>MAX(0,1-M1503*CachTinhDiem!$B$25)</f>
        <v>0.5</v>
      </c>
      <c r="O1503" s="20">
        <f>ROUND((CachTinhDiem!$B$23*K1503+CachTinhDiem!$B$24*L1503)*N1503,1)</f>
        <v>2.5</v>
      </c>
      <c r="P1503" s="19" t="s">
        <v>3227</v>
      </c>
    </row>
    <row r="1504" spans="1:16" ht="15" customHeight="1" x14ac:dyDescent="0.35">
      <c r="A1504" s="18" t="s">
        <v>165</v>
      </c>
      <c r="B1504" s="18" t="s">
        <v>3224</v>
      </c>
      <c r="C1504" s="18" t="s">
        <v>115</v>
      </c>
      <c r="D1504" s="19">
        <v>7</v>
      </c>
      <c r="E1504" s="19">
        <v>18</v>
      </c>
      <c r="F1504" s="19">
        <v>39</v>
      </c>
      <c r="G1504" s="19">
        <v>4</v>
      </c>
      <c r="H1504" s="19">
        <v>3</v>
      </c>
      <c r="I1504" s="19">
        <v>3</v>
      </c>
      <c r="J1504" s="19">
        <v>3</v>
      </c>
      <c r="K1504" s="20">
        <f>ROUND(1+(SUMPRODUCT(INDEX(CachTinhDiem!$B$8:$E$11,MATCH($B1504,CachTinhDiem!$A$8:$A$11,0),0),$G1504:$J1504)-1)*9/4,1)</f>
        <v>6</v>
      </c>
      <c r="L1504" s="20">
        <f>ROUND(1+(INDEX(CachTinhDiem!$B$15:$E$20,MATCH($C1504,CachTinhDiem!$A$15:$A$20,0),MATCH($B1504,CachTinhDiem!$B$14:$E$14,0))-1)*9/4,1)</f>
        <v>7.8</v>
      </c>
      <c r="M1504" s="19">
        <f t="shared" si="23"/>
        <v>21</v>
      </c>
      <c r="N1504" s="23">
        <f>MAX(0,1-M1504*CachTinhDiem!$B$25)</f>
        <v>0</v>
      </c>
      <c r="O1504" s="20">
        <f>ROUND((CachTinhDiem!$B$23*K1504+CachTinhDiem!$B$24*L1504)*N1504,1)</f>
        <v>0</v>
      </c>
      <c r="P1504" s="19" t="s">
        <v>3225</v>
      </c>
    </row>
    <row r="1505" spans="1:16" ht="15" customHeight="1" x14ac:dyDescent="0.35">
      <c r="A1505" s="18" t="s">
        <v>553</v>
      </c>
      <c r="B1505" s="18" t="s">
        <v>3224</v>
      </c>
      <c r="C1505" s="18" t="s">
        <v>90</v>
      </c>
      <c r="D1505" s="19">
        <v>21</v>
      </c>
      <c r="E1505" s="19">
        <v>37</v>
      </c>
      <c r="F1505" s="19">
        <v>27</v>
      </c>
      <c r="G1505" s="19">
        <v>2</v>
      </c>
      <c r="H1505" s="19">
        <v>5</v>
      </c>
      <c r="I1505" s="19">
        <v>3</v>
      </c>
      <c r="J1505" s="19">
        <v>2</v>
      </c>
      <c r="K1505" s="20">
        <f>ROUND(1+(SUMPRODUCT(INDEX(CachTinhDiem!$B$8:$E$11,MATCH($B1505,CachTinhDiem!$A$8:$A$11,0),0),$G1505:$J1505)-1)*9/4,1)</f>
        <v>5.7</v>
      </c>
      <c r="L1505" s="20">
        <f>ROUND(1+(INDEX(CachTinhDiem!$B$15:$E$20,MATCH($C1505,CachTinhDiem!$A$15:$A$20,0),MATCH($B1505,CachTinhDiem!$B$14:$E$14,0))-1)*9/4,1)</f>
        <v>5.5</v>
      </c>
      <c r="M1505" s="19">
        <f t="shared" si="23"/>
        <v>0</v>
      </c>
      <c r="N1505" s="23">
        <f>MAX(0,1-M1505*CachTinhDiem!$B$25)</f>
        <v>1</v>
      </c>
      <c r="O1505" s="20">
        <f>ROUND((CachTinhDiem!$B$23*K1505+CachTinhDiem!$B$24*L1505)*N1505,1)</f>
        <v>5.6</v>
      </c>
      <c r="P1505" s="19" t="s">
        <v>3227</v>
      </c>
    </row>
    <row r="1506" spans="1:16" ht="15" customHeight="1" x14ac:dyDescent="0.35">
      <c r="A1506" s="18" t="s">
        <v>1780</v>
      </c>
      <c r="B1506" s="18" t="s">
        <v>3229</v>
      </c>
      <c r="C1506" s="18" t="s">
        <v>115</v>
      </c>
      <c r="D1506" s="19">
        <v>12</v>
      </c>
      <c r="E1506" s="19">
        <v>29</v>
      </c>
      <c r="F1506" s="19">
        <v>24</v>
      </c>
      <c r="G1506" s="19">
        <v>2</v>
      </c>
      <c r="H1506" s="19">
        <v>3</v>
      </c>
      <c r="I1506" s="19">
        <v>4</v>
      </c>
      <c r="J1506" s="19">
        <v>2</v>
      </c>
      <c r="K1506" s="20">
        <f>ROUND(1+(SUMPRODUCT(INDEX(CachTinhDiem!$B$8:$E$11,MATCH($B1506,CachTinhDiem!$A$8:$A$11,0),0),$G1506:$J1506)-1)*9/4,1)</f>
        <v>5.3</v>
      </c>
      <c r="L1506" s="20">
        <f>ROUND(1+(INDEX(CachTinhDiem!$B$15:$E$20,MATCH($C1506,CachTinhDiem!$A$15:$A$20,0),MATCH($B1506,CachTinhDiem!$B$14:$E$14,0))-1)*9/4,1)</f>
        <v>10</v>
      </c>
      <c r="M1506" s="19">
        <f t="shared" si="23"/>
        <v>0</v>
      </c>
      <c r="N1506" s="23">
        <f>MAX(0,1-M1506*CachTinhDiem!$B$25)</f>
        <v>1</v>
      </c>
      <c r="O1506" s="20">
        <f>ROUND((CachTinhDiem!$B$23*K1506+CachTinhDiem!$B$24*L1506)*N1506,1)</f>
        <v>6.7</v>
      </c>
      <c r="P1506" s="19" t="s">
        <v>3225</v>
      </c>
    </row>
    <row r="1507" spans="1:16" ht="15" customHeight="1" x14ac:dyDescent="0.35">
      <c r="A1507" s="18" t="s">
        <v>3182</v>
      </c>
      <c r="B1507" s="18" t="s">
        <v>3229</v>
      </c>
      <c r="C1507" s="18" t="s">
        <v>110</v>
      </c>
      <c r="D1507" s="19">
        <v>21</v>
      </c>
      <c r="E1507" s="19">
        <v>38</v>
      </c>
      <c r="F1507" s="19">
        <v>14</v>
      </c>
      <c r="G1507" s="19">
        <v>2</v>
      </c>
      <c r="H1507" s="19">
        <v>2</v>
      </c>
      <c r="I1507" s="19">
        <v>3</v>
      </c>
      <c r="J1507" s="19">
        <v>4</v>
      </c>
      <c r="K1507" s="20">
        <f>ROUND(1+(SUMPRODUCT(INDEX(CachTinhDiem!$B$8:$E$11,MATCH($B1507,CachTinhDiem!$A$8:$A$11,0),0),$G1507:$J1507)-1)*9/4,1)</f>
        <v>5.3</v>
      </c>
      <c r="L1507" s="20">
        <f>ROUND(1+(INDEX(CachTinhDiem!$B$15:$E$20,MATCH($C1507,CachTinhDiem!$A$15:$A$20,0),MATCH($B1507,CachTinhDiem!$B$14:$E$14,0))-1)*9/4,1)</f>
        <v>7.8</v>
      </c>
      <c r="M1507" s="19">
        <f t="shared" si="23"/>
        <v>7</v>
      </c>
      <c r="N1507" s="23">
        <f>MAX(0,1-M1507*CachTinhDiem!$B$25)</f>
        <v>0.29999999999999993</v>
      </c>
      <c r="O1507" s="20">
        <f>ROUND((CachTinhDiem!$B$23*K1507+CachTinhDiem!$B$24*L1507)*N1507,1)</f>
        <v>1.8</v>
      </c>
      <c r="P1507" s="19" t="s">
        <v>3227</v>
      </c>
    </row>
    <row r="1508" spans="1:16" ht="15" customHeight="1" x14ac:dyDescent="0.35">
      <c r="A1508" s="18" t="s">
        <v>2877</v>
      </c>
      <c r="B1508" s="18" t="s">
        <v>3226</v>
      </c>
      <c r="C1508" s="18" t="s">
        <v>115</v>
      </c>
      <c r="D1508" s="19">
        <v>15</v>
      </c>
      <c r="E1508" s="19">
        <v>35</v>
      </c>
      <c r="F1508" s="19">
        <v>24</v>
      </c>
      <c r="G1508" s="19">
        <v>2</v>
      </c>
      <c r="H1508" s="19">
        <v>1</v>
      </c>
      <c r="I1508" s="19">
        <v>5</v>
      </c>
      <c r="J1508" s="19">
        <v>3</v>
      </c>
      <c r="K1508" s="20">
        <f>ROUND(1+(SUMPRODUCT(INDEX(CachTinhDiem!$B$8:$E$11,MATCH($B1508,CachTinhDiem!$A$8:$A$11,0),0),$G1508:$J1508)-1)*9/4,1)</f>
        <v>6.4</v>
      </c>
      <c r="L1508" s="20">
        <f>ROUND(1+(INDEX(CachTinhDiem!$B$15:$E$20,MATCH($C1508,CachTinhDiem!$A$15:$A$20,0),MATCH($B1508,CachTinhDiem!$B$14:$E$14,0))-1)*9/4,1)</f>
        <v>10</v>
      </c>
      <c r="M1508" s="19">
        <f t="shared" si="23"/>
        <v>0</v>
      </c>
      <c r="N1508" s="23">
        <f>MAX(0,1-M1508*CachTinhDiem!$B$25)</f>
        <v>1</v>
      </c>
      <c r="O1508" s="20">
        <f>ROUND((CachTinhDiem!$B$23*K1508+CachTinhDiem!$B$24*L1508)*N1508,1)</f>
        <v>7.5</v>
      </c>
      <c r="P1508" s="19" t="s">
        <v>3227</v>
      </c>
    </row>
    <row r="1509" spans="1:16" ht="15" customHeight="1" x14ac:dyDescent="0.35">
      <c r="A1509" s="18" t="s">
        <v>184</v>
      </c>
      <c r="B1509" s="18" t="s">
        <v>3228</v>
      </c>
      <c r="C1509" s="18" t="s">
        <v>150</v>
      </c>
      <c r="D1509" s="19">
        <v>23</v>
      </c>
      <c r="E1509" s="19">
        <v>36</v>
      </c>
      <c r="F1509" s="19">
        <v>19</v>
      </c>
      <c r="G1509" s="19">
        <v>1</v>
      </c>
      <c r="H1509" s="19">
        <v>5</v>
      </c>
      <c r="I1509" s="19">
        <v>2</v>
      </c>
      <c r="J1509" s="19">
        <v>4</v>
      </c>
      <c r="K1509" s="20">
        <f>ROUND(1+(SUMPRODUCT(INDEX(CachTinhDiem!$B$8:$E$11,MATCH($B1509,CachTinhDiem!$A$8:$A$11,0),0),$G1509:$J1509)-1)*9/4,1)</f>
        <v>7.3</v>
      </c>
      <c r="L1509" s="20">
        <f>ROUND(1+(INDEX(CachTinhDiem!$B$15:$E$20,MATCH($C1509,CachTinhDiem!$A$15:$A$20,0),MATCH($B1509,CachTinhDiem!$B$14:$E$14,0))-1)*9/4,1)</f>
        <v>5.5</v>
      </c>
      <c r="M1509" s="19">
        <f t="shared" si="23"/>
        <v>4</v>
      </c>
      <c r="N1509" s="23">
        <f>MAX(0,1-M1509*CachTinhDiem!$B$25)</f>
        <v>0.6</v>
      </c>
      <c r="O1509" s="20">
        <f>ROUND((CachTinhDiem!$B$23*K1509+CachTinhDiem!$B$24*L1509)*N1509,1)</f>
        <v>4.0999999999999996</v>
      </c>
      <c r="P1509" s="19" t="s">
        <v>3227</v>
      </c>
    </row>
    <row r="1510" spans="1:16" ht="15" customHeight="1" x14ac:dyDescent="0.35">
      <c r="A1510" s="18" t="s">
        <v>2247</v>
      </c>
      <c r="B1510" s="18" t="s">
        <v>3228</v>
      </c>
      <c r="C1510" s="18" t="s">
        <v>110</v>
      </c>
      <c r="D1510" s="19">
        <v>9</v>
      </c>
      <c r="E1510" s="19">
        <v>23</v>
      </c>
      <c r="F1510" s="19">
        <v>39</v>
      </c>
      <c r="G1510" s="19">
        <v>4</v>
      </c>
      <c r="H1510" s="19">
        <v>2</v>
      </c>
      <c r="I1510" s="19">
        <v>3</v>
      </c>
      <c r="J1510" s="19">
        <v>3</v>
      </c>
      <c r="K1510" s="20">
        <f>ROUND(1+(SUMPRODUCT(INDEX(CachTinhDiem!$B$8:$E$11,MATCH($B1510,CachTinhDiem!$A$8:$A$11,0),0),$G1510:$J1510)-1)*9/4,1)</f>
        <v>5.0999999999999996</v>
      </c>
      <c r="L1510" s="20">
        <f>ROUND(1+(INDEX(CachTinhDiem!$B$15:$E$20,MATCH($C1510,CachTinhDiem!$A$15:$A$20,0),MATCH($B1510,CachTinhDiem!$B$14:$E$14,0))-1)*9/4,1)</f>
        <v>7.8</v>
      </c>
      <c r="M1510" s="19">
        <f t="shared" si="23"/>
        <v>16</v>
      </c>
      <c r="N1510" s="23">
        <f>MAX(0,1-M1510*CachTinhDiem!$B$25)</f>
        <v>0</v>
      </c>
      <c r="O1510" s="20">
        <f>ROUND((CachTinhDiem!$B$23*K1510+CachTinhDiem!$B$24*L1510)*N1510,1)</f>
        <v>0</v>
      </c>
      <c r="P1510" s="19" t="s">
        <v>3227</v>
      </c>
    </row>
    <row r="1511" spans="1:16" ht="15" customHeight="1" x14ac:dyDescent="0.35">
      <c r="A1511" s="18" t="s">
        <v>2751</v>
      </c>
      <c r="B1511" s="18" t="s">
        <v>3229</v>
      </c>
      <c r="C1511" s="18" t="s">
        <v>90</v>
      </c>
      <c r="D1511" s="19">
        <v>14</v>
      </c>
      <c r="E1511" s="19">
        <v>34</v>
      </c>
      <c r="F1511" s="19">
        <v>19</v>
      </c>
      <c r="G1511" s="19">
        <v>3</v>
      </c>
      <c r="H1511" s="19">
        <v>2</v>
      </c>
      <c r="I1511" s="19">
        <v>3</v>
      </c>
      <c r="J1511" s="19">
        <v>3</v>
      </c>
      <c r="K1511" s="20">
        <f>ROUND(1+(SUMPRODUCT(INDEX(CachTinhDiem!$B$8:$E$11,MATCH($B1511,CachTinhDiem!$A$8:$A$11,0),0),$G1511:$J1511)-1)*9/4,1)</f>
        <v>4.8</v>
      </c>
      <c r="L1511" s="20">
        <f>ROUND(1+(INDEX(CachTinhDiem!$B$15:$E$20,MATCH($C1511,CachTinhDiem!$A$15:$A$20,0),MATCH($B1511,CachTinhDiem!$B$14:$E$14,0))-1)*9/4,1)</f>
        <v>7.8</v>
      </c>
      <c r="M1511" s="19">
        <f t="shared" si="23"/>
        <v>0</v>
      </c>
      <c r="N1511" s="23">
        <f>MAX(0,1-M1511*CachTinhDiem!$B$25)</f>
        <v>1</v>
      </c>
      <c r="O1511" s="20">
        <f>ROUND((CachTinhDiem!$B$23*K1511+CachTinhDiem!$B$24*L1511)*N1511,1)</f>
        <v>5.7</v>
      </c>
      <c r="P1511" s="19" t="s">
        <v>3227</v>
      </c>
    </row>
    <row r="1512" spans="1:16" ht="15" customHeight="1" x14ac:dyDescent="0.35">
      <c r="A1512" s="18" t="s">
        <v>1246</v>
      </c>
      <c r="B1512" s="18" t="s">
        <v>3229</v>
      </c>
      <c r="C1512" s="18" t="s">
        <v>103</v>
      </c>
      <c r="D1512" s="19">
        <v>5</v>
      </c>
      <c r="E1512" s="19">
        <v>10</v>
      </c>
      <c r="F1512" s="19">
        <v>33</v>
      </c>
      <c r="G1512" s="19">
        <v>5</v>
      </c>
      <c r="H1512" s="19">
        <v>1</v>
      </c>
      <c r="I1512" s="19">
        <v>1</v>
      </c>
      <c r="J1512" s="19">
        <v>5</v>
      </c>
      <c r="K1512" s="20">
        <f>ROUND(1+(SUMPRODUCT(INDEX(CachTinhDiem!$B$8:$E$11,MATCH($B1512,CachTinhDiem!$A$8:$A$11,0),0),$G1512:$J1512)-1)*9/4,1)</f>
        <v>4.5999999999999996</v>
      </c>
      <c r="L1512" s="20">
        <f>ROUND(1+(INDEX(CachTinhDiem!$B$15:$E$20,MATCH($C1512,CachTinhDiem!$A$15:$A$20,0),MATCH($B1512,CachTinhDiem!$B$14:$E$14,0))-1)*9/4,1)</f>
        <v>7.8</v>
      </c>
      <c r="M1512" s="19">
        <f t="shared" si="23"/>
        <v>23</v>
      </c>
      <c r="N1512" s="23">
        <f>MAX(0,1-M1512*CachTinhDiem!$B$25)</f>
        <v>0</v>
      </c>
      <c r="O1512" s="20">
        <f>ROUND((CachTinhDiem!$B$23*K1512+CachTinhDiem!$B$24*L1512)*N1512,1)</f>
        <v>0</v>
      </c>
      <c r="P1512" s="19" t="s">
        <v>3227</v>
      </c>
    </row>
    <row r="1513" spans="1:16" ht="15" customHeight="1" x14ac:dyDescent="0.35">
      <c r="A1513" s="18" t="s">
        <v>1209</v>
      </c>
      <c r="B1513" s="18" t="s">
        <v>3226</v>
      </c>
      <c r="C1513" s="18" t="s">
        <v>138</v>
      </c>
      <c r="D1513" s="19">
        <v>27</v>
      </c>
      <c r="E1513" s="19">
        <v>40</v>
      </c>
      <c r="F1513" s="19">
        <v>12</v>
      </c>
      <c r="G1513" s="19">
        <v>1</v>
      </c>
      <c r="H1513" s="19">
        <v>5</v>
      </c>
      <c r="I1513" s="19">
        <v>5</v>
      </c>
      <c r="J1513" s="19">
        <v>4</v>
      </c>
      <c r="K1513" s="20">
        <f>ROUND(1+(SUMPRODUCT(INDEX(CachTinhDiem!$B$8:$E$11,MATCH($B1513,CachTinhDiem!$A$8:$A$11,0),0),$G1513:$J1513)-1)*9/4,1)</f>
        <v>9.6</v>
      </c>
      <c r="L1513" s="20">
        <f>ROUND(1+(INDEX(CachTinhDiem!$B$15:$E$20,MATCH($C1513,CachTinhDiem!$A$15:$A$20,0),MATCH($B1513,CachTinhDiem!$B$14:$E$14,0))-1)*9/4,1)</f>
        <v>7.8</v>
      </c>
      <c r="M1513" s="19">
        <f t="shared" si="23"/>
        <v>15</v>
      </c>
      <c r="N1513" s="23">
        <f>MAX(0,1-M1513*CachTinhDiem!$B$25)</f>
        <v>0</v>
      </c>
      <c r="O1513" s="20">
        <f>ROUND((CachTinhDiem!$B$23*K1513+CachTinhDiem!$B$24*L1513)*N1513,1)</f>
        <v>0</v>
      </c>
      <c r="P1513" s="19" t="s">
        <v>3227</v>
      </c>
    </row>
    <row r="1514" spans="1:16" ht="15" customHeight="1" x14ac:dyDescent="0.35">
      <c r="A1514" s="18" t="s">
        <v>890</v>
      </c>
      <c r="B1514" s="18" t="s">
        <v>3224</v>
      </c>
      <c r="C1514" s="18" t="s">
        <v>90</v>
      </c>
      <c r="D1514" s="19">
        <v>21</v>
      </c>
      <c r="E1514" s="19">
        <v>37</v>
      </c>
      <c r="F1514" s="19">
        <v>37</v>
      </c>
      <c r="G1514" s="19">
        <v>2</v>
      </c>
      <c r="H1514" s="19">
        <v>5</v>
      </c>
      <c r="I1514" s="19">
        <v>3</v>
      </c>
      <c r="J1514" s="19">
        <v>2</v>
      </c>
      <c r="K1514" s="20">
        <f>ROUND(1+(SUMPRODUCT(INDEX(CachTinhDiem!$B$8:$E$11,MATCH($B1514,CachTinhDiem!$A$8:$A$11,0),0),$G1514:$J1514)-1)*9/4,1)</f>
        <v>5.7</v>
      </c>
      <c r="L1514" s="20">
        <f>ROUND(1+(INDEX(CachTinhDiem!$B$15:$E$20,MATCH($C1514,CachTinhDiem!$A$15:$A$20,0),MATCH($B1514,CachTinhDiem!$B$14:$E$14,0))-1)*9/4,1)</f>
        <v>5.5</v>
      </c>
      <c r="M1514" s="19">
        <f t="shared" si="23"/>
        <v>0</v>
      </c>
      <c r="N1514" s="23">
        <f>MAX(0,1-M1514*CachTinhDiem!$B$25)</f>
        <v>1</v>
      </c>
      <c r="O1514" s="20">
        <f>ROUND((CachTinhDiem!$B$23*K1514+CachTinhDiem!$B$24*L1514)*N1514,1)</f>
        <v>5.6</v>
      </c>
      <c r="P1514" s="19" t="s">
        <v>3227</v>
      </c>
    </row>
    <row r="1515" spans="1:16" ht="15" customHeight="1" x14ac:dyDescent="0.35">
      <c r="A1515" s="18" t="s">
        <v>768</v>
      </c>
      <c r="B1515" s="18" t="s">
        <v>3226</v>
      </c>
      <c r="C1515" s="18" t="s">
        <v>138</v>
      </c>
      <c r="D1515" s="19">
        <v>6</v>
      </c>
      <c r="E1515" s="19">
        <v>20</v>
      </c>
      <c r="F1515" s="19">
        <v>17</v>
      </c>
      <c r="G1515" s="19">
        <v>4</v>
      </c>
      <c r="H1515" s="19">
        <v>2</v>
      </c>
      <c r="I1515" s="19">
        <v>2</v>
      </c>
      <c r="J1515" s="19">
        <v>2</v>
      </c>
      <c r="K1515" s="20">
        <f>ROUND(1+(SUMPRODUCT(INDEX(CachTinhDiem!$B$8:$E$11,MATCH($B1515,CachTinhDiem!$A$8:$A$11,0),0),$G1515:$J1515)-1)*9/4,1)</f>
        <v>3.3</v>
      </c>
      <c r="L1515" s="20">
        <f>ROUND(1+(INDEX(CachTinhDiem!$B$15:$E$20,MATCH($C1515,CachTinhDiem!$A$15:$A$20,0),MATCH($B1515,CachTinhDiem!$B$14:$E$14,0))-1)*9/4,1)</f>
        <v>7.8</v>
      </c>
      <c r="M1515" s="19">
        <f t="shared" si="23"/>
        <v>0</v>
      </c>
      <c r="N1515" s="23">
        <f>MAX(0,1-M1515*CachTinhDiem!$B$25)</f>
        <v>1</v>
      </c>
      <c r="O1515" s="20">
        <f>ROUND((CachTinhDiem!$B$23*K1515+CachTinhDiem!$B$24*L1515)*N1515,1)</f>
        <v>4.7</v>
      </c>
      <c r="P1515" s="19" t="s">
        <v>3227</v>
      </c>
    </row>
    <row r="1516" spans="1:16" ht="15" customHeight="1" x14ac:dyDescent="0.35">
      <c r="A1516" s="18" t="s">
        <v>786</v>
      </c>
      <c r="B1516" s="18" t="s">
        <v>3228</v>
      </c>
      <c r="C1516" s="18" t="s">
        <v>110</v>
      </c>
      <c r="D1516" s="19">
        <v>5</v>
      </c>
      <c r="E1516" s="19">
        <v>14</v>
      </c>
      <c r="F1516" s="19">
        <v>7</v>
      </c>
      <c r="G1516" s="19">
        <v>4</v>
      </c>
      <c r="H1516" s="19">
        <v>1</v>
      </c>
      <c r="I1516" s="19">
        <v>2</v>
      </c>
      <c r="J1516" s="19">
        <v>3</v>
      </c>
      <c r="K1516" s="20">
        <f>ROUND(1+(SUMPRODUCT(INDEX(CachTinhDiem!$B$8:$E$11,MATCH($B1516,CachTinhDiem!$A$8:$A$11,0),0),$G1516:$J1516)-1)*9/4,1)</f>
        <v>4.2</v>
      </c>
      <c r="L1516" s="20">
        <f>ROUND(1+(INDEX(CachTinhDiem!$B$15:$E$20,MATCH($C1516,CachTinhDiem!$A$15:$A$20,0),MATCH($B1516,CachTinhDiem!$B$14:$E$14,0))-1)*9/4,1)</f>
        <v>7.8</v>
      </c>
      <c r="M1516" s="19">
        <f t="shared" si="23"/>
        <v>0</v>
      </c>
      <c r="N1516" s="23">
        <f>MAX(0,1-M1516*CachTinhDiem!$B$25)</f>
        <v>1</v>
      </c>
      <c r="O1516" s="20">
        <f>ROUND((CachTinhDiem!$B$23*K1516+CachTinhDiem!$B$24*L1516)*N1516,1)</f>
        <v>5.3</v>
      </c>
      <c r="P1516" s="19" t="s">
        <v>3227</v>
      </c>
    </row>
    <row r="1517" spans="1:16" ht="15" customHeight="1" x14ac:dyDescent="0.35">
      <c r="A1517" s="18" t="s">
        <v>2921</v>
      </c>
      <c r="B1517" s="18" t="s">
        <v>3224</v>
      </c>
      <c r="C1517" s="18" t="s">
        <v>90</v>
      </c>
      <c r="D1517" s="19">
        <v>5</v>
      </c>
      <c r="E1517" s="19">
        <v>20</v>
      </c>
      <c r="F1517" s="19">
        <v>27</v>
      </c>
      <c r="G1517" s="19">
        <v>4</v>
      </c>
      <c r="H1517" s="19">
        <v>1</v>
      </c>
      <c r="I1517" s="19">
        <v>3</v>
      </c>
      <c r="J1517" s="19">
        <v>5</v>
      </c>
      <c r="K1517" s="20">
        <f>ROUND(1+(SUMPRODUCT(INDEX(CachTinhDiem!$B$8:$E$11,MATCH($B1517,CachTinhDiem!$A$8:$A$11,0),0),$G1517:$J1517)-1)*9/4,1)</f>
        <v>5.5</v>
      </c>
      <c r="L1517" s="20">
        <f>ROUND(1+(INDEX(CachTinhDiem!$B$15:$E$20,MATCH($C1517,CachTinhDiem!$A$15:$A$20,0),MATCH($B1517,CachTinhDiem!$B$14:$E$14,0))-1)*9/4,1)</f>
        <v>5.5</v>
      </c>
      <c r="M1517" s="19">
        <f t="shared" si="23"/>
        <v>7</v>
      </c>
      <c r="N1517" s="23">
        <f>MAX(0,1-M1517*CachTinhDiem!$B$25)</f>
        <v>0.29999999999999993</v>
      </c>
      <c r="O1517" s="20">
        <f>ROUND((CachTinhDiem!$B$23*K1517+CachTinhDiem!$B$24*L1517)*N1517,1)</f>
        <v>1.7</v>
      </c>
      <c r="P1517" s="19" t="s">
        <v>3227</v>
      </c>
    </row>
    <row r="1518" spans="1:16" ht="15" customHeight="1" x14ac:dyDescent="0.35">
      <c r="A1518" s="18" t="s">
        <v>2356</v>
      </c>
      <c r="B1518" s="18" t="s">
        <v>3229</v>
      </c>
      <c r="C1518" s="18" t="s">
        <v>110</v>
      </c>
      <c r="D1518" s="19">
        <v>21</v>
      </c>
      <c r="E1518" s="19">
        <v>38</v>
      </c>
      <c r="F1518" s="19">
        <v>8</v>
      </c>
      <c r="G1518" s="19">
        <v>2</v>
      </c>
      <c r="H1518" s="19">
        <v>5</v>
      </c>
      <c r="I1518" s="19">
        <v>2</v>
      </c>
      <c r="J1518" s="19">
        <v>4</v>
      </c>
      <c r="K1518" s="20">
        <f>ROUND(1+(SUMPRODUCT(INDEX(CachTinhDiem!$B$8:$E$11,MATCH($B1518,CachTinhDiem!$A$8:$A$11,0),0),$G1518:$J1518)-1)*9/4,1)</f>
        <v>6.6</v>
      </c>
      <c r="L1518" s="20">
        <f>ROUND(1+(INDEX(CachTinhDiem!$B$15:$E$20,MATCH($C1518,CachTinhDiem!$A$15:$A$20,0),MATCH($B1518,CachTinhDiem!$B$14:$E$14,0))-1)*9/4,1)</f>
        <v>7.8</v>
      </c>
      <c r="M1518" s="19">
        <f t="shared" si="23"/>
        <v>13</v>
      </c>
      <c r="N1518" s="23">
        <f>MAX(0,1-M1518*CachTinhDiem!$B$25)</f>
        <v>0</v>
      </c>
      <c r="O1518" s="20">
        <f>ROUND((CachTinhDiem!$B$23*K1518+CachTinhDiem!$B$24*L1518)*N1518,1)</f>
        <v>0</v>
      </c>
      <c r="P1518" s="19" t="s">
        <v>3225</v>
      </c>
    </row>
    <row r="1519" spans="1:16" ht="15" customHeight="1" x14ac:dyDescent="0.35">
      <c r="A1519" s="18" t="s">
        <v>1447</v>
      </c>
      <c r="B1519" s="18" t="s">
        <v>3229</v>
      </c>
      <c r="C1519" s="18" t="s">
        <v>103</v>
      </c>
      <c r="D1519" s="19">
        <v>5</v>
      </c>
      <c r="E1519" s="19">
        <v>10</v>
      </c>
      <c r="F1519" s="19">
        <v>18</v>
      </c>
      <c r="G1519" s="19">
        <v>5</v>
      </c>
      <c r="H1519" s="19">
        <v>1</v>
      </c>
      <c r="I1519" s="19">
        <v>1</v>
      </c>
      <c r="J1519" s="19">
        <v>5</v>
      </c>
      <c r="K1519" s="20">
        <f>ROUND(1+(SUMPRODUCT(INDEX(CachTinhDiem!$B$8:$E$11,MATCH($B1519,CachTinhDiem!$A$8:$A$11,0),0),$G1519:$J1519)-1)*9/4,1)</f>
        <v>4.5999999999999996</v>
      </c>
      <c r="L1519" s="20">
        <f>ROUND(1+(INDEX(CachTinhDiem!$B$15:$E$20,MATCH($C1519,CachTinhDiem!$A$15:$A$20,0),MATCH($B1519,CachTinhDiem!$B$14:$E$14,0))-1)*9/4,1)</f>
        <v>7.8</v>
      </c>
      <c r="M1519" s="19">
        <f t="shared" si="23"/>
        <v>8</v>
      </c>
      <c r="N1519" s="23">
        <f>MAX(0,1-M1519*CachTinhDiem!$B$25)</f>
        <v>0.19999999999999996</v>
      </c>
      <c r="O1519" s="20">
        <f>ROUND((CachTinhDiem!$B$23*K1519+CachTinhDiem!$B$24*L1519)*N1519,1)</f>
        <v>1.1000000000000001</v>
      </c>
      <c r="P1519" s="19" t="s">
        <v>3227</v>
      </c>
    </row>
    <row r="1520" spans="1:16" ht="15" customHeight="1" x14ac:dyDescent="0.35">
      <c r="A1520" s="18" t="s">
        <v>252</v>
      </c>
      <c r="B1520" s="18" t="s">
        <v>3229</v>
      </c>
      <c r="C1520" s="18" t="s">
        <v>110</v>
      </c>
      <c r="D1520" s="19">
        <v>5</v>
      </c>
      <c r="E1520" s="19">
        <v>11</v>
      </c>
      <c r="F1520" s="19">
        <v>13</v>
      </c>
      <c r="G1520" s="19">
        <v>4</v>
      </c>
      <c r="H1520" s="19">
        <v>2</v>
      </c>
      <c r="I1520" s="19">
        <v>3</v>
      </c>
      <c r="J1520" s="19">
        <v>2</v>
      </c>
      <c r="K1520" s="20">
        <f>ROUND(1+(SUMPRODUCT(INDEX(CachTinhDiem!$B$8:$E$11,MATCH($B1520,CachTinhDiem!$A$8:$A$11,0),0),$G1520:$J1520)-1)*9/4,1)</f>
        <v>4.4000000000000004</v>
      </c>
      <c r="L1520" s="20">
        <f>ROUND(1+(INDEX(CachTinhDiem!$B$15:$E$20,MATCH($C1520,CachTinhDiem!$A$15:$A$20,0),MATCH($B1520,CachTinhDiem!$B$14:$E$14,0))-1)*9/4,1)</f>
        <v>7.8</v>
      </c>
      <c r="M1520" s="19">
        <f t="shared" si="23"/>
        <v>2</v>
      </c>
      <c r="N1520" s="23">
        <f>MAX(0,1-M1520*CachTinhDiem!$B$25)</f>
        <v>0.8</v>
      </c>
      <c r="O1520" s="20">
        <f>ROUND((CachTinhDiem!$B$23*K1520+CachTinhDiem!$B$24*L1520)*N1520,1)</f>
        <v>4.3</v>
      </c>
      <c r="P1520" s="19" t="s">
        <v>3227</v>
      </c>
    </row>
    <row r="1521" spans="1:16" ht="15" customHeight="1" x14ac:dyDescent="0.35">
      <c r="A1521" s="18" t="s">
        <v>1765</v>
      </c>
      <c r="B1521" s="18" t="s">
        <v>3228</v>
      </c>
      <c r="C1521" s="18" t="s">
        <v>90</v>
      </c>
      <c r="D1521" s="19">
        <v>9</v>
      </c>
      <c r="E1521" s="19">
        <v>33</v>
      </c>
      <c r="F1521" s="19">
        <v>16</v>
      </c>
      <c r="G1521" s="19">
        <v>3</v>
      </c>
      <c r="H1521" s="19">
        <v>2</v>
      </c>
      <c r="I1521" s="19">
        <v>3</v>
      </c>
      <c r="J1521" s="19">
        <v>3</v>
      </c>
      <c r="K1521" s="20">
        <f>ROUND(1+(SUMPRODUCT(INDEX(CachTinhDiem!$B$8:$E$11,MATCH($B1521,CachTinhDiem!$A$8:$A$11,0),0),$G1521:$J1521)-1)*9/4,1)</f>
        <v>5.0999999999999996</v>
      </c>
      <c r="L1521" s="20">
        <f>ROUND(1+(INDEX(CachTinhDiem!$B$15:$E$20,MATCH($C1521,CachTinhDiem!$A$15:$A$20,0),MATCH($B1521,CachTinhDiem!$B$14:$E$14,0))-1)*9/4,1)</f>
        <v>3.3</v>
      </c>
      <c r="M1521" s="19">
        <f t="shared" si="23"/>
        <v>0</v>
      </c>
      <c r="N1521" s="23">
        <f>MAX(0,1-M1521*CachTinhDiem!$B$25)</f>
        <v>1</v>
      </c>
      <c r="O1521" s="20">
        <f>ROUND((CachTinhDiem!$B$23*K1521+CachTinhDiem!$B$24*L1521)*N1521,1)</f>
        <v>4.5999999999999996</v>
      </c>
      <c r="P1521" s="19" t="s">
        <v>3227</v>
      </c>
    </row>
    <row r="1522" spans="1:16" ht="15" customHeight="1" x14ac:dyDescent="0.35">
      <c r="A1522" s="18" t="s">
        <v>3214</v>
      </c>
      <c r="B1522" s="18" t="s">
        <v>3224</v>
      </c>
      <c r="C1522" s="18" t="s">
        <v>138</v>
      </c>
      <c r="D1522" s="19">
        <v>22</v>
      </c>
      <c r="E1522" s="19">
        <v>40</v>
      </c>
      <c r="F1522" s="19">
        <v>22</v>
      </c>
      <c r="G1522" s="19">
        <v>1</v>
      </c>
      <c r="H1522" s="19">
        <v>3</v>
      </c>
      <c r="I1522" s="19">
        <v>5</v>
      </c>
      <c r="J1522" s="19">
        <v>2</v>
      </c>
      <c r="K1522" s="20">
        <f>ROUND(1+(SUMPRODUCT(INDEX(CachTinhDiem!$B$8:$E$11,MATCH($B1522,CachTinhDiem!$A$8:$A$11,0),0),$G1522:$J1522)-1)*9/4,1)</f>
        <v>6.6</v>
      </c>
      <c r="L1522" s="20">
        <f>ROUND(1+(INDEX(CachTinhDiem!$B$15:$E$20,MATCH($C1522,CachTinhDiem!$A$15:$A$20,0),MATCH($B1522,CachTinhDiem!$B$14:$E$14,0))-1)*9/4,1)</f>
        <v>10</v>
      </c>
      <c r="M1522" s="19">
        <f t="shared" si="23"/>
        <v>0</v>
      </c>
      <c r="N1522" s="23">
        <f>MAX(0,1-M1522*CachTinhDiem!$B$25)</f>
        <v>1</v>
      </c>
      <c r="O1522" s="20">
        <f>ROUND((CachTinhDiem!$B$23*K1522+CachTinhDiem!$B$24*L1522)*N1522,1)</f>
        <v>7.6</v>
      </c>
      <c r="P1522" s="19" t="s">
        <v>3227</v>
      </c>
    </row>
    <row r="1523" spans="1:16" ht="15" customHeight="1" x14ac:dyDescent="0.35">
      <c r="A1523" s="18" t="s">
        <v>2855</v>
      </c>
      <c r="B1523" s="18" t="s">
        <v>3228</v>
      </c>
      <c r="C1523" s="18" t="s">
        <v>103</v>
      </c>
      <c r="D1523" s="19">
        <v>14</v>
      </c>
      <c r="E1523" s="19">
        <v>35</v>
      </c>
      <c r="F1523" s="19">
        <v>20</v>
      </c>
      <c r="G1523" s="19">
        <v>3</v>
      </c>
      <c r="H1523" s="19">
        <v>1</v>
      </c>
      <c r="I1523" s="19">
        <v>4</v>
      </c>
      <c r="J1523" s="19">
        <v>4</v>
      </c>
      <c r="K1523" s="20">
        <f>ROUND(1+(SUMPRODUCT(INDEX(CachTinhDiem!$B$8:$E$11,MATCH($B1523,CachTinhDiem!$A$8:$A$11,0),0),$G1523:$J1523)-1)*9/4,1)</f>
        <v>6.4</v>
      </c>
      <c r="L1523" s="20">
        <f>ROUND(1+(INDEX(CachTinhDiem!$B$15:$E$20,MATCH($C1523,CachTinhDiem!$A$15:$A$20,0),MATCH($B1523,CachTinhDiem!$B$14:$E$14,0))-1)*9/4,1)</f>
        <v>10</v>
      </c>
      <c r="M1523" s="19">
        <f t="shared" si="23"/>
        <v>0</v>
      </c>
      <c r="N1523" s="23">
        <f>MAX(0,1-M1523*CachTinhDiem!$B$25)</f>
        <v>1</v>
      </c>
      <c r="O1523" s="20">
        <f>ROUND((CachTinhDiem!$B$23*K1523+CachTinhDiem!$B$24*L1523)*N1523,1)</f>
        <v>7.5</v>
      </c>
      <c r="P1523" s="19" t="s">
        <v>3227</v>
      </c>
    </row>
    <row r="1524" spans="1:16" ht="15" customHeight="1" x14ac:dyDescent="0.35">
      <c r="A1524" s="18" t="s">
        <v>2997</v>
      </c>
      <c r="B1524" s="18" t="s">
        <v>3229</v>
      </c>
      <c r="C1524" s="18" t="s">
        <v>115</v>
      </c>
      <c r="D1524" s="19">
        <v>18</v>
      </c>
      <c r="E1524" s="19">
        <v>40</v>
      </c>
      <c r="F1524" s="19">
        <v>13</v>
      </c>
      <c r="G1524" s="19">
        <v>2</v>
      </c>
      <c r="H1524" s="19">
        <v>3</v>
      </c>
      <c r="I1524" s="19">
        <v>3</v>
      </c>
      <c r="J1524" s="19">
        <v>2</v>
      </c>
      <c r="K1524" s="20">
        <f>ROUND(1+(SUMPRODUCT(INDEX(CachTinhDiem!$B$8:$E$11,MATCH($B1524,CachTinhDiem!$A$8:$A$11,0),0),$G1524:$J1524)-1)*9/4,1)</f>
        <v>4.5999999999999996</v>
      </c>
      <c r="L1524" s="20">
        <f>ROUND(1+(INDEX(CachTinhDiem!$B$15:$E$20,MATCH($C1524,CachTinhDiem!$A$15:$A$20,0),MATCH($B1524,CachTinhDiem!$B$14:$E$14,0))-1)*9/4,1)</f>
        <v>10</v>
      </c>
      <c r="M1524" s="19">
        <f t="shared" si="23"/>
        <v>5</v>
      </c>
      <c r="N1524" s="23">
        <f>MAX(0,1-M1524*CachTinhDiem!$B$25)</f>
        <v>0.5</v>
      </c>
      <c r="O1524" s="20">
        <f>ROUND((CachTinhDiem!$B$23*K1524+CachTinhDiem!$B$24*L1524)*N1524,1)</f>
        <v>3.1</v>
      </c>
      <c r="P1524" s="19" t="s">
        <v>3227</v>
      </c>
    </row>
    <row r="1525" spans="1:16" ht="15" customHeight="1" x14ac:dyDescent="0.35">
      <c r="A1525" s="18" t="s">
        <v>3202</v>
      </c>
      <c r="B1525" s="18" t="s">
        <v>3228</v>
      </c>
      <c r="C1525" s="18" t="s">
        <v>138</v>
      </c>
      <c r="D1525" s="19">
        <v>22</v>
      </c>
      <c r="E1525" s="19">
        <v>40</v>
      </c>
      <c r="F1525" s="19">
        <v>6</v>
      </c>
      <c r="G1525" s="19">
        <v>1</v>
      </c>
      <c r="H1525" s="19">
        <v>5</v>
      </c>
      <c r="I1525" s="19">
        <v>5</v>
      </c>
      <c r="J1525" s="19">
        <v>3</v>
      </c>
      <c r="K1525" s="20">
        <f>ROUND(1+(SUMPRODUCT(INDEX(CachTinhDiem!$B$8:$E$11,MATCH($B1525,CachTinhDiem!$A$8:$A$11,0),0),$G1525:$J1525)-1)*9/4,1)</f>
        <v>7.3</v>
      </c>
      <c r="L1525" s="20">
        <f>ROUND(1+(INDEX(CachTinhDiem!$B$15:$E$20,MATCH($C1525,CachTinhDiem!$A$15:$A$20,0),MATCH($B1525,CachTinhDiem!$B$14:$E$14,0))-1)*9/4,1)</f>
        <v>1</v>
      </c>
      <c r="M1525" s="19">
        <f t="shared" si="23"/>
        <v>16</v>
      </c>
      <c r="N1525" s="23">
        <f>MAX(0,1-M1525*CachTinhDiem!$B$25)</f>
        <v>0</v>
      </c>
      <c r="O1525" s="20">
        <f>ROUND((CachTinhDiem!$B$23*K1525+CachTinhDiem!$B$24*L1525)*N1525,1)</f>
        <v>0</v>
      </c>
      <c r="P1525" s="19" t="s">
        <v>3227</v>
      </c>
    </row>
    <row r="1526" spans="1:16" ht="15" customHeight="1" x14ac:dyDescent="0.35">
      <c r="A1526" s="18" t="s">
        <v>2614</v>
      </c>
      <c r="B1526" s="18" t="s">
        <v>3224</v>
      </c>
      <c r="C1526" s="18" t="s">
        <v>150</v>
      </c>
      <c r="D1526" s="19">
        <v>15</v>
      </c>
      <c r="E1526" s="19">
        <v>33</v>
      </c>
      <c r="F1526" s="19">
        <v>22</v>
      </c>
      <c r="G1526" s="19">
        <v>2</v>
      </c>
      <c r="H1526" s="19">
        <v>2</v>
      </c>
      <c r="I1526" s="19">
        <v>2</v>
      </c>
      <c r="J1526" s="19">
        <v>3</v>
      </c>
      <c r="K1526" s="20">
        <f>ROUND(1+(SUMPRODUCT(INDEX(CachTinhDiem!$B$8:$E$11,MATCH($B1526,CachTinhDiem!$A$8:$A$11,0),0),$G1526:$J1526)-1)*9/4,1)</f>
        <v>3.5</v>
      </c>
      <c r="L1526" s="20">
        <f>ROUND(1+(INDEX(CachTinhDiem!$B$15:$E$20,MATCH($C1526,CachTinhDiem!$A$15:$A$20,0),MATCH($B1526,CachTinhDiem!$B$14:$E$14,0))-1)*9/4,1)</f>
        <v>3.3</v>
      </c>
      <c r="M1526" s="19">
        <f t="shared" si="23"/>
        <v>0</v>
      </c>
      <c r="N1526" s="23">
        <f>MAX(0,1-M1526*CachTinhDiem!$B$25)</f>
        <v>1</v>
      </c>
      <c r="O1526" s="20">
        <f>ROUND((CachTinhDiem!$B$23*K1526+CachTinhDiem!$B$24*L1526)*N1526,1)</f>
        <v>3.4</v>
      </c>
      <c r="P1526" s="19" t="s">
        <v>3227</v>
      </c>
    </row>
    <row r="1527" spans="1:16" ht="15" customHeight="1" x14ac:dyDescent="0.35">
      <c r="A1527" s="18" t="s">
        <v>846</v>
      </c>
      <c r="B1527" s="18" t="s">
        <v>3226</v>
      </c>
      <c r="C1527" s="18" t="s">
        <v>103</v>
      </c>
      <c r="D1527" s="19">
        <v>12</v>
      </c>
      <c r="E1527" s="19">
        <v>29</v>
      </c>
      <c r="F1527" s="19">
        <v>18</v>
      </c>
      <c r="G1527" s="19">
        <v>2</v>
      </c>
      <c r="H1527" s="19">
        <v>3</v>
      </c>
      <c r="I1527" s="19">
        <v>2</v>
      </c>
      <c r="J1527" s="19">
        <v>5</v>
      </c>
      <c r="K1527" s="20">
        <f>ROUND(1+(SUMPRODUCT(INDEX(CachTinhDiem!$B$8:$E$11,MATCH($B1527,CachTinhDiem!$A$8:$A$11,0),0),$G1527:$J1527)-1)*9/4,1)</f>
        <v>5.3</v>
      </c>
      <c r="L1527" s="20">
        <f>ROUND(1+(INDEX(CachTinhDiem!$B$15:$E$20,MATCH($C1527,CachTinhDiem!$A$15:$A$20,0),MATCH($B1527,CachTinhDiem!$B$14:$E$14,0))-1)*9/4,1)</f>
        <v>3.3</v>
      </c>
      <c r="M1527" s="19">
        <f t="shared" si="23"/>
        <v>0</v>
      </c>
      <c r="N1527" s="23">
        <f>MAX(0,1-M1527*CachTinhDiem!$B$25)</f>
        <v>1</v>
      </c>
      <c r="O1527" s="20">
        <f>ROUND((CachTinhDiem!$B$23*K1527+CachTinhDiem!$B$24*L1527)*N1527,1)</f>
        <v>4.7</v>
      </c>
      <c r="P1527" s="19" t="s">
        <v>3227</v>
      </c>
    </row>
    <row r="1528" spans="1:16" ht="15" customHeight="1" x14ac:dyDescent="0.35">
      <c r="A1528" s="18" t="s">
        <v>1273</v>
      </c>
      <c r="B1528" s="18" t="s">
        <v>3228</v>
      </c>
      <c r="C1528" s="18" t="s">
        <v>115</v>
      </c>
      <c r="D1528" s="19">
        <v>5</v>
      </c>
      <c r="E1528" s="19">
        <v>10</v>
      </c>
      <c r="F1528" s="19">
        <v>39</v>
      </c>
      <c r="G1528" s="19">
        <v>4</v>
      </c>
      <c r="H1528" s="19">
        <v>1</v>
      </c>
      <c r="I1528" s="19">
        <v>2</v>
      </c>
      <c r="J1528" s="19">
        <v>2</v>
      </c>
      <c r="K1528" s="20">
        <f>ROUND(1+(SUMPRODUCT(INDEX(CachTinhDiem!$B$8:$E$11,MATCH($B1528,CachTinhDiem!$A$8:$A$11,0),0),$G1528:$J1528)-1)*9/4,1)</f>
        <v>2.8</v>
      </c>
      <c r="L1528" s="20">
        <f>ROUND(1+(INDEX(CachTinhDiem!$B$15:$E$20,MATCH($C1528,CachTinhDiem!$A$15:$A$20,0),MATCH($B1528,CachTinhDiem!$B$14:$E$14,0))-1)*9/4,1)</f>
        <v>5.5</v>
      </c>
      <c r="M1528" s="19">
        <f t="shared" si="23"/>
        <v>29</v>
      </c>
      <c r="N1528" s="23">
        <f>MAX(0,1-M1528*CachTinhDiem!$B$25)</f>
        <v>0</v>
      </c>
      <c r="O1528" s="20">
        <f>ROUND((CachTinhDiem!$B$23*K1528+CachTinhDiem!$B$24*L1528)*N1528,1)</f>
        <v>0</v>
      </c>
      <c r="P1528" s="19" t="s">
        <v>3227</v>
      </c>
    </row>
    <row r="1529" spans="1:16" ht="15" customHeight="1" x14ac:dyDescent="0.35">
      <c r="A1529" s="18" t="s">
        <v>788</v>
      </c>
      <c r="B1529" s="18" t="s">
        <v>3224</v>
      </c>
      <c r="C1529" s="18" t="s">
        <v>115</v>
      </c>
      <c r="D1529" s="19">
        <v>25</v>
      </c>
      <c r="E1529" s="19">
        <v>40</v>
      </c>
      <c r="F1529" s="19">
        <v>38</v>
      </c>
      <c r="G1529" s="19">
        <v>1</v>
      </c>
      <c r="H1529" s="19">
        <v>5</v>
      </c>
      <c r="I1529" s="19">
        <v>2</v>
      </c>
      <c r="J1529" s="19">
        <v>3</v>
      </c>
      <c r="K1529" s="20">
        <f>ROUND(1+(SUMPRODUCT(INDEX(CachTinhDiem!$B$8:$E$11,MATCH($B1529,CachTinhDiem!$A$8:$A$11,0),0),$G1529:$J1529)-1)*9/4,1)</f>
        <v>4.4000000000000004</v>
      </c>
      <c r="L1529" s="20">
        <f>ROUND(1+(INDEX(CachTinhDiem!$B$15:$E$20,MATCH($C1529,CachTinhDiem!$A$15:$A$20,0),MATCH($B1529,CachTinhDiem!$B$14:$E$14,0))-1)*9/4,1)</f>
        <v>7.8</v>
      </c>
      <c r="M1529" s="19">
        <f t="shared" si="23"/>
        <v>0</v>
      </c>
      <c r="N1529" s="23">
        <f>MAX(0,1-M1529*CachTinhDiem!$B$25)</f>
        <v>1</v>
      </c>
      <c r="O1529" s="20">
        <f>ROUND((CachTinhDiem!$B$23*K1529+CachTinhDiem!$B$24*L1529)*N1529,1)</f>
        <v>5.4</v>
      </c>
      <c r="P1529" s="19" t="s">
        <v>3227</v>
      </c>
    </row>
    <row r="1530" spans="1:16" ht="15" customHeight="1" x14ac:dyDescent="0.35">
      <c r="A1530" s="18" t="s">
        <v>1471</v>
      </c>
      <c r="B1530" s="18" t="s">
        <v>3224</v>
      </c>
      <c r="C1530" s="18" t="s">
        <v>138</v>
      </c>
      <c r="D1530" s="19">
        <v>6</v>
      </c>
      <c r="E1530" s="19">
        <v>20</v>
      </c>
      <c r="F1530" s="19">
        <v>26</v>
      </c>
      <c r="G1530" s="19">
        <v>4</v>
      </c>
      <c r="H1530" s="19">
        <v>2</v>
      </c>
      <c r="I1530" s="19">
        <v>3</v>
      </c>
      <c r="J1530" s="19">
        <v>3</v>
      </c>
      <c r="K1530" s="20">
        <f>ROUND(1+(SUMPRODUCT(INDEX(CachTinhDiem!$B$8:$E$11,MATCH($B1530,CachTinhDiem!$A$8:$A$11,0),0),$G1530:$J1530)-1)*9/4,1)</f>
        <v>5.5</v>
      </c>
      <c r="L1530" s="20">
        <f>ROUND(1+(INDEX(CachTinhDiem!$B$15:$E$20,MATCH($C1530,CachTinhDiem!$A$15:$A$20,0),MATCH($B1530,CachTinhDiem!$B$14:$E$14,0))-1)*9/4,1)</f>
        <v>10</v>
      </c>
      <c r="M1530" s="19">
        <f t="shared" si="23"/>
        <v>6</v>
      </c>
      <c r="N1530" s="23">
        <f>MAX(0,1-M1530*CachTinhDiem!$B$25)</f>
        <v>0.39999999999999991</v>
      </c>
      <c r="O1530" s="20">
        <f>ROUND((CachTinhDiem!$B$23*K1530+CachTinhDiem!$B$24*L1530)*N1530,1)</f>
        <v>2.7</v>
      </c>
      <c r="P1530" s="19" t="s">
        <v>3227</v>
      </c>
    </row>
    <row r="1531" spans="1:16" ht="15" customHeight="1" x14ac:dyDescent="0.35">
      <c r="A1531" s="18" t="s">
        <v>2166</v>
      </c>
      <c r="B1531" s="18" t="s">
        <v>3228</v>
      </c>
      <c r="C1531" s="18" t="s">
        <v>103</v>
      </c>
      <c r="D1531" s="19">
        <v>18</v>
      </c>
      <c r="E1531" s="19">
        <v>38</v>
      </c>
      <c r="F1531" s="19">
        <v>11</v>
      </c>
      <c r="G1531" s="19">
        <v>2</v>
      </c>
      <c r="H1531" s="19">
        <v>4</v>
      </c>
      <c r="I1531" s="19">
        <v>3</v>
      </c>
      <c r="J1531" s="19">
        <v>4</v>
      </c>
      <c r="K1531" s="20">
        <f>ROUND(1+(SUMPRODUCT(INDEX(CachTinhDiem!$B$8:$E$11,MATCH($B1531,CachTinhDiem!$A$8:$A$11,0),0),$G1531:$J1531)-1)*9/4,1)</f>
        <v>7.3</v>
      </c>
      <c r="L1531" s="20">
        <f>ROUND(1+(INDEX(CachTinhDiem!$B$15:$E$20,MATCH($C1531,CachTinhDiem!$A$15:$A$20,0),MATCH($B1531,CachTinhDiem!$B$14:$E$14,0))-1)*9/4,1)</f>
        <v>10</v>
      </c>
      <c r="M1531" s="19">
        <f t="shared" si="23"/>
        <v>7</v>
      </c>
      <c r="N1531" s="23">
        <f>MAX(0,1-M1531*CachTinhDiem!$B$25)</f>
        <v>0.29999999999999993</v>
      </c>
      <c r="O1531" s="20">
        <f>ROUND((CachTinhDiem!$B$23*K1531+CachTinhDiem!$B$24*L1531)*N1531,1)</f>
        <v>2.4</v>
      </c>
      <c r="P1531" s="19" t="s">
        <v>3227</v>
      </c>
    </row>
    <row r="1532" spans="1:16" ht="15" customHeight="1" x14ac:dyDescent="0.35">
      <c r="A1532" s="18" t="s">
        <v>161</v>
      </c>
      <c r="B1532" s="18" t="s">
        <v>3226</v>
      </c>
      <c r="C1532" s="18" t="s">
        <v>115</v>
      </c>
      <c r="D1532" s="19">
        <v>19</v>
      </c>
      <c r="E1532" s="19">
        <v>37</v>
      </c>
      <c r="F1532" s="19">
        <v>21</v>
      </c>
      <c r="G1532" s="19">
        <v>2</v>
      </c>
      <c r="H1532" s="19">
        <v>5</v>
      </c>
      <c r="I1532" s="19">
        <v>2</v>
      </c>
      <c r="J1532" s="19">
        <v>4</v>
      </c>
      <c r="K1532" s="20">
        <f>ROUND(1+(SUMPRODUCT(INDEX(CachTinhDiem!$B$8:$E$11,MATCH($B1532,CachTinhDiem!$A$8:$A$11,0),0),$G1532:$J1532)-1)*9/4,1)</f>
        <v>6.2</v>
      </c>
      <c r="L1532" s="20">
        <f>ROUND(1+(INDEX(CachTinhDiem!$B$15:$E$20,MATCH($C1532,CachTinhDiem!$A$15:$A$20,0),MATCH($B1532,CachTinhDiem!$B$14:$E$14,0))-1)*9/4,1)</f>
        <v>10</v>
      </c>
      <c r="M1532" s="19">
        <f t="shared" si="23"/>
        <v>0</v>
      </c>
      <c r="N1532" s="23">
        <f>MAX(0,1-M1532*CachTinhDiem!$B$25)</f>
        <v>1</v>
      </c>
      <c r="O1532" s="20">
        <f>ROUND((CachTinhDiem!$B$23*K1532+CachTinhDiem!$B$24*L1532)*N1532,1)</f>
        <v>7.3</v>
      </c>
      <c r="P1532" s="19" t="s">
        <v>3227</v>
      </c>
    </row>
    <row r="1533" spans="1:16" ht="15" customHeight="1" x14ac:dyDescent="0.35">
      <c r="A1533" s="18" t="s">
        <v>493</v>
      </c>
      <c r="B1533" s="18" t="s">
        <v>3226</v>
      </c>
      <c r="C1533" s="18" t="s">
        <v>115</v>
      </c>
      <c r="D1533" s="19">
        <v>24</v>
      </c>
      <c r="E1533" s="19">
        <v>39</v>
      </c>
      <c r="F1533" s="19">
        <v>22</v>
      </c>
      <c r="G1533" s="19">
        <v>2</v>
      </c>
      <c r="H1533" s="19">
        <v>5</v>
      </c>
      <c r="I1533" s="19">
        <v>2</v>
      </c>
      <c r="J1533" s="19">
        <v>4</v>
      </c>
      <c r="K1533" s="20">
        <f>ROUND(1+(SUMPRODUCT(INDEX(CachTinhDiem!$B$8:$E$11,MATCH($B1533,CachTinhDiem!$A$8:$A$11,0),0),$G1533:$J1533)-1)*9/4,1)</f>
        <v>6.2</v>
      </c>
      <c r="L1533" s="20">
        <f>ROUND(1+(INDEX(CachTinhDiem!$B$15:$E$20,MATCH($C1533,CachTinhDiem!$A$15:$A$20,0),MATCH($B1533,CachTinhDiem!$B$14:$E$14,0))-1)*9/4,1)</f>
        <v>10</v>
      </c>
      <c r="M1533" s="19">
        <f t="shared" si="23"/>
        <v>2</v>
      </c>
      <c r="N1533" s="23">
        <f>MAX(0,1-M1533*CachTinhDiem!$B$25)</f>
        <v>0.8</v>
      </c>
      <c r="O1533" s="20">
        <f>ROUND((CachTinhDiem!$B$23*K1533+CachTinhDiem!$B$24*L1533)*N1533,1)</f>
        <v>5.9</v>
      </c>
      <c r="P1533" s="19" t="s">
        <v>3227</v>
      </c>
    </row>
    <row r="1534" spans="1:16" ht="15" customHeight="1" x14ac:dyDescent="0.35">
      <c r="A1534" s="18" t="s">
        <v>1521</v>
      </c>
      <c r="B1534" s="18" t="s">
        <v>3224</v>
      </c>
      <c r="C1534" s="18" t="s">
        <v>103</v>
      </c>
      <c r="D1534" s="19">
        <v>11</v>
      </c>
      <c r="E1534" s="19">
        <v>33</v>
      </c>
      <c r="F1534" s="19">
        <v>21</v>
      </c>
      <c r="G1534" s="19">
        <v>3</v>
      </c>
      <c r="H1534" s="19">
        <v>3</v>
      </c>
      <c r="I1534" s="19">
        <v>3</v>
      </c>
      <c r="J1534" s="19">
        <v>4</v>
      </c>
      <c r="K1534" s="20">
        <f>ROUND(1+(SUMPRODUCT(INDEX(CachTinhDiem!$B$8:$E$11,MATCH($B1534,CachTinhDiem!$A$8:$A$11,0),0),$G1534:$J1534)-1)*9/4,1)</f>
        <v>5.7</v>
      </c>
      <c r="L1534" s="20">
        <f>ROUND(1+(INDEX(CachTinhDiem!$B$15:$E$20,MATCH($C1534,CachTinhDiem!$A$15:$A$20,0),MATCH($B1534,CachTinhDiem!$B$14:$E$14,0))-1)*9/4,1)</f>
        <v>3.3</v>
      </c>
      <c r="M1534" s="19">
        <f t="shared" si="23"/>
        <v>0</v>
      </c>
      <c r="N1534" s="23">
        <f>MAX(0,1-M1534*CachTinhDiem!$B$25)</f>
        <v>1</v>
      </c>
      <c r="O1534" s="20">
        <f>ROUND((CachTinhDiem!$B$23*K1534+CachTinhDiem!$B$24*L1534)*N1534,1)</f>
        <v>5</v>
      </c>
      <c r="P1534" s="19" t="s">
        <v>3227</v>
      </c>
    </row>
    <row r="1535" spans="1:16" ht="15" customHeight="1" x14ac:dyDescent="0.35">
      <c r="A1535" s="18" t="s">
        <v>2231</v>
      </c>
      <c r="B1535" s="18" t="s">
        <v>3228</v>
      </c>
      <c r="C1535" s="18" t="s">
        <v>103</v>
      </c>
      <c r="D1535" s="19">
        <v>14</v>
      </c>
      <c r="E1535" s="19">
        <v>32</v>
      </c>
      <c r="F1535" s="19">
        <v>27</v>
      </c>
      <c r="G1535" s="19">
        <v>4</v>
      </c>
      <c r="H1535" s="19">
        <v>2</v>
      </c>
      <c r="I1535" s="19">
        <v>3</v>
      </c>
      <c r="J1535" s="19">
        <v>4</v>
      </c>
      <c r="K1535" s="20">
        <f>ROUND(1+(SUMPRODUCT(INDEX(CachTinhDiem!$B$8:$E$11,MATCH($B1535,CachTinhDiem!$A$8:$A$11,0),0),$G1535:$J1535)-1)*9/4,1)</f>
        <v>6.4</v>
      </c>
      <c r="L1535" s="20">
        <f>ROUND(1+(INDEX(CachTinhDiem!$B$15:$E$20,MATCH($C1535,CachTinhDiem!$A$15:$A$20,0),MATCH($B1535,CachTinhDiem!$B$14:$E$14,0))-1)*9/4,1)</f>
        <v>10</v>
      </c>
      <c r="M1535" s="19">
        <f t="shared" si="23"/>
        <v>0</v>
      </c>
      <c r="N1535" s="23">
        <f>MAX(0,1-M1535*CachTinhDiem!$B$25)</f>
        <v>1</v>
      </c>
      <c r="O1535" s="20">
        <f>ROUND((CachTinhDiem!$B$23*K1535+CachTinhDiem!$B$24*L1535)*N1535,1)</f>
        <v>7.5</v>
      </c>
      <c r="P1535" s="19" t="s">
        <v>3227</v>
      </c>
    </row>
    <row r="1536" spans="1:16" ht="15" customHeight="1" x14ac:dyDescent="0.35">
      <c r="A1536" s="18" t="s">
        <v>1383</v>
      </c>
      <c r="B1536" s="18" t="s">
        <v>3226</v>
      </c>
      <c r="C1536" s="18" t="s">
        <v>150</v>
      </c>
      <c r="D1536" s="19">
        <v>5</v>
      </c>
      <c r="E1536" s="19">
        <v>17</v>
      </c>
      <c r="F1536" s="19">
        <v>23</v>
      </c>
      <c r="G1536" s="19">
        <v>4</v>
      </c>
      <c r="H1536" s="19">
        <v>1</v>
      </c>
      <c r="I1536" s="19">
        <v>2</v>
      </c>
      <c r="J1536" s="19">
        <v>3</v>
      </c>
      <c r="K1536" s="20">
        <f>ROUND(1+(SUMPRODUCT(INDEX(CachTinhDiem!$B$8:$E$11,MATCH($B1536,CachTinhDiem!$A$8:$A$11,0),0),$G1536:$J1536)-1)*9/4,1)</f>
        <v>3</v>
      </c>
      <c r="L1536" s="20">
        <f>ROUND(1+(INDEX(CachTinhDiem!$B$15:$E$20,MATCH($C1536,CachTinhDiem!$A$15:$A$20,0),MATCH($B1536,CachTinhDiem!$B$14:$E$14,0))-1)*9/4,1)</f>
        <v>10</v>
      </c>
      <c r="M1536" s="19">
        <f t="shared" si="23"/>
        <v>6</v>
      </c>
      <c r="N1536" s="23">
        <f>MAX(0,1-M1536*CachTinhDiem!$B$25)</f>
        <v>0.39999999999999991</v>
      </c>
      <c r="O1536" s="20">
        <f>ROUND((CachTinhDiem!$B$23*K1536+CachTinhDiem!$B$24*L1536)*N1536,1)</f>
        <v>2</v>
      </c>
      <c r="P1536" s="19" t="s">
        <v>3227</v>
      </c>
    </row>
    <row r="1537" spans="1:16" ht="15" customHeight="1" x14ac:dyDescent="0.35">
      <c r="A1537" s="18" t="s">
        <v>1271</v>
      </c>
      <c r="B1537" s="18" t="s">
        <v>3224</v>
      </c>
      <c r="C1537" s="18" t="s">
        <v>115</v>
      </c>
      <c r="D1537" s="19">
        <v>9</v>
      </c>
      <c r="E1537" s="19">
        <v>26</v>
      </c>
      <c r="F1537" s="19">
        <v>23</v>
      </c>
      <c r="G1537" s="19">
        <v>3</v>
      </c>
      <c r="H1537" s="19">
        <v>2</v>
      </c>
      <c r="I1537" s="19">
        <v>3</v>
      </c>
      <c r="J1537" s="19">
        <v>3</v>
      </c>
      <c r="K1537" s="20">
        <f>ROUND(1+(SUMPRODUCT(INDEX(CachTinhDiem!$B$8:$E$11,MATCH($B1537,CachTinhDiem!$A$8:$A$11,0),0),$G1537:$J1537)-1)*9/4,1)</f>
        <v>5.0999999999999996</v>
      </c>
      <c r="L1537" s="20">
        <f>ROUND(1+(INDEX(CachTinhDiem!$B$15:$E$20,MATCH($C1537,CachTinhDiem!$A$15:$A$20,0),MATCH($B1537,CachTinhDiem!$B$14:$E$14,0))-1)*9/4,1)</f>
        <v>7.8</v>
      </c>
      <c r="M1537" s="19">
        <f t="shared" si="23"/>
        <v>0</v>
      </c>
      <c r="N1537" s="23">
        <f>MAX(0,1-M1537*CachTinhDiem!$B$25)</f>
        <v>1</v>
      </c>
      <c r="O1537" s="20">
        <f>ROUND((CachTinhDiem!$B$23*K1537+CachTinhDiem!$B$24*L1537)*N1537,1)</f>
        <v>5.9</v>
      </c>
      <c r="P1537" s="19" t="s">
        <v>3227</v>
      </c>
    </row>
    <row r="1538" spans="1:16" ht="15" customHeight="1" x14ac:dyDescent="0.35">
      <c r="A1538" s="18" t="s">
        <v>2510</v>
      </c>
      <c r="B1538" s="18" t="s">
        <v>3229</v>
      </c>
      <c r="C1538" s="18" t="s">
        <v>103</v>
      </c>
      <c r="D1538" s="19">
        <v>19</v>
      </c>
      <c r="E1538" s="19">
        <v>34</v>
      </c>
      <c r="F1538" s="19">
        <v>18</v>
      </c>
      <c r="G1538" s="19">
        <v>2</v>
      </c>
      <c r="H1538" s="19">
        <v>3</v>
      </c>
      <c r="I1538" s="19">
        <v>2</v>
      </c>
      <c r="J1538" s="19">
        <v>5</v>
      </c>
      <c r="K1538" s="20">
        <f>ROUND(1+(SUMPRODUCT(INDEX(CachTinhDiem!$B$8:$E$11,MATCH($B1538,CachTinhDiem!$A$8:$A$11,0),0),$G1538:$J1538)-1)*9/4,1)</f>
        <v>6</v>
      </c>
      <c r="L1538" s="20">
        <f>ROUND(1+(INDEX(CachTinhDiem!$B$15:$E$20,MATCH($C1538,CachTinhDiem!$A$15:$A$20,0),MATCH($B1538,CachTinhDiem!$B$14:$E$14,0))-1)*9/4,1)</f>
        <v>7.8</v>
      </c>
      <c r="M1538" s="19">
        <f t="shared" ref="M1538:M1601" si="24">MAX(0,$D1538-$F1538,$F1538-$E1538)</f>
        <v>1</v>
      </c>
      <c r="N1538" s="23">
        <f>MAX(0,1-M1538*CachTinhDiem!$B$25)</f>
        <v>0.9</v>
      </c>
      <c r="O1538" s="20">
        <f>ROUND((CachTinhDiem!$B$23*K1538+CachTinhDiem!$B$24*L1538)*N1538,1)</f>
        <v>5.9</v>
      </c>
      <c r="P1538" s="19" t="s">
        <v>3227</v>
      </c>
    </row>
    <row r="1539" spans="1:16" ht="15" customHeight="1" x14ac:dyDescent="0.35">
      <c r="A1539" s="18" t="s">
        <v>2217</v>
      </c>
      <c r="B1539" s="18" t="s">
        <v>3224</v>
      </c>
      <c r="C1539" s="18" t="s">
        <v>103</v>
      </c>
      <c r="D1539" s="19">
        <v>8</v>
      </c>
      <c r="E1539" s="19">
        <v>28</v>
      </c>
      <c r="F1539" s="19">
        <v>12</v>
      </c>
      <c r="G1539" s="19">
        <v>4</v>
      </c>
      <c r="H1539" s="19">
        <v>2</v>
      </c>
      <c r="I1539" s="19">
        <v>2</v>
      </c>
      <c r="J1539" s="19">
        <v>5</v>
      </c>
      <c r="K1539" s="20">
        <f>ROUND(1+(SUMPRODUCT(INDEX(CachTinhDiem!$B$8:$E$11,MATCH($B1539,CachTinhDiem!$A$8:$A$11,0),0),$G1539:$J1539)-1)*9/4,1)</f>
        <v>4.8</v>
      </c>
      <c r="L1539" s="20">
        <f>ROUND(1+(INDEX(CachTinhDiem!$B$15:$E$20,MATCH($C1539,CachTinhDiem!$A$15:$A$20,0),MATCH($B1539,CachTinhDiem!$B$14:$E$14,0))-1)*9/4,1)</f>
        <v>3.3</v>
      </c>
      <c r="M1539" s="19">
        <f t="shared" si="24"/>
        <v>0</v>
      </c>
      <c r="N1539" s="23">
        <f>MAX(0,1-M1539*CachTinhDiem!$B$25)</f>
        <v>1</v>
      </c>
      <c r="O1539" s="20">
        <f>ROUND((CachTinhDiem!$B$23*K1539+CachTinhDiem!$B$24*L1539)*N1539,1)</f>
        <v>4.4000000000000004</v>
      </c>
      <c r="P1539" s="19" t="s">
        <v>3227</v>
      </c>
    </row>
    <row r="1540" spans="1:16" ht="15" customHeight="1" x14ac:dyDescent="0.35">
      <c r="A1540" s="18" t="s">
        <v>232</v>
      </c>
      <c r="B1540" s="18" t="s">
        <v>3226</v>
      </c>
      <c r="C1540" s="18" t="s">
        <v>110</v>
      </c>
      <c r="D1540" s="19">
        <v>16</v>
      </c>
      <c r="E1540" s="19">
        <v>30</v>
      </c>
      <c r="F1540" s="19">
        <v>20</v>
      </c>
      <c r="G1540" s="19">
        <v>2</v>
      </c>
      <c r="H1540" s="19">
        <v>4</v>
      </c>
      <c r="I1540" s="19">
        <v>3</v>
      </c>
      <c r="J1540" s="19">
        <v>3</v>
      </c>
      <c r="K1540" s="20">
        <f>ROUND(1+(SUMPRODUCT(INDEX(CachTinhDiem!$B$8:$E$11,MATCH($B1540,CachTinhDiem!$A$8:$A$11,0),0),$G1540:$J1540)-1)*9/4,1)</f>
        <v>6.2</v>
      </c>
      <c r="L1540" s="20">
        <f>ROUND(1+(INDEX(CachTinhDiem!$B$15:$E$20,MATCH($C1540,CachTinhDiem!$A$15:$A$20,0),MATCH($B1540,CachTinhDiem!$B$14:$E$14,0))-1)*9/4,1)</f>
        <v>5.5</v>
      </c>
      <c r="M1540" s="19">
        <f t="shared" si="24"/>
        <v>0</v>
      </c>
      <c r="N1540" s="23">
        <f>MAX(0,1-M1540*CachTinhDiem!$B$25)</f>
        <v>1</v>
      </c>
      <c r="O1540" s="20">
        <f>ROUND((CachTinhDiem!$B$23*K1540+CachTinhDiem!$B$24*L1540)*N1540,1)</f>
        <v>6</v>
      </c>
      <c r="P1540" s="19" t="s">
        <v>3225</v>
      </c>
    </row>
    <row r="1541" spans="1:16" ht="15" customHeight="1" x14ac:dyDescent="0.35">
      <c r="A1541" s="18" t="s">
        <v>1102</v>
      </c>
      <c r="B1541" s="18" t="s">
        <v>3228</v>
      </c>
      <c r="C1541" s="18" t="s">
        <v>103</v>
      </c>
      <c r="D1541" s="19">
        <v>5</v>
      </c>
      <c r="E1541" s="19">
        <v>20</v>
      </c>
      <c r="F1541" s="19">
        <v>37</v>
      </c>
      <c r="G1541" s="19">
        <v>4</v>
      </c>
      <c r="H1541" s="19">
        <v>2</v>
      </c>
      <c r="I1541" s="19">
        <v>2</v>
      </c>
      <c r="J1541" s="19">
        <v>5</v>
      </c>
      <c r="K1541" s="20">
        <f>ROUND(1+(SUMPRODUCT(INDEX(CachTinhDiem!$B$8:$E$11,MATCH($B1541,CachTinhDiem!$A$8:$A$11,0),0),$G1541:$J1541)-1)*9/4,1)</f>
        <v>7.3</v>
      </c>
      <c r="L1541" s="20">
        <f>ROUND(1+(INDEX(CachTinhDiem!$B$15:$E$20,MATCH($C1541,CachTinhDiem!$A$15:$A$20,0),MATCH($B1541,CachTinhDiem!$B$14:$E$14,0))-1)*9/4,1)</f>
        <v>10</v>
      </c>
      <c r="M1541" s="19">
        <f t="shared" si="24"/>
        <v>17</v>
      </c>
      <c r="N1541" s="23">
        <f>MAX(0,1-M1541*CachTinhDiem!$B$25)</f>
        <v>0</v>
      </c>
      <c r="O1541" s="20">
        <f>ROUND((CachTinhDiem!$B$23*K1541+CachTinhDiem!$B$24*L1541)*N1541,1)</f>
        <v>0</v>
      </c>
      <c r="P1541" s="19" t="s">
        <v>3227</v>
      </c>
    </row>
    <row r="1542" spans="1:16" ht="15" customHeight="1" x14ac:dyDescent="0.35">
      <c r="A1542" s="18" t="s">
        <v>1335</v>
      </c>
      <c r="B1542" s="18" t="s">
        <v>3228</v>
      </c>
      <c r="C1542" s="18" t="s">
        <v>90</v>
      </c>
      <c r="D1542" s="19">
        <v>5</v>
      </c>
      <c r="E1542" s="19">
        <v>18</v>
      </c>
      <c r="F1542" s="19">
        <v>9</v>
      </c>
      <c r="G1542" s="19">
        <v>4</v>
      </c>
      <c r="H1542" s="19">
        <v>1</v>
      </c>
      <c r="I1542" s="19">
        <v>3</v>
      </c>
      <c r="J1542" s="19">
        <v>3</v>
      </c>
      <c r="K1542" s="20">
        <f>ROUND(1+(SUMPRODUCT(INDEX(CachTinhDiem!$B$8:$E$11,MATCH($B1542,CachTinhDiem!$A$8:$A$11,0),0),$G1542:$J1542)-1)*9/4,1)</f>
        <v>4.5999999999999996</v>
      </c>
      <c r="L1542" s="20">
        <f>ROUND(1+(INDEX(CachTinhDiem!$B$15:$E$20,MATCH($C1542,CachTinhDiem!$A$15:$A$20,0),MATCH($B1542,CachTinhDiem!$B$14:$E$14,0))-1)*9/4,1)</f>
        <v>3.3</v>
      </c>
      <c r="M1542" s="19">
        <f t="shared" si="24"/>
        <v>0</v>
      </c>
      <c r="N1542" s="23">
        <f>MAX(0,1-M1542*CachTinhDiem!$B$25)</f>
        <v>1</v>
      </c>
      <c r="O1542" s="20">
        <f>ROUND((CachTinhDiem!$B$23*K1542+CachTinhDiem!$B$24*L1542)*N1542,1)</f>
        <v>4.2</v>
      </c>
      <c r="P1542" s="19" t="s">
        <v>3227</v>
      </c>
    </row>
    <row r="1543" spans="1:16" ht="15" customHeight="1" x14ac:dyDescent="0.35">
      <c r="A1543" s="18" t="s">
        <v>3044</v>
      </c>
      <c r="B1543" s="18" t="s">
        <v>3229</v>
      </c>
      <c r="C1543" s="18" t="s">
        <v>138</v>
      </c>
      <c r="D1543" s="19">
        <v>21</v>
      </c>
      <c r="E1543" s="19">
        <v>40</v>
      </c>
      <c r="F1543" s="19">
        <v>16</v>
      </c>
      <c r="G1543" s="19">
        <v>1</v>
      </c>
      <c r="H1543" s="19">
        <v>5</v>
      </c>
      <c r="I1543" s="19">
        <v>5</v>
      </c>
      <c r="J1543" s="19">
        <v>2</v>
      </c>
      <c r="K1543" s="20">
        <f>ROUND(1+(SUMPRODUCT(INDEX(CachTinhDiem!$B$8:$E$11,MATCH($B1543,CachTinhDiem!$A$8:$A$11,0),0),$G1543:$J1543)-1)*9/4,1)</f>
        <v>7.1</v>
      </c>
      <c r="L1543" s="20">
        <f>ROUND(1+(INDEX(CachTinhDiem!$B$15:$E$20,MATCH($C1543,CachTinhDiem!$A$15:$A$20,0),MATCH($B1543,CachTinhDiem!$B$14:$E$14,0))-1)*9/4,1)</f>
        <v>7.8</v>
      </c>
      <c r="M1543" s="19">
        <f t="shared" si="24"/>
        <v>5</v>
      </c>
      <c r="N1543" s="23">
        <f>MAX(0,1-M1543*CachTinhDiem!$B$25)</f>
        <v>0.5</v>
      </c>
      <c r="O1543" s="20">
        <f>ROUND((CachTinhDiem!$B$23*K1543+CachTinhDiem!$B$24*L1543)*N1543,1)</f>
        <v>3.7</v>
      </c>
      <c r="P1543" s="19" t="s">
        <v>3227</v>
      </c>
    </row>
    <row r="1544" spans="1:16" ht="15" customHeight="1" x14ac:dyDescent="0.35">
      <c r="A1544" s="18" t="s">
        <v>1549</v>
      </c>
      <c r="B1544" s="18" t="s">
        <v>3229</v>
      </c>
      <c r="C1544" s="18" t="s">
        <v>150</v>
      </c>
      <c r="D1544" s="19">
        <v>5</v>
      </c>
      <c r="E1544" s="19">
        <v>20</v>
      </c>
      <c r="F1544" s="19">
        <v>28</v>
      </c>
      <c r="G1544" s="19">
        <v>4</v>
      </c>
      <c r="H1544" s="19">
        <v>1</v>
      </c>
      <c r="I1544" s="19">
        <v>3</v>
      </c>
      <c r="J1544" s="19">
        <v>3</v>
      </c>
      <c r="K1544" s="20">
        <f>ROUND(1+(SUMPRODUCT(INDEX(CachTinhDiem!$B$8:$E$11,MATCH($B1544,CachTinhDiem!$A$8:$A$11,0),0),$G1544:$J1544)-1)*9/4,1)</f>
        <v>4.4000000000000004</v>
      </c>
      <c r="L1544" s="20">
        <f>ROUND(1+(INDEX(CachTinhDiem!$B$15:$E$20,MATCH($C1544,CachTinhDiem!$A$15:$A$20,0),MATCH($B1544,CachTinhDiem!$B$14:$E$14,0))-1)*9/4,1)</f>
        <v>7.8</v>
      </c>
      <c r="M1544" s="19">
        <f t="shared" si="24"/>
        <v>8</v>
      </c>
      <c r="N1544" s="23">
        <f>MAX(0,1-M1544*CachTinhDiem!$B$25)</f>
        <v>0.19999999999999996</v>
      </c>
      <c r="O1544" s="20">
        <f>ROUND((CachTinhDiem!$B$23*K1544+CachTinhDiem!$B$24*L1544)*N1544,1)</f>
        <v>1.1000000000000001</v>
      </c>
      <c r="P1544" s="19" t="s">
        <v>3227</v>
      </c>
    </row>
    <row r="1545" spans="1:16" ht="15" customHeight="1" x14ac:dyDescent="0.35">
      <c r="A1545" s="18" t="s">
        <v>2753</v>
      </c>
      <c r="B1545" s="18" t="s">
        <v>3229</v>
      </c>
      <c r="C1545" s="18" t="s">
        <v>138</v>
      </c>
      <c r="D1545" s="19">
        <v>18</v>
      </c>
      <c r="E1545" s="19">
        <v>38</v>
      </c>
      <c r="F1545" s="19">
        <v>17</v>
      </c>
      <c r="G1545" s="19">
        <v>2</v>
      </c>
      <c r="H1545" s="19">
        <v>5</v>
      </c>
      <c r="I1545" s="19">
        <v>5</v>
      </c>
      <c r="J1545" s="19">
        <v>2</v>
      </c>
      <c r="K1545" s="20">
        <f>ROUND(1+(SUMPRODUCT(INDEX(CachTinhDiem!$B$8:$E$11,MATCH($B1545,CachTinhDiem!$A$8:$A$11,0),0),$G1545:$J1545)-1)*9/4,1)</f>
        <v>7.3</v>
      </c>
      <c r="L1545" s="20">
        <f>ROUND(1+(INDEX(CachTinhDiem!$B$15:$E$20,MATCH($C1545,CachTinhDiem!$A$15:$A$20,0),MATCH($B1545,CachTinhDiem!$B$14:$E$14,0))-1)*9/4,1)</f>
        <v>7.8</v>
      </c>
      <c r="M1545" s="19">
        <f t="shared" si="24"/>
        <v>1</v>
      </c>
      <c r="N1545" s="23">
        <f>MAX(0,1-M1545*CachTinhDiem!$B$25)</f>
        <v>0.9</v>
      </c>
      <c r="O1545" s="20">
        <f>ROUND((CachTinhDiem!$B$23*K1545+CachTinhDiem!$B$24*L1545)*N1545,1)</f>
        <v>6.7</v>
      </c>
      <c r="P1545" s="19" t="s">
        <v>3225</v>
      </c>
    </row>
    <row r="1546" spans="1:16" ht="15" customHeight="1" x14ac:dyDescent="0.35">
      <c r="A1546" s="18" t="s">
        <v>2374</v>
      </c>
      <c r="B1546" s="18" t="s">
        <v>3224</v>
      </c>
      <c r="C1546" s="18" t="s">
        <v>150</v>
      </c>
      <c r="D1546" s="19">
        <v>23</v>
      </c>
      <c r="E1546" s="19">
        <v>35</v>
      </c>
      <c r="F1546" s="19">
        <v>19</v>
      </c>
      <c r="G1546" s="19">
        <v>2</v>
      </c>
      <c r="H1546" s="19">
        <v>4</v>
      </c>
      <c r="I1546" s="19">
        <v>1</v>
      </c>
      <c r="J1546" s="19">
        <v>4</v>
      </c>
      <c r="K1546" s="20">
        <f>ROUND(1+(SUMPRODUCT(INDEX(CachTinhDiem!$B$8:$E$11,MATCH($B1546,CachTinhDiem!$A$8:$A$11,0),0),$G1546:$J1546)-1)*9/4,1)</f>
        <v>3.5</v>
      </c>
      <c r="L1546" s="20">
        <f>ROUND(1+(INDEX(CachTinhDiem!$B$15:$E$20,MATCH($C1546,CachTinhDiem!$A$15:$A$20,0),MATCH($B1546,CachTinhDiem!$B$14:$E$14,0))-1)*9/4,1)</f>
        <v>3.3</v>
      </c>
      <c r="M1546" s="19">
        <f t="shared" si="24"/>
        <v>4</v>
      </c>
      <c r="N1546" s="23">
        <f>MAX(0,1-M1546*CachTinhDiem!$B$25)</f>
        <v>0.6</v>
      </c>
      <c r="O1546" s="20">
        <f>ROUND((CachTinhDiem!$B$23*K1546+CachTinhDiem!$B$24*L1546)*N1546,1)</f>
        <v>2.1</v>
      </c>
      <c r="P1546" s="19" t="s">
        <v>3227</v>
      </c>
    </row>
    <row r="1547" spans="1:16" ht="15" customHeight="1" x14ac:dyDescent="0.35">
      <c r="A1547" s="18" t="s">
        <v>651</v>
      </c>
      <c r="B1547" s="18" t="s">
        <v>3229</v>
      </c>
      <c r="C1547" s="18" t="s">
        <v>103</v>
      </c>
      <c r="D1547" s="19">
        <v>25</v>
      </c>
      <c r="E1547" s="19">
        <v>40</v>
      </c>
      <c r="F1547" s="19">
        <v>33</v>
      </c>
      <c r="G1547" s="19">
        <v>1</v>
      </c>
      <c r="H1547" s="19">
        <v>5</v>
      </c>
      <c r="I1547" s="19">
        <v>2</v>
      </c>
      <c r="J1547" s="19">
        <v>4</v>
      </c>
      <c r="K1547" s="20">
        <f>ROUND(1+(SUMPRODUCT(INDEX(CachTinhDiem!$B$8:$E$11,MATCH($B1547,CachTinhDiem!$A$8:$A$11,0),0),$G1547:$J1547)-1)*9/4,1)</f>
        <v>6.4</v>
      </c>
      <c r="L1547" s="20">
        <f>ROUND(1+(INDEX(CachTinhDiem!$B$15:$E$20,MATCH($C1547,CachTinhDiem!$A$15:$A$20,0),MATCH($B1547,CachTinhDiem!$B$14:$E$14,0))-1)*9/4,1)</f>
        <v>7.8</v>
      </c>
      <c r="M1547" s="19">
        <f t="shared" si="24"/>
        <v>0</v>
      </c>
      <c r="N1547" s="23">
        <f>MAX(0,1-M1547*CachTinhDiem!$B$25)</f>
        <v>1</v>
      </c>
      <c r="O1547" s="20">
        <f>ROUND((CachTinhDiem!$B$23*K1547+CachTinhDiem!$B$24*L1547)*N1547,1)</f>
        <v>6.8</v>
      </c>
      <c r="P1547" s="19" t="s">
        <v>3227</v>
      </c>
    </row>
    <row r="1548" spans="1:16" ht="15" customHeight="1" x14ac:dyDescent="0.35">
      <c r="A1548" s="18" t="s">
        <v>2068</v>
      </c>
      <c r="B1548" s="18" t="s">
        <v>3229</v>
      </c>
      <c r="C1548" s="18" t="s">
        <v>103</v>
      </c>
      <c r="D1548" s="19">
        <v>12</v>
      </c>
      <c r="E1548" s="19">
        <v>33</v>
      </c>
      <c r="F1548" s="19">
        <v>20</v>
      </c>
      <c r="G1548" s="19">
        <v>3</v>
      </c>
      <c r="H1548" s="19">
        <v>3</v>
      </c>
      <c r="I1548" s="19">
        <v>3</v>
      </c>
      <c r="J1548" s="19">
        <v>4</v>
      </c>
      <c r="K1548" s="20">
        <f>ROUND(1+(SUMPRODUCT(INDEX(CachTinhDiem!$B$8:$E$11,MATCH($B1548,CachTinhDiem!$A$8:$A$11,0),0),$G1548:$J1548)-1)*9/4,1)</f>
        <v>6.2</v>
      </c>
      <c r="L1548" s="20">
        <f>ROUND(1+(INDEX(CachTinhDiem!$B$15:$E$20,MATCH($C1548,CachTinhDiem!$A$15:$A$20,0),MATCH($B1548,CachTinhDiem!$B$14:$E$14,0))-1)*9/4,1)</f>
        <v>7.8</v>
      </c>
      <c r="M1548" s="19">
        <f t="shared" si="24"/>
        <v>0</v>
      </c>
      <c r="N1548" s="23">
        <f>MAX(0,1-M1548*CachTinhDiem!$B$25)</f>
        <v>1</v>
      </c>
      <c r="O1548" s="20">
        <f>ROUND((CachTinhDiem!$B$23*K1548+CachTinhDiem!$B$24*L1548)*N1548,1)</f>
        <v>6.7</v>
      </c>
      <c r="P1548" s="19" t="s">
        <v>3225</v>
      </c>
    </row>
    <row r="1549" spans="1:16" ht="15" customHeight="1" x14ac:dyDescent="0.35">
      <c r="A1549" s="18" t="s">
        <v>1220</v>
      </c>
      <c r="B1549" s="18" t="s">
        <v>3229</v>
      </c>
      <c r="C1549" s="18" t="s">
        <v>103</v>
      </c>
      <c r="D1549" s="19">
        <v>5</v>
      </c>
      <c r="E1549" s="19">
        <v>10</v>
      </c>
      <c r="F1549" s="19">
        <v>40</v>
      </c>
      <c r="G1549" s="19">
        <v>5</v>
      </c>
      <c r="H1549" s="19">
        <v>1</v>
      </c>
      <c r="I1549" s="19">
        <v>1</v>
      </c>
      <c r="J1549" s="19">
        <v>5</v>
      </c>
      <c r="K1549" s="20">
        <f>ROUND(1+(SUMPRODUCT(INDEX(CachTinhDiem!$B$8:$E$11,MATCH($B1549,CachTinhDiem!$A$8:$A$11,0),0),$G1549:$J1549)-1)*9/4,1)</f>
        <v>4.5999999999999996</v>
      </c>
      <c r="L1549" s="20">
        <f>ROUND(1+(INDEX(CachTinhDiem!$B$15:$E$20,MATCH($C1549,CachTinhDiem!$A$15:$A$20,0),MATCH($B1549,CachTinhDiem!$B$14:$E$14,0))-1)*9/4,1)</f>
        <v>7.8</v>
      </c>
      <c r="M1549" s="19">
        <f t="shared" si="24"/>
        <v>30</v>
      </c>
      <c r="N1549" s="23">
        <f>MAX(0,1-M1549*CachTinhDiem!$B$25)</f>
        <v>0</v>
      </c>
      <c r="O1549" s="20">
        <f>ROUND((CachTinhDiem!$B$23*K1549+CachTinhDiem!$B$24*L1549)*N1549,1)</f>
        <v>0</v>
      </c>
      <c r="P1549" s="19" t="s">
        <v>3227</v>
      </c>
    </row>
    <row r="1550" spans="1:16" ht="15" customHeight="1" x14ac:dyDescent="0.35">
      <c r="A1550" s="18" t="s">
        <v>1521</v>
      </c>
      <c r="B1550" s="18" t="s">
        <v>3229</v>
      </c>
      <c r="C1550" s="18" t="s">
        <v>103</v>
      </c>
      <c r="D1550" s="19">
        <v>11</v>
      </c>
      <c r="E1550" s="19">
        <v>33</v>
      </c>
      <c r="F1550" s="19">
        <v>6</v>
      </c>
      <c r="G1550" s="19">
        <v>3</v>
      </c>
      <c r="H1550" s="19">
        <v>3</v>
      </c>
      <c r="I1550" s="19">
        <v>3</v>
      </c>
      <c r="J1550" s="19">
        <v>4</v>
      </c>
      <c r="K1550" s="20">
        <f>ROUND(1+(SUMPRODUCT(INDEX(CachTinhDiem!$B$8:$E$11,MATCH($B1550,CachTinhDiem!$A$8:$A$11,0),0),$G1550:$J1550)-1)*9/4,1)</f>
        <v>6.2</v>
      </c>
      <c r="L1550" s="20">
        <f>ROUND(1+(INDEX(CachTinhDiem!$B$15:$E$20,MATCH($C1550,CachTinhDiem!$A$15:$A$20,0),MATCH($B1550,CachTinhDiem!$B$14:$E$14,0))-1)*9/4,1)</f>
        <v>7.8</v>
      </c>
      <c r="M1550" s="19">
        <f t="shared" si="24"/>
        <v>5</v>
      </c>
      <c r="N1550" s="23">
        <f>MAX(0,1-M1550*CachTinhDiem!$B$25)</f>
        <v>0.5</v>
      </c>
      <c r="O1550" s="20">
        <f>ROUND((CachTinhDiem!$B$23*K1550+CachTinhDiem!$B$24*L1550)*N1550,1)</f>
        <v>3.3</v>
      </c>
      <c r="P1550" s="19" t="s">
        <v>3227</v>
      </c>
    </row>
    <row r="1551" spans="1:16" ht="15" customHeight="1" x14ac:dyDescent="0.35">
      <c r="A1551" s="18" t="s">
        <v>2811</v>
      </c>
      <c r="B1551" s="18" t="s">
        <v>3226</v>
      </c>
      <c r="C1551" s="18" t="s">
        <v>115</v>
      </c>
      <c r="D1551" s="19">
        <v>16</v>
      </c>
      <c r="E1551" s="19">
        <v>37</v>
      </c>
      <c r="F1551" s="19">
        <v>18</v>
      </c>
      <c r="G1551" s="19">
        <v>2</v>
      </c>
      <c r="H1551" s="19">
        <v>3</v>
      </c>
      <c r="I1551" s="19">
        <v>4</v>
      </c>
      <c r="J1551" s="19">
        <v>3</v>
      </c>
      <c r="K1551" s="20">
        <f>ROUND(1+(SUMPRODUCT(INDEX(CachTinhDiem!$B$8:$E$11,MATCH($B1551,CachTinhDiem!$A$8:$A$11,0),0),$G1551:$J1551)-1)*9/4,1)</f>
        <v>6.6</v>
      </c>
      <c r="L1551" s="20">
        <f>ROUND(1+(INDEX(CachTinhDiem!$B$15:$E$20,MATCH($C1551,CachTinhDiem!$A$15:$A$20,0),MATCH($B1551,CachTinhDiem!$B$14:$E$14,0))-1)*9/4,1)</f>
        <v>10</v>
      </c>
      <c r="M1551" s="19">
        <f t="shared" si="24"/>
        <v>0</v>
      </c>
      <c r="N1551" s="23">
        <f>MAX(0,1-M1551*CachTinhDiem!$B$25)</f>
        <v>1</v>
      </c>
      <c r="O1551" s="20">
        <f>ROUND((CachTinhDiem!$B$23*K1551+CachTinhDiem!$B$24*L1551)*N1551,1)</f>
        <v>7.6</v>
      </c>
      <c r="P1551" s="19" t="s">
        <v>3227</v>
      </c>
    </row>
    <row r="1552" spans="1:16" ht="15" customHeight="1" x14ac:dyDescent="0.35">
      <c r="A1552" s="18" t="s">
        <v>585</v>
      </c>
      <c r="B1552" s="18" t="s">
        <v>3228</v>
      </c>
      <c r="C1552" s="18" t="s">
        <v>103</v>
      </c>
      <c r="D1552" s="19">
        <v>11</v>
      </c>
      <c r="E1552" s="19">
        <v>29</v>
      </c>
      <c r="F1552" s="19">
        <v>31</v>
      </c>
      <c r="G1552" s="19">
        <v>2</v>
      </c>
      <c r="H1552" s="19">
        <v>3</v>
      </c>
      <c r="I1552" s="19">
        <v>2</v>
      </c>
      <c r="J1552" s="19">
        <v>5</v>
      </c>
      <c r="K1552" s="20">
        <f>ROUND(1+(SUMPRODUCT(INDEX(CachTinhDiem!$B$8:$E$11,MATCH($B1552,CachTinhDiem!$A$8:$A$11,0),0),$G1552:$J1552)-1)*9/4,1)</f>
        <v>7.8</v>
      </c>
      <c r="L1552" s="20">
        <f>ROUND(1+(INDEX(CachTinhDiem!$B$15:$E$20,MATCH($C1552,CachTinhDiem!$A$15:$A$20,0),MATCH($B1552,CachTinhDiem!$B$14:$E$14,0))-1)*9/4,1)</f>
        <v>10</v>
      </c>
      <c r="M1552" s="19">
        <f t="shared" si="24"/>
        <v>2</v>
      </c>
      <c r="N1552" s="23">
        <f>MAX(0,1-M1552*CachTinhDiem!$B$25)</f>
        <v>0.8</v>
      </c>
      <c r="O1552" s="20">
        <f>ROUND((CachTinhDiem!$B$23*K1552+CachTinhDiem!$B$24*L1552)*N1552,1)</f>
        <v>6.8</v>
      </c>
      <c r="P1552" s="19" t="s">
        <v>3225</v>
      </c>
    </row>
    <row r="1553" spans="1:16" ht="15" customHeight="1" x14ac:dyDescent="0.35">
      <c r="A1553" s="18" t="s">
        <v>260</v>
      </c>
      <c r="B1553" s="18" t="s">
        <v>3228</v>
      </c>
      <c r="C1553" s="18" t="s">
        <v>138</v>
      </c>
      <c r="D1553" s="19">
        <v>6</v>
      </c>
      <c r="E1553" s="19">
        <v>20</v>
      </c>
      <c r="F1553" s="19">
        <v>39</v>
      </c>
      <c r="G1553" s="19">
        <v>4</v>
      </c>
      <c r="H1553" s="19">
        <v>2</v>
      </c>
      <c r="I1553" s="19">
        <v>3</v>
      </c>
      <c r="J1553" s="19">
        <v>2</v>
      </c>
      <c r="K1553" s="20">
        <f>ROUND(1+(SUMPRODUCT(INDEX(CachTinhDiem!$B$8:$E$11,MATCH($B1553,CachTinhDiem!$A$8:$A$11,0),0),$G1553:$J1553)-1)*9/4,1)</f>
        <v>3.7</v>
      </c>
      <c r="L1553" s="20">
        <f>ROUND(1+(INDEX(CachTinhDiem!$B$15:$E$20,MATCH($C1553,CachTinhDiem!$A$15:$A$20,0),MATCH($B1553,CachTinhDiem!$B$14:$E$14,0))-1)*9/4,1)</f>
        <v>1</v>
      </c>
      <c r="M1553" s="19">
        <f t="shared" si="24"/>
        <v>19</v>
      </c>
      <c r="N1553" s="23">
        <f>MAX(0,1-M1553*CachTinhDiem!$B$25)</f>
        <v>0</v>
      </c>
      <c r="O1553" s="20">
        <f>ROUND((CachTinhDiem!$B$23*K1553+CachTinhDiem!$B$24*L1553)*N1553,1)</f>
        <v>0</v>
      </c>
      <c r="P1553" s="19" t="s">
        <v>3225</v>
      </c>
    </row>
    <row r="1554" spans="1:16" ht="15" customHeight="1" x14ac:dyDescent="0.35">
      <c r="A1554" s="18" t="s">
        <v>631</v>
      </c>
      <c r="B1554" s="18" t="s">
        <v>3229</v>
      </c>
      <c r="C1554" s="18" t="s">
        <v>115</v>
      </c>
      <c r="D1554" s="19">
        <v>5</v>
      </c>
      <c r="E1554" s="19">
        <v>12</v>
      </c>
      <c r="F1554" s="19">
        <v>21</v>
      </c>
      <c r="G1554" s="19">
        <v>4</v>
      </c>
      <c r="H1554" s="19">
        <v>2</v>
      </c>
      <c r="I1554" s="19">
        <v>3</v>
      </c>
      <c r="J1554" s="19">
        <v>4</v>
      </c>
      <c r="K1554" s="20">
        <f>ROUND(1+(SUMPRODUCT(INDEX(CachTinhDiem!$B$8:$E$11,MATCH($B1554,CachTinhDiem!$A$8:$A$11,0),0),$G1554:$J1554)-1)*9/4,1)</f>
        <v>5.7</v>
      </c>
      <c r="L1554" s="20">
        <f>ROUND(1+(INDEX(CachTinhDiem!$B$15:$E$20,MATCH($C1554,CachTinhDiem!$A$15:$A$20,0),MATCH($B1554,CachTinhDiem!$B$14:$E$14,0))-1)*9/4,1)</f>
        <v>10</v>
      </c>
      <c r="M1554" s="19">
        <f t="shared" si="24"/>
        <v>9</v>
      </c>
      <c r="N1554" s="23">
        <f>MAX(0,1-M1554*CachTinhDiem!$B$25)</f>
        <v>9.9999999999999978E-2</v>
      </c>
      <c r="O1554" s="20">
        <f>ROUND((CachTinhDiem!$B$23*K1554+CachTinhDiem!$B$24*L1554)*N1554,1)</f>
        <v>0.7</v>
      </c>
      <c r="P1554" s="19" t="s">
        <v>3227</v>
      </c>
    </row>
    <row r="1555" spans="1:16" ht="15" customHeight="1" x14ac:dyDescent="0.35">
      <c r="A1555" s="18" t="s">
        <v>1335</v>
      </c>
      <c r="B1555" s="18" t="s">
        <v>3229</v>
      </c>
      <c r="C1555" s="18" t="s">
        <v>90</v>
      </c>
      <c r="D1555" s="19">
        <v>5</v>
      </c>
      <c r="E1555" s="19">
        <v>18</v>
      </c>
      <c r="F1555" s="19">
        <v>18</v>
      </c>
      <c r="G1555" s="19">
        <v>4</v>
      </c>
      <c r="H1555" s="19">
        <v>1</v>
      </c>
      <c r="I1555" s="19">
        <v>3</v>
      </c>
      <c r="J1555" s="19">
        <v>3</v>
      </c>
      <c r="K1555" s="20">
        <f>ROUND(1+(SUMPRODUCT(INDEX(CachTinhDiem!$B$8:$E$11,MATCH($B1555,CachTinhDiem!$A$8:$A$11,0),0),$G1555:$J1555)-1)*9/4,1)</f>
        <v>4.4000000000000004</v>
      </c>
      <c r="L1555" s="20">
        <f>ROUND(1+(INDEX(CachTinhDiem!$B$15:$E$20,MATCH($C1555,CachTinhDiem!$A$15:$A$20,0),MATCH($B1555,CachTinhDiem!$B$14:$E$14,0))-1)*9/4,1)</f>
        <v>7.8</v>
      </c>
      <c r="M1555" s="19">
        <f t="shared" si="24"/>
        <v>0</v>
      </c>
      <c r="N1555" s="23">
        <f>MAX(0,1-M1555*CachTinhDiem!$B$25)</f>
        <v>1</v>
      </c>
      <c r="O1555" s="20">
        <f>ROUND((CachTinhDiem!$B$23*K1555+CachTinhDiem!$B$24*L1555)*N1555,1)</f>
        <v>5.4</v>
      </c>
      <c r="P1555" s="19" t="s">
        <v>3227</v>
      </c>
    </row>
    <row r="1556" spans="1:16" ht="15" customHeight="1" x14ac:dyDescent="0.35">
      <c r="A1556" s="18" t="s">
        <v>2297</v>
      </c>
      <c r="B1556" s="18" t="s">
        <v>3229</v>
      </c>
      <c r="C1556" s="18" t="s">
        <v>115</v>
      </c>
      <c r="D1556" s="19">
        <v>15</v>
      </c>
      <c r="E1556" s="19">
        <v>33</v>
      </c>
      <c r="F1556" s="19">
        <v>25</v>
      </c>
      <c r="G1556" s="19">
        <v>2</v>
      </c>
      <c r="H1556" s="19">
        <v>3</v>
      </c>
      <c r="I1556" s="19">
        <v>4</v>
      </c>
      <c r="J1556" s="19">
        <v>3</v>
      </c>
      <c r="K1556" s="20">
        <f>ROUND(1+(SUMPRODUCT(INDEX(CachTinhDiem!$B$8:$E$11,MATCH($B1556,CachTinhDiem!$A$8:$A$11,0),0),$G1556:$J1556)-1)*9/4,1)</f>
        <v>6</v>
      </c>
      <c r="L1556" s="20">
        <f>ROUND(1+(INDEX(CachTinhDiem!$B$15:$E$20,MATCH($C1556,CachTinhDiem!$A$15:$A$20,0),MATCH($B1556,CachTinhDiem!$B$14:$E$14,0))-1)*9/4,1)</f>
        <v>10</v>
      </c>
      <c r="M1556" s="19">
        <f t="shared" si="24"/>
        <v>0</v>
      </c>
      <c r="N1556" s="23">
        <f>MAX(0,1-M1556*CachTinhDiem!$B$25)</f>
        <v>1</v>
      </c>
      <c r="O1556" s="20">
        <f>ROUND((CachTinhDiem!$B$23*K1556+CachTinhDiem!$B$24*L1556)*N1556,1)</f>
        <v>7.2</v>
      </c>
      <c r="P1556" s="19" t="s">
        <v>3227</v>
      </c>
    </row>
    <row r="1557" spans="1:16" ht="15" customHeight="1" x14ac:dyDescent="0.35">
      <c r="A1557" s="18" t="s">
        <v>1842</v>
      </c>
      <c r="B1557" s="18" t="s">
        <v>3224</v>
      </c>
      <c r="C1557" s="18" t="s">
        <v>90</v>
      </c>
      <c r="D1557" s="19">
        <v>5</v>
      </c>
      <c r="E1557" s="19">
        <v>20</v>
      </c>
      <c r="F1557" s="19">
        <v>20</v>
      </c>
      <c r="G1557" s="19">
        <v>4</v>
      </c>
      <c r="H1557" s="19">
        <v>1</v>
      </c>
      <c r="I1557" s="19">
        <v>2</v>
      </c>
      <c r="J1557" s="19">
        <v>3</v>
      </c>
      <c r="K1557" s="20">
        <f>ROUND(1+(SUMPRODUCT(INDEX(CachTinhDiem!$B$8:$E$11,MATCH($B1557,CachTinhDiem!$A$8:$A$11,0),0),$G1557:$J1557)-1)*9/4,1)</f>
        <v>3.9</v>
      </c>
      <c r="L1557" s="20">
        <f>ROUND(1+(INDEX(CachTinhDiem!$B$15:$E$20,MATCH($C1557,CachTinhDiem!$A$15:$A$20,0),MATCH($B1557,CachTinhDiem!$B$14:$E$14,0))-1)*9/4,1)</f>
        <v>5.5</v>
      </c>
      <c r="M1557" s="19">
        <f t="shared" si="24"/>
        <v>0</v>
      </c>
      <c r="N1557" s="23">
        <f>MAX(0,1-M1557*CachTinhDiem!$B$25)</f>
        <v>1</v>
      </c>
      <c r="O1557" s="20">
        <f>ROUND((CachTinhDiem!$B$23*K1557+CachTinhDiem!$B$24*L1557)*N1557,1)</f>
        <v>4.4000000000000004</v>
      </c>
      <c r="P1557" s="19" t="s">
        <v>3227</v>
      </c>
    </row>
    <row r="1558" spans="1:16" ht="15" customHeight="1" x14ac:dyDescent="0.35">
      <c r="A1558" s="18" t="s">
        <v>916</v>
      </c>
      <c r="B1558" s="18" t="s">
        <v>3226</v>
      </c>
      <c r="C1558" s="18" t="s">
        <v>138</v>
      </c>
      <c r="D1558" s="19">
        <v>23</v>
      </c>
      <c r="E1558" s="19">
        <v>39</v>
      </c>
      <c r="F1558" s="19">
        <v>33</v>
      </c>
      <c r="G1558" s="19">
        <v>2</v>
      </c>
      <c r="H1558" s="19">
        <v>4</v>
      </c>
      <c r="I1558" s="19">
        <v>5</v>
      </c>
      <c r="J1558" s="19">
        <v>2</v>
      </c>
      <c r="K1558" s="20">
        <f>ROUND(1+(SUMPRODUCT(INDEX(CachTinhDiem!$B$8:$E$11,MATCH($B1558,CachTinhDiem!$A$8:$A$11,0),0),$G1558:$J1558)-1)*9/4,1)</f>
        <v>8</v>
      </c>
      <c r="L1558" s="20">
        <f>ROUND(1+(INDEX(CachTinhDiem!$B$15:$E$20,MATCH($C1558,CachTinhDiem!$A$15:$A$20,0),MATCH($B1558,CachTinhDiem!$B$14:$E$14,0))-1)*9/4,1)</f>
        <v>7.8</v>
      </c>
      <c r="M1558" s="19">
        <f t="shared" si="24"/>
        <v>0</v>
      </c>
      <c r="N1558" s="23">
        <f>MAX(0,1-M1558*CachTinhDiem!$B$25)</f>
        <v>1</v>
      </c>
      <c r="O1558" s="20">
        <f>ROUND((CachTinhDiem!$B$23*K1558+CachTinhDiem!$B$24*L1558)*N1558,1)</f>
        <v>7.9</v>
      </c>
      <c r="P1558" s="19" t="s">
        <v>3227</v>
      </c>
    </row>
    <row r="1559" spans="1:16" ht="15" customHeight="1" x14ac:dyDescent="0.35">
      <c r="A1559" s="18" t="s">
        <v>3089</v>
      </c>
      <c r="B1559" s="18" t="s">
        <v>3228</v>
      </c>
      <c r="C1559" s="18" t="s">
        <v>110</v>
      </c>
      <c r="D1559" s="19">
        <v>15</v>
      </c>
      <c r="E1559" s="19">
        <v>37</v>
      </c>
      <c r="F1559" s="19">
        <v>6</v>
      </c>
      <c r="G1559" s="19">
        <v>2</v>
      </c>
      <c r="H1559" s="19">
        <v>2</v>
      </c>
      <c r="I1559" s="19">
        <v>5</v>
      </c>
      <c r="J1559" s="19">
        <v>3</v>
      </c>
      <c r="K1559" s="20">
        <f>ROUND(1+(SUMPRODUCT(INDEX(CachTinhDiem!$B$8:$E$11,MATCH($B1559,CachTinhDiem!$A$8:$A$11,0),0),$G1559:$J1559)-1)*9/4,1)</f>
        <v>6</v>
      </c>
      <c r="L1559" s="20">
        <f>ROUND(1+(INDEX(CachTinhDiem!$B$15:$E$20,MATCH($C1559,CachTinhDiem!$A$15:$A$20,0),MATCH($B1559,CachTinhDiem!$B$14:$E$14,0))-1)*9/4,1)</f>
        <v>7.8</v>
      </c>
      <c r="M1559" s="19">
        <f t="shared" si="24"/>
        <v>9</v>
      </c>
      <c r="N1559" s="23">
        <f>MAX(0,1-M1559*CachTinhDiem!$B$25)</f>
        <v>9.9999999999999978E-2</v>
      </c>
      <c r="O1559" s="20">
        <f>ROUND((CachTinhDiem!$B$23*K1559+CachTinhDiem!$B$24*L1559)*N1559,1)</f>
        <v>0.7</v>
      </c>
      <c r="P1559" s="19" t="s">
        <v>3227</v>
      </c>
    </row>
    <row r="1560" spans="1:16" ht="15" customHeight="1" x14ac:dyDescent="0.35">
      <c r="A1560" s="18" t="s">
        <v>2438</v>
      </c>
      <c r="B1560" s="18" t="s">
        <v>3226</v>
      </c>
      <c r="C1560" s="18" t="s">
        <v>110</v>
      </c>
      <c r="D1560" s="19">
        <v>5</v>
      </c>
      <c r="E1560" s="19">
        <v>13</v>
      </c>
      <c r="F1560" s="19">
        <v>23</v>
      </c>
      <c r="G1560" s="19">
        <v>5</v>
      </c>
      <c r="H1560" s="19">
        <v>1</v>
      </c>
      <c r="I1560" s="19">
        <v>2</v>
      </c>
      <c r="J1560" s="19">
        <v>4</v>
      </c>
      <c r="K1560" s="20">
        <f>ROUND(1+(SUMPRODUCT(INDEX(CachTinhDiem!$B$8:$E$11,MATCH($B1560,CachTinhDiem!$A$8:$A$11,0),0),$G1560:$J1560)-1)*9/4,1)</f>
        <v>3.5</v>
      </c>
      <c r="L1560" s="20">
        <f>ROUND(1+(INDEX(CachTinhDiem!$B$15:$E$20,MATCH($C1560,CachTinhDiem!$A$15:$A$20,0),MATCH($B1560,CachTinhDiem!$B$14:$E$14,0))-1)*9/4,1)</f>
        <v>5.5</v>
      </c>
      <c r="M1560" s="19">
        <f t="shared" si="24"/>
        <v>10</v>
      </c>
      <c r="N1560" s="23">
        <f>MAX(0,1-M1560*CachTinhDiem!$B$25)</f>
        <v>0</v>
      </c>
      <c r="O1560" s="20">
        <f>ROUND((CachTinhDiem!$B$23*K1560+CachTinhDiem!$B$24*L1560)*N1560,1)</f>
        <v>0</v>
      </c>
      <c r="P1560" s="19" t="s">
        <v>3227</v>
      </c>
    </row>
    <row r="1561" spans="1:16" ht="15" customHeight="1" x14ac:dyDescent="0.35">
      <c r="A1561" s="18" t="s">
        <v>2520</v>
      </c>
      <c r="B1561" s="18" t="s">
        <v>3228</v>
      </c>
      <c r="C1561" s="18" t="s">
        <v>103</v>
      </c>
      <c r="D1561" s="19">
        <v>5</v>
      </c>
      <c r="E1561" s="19">
        <v>13</v>
      </c>
      <c r="F1561" s="19">
        <v>32</v>
      </c>
      <c r="G1561" s="19">
        <v>5</v>
      </c>
      <c r="H1561" s="19">
        <v>1</v>
      </c>
      <c r="I1561" s="19">
        <v>1</v>
      </c>
      <c r="J1561" s="19">
        <v>4</v>
      </c>
      <c r="K1561" s="20">
        <f>ROUND(1+(SUMPRODUCT(INDEX(CachTinhDiem!$B$8:$E$11,MATCH($B1561,CachTinhDiem!$A$8:$A$11,0),0),$G1561:$J1561)-1)*9/4,1)</f>
        <v>5.0999999999999996</v>
      </c>
      <c r="L1561" s="20">
        <f>ROUND(1+(INDEX(CachTinhDiem!$B$15:$E$20,MATCH($C1561,CachTinhDiem!$A$15:$A$20,0),MATCH($B1561,CachTinhDiem!$B$14:$E$14,0))-1)*9/4,1)</f>
        <v>10</v>
      </c>
      <c r="M1561" s="19">
        <f t="shared" si="24"/>
        <v>19</v>
      </c>
      <c r="N1561" s="23">
        <f>MAX(0,1-M1561*CachTinhDiem!$B$25)</f>
        <v>0</v>
      </c>
      <c r="O1561" s="20">
        <f>ROUND((CachTinhDiem!$B$23*K1561+CachTinhDiem!$B$24*L1561)*N1561,1)</f>
        <v>0</v>
      </c>
      <c r="P1561" s="19" t="s">
        <v>3225</v>
      </c>
    </row>
    <row r="1562" spans="1:16" ht="15" customHeight="1" x14ac:dyDescent="0.35">
      <c r="A1562" s="18" t="s">
        <v>1485</v>
      </c>
      <c r="B1562" s="18" t="s">
        <v>3229</v>
      </c>
      <c r="C1562" s="18" t="s">
        <v>115</v>
      </c>
      <c r="D1562" s="19">
        <v>5</v>
      </c>
      <c r="E1562" s="19">
        <v>10</v>
      </c>
      <c r="F1562" s="19">
        <v>24</v>
      </c>
      <c r="G1562" s="19">
        <v>4</v>
      </c>
      <c r="H1562" s="19">
        <v>1</v>
      </c>
      <c r="I1562" s="19">
        <v>2</v>
      </c>
      <c r="J1562" s="19">
        <v>3</v>
      </c>
      <c r="K1562" s="20">
        <f>ROUND(1+(SUMPRODUCT(INDEX(CachTinhDiem!$B$8:$E$11,MATCH($B1562,CachTinhDiem!$A$8:$A$11,0),0),$G1562:$J1562)-1)*9/4,1)</f>
        <v>3.7</v>
      </c>
      <c r="L1562" s="20">
        <f>ROUND(1+(INDEX(CachTinhDiem!$B$15:$E$20,MATCH($C1562,CachTinhDiem!$A$15:$A$20,0),MATCH($B1562,CachTinhDiem!$B$14:$E$14,0))-1)*9/4,1)</f>
        <v>10</v>
      </c>
      <c r="M1562" s="19">
        <f t="shared" si="24"/>
        <v>14</v>
      </c>
      <c r="N1562" s="23">
        <f>MAX(0,1-M1562*CachTinhDiem!$B$25)</f>
        <v>0</v>
      </c>
      <c r="O1562" s="20">
        <f>ROUND((CachTinhDiem!$B$23*K1562+CachTinhDiem!$B$24*L1562)*N1562,1)</f>
        <v>0</v>
      </c>
      <c r="P1562" s="19" t="s">
        <v>3227</v>
      </c>
    </row>
    <row r="1563" spans="1:16" ht="15" customHeight="1" x14ac:dyDescent="0.35">
      <c r="A1563" s="18" t="s">
        <v>2112</v>
      </c>
      <c r="B1563" s="18" t="s">
        <v>3228</v>
      </c>
      <c r="C1563" s="18" t="s">
        <v>138</v>
      </c>
      <c r="D1563" s="19">
        <v>5</v>
      </c>
      <c r="E1563" s="19">
        <v>10</v>
      </c>
      <c r="F1563" s="19">
        <v>39</v>
      </c>
      <c r="G1563" s="19">
        <v>4</v>
      </c>
      <c r="H1563" s="19">
        <v>2</v>
      </c>
      <c r="I1563" s="19">
        <v>4</v>
      </c>
      <c r="J1563" s="19">
        <v>1</v>
      </c>
      <c r="K1563" s="20">
        <f>ROUND(1+(SUMPRODUCT(INDEX(CachTinhDiem!$B$8:$E$11,MATCH($B1563,CachTinhDiem!$A$8:$A$11,0),0),$G1563:$J1563)-1)*9/4,1)</f>
        <v>2.8</v>
      </c>
      <c r="L1563" s="20">
        <f>ROUND(1+(INDEX(CachTinhDiem!$B$15:$E$20,MATCH($C1563,CachTinhDiem!$A$15:$A$20,0),MATCH($B1563,CachTinhDiem!$B$14:$E$14,0))-1)*9/4,1)</f>
        <v>1</v>
      </c>
      <c r="M1563" s="19">
        <f t="shared" si="24"/>
        <v>29</v>
      </c>
      <c r="N1563" s="23">
        <f>MAX(0,1-M1563*CachTinhDiem!$B$25)</f>
        <v>0</v>
      </c>
      <c r="O1563" s="20">
        <f>ROUND((CachTinhDiem!$B$23*K1563+CachTinhDiem!$B$24*L1563)*N1563,1)</f>
        <v>0</v>
      </c>
      <c r="P1563" s="19" t="s">
        <v>3227</v>
      </c>
    </row>
    <row r="1564" spans="1:16" ht="15" customHeight="1" x14ac:dyDescent="0.35">
      <c r="A1564" s="18" t="s">
        <v>2291</v>
      </c>
      <c r="B1564" s="18" t="s">
        <v>3228</v>
      </c>
      <c r="C1564" s="18" t="s">
        <v>138</v>
      </c>
      <c r="D1564" s="19">
        <v>24</v>
      </c>
      <c r="E1564" s="19">
        <v>40</v>
      </c>
      <c r="F1564" s="19">
        <v>16</v>
      </c>
      <c r="G1564" s="19">
        <v>2</v>
      </c>
      <c r="H1564" s="19">
        <v>4</v>
      </c>
      <c r="I1564" s="19">
        <v>5</v>
      </c>
      <c r="J1564" s="19">
        <v>3</v>
      </c>
      <c r="K1564" s="20">
        <f>ROUND(1+(SUMPRODUCT(INDEX(CachTinhDiem!$B$8:$E$11,MATCH($B1564,CachTinhDiem!$A$8:$A$11,0),0),$G1564:$J1564)-1)*9/4,1)</f>
        <v>6.9</v>
      </c>
      <c r="L1564" s="20">
        <f>ROUND(1+(INDEX(CachTinhDiem!$B$15:$E$20,MATCH($C1564,CachTinhDiem!$A$15:$A$20,0),MATCH($B1564,CachTinhDiem!$B$14:$E$14,0))-1)*9/4,1)</f>
        <v>1</v>
      </c>
      <c r="M1564" s="19">
        <f t="shared" si="24"/>
        <v>8</v>
      </c>
      <c r="N1564" s="23">
        <f>MAX(0,1-M1564*CachTinhDiem!$B$25)</f>
        <v>0.19999999999999996</v>
      </c>
      <c r="O1564" s="20">
        <f>ROUND((CachTinhDiem!$B$23*K1564+CachTinhDiem!$B$24*L1564)*N1564,1)</f>
        <v>1</v>
      </c>
      <c r="P1564" s="19" t="s">
        <v>3227</v>
      </c>
    </row>
    <row r="1565" spans="1:16" ht="15" customHeight="1" x14ac:dyDescent="0.35">
      <c r="A1565" s="18" t="s">
        <v>2338</v>
      </c>
      <c r="B1565" s="18" t="s">
        <v>3229</v>
      </c>
      <c r="C1565" s="18" t="s">
        <v>138</v>
      </c>
      <c r="D1565" s="19">
        <v>22</v>
      </c>
      <c r="E1565" s="19">
        <v>38</v>
      </c>
      <c r="F1565" s="19">
        <v>29</v>
      </c>
      <c r="G1565" s="19">
        <v>2</v>
      </c>
      <c r="H1565" s="19">
        <v>5</v>
      </c>
      <c r="I1565" s="19">
        <v>5</v>
      </c>
      <c r="J1565" s="19">
        <v>3</v>
      </c>
      <c r="K1565" s="20">
        <f>ROUND(1+(SUMPRODUCT(INDEX(CachTinhDiem!$B$8:$E$11,MATCH($B1565,CachTinhDiem!$A$8:$A$11,0),0),$G1565:$J1565)-1)*9/4,1)</f>
        <v>8</v>
      </c>
      <c r="L1565" s="20">
        <f>ROUND(1+(INDEX(CachTinhDiem!$B$15:$E$20,MATCH($C1565,CachTinhDiem!$A$15:$A$20,0),MATCH($B1565,CachTinhDiem!$B$14:$E$14,0))-1)*9/4,1)</f>
        <v>7.8</v>
      </c>
      <c r="M1565" s="19">
        <f t="shared" si="24"/>
        <v>0</v>
      </c>
      <c r="N1565" s="23">
        <f>MAX(0,1-M1565*CachTinhDiem!$B$25)</f>
        <v>1</v>
      </c>
      <c r="O1565" s="20">
        <f>ROUND((CachTinhDiem!$B$23*K1565+CachTinhDiem!$B$24*L1565)*N1565,1)</f>
        <v>7.9</v>
      </c>
      <c r="P1565" s="19" t="s">
        <v>3227</v>
      </c>
    </row>
    <row r="1566" spans="1:16" ht="15" customHeight="1" x14ac:dyDescent="0.35">
      <c r="A1566" s="18" t="s">
        <v>680</v>
      </c>
      <c r="B1566" s="18" t="s">
        <v>3228</v>
      </c>
      <c r="C1566" s="18" t="s">
        <v>110</v>
      </c>
      <c r="D1566" s="19">
        <v>19</v>
      </c>
      <c r="E1566" s="19">
        <v>33</v>
      </c>
      <c r="F1566" s="19">
        <v>36</v>
      </c>
      <c r="G1566" s="19">
        <v>2</v>
      </c>
      <c r="H1566" s="19">
        <v>4</v>
      </c>
      <c r="I1566" s="19">
        <v>2</v>
      </c>
      <c r="J1566" s="19">
        <v>5</v>
      </c>
      <c r="K1566" s="20">
        <f>ROUND(1+(SUMPRODUCT(INDEX(CachTinhDiem!$B$8:$E$11,MATCH($B1566,CachTinhDiem!$A$8:$A$11,0),0),$G1566:$J1566)-1)*9/4,1)</f>
        <v>8.1999999999999993</v>
      </c>
      <c r="L1566" s="20">
        <f>ROUND(1+(INDEX(CachTinhDiem!$B$15:$E$20,MATCH($C1566,CachTinhDiem!$A$15:$A$20,0),MATCH($B1566,CachTinhDiem!$B$14:$E$14,0))-1)*9/4,1)</f>
        <v>7.8</v>
      </c>
      <c r="M1566" s="19">
        <f t="shared" si="24"/>
        <v>3</v>
      </c>
      <c r="N1566" s="23">
        <f>MAX(0,1-M1566*CachTinhDiem!$B$25)</f>
        <v>0.7</v>
      </c>
      <c r="O1566" s="20">
        <f>ROUND((CachTinhDiem!$B$23*K1566+CachTinhDiem!$B$24*L1566)*N1566,1)</f>
        <v>5.7</v>
      </c>
      <c r="P1566" s="19" t="s">
        <v>3227</v>
      </c>
    </row>
    <row r="1567" spans="1:16" ht="15" customHeight="1" x14ac:dyDescent="0.35">
      <c r="A1567" s="18" t="s">
        <v>1263</v>
      </c>
      <c r="B1567" s="18" t="s">
        <v>3229</v>
      </c>
      <c r="C1567" s="18" t="s">
        <v>150</v>
      </c>
      <c r="D1567" s="19">
        <v>5</v>
      </c>
      <c r="E1567" s="19">
        <v>21</v>
      </c>
      <c r="F1567" s="19">
        <v>31</v>
      </c>
      <c r="G1567" s="19">
        <v>4</v>
      </c>
      <c r="H1567" s="19">
        <v>1</v>
      </c>
      <c r="I1567" s="19">
        <v>3</v>
      </c>
      <c r="J1567" s="19">
        <v>2</v>
      </c>
      <c r="K1567" s="20">
        <f>ROUND(1+(SUMPRODUCT(INDEX(CachTinhDiem!$B$8:$E$11,MATCH($B1567,CachTinhDiem!$A$8:$A$11,0),0),$G1567:$J1567)-1)*9/4,1)</f>
        <v>3.7</v>
      </c>
      <c r="L1567" s="20">
        <f>ROUND(1+(INDEX(CachTinhDiem!$B$15:$E$20,MATCH($C1567,CachTinhDiem!$A$15:$A$20,0),MATCH($B1567,CachTinhDiem!$B$14:$E$14,0))-1)*9/4,1)</f>
        <v>7.8</v>
      </c>
      <c r="M1567" s="19">
        <f t="shared" si="24"/>
        <v>10</v>
      </c>
      <c r="N1567" s="23">
        <f>MAX(0,1-M1567*CachTinhDiem!$B$25)</f>
        <v>0</v>
      </c>
      <c r="O1567" s="20">
        <f>ROUND((CachTinhDiem!$B$23*K1567+CachTinhDiem!$B$24*L1567)*N1567,1)</f>
        <v>0</v>
      </c>
      <c r="P1567" s="19" t="s">
        <v>3227</v>
      </c>
    </row>
    <row r="1568" spans="1:16" ht="15" customHeight="1" x14ac:dyDescent="0.35">
      <c r="A1568" s="18" t="s">
        <v>3042</v>
      </c>
      <c r="B1568" s="18" t="s">
        <v>3229</v>
      </c>
      <c r="C1568" s="18" t="s">
        <v>115</v>
      </c>
      <c r="D1568" s="19">
        <v>17</v>
      </c>
      <c r="E1568" s="19">
        <v>39</v>
      </c>
      <c r="F1568" s="19">
        <v>24</v>
      </c>
      <c r="G1568" s="19">
        <v>2</v>
      </c>
      <c r="H1568" s="19">
        <v>2</v>
      </c>
      <c r="I1568" s="19">
        <v>4</v>
      </c>
      <c r="J1568" s="19">
        <v>3</v>
      </c>
      <c r="K1568" s="20">
        <f>ROUND(1+(SUMPRODUCT(INDEX(CachTinhDiem!$B$8:$E$11,MATCH($B1568,CachTinhDiem!$A$8:$A$11,0),0),$G1568:$J1568)-1)*9/4,1)</f>
        <v>5.3</v>
      </c>
      <c r="L1568" s="20">
        <f>ROUND(1+(INDEX(CachTinhDiem!$B$15:$E$20,MATCH($C1568,CachTinhDiem!$A$15:$A$20,0),MATCH($B1568,CachTinhDiem!$B$14:$E$14,0))-1)*9/4,1)</f>
        <v>10</v>
      </c>
      <c r="M1568" s="19">
        <f t="shared" si="24"/>
        <v>0</v>
      </c>
      <c r="N1568" s="23">
        <f>MAX(0,1-M1568*CachTinhDiem!$B$25)</f>
        <v>1</v>
      </c>
      <c r="O1568" s="20">
        <f>ROUND((CachTinhDiem!$B$23*K1568+CachTinhDiem!$B$24*L1568)*N1568,1)</f>
        <v>6.7</v>
      </c>
      <c r="P1568" s="19" t="s">
        <v>3225</v>
      </c>
    </row>
    <row r="1569" spans="1:16" ht="15" customHeight="1" x14ac:dyDescent="0.35">
      <c r="A1569" s="18" t="s">
        <v>1687</v>
      </c>
      <c r="B1569" s="18" t="s">
        <v>3229</v>
      </c>
      <c r="C1569" s="18" t="s">
        <v>103</v>
      </c>
      <c r="D1569" s="19">
        <v>12</v>
      </c>
      <c r="E1569" s="19">
        <v>32</v>
      </c>
      <c r="F1569" s="19">
        <v>17</v>
      </c>
      <c r="G1569" s="19">
        <v>3</v>
      </c>
      <c r="H1569" s="19">
        <v>3</v>
      </c>
      <c r="I1569" s="19">
        <v>3</v>
      </c>
      <c r="J1569" s="19">
        <v>4</v>
      </c>
      <c r="K1569" s="20">
        <f>ROUND(1+(SUMPRODUCT(INDEX(CachTinhDiem!$B$8:$E$11,MATCH($B1569,CachTinhDiem!$A$8:$A$11,0),0),$G1569:$J1569)-1)*9/4,1)</f>
        <v>6.2</v>
      </c>
      <c r="L1569" s="20">
        <f>ROUND(1+(INDEX(CachTinhDiem!$B$15:$E$20,MATCH($C1569,CachTinhDiem!$A$15:$A$20,0),MATCH($B1569,CachTinhDiem!$B$14:$E$14,0))-1)*9/4,1)</f>
        <v>7.8</v>
      </c>
      <c r="M1569" s="19">
        <f t="shared" si="24"/>
        <v>0</v>
      </c>
      <c r="N1569" s="23">
        <f>MAX(0,1-M1569*CachTinhDiem!$B$25)</f>
        <v>1</v>
      </c>
      <c r="O1569" s="20">
        <f>ROUND((CachTinhDiem!$B$23*K1569+CachTinhDiem!$B$24*L1569)*N1569,1)</f>
        <v>6.7</v>
      </c>
      <c r="P1569" s="19" t="s">
        <v>3227</v>
      </c>
    </row>
    <row r="1570" spans="1:16" ht="15" customHeight="1" x14ac:dyDescent="0.35">
      <c r="A1570" s="18" t="s">
        <v>1329</v>
      </c>
      <c r="B1570" s="18" t="s">
        <v>3228</v>
      </c>
      <c r="C1570" s="18" t="s">
        <v>115</v>
      </c>
      <c r="D1570" s="19">
        <v>6</v>
      </c>
      <c r="E1570" s="19">
        <v>21</v>
      </c>
      <c r="F1570" s="19">
        <v>22</v>
      </c>
      <c r="G1570" s="19">
        <v>4</v>
      </c>
      <c r="H1570" s="19">
        <v>2</v>
      </c>
      <c r="I1570" s="19">
        <v>3</v>
      </c>
      <c r="J1570" s="19">
        <v>3</v>
      </c>
      <c r="K1570" s="20">
        <f>ROUND(1+(SUMPRODUCT(INDEX(CachTinhDiem!$B$8:$E$11,MATCH($B1570,CachTinhDiem!$A$8:$A$11,0),0),$G1570:$J1570)-1)*9/4,1)</f>
        <v>5.0999999999999996</v>
      </c>
      <c r="L1570" s="20">
        <f>ROUND(1+(INDEX(CachTinhDiem!$B$15:$E$20,MATCH($C1570,CachTinhDiem!$A$15:$A$20,0),MATCH($B1570,CachTinhDiem!$B$14:$E$14,0))-1)*9/4,1)</f>
        <v>5.5</v>
      </c>
      <c r="M1570" s="19">
        <f t="shared" si="24"/>
        <v>1</v>
      </c>
      <c r="N1570" s="23">
        <f>MAX(0,1-M1570*CachTinhDiem!$B$25)</f>
        <v>0.9</v>
      </c>
      <c r="O1570" s="20">
        <f>ROUND((CachTinhDiem!$B$23*K1570+CachTinhDiem!$B$24*L1570)*N1570,1)</f>
        <v>4.7</v>
      </c>
      <c r="P1570" s="19" t="s">
        <v>3227</v>
      </c>
    </row>
    <row r="1571" spans="1:16" ht="15" customHeight="1" x14ac:dyDescent="0.35">
      <c r="A1571" s="18" t="s">
        <v>2406</v>
      </c>
      <c r="B1571" s="18" t="s">
        <v>3229</v>
      </c>
      <c r="C1571" s="18" t="s">
        <v>110</v>
      </c>
      <c r="D1571" s="19">
        <v>5</v>
      </c>
      <c r="E1571" s="19">
        <v>14</v>
      </c>
      <c r="F1571" s="19">
        <v>20</v>
      </c>
      <c r="G1571" s="19">
        <v>5</v>
      </c>
      <c r="H1571" s="19">
        <v>1</v>
      </c>
      <c r="I1571" s="19">
        <v>2</v>
      </c>
      <c r="J1571" s="19">
        <v>4</v>
      </c>
      <c r="K1571" s="20">
        <f>ROUND(1+(SUMPRODUCT(INDEX(CachTinhDiem!$B$8:$E$11,MATCH($B1571,CachTinhDiem!$A$8:$A$11,0),0),$G1571:$J1571)-1)*9/4,1)</f>
        <v>4.5999999999999996</v>
      </c>
      <c r="L1571" s="20">
        <f>ROUND(1+(INDEX(CachTinhDiem!$B$15:$E$20,MATCH($C1571,CachTinhDiem!$A$15:$A$20,0),MATCH($B1571,CachTinhDiem!$B$14:$E$14,0))-1)*9/4,1)</f>
        <v>7.8</v>
      </c>
      <c r="M1571" s="19">
        <f t="shared" si="24"/>
        <v>6</v>
      </c>
      <c r="N1571" s="23">
        <f>MAX(0,1-M1571*CachTinhDiem!$B$25)</f>
        <v>0.39999999999999991</v>
      </c>
      <c r="O1571" s="20">
        <f>ROUND((CachTinhDiem!$B$23*K1571+CachTinhDiem!$B$24*L1571)*N1571,1)</f>
        <v>2.2000000000000002</v>
      </c>
      <c r="P1571" s="19" t="s">
        <v>3227</v>
      </c>
    </row>
    <row r="1572" spans="1:16" ht="15" customHeight="1" x14ac:dyDescent="0.35">
      <c r="A1572" s="18" t="s">
        <v>1216</v>
      </c>
      <c r="B1572" s="18" t="s">
        <v>3229</v>
      </c>
      <c r="C1572" s="18" t="s">
        <v>138</v>
      </c>
      <c r="D1572" s="19">
        <v>11</v>
      </c>
      <c r="E1572" s="19">
        <v>26</v>
      </c>
      <c r="F1572" s="19">
        <v>19</v>
      </c>
      <c r="G1572" s="19">
        <v>2</v>
      </c>
      <c r="H1572" s="19">
        <v>3</v>
      </c>
      <c r="I1572" s="19">
        <v>5</v>
      </c>
      <c r="J1572" s="19">
        <v>3</v>
      </c>
      <c r="K1572" s="20">
        <f>ROUND(1+(SUMPRODUCT(INDEX(CachTinhDiem!$B$8:$E$11,MATCH($B1572,CachTinhDiem!$A$8:$A$11,0),0),$G1572:$J1572)-1)*9/4,1)</f>
        <v>6.6</v>
      </c>
      <c r="L1572" s="20">
        <f>ROUND(1+(INDEX(CachTinhDiem!$B$15:$E$20,MATCH($C1572,CachTinhDiem!$A$15:$A$20,0),MATCH($B1572,CachTinhDiem!$B$14:$E$14,0))-1)*9/4,1)</f>
        <v>7.8</v>
      </c>
      <c r="M1572" s="19">
        <f t="shared" si="24"/>
        <v>0</v>
      </c>
      <c r="N1572" s="23">
        <f>MAX(0,1-M1572*CachTinhDiem!$B$25)</f>
        <v>1</v>
      </c>
      <c r="O1572" s="20">
        <f>ROUND((CachTinhDiem!$B$23*K1572+CachTinhDiem!$B$24*L1572)*N1572,1)</f>
        <v>7</v>
      </c>
      <c r="P1572" s="19" t="s">
        <v>3227</v>
      </c>
    </row>
    <row r="1573" spans="1:16" ht="15" customHeight="1" x14ac:dyDescent="0.35">
      <c r="A1573" s="18" t="s">
        <v>922</v>
      </c>
      <c r="B1573" s="18" t="s">
        <v>3228</v>
      </c>
      <c r="C1573" s="18" t="s">
        <v>103</v>
      </c>
      <c r="D1573" s="19">
        <v>19</v>
      </c>
      <c r="E1573" s="19">
        <v>37</v>
      </c>
      <c r="F1573" s="19">
        <v>28</v>
      </c>
      <c r="G1573" s="19">
        <v>2</v>
      </c>
      <c r="H1573" s="19">
        <v>5</v>
      </c>
      <c r="I1573" s="19">
        <v>2</v>
      </c>
      <c r="J1573" s="19">
        <v>4</v>
      </c>
      <c r="K1573" s="20">
        <f>ROUND(1+(SUMPRODUCT(INDEX(CachTinhDiem!$B$8:$E$11,MATCH($B1573,CachTinhDiem!$A$8:$A$11,0),0),$G1573:$J1573)-1)*9/4,1)</f>
        <v>7.3</v>
      </c>
      <c r="L1573" s="20">
        <f>ROUND(1+(INDEX(CachTinhDiem!$B$15:$E$20,MATCH($C1573,CachTinhDiem!$A$15:$A$20,0),MATCH($B1573,CachTinhDiem!$B$14:$E$14,0))-1)*9/4,1)</f>
        <v>10</v>
      </c>
      <c r="M1573" s="19">
        <f t="shared" si="24"/>
        <v>0</v>
      </c>
      <c r="N1573" s="23">
        <f>MAX(0,1-M1573*CachTinhDiem!$B$25)</f>
        <v>1</v>
      </c>
      <c r="O1573" s="20">
        <f>ROUND((CachTinhDiem!$B$23*K1573+CachTinhDiem!$B$24*L1573)*N1573,1)</f>
        <v>8.1</v>
      </c>
      <c r="P1573" s="19" t="s">
        <v>3227</v>
      </c>
    </row>
    <row r="1574" spans="1:16" ht="15" customHeight="1" x14ac:dyDescent="0.35">
      <c r="A1574" s="18" t="s">
        <v>3076</v>
      </c>
      <c r="B1574" s="18" t="s">
        <v>3224</v>
      </c>
      <c r="C1574" s="18" t="s">
        <v>150</v>
      </c>
      <c r="D1574" s="19">
        <v>28</v>
      </c>
      <c r="E1574" s="19">
        <v>40</v>
      </c>
      <c r="F1574" s="19">
        <v>34</v>
      </c>
      <c r="G1574" s="19">
        <v>1</v>
      </c>
      <c r="H1574" s="19">
        <v>5</v>
      </c>
      <c r="I1574" s="19">
        <v>3</v>
      </c>
      <c r="J1574" s="19">
        <v>3</v>
      </c>
      <c r="K1574" s="20">
        <f>ROUND(1+(SUMPRODUCT(INDEX(CachTinhDiem!$B$8:$E$11,MATCH($B1574,CachTinhDiem!$A$8:$A$11,0),0),$G1574:$J1574)-1)*9/4,1)</f>
        <v>5.5</v>
      </c>
      <c r="L1574" s="20">
        <f>ROUND(1+(INDEX(CachTinhDiem!$B$15:$E$20,MATCH($C1574,CachTinhDiem!$A$15:$A$20,0),MATCH($B1574,CachTinhDiem!$B$14:$E$14,0))-1)*9/4,1)</f>
        <v>3.3</v>
      </c>
      <c r="M1574" s="19">
        <f t="shared" si="24"/>
        <v>0</v>
      </c>
      <c r="N1574" s="23">
        <f>MAX(0,1-M1574*CachTinhDiem!$B$25)</f>
        <v>1</v>
      </c>
      <c r="O1574" s="20">
        <f>ROUND((CachTinhDiem!$B$23*K1574+CachTinhDiem!$B$24*L1574)*N1574,1)</f>
        <v>4.8</v>
      </c>
      <c r="P1574" s="19" t="s">
        <v>3227</v>
      </c>
    </row>
    <row r="1575" spans="1:16" ht="15" customHeight="1" x14ac:dyDescent="0.35">
      <c r="A1575" s="18" t="s">
        <v>369</v>
      </c>
      <c r="B1575" s="18" t="s">
        <v>3228</v>
      </c>
      <c r="C1575" s="18" t="s">
        <v>138</v>
      </c>
      <c r="D1575" s="19">
        <v>5</v>
      </c>
      <c r="E1575" s="19">
        <v>12</v>
      </c>
      <c r="F1575" s="19">
        <v>40</v>
      </c>
      <c r="G1575" s="19">
        <v>5</v>
      </c>
      <c r="H1575" s="19">
        <v>2</v>
      </c>
      <c r="I1575" s="19">
        <v>4</v>
      </c>
      <c r="J1575" s="19">
        <v>3</v>
      </c>
      <c r="K1575" s="20">
        <f>ROUND(1+(SUMPRODUCT(INDEX(CachTinhDiem!$B$8:$E$11,MATCH($B1575,CachTinhDiem!$A$8:$A$11,0),0),$G1575:$J1575)-1)*9/4,1)</f>
        <v>5.5</v>
      </c>
      <c r="L1575" s="20">
        <f>ROUND(1+(INDEX(CachTinhDiem!$B$15:$E$20,MATCH($C1575,CachTinhDiem!$A$15:$A$20,0),MATCH($B1575,CachTinhDiem!$B$14:$E$14,0))-1)*9/4,1)</f>
        <v>1</v>
      </c>
      <c r="M1575" s="19">
        <f t="shared" si="24"/>
        <v>28</v>
      </c>
      <c r="N1575" s="23">
        <f>MAX(0,1-M1575*CachTinhDiem!$B$25)</f>
        <v>0</v>
      </c>
      <c r="O1575" s="20">
        <f>ROUND((CachTinhDiem!$B$23*K1575+CachTinhDiem!$B$24*L1575)*N1575,1)</f>
        <v>0</v>
      </c>
      <c r="P1575" s="19" t="s">
        <v>3225</v>
      </c>
    </row>
    <row r="1576" spans="1:16" ht="15" customHeight="1" x14ac:dyDescent="0.35">
      <c r="A1576" s="18" t="s">
        <v>1475</v>
      </c>
      <c r="B1576" s="18" t="s">
        <v>3226</v>
      </c>
      <c r="C1576" s="18" t="s">
        <v>90</v>
      </c>
      <c r="D1576" s="19">
        <v>5</v>
      </c>
      <c r="E1576" s="19">
        <v>18</v>
      </c>
      <c r="F1576" s="19">
        <v>12</v>
      </c>
      <c r="G1576" s="19">
        <v>4</v>
      </c>
      <c r="H1576" s="19">
        <v>1</v>
      </c>
      <c r="I1576" s="19">
        <v>3</v>
      </c>
      <c r="J1576" s="19">
        <v>3</v>
      </c>
      <c r="K1576" s="20">
        <f>ROUND(1+(SUMPRODUCT(INDEX(CachTinhDiem!$B$8:$E$11,MATCH($B1576,CachTinhDiem!$A$8:$A$11,0),0),$G1576:$J1576)-1)*9/4,1)</f>
        <v>4.2</v>
      </c>
      <c r="L1576" s="20">
        <f>ROUND(1+(INDEX(CachTinhDiem!$B$15:$E$20,MATCH($C1576,CachTinhDiem!$A$15:$A$20,0),MATCH($B1576,CachTinhDiem!$B$14:$E$14,0))-1)*9/4,1)</f>
        <v>7.8</v>
      </c>
      <c r="M1576" s="19">
        <f t="shared" si="24"/>
        <v>0</v>
      </c>
      <c r="N1576" s="23">
        <f>MAX(0,1-M1576*CachTinhDiem!$B$25)</f>
        <v>1</v>
      </c>
      <c r="O1576" s="20">
        <f>ROUND((CachTinhDiem!$B$23*K1576+CachTinhDiem!$B$24*L1576)*N1576,1)</f>
        <v>5.3</v>
      </c>
      <c r="P1576" s="19" t="s">
        <v>3227</v>
      </c>
    </row>
    <row r="1577" spans="1:16" ht="15" customHeight="1" x14ac:dyDescent="0.35">
      <c r="A1577" s="18" t="s">
        <v>1004</v>
      </c>
      <c r="B1577" s="18" t="s">
        <v>3226</v>
      </c>
      <c r="C1577" s="18" t="s">
        <v>103</v>
      </c>
      <c r="D1577" s="19">
        <v>19</v>
      </c>
      <c r="E1577" s="19">
        <v>33</v>
      </c>
      <c r="F1577" s="19">
        <v>6</v>
      </c>
      <c r="G1577" s="19">
        <v>2</v>
      </c>
      <c r="H1577" s="19">
        <v>3</v>
      </c>
      <c r="I1577" s="19">
        <v>2</v>
      </c>
      <c r="J1577" s="19">
        <v>5</v>
      </c>
      <c r="K1577" s="20">
        <f>ROUND(1+(SUMPRODUCT(INDEX(CachTinhDiem!$B$8:$E$11,MATCH($B1577,CachTinhDiem!$A$8:$A$11,0),0),$G1577:$J1577)-1)*9/4,1)</f>
        <v>5.3</v>
      </c>
      <c r="L1577" s="20">
        <f>ROUND(1+(INDEX(CachTinhDiem!$B$15:$E$20,MATCH($C1577,CachTinhDiem!$A$15:$A$20,0),MATCH($B1577,CachTinhDiem!$B$14:$E$14,0))-1)*9/4,1)</f>
        <v>3.3</v>
      </c>
      <c r="M1577" s="19">
        <f t="shared" si="24"/>
        <v>13</v>
      </c>
      <c r="N1577" s="23">
        <f>MAX(0,1-M1577*CachTinhDiem!$B$25)</f>
        <v>0</v>
      </c>
      <c r="O1577" s="20">
        <f>ROUND((CachTinhDiem!$B$23*K1577+CachTinhDiem!$B$24*L1577)*N1577,1)</f>
        <v>0</v>
      </c>
      <c r="P1577" s="19" t="s">
        <v>3227</v>
      </c>
    </row>
    <row r="1578" spans="1:16" ht="15" customHeight="1" x14ac:dyDescent="0.35">
      <c r="A1578" s="18" t="s">
        <v>615</v>
      </c>
      <c r="B1578" s="18" t="s">
        <v>3224</v>
      </c>
      <c r="C1578" s="18" t="s">
        <v>110</v>
      </c>
      <c r="D1578" s="19">
        <v>5</v>
      </c>
      <c r="E1578" s="19">
        <v>13</v>
      </c>
      <c r="F1578" s="19">
        <v>27</v>
      </c>
      <c r="G1578" s="19">
        <v>4</v>
      </c>
      <c r="H1578" s="19">
        <v>1</v>
      </c>
      <c r="I1578" s="19">
        <v>2</v>
      </c>
      <c r="J1578" s="19">
        <v>4</v>
      </c>
      <c r="K1578" s="20">
        <f>ROUND(1+(SUMPRODUCT(INDEX(CachTinhDiem!$B$8:$E$11,MATCH($B1578,CachTinhDiem!$A$8:$A$11,0),0),$G1578:$J1578)-1)*9/4,1)</f>
        <v>4.2</v>
      </c>
      <c r="L1578" s="20">
        <f>ROUND(1+(INDEX(CachTinhDiem!$B$15:$E$20,MATCH($C1578,CachTinhDiem!$A$15:$A$20,0),MATCH($B1578,CachTinhDiem!$B$14:$E$14,0))-1)*9/4,1)</f>
        <v>5.5</v>
      </c>
      <c r="M1578" s="19">
        <f t="shared" si="24"/>
        <v>14</v>
      </c>
      <c r="N1578" s="23">
        <f>MAX(0,1-M1578*CachTinhDiem!$B$25)</f>
        <v>0</v>
      </c>
      <c r="O1578" s="20">
        <f>ROUND((CachTinhDiem!$B$23*K1578+CachTinhDiem!$B$24*L1578)*N1578,1)</f>
        <v>0</v>
      </c>
      <c r="P1578" s="19" t="s">
        <v>3227</v>
      </c>
    </row>
    <row r="1579" spans="1:16" ht="15" customHeight="1" x14ac:dyDescent="0.35">
      <c r="A1579" s="18" t="s">
        <v>2424</v>
      </c>
      <c r="B1579" s="18" t="s">
        <v>3224</v>
      </c>
      <c r="C1579" s="18" t="s">
        <v>150</v>
      </c>
      <c r="D1579" s="19">
        <v>24</v>
      </c>
      <c r="E1579" s="19">
        <v>40</v>
      </c>
      <c r="F1579" s="19">
        <v>7</v>
      </c>
      <c r="G1579" s="19">
        <v>1</v>
      </c>
      <c r="H1579" s="19">
        <v>5</v>
      </c>
      <c r="I1579" s="19">
        <v>1</v>
      </c>
      <c r="J1579" s="19">
        <v>3</v>
      </c>
      <c r="K1579" s="20">
        <f>ROUND(1+(SUMPRODUCT(INDEX(CachTinhDiem!$B$8:$E$11,MATCH($B1579,CachTinhDiem!$A$8:$A$11,0),0),$G1579:$J1579)-1)*9/4,1)</f>
        <v>3.3</v>
      </c>
      <c r="L1579" s="20">
        <f>ROUND(1+(INDEX(CachTinhDiem!$B$15:$E$20,MATCH($C1579,CachTinhDiem!$A$15:$A$20,0),MATCH($B1579,CachTinhDiem!$B$14:$E$14,0))-1)*9/4,1)</f>
        <v>3.3</v>
      </c>
      <c r="M1579" s="19">
        <f t="shared" si="24"/>
        <v>17</v>
      </c>
      <c r="N1579" s="23">
        <f>MAX(0,1-M1579*CachTinhDiem!$B$25)</f>
        <v>0</v>
      </c>
      <c r="O1579" s="20">
        <f>ROUND((CachTinhDiem!$B$23*K1579+CachTinhDiem!$B$24*L1579)*N1579,1)</f>
        <v>0</v>
      </c>
      <c r="P1579" s="19" t="s">
        <v>3227</v>
      </c>
    </row>
    <row r="1580" spans="1:16" ht="15" customHeight="1" x14ac:dyDescent="0.35">
      <c r="A1580" s="18" t="s">
        <v>3176</v>
      </c>
      <c r="B1580" s="18" t="s">
        <v>3226</v>
      </c>
      <c r="C1580" s="18" t="s">
        <v>138</v>
      </c>
      <c r="D1580" s="19">
        <v>21</v>
      </c>
      <c r="E1580" s="19">
        <v>40</v>
      </c>
      <c r="F1580" s="19">
        <v>9</v>
      </c>
      <c r="G1580" s="19">
        <v>1</v>
      </c>
      <c r="H1580" s="19">
        <v>3</v>
      </c>
      <c r="I1580" s="19">
        <v>5</v>
      </c>
      <c r="J1580" s="19">
        <v>1</v>
      </c>
      <c r="K1580" s="20">
        <f>ROUND(1+(SUMPRODUCT(INDEX(CachTinhDiem!$B$8:$E$11,MATCH($B1580,CachTinhDiem!$A$8:$A$11,0),0),$G1580:$J1580)-1)*9/4,1)</f>
        <v>6.9</v>
      </c>
      <c r="L1580" s="20">
        <f>ROUND(1+(INDEX(CachTinhDiem!$B$15:$E$20,MATCH($C1580,CachTinhDiem!$A$15:$A$20,0),MATCH($B1580,CachTinhDiem!$B$14:$E$14,0))-1)*9/4,1)</f>
        <v>7.8</v>
      </c>
      <c r="M1580" s="19">
        <f t="shared" si="24"/>
        <v>12</v>
      </c>
      <c r="N1580" s="23">
        <f>MAX(0,1-M1580*CachTinhDiem!$B$25)</f>
        <v>0</v>
      </c>
      <c r="O1580" s="20">
        <f>ROUND((CachTinhDiem!$B$23*K1580+CachTinhDiem!$B$24*L1580)*N1580,1)</f>
        <v>0</v>
      </c>
      <c r="P1580" s="19" t="s">
        <v>3227</v>
      </c>
    </row>
    <row r="1581" spans="1:16" ht="15" customHeight="1" x14ac:dyDescent="0.35">
      <c r="A1581" s="18" t="s">
        <v>2871</v>
      </c>
      <c r="B1581" s="18" t="s">
        <v>3229</v>
      </c>
      <c r="C1581" s="18" t="s">
        <v>103</v>
      </c>
      <c r="D1581" s="19">
        <v>5</v>
      </c>
      <c r="E1581" s="19">
        <v>33</v>
      </c>
      <c r="F1581" s="19">
        <v>24</v>
      </c>
      <c r="G1581" s="19">
        <v>4</v>
      </c>
      <c r="H1581" s="19">
        <v>1</v>
      </c>
      <c r="I1581" s="19">
        <v>2</v>
      </c>
      <c r="J1581" s="19">
        <v>5</v>
      </c>
      <c r="K1581" s="20">
        <f>ROUND(1+(SUMPRODUCT(INDEX(CachTinhDiem!$B$8:$E$11,MATCH($B1581,CachTinhDiem!$A$8:$A$11,0),0),$G1581:$J1581)-1)*9/4,1)</f>
        <v>5.0999999999999996</v>
      </c>
      <c r="L1581" s="20">
        <f>ROUND(1+(INDEX(CachTinhDiem!$B$15:$E$20,MATCH($C1581,CachTinhDiem!$A$15:$A$20,0),MATCH($B1581,CachTinhDiem!$B$14:$E$14,0))-1)*9/4,1)</f>
        <v>7.8</v>
      </c>
      <c r="M1581" s="19">
        <f t="shared" si="24"/>
        <v>0</v>
      </c>
      <c r="N1581" s="23">
        <f>MAX(0,1-M1581*CachTinhDiem!$B$25)</f>
        <v>1</v>
      </c>
      <c r="O1581" s="20">
        <f>ROUND((CachTinhDiem!$B$23*K1581+CachTinhDiem!$B$24*L1581)*N1581,1)</f>
        <v>5.9</v>
      </c>
      <c r="P1581" s="19" t="s">
        <v>3227</v>
      </c>
    </row>
    <row r="1582" spans="1:16" ht="15" customHeight="1" x14ac:dyDescent="0.35">
      <c r="A1582" s="18" t="s">
        <v>776</v>
      </c>
      <c r="B1582" s="18" t="s">
        <v>3224</v>
      </c>
      <c r="C1582" s="18" t="s">
        <v>110</v>
      </c>
      <c r="D1582" s="19">
        <v>17</v>
      </c>
      <c r="E1582" s="19">
        <v>31</v>
      </c>
      <c r="F1582" s="19">
        <v>27</v>
      </c>
      <c r="G1582" s="19">
        <v>2</v>
      </c>
      <c r="H1582" s="19">
        <v>5</v>
      </c>
      <c r="I1582" s="19">
        <v>3</v>
      </c>
      <c r="J1582" s="19">
        <v>3</v>
      </c>
      <c r="K1582" s="20">
        <f>ROUND(1+(SUMPRODUCT(INDEX(CachTinhDiem!$B$8:$E$11,MATCH($B1582,CachTinhDiem!$A$8:$A$11,0),0),$G1582:$J1582)-1)*9/4,1)</f>
        <v>6</v>
      </c>
      <c r="L1582" s="20">
        <f>ROUND(1+(INDEX(CachTinhDiem!$B$15:$E$20,MATCH($C1582,CachTinhDiem!$A$15:$A$20,0),MATCH($B1582,CachTinhDiem!$B$14:$E$14,0))-1)*9/4,1)</f>
        <v>5.5</v>
      </c>
      <c r="M1582" s="19">
        <f t="shared" si="24"/>
        <v>0</v>
      </c>
      <c r="N1582" s="23">
        <f>MAX(0,1-M1582*CachTinhDiem!$B$25)</f>
        <v>1</v>
      </c>
      <c r="O1582" s="20">
        <f>ROUND((CachTinhDiem!$B$23*K1582+CachTinhDiem!$B$24*L1582)*N1582,1)</f>
        <v>5.9</v>
      </c>
      <c r="P1582" s="19" t="s">
        <v>3225</v>
      </c>
    </row>
    <row r="1583" spans="1:16" ht="15" customHeight="1" x14ac:dyDescent="0.35">
      <c r="A1583" s="18" t="s">
        <v>397</v>
      </c>
      <c r="B1583" s="18" t="s">
        <v>3229</v>
      </c>
      <c r="C1583" s="18" t="s">
        <v>115</v>
      </c>
      <c r="D1583" s="19">
        <v>25</v>
      </c>
      <c r="E1583" s="19">
        <v>40</v>
      </c>
      <c r="F1583" s="19">
        <v>14</v>
      </c>
      <c r="G1583" s="19">
        <v>2</v>
      </c>
      <c r="H1583" s="19">
        <v>5</v>
      </c>
      <c r="I1583" s="19">
        <v>2</v>
      </c>
      <c r="J1583" s="19">
        <v>4</v>
      </c>
      <c r="K1583" s="20">
        <f>ROUND(1+(SUMPRODUCT(INDEX(CachTinhDiem!$B$8:$E$11,MATCH($B1583,CachTinhDiem!$A$8:$A$11,0),0),$G1583:$J1583)-1)*9/4,1)</f>
        <v>6.6</v>
      </c>
      <c r="L1583" s="20">
        <f>ROUND(1+(INDEX(CachTinhDiem!$B$15:$E$20,MATCH($C1583,CachTinhDiem!$A$15:$A$20,0),MATCH($B1583,CachTinhDiem!$B$14:$E$14,0))-1)*9/4,1)</f>
        <v>10</v>
      </c>
      <c r="M1583" s="19">
        <f t="shared" si="24"/>
        <v>11</v>
      </c>
      <c r="N1583" s="23">
        <f>MAX(0,1-M1583*CachTinhDiem!$B$25)</f>
        <v>0</v>
      </c>
      <c r="O1583" s="20">
        <f>ROUND((CachTinhDiem!$B$23*K1583+CachTinhDiem!$B$24*L1583)*N1583,1)</f>
        <v>0</v>
      </c>
      <c r="P1583" s="19" t="s">
        <v>3225</v>
      </c>
    </row>
    <row r="1584" spans="1:16" ht="15" customHeight="1" x14ac:dyDescent="0.35">
      <c r="A1584" s="18" t="s">
        <v>2245</v>
      </c>
      <c r="B1584" s="18" t="s">
        <v>3224</v>
      </c>
      <c r="C1584" s="18" t="s">
        <v>115</v>
      </c>
      <c r="D1584" s="19">
        <v>16</v>
      </c>
      <c r="E1584" s="19">
        <v>34</v>
      </c>
      <c r="F1584" s="19">
        <v>35</v>
      </c>
      <c r="G1584" s="19">
        <v>2</v>
      </c>
      <c r="H1584" s="19">
        <v>3</v>
      </c>
      <c r="I1584" s="19">
        <v>4</v>
      </c>
      <c r="J1584" s="19">
        <v>4</v>
      </c>
      <c r="K1584" s="20">
        <f>ROUND(1+(SUMPRODUCT(INDEX(CachTinhDiem!$B$8:$E$11,MATCH($B1584,CachTinhDiem!$A$8:$A$11,0),0),$G1584:$J1584)-1)*9/4,1)</f>
        <v>6.4</v>
      </c>
      <c r="L1584" s="20">
        <f>ROUND(1+(INDEX(CachTinhDiem!$B$15:$E$20,MATCH($C1584,CachTinhDiem!$A$15:$A$20,0),MATCH($B1584,CachTinhDiem!$B$14:$E$14,0))-1)*9/4,1)</f>
        <v>7.8</v>
      </c>
      <c r="M1584" s="19">
        <f t="shared" si="24"/>
        <v>1</v>
      </c>
      <c r="N1584" s="23">
        <f>MAX(0,1-M1584*CachTinhDiem!$B$25)</f>
        <v>0.9</v>
      </c>
      <c r="O1584" s="20">
        <f>ROUND((CachTinhDiem!$B$23*K1584+CachTinhDiem!$B$24*L1584)*N1584,1)</f>
        <v>6.1</v>
      </c>
      <c r="P1584" s="19" t="s">
        <v>3227</v>
      </c>
    </row>
    <row r="1585" spans="1:16" ht="15" customHeight="1" x14ac:dyDescent="0.35">
      <c r="A1585" s="18" t="s">
        <v>874</v>
      </c>
      <c r="B1585" s="18" t="s">
        <v>3224</v>
      </c>
      <c r="C1585" s="18" t="s">
        <v>110</v>
      </c>
      <c r="D1585" s="19">
        <v>5</v>
      </c>
      <c r="E1585" s="19">
        <v>14</v>
      </c>
      <c r="F1585" s="19">
        <v>21</v>
      </c>
      <c r="G1585" s="19">
        <v>4</v>
      </c>
      <c r="H1585" s="19">
        <v>1</v>
      </c>
      <c r="I1585" s="19">
        <v>2</v>
      </c>
      <c r="J1585" s="19">
        <v>4</v>
      </c>
      <c r="K1585" s="20">
        <f>ROUND(1+(SUMPRODUCT(INDEX(CachTinhDiem!$B$8:$E$11,MATCH($B1585,CachTinhDiem!$A$8:$A$11,0),0),$G1585:$J1585)-1)*9/4,1)</f>
        <v>4.2</v>
      </c>
      <c r="L1585" s="20">
        <f>ROUND(1+(INDEX(CachTinhDiem!$B$15:$E$20,MATCH($C1585,CachTinhDiem!$A$15:$A$20,0),MATCH($B1585,CachTinhDiem!$B$14:$E$14,0))-1)*9/4,1)</f>
        <v>5.5</v>
      </c>
      <c r="M1585" s="19">
        <f t="shared" si="24"/>
        <v>7</v>
      </c>
      <c r="N1585" s="23">
        <f>MAX(0,1-M1585*CachTinhDiem!$B$25)</f>
        <v>0.29999999999999993</v>
      </c>
      <c r="O1585" s="20">
        <f>ROUND((CachTinhDiem!$B$23*K1585+CachTinhDiem!$B$24*L1585)*N1585,1)</f>
        <v>1.4</v>
      </c>
      <c r="P1585" s="19" t="s">
        <v>3225</v>
      </c>
    </row>
    <row r="1586" spans="1:16" ht="15" customHeight="1" x14ac:dyDescent="0.35">
      <c r="A1586" s="18" t="s">
        <v>1936</v>
      </c>
      <c r="B1586" s="18" t="s">
        <v>3228</v>
      </c>
      <c r="C1586" s="18" t="s">
        <v>115</v>
      </c>
      <c r="D1586" s="19">
        <v>8</v>
      </c>
      <c r="E1586" s="19">
        <v>22</v>
      </c>
      <c r="F1586" s="19">
        <v>11</v>
      </c>
      <c r="G1586" s="19">
        <v>4</v>
      </c>
      <c r="H1586" s="19">
        <v>3</v>
      </c>
      <c r="I1586" s="19">
        <v>3</v>
      </c>
      <c r="J1586" s="19">
        <v>2</v>
      </c>
      <c r="K1586" s="20">
        <f>ROUND(1+(SUMPRODUCT(INDEX(CachTinhDiem!$B$8:$E$11,MATCH($B1586,CachTinhDiem!$A$8:$A$11,0),0),$G1586:$J1586)-1)*9/4,1)</f>
        <v>4.2</v>
      </c>
      <c r="L1586" s="20">
        <f>ROUND(1+(INDEX(CachTinhDiem!$B$15:$E$20,MATCH($C1586,CachTinhDiem!$A$15:$A$20,0),MATCH($B1586,CachTinhDiem!$B$14:$E$14,0))-1)*9/4,1)</f>
        <v>5.5</v>
      </c>
      <c r="M1586" s="19">
        <f t="shared" si="24"/>
        <v>0</v>
      </c>
      <c r="N1586" s="23">
        <f>MAX(0,1-M1586*CachTinhDiem!$B$25)</f>
        <v>1</v>
      </c>
      <c r="O1586" s="20">
        <f>ROUND((CachTinhDiem!$B$23*K1586+CachTinhDiem!$B$24*L1586)*N1586,1)</f>
        <v>4.5999999999999996</v>
      </c>
      <c r="P1586" s="19" t="s">
        <v>3227</v>
      </c>
    </row>
    <row r="1587" spans="1:16" ht="15" customHeight="1" x14ac:dyDescent="0.35">
      <c r="A1587" s="18" t="s">
        <v>908</v>
      </c>
      <c r="B1587" s="18" t="s">
        <v>3226</v>
      </c>
      <c r="C1587" s="18" t="s">
        <v>90</v>
      </c>
      <c r="D1587" s="19">
        <v>8</v>
      </c>
      <c r="E1587" s="19">
        <v>21</v>
      </c>
      <c r="F1587" s="19">
        <v>29</v>
      </c>
      <c r="G1587" s="19">
        <v>4</v>
      </c>
      <c r="H1587" s="19">
        <v>3</v>
      </c>
      <c r="I1587" s="19">
        <v>4</v>
      </c>
      <c r="J1587" s="19">
        <v>3</v>
      </c>
      <c r="K1587" s="20">
        <f>ROUND(1+(SUMPRODUCT(INDEX(CachTinhDiem!$B$8:$E$11,MATCH($B1587,CachTinhDiem!$A$8:$A$11,0),0),$G1587:$J1587)-1)*9/4,1)</f>
        <v>6.6</v>
      </c>
      <c r="L1587" s="20">
        <f>ROUND(1+(INDEX(CachTinhDiem!$B$15:$E$20,MATCH($C1587,CachTinhDiem!$A$15:$A$20,0),MATCH($B1587,CachTinhDiem!$B$14:$E$14,0))-1)*9/4,1)</f>
        <v>7.8</v>
      </c>
      <c r="M1587" s="19">
        <f t="shared" si="24"/>
        <v>8</v>
      </c>
      <c r="N1587" s="23">
        <f>MAX(0,1-M1587*CachTinhDiem!$B$25)</f>
        <v>0.19999999999999996</v>
      </c>
      <c r="O1587" s="20">
        <f>ROUND((CachTinhDiem!$B$23*K1587+CachTinhDiem!$B$24*L1587)*N1587,1)</f>
        <v>1.4</v>
      </c>
      <c r="P1587" s="19" t="s">
        <v>3227</v>
      </c>
    </row>
    <row r="1588" spans="1:16" ht="15" customHeight="1" x14ac:dyDescent="0.35">
      <c r="A1588" s="18" t="s">
        <v>1224</v>
      </c>
      <c r="B1588" s="18" t="s">
        <v>3228</v>
      </c>
      <c r="C1588" s="18" t="s">
        <v>103</v>
      </c>
      <c r="D1588" s="19">
        <v>5</v>
      </c>
      <c r="E1588" s="19">
        <v>13</v>
      </c>
      <c r="F1588" s="19">
        <v>15</v>
      </c>
      <c r="G1588" s="19">
        <v>4</v>
      </c>
      <c r="H1588" s="19">
        <v>1</v>
      </c>
      <c r="I1588" s="19">
        <v>1</v>
      </c>
      <c r="J1588" s="19">
        <v>5</v>
      </c>
      <c r="K1588" s="20">
        <f>ROUND(1+(SUMPRODUCT(INDEX(CachTinhDiem!$B$8:$E$11,MATCH($B1588,CachTinhDiem!$A$8:$A$11,0),0),$G1588:$J1588)-1)*9/4,1)</f>
        <v>6.4</v>
      </c>
      <c r="L1588" s="20">
        <f>ROUND(1+(INDEX(CachTinhDiem!$B$15:$E$20,MATCH($C1588,CachTinhDiem!$A$15:$A$20,0),MATCH($B1588,CachTinhDiem!$B$14:$E$14,0))-1)*9/4,1)</f>
        <v>10</v>
      </c>
      <c r="M1588" s="19">
        <f t="shared" si="24"/>
        <v>2</v>
      </c>
      <c r="N1588" s="23">
        <f>MAX(0,1-M1588*CachTinhDiem!$B$25)</f>
        <v>0.8</v>
      </c>
      <c r="O1588" s="20">
        <f>ROUND((CachTinhDiem!$B$23*K1588+CachTinhDiem!$B$24*L1588)*N1588,1)</f>
        <v>6</v>
      </c>
      <c r="P1588" s="19" t="s">
        <v>3225</v>
      </c>
    </row>
    <row r="1589" spans="1:16" ht="15" customHeight="1" x14ac:dyDescent="0.35">
      <c r="A1589" s="18" t="s">
        <v>1632</v>
      </c>
      <c r="B1589" s="18" t="s">
        <v>3224</v>
      </c>
      <c r="C1589" s="18" t="s">
        <v>115</v>
      </c>
      <c r="D1589" s="19">
        <v>13</v>
      </c>
      <c r="E1589" s="19">
        <v>33</v>
      </c>
      <c r="F1589" s="19">
        <v>35</v>
      </c>
      <c r="G1589" s="19">
        <v>2</v>
      </c>
      <c r="H1589" s="19">
        <v>3</v>
      </c>
      <c r="I1589" s="19">
        <v>3</v>
      </c>
      <c r="J1589" s="19">
        <v>2</v>
      </c>
      <c r="K1589" s="20">
        <f>ROUND(1+(SUMPRODUCT(INDEX(CachTinhDiem!$B$8:$E$11,MATCH($B1589,CachTinhDiem!$A$8:$A$11,0),0),$G1589:$J1589)-1)*9/4,1)</f>
        <v>4.8</v>
      </c>
      <c r="L1589" s="20">
        <f>ROUND(1+(INDEX(CachTinhDiem!$B$15:$E$20,MATCH($C1589,CachTinhDiem!$A$15:$A$20,0),MATCH($B1589,CachTinhDiem!$B$14:$E$14,0))-1)*9/4,1)</f>
        <v>7.8</v>
      </c>
      <c r="M1589" s="19">
        <f t="shared" si="24"/>
        <v>2</v>
      </c>
      <c r="N1589" s="23">
        <f>MAX(0,1-M1589*CachTinhDiem!$B$25)</f>
        <v>0.8</v>
      </c>
      <c r="O1589" s="20">
        <f>ROUND((CachTinhDiem!$B$23*K1589+CachTinhDiem!$B$24*L1589)*N1589,1)</f>
        <v>4.5999999999999996</v>
      </c>
      <c r="P1589" s="19" t="s">
        <v>3227</v>
      </c>
    </row>
    <row r="1590" spans="1:16" ht="15" customHeight="1" x14ac:dyDescent="0.35">
      <c r="A1590" s="18" t="s">
        <v>2851</v>
      </c>
      <c r="B1590" s="18" t="s">
        <v>3224</v>
      </c>
      <c r="C1590" s="18" t="s">
        <v>138</v>
      </c>
      <c r="D1590" s="19">
        <v>12</v>
      </c>
      <c r="E1590" s="19">
        <v>38</v>
      </c>
      <c r="F1590" s="19">
        <v>28</v>
      </c>
      <c r="G1590" s="19">
        <v>2</v>
      </c>
      <c r="H1590" s="19">
        <v>5</v>
      </c>
      <c r="I1590" s="19">
        <v>5</v>
      </c>
      <c r="J1590" s="19">
        <v>2</v>
      </c>
      <c r="K1590" s="20">
        <f>ROUND(1+(SUMPRODUCT(INDEX(CachTinhDiem!$B$8:$E$11,MATCH($B1590,CachTinhDiem!$A$8:$A$11,0),0),$G1590:$J1590)-1)*9/4,1)</f>
        <v>8</v>
      </c>
      <c r="L1590" s="20">
        <f>ROUND(1+(INDEX(CachTinhDiem!$B$15:$E$20,MATCH($C1590,CachTinhDiem!$A$15:$A$20,0),MATCH($B1590,CachTinhDiem!$B$14:$E$14,0))-1)*9/4,1)</f>
        <v>10</v>
      </c>
      <c r="M1590" s="19">
        <f t="shared" si="24"/>
        <v>0</v>
      </c>
      <c r="N1590" s="23">
        <f>MAX(0,1-M1590*CachTinhDiem!$B$25)</f>
        <v>1</v>
      </c>
      <c r="O1590" s="20">
        <f>ROUND((CachTinhDiem!$B$23*K1590+CachTinhDiem!$B$24*L1590)*N1590,1)</f>
        <v>8.6</v>
      </c>
      <c r="P1590" s="19" t="s">
        <v>3227</v>
      </c>
    </row>
    <row r="1591" spans="1:16" ht="15" customHeight="1" x14ac:dyDescent="0.35">
      <c r="A1591" s="18" t="s">
        <v>902</v>
      </c>
      <c r="B1591" s="18" t="s">
        <v>3229</v>
      </c>
      <c r="C1591" s="18" t="s">
        <v>115</v>
      </c>
      <c r="D1591" s="19">
        <v>19</v>
      </c>
      <c r="E1591" s="19">
        <v>34</v>
      </c>
      <c r="F1591" s="19">
        <v>24</v>
      </c>
      <c r="G1591" s="19">
        <v>2</v>
      </c>
      <c r="H1591" s="19">
        <v>4</v>
      </c>
      <c r="I1591" s="19">
        <v>3</v>
      </c>
      <c r="J1591" s="19">
        <v>3</v>
      </c>
      <c r="K1591" s="20">
        <f>ROUND(1+(SUMPRODUCT(INDEX(CachTinhDiem!$B$8:$E$11,MATCH($B1591,CachTinhDiem!$A$8:$A$11,0),0),$G1591:$J1591)-1)*9/4,1)</f>
        <v>6</v>
      </c>
      <c r="L1591" s="20">
        <f>ROUND(1+(INDEX(CachTinhDiem!$B$15:$E$20,MATCH($C1591,CachTinhDiem!$A$15:$A$20,0),MATCH($B1591,CachTinhDiem!$B$14:$E$14,0))-1)*9/4,1)</f>
        <v>10</v>
      </c>
      <c r="M1591" s="19">
        <f t="shared" si="24"/>
        <v>0</v>
      </c>
      <c r="N1591" s="23">
        <f>MAX(0,1-M1591*CachTinhDiem!$B$25)</f>
        <v>1</v>
      </c>
      <c r="O1591" s="20">
        <f>ROUND((CachTinhDiem!$B$23*K1591+CachTinhDiem!$B$24*L1591)*N1591,1)</f>
        <v>7.2</v>
      </c>
      <c r="P1591" s="19" t="s">
        <v>3227</v>
      </c>
    </row>
    <row r="1592" spans="1:16" ht="15" customHeight="1" x14ac:dyDescent="0.35">
      <c r="A1592" s="18" t="s">
        <v>2990</v>
      </c>
      <c r="B1592" s="18" t="s">
        <v>3228</v>
      </c>
      <c r="C1592" s="18" t="s">
        <v>115</v>
      </c>
      <c r="D1592" s="19">
        <v>20</v>
      </c>
      <c r="E1592" s="19">
        <v>40</v>
      </c>
      <c r="F1592" s="19">
        <v>17</v>
      </c>
      <c r="G1592" s="19">
        <v>2</v>
      </c>
      <c r="H1592" s="19">
        <v>2</v>
      </c>
      <c r="I1592" s="19">
        <v>4</v>
      </c>
      <c r="J1592" s="19">
        <v>3</v>
      </c>
      <c r="K1592" s="20">
        <f>ROUND(1+(SUMPRODUCT(INDEX(CachTinhDiem!$B$8:$E$11,MATCH($B1592,CachTinhDiem!$A$8:$A$11,0),0),$G1592:$J1592)-1)*9/4,1)</f>
        <v>5.5</v>
      </c>
      <c r="L1592" s="20">
        <f>ROUND(1+(INDEX(CachTinhDiem!$B$15:$E$20,MATCH($C1592,CachTinhDiem!$A$15:$A$20,0),MATCH($B1592,CachTinhDiem!$B$14:$E$14,0))-1)*9/4,1)</f>
        <v>5.5</v>
      </c>
      <c r="M1592" s="19">
        <f t="shared" si="24"/>
        <v>3</v>
      </c>
      <c r="N1592" s="23">
        <f>MAX(0,1-M1592*CachTinhDiem!$B$25)</f>
        <v>0.7</v>
      </c>
      <c r="O1592" s="20">
        <f>ROUND((CachTinhDiem!$B$23*K1592+CachTinhDiem!$B$24*L1592)*N1592,1)</f>
        <v>3.9</v>
      </c>
      <c r="P1592" s="19" t="s">
        <v>3227</v>
      </c>
    </row>
    <row r="1593" spans="1:16" ht="15" customHeight="1" x14ac:dyDescent="0.35">
      <c r="A1593" s="18" t="s">
        <v>1615</v>
      </c>
      <c r="B1593" s="18" t="s">
        <v>3226</v>
      </c>
      <c r="C1593" s="18" t="s">
        <v>115</v>
      </c>
      <c r="D1593" s="19">
        <v>11</v>
      </c>
      <c r="E1593" s="19">
        <v>32</v>
      </c>
      <c r="F1593" s="19">
        <v>9</v>
      </c>
      <c r="G1593" s="19">
        <v>3</v>
      </c>
      <c r="H1593" s="19">
        <v>2</v>
      </c>
      <c r="I1593" s="19">
        <v>3</v>
      </c>
      <c r="J1593" s="19">
        <v>3</v>
      </c>
      <c r="K1593" s="20">
        <f>ROUND(1+(SUMPRODUCT(INDEX(CachTinhDiem!$B$8:$E$11,MATCH($B1593,CachTinhDiem!$A$8:$A$11,0),0),$G1593:$J1593)-1)*9/4,1)</f>
        <v>4.8</v>
      </c>
      <c r="L1593" s="20">
        <f>ROUND(1+(INDEX(CachTinhDiem!$B$15:$E$20,MATCH($C1593,CachTinhDiem!$A$15:$A$20,0),MATCH($B1593,CachTinhDiem!$B$14:$E$14,0))-1)*9/4,1)</f>
        <v>10</v>
      </c>
      <c r="M1593" s="19">
        <f t="shared" si="24"/>
        <v>2</v>
      </c>
      <c r="N1593" s="23">
        <f>MAX(0,1-M1593*CachTinhDiem!$B$25)</f>
        <v>0.8</v>
      </c>
      <c r="O1593" s="20">
        <f>ROUND((CachTinhDiem!$B$23*K1593+CachTinhDiem!$B$24*L1593)*N1593,1)</f>
        <v>5.0999999999999996</v>
      </c>
      <c r="P1593" s="19" t="s">
        <v>3227</v>
      </c>
    </row>
    <row r="1594" spans="1:16" ht="15" customHeight="1" x14ac:dyDescent="0.35">
      <c r="A1594" s="18" t="s">
        <v>356</v>
      </c>
      <c r="B1594" s="18" t="s">
        <v>3224</v>
      </c>
      <c r="C1594" s="18" t="s">
        <v>115</v>
      </c>
      <c r="D1594" s="19">
        <v>18</v>
      </c>
      <c r="E1594" s="19">
        <v>33</v>
      </c>
      <c r="F1594" s="19">
        <v>39</v>
      </c>
      <c r="G1594" s="19">
        <v>2</v>
      </c>
      <c r="H1594" s="19">
        <v>4</v>
      </c>
      <c r="I1594" s="19">
        <v>3</v>
      </c>
      <c r="J1594" s="19">
        <v>3</v>
      </c>
      <c r="K1594" s="20">
        <f>ROUND(1+(SUMPRODUCT(INDEX(CachTinhDiem!$B$8:$E$11,MATCH($B1594,CachTinhDiem!$A$8:$A$11,0),0),$G1594:$J1594)-1)*9/4,1)</f>
        <v>5.5</v>
      </c>
      <c r="L1594" s="20">
        <f>ROUND(1+(INDEX(CachTinhDiem!$B$15:$E$20,MATCH($C1594,CachTinhDiem!$A$15:$A$20,0),MATCH($B1594,CachTinhDiem!$B$14:$E$14,0))-1)*9/4,1)</f>
        <v>7.8</v>
      </c>
      <c r="M1594" s="19">
        <f t="shared" si="24"/>
        <v>6</v>
      </c>
      <c r="N1594" s="23">
        <f>MAX(0,1-M1594*CachTinhDiem!$B$25)</f>
        <v>0.39999999999999991</v>
      </c>
      <c r="O1594" s="20">
        <f>ROUND((CachTinhDiem!$B$23*K1594+CachTinhDiem!$B$24*L1594)*N1594,1)</f>
        <v>2.5</v>
      </c>
      <c r="P1594" s="19" t="s">
        <v>3227</v>
      </c>
    </row>
    <row r="1595" spans="1:16" ht="15" customHeight="1" x14ac:dyDescent="0.35">
      <c r="A1595" s="18" t="s">
        <v>702</v>
      </c>
      <c r="B1595" s="18" t="s">
        <v>3224</v>
      </c>
      <c r="C1595" s="18" t="s">
        <v>110</v>
      </c>
      <c r="D1595" s="19">
        <v>5</v>
      </c>
      <c r="E1595" s="19">
        <v>13</v>
      </c>
      <c r="F1595" s="19">
        <v>33</v>
      </c>
      <c r="G1595" s="19">
        <v>4</v>
      </c>
      <c r="H1595" s="19">
        <v>2</v>
      </c>
      <c r="I1595" s="19">
        <v>2</v>
      </c>
      <c r="J1595" s="19">
        <v>4</v>
      </c>
      <c r="K1595" s="20">
        <f>ROUND(1+(SUMPRODUCT(INDEX(CachTinhDiem!$B$8:$E$11,MATCH($B1595,CachTinhDiem!$A$8:$A$11,0),0),$G1595:$J1595)-1)*9/4,1)</f>
        <v>4.5999999999999996</v>
      </c>
      <c r="L1595" s="20">
        <f>ROUND(1+(INDEX(CachTinhDiem!$B$15:$E$20,MATCH($C1595,CachTinhDiem!$A$15:$A$20,0),MATCH($B1595,CachTinhDiem!$B$14:$E$14,0))-1)*9/4,1)</f>
        <v>5.5</v>
      </c>
      <c r="M1595" s="19">
        <f t="shared" si="24"/>
        <v>20</v>
      </c>
      <c r="N1595" s="23">
        <f>MAX(0,1-M1595*CachTinhDiem!$B$25)</f>
        <v>0</v>
      </c>
      <c r="O1595" s="20">
        <f>ROUND((CachTinhDiem!$B$23*K1595+CachTinhDiem!$B$24*L1595)*N1595,1)</f>
        <v>0</v>
      </c>
      <c r="P1595" s="19" t="s">
        <v>3227</v>
      </c>
    </row>
    <row r="1596" spans="1:16" ht="15" customHeight="1" x14ac:dyDescent="0.35">
      <c r="A1596" s="18" t="s">
        <v>354</v>
      </c>
      <c r="B1596" s="18" t="s">
        <v>3226</v>
      </c>
      <c r="C1596" s="18" t="s">
        <v>110</v>
      </c>
      <c r="D1596" s="19">
        <v>22</v>
      </c>
      <c r="E1596" s="19">
        <v>37</v>
      </c>
      <c r="F1596" s="19">
        <v>24</v>
      </c>
      <c r="G1596" s="19">
        <v>1</v>
      </c>
      <c r="H1596" s="19">
        <v>5</v>
      </c>
      <c r="I1596" s="19">
        <v>2</v>
      </c>
      <c r="J1596" s="19">
        <v>3</v>
      </c>
      <c r="K1596" s="20">
        <f>ROUND(1+(SUMPRODUCT(INDEX(CachTinhDiem!$B$8:$E$11,MATCH($B1596,CachTinhDiem!$A$8:$A$11,0),0),$G1596:$J1596)-1)*9/4,1)</f>
        <v>5.7</v>
      </c>
      <c r="L1596" s="20">
        <f>ROUND(1+(INDEX(CachTinhDiem!$B$15:$E$20,MATCH($C1596,CachTinhDiem!$A$15:$A$20,0),MATCH($B1596,CachTinhDiem!$B$14:$E$14,0))-1)*9/4,1)</f>
        <v>5.5</v>
      </c>
      <c r="M1596" s="19">
        <f t="shared" si="24"/>
        <v>0</v>
      </c>
      <c r="N1596" s="23">
        <f>MAX(0,1-M1596*CachTinhDiem!$B$25)</f>
        <v>1</v>
      </c>
      <c r="O1596" s="20">
        <f>ROUND((CachTinhDiem!$B$23*K1596+CachTinhDiem!$B$24*L1596)*N1596,1)</f>
        <v>5.6</v>
      </c>
      <c r="P1596" s="19" t="s">
        <v>3225</v>
      </c>
    </row>
    <row r="1597" spans="1:16" ht="15" customHeight="1" x14ac:dyDescent="0.35">
      <c r="A1597" s="18" t="s">
        <v>2596</v>
      </c>
      <c r="B1597" s="18" t="s">
        <v>3229</v>
      </c>
      <c r="C1597" s="18" t="s">
        <v>90</v>
      </c>
      <c r="D1597" s="19">
        <v>5</v>
      </c>
      <c r="E1597" s="19">
        <v>21</v>
      </c>
      <c r="F1597" s="19">
        <v>5</v>
      </c>
      <c r="G1597" s="19">
        <v>4</v>
      </c>
      <c r="H1597" s="19">
        <v>1</v>
      </c>
      <c r="I1597" s="19">
        <v>3</v>
      </c>
      <c r="J1597" s="19">
        <v>3</v>
      </c>
      <c r="K1597" s="20">
        <f>ROUND(1+(SUMPRODUCT(INDEX(CachTinhDiem!$B$8:$E$11,MATCH($B1597,CachTinhDiem!$A$8:$A$11,0),0),$G1597:$J1597)-1)*9/4,1)</f>
        <v>4.4000000000000004</v>
      </c>
      <c r="L1597" s="20">
        <f>ROUND(1+(INDEX(CachTinhDiem!$B$15:$E$20,MATCH($C1597,CachTinhDiem!$A$15:$A$20,0),MATCH($B1597,CachTinhDiem!$B$14:$E$14,0))-1)*9/4,1)</f>
        <v>7.8</v>
      </c>
      <c r="M1597" s="19">
        <f t="shared" si="24"/>
        <v>0</v>
      </c>
      <c r="N1597" s="23">
        <f>MAX(0,1-M1597*CachTinhDiem!$B$25)</f>
        <v>1</v>
      </c>
      <c r="O1597" s="20">
        <f>ROUND((CachTinhDiem!$B$23*K1597+CachTinhDiem!$B$24*L1597)*N1597,1)</f>
        <v>5.4</v>
      </c>
      <c r="P1597" s="19" t="s">
        <v>3227</v>
      </c>
    </row>
    <row r="1598" spans="1:16" ht="15" customHeight="1" x14ac:dyDescent="0.35">
      <c r="A1598" s="18" t="s">
        <v>3050</v>
      </c>
      <c r="B1598" s="18" t="s">
        <v>3229</v>
      </c>
      <c r="C1598" s="18" t="s">
        <v>138</v>
      </c>
      <c r="D1598" s="19">
        <v>20</v>
      </c>
      <c r="E1598" s="19">
        <v>40</v>
      </c>
      <c r="F1598" s="19">
        <v>30</v>
      </c>
      <c r="G1598" s="19">
        <v>2</v>
      </c>
      <c r="H1598" s="19">
        <v>3</v>
      </c>
      <c r="I1598" s="19">
        <v>5</v>
      </c>
      <c r="J1598" s="19">
        <v>2</v>
      </c>
      <c r="K1598" s="20">
        <f>ROUND(1+(SUMPRODUCT(INDEX(CachTinhDiem!$B$8:$E$11,MATCH($B1598,CachTinhDiem!$A$8:$A$11,0),0),$G1598:$J1598)-1)*9/4,1)</f>
        <v>6</v>
      </c>
      <c r="L1598" s="20">
        <f>ROUND(1+(INDEX(CachTinhDiem!$B$15:$E$20,MATCH($C1598,CachTinhDiem!$A$15:$A$20,0),MATCH($B1598,CachTinhDiem!$B$14:$E$14,0))-1)*9/4,1)</f>
        <v>7.8</v>
      </c>
      <c r="M1598" s="19">
        <f t="shared" si="24"/>
        <v>0</v>
      </c>
      <c r="N1598" s="23">
        <f>MAX(0,1-M1598*CachTinhDiem!$B$25)</f>
        <v>1</v>
      </c>
      <c r="O1598" s="20">
        <f>ROUND((CachTinhDiem!$B$23*K1598+CachTinhDiem!$B$24*L1598)*N1598,1)</f>
        <v>6.5</v>
      </c>
      <c r="P1598" s="19" t="s">
        <v>3227</v>
      </c>
    </row>
    <row r="1599" spans="1:16" ht="15" customHeight="1" x14ac:dyDescent="0.35">
      <c r="A1599" s="18" t="s">
        <v>820</v>
      </c>
      <c r="B1599" s="18" t="s">
        <v>3226</v>
      </c>
      <c r="C1599" s="18" t="s">
        <v>115</v>
      </c>
      <c r="D1599" s="19">
        <v>5</v>
      </c>
      <c r="E1599" s="19">
        <v>15</v>
      </c>
      <c r="F1599" s="19">
        <v>14</v>
      </c>
      <c r="G1599" s="19">
        <v>4</v>
      </c>
      <c r="H1599" s="19">
        <v>1</v>
      </c>
      <c r="I1599" s="19">
        <v>2</v>
      </c>
      <c r="J1599" s="19">
        <v>4</v>
      </c>
      <c r="K1599" s="20">
        <f>ROUND(1+(SUMPRODUCT(INDEX(CachTinhDiem!$B$8:$E$11,MATCH($B1599,CachTinhDiem!$A$8:$A$11,0),0),$G1599:$J1599)-1)*9/4,1)</f>
        <v>3.5</v>
      </c>
      <c r="L1599" s="20">
        <f>ROUND(1+(INDEX(CachTinhDiem!$B$15:$E$20,MATCH($C1599,CachTinhDiem!$A$15:$A$20,0),MATCH($B1599,CachTinhDiem!$B$14:$E$14,0))-1)*9/4,1)</f>
        <v>10</v>
      </c>
      <c r="M1599" s="19">
        <f t="shared" si="24"/>
        <v>0</v>
      </c>
      <c r="N1599" s="23">
        <f>MAX(0,1-M1599*CachTinhDiem!$B$25)</f>
        <v>1</v>
      </c>
      <c r="O1599" s="20">
        <f>ROUND((CachTinhDiem!$B$23*K1599+CachTinhDiem!$B$24*L1599)*N1599,1)</f>
        <v>5.5</v>
      </c>
      <c r="P1599" s="19" t="s">
        <v>3227</v>
      </c>
    </row>
    <row r="1600" spans="1:16" ht="15" customHeight="1" x14ac:dyDescent="0.35">
      <c r="A1600" s="18" t="s">
        <v>1077</v>
      </c>
      <c r="B1600" s="18" t="s">
        <v>3226</v>
      </c>
      <c r="C1600" s="18" t="s">
        <v>110</v>
      </c>
      <c r="D1600" s="19">
        <v>5</v>
      </c>
      <c r="E1600" s="19">
        <v>12</v>
      </c>
      <c r="F1600" s="19">
        <v>12</v>
      </c>
      <c r="G1600" s="19">
        <v>5</v>
      </c>
      <c r="H1600" s="19">
        <v>1</v>
      </c>
      <c r="I1600" s="19">
        <v>3</v>
      </c>
      <c r="J1600" s="19">
        <v>3</v>
      </c>
      <c r="K1600" s="20">
        <f>ROUND(1+(SUMPRODUCT(INDEX(CachTinhDiem!$B$8:$E$11,MATCH($B1600,CachTinhDiem!$A$8:$A$11,0),0),$G1600:$J1600)-1)*9/4,1)</f>
        <v>4.2</v>
      </c>
      <c r="L1600" s="20">
        <f>ROUND(1+(INDEX(CachTinhDiem!$B$15:$E$20,MATCH($C1600,CachTinhDiem!$A$15:$A$20,0),MATCH($B1600,CachTinhDiem!$B$14:$E$14,0))-1)*9/4,1)</f>
        <v>5.5</v>
      </c>
      <c r="M1600" s="19">
        <f t="shared" si="24"/>
        <v>0</v>
      </c>
      <c r="N1600" s="23">
        <f>MAX(0,1-M1600*CachTinhDiem!$B$25)</f>
        <v>1</v>
      </c>
      <c r="O1600" s="20">
        <f>ROUND((CachTinhDiem!$B$23*K1600+CachTinhDiem!$B$24*L1600)*N1600,1)</f>
        <v>4.5999999999999996</v>
      </c>
      <c r="P1600" s="19" t="s">
        <v>3227</v>
      </c>
    </row>
    <row r="1601" spans="1:16" ht="15" customHeight="1" x14ac:dyDescent="0.35">
      <c r="A1601" s="18" t="s">
        <v>1183</v>
      </c>
      <c r="B1601" s="18" t="s">
        <v>3224</v>
      </c>
      <c r="C1601" s="18" t="s">
        <v>138</v>
      </c>
      <c r="D1601" s="19">
        <v>11</v>
      </c>
      <c r="E1601" s="19">
        <v>29</v>
      </c>
      <c r="F1601" s="19">
        <v>33</v>
      </c>
      <c r="G1601" s="19">
        <v>3</v>
      </c>
      <c r="H1601" s="19">
        <v>3</v>
      </c>
      <c r="I1601" s="19">
        <v>4</v>
      </c>
      <c r="J1601" s="19">
        <v>3</v>
      </c>
      <c r="K1601" s="20">
        <f>ROUND(1+(SUMPRODUCT(INDEX(CachTinhDiem!$B$8:$E$11,MATCH($B1601,CachTinhDiem!$A$8:$A$11,0),0),$G1601:$J1601)-1)*9/4,1)</f>
        <v>6.6</v>
      </c>
      <c r="L1601" s="20">
        <f>ROUND(1+(INDEX(CachTinhDiem!$B$15:$E$20,MATCH($C1601,CachTinhDiem!$A$15:$A$20,0),MATCH($B1601,CachTinhDiem!$B$14:$E$14,0))-1)*9/4,1)</f>
        <v>10</v>
      </c>
      <c r="M1601" s="19">
        <f t="shared" si="24"/>
        <v>4</v>
      </c>
      <c r="N1601" s="23">
        <f>MAX(0,1-M1601*CachTinhDiem!$B$25)</f>
        <v>0.6</v>
      </c>
      <c r="O1601" s="20">
        <f>ROUND((CachTinhDiem!$B$23*K1601+CachTinhDiem!$B$24*L1601)*N1601,1)</f>
        <v>4.5999999999999996</v>
      </c>
      <c r="P1601" s="19" t="s">
        <v>3227</v>
      </c>
    </row>
    <row r="1602" spans="1:16" ht="15" customHeight="1" x14ac:dyDescent="0.35">
      <c r="A1602" s="18" t="s">
        <v>838</v>
      </c>
      <c r="B1602" s="18" t="s">
        <v>3226</v>
      </c>
      <c r="C1602" s="18" t="s">
        <v>150</v>
      </c>
      <c r="D1602" s="19">
        <v>6</v>
      </c>
      <c r="E1602" s="19">
        <v>18</v>
      </c>
      <c r="F1602" s="19">
        <v>15</v>
      </c>
      <c r="G1602" s="19">
        <v>4</v>
      </c>
      <c r="H1602" s="19">
        <v>2</v>
      </c>
      <c r="I1602" s="19">
        <v>2</v>
      </c>
      <c r="J1602" s="19">
        <v>4</v>
      </c>
      <c r="K1602" s="20">
        <f>ROUND(1+(SUMPRODUCT(INDEX(CachTinhDiem!$B$8:$E$11,MATCH($B1602,CachTinhDiem!$A$8:$A$11,0),0),$G1602:$J1602)-1)*9/4,1)</f>
        <v>4.2</v>
      </c>
      <c r="L1602" s="20">
        <f>ROUND(1+(INDEX(CachTinhDiem!$B$15:$E$20,MATCH($C1602,CachTinhDiem!$A$15:$A$20,0),MATCH($B1602,CachTinhDiem!$B$14:$E$14,0))-1)*9/4,1)</f>
        <v>10</v>
      </c>
      <c r="M1602" s="19">
        <f t="shared" ref="M1602:M1665" si="25">MAX(0,$D1602-$F1602,$F1602-$E1602)</f>
        <v>0</v>
      </c>
      <c r="N1602" s="23">
        <f>MAX(0,1-M1602*CachTinhDiem!$B$25)</f>
        <v>1</v>
      </c>
      <c r="O1602" s="20">
        <f>ROUND((CachTinhDiem!$B$23*K1602+CachTinhDiem!$B$24*L1602)*N1602,1)</f>
        <v>5.9</v>
      </c>
      <c r="P1602" s="19" t="s">
        <v>3227</v>
      </c>
    </row>
    <row r="1603" spans="1:16" ht="15" customHeight="1" x14ac:dyDescent="0.35">
      <c r="A1603" s="18" t="s">
        <v>2364</v>
      </c>
      <c r="B1603" s="18" t="s">
        <v>3229</v>
      </c>
      <c r="C1603" s="18" t="s">
        <v>115</v>
      </c>
      <c r="D1603" s="19">
        <v>17</v>
      </c>
      <c r="E1603" s="19">
        <v>31</v>
      </c>
      <c r="F1603" s="19">
        <v>6</v>
      </c>
      <c r="G1603" s="19">
        <v>3</v>
      </c>
      <c r="H1603" s="19">
        <v>2</v>
      </c>
      <c r="I1603" s="19">
        <v>3</v>
      </c>
      <c r="J1603" s="19">
        <v>4</v>
      </c>
      <c r="K1603" s="20">
        <f>ROUND(1+(SUMPRODUCT(INDEX(CachTinhDiem!$B$8:$E$11,MATCH($B1603,CachTinhDiem!$A$8:$A$11,0),0),$G1603:$J1603)-1)*9/4,1)</f>
        <v>5.5</v>
      </c>
      <c r="L1603" s="20">
        <f>ROUND(1+(INDEX(CachTinhDiem!$B$15:$E$20,MATCH($C1603,CachTinhDiem!$A$15:$A$20,0),MATCH($B1603,CachTinhDiem!$B$14:$E$14,0))-1)*9/4,1)</f>
        <v>10</v>
      </c>
      <c r="M1603" s="19">
        <f t="shared" si="25"/>
        <v>11</v>
      </c>
      <c r="N1603" s="23">
        <f>MAX(0,1-M1603*CachTinhDiem!$B$25)</f>
        <v>0</v>
      </c>
      <c r="O1603" s="20">
        <f>ROUND((CachTinhDiem!$B$23*K1603+CachTinhDiem!$B$24*L1603)*N1603,1)</f>
        <v>0</v>
      </c>
      <c r="P1603" s="19" t="s">
        <v>3225</v>
      </c>
    </row>
    <row r="1604" spans="1:16" ht="15" customHeight="1" x14ac:dyDescent="0.35">
      <c r="A1604" s="18" t="s">
        <v>2700</v>
      </c>
      <c r="B1604" s="18" t="s">
        <v>3226</v>
      </c>
      <c r="C1604" s="18" t="s">
        <v>138</v>
      </c>
      <c r="D1604" s="19">
        <v>14</v>
      </c>
      <c r="E1604" s="19">
        <v>39</v>
      </c>
      <c r="F1604" s="19">
        <v>25</v>
      </c>
      <c r="G1604" s="19">
        <v>2</v>
      </c>
      <c r="H1604" s="19">
        <v>5</v>
      </c>
      <c r="I1604" s="19">
        <v>5</v>
      </c>
      <c r="J1604" s="19">
        <v>3</v>
      </c>
      <c r="K1604" s="20">
        <f>ROUND(1+(SUMPRODUCT(INDEX(CachTinhDiem!$B$8:$E$11,MATCH($B1604,CachTinhDiem!$A$8:$A$11,0),0),$G1604:$J1604)-1)*9/4,1)</f>
        <v>9.1</v>
      </c>
      <c r="L1604" s="20">
        <f>ROUND(1+(INDEX(CachTinhDiem!$B$15:$E$20,MATCH($C1604,CachTinhDiem!$A$15:$A$20,0),MATCH($B1604,CachTinhDiem!$B$14:$E$14,0))-1)*9/4,1)</f>
        <v>7.8</v>
      </c>
      <c r="M1604" s="19">
        <f t="shared" si="25"/>
        <v>0</v>
      </c>
      <c r="N1604" s="23">
        <f>MAX(0,1-M1604*CachTinhDiem!$B$25)</f>
        <v>1</v>
      </c>
      <c r="O1604" s="20">
        <f>ROUND((CachTinhDiem!$B$23*K1604+CachTinhDiem!$B$24*L1604)*N1604,1)</f>
        <v>8.6999999999999993</v>
      </c>
      <c r="P1604" s="19" t="s">
        <v>3227</v>
      </c>
    </row>
    <row r="1605" spans="1:16" ht="15" customHeight="1" x14ac:dyDescent="0.35">
      <c r="A1605" s="18" t="s">
        <v>1531</v>
      </c>
      <c r="B1605" s="18" t="s">
        <v>3229</v>
      </c>
      <c r="C1605" s="18" t="s">
        <v>103</v>
      </c>
      <c r="D1605" s="19">
        <v>5</v>
      </c>
      <c r="E1605" s="19">
        <v>14</v>
      </c>
      <c r="F1605" s="19">
        <v>36</v>
      </c>
      <c r="G1605" s="19">
        <v>5</v>
      </c>
      <c r="H1605" s="19">
        <v>1</v>
      </c>
      <c r="I1605" s="19">
        <v>1</v>
      </c>
      <c r="J1605" s="19">
        <v>4</v>
      </c>
      <c r="K1605" s="20">
        <f>ROUND(1+(SUMPRODUCT(INDEX(CachTinhDiem!$B$8:$E$11,MATCH($B1605,CachTinhDiem!$A$8:$A$11,0),0),$G1605:$J1605)-1)*9/4,1)</f>
        <v>3.9</v>
      </c>
      <c r="L1605" s="20">
        <f>ROUND(1+(INDEX(CachTinhDiem!$B$15:$E$20,MATCH($C1605,CachTinhDiem!$A$15:$A$20,0),MATCH($B1605,CachTinhDiem!$B$14:$E$14,0))-1)*9/4,1)</f>
        <v>7.8</v>
      </c>
      <c r="M1605" s="19">
        <f t="shared" si="25"/>
        <v>22</v>
      </c>
      <c r="N1605" s="23">
        <f>MAX(0,1-M1605*CachTinhDiem!$B$25)</f>
        <v>0</v>
      </c>
      <c r="O1605" s="20">
        <f>ROUND((CachTinhDiem!$B$23*K1605+CachTinhDiem!$B$24*L1605)*N1605,1)</f>
        <v>0</v>
      </c>
      <c r="P1605" s="19" t="s">
        <v>3227</v>
      </c>
    </row>
    <row r="1606" spans="1:16" ht="15" customHeight="1" x14ac:dyDescent="0.35">
      <c r="A1606" s="18" t="s">
        <v>2567</v>
      </c>
      <c r="B1606" s="18" t="s">
        <v>3228</v>
      </c>
      <c r="C1606" s="18" t="s">
        <v>138</v>
      </c>
      <c r="D1606" s="19">
        <v>13</v>
      </c>
      <c r="E1606" s="19">
        <v>37</v>
      </c>
      <c r="F1606" s="19">
        <v>32</v>
      </c>
      <c r="G1606" s="19">
        <v>2</v>
      </c>
      <c r="H1606" s="19">
        <v>3</v>
      </c>
      <c r="I1606" s="19">
        <v>5</v>
      </c>
      <c r="J1606" s="19">
        <v>2</v>
      </c>
      <c r="K1606" s="20">
        <f>ROUND(1+(SUMPRODUCT(INDEX(CachTinhDiem!$B$8:$E$11,MATCH($B1606,CachTinhDiem!$A$8:$A$11,0),0),$G1606:$J1606)-1)*9/4,1)</f>
        <v>5.0999999999999996</v>
      </c>
      <c r="L1606" s="20">
        <f>ROUND(1+(INDEX(CachTinhDiem!$B$15:$E$20,MATCH($C1606,CachTinhDiem!$A$15:$A$20,0),MATCH($B1606,CachTinhDiem!$B$14:$E$14,0))-1)*9/4,1)</f>
        <v>1</v>
      </c>
      <c r="M1606" s="19">
        <f t="shared" si="25"/>
        <v>0</v>
      </c>
      <c r="N1606" s="23">
        <f>MAX(0,1-M1606*CachTinhDiem!$B$25)</f>
        <v>1</v>
      </c>
      <c r="O1606" s="20">
        <f>ROUND((CachTinhDiem!$B$23*K1606+CachTinhDiem!$B$24*L1606)*N1606,1)</f>
        <v>3.9</v>
      </c>
      <c r="P1606" s="19" t="s">
        <v>3225</v>
      </c>
    </row>
    <row r="1607" spans="1:16" ht="15" customHeight="1" x14ac:dyDescent="0.35">
      <c r="A1607" s="18" t="s">
        <v>2755</v>
      </c>
      <c r="B1607" s="18" t="s">
        <v>3228</v>
      </c>
      <c r="C1607" s="18" t="s">
        <v>138</v>
      </c>
      <c r="D1607" s="19">
        <v>12</v>
      </c>
      <c r="E1607" s="19">
        <v>38</v>
      </c>
      <c r="F1607" s="19">
        <v>34</v>
      </c>
      <c r="G1607" s="19">
        <v>2</v>
      </c>
      <c r="H1607" s="19">
        <v>5</v>
      </c>
      <c r="I1607" s="19">
        <v>5</v>
      </c>
      <c r="J1607" s="19">
        <v>2</v>
      </c>
      <c r="K1607" s="20">
        <f>ROUND(1+(SUMPRODUCT(INDEX(CachTinhDiem!$B$8:$E$11,MATCH($B1607,CachTinhDiem!$A$8:$A$11,0),0),$G1607:$J1607)-1)*9/4,1)</f>
        <v>6</v>
      </c>
      <c r="L1607" s="20">
        <f>ROUND(1+(INDEX(CachTinhDiem!$B$15:$E$20,MATCH($C1607,CachTinhDiem!$A$15:$A$20,0),MATCH($B1607,CachTinhDiem!$B$14:$E$14,0))-1)*9/4,1)</f>
        <v>1</v>
      </c>
      <c r="M1607" s="19">
        <f t="shared" si="25"/>
        <v>0</v>
      </c>
      <c r="N1607" s="23">
        <f>MAX(0,1-M1607*CachTinhDiem!$B$25)</f>
        <v>1</v>
      </c>
      <c r="O1607" s="20">
        <f>ROUND((CachTinhDiem!$B$23*K1607+CachTinhDiem!$B$24*L1607)*N1607,1)</f>
        <v>4.5</v>
      </c>
      <c r="P1607" s="19" t="s">
        <v>3227</v>
      </c>
    </row>
    <row r="1608" spans="1:16" ht="15" customHeight="1" x14ac:dyDescent="0.35">
      <c r="A1608" s="18" t="s">
        <v>1511</v>
      </c>
      <c r="B1608" s="18" t="s">
        <v>3229</v>
      </c>
      <c r="C1608" s="18" t="s">
        <v>138</v>
      </c>
      <c r="D1608" s="19">
        <v>13</v>
      </c>
      <c r="E1608" s="19">
        <v>31</v>
      </c>
      <c r="F1608" s="19">
        <v>15</v>
      </c>
      <c r="G1608" s="19">
        <v>2</v>
      </c>
      <c r="H1608" s="19">
        <v>3</v>
      </c>
      <c r="I1608" s="19">
        <v>3</v>
      </c>
      <c r="J1608" s="19">
        <v>3</v>
      </c>
      <c r="K1608" s="20">
        <f>ROUND(1+(SUMPRODUCT(INDEX(CachTinhDiem!$B$8:$E$11,MATCH($B1608,CachTinhDiem!$A$8:$A$11,0),0),$G1608:$J1608)-1)*9/4,1)</f>
        <v>5.3</v>
      </c>
      <c r="L1608" s="20">
        <f>ROUND(1+(INDEX(CachTinhDiem!$B$15:$E$20,MATCH($C1608,CachTinhDiem!$A$15:$A$20,0),MATCH($B1608,CachTinhDiem!$B$14:$E$14,0))-1)*9/4,1)</f>
        <v>7.8</v>
      </c>
      <c r="M1608" s="19">
        <f t="shared" si="25"/>
        <v>0</v>
      </c>
      <c r="N1608" s="23">
        <f>MAX(0,1-M1608*CachTinhDiem!$B$25)</f>
        <v>1</v>
      </c>
      <c r="O1608" s="20">
        <f>ROUND((CachTinhDiem!$B$23*K1608+CachTinhDiem!$B$24*L1608)*N1608,1)</f>
        <v>6.1</v>
      </c>
      <c r="P1608" s="19" t="s">
        <v>3227</v>
      </c>
    </row>
    <row r="1609" spans="1:16" ht="15" customHeight="1" x14ac:dyDescent="0.35">
      <c r="A1609" s="18" t="s">
        <v>2823</v>
      </c>
      <c r="B1609" s="18" t="s">
        <v>3229</v>
      </c>
      <c r="C1609" s="18" t="s">
        <v>90</v>
      </c>
      <c r="D1609" s="19">
        <v>6</v>
      </c>
      <c r="E1609" s="19">
        <v>40</v>
      </c>
      <c r="F1609" s="19">
        <v>34</v>
      </c>
      <c r="G1609" s="19">
        <v>3</v>
      </c>
      <c r="H1609" s="19">
        <v>5</v>
      </c>
      <c r="I1609" s="19">
        <v>4</v>
      </c>
      <c r="J1609" s="19">
        <v>3</v>
      </c>
      <c r="K1609" s="20">
        <f>ROUND(1+(SUMPRODUCT(INDEX(CachTinhDiem!$B$8:$E$11,MATCH($B1609,CachTinhDiem!$A$8:$A$11,0),0),$G1609:$J1609)-1)*9/4,1)</f>
        <v>7.5</v>
      </c>
      <c r="L1609" s="20">
        <f>ROUND(1+(INDEX(CachTinhDiem!$B$15:$E$20,MATCH($C1609,CachTinhDiem!$A$15:$A$20,0),MATCH($B1609,CachTinhDiem!$B$14:$E$14,0))-1)*9/4,1)</f>
        <v>7.8</v>
      </c>
      <c r="M1609" s="19">
        <f t="shared" si="25"/>
        <v>0</v>
      </c>
      <c r="N1609" s="23">
        <f>MAX(0,1-M1609*CachTinhDiem!$B$25)</f>
        <v>1</v>
      </c>
      <c r="O1609" s="20">
        <f>ROUND((CachTinhDiem!$B$23*K1609+CachTinhDiem!$B$24*L1609)*N1609,1)</f>
        <v>7.6</v>
      </c>
      <c r="P1609" s="19" t="s">
        <v>3227</v>
      </c>
    </row>
    <row r="1610" spans="1:16" ht="15" customHeight="1" x14ac:dyDescent="0.35">
      <c r="A1610" s="18" t="s">
        <v>2738</v>
      </c>
      <c r="B1610" s="18" t="s">
        <v>3226</v>
      </c>
      <c r="C1610" s="18" t="s">
        <v>138</v>
      </c>
      <c r="D1610" s="19">
        <v>7</v>
      </c>
      <c r="E1610" s="19">
        <v>39</v>
      </c>
      <c r="F1610" s="19">
        <v>10</v>
      </c>
      <c r="G1610" s="19">
        <v>3</v>
      </c>
      <c r="H1610" s="19">
        <v>5</v>
      </c>
      <c r="I1610" s="19">
        <v>5</v>
      </c>
      <c r="J1610" s="19">
        <v>2</v>
      </c>
      <c r="K1610" s="20">
        <f>ROUND(1+(SUMPRODUCT(INDEX(CachTinhDiem!$B$8:$E$11,MATCH($B1610,CachTinhDiem!$A$8:$A$11,0),0),$G1610:$J1610)-1)*9/4,1)</f>
        <v>8.6999999999999993</v>
      </c>
      <c r="L1610" s="20">
        <f>ROUND(1+(INDEX(CachTinhDiem!$B$15:$E$20,MATCH($C1610,CachTinhDiem!$A$15:$A$20,0),MATCH($B1610,CachTinhDiem!$B$14:$E$14,0))-1)*9/4,1)</f>
        <v>7.8</v>
      </c>
      <c r="M1610" s="19">
        <f t="shared" si="25"/>
        <v>0</v>
      </c>
      <c r="N1610" s="23">
        <f>MAX(0,1-M1610*CachTinhDiem!$B$25)</f>
        <v>1</v>
      </c>
      <c r="O1610" s="20">
        <f>ROUND((CachTinhDiem!$B$23*K1610+CachTinhDiem!$B$24*L1610)*N1610,1)</f>
        <v>8.4</v>
      </c>
      <c r="P1610" s="19" t="s">
        <v>3225</v>
      </c>
    </row>
    <row r="1611" spans="1:16" ht="15" customHeight="1" x14ac:dyDescent="0.35">
      <c r="A1611" s="18" t="s">
        <v>575</v>
      </c>
      <c r="B1611" s="18" t="s">
        <v>3224</v>
      </c>
      <c r="C1611" s="18" t="s">
        <v>110</v>
      </c>
      <c r="D1611" s="19">
        <v>21</v>
      </c>
      <c r="E1611" s="19">
        <v>38</v>
      </c>
      <c r="F1611" s="19">
        <v>37</v>
      </c>
      <c r="G1611" s="19">
        <v>2</v>
      </c>
      <c r="H1611" s="19">
        <v>4</v>
      </c>
      <c r="I1611" s="19">
        <v>3</v>
      </c>
      <c r="J1611" s="19">
        <v>3</v>
      </c>
      <c r="K1611" s="20">
        <f>ROUND(1+(SUMPRODUCT(INDEX(CachTinhDiem!$B$8:$E$11,MATCH($B1611,CachTinhDiem!$A$8:$A$11,0),0),$G1611:$J1611)-1)*9/4,1)</f>
        <v>5.5</v>
      </c>
      <c r="L1611" s="20">
        <f>ROUND(1+(INDEX(CachTinhDiem!$B$15:$E$20,MATCH($C1611,CachTinhDiem!$A$15:$A$20,0),MATCH($B1611,CachTinhDiem!$B$14:$E$14,0))-1)*9/4,1)</f>
        <v>5.5</v>
      </c>
      <c r="M1611" s="19">
        <f t="shared" si="25"/>
        <v>0</v>
      </c>
      <c r="N1611" s="23">
        <f>MAX(0,1-M1611*CachTinhDiem!$B$25)</f>
        <v>1</v>
      </c>
      <c r="O1611" s="20">
        <f>ROUND((CachTinhDiem!$B$23*K1611+CachTinhDiem!$B$24*L1611)*N1611,1)</f>
        <v>5.5</v>
      </c>
      <c r="P1611" s="19" t="s">
        <v>3227</v>
      </c>
    </row>
    <row r="1612" spans="1:16" ht="15" customHeight="1" x14ac:dyDescent="0.35">
      <c r="A1612" s="18" t="s">
        <v>2716</v>
      </c>
      <c r="B1612" s="18" t="s">
        <v>3224</v>
      </c>
      <c r="C1612" s="18" t="s">
        <v>103</v>
      </c>
      <c r="D1612" s="19">
        <v>13</v>
      </c>
      <c r="E1612" s="19">
        <v>34</v>
      </c>
      <c r="F1612" s="19">
        <v>27</v>
      </c>
      <c r="G1612" s="19">
        <v>3</v>
      </c>
      <c r="H1612" s="19">
        <v>1</v>
      </c>
      <c r="I1612" s="19">
        <v>4</v>
      </c>
      <c r="J1612" s="19">
        <v>5</v>
      </c>
      <c r="K1612" s="20">
        <f>ROUND(1+(SUMPRODUCT(INDEX(CachTinhDiem!$B$8:$E$11,MATCH($B1612,CachTinhDiem!$A$8:$A$11,0),0),$G1612:$J1612)-1)*9/4,1)</f>
        <v>6.2</v>
      </c>
      <c r="L1612" s="20">
        <f>ROUND(1+(INDEX(CachTinhDiem!$B$15:$E$20,MATCH($C1612,CachTinhDiem!$A$15:$A$20,0),MATCH($B1612,CachTinhDiem!$B$14:$E$14,0))-1)*9/4,1)</f>
        <v>3.3</v>
      </c>
      <c r="M1612" s="19">
        <f t="shared" si="25"/>
        <v>0</v>
      </c>
      <c r="N1612" s="23">
        <f>MAX(0,1-M1612*CachTinhDiem!$B$25)</f>
        <v>1</v>
      </c>
      <c r="O1612" s="20">
        <f>ROUND((CachTinhDiem!$B$23*K1612+CachTinhDiem!$B$24*L1612)*N1612,1)</f>
        <v>5.3</v>
      </c>
      <c r="P1612" s="19" t="s">
        <v>3227</v>
      </c>
    </row>
    <row r="1613" spans="1:16" ht="15" customHeight="1" x14ac:dyDescent="0.35">
      <c r="A1613" s="18" t="s">
        <v>3174</v>
      </c>
      <c r="B1613" s="18" t="s">
        <v>3224</v>
      </c>
      <c r="C1613" s="18" t="s">
        <v>115</v>
      </c>
      <c r="D1613" s="19">
        <v>18</v>
      </c>
      <c r="E1613" s="19">
        <v>40</v>
      </c>
      <c r="F1613" s="19">
        <v>25</v>
      </c>
      <c r="G1613" s="19">
        <v>2</v>
      </c>
      <c r="H1613" s="19">
        <v>3</v>
      </c>
      <c r="I1613" s="19">
        <v>4</v>
      </c>
      <c r="J1613" s="19">
        <v>2</v>
      </c>
      <c r="K1613" s="20">
        <f>ROUND(1+(SUMPRODUCT(INDEX(CachTinhDiem!$B$8:$E$11,MATCH($B1613,CachTinhDiem!$A$8:$A$11,0),0),$G1613:$J1613)-1)*9/4,1)</f>
        <v>6</v>
      </c>
      <c r="L1613" s="20">
        <f>ROUND(1+(INDEX(CachTinhDiem!$B$15:$E$20,MATCH($C1613,CachTinhDiem!$A$15:$A$20,0),MATCH($B1613,CachTinhDiem!$B$14:$E$14,0))-1)*9/4,1)</f>
        <v>7.8</v>
      </c>
      <c r="M1613" s="19">
        <f t="shared" si="25"/>
        <v>0</v>
      </c>
      <c r="N1613" s="23">
        <f>MAX(0,1-M1613*CachTinhDiem!$B$25)</f>
        <v>1</v>
      </c>
      <c r="O1613" s="20">
        <f>ROUND((CachTinhDiem!$B$23*K1613+CachTinhDiem!$B$24*L1613)*N1613,1)</f>
        <v>6.5</v>
      </c>
      <c r="P1613" s="19" t="s">
        <v>3227</v>
      </c>
    </row>
    <row r="1614" spans="1:16" ht="15" customHeight="1" x14ac:dyDescent="0.35">
      <c r="A1614" s="18" t="s">
        <v>2428</v>
      </c>
      <c r="B1614" s="18" t="s">
        <v>3224</v>
      </c>
      <c r="C1614" s="18" t="s">
        <v>110</v>
      </c>
      <c r="D1614" s="19">
        <v>23</v>
      </c>
      <c r="E1614" s="19">
        <v>38</v>
      </c>
      <c r="F1614" s="19">
        <v>24</v>
      </c>
      <c r="G1614" s="19">
        <v>1</v>
      </c>
      <c r="H1614" s="19">
        <v>5</v>
      </c>
      <c r="I1614" s="19">
        <v>3</v>
      </c>
      <c r="J1614" s="19">
        <v>4</v>
      </c>
      <c r="K1614" s="20">
        <f>ROUND(1+(SUMPRODUCT(INDEX(CachTinhDiem!$B$8:$E$11,MATCH($B1614,CachTinhDiem!$A$8:$A$11,0),0),$G1614:$J1614)-1)*9/4,1)</f>
        <v>5.7</v>
      </c>
      <c r="L1614" s="20">
        <f>ROUND(1+(INDEX(CachTinhDiem!$B$15:$E$20,MATCH($C1614,CachTinhDiem!$A$15:$A$20,0),MATCH($B1614,CachTinhDiem!$B$14:$E$14,0))-1)*9/4,1)</f>
        <v>5.5</v>
      </c>
      <c r="M1614" s="19">
        <f t="shared" si="25"/>
        <v>0</v>
      </c>
      <c r="N1614" s="23">
        <f>MAX(0,1-M1614*CachTinhDiem!$B$25)</f>
        <v>1</v>
      </c>
      <c r="O1614" s="20">
        <f>ROUND((CachTinhDiem!$B$23*K1614+CachTinhDiem!$B$24*L1614)*N1614,1)</f>
        <v>5.6</v>
      </c>
      <c r="P1614" s="19" t="s">
        <v>3227</v>
      </c>
    </row>
    <row r="1615" spans="1:16" ht="15" customHeight="1" x14ac:dyDescent="0.35">
      <c r="A1615" s="18" t="s">
        <v>2348</v>
      </c>
      <c r="B1615" s="18" t="s">
        <v>3228</v>
      </c>
      <c r="C1615" s="18" t="s">
        <v>150</v>
      </c>
      <c r="D1615" s="19">
        <v>26</v>
      </c>
      <c r="E1615" s="19">
        <v>40</v>
      </c>
      <c r="F1615" s="19">
        <v>39</v>
      </c>
      <c r="G1615" s="19">
        <v>1</v>
      </c>
      <c r="H1615" s="19">
        <v>5</v>
      </c>
      <c r="I1615" s="19">
        <v>2</v>
      </c>
      <c r="J1615" s="19">
        <v>3</v>
      </c>
      <c r="K1615" s="20">
        <f>ROUND(1+(SUMPRODUCT(INDEX(CachTinhDiem!$B$8:$E$11,MATCH($B1615,CachTinhDiem!$A$8:$A$11,0),0),$G1615:$J1615)-1)*9/4,1)</f>
        <v>6</v>
      </c>
      <c r="L1615" s="20">
        <f>ROUND(1+(INDEX(CachTinhDiem!$B$15:$E$20,MATCH($C1615,CachTinhDiem!$A$15:$A$20,0),MATCH($B1615,CachTinhDiem!$B$14:$E$14,0))-1)*9/4,1)</f>
        <v>5.5</v>
      </c>
      <c r="M1615" s="19">
        <f t="shared" si="25"/>
        <v>0</v>
      </c>
      <c r="N1615" s="23">
        <f>MAX(0,1-M1615*CachTinhDiem!$B$25)</f>
        <v>1</v>
      </c>
      <c r="O1615" s="20">
        <f>ROUND((CachTinhDiem!$B$23*K1615+CachTinhDiem!$B$24*L1615)*N1615,1)</f>
        <v>5.9</v>
      </c>
      <c r="P1615" s="19" t="s">
        <v>3227</v>
      </c>
    </row>
    <row r="1616" spans="1:16" ht="15" customHeight="1" x14ac:dyDescent="0.35">
      <c r="A1616" s="18" t="s">
        <v>1894</v>
      </c>
      <c r="B1616" s="18" t="s">
        <v>3229</v>
      </c>
      <c r="C1616" s="18" t="s">
        <v>110</v>
      </c>
      <c r="D1616" s="19">
        <v>20</v>
      </c>
      <c r="E1616" s="19">
        <v>37</v>
      </c>
      <c r="F1616" s="19">
        <v>9</v>
      </c>
      <c r="G1616" s="19">
        <v>2</v>
      </c>
      <c r="H1616" s="19">
        <v>5</v>
      </c>
      <c r="I1616" s="19">
        <v>3</v>
      </c>
      <c r="J1616" s="19">
        <v>3</v>
      </c>
      <c r="K1616" s="20">
        <f>ROUND(1+(SUMPRODUCT(INDEX(CachTinhDiem!$B$8:$E$11,MATCH($B1616,CachTinhDiem!$A$8:$A$11,0),0),$G1616:$J1616)-1)*9/4,1)</f>
        <v>6.6</v>
      </c>
      <c r="L1616" s="20">
        <f>ROUND(1+(INDEX(CachTinhDiem!$B$15:$E$20,MATCH($C1616,CachTinhDiem!$A$15:$A$20,0),MATCH($B1616,CachTinhDiem!$B$14:$E$14,0))-1)*9/4,1)</f>
        <v>7.8</v>
      </c>
      <c r="M1616" s="19">
        <f t="shared" si="25"/>
        <v>11</v>
      </c>
      <c r="N1616" s="23">
        <f>MAX(0,1-M1616*CachTinhDiem!$B$25)</f>
        <v>0</v>
      </c>
      <c r="O1616" s="20">
        <f>ROUND((CachTinhDiem!$B$23*K1616+CachTinhDiem!$B$24*L1616)*N1616,1)</f>
        <v>0</v>
      </c>
      <c r="P1616" s="19" t="s">
        <v>3227</v>
      </c>
    </row>
    <row r="1617" spans="1:16" ht="15" customHeight="1" x14ac:dyDescent="0.35">
      <c r="A1617" s="18" t="s">
        <v>3120</v>
      </c>
      <c r="B1617" s="18" t="s">
        <v>3224</v>
      </c>
      <c r="C1617" s="18" t="s">
        <v>115</v>
      </c>
      <c r="D1617" s="19">
        <v>23</v>
      </c>
      <c r="E1617" s="19">
        <v>40</v>
      </c>
      <c r="F1617" s="19">
        <v>11</v>
      </c>
      <c r="G1617" s="19">
        <v>1</v>
      </c>
      <c r="H1617" s="19">
        <v>3</v>
      </c>
      <c r="I1617" s="19">
        <v>3</v>
      </c>
      <c r="J1617" s="19">
        <v>3</v>
      </c>
      <c r="K1617" s="20">
        <f>ROUND(1+(SUMPRODUCT(INDEX(CachTinhDiem!$B$8:$E$11,MATCH($B1617,CachTinhDiem!$A$8:$A$11,0),0),$G1617:$J1617)-1)*9/4,1)</f>
        <v>4.5999999999999996</v>
      </c>
      <c r="L1617" s="20">
        <f>ROUND(1+(INDEX(CachTinhDiem!$B$15:$E$20,MATCH($C1617,CachTinhDiem!$A$15:$A$20,0),MATCH($B1617,CachTinhDiem!$B$14:$E$14,0))-1)*9/4,1)</f>
        <v>7.8</v>
      </c>
      <c r="M1617" s="19">
        <f t="shared" si="25"/>
        <v>12</v>
      </c>
      <c r="N1617" s="23">
        <f>MAX(0,1-M1617*CachTinhDiem!$B$25)</f>
        <v>0</v>
      </c>
      <c r="O1617" s="20">
        <f>ROUND((CachTinhDiem!$B$23*K1617+CachTinhDiem!$B$24*L1617)*N1617,1)</f>
        <v>0</v>
      </c>
      <c r="P1617" s="19" t="s">
        <v>3227</v>
      </c>
    </row>
    <row r="1618" spans="1:16" ht="15" customHeight="1" x14ac:dyDescent="0.35">
      <c r="A1618" s="18" t="s">
        <v>2354</v>
      </c>
      <c r="B1618" s="18" t="s">
        <v>3229</v>
      </c>
      <c r="C1618" s="18" t="s">
        <v>103</v>
      </c>
      <c r="D1618" s="19">
        <v>12</v>
      </c>
      <c r="E1618" s="19">
        <v>28</v>
      </c>
      <c r="F1618" s="19">
        <v>17</v>
      </c>
      <c r="G1618" s="19">
        <v>4</v>
      </c>
      <c r="H1618" s="19">
        <v>2</v>
      </c>
      <c r="I1618" s="19">
        <v>3</v>
      </c>
      <c r="J1618" s="19">
        <v>5</v>
      </c>
      <c r="K1618" s="20">
        <f>ROUND(1+(SUMPRODUCT(INDEX(CachTinhDiem!$B$8:$E$11,MATCH($B1618,CachTinhDiem!$A$8:$A$11,0),0),$G1618:$J1618)-1)*9/4,1)</f>
        <v>6.4</v>
      </c>
      <c r="L1618" s="20">
        <f>ROUND(1+(INDEX(CachTinhDiem!$B$15:$E$20,MATCH($C1618,CachTinhDiem!$A$15:$A$20,0),MATCH($B1618,CachTinhDiem!$B$14:$E$14,0))-1)*9/4,1)</f>
        <v>7.8</v>
      </c>
      <c r="M1618" s="19">
        <f t="shared" si="25"/>
        <v>0</v>
      </c>
      <c r="N1618" s="23">
        <f>MAX(0,1-M1618*CachTinhDiem!$B$25)</f>
        <v>1</v>
      </c>
      <c r="O1618" s="20">
        <f>ROUND((CachTinhDiem!$B$23*K1618+CachTinhDiem!$B$24*L1618)*N1618,1)</f>
        <v>6.8</v>
      </c>
      <c r="P1618" s="19" t="s">
        <v>3227</v>
      </c>
    </row>
    <row r="1619" spans="1:16" ht="15" customHeight="1" x14ac:dyDescent="0.35">
      <c r="A1619" s="18" t="s">
        <v>2150</v>
      </c>
      <c r="B1619" s="18" t="s">
        <v>3229</v>
      </c>
      <c r="C1619" s="18" t="s">
        <v>103</v>
      </c>
      <c r="D1619" s="19">
        <v>20</v>
      </c>
      <c r="E1619" s="19">
        <v>34</v>
      </c>
      <c r="F1619" s="19">
        <v>40</v>
      </c>
      <c r="G1619" s="19">
        <v>2</v>
      </c>
      <c r="H1619" s="19">
        <v>3</v>
      </c>
      <c r="I1619" s="19">
        <v>1</v>
      </c>
      <c r="J1619" s="19">
        <v>4</v>
      </c>
      <c r="K1619" s="20">
        <f>ROUND(1+(SUMPRODUCT(INDEX(CachTinhDiem!$B$8:$E$11,MATCH($B1619,CachTinhDiem!$A$8:$A$11,0),0),$G1619:$J1619)-1)*9/4,1)</f>
        <v>4.5999999999999996</v>
      </c>
      <c r="L1619" s="20">
        <f>ROUND(1+(INDEX(CachTinhDiem!$B$15:$E$20,MATCH($C1619,CachTinhDiem!$A$15:$A$20,0),MATCH($B1619,CachTinhDiem!$B$14:$E$14,0))-1)*9/4,1)</f>
        <v>7.8</v>
      </c>
      <c r="M1619" s="19">
        <f t="shared" si="25"/>
        <v>6</v>
      </c>
      <c r="N1619" s="23">
        <f>MAX(0,1-M1619*CachTinhDiem!$B$25)</f>
        <v>0.39999999999999991</v>
      </c>
      <c r="O1619" s="20">
        <f>ROUND((CachTinhDiem!$B$23*K1619+CachTinhDiem!$B$24*L1619)*N1619,1)</f>
        <v>2.2000000000000002</v>
      </c>
      <c r="P1619" s="19" t="s">
        <v>3227</v>
      </c>
    </row>
    <row r="1620" spans="1:16" ht="15" customHeight="1" x14ac:dyDescent="0.35">
      <c r="A1620" s="18" t="s">
        <v>2829</v>
      </c>
      <c r="B1620" s="18" t="s">
        <v>3226</v>
      </c>
      <c r="C1620" s="18" t="s">
        <v>138</v>
      </c>
      <c r="D1620" s="19">
        <v>12</v>
      </c>
      <c r="E1620" s="19">
        <v>39</v>
      </c>
      <c r="F1620" s="19">
        <v>12</v>
      </c>
      <c r="G1620" s="19">
        <v>2</v>
      </c>
      <c r="H1620" s="19">
        <v>3</v>
      </c>
      <c r="I1620" s="19">
        <v>5</v>
      </c>
      <c r="J1620" s="19">
        <v>2</v>
      </c>
      <c r="K1620" s="20">
        <f>ROUND(1+(SUMPRODUCT(INDEX(CachTinhDiem!$B$8:$E$11,MATCH($B1620,CachTinhDiem!$A$8:$A$11,0),0),$G1620:$J1620)-1)*9/4,1)</f>
        <v>7.3</v>
      </c>
      <c r="L1620" s="20">
        <f>ROUND(1+(INDEX(CachTinhDiem!$B$15:$E$20,MATCH($C1620,CachTinhDiem!$A$15:$A$20,0),MATCH($B1620,CachTinhDiem!$B$14:$E$14,0))-1)*9/4,1)</f>
        <v>7.8</v>
      </c>
      <c r="M1620" s="19">
        <f t="shared" si="25"/>
        <v>0</v>
      </c>
      <c r="N1620" s="23">
        <f>MAX(0,1-M1620*CachTinhDiem!$B$25)</f>
        <v>1</v>
      </c>
      <c r="O1620" s="20">
        <f>ROUND((CachTinhDiem!$B$23*K1620+CachTinhDiem!$B$24*L1620)*N1620,1)</f>
        <v>7.5</v>
      </c>
      <c r="P1620" s="19" t="s">
        <v>3227</v>
      </c>
    </row>
    <row r="1621" spans="1:16" ht="15" customHeight="1" x14ac:dyDescent="0.35">
      <c r="A1621" s="18" t="s">
        <v>1687</v>
      </c>
      <c r="B1621" s="18" t="s">
        <v>3228</v>
      </c>
      <c r="C1621" s="18" t="s">
        <v>103</v>
      </c>
      <c r="D1621" s="19">
        <v>12</v>
      </c>
      <c r="E1621" s="19">
        <v>32</v>
      </c>
      <c r="F1621" s="19">
        <v>40</v>
      </c>
      <c r="G1621" s="19">
        <v>3</v>
      </c>
      <c r="H1621" s="19">
        <v>3</v>
      </c>
      <c r="I1621" s="19">
        <v>3</v>
      </c>
      <c r="J1621" s="19">
        <v>4</v>
      </c>
      <c r="K1621" s="20">
        <f>ROUND(1+(SUMPRODUCT(INDEX(CachTinhDiem!$B$8:$E$11,MATCH($B1621,CachTinhDiem!$A$8:$A$11,0),0),$G1621:$J1621)-1)*9/4,1)</f>
        <v>6.9</v>
      </c>
      <c r="L1621" s="20">
        <f>ROUND(1+(INDEX(CachTinhDiem!$B$15:$E$20,MATCH($C1621,CachTinhDiem!$A$15:$A$20,0),MATCH($B1621,CachTinhDiem!$B$14:$E$14,0))-1)*9/4,1)</f>
        <v>10</v>
      </c>
      <c r="M1621" s="19">
        <f t="shared" si="25"/>
        <v>8</v>
      </c>
      <c r="N1621" s="23">
        <f>MAX(0,1-M1621*CachTinhDiem!$B$25)</f>
        <v>0.19999999999999996</v>
      </c>
      <c r="O1621" s="20">
        <f>ROUND((CachTinhDiem!$B$23*K1621+CachTinhDiem!$B$24*L1621)*N1621,1)</f>
        <v>1.6</v>
      </c>
      <c r="P1621" s="19" t="s">
        <v>3227</v>
      </c>
    </row>
    <row r="1622" spans="1:16" ht="15" customHeight="1" x14ac:dyDescent="0.35">
      <c r="A1622" s="18" t="s">
        <v>1788</v>
      </c>
      <c r="B1622" s="18" t="s">
        <v>3228</v>
      </c>
      <c r="C1622" s="18" t="s">
        <v>115</v>
      </c>
      <c r="D1622" s="19">
        <v>9</v>
      </c>
      <c r="E1622" s="19">
        <v>26</v>
      </c>
      <c r="F1622" s="19">
        <v>17</v>
      </c>
      <c r="G1622" s="19">
        <v>4</v>
      </c>
      <c r="H1622" s="19">
        <v>2</v>
      </c>
      <c r="I1622" s="19">
        <v>5</v>
      </c>
      <c r="J1622" s="19">
        <v>2</v>
      </c>
      <c r="K1622" s="20">
        <f>ROUND(1+(SUMPRODUCT(INDEX(CachTinhDiem!$B$8:$E$11,MATCH($B1622,CachTinhDiem!$A$8:$A$11,0),0),$G1622:$J1622)-1)*9/4,1)</f>
        <v>4.5999999999999996</v>
      </c>
      <c r="L1622" s="20">
        <f>ROUND(1+(INDEX(CachTinhDiem!$B$15:$E$20,MATCH($C1622,CachTinhDiem!$A$15:$A$20,0),MATCH($B1622,CachTinhDiem!$B$14:$E$14,0))-1)*9/4,1)</f>
        <v>5.5</v>
      </c>
      <c r="M1622" s="19">
        <f t="shared" si="25"/>
        <v>0</v>
      </c>
      <c r="N1622" s="23">
        <f>MAX(0,1-M1622*CachTinhDiem!$B$25)</f>
        <v>1</v>
      </c>
      <c r="O1622" s="20">
        <f>ROUND((CachTinhDiem!$B$23*K1622+CachTinhDiem!$B$24*L1622)*N1622,1)</f>
        <v>4.9000000000000004</v>
      </c>
      <c r="P1622" s="19" t="s">
        <v>3227</v>
      </c>
    </row>
    <row r="1623" spans="1:16" ht="15" customHeight="1" x14ac:dyDescent="0.35">
      <c r="A1623" s="18" t="s">
        <v>1024</v>
      </c>
      <c r="B1623" s="18" t="s">
        <v>3224</v>
      </c>
      <c r="C1623" s="18" t="s">
        <v>103</v>
      </c>
      <c r="D1623" s="19">
        <v>6</v>
      </c>
      <c r="E1623" s="19">
        <v>18</v>
      </c>
      <c r="F1623" s="19">
        <v>39</v>
      </c>
      <c r="G1623" s="19">
        <v>4</v>
      </c>
      <c r="H1623" s="19">
        <v>2</v>
      </c>
      <c r="I1623" s="19">
        <v>2</v>
      </c>
      <c r="J1623" s="19">
        <v>3</v>
      </c>
      <c r="K1623" s="20">
        <f>ROUND(1+(SUMPRODUCT(INDEX(CachTinhDiem!$B$8:$E$11,MATCH($B1623,CachTinhDiem!$A$8:$A$11,0),0),$G1623:$J1623)-1)*9/4,1)</f>
        <v>4.4000000000000004</v>
      </c>
      <c r="L1623" s="20">
        <f>ROUND(1+(INDEX(CachTinhDiem!$B$15:$E$20,MATCH($C1623,CachTinhDiem!$A$15:$A$20,0),MATCH($B1623,CachTinhDiem!$B$14:$E$14,0))-1)*9/4,1)</f>
        <v>3.3</v>
      </c>
      <c r="M1623" s="19">
        <f t="shared" si="25"/>
        <v>21</v>
      </c>
      <c r="N1623" s="23">
        <f>MAX(0,1-M1623*CachTinhDiem!$B$25)</f>
        <v>0</v>
      </c>
      <c r="O1623" s="20">
        <f>ROUND((CachTinhDiem!$B$23*K1623+CachTinhDiem!$B$24*L1623)*N1623,1)</f>
        <v>0</v>
      </c>
      <c r="P1623" s="19" t="s">
        <v>3227</v>
      </c>
    </row>
    <row r="1624" spans="1:16" ht="15" customHeight="1" x14ac:dyDescent="0.35">
      <c r="A1624" s="18" t="s">
        <v>722</v>
      </c>
      <c r="B1624" s="18" t="s">
        <v>3226</v>
      </c>
      <c r="C1624" s="18" t="s">
        <v>150</v>
      </c>
      <c r="D1624" s="19">
        <v>23</v>
      </c>
      <c r="E1624" s="19">
        <v>38</v>
      </c>
      <c r="F1624" s="19">
        <v>21</v>
      </c>
      <c r="G1624" s="19">
        <v>1</v>
      </c>
      <c r="H1624" s="19">
        <v>5</v>
      </c>
      <c r="I1624" s="19">
        <v>2</v>
      </c>
      <c r="J1624" s="19">
        <v>5</v>
      </c>
      <c r="K1624" s="20">
        <f>ROUND(1+(SUMPRODUCT(INDEX(CachTinhDiem!$B$8:$E$11,MATCH($B1624,CachTinhDiem!$A$8:$A$11,0),0),$G1624:$J1624)-1)*9/4,1)</f>
        <v>6.6</v>
      </c>
      <c r="L1624" s="20">
        <f>ROUND(1+(INDEX(CachTinhDiem!$B$15:$E$20,MATCH($C1624,CachTinhDiem!$A$15:$A$20,0),MATCH($B1624,CachTinhDiem!$B$14:$E$14,0))-1)*9/4,1)</f>
        <v>10</v>
      </c>
      <c r="M1624" s="19">
        <f t="shared" si="25"/>
        <v>2</v>
      </c>
      <c r="N1624" s="23">
        <f>MAX(0,1-M1624*CachTinhDiem!$B$25)</f>
        <v>0.8</v>
      </c>
      <c r="O1624" s="20">
        <f>ROUND((CachTinhDiem!$B$23*K1624+CachTinhDiem!$B$24*L1624)*N1624,1)</f>
        <v>6.1</v>
      </c>
      <c r="P1624" s="19" t="s">
        <v>3227</v>
      </c>
    </row>
    <row r="1625" spans="1:16" ht="15" customHeight="1" x14ac:dyDescent="0.35">
      <c r="A1625" s="18" t="s">
        <v>3202</v>
      </c>
      <c r="B1625" s="18" t="s">
        <v>3224</v>
      </c>
      <c r="C1625" s="18" t="s">
        <v>138</v>
      </c>
      <c r="D1625" s="19">
        <v>22</v>
      </c>
      <c r="E1625" s="19">
        <v>40</v>
      </c>
      <c r="F1625" s="19">
        <v>21</v>
      </c>
      <c r="G1625" s="19">
        <v>1</v>
      </c>
      <c r="H1625" s="19">
        <v>5</v>
      </c>
      <c r="I1625" s="19">
        <v>5</v>
      </c>
      <c r="J1625" s="19">
        <v>3</v>
      </c>
      <c r="K1625" s="20">
        <f>ROUND(1+(SUMPRODUCT(INDEX(CachTinhDiem!$B$8:$E$11,MATCH($B1625,CachTinhDiem!$A$8:$A$11,0),0),$G1625:$J1625)-1)*9/4,1)</f>
        <v>7.8</v>
      </c>
      <c r="L1625" s="20">
        <f>ROUND(1+(INDEX(CachTinhDiem!$B$15:$E$20,MATCH($C1625,CachTinhDiem!$A$15:$A$20,0),MATCH($B1625,CachTinhDiem!$B$14:$E$14,0))-1)*9/4,1)</f>
        <v>10</v>
      </c>
      <c r="M1625" s="19">
        <f t="shared" si="25"/>
        <v>1</v>
      </c>
      <c r="N1625" s="23">
        <f>MAX(0,1-M1625*CachTinhDiem!$B$25)</f>
        <v>0.9</v>
      </c>
      <c r="O1625" s="20">
        <f>ROUND((CachTinhDiem!$B$23*K1625+CachTinhDiem!$B$24*L1625)*N1625,1)</f>
        <v>7.6</v>
      </c>
      <c r="P1625" s="19" t="s">
        <v>3227</v>
      </c>
    </row>
    <row r="1626" spans="1:16" ht="15" customHeight="1" x14ac:dyDescent="0.35">
      <c r="A1626" s="18" t="s">
        <v>840</v>
      </c>
      <c r="B1626" s="18" t="s">
        <v>3229</v>
      </c>
      <c r="C1626" s="18" t="s">
        <v>110</v>
      </c>
      <c r="D1626" s="19">
        <v>5</v>
      </c>
      <c r="E1626" s="19">
        <v>16</v>
      </c>
      <c r="F1626" s="19">
        <v>30</v>
      </c>
      <c r="G1626" s="19">
        <v>4</v>
      </c>
      <c r="H1626" s="19">
        <v>1</v>
      </c>
      <c r="I1626" s="19">
        <v>2</v>
      </c>
      <c r="J1626" s="19">
        <v>4</v>
      </c>
      <c r="K1626" s="20">
        <f>ROUND(1+(SUMPRODUCT(INDEX(CachTinhDiem!$B$8:$E$11,MATCH($B1626,CachTinhDiem!$A$8:$A$11,0),0),$G1626:$J1626)-1)*9/4,1)</f>
        <v>4.4000000000000004</v>
      </c>
      <c r="L1626" s="20">
        <f>ROUND(1+(INDEX(CachTinhDiem!$B$15:$E$20,MATCH($C1626,CachTinhDiem!$A$15:$A$20,0),MATCH($B1626,CachTinhDiem!$B$14:$E$14,0))-1)*9/4,1)</f>
        <v>7.8</v>
      </c>
      <c r="M1626" s="19">
        <f t="shared" si="25"/>
        <v>14</v>
      </c>
      <c r="N1626" s="23">
        <f>MAX(0,1-M1626*CachTinhDiem!$B$25)</f>
        <v>0</v>
      </c>
      <c r="O1626" s="20">
        <f>ROUND((CachTinhDiem!$B$23*K1626+CachTinhDiem!$B$24*L1626)*N1626,1)</f>
        <v>0</v>
      </c>
      <c r="P1626" s="19" t="s">
        <v>3227</v>
      </c>
    </row>
    <row r="1627" spans="1:16" ht="15" customHeight="1" x14ac:dyDescent="0.35">
      <c r="A1627" s="18" t="s">
        <v>561</v>
      </c>
      <c r="B1627" s="18" t="s">
        <v>3229</v>
      </c>
      <c r="C1627" s="18" t="s">
        <v>138</v>
      </c>
      <c r="D1627" s="19">
        <v>23</v>
      </c>
      <c r="E1627" s="19">
        <v>40</v>
      </c>
      <c r="F1627" s="19">
        <v>35</v>
      </c>
      <c r="G1627" s="19">
        <v>1</v>
      </c>
      <c r="H1627" s="19">
        <v>5</v>
      </c>
      <c r="I1627" s="19">
        <v>5</v>
      </c>
      <c r="J1627" s="19">
        <v>2</v>
      </c>
      <c r="K1627" s="20">
        <f>ROUND(1+(SUMPRODUCT(INDEX(CachTinhDiem!$B$8:$E$11,MATCH($B1627,CachTinhDiem!$A$8:$A$11,0),0),$G1627:$J1627)-1)*9/4,1)</f>
        <v>7.1</v>
      </c>
      <c r="L1627" s="20">
        <f>ROUND(1+(INDEX(CachTinhDiem!$B$15:$E$20,MATCH($C1627,CachTinhDiem!$A$15:$A$20,0),MATCH($B1627,CachTinhDiem!$B$14:$E$14,0))-1)*9/4,1)</f>
        <v>7.8</v>
      </c>
      <c r="M1627" s="19">
        <f t="shared" si="25"/>
        <v>0</v>
      </c>
      <c r="N1627" s="23">
        <f>MAX(0,1-M1627*CachTinhDiem!$B$25)</f>
        <v>1</v>
      </c>
      <c r="O1627" s="20">
        <f>ROUND((CachTinhDiem!$B$23*K1627+CachTinhDiem!$B$24*L1627)*N1627,1)</f>
        <v>7.3</v>
      </c>
      <c r="P1627" s="19" t="s">
        <v>3227</v>
      </c>
    </row>
    <row r="1628" spans="1:16" ht="15" customHeight="1" x14ac:dyDescent="0.35">
      <c r="A1628" s="18" t="s">
        <v>2560</v>
      </c>
      <c r="B1628" s="18" t="s">
        <v>3228</v>
      </c>
      <c r="C1628" s="18" t="s">
        <v>138</v>
      </c>
      <c r="D1628" s="19">
        <v>6</v>
      </c>
      <c r="E1628" s="19">
        <v>40</v>
      </c>
      <c r="F1628" s="19">
        <v>23</v>
      </c>
      <c r="G1628" s="19">
        <v>3</v>
      </c>
      <c r="H1628" s="19">
        <v>5</v>
      </c>
      <c r="I1628" s="19">
        <v>5</v>
      </c>
      <c r="J1628" s="19">
        <v>2</v>
      </c>
      <c r="K1628" s="20">
        <f>ROUND(1+(SUMPRODUCT(INDEX(CachTinhDiem!$B$8:$E$11,MATCH($B1628,CachTinhDiem!$A$8:$A$11,0),0),$G1628:$J1628)-1)*9/4,1)</f>
        <v>6</v>
      </c>
      <c r="L1628" s="20">
        <f>ROUND(1+(INDEX(CachTinhDiem!$B$15:$E$20,MATCH($C1628,CachTinhDiem!$A$15:$A$20,0),MATCH($B1628,CachTinhDiem!$B$14:$E$14,0))-1)*9/4,1)</f>
        <v>1</v>
      </c>
      <c r="M1628" s="19">
        <f t="shared" si="25"/>
        <v>0</v>
      </c>
      <c r="N1628" s="23">
        <f>MAX(0,1-M1628*CachTinhDiem!$B$25)</f>
        <v>1</v>
      </c>
      <c r="O1628" s="20">
        <f>ROUND((CachTinhDiem!$B$23*K1628+CachTinhDiem!$B$24*L1628)*N1628,1)</f>
        <v>4.5</v>
      </c>
      <c r="P1628" s="19" t="s">
        <v>3227</v>
      </c>
    </row>
    <row r="1629" spans="1:16" ht="15" customHeight="1" x14ac:dyDescent="0.35">
      <c r="A1629" s="18" t="s">
        <v>1605</v>
      </c>
      <c r="B1629" s="18" t="s">
        <v>3228</v>
      </c>
      <c r="C1629" s="18" t="s">
        <v>115</v>
      </c>
      <c r="D1629" s="19">
        <v>10</v>
      </c>
      <c r="E1629" s="19">
        <v>30</v>
      </c>
      <c r="F1629" s="19">
        <v>28</v>
      </c>
      <c r="G1629" s="19">
        <v>2</v>
      </c>
      <c r="H1629" s="19">
        <v>3</v>
      </c>
      <c r="I1629" s="19">
        <v>4</v>
      </c>
      <c r="J1629" s="19">
        <v>1</v>
      </c>
      <c r="K1629" s="20">
        <f>ROUND(1+(SUMPRODUCT(INDEX(CachTinhDiem!$B$8:$E$11,MATCH($B1629,CachTinhDiem!$A$8:$A$11,0),0),$G1629:$J1629)-1)*9/4,1)</f>
        <v>3.3</v>
      </c>
      <c r="L1629" s="20">
        <f>ROUND(1+(INDEX(CachTinhDiem!$B$15:$E$20,MATCH($C1629,CachTinhDiem!$A$15:$A$20,0),MATCH($B1629,CachTinhDiem!$B$14:$E$14,0))-1)*9/4,1)</f>
        <v>5.5</v>
      </c>
      <c r="M1629" s="19">
        <f t="shared" si="25"/>
        <v>0</v>
      </c>
      <c r="N1629" s="23">
        <f>MAX(0,1-M1629*CachTinhDiem!$B$25)</f>
        <v>1</v>
      </c>
      <c r="O1629" s="20">
        <f>ROUND((CachTinhDiem!$B$23*K1629+CachTinhDiem!$B$24*L1629)*N1629,1)</f>
        <v>4</v>
      </c>
      <c r="P1629" s="19" t="s">
        <v>3225</v>
      </c>
    </row>
    <row r="1630" spans="1:16" ht="15" customHeight="1" x14ac:dyDescent="0.35">
      <c r="A1630" s="18" t="s">
        <v>3200</v>
      </c>
      <c r="B1630" s="18" t="s">
        <v>3226</v>
      </c>
      <c r="C1630" s="18" t="s">
        <v>138</v>
      </c>
      <c r="D1630" s="19">
        <v>20</v>
      </c>
      <c r="E1630" s="19">
        <v>40</v>
      </c>
      <c r="F1630" s="19">
        <v>11</v>
      </c>
      <c r="G1630" s="19">
        <v>2</v>
      </c>
      <c r="H1630" s="19">
        <v>4</v>
      </c>
      <c r="I1630" s="19">
        <v>5</v>
      </c>
      <c r="J1630" s="19">
        <v>2</v>
      </c>
      <c r="K1630" s="20">
        <f>ROUND(1+(SUMPRODUCT(INDEX(CachTinhDiem!$B$8:$E$11,MATCH($B1630,CachTinhDiem!$A$8:$A$11,0),0),$G1630:$J1630)-1)*9/4,1)</f>
        <v>8</v>
      </c>
      <c r="L1630" s="20">
        <f>ROUND(1+(INDEX(CachTinhDiem!$B$15:$E$20,MATCH($C1630,CachTinhDiem!$A$15:$A$20,0),MATCH($B1630,CachTinhDiem!$B$14:$E$14,0))-1)*9/4,1)</f>
        <v>7.8</v>
      </c>
      <c r="M1630" s="19">
        <f t="shared" si="25"/>
        <v>9</v>
      </c>
      <c r="N1630" s="23">
        <f>MAX(0,1-M1630*CachTinhDiem!$B$25)</f>
        <v>9.9999999999999978E-2</v>
      </c>
      <c r="O1630" s="20">
        <f>ROUND((CachTinhDiem!$B$23*K1630+CachTinhDiem!$B$24*L1630)*N1630,1)</f>
        <v>0.8</v>
      </c>
      <c r="P1630" s="19" t="s">
        <v>3227</v>
      </c>
    </row>
    <row r="1631" spans="1:16" ht="15" customHeight="1" x14ac:dyDescent="0.35">
      <c r="A1631" s="18" t="s">
        <v>605</v>
      </c>
      <c r="B1631" s="18" t="s">
        <v>3228</v>
      </c>
      <c r="C1631" s="18" t="s">
        <v>103</v>
      </c>
      <c r="D1631" s="19">
        <v>21</v>
      </c>
      <c r="E1631" s="19">
        <v>38</v>
      </c>
      <c r="F1631" s="19">
        <v>37</v>
      </c>
      <c r="G1631" s="19">
        <v>2</v>
      </c>
      <c r="H1631" s="19">
        <v>5</v>
      </c>
      <c r="I1631" s="19">
        <v>3</v>
      </c>
      <c r="J1631" s="19">
        <v>4</v>
      </c>
      <c r="K1631" s="20">
        <f>ROUND(1+(SUMPRODUCT(INDEX(CachTinhDiem!$B$8:$E$11,MATCH($B1631,CachTinhDiem!$A$8:$A$11,0),0),$G1631:$J1631)-1)*9/4,1)</f>
        <v>7.8</v>
      </c>
      <c r="L1631" s="20">
        <f>ROUND(1+(INDEX(CachTinhDiem!$B$15:$E$20,MATCH($C1631,CachTinhDiem!$A$15:$A$20,0),MATCH($B1631,CachTinhDiem!$B$14:$E$14,0))-1)*9/4,1)</f>
        <v>10</v>
      </c>
      <c r="M1631" s="19">
        <f t="shared" si="25"/>
        <v>0</v>
      </c>
      <c r="N1631" s="23">
        <f>MAX(0,1-M1631*CachTinhDiem!$B$25)</f>
        <v>1</v>
      </c>
      <c r="O1631" s="20">
        <f>ROUND((CachTinhDiem!$B$23*K1631+CachTinhDiem!$B$24*L1631)*N1631,1)</f>
        <v>8.5</v>
      </c>
      <c r="P1631" s="19" t="s">
        <v>3227</v>
      </c>
    </row>
    <row r="1632" spans="1:16" ht="15" customHeight="1" x14ac:dyDescent="0.35">
      <c r="A1632" s="18" t="s">
        <v>2044</v>
      </c>
      <c r="B1632" s="18" t="s">
        <v>3229</v>
      </c>
      <c r="C1632" s="18" t="s">
        <v>150</v>
      </c>
      <c r="D1632" s="19">
        <v>12</v>
      </c>
      <c r="E1632" s="19">
        <v>30</v>
      </c>
      <c r="F1632" s="19">
        <v>17</v>
      </c>
      <c r="G1632" s="19">
        <v>3</v>
      </c>
      <c r="H1632" s="19">
        <v>3</v>
      </c>
      <c r="I1632" s="19">
        <v>4</v>
      </c>
      <c r="J1632" s="19">
        <v>2</v>
      </c>
      <c r="K1632" s="20">
        <f>ROUND(1+(SUMPRODUCT(INDEX(CachTinhDiem!$B$8:$E$11,MATCH($B1632,CachTinhDiem!$A$8:$A$11,0),0),$G1632:$J1632)-1)*9/4,1)</f>
        <v>5.5</v>
      </c>
      <c r="L1632" s="20">
        <f>ROUND(1+(INDEX(CachTinhDiem!$B$15:$E$20,MATCH($C1632,CachTinhDiem!$A$15:$A$20,0),MATCH($B1632,CachTinhDiem!$B$14:$E$14,0))-1)*9/4,1)</f>
        <v>7.8</v>
      </c>
      <c r="M1632" s="19">
        <f t="shared" si="25"/>
        <v>0</v>
      </c>
      <c r="N1632" s="23">
        <f>MAX(0,1-M1632*CachTinhDiem!$B$25)</f>
        <v>1</v>
      </c>
      <c r="O1632" s="20">
        <f>ROUND((CachTinhDiem!$B$23*K1632+CachTinhDiem!$B$24*L1632)*N1632,1)</f>
        <v>6.2</v>
      </c>
      <c r="P1632" s="19" t="s">
        <v>3227</v>
      </c>
    </row>
    <row r="1633" spans="1:16" ht="15" customHeight="1" x14ac:dyDescent="0.35">
      <c r="A1633" s="18" t="s">
        <v>3093</v>
      </c>
      <c r="B1633" s="18" t="s">
        <v>3224</v>
      </c>
      <c r="C1633" s="18" t="s">
        <v>150</v>
      </c>
      <c r="D1633" s="19">
        <v>27</v>
      </c>
      <c r="E1633" s="19">
        <v>40</v>
      </c>
      <c r="F1633" s="19">
        <v>20</v>
      </c>
      <c r="G1633" s="19">
        <v>1</v>
      </c>
      <c r="H1633" s="19">
        <v>5</v>
      </c>
      <c r="I1633" s="19">
        <v>2</v>
      </c>
      <c r="J1633" s="19">
        <v>3</v>
      </c>
      <c r="K1633" s="20">
        <f>ROUND(1+(SUMPRODUCT(INDEX(CachTinhDiem!$B$8:$E$11,MATCH($B1633,CachTinhDiem!$A$8:$A$11,0),0),$G1633:$J1633)-1)*9/4,1)</f>
        <v>4.4000000000000004</v>
      </c>
      <c r="L1633" s="20">
        <f>ROUND(1+(INDEX(CachTinhDiem!$B$15:$E$20,MATCH($C1633,CachTinhDiem!$A$15:$A$20,0),MATCH($B1633,CachTinhDiem!$B$14:$E$14,0))-1)*9/4,1)</f>
        <v>3.3</v>
      </c>
      <c r="M1633" s="19">
        <f t="shared" si="25"/>
        <v>7</v>
      </c>
      <c r="N1633" s="23">
        <f>MAX(0,1-M1633*CachTinhDiem!$B$25)</f>
        <v>0.29999999999999993</v>
      </c>
      <c r="O1633" s="20">
        <f>ROUND((CachTinhDiem!$B$23*K1633+CachTinhDiem!$B$24*L1633)*N1633,1)</f>
        <v>1.2</v>
      </c>
      <c r="P1633" s="19" t="s">
        <v>3227</v>
      </c>
    </row>
    <row r="1634" spans="1:16" ht="15" customHeight="1" x14ac:dyDescent="0.35">
      <c r="A1634" s="18" t="s">
        <v>1767</v>
      </c>
      <c r="B1634" s="18" t="s">
        <v>3224</v>
      </c>
      <c r="C1634" s="18" t="s">
        <v>115</v>
      </c>
      <c r="D1634" s="19">
        <v>6</v>
      </c>
      <c r="E1634" s="19">
        <v>20</v>
      </c>
      <c r="F1634" s="19">
        <v>29</v>
      </c>
      <c r="G1634" s="19">
        <v>4</v>
      </c>
      <c r="H1634" s="19">
        <v>2</v>
      </c>
      <c r="I1634" s="19">
        <v>2</v>
      </c>
      <c r="J1634" s="19">
        <v>1</v>
      </c>
      <c r="K1634" s="20">
        <f>ROUND(1+(SUMPRODUCT(INDEX(CachTinhDiem!$B$8:$E$11,MATCH($B1634,CachTinhDiem!$A$8:$A$11,0),0),$G1634:$J1634)-1)*9/4,1)</f>
        <v>3.9</v>
      </c>
      <c r="L1634" s="20">
        <f>ROUND(1+(INDEX(CachTinhDiem!$B$15:$E$20,MATCH($C1634,CachTinhDiem!$A$15:$A$20,0),MATCH($B1634,CachTinhDiem!$B$14:$E$14,0))-1)*9/4,1)</f>
        <v>7.8</v>
      </c>
      <c r="M1634" s="19">
        <f t="shared" si="25"/>
        <v>9</v>
      </c>
      <c r="N1634" s="23">
        <f>MAX(0,1-M1634*CachTinhDiem!$B$25)</f>
        <v>9.9999999999999978E-2</v>
      </c>
      <c r="O1634" s="20">
        <f>ROUND((CachTinhDiem!$B$23*K1634+CachTinhDiem!$B$24*L1634)*N1634,1)</f>
        <v>0.5</v>
      </c>
      <c r="P1634" s="19" t="s">
        <v>3227</v>
      </c>
    </row>
    <row r="1635" spans="1:16" ht="15" customHeight="1" x14ac:dyDescent="0.35">
      <c r="A1635" s="18" t="s">
        <v>1611</v>
      </c>
      <c r="B1635" s="18" t="s">
        <v>3229</v>
      </c>
      <c r="C1635" s="18" t="s">
        <v>110</v>
      </c>
      <c r="D1635" s="19">
        <v>19</v>
      </c>
      <c r="E1635" s="19">
        <v>35</v>
      </c>
      <c r="F1635" s="19">
        <v>34</v>
      </c>
      <c r="G1635" s="19">
        <v>2</v>
      </c>
      <c r="H1635" s="19">
        <v>4</v>
      </c>
      <c r="I1635" s="19">
        <v>2</v>
      </c>
      <c r="J1635" s="19">
        <v>4</v>
      </c>
      <c r="K1635" s="20">
        <f>ROUND(1+(SUMPRODUCT(INDEX(CachTinhDiem!$B$8:$E$11,MATCH($B1635,CachTinhDiem!$A$8:$A$11,0),0),$G1635:$J1635)-1)*9/4,1)</f>
        <v>6</v>
      </c>
      <c r="L1635" s="20">
        <f>ROUND(1+(INDEX(CachTinhDiem!$B$15:$E$20,MATCH($C1635,CachTinhDiem!$A$15:$A$20,0),MATCH($B1635,CachTinhDiem!$B$14:$E$14,0))-1)*9/4,1)</f>
        <v>7.8</v>
      </c>
      <c r="M1635" s="19">
        <f t="shared" si="25"/>
        <v>0</v>
      </c>
      <c r="N1635" s="23">
        <f>MAX(0,1-M1635*CachTinhDiem!$B$25)</f>
        <v>1</v>
      </c>
      <c r="O1635" s="20">
        <f>ROUND((CachTinhDiem!$B$23*K1635+CachTinhDiem!$B$24*L1635)*N1635,1)</f>
        <v>6.5</v>
      </c>
      <c r="P1635" s="19" t="s">
        <v>3227</v>
      </c>
    </row>
    <row r="1636" spans="1:16" ht="15" customHeight="1" x14ac:dyDescent="0.35">
      <c r="A1636" s="18" t="s">
        <v>1207</v>
      </c>
      <c r="B1636" s="18" t="s">
        <v>3228</v>
      </c>
      <c r="C1636" s="18" t="s">
        <v>103</v>
      </c>
      <c r="D1636" s="19">
        <v>5</v>
      </c>
      <c r="E1636" s="19">
        <v>11</v>
      </c>
      <c r="F1636" s="19">
        <v>9</v>
      </c>
      <c r="G1636" s="19">
        <v>5</v>
      </c>
      <c r="H1636" s="19">
        <v>1</v>
      </c>
      <c r="I1636" s="19">
        <v>2</v>
      </c>
      <c r="J1636" s="19">
        <v>5</v>
      </c>
      <c r="K1636" s="20">
        <f>ROUND(1+(SUMPRODUCT(INDEX(CachTinhDiem!$B$8:$E$11,MATCH($B1636,CachTinhDiem!$A$8:$A$11,0),0),$G1636:$J1636)-1)*9/4,1)</f>
        <v>6.9</v>
      </c>
      <c r="L1636" s="20">
        <f>ROUND(1+(INDEX(CachTinhDiem!$B$15:$E$20,MATCH($C1636,CachTinhDiem!$A$15:$A$20,0),MATCH($B1636,CachTinhDiem!$B$14:$E$14,0))-1)*9/4,1)</f>
        <v>10</v>
      </c>
      <c r="M1636" s="19">
        <f t="shared" si="25"/>
        <v>0</v>
      </c>
      <c r="N1636" s="23">
        <f>MAX(0,1-M1636*CachTinhDiem!$B$25)</f>
        <v>1</v>
      </c>
      <c r="O1636" s="20">
        <f>ROUND((CachTinhDiem!$B$23*K1636+CachTinhDiem!$B$24*L1636)*N1636,1)</f>
        <v>7.8</v>
      </c>
      <c r="P1636" s="19" t="s">
        <v>3227</v>
      </c>
    </row>
    <row r="1637" spans="1:16" ht="15" customHeight="1" x14ac:dyDescent="0.35">
      <c r="A1637" s="18" t="s">
        <v>285</v>
      </c>
      <c r="B1637" s="18" t="s">
        <v>3226</v>
      </c>
      <c r="C1637" s="18" t="s">
        <v>90</v>
      </c>
      <c r="D1637" s="19">
        <v>9</v>
      </c>
      <c r="E1637" s="19">
        <v>22</v>
      </c>
      <c r="F1637" s="19">
        <v>8</v>
      </c>
      <c r="G1637" s="19">
        <v>4</v>
      </c>
      <c r="H1637" s="19">
        <v>2</v>
      </c>
      <c r="I1637" s="19">
        <v>3</v>
      </c>
      <c r="J1637" s="19">
        <v>2</v>
      </c>
      <c r="K1637" s="20">
        <f>ROUND(1+(SUMPRODUCT(INDEX(CachTinhDiem!$B$8:$E$11,MATCH($B1637,CachTinhDiem!$A$8:$A$11,0),0),$G1637:$J1637)-1)*9/4,1)</f>
        <v>4.4000000000000004</v>
      </c>
      <c r="L1637" s="20">
        <f>ROUND(1+(INDEX(CachTinhDiem!$B$15:$E$20,MATCH($C1637,CachTinhDiem!$A$15:$A$20,0),MATCH($B1637,CachTinhDiem!$B$14:$E$14,0))-1)*9/4,1)</f>
        <v>7.8</v>
      </c>
      <c r="M1637" s="19">
        <f t="shared" si="25"/>
        <v>1</v>
      </c>
      <c r="N1637" s="23">
        <f>MAX(0,1-M1637*CachTinhDiem!$B$25)</f>
        <v>0.9</v>
      </c>
      <c r="O1637" s="20">
        <f>ROUND((CachTinhDiem!$B$23*K1637+CachTinhDiem!$B$24*L1637)*N1637,1)</f>
        <v>4.9000000000000004</v>
      </c>
      <c r="P1637" s="19" t="s">
        <v>3227</v>
      </c>
    </row>
    <row r="1638" spans="1:16" ht="15" customHeight="1" x14ac:dyDescent="0.35">
      <c r="A1638" s="18" t="s">
        <v>1063</v>
      </c>
      <c r="B1638" s="18" t="s">
        <v>3224</v>
      </c>
      <c r="C1638" s="18" t="s">
        <v>90</v>
      </c>
      <c r="D1638" s="19">
        <v>5</v>
      </c>
      <c r="E1638" s="19">
        <v>12</v>
      </c>
      <c r="F1638" s="19">
        <v>25</v>
      </c>
      <c r="G1638" s="19">
        <v>4</v>
      </c>
      <c r="H1638" s="19">
        <v>2</v>
      </c>
      <c r="I1638" s="19">
        <v>2</v>
      </c>
      <c r="J1638" s="19">
        <v>3</v>
      </c>
      <c r="K1638" s="20">
        <f>ROUND(1+(SUMPRODUCT(INDEX(CachTinhDiem!$B$8:$E$11,MATCH($B1638,CachTinhDiem!$A$8:$A$11,0),0),$G1638:$J1638)-1)*9/4,1)</f>
        <v>4.4000000000000004</v>
      </c>
      <c r="L1638" s="20">
        <f>ROUND(1+(INDEX(CachTinhDiem!$B$15:$E$20,MATCH($C1638,CachTinhDiem!$A$15:$A$20,0),MATCH($B1638,CachTinhDiem!$B$14:$E$14,0))-1)*9/4,1)</f>
        <v>5.5</v>
      </c>
      <c r="M1638" s="19">
        <f t="shared" si="25"/>
        <v>13</v>
      </c>
      <c r="N1638" s="23">
        <f>MAX(0,1-M1638*CachTinhDiem!$B$25)</f>
        <v>0</v>
      </c>
      <c r="O1638" s="20">
        <f>ROUND((CachTinhDiem!$B$23*K1638+CachTinhDiem!$B$24*L1638)*N1638,1)</f>
        <v>0</v>
      </c>
      <c r="P1638" s="19" t="s">
        <v>3227</v>
      </c>
    </row>
    <row r="1639" spans="1:16" ht="15" customHeight="1" x14ac:dyDescent="0.35">
      <c r="A1639" s="18" t="s">
        <v>2855</v>
      </c>
      <c r="B1639" s="18" t="s">
        <v>3226</v>
      </c>
      <c r="C1639" s="18" t="s">
        <v>103</v>
      </c>
      <c r="D1639" s="19">
        <v>14</v>
      </c>
      <c r="E1639" s="19">
        <v>35</v>
      </c>
      <c r="F1639" s="19">
        <v>10</v>
      </c>
      <c r="G1639" s="19">
        <v>3</v>
      </c>
      <c r="H1639" s="19">
        <v>1</v>
      </c>
      <c r="I1639" s="19">
        <v>4</v>
      </c>
      <c r="J1639" s="19">
        <v>4</v>
      </c>
      <c r="K1639" s="20">
        <f>ROUND(1+(SUMPRODUCT(INDEX(CachTinhDiem!$B$8:$E$11,MATCH($B1639,CachTinhDiem!$A$8:$A$11,0),0),$G1639:$J1639)-1)*9/4,1)</f>
        <v>5.7</v>
      </c>
      <c r="L1639" s="20">
        <f>ROUND(1+(INDEX(CachTinhDiem!$B$15:$E$20,MATCH($C1639,CachTinhDiem!$A$15:$A$20,0),MATCH($B1639,CachTinhDiem!$B$14:$E$14,0))-1)*9/4,1)</f>
        <v>3.3</v>
      </c>
      <c r="M1639" s="19">
        <f t="shared" si="25"/>
        <v>4</v>
      </c>
      <c r="N1639" s="23">
        <f>MAX(0,1-M1639*CachTinhDiem!$B$25)</f>
        <v>0.6</v>
      </c>
      <c r="O1639" s="20">
        <f>ROUND((CachTinhDiem!$B$23*K1639+CachTinhDiem!$B$24*L1639)*N1639,1)</f>
        <v>3</v>
      </c>
      <c r="P1639" s="19" t="s">
        <v>3227</v>
      </c>
    </row>
    <row r="1640" spans="1:16" ht="15" customHeight="1" x14ac:dyDescent="0.35">
      <c r="A1640" s="18" t="s">
        <v>2237</v>
      </c>
      <c r="B1640" s="18" t="s">
        <v>3229</v>
      </c>
      <c r="C1640" s="18" t="s">
        <v>150</v>
      </c>
      <c r="D1640" s="19">
        <v>21</v>
      </c>
      <c r="E1640" s="19">
        <v>36</v>
      </c>
      <c r="F1640" s="19">
        <v>22</v>
      </c>
      <c r="G1640" s="19">
        <v>1</v>
      </c>
      <c r="H1640" s="19">
        <v>4</v>
      </c>
      <c r="I1640" s="19">
        <v>2</v>
      </c>
      <c r="J1640" s="19">
        <v>4</v>
      </c>
      <c r="K1640" s="20">
        <f>ROUND(1+(SUMPRODUCT(INDEX(CachTinhDiem!$B$8:$E$11,MATCH($B1640,CachTinhDiem!$A$8:$A$11,0),0),$G1640:$J1640)-1)*9/4,1)</f>
        <v>5.7</v>
      </c>
      <c r="L1640" s="20">
        <f>ROUND(1+(INDEX(CachTinhDiem!$B$15:$E$20,MATCH($C1640,CachTinhDiem!$A$15:$A$20,0),MATCH($B1640,CachTinhDiem!$B$14:$E$14,0))-1)*9/4,1)</f>
        <v>7.8</v>
      </c>
      <c r="M1640" s="19">
        <f t="shared" si="25"/>
        <v>0</v>
      </c>
      <c r="N1640" s="23">
        <f>MAX(0,1-M1640*CachTinhDiem!$B$25)</f>
        <v>1</v>
      </c>
      <c r="O1640" s="20">
        <f>ROUND((CachTinhDiem!$B$23*K1640+CachTinhDiem!$B$24*L1640)*N1640,1)</f>
        <v>6.3</v>
      </c>
      <c r="P1640" s="19" t="s">
        <v>3227</v>
      </c>
    </row>
    <row r="1641" spans="1:16" ht="15" customHeight="1" x14ac:dyDescent="0.35">
      <c r="A1641" s="18" t="s">
        <v>1385</v>
      </c>
      <c r="B1641" s="18" t="s">
        <v>3226</v>
      </c>
      <c r="C1641" s="18" t="s">
        <v>115</v>
      </c>
      <c r="D1641" s="19">
        <v>5</v>
      </c>
      <c r="E1641" s="19">
        <v>14</v>
      </c>
      <c r="F1641" s="19">
        <v>15</v>
      </c>
      <c r="G1641" s="19">
        <v>4</v>
      </c>
      <c r="H1641" s="19">
        <v>1</v>
      </c>
      <c r="I1641" s="19">
        <v>2</v>
      </c>
      <c r="J1641" s="19">
        <v>3</v>
      </c>
      <c r="K1641" s="20">
        <f>ROUND(1+(SUMPRODUCT(INDEX(CachTinhDiem!$B$8:$E$11,MATCH($B1641,CachTinhDiem!$A$8:$A$11,0),0),$G1641:$J1641)-1)*9/4,1)</f>
        <v>3</v>
      </c>
      <c r="L1641" s="20">
        <f>ROUND(1+(INDEX(CachTinhDiem!$B$15:$E$20,MATCH($C1641,CachTinhDiem!$A$15:$A$20,0),MATCH($B1641,CachTinhDiem!$B$14:$E$14,0))-1)*9/4,1)</f>
        <v>10</v>
      </c>
      <c r="M1641" s="19">
        <f t="shared" si="25"/>
        <v>1</v>
      </c>
      <c r="N1641" s="23">
        <f>MAX(0,1-M1641*CachTinhDiem!$B$25)</f>
        <v>0.9</v>
      </c>
      <c r="O1641" s="20">
        <f>ROUND((CachTinhDiem!$B$23*K1641+CachTinhDiem!$B$24*L1641)*N1641,1)</f>
        <v>4.5999999999999996</v>
      </c>
      <c r="P1641" s="19" t="s">
        <v>3225</v>
      </c>
    </row>
    <row r="1642" spans="1:16" ht="15" customHeight="1" x14ac:dyDescent="0.35">
      <c r="A1642" s="18" t="s">
        <v>1081</v>
      </c>
      <c r="B1642" s="18" t="s">
        <v>3226</v>
      </c>
      <c r="C1642" s="18" t="s">
        <v>115</v>
      </c>
      <c r="D1642" s="19">
        <v>5</v>
      </c>
      <c r="E1642" s="19">
        <v>12</v>
      </c>
      <c r="F1642" s="19">
        <v>21</v>
      </c>
      <c r="G1642" s="19">
        <v>4</v>
      </c>
      <c r="H1642" s="19">
        <v>1</v>
      </c>
      <c r="I1642" s="19">
        <v>1</v>
      </c>
      <c r="J1642" s="19">
        <v>2</v>
      </c>
      <c r="K1642" s="20">
        <f>ROUND(1+(SUMPRODUCT(INDEX(CachTinhDiem!$B$8:$E$11,MATCH($B1642,CachTinhDiem!$A$8:$A$11,0),0),$G1642:$J1642)-1)*9/4,1)</f>
        <v>1.5</v>
      </c>
      <c r="L1642" s="20">
        <f>ROUND(1+(INDEX(CachTinhDiem!$B$15:$E$20,MATCH($C1642,CachTinhDiem!$A$15:$A$20,0),MATCH($B1642,CachTinhDiem!$B$14:$E$14,0))-1)*9/4,1)</f>
        <v>10</v>
      </c>
      <c r="M1642" s="19">
        <f t="shared" si="25"/>
        <v>9</v>
      </c>
      <c r="N1642" s="23">
        <f>MAX(0,1-M1642*CachTinhDiem!$B$25)</f>
        <v>9.9999999999999978E-2</v>
      </c>
      <c r="O1642" s="20">
        <f>ROUND((CachTinhDiem!$B$23*K1642+CachTinhDiem!$B$24*L1642)*N1642,1)</f>
        <v>0.4</v>
      </c>
      <c r="P1642" s="19" t="s">
        <v>3227</v>
      </c>
    </row>
    <row r="1643" spans="1:16" ht="15" customHeight="1" x14ac:dyDescent="0.35">
      <c r="A1643" s="18" t="s">
        <v>2100</v>
      </c>
      <c r="B1643" s="18" t="s">
        <v>3226</v>
      </c>
      <c r="C1643" s="18" t="s">
        <v>138</v>
      </c>
      <c r="D1643" s="19">
        <v>13</v>
      </c>
      <c r="E1643" s="19">
        <v>33</v>
      </c>
      <c r="F1643" s="19">
        <v>35</v>
      </c>
      <c r="G1643" s="19">
        <v>2</v>
      </c>
      <c r="H1643" s="19">
        <v>3</v>
      </c>
      <c r="I1643" s="19">
        <v>4</v>
      </c>
      <c r="J1643" s="19">
        <v>2</v>
      </c>
      <c r="K1643" s="20">
        <f>ROUND(1+(SUMPRODUCT(INDEX(CachTinhDiem!$B$8:$E$11,MATCH($B1643,CachTinhDiem!$A$8:$A$11,0),0),$G1643:$J1643)-1)*9/4,1)</f>
        <v>6.2</v>
      </c>
      <c r="L1643" s="20">
        <f>ROUND(1+(INDEX(CachTinhDiem!$B$15:$E$20,MATCH($C1643,CachTinhDiem!$A$15:$A$20,0),MATCH($B1643,CachTinhDiem!$B$14:$E$14,0))-1)*9/4,1)</f>
        <v>7.8</v>
      </c>
      <c r="M1643" s="19">
        <f t="shared" si="25"/>
        <v>2</v>
      </c>
      <c r="N1643" s="23">
        <f>MAX(0,1-M1643*CachTinhDiem!$B$25)</f>
        <v>0.8</v>
      </c>
      <c r="O1643" s="20">
        <f>ROUND((CachTinhDiem!$B$23*K1643+CachTinhDiem!$B$24*L1643)*N1643,1)</f>
        <v>5.3</v>
      </c>
      <c r="P1643" s="19" t="s">
        <v>3227</v>
      </c>
    </row>
    <row r="1644" spans="1:16" ht="15" customHeight="1" x14ac:dyDescent="0.35">
      <c r="A1644" s="18" t="s">
        <v>1273</v>
      </c>
      <c r="B1644" s="18" t="s">
        <v>3226</v>
      </c>
      <c r="C1644" s="18" t="s">
        <v>115</v>
      </c>
      <c r="D1644" s="19">
        <v>5</v>
      </c>
      <c r="E1644" s="19">
        <v>10</v>
      </c>
      <c r="F1644" s="19">
        <v>28</v>
      </c>
      <c r="G1644" s="19">
        <v>4</v>
      </c>
      <c r="H1644" s="19">
        <v>1</v>
      </c>
      <c r="I1644" s="19">
        <v>2</v>
      </c>
      <c r="J1644" s="19">
        <v>2</v>
      </c>
      <c r="K1644" s="20">
        <f>ROUND(1+(SUMPRODUCT(INDEX(CachTinhDiem!$B$8:$E$11,MATCH($B1644,CachTinhDiem!$A$8:$A$11,0),0),$G1644:$J1644)-1)*9/4,1)</f>
        <v>2.6</v>
      </c>
      <c r="L1644" s="20">
        <f>ROUND(1+(INDEX(CachTinhDiem!$B$15:$E$20,MATCH($C1644,CachTinhDiem!$A$15:$A$20,0),MATCH($B1644,CachTinhDiem!$B$14:$E$14,0))-1)*9/4,1)</f>
        <v>10</v>
      </c>
      <c r="M1644" s="19">
        <f t="shared" si="25"/>
        <v>18</v>
      </c>
      <c r="N1644" s="23">
        <f>MAX(0,1-M1644*CachTinhDiem!$B$25)</f>
        <v>0</v>
      </c>
      <c r="O1644" s="20">
        <f>ROUND((CachTinhDiem!$B$23*K1644+CachTinhDiem!$B$24*L1644)*N1644,1)</f>
        <v>0</v>
      </c>
      <c r="P1644" s="19" t="s">
        <v>3227</v>
      </c>
    </row>
    <row r="1645" spans="1:16" ht="15" customHeight="1" x14ac:dyDescent="0.35">
      <c r="A1645" s="18" t="s">
        <v>2544</v>
      </c>
      <c r="B1645" s="18" t="s">
        <v>3229</v>
      </c>
      <c r="C1645" s="18" t="s">
        <v>90</v>
      </c>
      <c r="D1645" s="19">
        <v>8</v>
      </c>
      <c r="E1645" s="19">
        <v>40</v>
      </c>
      <c r="F1645" s="19">
        <v>24</v>
      </c>
      <c r="G1645" s="19">
        <v>2</v>
      </c>
      <c r="H1645" s="19">
        <v>5</v>
      </c>
      <c r="I1645" s="19">
        <v>4</v>
      </c>
      <c r="J1645" s="19">
        <v>3</v>
      </c>
      <c r="K1645" s="20">
        <f>ROUND(1+(SUMPRODUCT(INDEX(CachTinhDiem!$B$8:$E$11,MATCH($B1645,CachTinhDiem!$A$8:$A$11,0),0),$G1645:$J1645)-1)*9/4,1)</f>
        <v>7.3</v>
      </c>
      <c r="L1645" s="20">
        <f>ROUND(1+(INDEX(CachTinhDiem!$B$15:$E$20,MATCH($C1645,CachTinhDiem!$A$15:$A$20,0),MATCH($B1645,CachTinhDiem!$B$14:$E$14,0))-1)*9/4,1)</f>
        <v>7.8</v>
      </c>
      <c r="M1645" s="19">
        <f t="shared" si="25"/>
        <v>0</v>
      </c>
      <c r="N1645" s="23">
        <f>MAX(0,1-M1645*CachTinhDiem!$B$25)</f>
        <v>1</v>
      </c>
      <c r="O1645" s="20">
        <f>ROUND((CachTinhDiem!$B$23*K1645+CachTinhDiem!$B$24*L1645)*N1645,1)</f>
        <v>7.5</v>
      </c>
      <c r="P1645" s="19" t="s">
        <v>3227</v>
      </c>
    </row>
    <row r="1646" spans="1:16" ht="15" customHeight="1" x14ac:dyDescent="0.35">
      <c r="A1646" s="18" t="s">
        <v>3058</v>
      </c>
      <c r="B1646" s="18" t="s">
        <v>3228</v>
      </c>
      <c r="C1646" s="18" t="s">
        <v>115</v>
      </c>
      <c r="D1646" s="19">
        <v>19</v>
      </c>
      <c r="E1646" s="19">
        <v>40</v>
      </c>
      <c r="F1646" s="19">
        <v>36</v>
      </c>
      <c r="G1646" s="19">
        <v>2</v>
      </c>
      <c r="H1646" s="19">
        <v>2</v>
      </c>
      <c r="I1646" s="19">
        <v>4</v>
      </c>
      <c r="J1646" s="19">
        <v>2</v>
      </c>
      <c r="K1646" s="20">
        <f>ROUND(1+(SUMPRODUCT(INDEX(CachTinhDiem!$B$8:$E$11,MATCH($B1646,CachTinhDiem!$A$8:$A$11,0),0),$G1646:$J1646)-1)*9/4,1)</f>
        <v>4.2</v>
      </c>
      <c r="L1646" s="20">
        <f>ROUND(1+(INDEX(CachTinhDiem!$B$15:$E$20,MATCH($C1646,CachTinhDiem!$A$15:$A$20,0),MATCH($B1646,CachTinhDiem!$B$14:$E$14,0))-1)*9/4,1)</f>
        <v>5.5</v>
      </c>
      <c r="M1646" s="19">
        <f t="shared" si="25"/>
        <v>0</v>
      </c>
      <c r="N1646" s="23">
        <f>MAX(0,1-M1646*CachTinhDiem!$B$25)</f>
        <v>1</v>
      </c>
      <c r="O1646" s="20">
        <f>ROUND((CachTinhDiem!$B$23*K1646+CachTinhDiem!$B$24*L1646)*N1646,1)</f>
        <v>4.5999999999999996</v>
      </c>
      <c r="P1646" s="19" t="s">
        <v>3225</v>
      </c>
    </row>
    <row r="1647" spans="1:16" ht="15" customHeight="1" x14ac:dyDescent="0.35">
      <c r="A1647" s="18" t="s">
        <v>2116</v>
      </c>
      <c r="B1647" s="18" t="s">
        <v>3224</v>
      </c>
      <c r="C1647" s="18" t="s">
        <v>103</v>
      </c>
      <c r="D1647" s="19">
        <v>5</v>
      </c>
      <c r="E1647" s="19">
        <v>13</v>
      </c>
      <c r="F1647" s="19">
        <v>23</v>
      </c>
      <c r="G1647" s="19">
        <v>4</v>
      </c>
      <c r="H1647" s="19">
        <v>1</v>
      </c>
      <c r="I1647" s="19">
        <v>2</v>
      </c>
      <c r="J1647" s="19">
        <v>4</v>
      </c>
      <c r="K1647" s="20">
        <f>ROUND(1+(SUMPRODUCT(INDEX(CachTinhDiem!$B$8:$E$11,MATCH($B1647,CachTinhDiem!$A$8:$A$11,0),0),$G1647:$J1647)-1)*9/4,1)</f>
        <v>4.2</v>
      </c>
      <c r="L1647" s="20">
        <f>ROUND(1+(INDEX(CachTinhDiem!$B$15:$E$20,MATCH($C1647,CachTinhDiem!$A$15:$A$20,0),MATCH($B1647,CachTinhDiem!$B$14:$E$14,0))-1)*9/4,1)</f>
        <v>3.3</v>
      </c>
      <c r="M1647" s="19">
        <f t="shared" si="25"/>
        <v>10</v>
      </c>
      <c r="N1647" s="23">
        <f>MAX(0,1-M1647*CachTinhDiem!$B$25)</f>
        <v>0</v>
      </c>
      <c r="O1647" s="20">
        <f>ROUND((CachTinhDiem!$B$23*K1647+CachTinhDiem!$B$24*L1647)*N1647,1)</f>
        <v>0</v>
      </c>
      <c r="P1647" s="19" t="s">
        <v>3225</v>
      </c>
    </row>
    <row r="1648" spans="1:16" ht="15" customHeight="1" x14ac:dyDescent="0.35">
      <c r="A1648" s="18" t="s">
        <v>1609</v>
      </c>
      <c r="B1648" s="18" t="s">
        <v>3229</v>
      </c>
      <c r="C1648" s="18" t="s">
        <v>103</v>
      </c>
      <c r="D1648" s="19">
        <v>5</v>
      </c>
      <c r="E1648" s="19">
        <v>13</v>
      </c>
      <c r="F1648" s="19">
        <v>23</v>
      </c>
      <c r="G1648" s="19">
        <v>4</v>
      </c>
      <c r="H1648" s="19">
        <v>1</v>
      </c>
      <c r="I1648" s="19">
        <v>2</v>
      </c>
      <c r="J1648" s="19">
        <v>4</v>
      </c>
      <c r="K1648" s="20">
        <f>ROUND(1+(SUMPRODUCT(INDEX(CachTinhDiem!$B$8:$E$11,MATCH($B1648,CachTinhDiem!$A$8:$A$11,0),0),$G1648:$J1648)-1)*9/4,1)</f>
        <v>4.4000000000000004</v>
      </c>
      <c r="L1648" s="20">
        <f>ROUND(1+(INDEX(CachTinhDiem!$B$15:$E$20,MATCH($C1648,CachTinhDiem!$A$15:$A$20,0),MATCH($B1648,CachTinhDiem!$B$14:$E$14,0))-1)*9/4,1)</f>
        <v>7.8</v>
      </c>
      <c r="M1648" s="19">
        <f t="shared" si="25"/>
        <v>10</v>
      </c>
      <c r="N1648" s="23">
        <f>MAX(0,1-M1648*CachTinhDiem!$B$25)</f>
        <v>0</v>
      </c>
      <c r="O1648" s="20">
        <f>ROUND((CachTinhDiem!$B$23*K1648+CachTinhDiem!$B$24*L1648)*N1648,1)</f>
        <v>0</v>
      </c>
      <c r="P1648" s="19" t="s">
        <v>3225</v>
      </c>
    </row>
    <row r="1649" spans="1:16" ht="15" customHeight="1" x14ac:dyDescent="0.35">
      <c r="A1649" s="18" t="s">
        <v>2732</v>
      </c>
      <c r="B1649" s="18" t="s">
        <v>3224</v>
      </c>
      <c r="C1649" s="18" t="s">
        <v>103</v>
      </c>
      <c r="D1649" s="19">
        <v>7</v>
      </c>
      <c r="E1649" s="19">
        <v>34</v>
      </c>
      <c r="F1649" s="19">
        <v>29</v>
      </c>
      <c r="G1649" s="19">
        <v>4</v>
      </c>
      <c r="H1649" s="19">
        <v>1</v>
      </c>
      <c r="I1649" s="19">
        <v>2</v>
      </c>
      <c r="J1649" s="19">
        <v>5</v>
      </c>
      <c r="K1649" s="20">
        <f>ROUND(1+(SUMPRODUCT(INDEX(CachTinhDiem!$B$8:$E$11,MATCH($B1649,CachTinhDiem!$A$8:$A$11,0),0),$G1649:$J1649)-1)*9/4,1)</f>
        <v>4.4000000000000004</v>
      </c>
      <c r="L1649" s="20">
        <f>ROUND(1+(INDEX(CachTinhDiem!$B$15:$E$20,MATCH($C1649,CachTinhDiem!$A$15:$A$20,0),MATCH($B1649,CachTinhDiem!$B$14:$E$14,0))-1)*9/4,1)</f>
        <v>3.3</v>
      </c>
      <c r="M1649" s="19">
        <f t="shared" si="25"/>
        <v>0</v>
      </c>
      <c r="N1649" s="23">
        <f>MAX(0,1-M1649*CachTinhDiem!$B$25)</f>
        <v>1</v>
      </c>
      <c r="O1649" s="20">
        <f>ROUND((CachTinhDiem!$B$23*K1649+CachTinhDiem!$B$24*L1649)*N1649,1)</f>
        <v>4.0999999999999996</v>
      </c>
      <c r="P1649" s="19" t="s">
        <v>3227</v>
      </c>
    </row>
    <row r="1650" spans="1:16" ht="15" customHeight="1" x14ac:dyDescent="0.35">
      <c r="A1650" s="18" t="s">
        <v>1421</v>
      </c>
      <c r="B1650" s="18" t="s">
        <v>3229</v>
      </c>
      <c r="C1650" s="18" t="s">
        <v>115</v>
      </c>
      <c r="D1650" s="19">
        <v>10</v>
      </c>
      <c r="E1650" s="19">
        <v>27</v>
      </c>
      <c r="F1650" s="19">
        <v>7</v>
      </c>
      <c r="G1650" s="19">
        <v>3</v>
      </c>
      <c r="H1650" s="19">
        <v>3</v>
      </c>
      <c r="I1650" s="19">
        <v>4</v>
      </c>
      <c r="J1650" s="19">
        <v>3</v>
      </c>
      <c r="K1650" s="20">
        <f>ROUND(1+(SUMPRODUCT(INDEX(CachTinhDiem!$B$8:$E$11,MATCH($B1650,CachTinhDiem!$A$8:$A$11,0),0),$G1650:$J1650)-1)*9/4,1)</f>
        <v>6.2</v>
      </c>
      <c r="L1650" s="20">
        <f>ROUND(1+(INDEX(CachTinhDiem!$B$15:$E$20,MATCH($C1650,CachTinhDiem!$A$15:$A$20,0),MATCH($B1650,CachTinhDiem!$B$14:$E$14,0))-1)*9/4,1)</f>
        <v>10</v>
      </c>
      <c r="M1650" s="19">
        <f t="shared" si="25"/>
        <v>3</v>
      </c>
      <c r="N1650" s="23">
        <f>MAX(0,1-M1650*CachTinhDiem!$B$25)</f>
        <v>0.7</v>
      </c>
      <c r="O1650" s="20">
        <f>ROUND((CachTinhDiem!$B$23*K1650+CachTinhDiem!$B$24*L1650)*N1650,1)</f>
        <v>5.0999999999999996</v>
      </c>
      <c r="P1650" s="19" t="s">
        <v>3227</v>
      </c>
    </row>
    <row r="1651" spans="1:16" ht="15" customHeight="1" x14ac:dyDescent="0.35">
      <c r="A1651" s="18" t="s">
        <v>2514</v>
      </c>
      <c r="B1651" s="18" t="s">
        <v>3226</v>
      </c>
      <c r="C1651" s="18" t="s">
        <v>103</v>
      </c>
      <c r="D1651" s="19">
        <v>19</v>
      </c>
      <c r="E1651" s="19">
        <v>33</v>
      </c>
      <c r="F1651" s="19">
        <v>36</v>
      </c>
      <c r="G1651" s="19">
        <v>2</v>
      </c>
      <c r="H1651" s="19">
        <v>4</v>
      </c>
      <c r="I1651" s="19">
        <v>2</v>
      </c>
      <c r="J1651" s="19">
        <v>5</v>
      </c>
      <c r="K1651" s="20">
        <f>ROUND(1+(SUMPRODUCT(INDEX(CachTinhDiem!$B$8:$E$11,MATCH($B1651,CachTinhDiem!$A$8:$A$11,0),0),$G1651:$J1651)-1)*9/4,1)</f>
        <v>6</v>
      </c>
      <c r="L1651" s="20">
        <f>ROUND(1+(INDEX(CachTinhDiem!$B$15:$E$20,MATCH($C1651,CachTinhDiem!$A$15:$A$20,0),MATCH($B1651,CachTinhDiem!$B$14:$E$14,0))-1)*9/4,1)</f>
        <v>3.3</v>
      </c>
      <c r="M1651" s="19">
        <f t="shared" si="25"/>
        <v>3</v>
      </c>
      <c r="N1651" s="23">
        <f>MAX(0,1-M1651*CachTinhDiem!$B$25)</f>
        <v>0.7</v>
      </c>
      <c r="O1651" s="20">
        <f>ROUND((CachTinhDiem!$B$23*K1651+CachTinhDiem!$B$24*L1651)*N1651,1)</f>
        <v>3.6</v>
      </c>
      <c r="P1651" s="19" t="s">
        <v>3227</v>
      </c>
    </row>
    <row r="1652" spans="1:16" ht="15" customHeight="1" x14ac:dyDescent="0.35">
      <c r="A1652" s="18" t="s">
        <v>2893</v>
      </c>
      <c r="B1652" s="18" t="s">
        <v>3228</v>
      </c>
      <c r="C1652" s="18" t="s">
        <v>150</v>
      </c>
      <c r="D1652" s="19">
        <v>13</v>
      </c>
      <c r="E1652" s="19">
        <v>35</v>
      </c>
      <c r="F1652" s="19">
        <v>27</v>
      </c>
      <c r="G1652" s="19">
        <v>3</v>
      </c>
      <c r="H1652" s="19">
        <v>2</v>
      </c>
      <c r="I1652" s="19">
        <v>3</v>
      </c>
      <c r="J1652" s="19">
        <v>3</v>
      </c>
      <c r="K1652" s="20">
        <f>ROUND(1+(SUMPRODUCT(INDEX(CachTinhDiem!$B$8:$E$11,MATCH($B1652,CachTinhDiem!$A$8:$A$11,0),0),$G1652:$J1652)-1)*9/4,1)</f>
        <v>5.0999999999999996</v>
      </c>
      <c r="L1652" s="20">
        <f>ROUND(1+(INDEX(CachTinhDiem!$B$15:$E$20,MATCH($C1652,CachTinhDiem!$A$15:$A$20,0),MATCH($B1652,CachTinhDiem!$B$14:$E$14,0))-1)*9/4,1)</f>
        <v>5.5</v>
      </c>
      <c r="M1652" s="19">
        <f t="shared" si="25"/>
        <v>0</v>
      </c>
      <c r="N1652" s="23">
        <f>MAX(0,1-M1652*CachTinhDiem!$B$25)</f>
        <v>1</v>
      </c>
      <c r="O1652" s="20">
        <f>ROUND((CachTinhDiem!$B$23*K1652+CachTinhDiem!$B$24*L1652)*N1652,1)</f>
        <v>5.2</v>
      </c>
      <c r="P1652" s="19" t="s">
        <v>3227</v>
      </c>
    </row>
    <row r="1653" spans="1:16" ht="15" customHeight="1" x14ac:dyDescent="0.35">
      <c r="A1653" s="18" t="s">
        <v>2388</v>
      </c>
      <c r="B1653" s="18" t="s">
        <v>3229</v>
      </c>
      <c r="C1653" s="18" t="s">
        <v>110</v>
      </c>
      <c r="D1653" s="19">
        <v>5</v>
      </c>
      <c r="E1653" s="19">
        <v>13</v>
      </c>
      <c r="F1653" s="19">
        <v>16</v>
      </c>
      <c r="G1653" s="19">
        <v>4</v>
      </c>
      <c r="H1653" s="19">
        <v>1</v>
      </c>
      <c r="I1653" s="19">
        <v>2</v>
      </c>
      <c r="J1653" s="19">
        <v>4</v>
      </c>
      <c r="K1653" s="20">
        <f>ROUND(1+(SUMPRODUCT(INDEX(CachTinhDiem!$B$8:$E$11,MATCH($B1653,CachTinhDiem!$A$8:$A$11,0),0),$G1653:$J1653)-1)*9/4,1)</f>
        <v>4.4000000000000004</v>
      </c>
      <c r="L1653" s="20">
        <f>ROUND(1+(INDEX(CachTinhDiem!$B$15:$E$20,MATCH($C1653,CachTinhDiem!$A$15:$A$20,0),MATCH($B1653,CachTinhDiem!$B$14:$E$14,0))-1)*9/4,1)</f>
        <v>7.8</v>
      </c>
      <c r="M1653" s="19">
        <f t="shared" si="25"/>
        <v>3</v>
      </c>
      <c r="N1653" s="23">
        <f>MAX(0,1-M1653*CachTinhDiem!$B$25)</f>
        <v>0.7</v>
      </c>
      <c r="O1653" s="20">
        <f>ROUND((CachTinhDiem!$B$23*K1653+CachTinhDiem!$B$24*L1653)*N1653,1)</f>
        <v>3.8</v>
      </c>
      <c r="P1653" s="19" t="s">
        <v>3227</v>
      </c>
    </row>
    <row r="1654" spans="1:16" ht="15" customHeight="1" x14ac:dyDescent="0.35">
      <c r="A1654" s="18" t="s">
        <v>1499</v>
      </c>
      <c r="B1654" s="18" t="s">
        <v>3226</v>
      </c>
      <c r="C1654" s="18" t="s">
        <v>110</v>
      </c>
      <c r="D1654" s="19">
        <v>5</v>
      </c>
      <c r="E1654" s="19">
        <v>17</v>
      </c>
      <c r="F1654" s="19">
        <v>27</v>
      </c>
      <c r="G1654" s="19">
        <v>3</v>
      </c>
      <c r="H1654" s="19">
        <v>2</v>
      </c>
      <c r="I1654" s="19">
        <v>4</v>
      </c>
      <c r="J1654" s="19">
        <v>3</v>
      </c>
      <c r="K1654" s="20">
        <f>ROUND(1+(SUMPRODUCT(INDEX(CachTinhDiem!$B$8:$E$11,MATCH($B1654,CachTinhDiem!$A$8:$A$11,0),0),$G1654:$J1654)-1)*9/4,1)</f>
        <v>6</v>
      </c>
      <c r="L1654" s="20">
        <f>ROUND(1+(INDEX(CachTinhDiem!$B$15:$E$20,MATCH($C1654,CachTinhDiem!$A$15:$A$20,0),MATCH($B1654,CachTinhDiem!$B$14:$E$14,0))-1)*9/4,1)</f>
        <v>5.5</v>
      </c>
      <c r="M1654" s="19">
        <f t="shared" si="25"/>
        <v>10</v>
      </c>
      <c r="N1654" s="23">
        <f>MAX(0,1-M1654*CachTinhDiem!$B$25)</f>
        <v>0</v>
      </c>
      <c r="O1654" s="20">
        <f>ROUND((CachTinhDiem!$B$23*K1654+CachTinhDiem!$B$24*L1654)*N1654,1)</f>
        <v>0</v>
      </c>
      <c r="P1654" s="19" t="s">
        <v>3225</v>
      </c>
    </row>
    <row r="1655" spans="1:16" ht="15" customHeight="1" x14ac:dyDescent="0.35">
      <c r="A1655" s="18" t="s">
        <v>2518</v>
      </c>
      <c r="B1655" s="18" t="s">
        <v>3224</v>
      </c>
      <c r="C1655" s="18" t="s">
        <v>103</v>
      </c>
      <c r="D1655" s="19">
        <v>21</v>
      </c>
      <c r="E1655" s="19">
        <v>37</v>
      </c>
      <c r="F1655" s="19">
        <v>18</v>
      </c>
      <c r="G1655" s="19">
        <v>1</v>
      </c>
      <c r="H1655" s="19">
        <v>5</v>
      </c>
      <c r="I1655" s="19">
        <v>3</v>
      </c>
      <c r="J1655" s="19">
        <v>3</v>
      </c>
      <c r="K1655" s="20">
        <f>ROUND(1+(SUMPRODUCT(INDEX(CachTinhDiem!$B$8:$E$11,MATCH($B1655,CachTinhDiem!$A$8:$A$11,0),0),$G1655:$J1655)-1)*9/4,1)</f>
        <v>5.5</v>
      </c>
      <c r="L1655" s="20">
        <f>ROUND(1+(INDEX(CachTinhDiem!$B$15:$E$20,MATCH($C1655,CachTinhDiem!$A$15:$A$20,0),MATCH($B1655,CachTinhDiem!$B$14:$E$14,0))-1)*9/4,1)</f>
        <v>3.3</v>
      </c>
      <c r="M1655" s="19">
        <f t="shared" si="25"/>
        <v>3</v>
      </c>
      <c r="N1655" s="23">
        <f>MAX(0,1-M1655*CachTinhDiem!$B$25)</f>
        <v>0.7</v>
      </c>
      <c r="O1655" s="20">
        <f>ROUND((CachTinhDiem!$B$23*K1655+CachTinhDiem!$B$24*L1655)*N1655,1)</f>
        <v>3.4</v>
      </c>
      <c r="P1655" s="19" t="s">
        <v>3225</v>
      </c>
    </row>
    <row r="1656" spans="1:16" ht="15" customHeight="1" x14ac:dyDescent="0.35">
      <c r="A1656" s="18" t="s">
        <v>1878</v>
      </c>
      <c r="B1656" s="18" t="s">
        <v>3224</v>
      </c>
      <c r="C1656" s="18" t="s">
        <v>103</v>
      </c>
      <c r="D1656" s="19">
        <v>5</v>
      </c>
      <c r="E1656" s="19">
        <v>14</v>
      </c>
      <c r="F1656" s="19">
        <v>24</v>
      </c>
      <c r="G1656" s="19">
        <v>5</v>
      </c>
      <c r="H1656" s="19">
        <v>1</v>
      </c>
      <c r="I1656" s="19">
        <v>2</v>
      </c>
      <c r="J1656" s="19">
        <v>5</v>
      </c>
      <c r="K1656" s="20">
        <f>ROUND(1+(SUMPRODUCT(INDEX(CachTinhDiem!$B$8:$E$11,MATCH($B1656,CachTinhDiem!$A$8:$A$11,0),0),$G1656:$J1656)-1)*9/4,1)</f>
        <v>4.8</v>
      </c>
      <c r="L1656" s="20">
        <f>ROUND(1+(INDEX(CachTinhDiem!$B$15:$E$20,MATCH($C1656,CachTinhDiem!$A$15:$A$20,0),MATCH($B1656,CachTinhDiem!$B$14:$E$14,0))-1)*9/4,1)</f>
        <v>3.3</v>
      </c>
      <c r="M1656" s="19">
        <f t="shared" si="25"/>
        <v>10</v>
      </c>
      <c r="N1656" s="23">
        <f>MAX(0,1-M1656*CachTinhDiem!$B$25)</f>
        <v>0</v>
      </c>
      <c r="O1656" s="20">
        <f>ROUND((CachTinhDiem!$B$23*K1656+CachTinhDiem!$B$24*L1656)*N1656,1)</f>
        <v>0</v>
      </c>
      <c r="P1656" s="19" t="s">
        <v>3227</v>
      </c>
    </row>
    <row r="1657" spans="1:16" ht="15" customHeight="1" x14ac:dyDescent="0.35">
      <c r="A1657" s="18" t="s">
        <v>1104</v>
      </c>
      <c r="B1657" s="18" t="s">
        <v>3228</v>
      </c>
      <c r="C1657" s="18" t="s">
        <v>115</v>
      </c>
      <c r="D1657" s="19">
        <v>5</v>
      </c>
      <c r="E1657" s="19">
        <v>10</v>
      </c>
      <c r="F1657" s="19">
        <v>18</v>
      </c>
      <c r="G1657" s="19">
        <v>5</v>
      </c>
      <c r="H1657" s="19">
        <v>1</v>
      </c>
      <c r="I1657" s="19">
        <v>3</v>
      </c>
      <c r="J1657" s="19">
        <v>2</v>
      </c>
      <c r="K1657" s="20">
        <f>ROUND(1+(SUMPRODUCT(INDEX(CachTinhDiem!$B$8:$E$11,MATCH($B1657,CachTinhDiem!$A$8:$A$11,0),0),$G1657:$J1657)-1)*9/4,1)</f>
        <v>3.3</v>
      </c>
      <c r="L1657" s="20">
        <f>ROUND(1+(INDEX(CachTinhDiem!$B$15:$E$20,MATCH($C1657,CachTinhDiem!$A$15:$A$20,0),MATCH($B1657,CachTinhDiem!$B$14:$E$14,0))-1)*9/4,1)</f>
        <v>5.5</v>
      </c>
      <c r="M1657" s="19">
        <f t="shared" si="25"/>
        <v>8</v>
      </c>
      <c r="N1657" s="23">
        <f>MAX(0,1-M1657*CachTinhDiem!$B$25)</f>
        <v>0.19999999999999996</v>
      </c>
      <c r="O1657" s="20">
        <f>ROUND((CachTinhDiem!$B$23*K1657+CachTinhDiem!$B$24*L1657)*N1657,1)</f>
        <v>0.8</v>
      </c>
      <c r="P1657" s="19" t="s">
        <v>3227</v>
      </c>
    </row>
    <row r="1658" spans="1:16" ht="15" customHeight="1" x14ac:dyDescent="0.35">
      <c r="A1658" s="18" t="s">
        <v>2837</v>
      </c>
      <c r="B1658" s="18" t="s">
        <v>3224</v>
      </c>
      <c r="C1658" s="18" t="s">
        <v>138</v>
      </c>
      <c r="D1658" s="19">
        <v>13</v>
      </c>
      <c r="E1658" s="19">
        <v>40</v>
      </c>
      <c r="F1658" s="19">
        <v>6</v>
      </c>
      <c r="G1658" s="19">
        <v>2</v>
      </c>
      <c r="H1658" s="19">
        <v>5</v>
      </c>
      <c r="I1658" s="19">
        <v>5</v>
      </c>
      <c r="J1658" s="19">
        <v>2</v>
      </c>
      <c r="K1658" s="20">
        <f>ROUND(1+(SUMPRODUCT(INDEX(CachTinhDiem!$B$8:$E$11,MATCH($B1658,CachTinhDiem!$A$8:$A$11,0),0),$G1658:$J1658)-1)*9/4,1)</f>
        <v>8</v>
      </c>
      <c r="L1658" s="20">
        <f>ROUND(1+(INDEX(CachTinhDiem!$B$15:$E$20,MATCH($C1658,CachTinhDiem!$A$15:$A$20,0),MATCH($B1658,CachTinhDiem!$B$14:$E$14,0))-1)*9/4,1)</f>
        <v>10</v>
      </c>
      <c r="M1658" s="19">
        <f t="shared" si="25"/>
        <v>7</v>
      </c>
      <c r="N1658" s="23">
        <f>MAX(0,1-M1658*CachTinhDiem!$B$25)</f>
        <v>0.29999999999999993</v>
      </c>
      <c r="O1658" s="20">
        <f>ROUND((CachTinhDiem!$B$23*K1658+CachTinhDiem!$B$24*L1658)*N1658,1)</f>
        <v>2.6</v>
      </c>
      <c r="P1658" s="19" t="s">
        <v>3225</v>
      </c>
    </row>
    <row r="1659" spans="1:16" ht="15" customHeight="1" x14ac:dyDescent="0.35">
      <c r="A1659" s="18" t="s">
        <v>607</v>
      </c>
      <c r="B1659" s="18" t="s">
        <v>3224</v>
      </c>
      <c r="C1659" s="18" t="s">
        <v>110</v>
      </c>
      <c r="D1659" s="19">
        <v>19</v>
      </c>
      <c r="E1659" s="19">
        <v>33</v>
      </c>
      <c r="F1659" s="19">
        <v>40</v>
      </c>
      <c r="G1659" s="19">
        <v>2</v>
      </c>
      <c r="H1659" s="19">
        <v>4</v>
      </c>
      <c r="I1659" s="19">
        <v>1</v>
      </c>
      <c r="J1659" s="19">
        <v>4</v>
      </c>
      <c r="K1659" s="20">
        <f>ROUND(1+(SUMPRODUCT(INDEX(CachTinhDiem!$B$8:$E$11,MATCH($B1659,CachTinhDiem!$A$8:$A$11,0),0),$G1659:$J1659)-1)*9/4,1)</f>
        <v>3.5</v>
      </c>
      <c r="L1659" s="20">
        <f>ROUND(1+(INDEX(CachTinhDiem!$B$15:$E$20,MATCH($C1659,CachTinhDiem!$A$15:$A$20,0),MATCH($B1659,CachTinhDiem!$B$14:$E$14,0))-1)*9/4,1)</f>
        <v>5.5</v>
      </c>
      <c r="M1659" s="19">
        <f t="shared" si="25"/>
        <v>7</v>
      </c>
      <c r="N1659" s="23">
        <f>MAX(0,1-M1659*CachTinhDiem!$B$25)</f>
        <v>0.29999999999999993</v>
      </c>
      <c r="O1659" s="20">
        <f>ROUND((CachTinhDiem!$B$23*K1659+CachTinhDiem!$B$24*L1659)*N1659,1)</f>
        <v>1.2</v>
      </c>
      <c r="P1659" s="19" t="s">
        <v>3227</v>
      </c>
    </row>
    <row r="1660" spans="1:16" ht="15" customHeight="1" x14ac:dyDescent="0.35">
      <c r="A1660" s="18" t="s">
        <v>2893</v>
      </c>
      <c r="B1660" s="18" t="s">
        <v>3226</v>
      </c>
      <c r="C1660" s="18" t="s">
        <v>150</v>
      </c>
      <c r="D1660" s="19">
        <v>13</v>
      </c>
      <c r="E1660" s="19">
        <v>35</v>
      </c>
      <c r="F1660" s="19">
        <v>21</v>
      </c>
      <c r="G1660" s="19">
        <v>3</v>
      </c>
      <c r="H1660" s="19">
        <v>2</v>
      </c>
      <c r="I1660" s="19">
        <v>3</v>
      </c>
      <c r="J1660" s="19">
        <v>3</v>
      </c>
      <c r="K1660" s="20">
        <f>ROUND(1+(SUMPRODUCT(INDEX(CachTinhDiem!$B$8:$E$11,MATCH($B1660,CachTinhDiem!$A$8:$A$11,0),0),$G1660:$J1660)-1)*9/4,1)</f>
        <v>4.8</v>
      </c>
      <c r="L1660" s="20">
        <f>ROUND(1+(INDEX(CachTinhDiem!$B$15:$E$20,MATCH($C1660,CachTinhDiem!$A$15:$A$20,0),MATCH($B1660,CachTinhDiem!$B$14:$E$14,0))-1)*9/4,1)</f>
        <v>10</v>
      </c>
      <c r="M1660" s="19">
        <f t="shared" si="25"/>
        <v>0</v>
      </c>
      <c r="N1660" s="23">
        <f>MAX(0,1-M1660*CachTinhDiem!$B$25)</f>
        <v>1</v>
      </c>
      <c r="O1660" s="20">
        <f>ROUND((CachTinhDiem!$B$23*K1660+CachTinhDiem!$B$24*L1660)*N1660,1)</f>
        <v>6.4</v>
      </c>
      <c r="P1660" s="19" t="s">
        <v>3227</v>
      </c>
    </row>
    <row r="1661" spans="1:16" ht="15" customHeight="1" x14ac:dyDescent="0.35">
      <c r="A1661" s="18" t="s">
        <v>1806</v>
      </c>
      <c r="B1661" s="18" t="s">
        <v>3226</v>
      </c>
      <c r="C1661" s="18" t="s">
        <v>138</v>
      </c>
      <c r="D1661" s="19">
        <v>5</v>
      </c>
      <c r="E1661" s="19">
        <v>10</v>
      </c>
      <c r="F1661" s="19">
        <v>5</v>
      </c>
      <c r="G1661" s="19">
        <v>4</v>
      </c>
      <c r="H1661" s="19">
        <v>2</v>
      </c>
      <c r="I1661" s="19">
        <v>4</v>
      </c>
      <c r="J1661" s="19">
        <v>2</v>
      </c>
      <c r="K1661" s="20">
        <f>ROUND(1+(SUMPRODUCT(INDEX(CachTinhDiem!$B$8:$E$11,MATCH($B1661,CachTinhDiem!$A$8:$A$11,0),0),$G1661:$J1661)-1)*9/4,1)</f>
        <v>5.5</v>
      </c>
      <c r="L1661" s="20">
        <f>ROUND(1+(INDEX(CachTinhDiem!$B$15:$E$20,MATCH($C1661,CachTinhDiem!$A$15:$A$20,0),MATCH($B1661,CachTinhDiem!$B$14:$E$14,0))-1)*9/4,1)</f>
        <v>7.8</v>
      </c>
      <c r="M1661" s="19">
        <f t="shared" si="25"/>
        <v>0</v>
      </c>
      <c r="N1661" s="23">
        <f>MAX(0,1-M1661*CachTinhDiem!$B$25)</f>
        <v>1</v>
      </c>
      <c r="O1661" s="20">
        <f>ROUND((CachTinhDiem!$B$23*K1661+CachTinhDiem!$B$24*L1661)*N1661,1)</f>
        <v>6.2</v>
      </c>
      <c r="P1661" s="19" t="s">
        <v>3225</v>
      </c>
    </row>
    <row r="1662" spans="1:16" ht="15" customHeight="1" x14ac:dyDescent="0.35">
      <c r="A1662" s="18" t="s">
        <v>1537</v>
      </c>
      <c r="B1662" s="18" t="s">
        <v>3229</v>
      </c>
      <c r="C1662" s="18" t="s">
        <v>103</v>
      </c>
      <c r="D1662" s="19">
        <v>12</v>
      </c>
      <c r="E1662" s="19">
        <v>32</v>
      </c>
      <c r="F1662" s="19">
        <v>32</v>
      </c>
      <c r="G1662" s="19">
        <v>3</v>
      </c>
      <c r="H1662" s="19">
        <v>3</v>
      </c>
      <c r="I1662" s="19">
        <v>2</v>
      </c>
      <c r="J1662" s="19">
        <v>4</v>
      </c>
      <c r="K1662" s="20">
        <f>ROUND(1+(SUMPRODUCT(INDEX(CachTinhDiem!$B$8:$E$11,MATCH($B1662,CachTinhDiem!$A$8:$A$11,0),0),$G1662:$J1662)-1)*9/4,1)</f>
        <v>5.5</v>
      </c>
      <c r="L1662" s="20">
        <f>ROUND(1+(INDEX(CachTinhDiem!$B$15:$E$20,MATCH($C1662,CachTinhDiem!$A$15:$A$20,0),MATCH($B1662,CachTinhDiem!$B$14:$E$14,0))-1)*9/4,1)</f>
        <v>7.8</v>
      </c>
      <c r="M1662" s="19">
        <f t="shared" si="25"/>
        <v>0</v>
      </c>
      <c r="N1662" s="23">
        <f>MAX(0,1-M1662*CachTinhDiem!$B$25)</f>
        <v>1</v>
      </c>
      <c r="O1662" s="20">
        <f>ROUND((CachTinhDiem!$B$23*K1662+CachTinhDiem!$B$24*L1662)*N1662,1)</f>
        <v>6.2</v>
      </c>
      <c r="P1662" s="19" t="s">
        <v>3227</v>
      </c>
    </row>
    <row r="1663" spans="1:16" ht="15" customHeight="1" x14ac:dyDescent="0.35">
      <c r="A1663" s="18" t="s">
        <v>940</v>
      </c>
      <c r="B1663" s="18" t="s">
        <v>3229</v>
      </c>
      <c r="C1663" s="18" t="s">
        <v>90</v>
      </c>
      <c r="D1663" s="19">
        <v>20</v>
      </c>
      <c r="E1663" s="19">
        <v>37</v>
      </c>
      <c r="F1663" s="19">
        <v>32</v>
      </c>
      <c r="G1663" s="19">
        <v>2</v>
      </c>
      <c r="H1663" s="19">
        <v>5</v>
      </c>
      <c r="I1663" s="19">
        <v>3</v>
      </c>
      <c r="J1663" s="19">
        <v>2</v>
      </c>
      <c r="K1663" s="20">
        <f>ROUND(1+(SUMPRODUCT(INDEX(CachTinhDiem!$B$8:$E$11,MATCH($B1663,CachTinhDiem!$A$8:$A$11,0),0),$G1663:$J1663)-1)*9/4,1)</f>
        <v>6</v>
      </c>
      <c r="L1663" s="20">
        <f>ROUND(1+(INDEX(CachTinhDiem!$B$15:$E$20,MATCH($C1663,CachTinhDiem!$A$15:$A$20,0),MATCH($B1663,CachTinhDiem!$B$14:$E$14,0))-1)*9/4,1)</f>
        <v>7.8</v>
      </c>
      <c r="M1663" s="19">
        <f t="shared" si="25"/>
        <v>0</v>
      </c>
      <c r="N1663" s="23">
        <f>MAX(0,1-M1663*CachTinhDiem!$B$25)</f>
        <v>1</v>
      </c>
      <c r="O1663" s="20">
        <f>ROUND((CachTinhDiem!$B$23*K1663+CachTinhDiem!$B$24*L1663)*N1663,1)</f>
        <v>6.5</v>
      </c>
      <c r="P1663" s="19" t="s">
        <v>3227</v>
      </c>
    </row>
    <row r="1664" spans="1:16" ht="15" customHeight="1" x14ac:dyDescent="0.35">
      <c r="A1664" s="18" t="s">
        <v>3206</v>
      </c>
      <c r="B1664" s="18" t="s">
        <v>3228</v>
      </c>
      <c r="C1664" s="18" t="s">
        <v>115</v>
      </c>
      <c r="D1664" s="19">
        <v>18</v>
      </c>
      <c r="E1664" s="19">
        <v>40</v>
      </c>
      <c r="F1664" s="19">
        <v>40</v>
      </c>
      <c r="G1664" s="19">
        <v>2</v>
      </c>
      <c r="H1664" s="19">
        <v>2</v>
      </c>
      <c r="I1664" s="19">
        <v>4</v>
      </c>
      <c r="J1664" s="19">
        <v>3</v>
      </c>
      <c r="K1664" s="20">
        <f>ROUND(1+(SUMPRODUCT(INDEX(CachTinhDiem!$B$8:$E$11,MATCH($B1664,CachTinhDiem!$A$8:$A$11,0),0),$G1664:$J1664)-1)*9/4,1)</f>
        <v>5.5</v>
      </c>
      <c r="L1664" s="20">
        <f>ROUND(1+(INDEX(CachTinhDiem!$B$15:$E$20,MATCH($C1664,CachTinhDiem!$A$15:$A$20,0),MATCH($B1664,CachTinhDiem!$B$14:$E$14,0))-1)*9/4,1)</f>
        <v>5.5</v>
      </c>
      <c r="M1664" s="19">
        <f t="shared" si="25"/>
        <v>0</v>
      </c>
      <c r="N1664" s="23">
        <f>MAX(0,1-M1664*CachTinhDiem!$B$25)</f>
        <v>1</v>
      </c>
      <c r="O1664" s="20">
        <f>ROUND((CachTinhDiem!$B$23*K1664+CachTinhDiem!$B$24*L1664)*N1664,1)</f>
        <v>5.5</v>
      </c>
      <c r="P1664" s="19" t="s">
        <v>3227</v>
      </c>
    </row>
    <row r="1665" spans="1:16" ht="15" customHeight="1" x14ac:dyDescent="0.35">
      <c r="A1665" s="18" t="s">
        <v>1393</v>
      </c>
      <c r="B1665" s="18" t="s">
        <v>3229</v>
      </c>
      <c r="C1665" s="18" t="s">
        <v>110</v>
      </c>
      <c r="D1665" s="19">
        <v>5</v>
      </c>
      <c r="E1665" s="19">
        <v>13</v>
      </c>
      <c r="F1665" s="19">
        <v>37</v>
      </c>
      <c r="G1665" s="19">
        <v>5</v>
      </c>
      <c r="H1665" s="19">
        <v>1</v>
      </c>
      <c r="I1665" s="19">
        <v>3</v>
      </c>
      <c r="J1665" s="19">
        <v>3</v>
      </c>
      <c r="K1665" s="20">
        <f>ROUND(1+(SUMPRODUCT(INDEX(CachTinhDiem!$B$8:$E$11,MATCH($B1665,CachTinhDiem!$A$8:$A$11,0),0),$G1665:$J1665)-1)*9/4,1)</f>
        <v>4.5999999999999996</v>
      </c>
      <c r="L1665" s="20">
        <f>ROUND(1+(INDEX(CachTinhDiem!$B$15:$E$20,MATCH($C1665,CachTinhDiem!$A$15:$A$20,0),MATCH($B1665,CachTinhDiem!$B$14:$E$14,0))-1)*9/4,1)</f>
        <v>7.8</v>
      </c>
      <c r="M1665" s="19">
        <f t="shared" si="25"/>
        <v>24</v>
      </c>
      <c r="N1665" s="23">
        <f>MAX(0,1-M1665*CachTinhDiem!$B$25)</f>
        <v>0</v>
      </c>
      <c r="O1665" s="20">
        <f>ROUND((CachTinhDiem!$B$23*K1665+CachTinhDiem!$B$24*L1665)*N1665,1)</f>
        <v>0</v>
      </c>
      <c r="P1665" s="19" t="s">
        <v>3227</v>
      </c>
    </row>
    <row r="1666" spans="1:16" ht="15" customHeight="1" x14ac:dyDescent="0.35">
      <c r="A1666" s="18" t="s">
        <v>760</v>
      </c>
      <c r="B1666" s="18" t="s">
        <v>3226</v>
      </c>
      <c r="C1666" s="18" t="s">
        <v>110</v>
      </c>
      <c r="D1666" s="19">
        <v>19</v>
      </c>
      <c r="E1666" s="19">
        <v>33</v>
      </c>
      <c r="F1666" s="19">
        <v>7</v>
      </c>
      <c r="G1666" s="19">
        <v>2</v>
      </c>
      <c r="H1666" s="19">
        <v>3</v>
      </c>
      <c r="I1666" s="19">
        <v>2</v>
      </c>
      <c r="J1666" s="19">
        <v>4</v>
      </c>
      <c r="K1666" s="20">
        <f>ROUND(1+(SUMPRODUCT(INDEX(CachTinhDiem!$B$8:$E$11,MATCH($B1666,CachTinhDiem!$A$8:$A$11,0),0),$G1666:$J1666)-1)*9/4,1)</f>
        <v>4.8</v>
      </c>
      <c r="L1666" s="20">
        <f>ROUND(1+(INDEX(CachTinhDiem!$B$15:$E$20,MATCH($C1666,CachTinhDiem!$A$15:$A$20,0),MATCH($B1666,CachTinhDiem!$B$14:$E$14,0))-1)*9/4,1)</f>
        <v>5.5</v>
      </c>
      <c r="M1666" s="19">
        <f t="shared" ref="M1666:M1729" si="26">MAX(0,$D1666-$F1666,$F1666-$E1666)</f>
        <v>12</v>
      </c>
      <c r="N1666" s="23">
        <f>MAX(0,1-M1666*CachTinhDiem!$B$25)</f>
        <v>0</v>
      </c>
      <c r="O1666" s="20">
        <f>ROUND((CachTinhDiem!$B$23*K1666+CachTinhDiem!$B$24*L1666)*N1666,1)</f>
        <v>0</v>
      </c>
      <c r="P1666" s="19" t="s">
        <v>3227</v>
      </c>
    </row>
    <row r="1667" spans="1:16" ht="15" customHeight="1" x14ac:dyDescent="0.35">
      <c r="A1667" s="18" t="s">
        <v>537</v>
      </c>
      <c r="B1667" s="18" t="s">
        <v>3226</v>
      </c>
      <c r="C1667" s="18" t="s">
        <v>103</v>
      </c>
      <c r="D1667" s="19">
        <v>23</v>
      </c>
      <c r="E1667" s="19">
        <v>37</v>
      </c>
      <c r="F1667" s="19">
        <v>10</v>
      </c>
      <c r="G1667" s="19">
        <v>1</v>
      </c>
      <c r="H1667" s="19">
        <v>5</v>
      </c>
      <c r="I1667" s="19">
        <v>2</v>
      </c>
      <c r="J1667" s="19">
        <v>5</v>
      </c>
      <c r="K1667" s="20">
        <f>ROUND(1+(SUMPRODUCT(INDEX(CachTinhDiem!$B$8:$E$11,MATCH($B1667,CachTinhDiem!$A$8:$A$11,0),0),$G1667:$J1667)-1)*9/4,1)</f>
        <v>6.6</v>
      </c>
      <c r="L1667" s="20">
        <f>ROUND(1+(INDEX(CachTinhDiem!$B$15:$E$20,MATCH($C1667,CachTinhDiem!$A$15:$A$20,0),MATCH($B1667,CachTinhDiem!$B$14:$E$14,0))-1)*9/4,1)</f>
        <v>3.3</v>
      </c>
      <c r="M1667" s="19">
        <f t="shared" si="26"/>
        <v>13</v>
      </c>
      <c r="N1667" s="23">
        <f>MAX(0,1-M1667*CachTinhDiem!$B$25)</f>
        <v>0</v>
      </c>
      <c r="O1667" s="20">
        <f>ROUND((CachTinhDiem!$B$23*K1667+CachTinhDiem!$B$24*L1667)*N1667,1)</f>
        <v>0</v>
      </c>
      <c r="P1667" s="19" t="s">
        <v>3227</v>
      </c>
    </row>
    <row r="1668" spans="1:16" ht="15" customHeight="1" x14ac:dyDescent="0.35">
      <c r="A1668" s="18" t="s">
        <v>2949</v>
      </c>
      <c r="B1668" s="18" t="s">
        <v>3226</v>
      </c>
      <c r="C1668" s="18" t="s">
        <v>103</v>
      </c>
      <c r="D1668" s="19">
        <v>18</v>
      </c>
      <c r="E1668" s="19">
        <v>38</v>
      </c>
      <c r="F1668" s="19">
        <v>33</v>
      </c>
      <c r="G1668" s="19">
        <v>2</v>
      </c>
      <c r="H1668" s="19">
        <v>5</v>
      </c>
      <c r="I1668" s="19">
        <v>3</v>
      </c>
      <c r="J1668" s="19">
        <v>5</v>
      </c>
      <c r="K1668" s="20">
        <f>ROUND(1+(SUMPRODUCT(INDEX(CachTinhDiem!$B$8:$E$11,MATCH($B1668,CachTinhDiem!$A$8:$A$11,0),0),$G1668:$J1668)-1)*9/4,1)</f>
        <v>7.8</v>
      </c>
      <c r="L1668" s="20">
        <f>ROUND(1+(INDEX(CachTinhDiem!$B$15:$E$20,MATCH($C1668,CachTinhDiem!$A$15:$A$20,0),MATCH($B1668,CachTinhDiem!$B$14:$E$14,0))-1)*9/4,1)</f>
        <v>3.3</v>
      </c>
      <c r="M1668" s="19">
        <f t="shared" si="26"/>
        <v>0</v>
      </c>
      <c r="N1668" s="23">
        <f>MAX(0,1-M1668*CachTinhDiem!$B$25)</f>
        <v>1</v>
      </c>
      <c r="O1668" s="20">
        <f>ROUND((CachTinhDiem!$B$23*K1668+CachTinhDiem!$B$24*L1668)*N1668,1)</f>
        <v>6.5</v>
      </c>
      <c r="P1668" s="19" t="s">
        <v>3227</v>
      </c>
    </row>
    <row r="1669" spans="1:16" ht="15" customHeight="1" x14ac:dyDescent="0.35">
      <c r="A1669" s="18" t="s">
        <v>2740</v>
      </c>
      <c r="B1669" s="18" t="s">
        <v>3226</v>
      </c>
      <c r="C1669" s="18" t="s">
        <v>115</v>
      </c>
      <c r="D1669" s="19">
        <v>12</v>
      </c>
      <c r="E1669" s="19">
        <v>33</v>
      </c>
      <c r="F1669" s="19">
        <v>34</v>
      </c>
      <c r="G1669" s="19">
        <v>3</v>
      </c>
      <c r="H1669" s="19">
        <v>2</v>
      </c>
      <c r="I1669" s="19">
        <v>3</v>
      </c>
      <c r="J1669" s="19">
        <v>3</v>
      </c>
      <c r="K1669" s="20">
        <f>ROUND(1+(SUMPRODUCT(INDEX(CachTinhDiem!$B$8:$E$11,MATCH($B1669,CachTinhDiem!$A$8:$A$11,0),0),$G1669:$J1669)-1)*9/4,1)</f>
        <v>4.8</v>
      </c>
      <c r="L1669" s="20">
        <f>ROUND(1+(INDEX(CachTinhDiem!$B$15:$E$20,MATCH($C1669,CachTinhDiem!$A$15:$A$20,0),MATCH($B1669,CachTinhDiem!$B$14:$E$14,0))-1)*9/4,1)</f>
        <v>10</v>
      </c>
      <c r="M1669" s="19">
        <f t="shared" si="26"/>
        <v>1</v>
      </c>
      <c r="N1669" s="23">
        <f>MAX(0,1-M1669*CachTinhDiem!$B$25)</f>
        <v>0.9</v>
      </c>
      <c r="O1669" s="20">
        <f>ROUND((CachTinhDiem!$B$23*K1669+CachTinhDiem!$B$24*L1669)*N1669,1)</f>
        <v>5.7</v>
      </c>
      <c r="P1669" s="19" t="s">
        <v>3227</v>
      </c>
    </row>
    <row r="1670" spans="1:16" ht="15" customHeight="1" x14ac:dyDescent="0.35">
      <c r="A1670" s="18" t="s">
        <v>3044</v>
      </c>
      <c r="B1670" s="18" t="s">
        <v>3224</v>
      </c>
      <c r="C1670" s="18" t="s">
        <v>138</v>
      </c>
      <c r="D1670" s="19">
        <v>21</v>
      </c>
      <c r="E1670" s="19">
        <v>40</v>
      </c>
      <c r="F1670" s="19">
        <v>18</v>
      </c>
      <c r="G1670" s="19">
        <v>1</v>
      </c>
      <c r="H1670" s="19">
        <v>5</v>
      </c>
      <c r="I1670" s="19">
        <v>5</v>
      </c>
      <c r="J1670" s="19">
        <v>2</v>
      </c>
      <c r="K1670" s="20">
        <f>ROUND(1+(SUMPRODUCT(INDEX(CachTinhDiem!$B$8:$E$11,MATCH($B1670,CachTinhDiem!$A$8:$A$11,0),0),$G1670:$J1670)-1)*9/4,1)</f>
        <v>7.5</v>
      </c>
      <c r="L1670" s="20">
        <f>ROUND(1+(INDEX(CachTinhDiem!$B$15:$E$20,MATCH($C1670,CachTinhDiem!$A$15:$A$20,0),MATCH($B1670,CachTinhDiem!$B$14:$E$14,0))-1)*9/4,1)</f>
        <v>10</v>
      </c>
      <c r="M1670" s="19">
        <f t="shared" si="26"/>
        <v>3</v>
      </c>
      <c r="N1670" s="23">
        <f>MAX(0,1-M1670*CachTinhDiem!$B$25)</f>
        <v>0.7</v>
      </c>
      <c r="O1670" s="20">
        <f>ROUND((CachTinhDiem!$B$23*K1670+CachTinhDiem!$B$24*L1670)*N1670,1)</f>
        <v>5.8</v>
      </c>
      <c r="P1670" s="19" t="s">
        <v>3227</v>
      </c>
    </row>
    <row r="1671" spans="1:16" ht="15" customHeight="1" x14ac:dyDescent="0.35">
      <c r="A1671" s="18" t="s">
        <v>786</v>
      </c>
      <c r="B1671" s="18" t="s">
        <v>3229</v>
      </c>
      <c r="C1671" s="18" t="s">
        <v>110</v>
      </c>
      <c r="D1671" s="19">
        <v>5</v>
      </c>
      <c r="E1671" s="19">
        <v>14</v>
      </c>
      <c r="F1671" s="19">
        <v>32</v>
      </c>
      <c r="G1671" s="19">
        <v>4</v>
      </c>
      <c r="H1671" s="19">
        <v>1</v>
      </c>
      <c r="I1671" s="19">
        <v>2</v>
      </c>
      <c r="J1671" s="19">
        <v>3</v>
      </c>
      <c r="K1671" s="20">
        <f>ROUND(1+(SUMPRODUCT(INDEX(CachTinhDiem!$B$8:$E$11,MATCH($B1671,CachTinhDiem!$A$8:$A$11,0),0),$G1671:$J1671)-1)*9/4,1)</f>
        <v>3.7</v>
      </c>
      <c r="L1671" s="20">
        <f>ROUND(1+(INDEX(CachTinhDiem!$B$15:$E$20,MATCH($C1671,CachTinhDiem!$A$15:$A$20,0),MATCH($B1671,CachTinhDiem!$B$14:$E$14,0))-1)*9/4,1)</f>
        <v>7.8</v>
      </c>
      <c r="M1671" s="19">
        <f t="shared" si="26"/>
        <v>18</v>
      </c>
      <c r="N1671" s="23">
        <f>MAX(0,1-M1671*CachTinhDiem!$B$25)</f>
        <v>0</v>
      </c>
      <c r="O1671" s="20">
        <f>ROUND((CachTinhDiem!$B$23*K1671+CachTinhDiem!$B$24*L1671)*N1671,1)</f>
        <v>0</v>
      </c>
      <c r="P1671" s="19" t="s">
        <v>3227</v>
      </c>
    </row>
    <row r="1672" spans="1:16" ht="15" customHeight="1" x14ac:dyDescent="0.35">
      <c r="A1672" s="18" t="s">
        <v>412</v>
      </c>
      <c r="B1672" s="18" t="s">
        <v>3224</v>
      </c>
      <c r="C1672" s="18" t="s">
        <v>115</v>
      </c>
      <c r="D1672" s="19">
        <v>20</v>
      </c>
      <c r="E1672" s="19">
        <v>37</v>
      </c>
      <c r="F1672" s="19">
        <v>32</v>
      </c>
      <c r="G1672" s="19">
        <v>2</v>
      </c>
      <c r="H1672" s="19">
        <v>4</v>
      </c>
      <c r="I1672" s="19">
        <v>3</v>
      </c>
      <c r="J1672" s="19">
        <v>2</v>
      </c>
      <c r="K1672" s="20">
        <f>ROUND(1+(SUMPRODUCT(INDEX(CachTinhDiem!$B$8:$E$11,MATCH($B1672,CachTinhDiem!$A$8:$A$11,0),0),$G1672:$J1672)-1)*9/4,1)</f>
        <v>5.3</v>
      </c>
      <c r="L1672" s="20">
        <f>ROUND(1+(INDEX(CachTinhDiem!$B$15:$E$20,MATCH($C1672,CachTinhDiem!$A$15:$A$20,0),MATCH($B1672,CachTinhDiem!$B$14:$E$14,0))-1)*9/4,1)</f>
        <v>7.8</v>
      </c>
      <c r="M1672" s="19">
        <f t="shared" si="26"/>
        <v>0</v>
      </c>
      <c r="N1672" s="23">
        <f>MAX(0,1-M1672*CachTinhDiem!$B$25)</f>
        <v>1</v>
      </c>
      <c r="O1672" s="20">
        <f>ROUND((CachTinhDiem!$B$23*K1672+CachTinhDiem!$B$24*L1672)*N1672,1)</f>
        <v>6.1</v>
      </c>
      <c r="P1672" s="19" t="s">
        <v>3227</v>
      </c>
    </row>
    <row r="1673" spans="1:16" ht="15" customHeight="1" x14ac:dyDescent="0.35">
      <c r="A1673" s="18" t="s">
        <v>484</v>
      </c>
      <c r="B1673" s="18" t="s">
        <v>3228</v>
      </c>
      <c r="C1673" s="18" t="s">
        <v>115</v>
      </c>
      <c r="D1673" s="19">
        <v>20</v>
      </c>
      <c r="E1673" s="19">
        <v>37</v>
      </c>
      <c r="F1673" s="19">
        <v>15</v>
      </c>
      <c r="G1673" s="19">
        <v>2</v>
      </c>
      <c r="H1673" s="19">
        <v>5</v>
      </c>
      <c r="I1673" s="19">
        <v>3</v>
      </c>
      <c r="J1673" s="19">
        <v>2</v>
      </c>
      <c r="K1673" s="20">
        <f>ROUND(1+(SUMPRODUCT(INDEX(CachTinhDiem!$B$8:$E$11,MATCH($B1673,CachTinhDiem!$A$8:$A$11,0),0),$G1673:$J1673)-1)*9/4,1)</f>
        <v>5.0999999999999996</v>
      </c>
      <c r="L1673" s="20">
        <f>ROUND(1+(INDEX(CachTinhDiem!$B$15:$E$20,MATCH($C1673,CachTinhDiem!$A$15:$A$20,0),MATCH($B1673,CachTinhDiem!$B$14:$E$14,0))-1)*9/4,1)</f>
        <v>5.5</v>
      </c>
      <c r="M1673" s="19">
        <f t="shared" si="26"/>
        <v>5</v>
      </c>
      <c r="N1673" s="23">
        <f>MAX(0,1-M1673*CachTinhDiem!$B$25)</f>
        <v>0.5</v>
      </c>
      <c r="O1673" s="20">
        <f>ROUND((CachTinhDiem!$B$23*K1673+CachTinhDiem!$B$24*L1673)*N1673,1)</f>
        <v>2.6</v>
      </c>
      <c r="P1673" s="19" t="s">
        <v>3225</v>
      </c>
    </row>
    <row r="1674" spans="1:16" ht="15" customHeight="1" x14ac:dyDescent="0.35">
      <c r="A1674" s="18" t="s">
        <v>1926</v>
      </c>
      <c r="B1674" s="18" t="s">
        <v>3226</v>
      </c>
      <c r="C1674" s="18" t="s">
        <v>103</v>
      </c>
      <c r="D1674" s="19">
        <v>12</v>
      </c>
      <c r="E1674" s="19">
        <v>33</v>
      </c>
      <c r="F1674" s="19">
        <v>10</v>
      </c>
      <c r="G1674" s="19">
        <v>3</v>
      </c>
      <c r="H1674" s="19">
        <v>3</v>
      </c>
      <c r="I1674" s="19">
        <v>3</v>
      </c>
      <c r="J1674" s="19">
        <v>3</v>
      </c>
      <c r="K1674" s="20">
        <f>ROUND(1+(SUMPRODUCT(INDEX(CachTinhDiem!$B$8:$E$11,MATCH($B1674,CachTinhDiem!$A$8:$A$11,0),0),$G1674:$J1674)-1)*9/4,1)</f>
        <v>5.5</v>
      </c>
      <c r="L1674" s="20">
        <f>ROUND(1+(INDEX(CachTinhDiem!$B$15:$E$20,MATCH($C1674,CachTinhDiem!$A$15:$A$20,0),MATCH($B1674,CachTinhDiem!$B$14:$E$14,0))-1)*9/4,1)</f>
        <v>3.3</v>
      </c>
      <c r="M1674" s="19">
        <f t="shared" si="26"/>
        <v>2</v>
      </c>
      <c r="N1674" s="23">
        <f>MAX(0,1-M1674*CachTinhDiem!$B$25)</f>
        <v>0.8</v>
      </c>
      <c r="O1674" s="20">
        <f>ROUND((CachTinhDiem!$B$23*K1674+CachTinhDiem!$B$24*L1674)*N1674,1)</f>
        <v>3.9</v>
      </c>
      <c r="P1674" s="19" t="s">
        <v>3227</v>
      </c>
    </row>
    <row r="1675" spans="1:16" ht="15" customHeight="1" x14ac:dyDescent="0.35">
      <c r="A1675" s="18" t="s">
        <v>2795</v>
      </c>
      <c r="B1675" s="18" t="s">
        <v>3226</v>
      </c>
      <c r="C1675" s="18" t="s">
        <v>103</v>
      </c>
      <c r="D1675" s="19">
        <v>5</v>
      </c>
      <c r="E1675" s="19">
        <v>20</v>
      </c>
      <c r="F1675" s="19">
        <v>18</v>
      </c>
      <c r="G1675" s="19">
        <v>4</v>
      </c>
      <c r="H1675" s="19">
        <v>1</v>
      </c>
      <c r="I1675" s="19">
        <v>3</v>
      </c>
      <c r="J1675" s="19">
        <v>4</v>
      </c>
      <c r="K1675" s="20">
        <f>ROUND(1+(SUMPRODUCT(INDEX(CachTinhDiem!$B$8:$E$11,MATCH($B1675,CachTinhDiem!$A$8:$A$11,0),0),$G1675:$J1675)-1)*9/4,1)</f>
        <v>4.5999999999999996</v>
      </c>
      <c r="L1675" s="20">
        <f>ROUND(1+(INDEX(CachTinhDiem!$B$15:$E$20,MATCH($C1675,CachTinhDiem!$A$15:$A$20,0),MATCH($B1675,CachTinhDiem!$B$14:$E$14,0))-1)*9/4,1)</f>
        <v>3.3</v>
      </c>
      <c r="M1675" s="19">
        <f t="shared" si="26"/>
        <v>0</v>
      </c>
      <c r="N1675" s="23">
        <f>MAX(0,1-M1675*CachTinhDiem!$B$25)</f>
        <v>1</v>
      </c>
      <c r="O1675" s="20">
        <f>ROUND((CachTinhDiem!$B$23*K1675+CachTinhDiem!$B$24*L1675)*N1675,1)</f>
        <v>4.2</v>
      </c>
      <c r="P1675" s="19" t="s">
        <v>3225</v>
      </c>
    </row>
    <row r="1676" spans="1:16" ht="15" customHeight="1" x14ac:dyDescent="0.35">
      <c r="A1676" s="18" t="s">
        <v>1252</v>
      </c>
      <c r="B1676" s="18" t="s">
        <v>3224</v>
      </c>
      <c r="C1676" s="18" t="s">
        <v>90</v>
      </c>
      <c r="D1676" s="19">
        <v>5</v>
      </c>
      <c r="E1676" s="19">
        <v>13</v>
      </c>
      <c r="F1676" s="19">
        <v>27</v>
      </c>
      <c r="G1676" s="19">
        <v>4</v>
      </c>
      <c r="H1676" s="19">
        <v>1</v>
      </c>
      <c r="I1676" s="19">
        <v>2</v>
      </c>
      <c r="J1676" s="19">
        <v>2</v>
      </c>
      <c r="K1676" s="20">
        <f>ROUND(1+(SUMPRODUCT(INDEX(CachTinhDiem!$B$8:$E$11,MATCH($B1676,CachTinhDiem!$A$8:$A$11,0),0),$G1676:$J1676)-1)*9/4,1)</f>
        <v>3.7</v>
      </c>
      <c r="L1676" s="20">
        <f>ROUND(1+(INDEX(CachTinhDiem!$B$15:$E$20,MATCH($C1676,CachTinhDiem!$A$15:$A$20,0),MATCH($B1676,CachTinhDiem!$B$14:$E$14,0))-1)*9/4,1)</f>
        <v>5.5</v>
      </c>
      <c r="M1676" s="19">
        <f t="shared" si="26"/>
        <v>14</v>
      </c>
      <c r="N1676" s="23">
        <f>MAX(0,1-M1676*CachTinhDiem!$B$25)</f>
        <v>0</v>
      </c>
      <c r="O1676" s="20">
        <f>ROUND((CachTinhDiem!$B$23*K1676+CachTinhDiem!$B$24*L1676)*N1676,1)</f>
        <v>0</v>
      </c>
      <c r="P1676" s="19" t="s">
        <v>3227</v>
      </c>
    </row>
    <row r="1677" spans="1:16" ht="15" customHeight="1" x14ac:dyDescent="0.35">
      <c r="A1677" s="18" t="s">
        <v>1481</v>
      </c>
      <c r="B1677" s="18" t="s">
        <v>3224</v>
      </c>
      <c r="C1677" s="18" t="s">
        <v>110</v>
      </c>
      <c r="D1677" s="19">
        <v>5</v>
      </c>
      <c r="E1677" s="19">
        <v>17</v>
      </c>
      <c r="F1677" s="19">
        <v>12</v>
      </c>
      <c r="G1677" s="19">
        <v>3</v>
      </c>
      <c r="H1677" s="19">
        <v>2</v>
      </c>
      <c r="I1677" s="19">
        <v>4</v>
      </c>
      <c r="J1677" s="19">
        <v>4</v>
      </c>
      <c r="K1677" s="20">
        <f>ROUND(1+(SUMPRODUCT(INDEX(CachTinhDiem!$B$8:$E$11,MATCH($B1677,CachTinhDiem!$A$8:$A$11,0),0),$G1677:$J1677)-1)*9/4,1)</f>
        <v>6.4</v>
      </c>
      <c r="L1677" s="20">
        <f>ROUND(1+(INDEX(CachTinhDiem!$B$15:$E$20,MATCH($C1677,CachTinhDiem!$A$15:$A$20,0),MATCH($B1677,CachTinhDiem!$B$14:$E$14,0))-1)*9/4,1)</f>
        <v>5.5</v>
      </c>
      <c r="M1677" s="19">
        <f t="shared" si="26"/>
        <v>0</v>
      </c>
      <c r="N1677" s="23">
        <f>MAX(0,1-M1677*CachTinhDiem!$B$25)</f>
        <v>1</v>
      </c>
      <c r="O1677" s="20">
        <f>ROUND((CachTinhDiem!$B$23*K1677+CachTinhDiem!$B$24*L1677)*N1677,1)</f>
        <v>6.1</v>
      </c>
      <c r="P1677" s="19" t="s">
        <v>3227</v>
      </c>
    </row>
    <row r="1678" spans="1:16" ht="15" customHeight="1" x14ac:dyDescent="0.35">
      <c r="A1678" s="18" t="s">
        <v>2821</v>
      </c>
      <c r="B1678" s="18" t="s">
        <v>3228</v>
      </c>
      <c r="C1678" s="18" t="s">
        <v>103</v>
      </c>
      <c r="D1678" s="19">
        <v>15</v>
      </c>
      <c r="E1678" s="19">
        <v>34</v>
      </c>
      <c r="F1678" s="19">
        <v>36</v>
      </c>
      <c r="G1678" s="19">
        <v>2</v>
      </c>
      <c r="H1678" s="19">
        <v>1</v>
      </c>
      <c r="I1678" s="19">
        <v>4</v>
      </c>
      <c r="J1678" s="19">
        <v>4</v>
      </c>
      <c r="K1678" s="20">
        <f>ROUND(1+(SUMPRODUCT(INDEX(CachTinhDiem!$B$8:$E$11,MATCH($B1678,CachTinhDiem!$A$8:$A$11,0),0),$G1678:$J1678)-1)*9/4,1)</f>
        <v>6.4</v>
      </c>
      <c r="L1678" s="20">
        <f>ROUND(1+(INDEX(CachTinhDiem!$B$15:$E$20,MATCH($C1678,CachTinhDiem!$A$15:$A$20,0),MATCH($B1678,CachTinhDiem!$B$14:$E$14,0))-1)*9/4,1)</f>
        <v>10</v>
      </c>
      <c r="M1678" s="19">
        <f t="shared" si="26"/>
        <v>2</v>
      </c>
      <c r="N1678" s="23">
        <f>MAX(0,1-M1678*CachTinhDiem!$B$25)</f>
        <v>0.8</v>
      </c>
      <c r="O1678" s="20">
        <f>ROUND((CachTinhDiem!$B$23*K1678+CachTinhDiem!$B$24*L1678)*N1678,1)</f>
        <v>6</v>
      </c>
      <c r="P1678" s="19" t="s">
        <v>3227</v>
      </c>
    </row>
    <row r="1679" spans="1:16" ht="15" customHeight="1" x14ac:dyDescent="0.35">
      <c r="A1679" s="18" t="s">
        <v>2464</v>
      </c>
      <c r="B1679" s="18" t="s">
        <v>3226</v>
      </c>
      <c r="C1679" s="18" t="s">
        <v>150</v>
      </c>
      <c r="D1679" s="19">
        <v>23</v>
      </c>
      <c r="E1679" s="19">
        <v>38</v>
      </c>
      <c r="F1679" s="19">
        <v>32</v>
      </c>
      <c r="G1679" s="19">
        <v>1</v>
      </c>
      <c r="H1679" s="19">
        <v>5</v>
      </c>
      <c r="I1679" s="19">
        <v>2</v>
      </c>
      <c r="J1679" s="19">
        <v>4</v>
      </c>
      <c r="K1679" s="20">
        <f>ROUND(1+(SUMPRODUCT(INDEX(CachTinhDiem!$B$8:$E$11,MATCH($B1679,CachTinhDiem!$A$8:$A$11,0),0),$G1679:$J1679)-1)*9/4,1)</f>
        <v>6.2</v>
      </c>
      <c r="L1679" s="20">
        <f>ROUND(1+(INDEX(CachTinhDiem!$B$15:$E$20,MATCH($C1679,CachTinhDiem!$A$15:$A$20,0),MATCH($B1679,CachTinhDiem!$B$14:$E$14,0))-1)*9/4,1)</f>
        <v>10</v>
      </c>
      <c r="M1679" s="19">
        <f t="shared" si="26"/>
        <v>0</v>
      </c>
      <c r="N1679" s="23">
        <f>MAX(0,1-M1679*CachTinhDiem!$B$25)</f>
        <v>1</v>
      </c>
      <c r="O1679" s="20">
        <f>ROUND((CachTinhDiem!$B$23*K1679+CachTinhDiem!$B$24*L1679)*N1679,1)</f>
        <v>7.3</v>
      </c>
      <c r="P1679" s="19" t="s">
        <v>3227</v>
      </c>
    </row>
    <row r="1680" spans="1:16" ht="15" customHeight="1" x14ac:dyDescent="0.35">
      <c r="A1680" s="18" t="s">
        <v>279</v>
      </c>
      <c r="B1680" s="18" t="s">
        <v>3228</v>
      </c>
      <c r="C1680" s="18" t="s">
        <v>115</v>
      </c>
      <c r="D1680" s="19">
        <v>6</v>
      </c>
      <c r="E1680" s="19">
        <v>19</v>
      </c>
      <c r="F1680" s="19">
        <v>25</v>
      </c>
      <c r="G1680" s="19">
        <v>4</v>
      </c>
      <c r="H1680" s="19">
        <v>2</v>
      </c>
      <c r="I1680" s="19">
        <v>2</v>
      </c>
      <c r="J1680" s="19">
        <v>4</v>
      </c>
      <c r="K1680" s="20">
        <f>ROUND(1+(SUMPRODUCT(INDEX(CachTinhDiem!$B$8:$E$11,MATCH($B1680,CachTinhDiem!$A$8:$A$11,0),0),$G1680:$J1680)-1)*9/4,1)</f>
        <v>6</v>
      </c>
      <c r="L1680" s="20">
        <f>ROUND(1+(INDEX(CachTinhDiem!$B$15:$E$20,MATCH($C1680,CachTinhDiem!$A$15:$A$20,0),MATCH($B1680,CachTinhDiem!$B$14:$E$14,0))-1)*9/4,1)</f>
        <v>5.5</v>
      </c>
      <c r="M1680" s="19">
        <f t="shared" si="26"/>
        <v>6</v>
      </c>
      <c r="N1680" s="23">
        <f>MAX(0,1-M1680*CachTinhDiem!$B$25)</f>
        <v>0.39999999999999991</v>
      </c>
      <c r="O1680" s="20">
        <f>ROUND((CachTinhDiem!$B$23*K1680+CachTinhDiem!$B$24*L1680)*N1680,1)</f>
        <v>2.2999999999999998</v>
      </c>
      <c r="P1680" s="19" t="s">
        <v>3227</v>
      </c>
    </row>
    <row r="1681" spans="1:16" ht="15" customHeight="1" x14ac:dyDescent="0.35">
      <c r="A1681" s="18" t="s">
        <v>3108</v>
      </c>
      <c r="B1681" s="18" t="s">
        <v>3228</v>
      </c>
      <c r="C1681" s="18" t="s">
        <v>110</v>
      </c>
      <c r="D1681" s="19">
        <v>17</v>
      </c>
      <c r="E1681" s="19">
        <v>37</v>
      </c>
      <c r="F1681" s="19">
        <v>34</v>
      </c>
      <c r="G1681" s="19">
        <v>2</v>
      </c>
      <c r="H1681" s="19">
        <v>3</v>
      </c>
      <c r="I1681" s="19">
        <v>4</v>
      </c>
      <c r="J1681" s="19">
        <v>5</v>
      </c>
      <c r="K1681" s="20">
        <f>ROUND(1+(SUMPRODUCT(INDEX(CachTinhDiem!$B$8:$E$11,MATCH($B1681,CachTinhDiem!$A$8:$A$11,0),0),$G1681:$J1681)-1)*9/4,1)</f>
        <v>8.6999999999999993</v>
      </c>
      <c r="L1681" s="20">
        <f>ROUND(1+(INDEX(CachTinhDiem!$B$15:$E$20,MATCH($C1681,CachTinhDiem!$A$15:$A$20,0),MATCH($B1681,CachTinhDiem!$B$14:$E$14,0))-1)*9/4,1)</f>
        <v>7.8</v>
      </c>
      <c r="M1681" s="19">
        <f t="shared" si="26"/>
        <v>0</v>
      </c>
      <c r="N1681" s="23">
        <f>MAX(0,1-M1681*CachTinhDiem!$B$25)</f>
        <v>1</v>
      </c>
      <c r="O1681" s="20">
        <f>ROUND((CachTinhDiem!$B$23*K1681+CachTinhDiem!$B$24*L1681)*N1681,1)</f>
        <v>8.4</v>
      </c>
      <c r="P1681" s="19" t="s">
        <v>3225</v>
      </c>
    </row>
    <row r="1682" spans="1:16" ht="15" customHeight="1" x14ac:dyDescent="0.35">
      <c r="A1682" s="18" t="s">
        <v>1487</v>
      </c>
      <c r="B1682" s="18" t="s">
        <v>3229</v>
      </c>
      <c r="C1682" s="18" t="s">
        <v>103</v>
      </c>
      <c r="D1682" s="19">
        <v>15</v>
      </c>
      <c r="E1682" s="19">
        <v>31</v>
      </c>
      <c r="F1682" s="19">
        <v>37</v>
      </c>
      <c r="G1682" s="19">
        <v>2</v>
      </c>
      <c r="H1682" s="19">
        <v>5</v>
      </c>
      <c r="I1682" s="19">
        <v>2</v>
      </c>
      <c r="J1682" s="19">
        <v>4</v>
      </c>
      <c r="K1682" s="20">
        <f>ROUND(1+(SUMPRODUCT(INDEX(CachTinhDiem!$B$8:$E$11,MATCH($B1682,CachTinhDiem!$A$8:$A$11,0),0),$G1682:$J1682)-1)*9/4,1)</f>
        <v>6.6</v>
      </c>
      <c r="L1682" s="20">
        <f>ROUND(1+(INDEX(CachTinhDiem!$B$15:$E$20,MATCH($C1682,CachTinhDiem!$A$15:$A$20,0),MATCH($B1682,CachTinhDiem!$B$14:$E$14,0))-1)*9/4,1)</f>
        <v>7.8</v>
      </c>
      <c r="M1682" s="19">
        <f t="shared" si="26"/>
        <v>6</v>
      </c>
      <c r="N1682" s="23">
        <f>MAX(0,1-M1682*CachTinhDiem!$B$25)</f>
        <v>0.39999999999999991</v>
      </c>
      <c r="O1682" s="20">
        <f>ROUND((CachTinhDiem!$B$23*K1682+CachTinhDiem!$B$24*L1682)*N1682,1)</f>
        <v>2.8</v>
      </c>
      <c r="P1682" s="19" t="s">
        <v>3227</v>
      </c>
    </row>
    <row r="1683" spans="1:16" ht="15" customHeight="1" x14ac:dyDescent="0.35">
      <c r="A1683" s="18" t="s">
        <v>583</v>
      </c>
      <c r="B1683" s="18" t="s">
        <v>3229</v>
      </c>
      <c r="C1683" s="18" t="s">
        <v>103</v>
      </c>
      <c r="D1683" s="19">
        <v>7</v>
      </c>
      <c r="E1683" s="19">
        <v>24</v>
      </c>
      <c r="F1683" s="19">
        <v>33</v>
      </c>
      <c r="G1683" s="19">
        <v>4</v>
      </c>
      <c r="H1683" s="19">
        <v>2</v>
      </c>
      <c r="I1683" s="19">
        <v>1</v>
      </c>
      <c r="J1683" s="19">
        <v>5</v>
      </c>
      <c r="K1683" s="20">
        <f>ROUND(1+(SUMPRODUCT(INDEX(CachTinhDiem!$B$8:$E$11,MATCH($B1683,CachTinhDiem!$A$8:$A$11,0),0),$G1683:$J1683)-1)*9/4,1)</f>
        <v>5.0999999999999996</v>
      </c>
      <c r="L1683" s="20">
        <f>ROUND(1+(INDEX(CachTinhDiem!$B$15:$E$20,MATCH($C1683,CachTinhDiem!$A$15:$A$20,0),MATCH($B1683,CachTinhDiem!$B$14:$E$14,0))-1)*9/4,1)</f>
        <v>7.8</v>
      </c>
      <c r="M1683" s="19">
        <f t="shared" si="26"/>
        <v>9</v>
      </c>
      <c r="N1683" s="23">
        <f>MAX(0,1-M1683*CachTinhDiem!$B$25)</f>
        <v>9.9999999999999978E-2</v>
      </c>
      <c r="O1683" s="20">
        <f>ROUND((CachTinhDiem!$B$23*K1683+CachTinhDiem!$B$24*L1683)*N1683,1)</f>
        <v>0.6</v>
      </c>
      <c r="P1683" s="19" t="s">
        <v>3227</v>
      </c>
    </row>
    <row r="1684" spans="1:16" ht="15" customHeight="1" x14ac:dyDescent="0.35">
      <c r="A1684" s="18" t="s">
        <v>3176</v>
      </c>
      <c r="B1684" s="18" t="s">
        <v>3228</v>
      </c>
      <c r="C1684" s="18" t="s">
        <v>138</v>
      </c>
      <c r="D1684" s="19">
        <v>21</v>
      </c>
      <c r="E1684" s="19">
        <v>40</v>
      </c>
      <c r="F1684" s="19">
        <v>35</v>
      </c>
      <c r="G1684" s="19">
        <v>1</v>
      </c>
      <c r="H1684" s="19">
        <v>3</v>
      </c>
      <c r="I1684" s="19">
        <v>5</v>
      </c>
      <c r="J1684" s="19">
        <v>1</v>
      </c>
      <c r="K1684" s="20">
        <f>ROUND(1+(SUMPRODUCT(INDEX(CachTinhDiem!$B$8:$E$11,MATCH($B1684,CachTinhDiem!$A$8:$A$11,0),0),$G1684:$J1684)-1)*9/4,1)</f>
        <v>3.7</v>
      </c>
      <c r="L1684" s="20">
        <f>ROUND(1+(INDEX(CachTinhDiem!$B$15:$E$20,MATCH($C1684,CachTinhDiem!$A$15:$A$20,0),MATCH($B1684,CachTinhDiem!$B$14:$E$14,0))-1)*9/4,1)</f>
        <v>1</v>
      </c>
      <c r="M1684" s="19">
        <f t="shared" si="26"/>
        <v>0</v>
      </c>
      <c r="N1684" s="23">
        <f>MAX(0,1-M1684*CachTinhDiem!$B$25)</f>
        <v>1</v>
      </c>
      <c r="O1684" s="20">
        <f>ROUND((CachTinhDiem!$B$23*K1684+CachTinhDiem!$B$24*L1684)*N1684,1)</f>
        <v>2.9</v>
      </c>
      <c r="P1684" s="19" t="s">
        <v>3227</v>
      </c>
    </row>
    <row r="1685" spans="1:16" ht="15" customHeight="1" x14ac:dyDescent="0.35">
      <c r="A1685" s="18" t="s">
        <v>1924</v>
      </c>
      <c r="B1685" s="18" t="s">
        <v>3228</v>
      </c>
      <c r="C1685" s="18" t="s">
        <v>138</v>
      </c>
      <c r="D1685" s="19">
        <v>5</v>
      </c>
      <c r="E1685" s="19">
        <v>10</v>
      </c>
      <c r="F1685" s="19">
        <v>13</v>
      </c>
      <c r="G1685" s="19">
        <v>4</v>
      </c>
      <c r="H1685" s="19">
        <v>2</v>
      </c>
      <c r="I1685" s="19">
        <v>4</v>
      </c>
      <c r="J1685" s="19">
        <v>2</v>
      </c>
      <c r="K1685" s="20">
        <f>ROUND(1+(SUMPRODUCT(INDEX(CachTinhDiem!$B$8:$E$11,MATCH($B1685,CachTinhDiem!$A$8:$A$11,0),0),$G1685:$J1685)-1)*9/4,1)</f>
        <v>4.2</v>
      </c>
      <c r="L1685" s="20">
        <f>ROUND(1+(INDEX(CachTinhDiem!$B$15:$E$20,MATCH($C1685,CachTinhDiem!$A$15:$A$20,0),MATCH($B1685,CachTinhDiem!$B$14:$E$14,0))-1)*9/4,1)</f>
        <v>1</v>
      </c>
      <c r="M1685" s="19">
        <f t="shared" si="26"/>
        <v>3</v>
      </c>
      <c r="N1685" s="23">
        <f>MAX(0,1-M1685*CachTinhDiem!$B$25)</f>
        <v>0.7</v>
      </c>
      <c r="O1685" s="20">
        <f>ROUND((CachTinhDiem!$B$23*K1685+CachTinhDiem!$B$24*L1685)*N1685,1)</f>
        <v>2.2999999999999998</v>
      </c>
      <c r="P1685" s="19" t="s">
        <v>3225</v>
      </c>
    </row>
    <row r="1686" spans="1:16" ht="15" customHeight="1" x14ac:dyDescent="0.35">
      <c r="A1686" s="18" t="s">
        <v>932</v>
      </c>
      <c r="B1686" s="18" t="s">
        <v>3229</v>
      </c>
      <c r="C1686" s="18" t="s">
        <v>110</v>
      </c>
      <c r="D1686" s="19">
        <v>5</v>
      </c>
      <c r="E1686" s="19">
        <v>14</v>
      </c>
      <c r="F1686" s="19">
        <v>30</v>
      </c>
      <c r="G1686" s="19">
        <v>5</v>
      </c>
      <c r="H1686" s="19">
        <v>2</v>
      </c>
      <c r="I1686" s="19">
        <v>2</v>
      </c>
      <c r="J1686" s="19">
        <v>4</v>
      </c>
      <c r="K1686" s="20">
        <f>ROUND(1+(SUMPRODUCT(INDEX(CachTinhDiem!$B$8:$E$11,MATCH($B1686,CachTinhDiem!$A$8:$A$11,0),0),$G1686:$J1686)-1)*9/4,1)</f>
        <v>5.3</v>
      </c>
      <c r="L1686" s="20">
        <f>ROUND(1+(INDEX(CachTinhDiem!$B$15:$E$20,MATCH($C1686,CachTinhDiem!$A$15:$A$20,0),MATCH($B1686,CachTinhDiem!$B$14:$E$14,0))-1)*9/4,1)</f>
        <v>7.8</v>
      </c>
      <c r="M1686" s="19">
        <f t="shared" si="26"/>
        <v>16</v>
      </c>
      <c r="N1686" s="23">
        <f>MAX(0,1-M1686*CachTinhDiem!$B$25)</f>
        <v>0</v>
      </c>
      <c r="O1686" s="20">
        <f>ROUND((CachTinhDiem!$B$23*K1686+CachTinhDiem!$B$24*L1686)*N1686,1)</f>
        <v>0</v>
      </c>
      <c r="P1686" s="19" t="s">
        <v>3225</v>
      </c>
    </row>
    <row r="1687" spans="1:16" ht="15" customHeight="1" x14ac:dyDescent="0.35">
      <c r="A1687" s="18" t="s">
        <v>98</v>
      </c>
      <c r="B1687" s="18" t="s">
        <v>3228</v>
      </c>
      <c r="C1687" s="18" t="s">
        <v>103</v>
      </c>
      <c r="D1687" s="19">
        <v>21</v>
      </c>
      <c r="E1687" s="19">
        <v>35</v>
      </c>
      <c r="F1687" s="19">
        <v>7</v>
      </c>
      <c r="G1687" s="19">
        <v>1</v>
      </c>
      <c r="H1687" s="19">
        <v>3</v>
      </c>
      <c r="I1687" s="19">
        <v>3</v>
      </c>
      <c r="J1687" s="19">
        <v>4</v>
      </c>
      <c r="K1687" s="20">
        <f>ROUND(1+(SUMPRODUCT(INDEX(CachTinhDiem!$B$8:$E$11,MATCH($B1687,CachTinhDiem!$A$8:$A$11,0),0),$G1687:$J1687)-1)*9/4,1)</f>
        <v>6.9</v>
      </c>
      <c r="L1687" s="20">
        <f>ROUND(1+(INDEX(CachTinhDiem!$B$15:$E$20,MATCH($C1687,CachTinhDiem!$A$15:$A$20,0),MATCH($B1687,CachTinhDiem!$B$14:$E$14,0))-1)*9/4,1)</f>
        <v>10</v>
      </c>
      <c r="M1687" s="19">
        <f t="shared" si="26"/>
        <v>14</v>
      </c>
      <c r="N1687" s="23">
        <f>MAX(0,1-M1687*CachTinhDiem!$B$25)</f>
        <v>0</v>
      </c>
      <c r="O1687" s="20">
        <f>ROUND((CachTinhDiem!$B$23*K1687+CachTinhDiem!$B$24*L1687)*N1687,1)</f>
        <v>0</v>
      </c>
      <c r="P1687" s="19" t="s">
        <v>3227</v>
      </c>
    </row>
    <row r="1688" spans="1:16" ht="15" customHeight="1" x14ac:dyDescent="0.35">
      <c r="A1688" s="18" t="s">
        <v>748</v>
      </c>
      <c r="B1688" s="18" t="s">
        <v>3229</v>
      </c>
      <c r="C1688" s="18" t="s">
        <v>90</v>
      </c>
      <c r="D1688" s="19">
        <v>21</v>
      </c>
      <c r="E1688" s="19">
        <v>36</v>
      </c>
      <c r="F1688" s="19">
        <v>26</v>
      </c>
      <c r="G1688" s="19">
        <v>2</v>
      </c>
      <c r="H1688" s="19">
        <v>4</v>
      </c>
      <c r="I1688" s="19">
        <v>2</v>
      </c>
      <c r="J1688" s="19">
        <v>1</v>
      </c>
      <c r="K1688" s="20">
        <f>ROUND(1+(SUMPRODUCT(INDEX(CachTinhDiem!$B$8:$E$11,MATCH($B1688,CachTinhDiem!$A$8:$A$11,0),0),$G1688:$J1688)-1)*9/4,1)</f>
        <v>3.9</v>
      </c>
      <c r="L1688" s="20">
        <f>ROUND(1+(INDEX(CachTinhDiem!$B$15:$E$20,MATCH($C1688,CachTinhDiem!$A$15:$A$20,0),MATCH($B1688,CachTinhDiem!$B$14:$E$14,0))-1)*9/4,1)</f>
        <v>7.8</v>
      </c>
      <c r="M1688" s="19">
        <f t="shared" si="26"/>
        <v>0</v>
      </c>
      <c r="N1688" s="23">
        <f>MAX(0,1-M1688*CachTinhDiem!$B$25)</f>
        <v>1</v>
      </c>
      <c r="O1688" s="20">
        <f>ROUND((CachTinhDiem!$B$23*K1688+CachTinhDiem!$B$24*L1688)*N1688,1)</f>
        <v>5.0999999999999996</v>
      </c>
      <c r="P1688" s="19" t="s">
        <v>3225</v>
      </c>
    </row>
    <row r="1689" spans="1:16" ht="15" customHeight="1" x14ac:dyDescent="0.35">
      <c r="A1689" s="18" t="s">
        <v>2775</v>
      </c>
      <c r="B1689" s="18" t="s">
        <v>3224</v>
      </c>
      <c r="C1689" s="18" t="s">
        <v>103</v>
      </c>
      <c r="D1689" s="19">
        <v>5</v>
      </c>
      <c r="E1689" s="19">
        <v>20</v>
      </c>
      <c r="F1689" s="19">
        <v>28</v>
      </c>
      <c r="G1689" s="19">
        <v>4</v>
      </c>
      <c r="H1689" s="19">
        <v>1</v>
      </c>
      <c r="I1689" s="19">
        <v>2</v>
      </c>
      <c r="J1689" s="19">
        <v>4</v>
      </c>
      <c r="K1689" s="20">
        <f>ROUND(1+(SUMPRODUCT(INDEX(CachTinhDiem!$B$8:$E$11,MATCH($B1689,CachTinhDiem!$A$8:$A$11,0),0),$G1689:$J1689)-1)*9/4,1)</f>
        <v>4.2</v>
      </c>
      <c r="L1689" s="20">
        <f>ROUND(1+(INDEX(CachTinhDiem!$B$15:$E$20,MATCH($C1689,CachTinhDiem!$A$15:$A$20,0),MATCH($B1689,CachTinhDiem!$B$14:$E$14,0))-1)*9/4,1)</f>
        <v>3.3</v>
      </c>
      <c r="M1689" s="19">
        <f t="shared" si="26"/>
        <v>8</v>
      </c>
      <c r="N1689" s="23">
        <f>MAX(0,1-M1689*CachTinhDiem!$B$25)</f>
        <v>0.19999999999999996</v>
      </c>
      <c r="O1689" s="20">
        <f>ROUND((CachTinhDiem!$B$23*K1689+CachTinhDiem!$B$24*L1689)*N1689,1)</f>
        <v>0.8</v>
      </c>
      <c r="P1689" s="19" t="s">
        <v>3227</v>
      </c>
    </row>
    <row r="1690" spans="1:16" ht="15" customHeight="1" x14ac:dyDescent="0.35">
      <c r="A1690" s="18" t="s">
        <v>1796</v>
      </c>
      <c r="B1690" s="18" t="s">
        <v>3229</v>
      </c>
      <c r="C1690" s="18" t="s">
        <v>150</v>
      </c>
      <c r="D1690" s="19">
        <v>5</v>
      </c>
      <c r="E1690" s="19">
        <v>18</v>
      </c>
      <c r="F1690" s="19">
        <v>24</v>
      </c>
      <c r="G1690" s="19">
        <v>4</v>
      </c>
      <c r="H1690" s="19">
        <v>1</v>
      </c>
      <c r="I1690" s="19">
        <v>3</v>
      </c>
      <c r="J1690" s="19">
        <v>3</v>
      </c>
      <c r="K1690" s="20">
        <f>ROUND(1+(SUMPRODUCT(INDEX(CachTinhDiem!$B$8:$E$11,MATCH($B1690,CachTinhDiem!$A$8:$A$11,0),0),$G1690:$J1690)-1)*9/4,1)</f>
        <v>4.4000000000000004</v>
      </c>
      <c r="L1690" s="20">
        <f>ROUND(1+(INDEX(CachTinhDiem!$B$15:$E$20,MATCH($C1690,CachTinhDiem!$A$15:$A$20,0),MATCH($B1690,CachTinhDiem!$B$14:$E$14,0))-1)*9/4,1)</f>
        <v>7.8</v>
      </c>
      <c r="M1690" s="19">
        <f t="shared" si="26"/>
        <v>6</v>
      </c>
      <c r="N1690" s="23">
        <f>MAX(0,1-M1690*CachTinhDiem!$B$25)</f>
        <v>0.39999999999999991</v>
      </c>
      <c r="O1690" s="20">
        <f>ROUND((CachTinhDiem!$B$23*K1690+CachTinhDiem!$B$24*L1690)*N1690,1)</f>
        <v>2.2000000000000002</v>
      </c>
      <c r="P1690" s="19" t="s">
        <v>3227</v>
      </c>
    </row>
    <row r="1691" spans="1:16" ht="15" customHeight="1" x14ac:dyDescent="0.35">
      <c r="A1691" s="18" t="s">
        <v>2410</v>
      </c>
      <c r="B1691" s="18" t="s">
        <v>3226</v>
      </c>
      <c r="C1691" s="18" t="s">
        <v>110</v>
      </c>
      <c r="D1691" s="19">
        <v>22</v>
      </c>
      <c r="E1691" s="19">
        <v>39</v>
      </c>
      <c r="F1691" s="19">
        <v>30</v>
      </c>
      <c r="G1691" s="19">
        <v>1</v>
      </c>
      <c r="H1691" s="19">
        <v>5</v>
      </c>
      <c r="I1691" s="19">
        <v>1</v>
      </c>
      <c r="J1691" s="19">
        <v>3</v>
      </c>
      <c r="K1691" s="20">
        <f>ROUND(1+(SUMPRODUCT(INDEX(CachTinhDiem!$B$8:$E$11,MATCH($B1691,CachTinhDiem!$A$8:$A$11,0),0),$G1691:$J1691)-1)*9/4,1)</f>
        <v>4.5999999999999996</v>
      </c>
      <c r="L1691" s="20">
        <f>ROUND(1+(INDEX(CachTinhDiem!$B$15:$E$20,MATCH($C1691,CachTinhDiem!$A$15:$A$20,0),MATCH($B1691,CachTinhDiem!$B$14:$E$14,0))-1)*9/4,1)</f>
        <v>5.5</v>
      </c>
      <c r="M1691" s="19">
        <f t="shared" si="26"/>
        <v>0</v>
      </c>
      <c r="N1691" s="23">
        <f>MAX(0,1-M1691*CachTinhDiem!$B$25)</f>
        <v>1</v>
      </c>
      <c r="O1691" s="20">
        <f>ROUND((CachTinhDiem!$B$23*K1691+CachTinhDiem!$B$24*L1691)*N1691,1)</f>
        <v>4.9000000000000004</v>
      </c>
      <c r="P1691" s="19" t="s">
        <v>3227</v>
      </c>
    </row>
    <row r="1692" spans="1:16" ht="15" customHeight="1" x14ac:dyDescent="0.35">
      <c r="A1692" s="18" t="s">
        <v>658</v>
      </c>
      <c r="B1692" s="18" t="s">
        <v>3228</v>
      </c>
      <c r="C1692" s="18" t="s">
        <v>103</v>
      </c>
      <c r="D1692" s="19">
        <v>19</v>
      </c>
      <c r="E1692" s="19">
        <v>34</v>
      </c>
      <c r="F1692" s="19">
        <v>18</v>
      </c>
      <c r="G1692" s="19">
        <v>2</v>
      </c>
      <c r="H1692" s="19">
        <v>4</v>
      </c>
      <c r="I1692" s="19">
        <v>2</v>
      </c>
      <c r="J1692" s="19">
        <v>5</v>
      </c>
      <c r="K1692" s="20">
        <f>ROUND(1+(SUMPRODUCT(INDEX(CachTinhDiem!$B$8:$E$11,MATCH($B1692,CachTinhDiem!$A$8:$A$11,0),0),$G1692:$J1692)-1)*9/4,1)</f>
        <v>8.1999999999999993</v>
      </c>
      <c r="L1692" s="20">
        <f>ROUND(1+(INDEX(CachTinhDiem!$B$15:$E$20,MATCH($C1692,CachTinhDiem!$A$15:$A$20,0),MATCH($B1692,CachTinhDiem!$B$14:$E$14,0))-1)*9/4,1)</f>
        <v>10</v>
      </c>
      <c r="M1692" s="19">
        <f t="shared" si="26"/>
        <v>1</v>
      </c>
      <c r="N1692" s="23">
        <f>MAX(0,1-M1692*CachTinhDiem!$B$25)</f>
        <v>0.9</v>
      </c>
      <c r="O1692" s="20">
        <f>ROUND((CachTinhDiem!$B$23*K1692+CachTinhDiem!$B$24*L1692)*N1692,1)</f>
        <v>7.9</v>
      </c>
      <c r="P1692" s="19" t="s">
        <v>3227</v>
      </c>
    </row>
    <row r="1693" spans="1:16" ht="15" customHeight="1" x14ac:dyDescent="0.35">
      <c r="A1693" s="18" t="s">
        <v>181</v>
      </c>
      <c r="B1693" s="18" t="s">
        <v>3224</v>
      </c>
      <c r="C1693" s="18" t="s">
        <v>103</v>
      </c>
      <c r="D1693" s="19">
        <v>6</v>
      </c>
      <c r="E1693" s="19">
        <v>17</v>
      </c>
      <c r="F1693" s="19">
        <v>5</v>
      </c>
      <c r="G1693" s="19">
        <v>4</v>
      </c>
      <c r="H1693" s="19">
        <v>2</v>
      </c>
      <c r="I1693" s="19">
        <v>2</v>
      </c>
      <c r="J1693" s="19">
        <v>3</v>
      </c>
      <c r="K1693" s="20">
        <f>ROUND(1+(SUMPRODUCT(INDEX(CachTinhDiem!$B$8:$E$11,MATCH($B1693,CachTinhDiem!$A$8:$A$11,0),0),$G1693:$J1693)-1)*9/4,1)</f>
        <v>4.4000000000000004</v>
      </c>
      <c r="L1693" s="20">
        <f>ROUND(1+(INDEX(CachTinhDiem!$B$15:$E$20,MATCH($C1693,CachTinhDiem!$A$15:$A$20,0),MATCH($B1693,CachTinhDiem!$B$14:$E$14,0))-1)*9/4,1)</f>
        <v>3.3</v>
      </c>
      <c r="M1693" s="19">
        <f t="shared" si="26"/>
        <v>1</v>
      </c>
      <c r="N1693" s="23">
        <f>MAX(0,1-M1693*CachTinhDiem!$B$25)</f>
        <v>0.9</v>
      </c>
      <c r="O1693" s="20">
        <f>ROUND((CachTinhDiem!$B$23*K1693+CachTinhDiem!$B$24*L1693)*N1693,1)</f>
        <v>3.7</v>
      </c>
      <c r="P1693" s="19" t="s">
        <v>3227</v>
      </c>
    </row>
    <row r="1694" spans="1:16" ht="15" customHeight="1" x14ac:dyDescent="0.35">
      <c r="A1694" s="18" t="s">
        <v>2939</v>
      </c>
      <c r="B1694" s="18" t="s">
        <v>3224</v>
      </c>
      <c r="C1694" s="18" t="s">
        <v>103</v>
      </c>
      <c r="D1694" s="19">
        <v>14</v>
      </c>
      <c r="E1694" s="19">
        <v>35</v>
      </c>
      <c r="F1694" s="19">
        <v>30</v>
      </c>
      <c r="G1694" s="19">
        <v>3</v>
      </c>
      <c r="H1694" s="19">
        <v>1</v>
      </c>
      <c r="I1694" s="19">
        <v>1</v>
      </c>
      <c r="J1694" s="19">
        <v>5</v>
      </c>
      <c r="K1694" s="20">
        <f>ROUND(1+(SUMPRODUCT(INDEX(CachTinhDiem!$B$8:$E$11,MATCH($B1694,CachTinhDiem!$A$8:$A$11,0),0),$G1694:$J1694)-1)*9/4,1)</f>
        <v>2.8</v>
      </c>
      <c r="L1694" s="20">
        <f>ROUND(1+(INDEX(CachTinhDiem!$B$15:$E$20,MATCH($C1694,CachTinhDiem!$A$15:$A$20,0),MATCH($B1694,CachTinhDiem!$B$14:$E$14,0))-1)*9/4,1)</f>
        <v>3.3</v>
      </c>
      <c r="M1694" s="19">
        <f t="shared" si="26"/>
        <v>0</v>
      </c>
      <c r="N1694" s="23">
        <f>MAX(0,1-M1694*CachTinhDiem!$B$25)</f>
        <v>1</v>
      </c>
      <c r="O1694" s="20">
        <f>ROUND((CachTinhDiem!$B$23*K1694+CachTinhDiem!$B$24*L1694)*N1694,1)</f>
        <v>3</v>
      </c>
      <c r="P1694" s="19" t="s">
        <v>3227</v>
      </c>
    </row>
    <row r="1695" spans="1:16" ht="15" customHeight="1" x14ac:dyDescent="0.35">
      <c r="A1695" s="18" t="s">
        <v>2056</v>
      </c>
      <c r="B1695" s="18" t="s">
        <v>3228</v>
      </c>
      <c r="C1695" s="18" t="s">
        <v>115</v>
      </c>
      <c r="D1695" s="19">
        <v>5</v>
      </c>
      <c r="E1695" s="19">
        <v>20</v>
      </c>
      <c r="F1695" s="19">
        <v>39</v>
      </c>
      <c r="G1695" s="19">
        <v>4</v>
      </c>
      <c r="H1695" s="19">
        <v>1</v>
      </c>
      <c r="I1695" s="19">
        <v>3</v>
      </c>
      <c r="J1695" s="19">
        <v>2</v>
      </c>
      <c r="K1695" s="20">
        <f>ROUND(1+(SUMPRODUCT(INDEX(CachTinhDiem!$B$8:$E$11,MATCH($B1695,CachTinhDiem!$A$8:$A$11,0),0),$G1695:$J1695)-1)*9/4,1)</f>
        <v>3.3</v>
      </c>
      <c r="L1695" s="20">
        <f>ROUND(1+(INDEX(CachTinhDiem!$B$15:$E$20,MATCH($C1695,CachTinhDiem!$A$15:$A$20,0),MATCH($B1695,CachTinhDiem!$B$14:$E$14,0))-1)*9/4,1)</f>
        <v>5.5</v>
      </c>
      <c r="M1695" s="19">
        <f t="shared" si="26"/>
        <v>19</v>
      </c>
      <c r="N1695" s="23">
        <f>MAX(0,1-M1695*CachTinhDiem!$B$25)</f>
        <v>0</v>
      </c>
      <c r="O1695" s="20">
        <f>ROUND((CachTinhDiem!$B$23*K1695+CachTinhDiem!$B$24*L1695)*N1695,1)</f>
        <v>0</v>
      </c>
      <c r="P1695" s="19" t="s">
        <v>3227</v>
      </c>
    </row>
    <row r="1696" spans="1:16" ht="15" customHeight="1" x14ac:dyDescent="0.35">
      <c r="A1696" s="18" t="s">
        <v>1347</v>
      </c>
      <c r="B1696" s="18" t="s">
        <v>3226</v>
      </c>
      <c r="C1696" s="18" t="s">
        <v>103</v>
      </c>
      <c r="D1696" s="19">
        <v>9</v>
      </c>
      <c r="E1696" s="19">
        <v>26</v>
      </c>
      <c r="F1696" s="19">
        <v>38</v>
      </c>
      <c r="G1696" s="19">
        <v>4</v>
      </c>
      <c r="H1696" s="19">
        <v>2</v>
      </c>
      <c r="I1696" s="19">
        <v>3</v>
      </c>
      <c r="J1696" s="19">
        <v>5</v>
      </c>
      <c r="K1696" s="20">
        <f>ROUND(1+(SUMPRODUCT(INDEX(CachTinhDiem!$B$8:$E$11,MATCH($B1696,CachTinhDiem!$A$8:$A$11,0),0),$G1696:$J1696)-1)*9/4,1)</f>
        <v>5.7</v>
      </c>
      <c r="L1696" s="20">
        <f>ROUND(1+(INDEX(CachTinhDiem!$B$15:$E$20,MATCH($C1696,CachTinhDiem!$A$15:$A$20,0),MATCH($B1696,CachTinhDiem!$B$14:$E$14,0))-1)*9/4,1)</f>
        <v>3.3</v>
      </c>
      <c r="M1696" s="19">
        <f t="shared" si="26"/>
        <v>12</v>
      </c>
      <c r="N1696" s="23">
        <f>MAX(0,1-M1696*CachTinhDiem!$B$25)</f>
        <v>0</v>
      </c>
      <c r="O1696" s="20">
        <f>ROUND((CachTinhDiem!$B$23*K1696+CachTinhDiem!$B$24*L1696)*N1696,1)</f>
        <v>0</v>
      </c>
      <c r="P1696" s="19" t="s">
        <v>3227</v>
      </c>
    </row>
    <row r="1697" spans="1:16" ht="15" customHeight="1" x14ac:dyDescent="0.35">
      <c r="A1697" s="18" t="s">
        <v>954</v>
      </c>
      <c r="B1697" s="18" t="s">
        <v>3226</v>
      </c>
      <c r="C1697" s="18" t="s">
        <v>115</v>
      </c>
      <c r="D1697" s="19">
        <v>18</v>
      </c>
      <c r="E1697" s="19">
        <v>34</v>
      </c>
      <c r="F1697" s="19">
        <v>10</v>
      </c>
      <c r="G1697" s="19">
        <v>2</v>
      </c>
      <c r="H1697" s="19">
        <v>4</v>
      </c>
      <c r="I1697" s="19">
        <v>2</v>
      </c>
      <c r="J1697" s="19">
        <v>2</v>
      </c>
      <c r="K1697" s="20">
        <f>ROUND(1+(SUMPRODUCT(INDEX(CachTinhDiem!$B$8:$E$11,MATCH($B1697,CachTinhDiem!$A$8:$A$11,0),0),$G1697:$J1697)-1)*9/4,1)</f>
        <v>4.5999999999999996</v>
      </c>
      <c r="L1697" s="20">
        <f>ROUND(1+(INDEX(CachTinhDiem!$B$15:$E$20,MATCH($C1697,CachTinhDiem!$A$15:$A$20,0),MATCH($B1697,CachTinhDiem!$B$14:$E$14,0))-1)*9/4,1)</f>
        <v>10</v>
      </c>
      <c r="M1697" s="19">
        <f t="shared" si="26"/>
        <v>8</v>
      </c>
      <c r="N1697" s="23">
        <f>MAX(0,1-M1697*CachTinhDiem!$B$25)</f>
        <v>0.19999999999999996</v>
      </c>
      <c r="O1697" s="20">
        <f>ROUND((CachTinhDiem!$B$23*K1697+CachTinhDiem!$B$24*L1697)*N1697,1)</f>
        <v>1.2</v>
      </c>
      <c r="P1697" s="19" t="s">
        <v>3227</v>
      </c>
    </row>
    <row r="1698" spans="1:16" ht="15" customHeight="1" x14ac:dyDescent="0.35">
      <c r="A1698" s="18" t="s">
        <v>1337</v>
      </c>
      <c r="B1698" s="18" t="s">
        <v>3224</v>
      </c>
      <c r="C1698" s="18" t="s">
        <v>115</v>
      </c>
      <c r="D1698" s="19">
        <v>5</v>
      </c>
      <c r="E1698" s="19">
        <v>13</v>
      </c>
      <c r="F1698" s="19">
        <v>27</v>
      </c>
      <c r="G1698" s="19">
        <v>4</v>
      </c>
      <c r="H1698" s="19">
        <v>1</v>
      </c>
      <c r="I1698" s="19">
        <v>3</v>
      </c>
      <c r="J1698" s="19">
        <v>3</v>
      </c>
      <c r="K1698" s="20">
        <f>ROUND(1+(SUMPRODUCT(INDEX(CachTinhDiem!$B$8:$E$11,MATCH($B1698,CachTinhDiem!$A$8:$A$11,0),0),$G1698:$J1698)-1)*9/4,1)</f>
        <v>5.0999999999999996</v>
      </c>
      <c r="L1698" s="20">
        <f>ROUND(1+(INDEX(CachTinhDiem!$B$15:$E$20,MATCH($C1698,CachTinhDiem!$A$15:$A$20,0),MATCH($B1698,CachTinhDiem!$B$14:$E$14,0))-1)*9/4,1)</f>
        <v>7.8</v>
      </c>
      <c r="M1698" s="19">
        <f t="shared" si="26"/>
        <v>14</v>
      </c>
      <c r="N1698" s="23">
        <f>MAX(0,1-M1698*CachTinhDiem!$B$25)</f>
        <v>0</v>
      </c>
      <c r="O1698" s="20">
        <f>ROUND((CachTinhDiem!$B$23*K1698+CachTinhDiem!$B$24*L1698)*N1698,1)</f>
        <v>0</v>
      </c>
      <c r="P1698" s="19" t="s">
        <v>3227</v>
      </c>
    </row>
    <row r="1699" spans="1:16" ht="15" customHeight="1" x14ac:dyDescent="0.35">
      <c r="A1699" s="18" t="s">
        <v>542</v>
      </c>
      <c r="B1699" s="18" t="s">
        <v>3224</v>
      </c>
      <c r="C1699" s="18" t="s">
        <v>90</v>
      </c>
      <c r="D1699" s="19">
        <v>19</v>
      </c>
      <c r="E1699" s="19">
        <v>39</v>
      </c>
      <c r="F1699" s="19">
        <v>9</v>
      </c>
      <c r="G1699" s="19">
        <v>2</v>
      </c>
      <c r="H1699" s="19">
        <v>4</v>
      </c>
      <c r="I1699" s="19">
        <v>3</v>
      </c>
      <c r="J1699" s="19">
        <v>2</v>
      </c>
      <c r="K1699" s="20">
        <f>ROUND(1+(SUMPRODUCT(INDEX(CachTinhDiem!$B$8:$E$11,MATCH($B1699,CachTinhDiem!$A$8:$A$11,0),0),$G1699:$J1699)-1)*9/4,1)</f>
        <v>5.3</v>
      </c>
      <c r="L1699" s="20">
        <f>ROUND(1+(INDEX(CachTinhDiem!$B$15:$E$20,MATCH($C1699,CachTinhDiem!$A$15:$A$20,0),MATCH($B1699,CachTinhDiem!$B$14:$E$14,0))-1)*9/4,1)</f>
        <v>5.5</v>
      </c>
      <c r="M1699" s="19">
        <f t="shared" si="26"/>
        <v>10</v>
      </c>
      <c r="N1699" s="23">
        <f>MAX(0,1-M1699*CachTinhDiem!$B$25)</f>
        <v>0</v>
      </c>
      <c r="O1699" s="20">
        <f>ROUND((CachTinhDiem!$B$23*K1699+CachTinhDiem!$B$24*L1699)*N1699,1)</f>
        <v>0</v>
      </c>
      <c r="P1699" s="19" t="s">
        <v>3225</v>
      </c>
    </row>
    <row r="1700" spans="1:16" ht="15" customHeight="1" x14ac:dyDescent="0.35">
      <c r="A1700" s="18" t="s">
        <v>387</v>
      </c>
      <c r="B1700" s="18" t="s">
        <v>3229</v>
      </c>
      <c r="C1700" s="18" t="s">
        <v>138</v>
      </c>
      <c r="D1700" s="19">
        <v>21</v>
      </c>
      <c r="E1700" s="19">
        <v>40</v>
      </c>
      <c r="F1700" s="19">
        <v>23</v>
      </c>
      <c r="G1700" s="19">
        <v>2</v>
      </c>
      <c r="H1700" s="19">
        <v>4</v>
      </c>
      <c r="I1700" s="19">
        <v>5</v>
      </c>
      <c r="J1700" s="19">
        <v>2</v>
      </c>
      <c r="K1700" s="20">
        <f>ROUND(1+(SUMPRODUCT(INDEX(CachTinhDiem!$B$8:$E$11,MATCH($B1700,CachTinhDiem!$A$8:$A$11,0),0),$G1700:$J1700)-1)*9/4,1)</f>
        <v>6.6</v>
      </c>
      <c r="L1700" s="20">
        <f>ROUND(1+(INDEX(CachTinhDiem!$B$15:$E$20,MATCH($C1700,CachTinhDiem!$A$15:$A$20,0),MATCH($B1700,CachTinhDiem!$B$14:$E$14,0))-1)*9/4,1)</f>
        <v>7.8</v>
      </c>
      <c r="M1700" s="19">
        <f t="shared" si="26"/>
        <v>0</v>
      </c>
      <c r="N1700" s="23">
        <f>MAX(0,1-M1700*CachTinhDiem!$B$25)</f>
        <v>1</v>
      </c>
      <c r="O1700" s="20">
        <f>ROUND((CachTinhDiem!$B$23*K1700+CachTinhDiem!$B$24*L1700)*N1700,1)</f>
        <v>7</v>
      </c>
      <c r="P1700" s="19" t="s">
        <v>3225</v>
      </c>
    </row>
    <row r="1701" spans="1:16" ht="15" customHeight="1" x14ac:dyDescent="0.35">
      <c r="A1701" s="18" t="s">
        <v>1153</v>
      </c>
      <c r="B1701" s="18" t="s">
        <v>3229</v>
      </c>
      <c r="C1701" s="18" t="s">
        <v>103</v>
      </c>
      <c r="D1701" s="19">
        <v>5</v>
      </c>
      <c r="E1701" s="19">
        <v>10</v>
      </c>
      <c r="F1701" s="19">
        <v>9</v>
      </c>
      <c r="G1701" s="19">
        <v>5</v>
      </c>
      <c r="H1701" s="19">
        <v>1</v>
      </c>
      <c r="I1701" s="19">
        <v>1</v>
      </c>
      <c r="J1701" s="19">
        <v>5</v>
      </c>
      <c r="K1701" s="20">
        <f>ROUND(1+(SUMPRODUCT(INDEX(CachTinhDiem!$B$8:$E$11,MATCH($B1701,CachTinhDiem!$A$8:$A$11,0),0),$G1701:$J1701)-1)*9/4,1)</f>
        <v>4.5999999999999996</v>
      </c>
      <c r="L1701" s="20">
        <f>ROUND(1+(INDEX(CachTinhDiem!$B$15:$E$20,MATCH($C1701,CachTinhDiem!$A$15:$A$20,0),MATCH($B1701,CachTinhDiem!$B$14:$E$14,0))-1)*9/4,1)</f>
        <v>7.8</v>
      </c>
      <c r="M1701" s="19">
        <f t="shared" si="26"/>
        <v>0</v>
      </c>
      <c r="N1701" s="23">
        <f>MAX(0,1-M1701*CachTinhDiem!$B$25)</f>
        <v>1</v>
      </c>
      <c r="O1701" s="20">
        <f>ROUND((CachTinhDiem!$B$23*K1701+CachTinhDiem!$B$24*L1701)*N1701,1)</f>
        <v>5.6</v>
      </c>
      <c r="P1701" s="19" t="s">
        <v>3227</v>
      </c>
    </row>
    <row r="1702" spans="1:16" ht="15" customHeight="1" x14ac:dyDescent="0.35">
      <c r="A1702" s="18" t="s">
        <v>2718</v>
      </c>
      <c r="B1702" s="18" t="s">
        <v>3226</v>
      </c>
      <c r="C1702" s="18" t="s">
        <v>90</v>
      </c>
      <c r="D1702" s="19">
        <v>9</v>
      </c>
      <c r="E1702" s="19">
        <v>40</v>
      </c>
      <c r="F1702" s="19">
        <v>6</v>
      </c>
      <c r="G1702" s="19">
        <v>2</v>
      </c>
      <c r="H1702" s="19">
        <v>5</v>
      </c>
      <c r="I1702" s="19">
        <v>4</v>
      </c>
      <c r="J1702" s="19">
        <v>3</v>
      </c>
      <c r="K1702" s="20">
        <f>ROUND(1+(SUMPRODUCT(INDEX(CachTinhDiem!$B$8:$E$11,MATCH($B1702,CachTinhDiem!$A$8:$A$11,0),0),$G1702:$J1702)-1)*9/4,1)</f>
        <v>8</v>
      </c>
      <c r="L1702" s="20">
        <f>ROUND(1+(INDEX(CachTinhDiem!$B$15:$E$20,MATCH($C1702,CachTinhDiem!$A$15:$A$20,0),MATCH($B1702,CachTinhDiem!$B$14:$E$14,0))-1)*9/4,1)</f>
        <v>7.8</v>
      </c>
      <c r="M1702" s="19">
        <f t="shared" si="26"/>
        <v>3</v>
      </c>
      <c r="N1702" s="23">
        <f>MAX(0,1-M1702*CachTinhDiem!$B$25)</f>
        <v>0.7</v>
      </c>
      <c r="O1702" s="20">
        <f>ROUND((CachTinhDiem!$B$23*K1702+CachTinhDiem!$B$24*L1702)*N1702,1)</f>
        <v>5.6</v>
      </c>
      <c r="P1702" s="19" t="s">
        <v>3227</v>
      </c>
    </row>
    <row r="1703" spans="1:16" ht="15" customHeight="1" x14ac:dyDescent="0.35">
      <c r="A1703" s="18" t="s">
        <v>635</v>
      </c>
      <c r="B1703" s="18" t="s">
        <v>3224</v>
      </c>
      <c r="C1703" s="18" t="s">
        <v>115</v>
      </c>
      <c r="D1703" s="19">
        <v>19</v>
      </c>
      <c r="E1703" s="19">
        <v>38</v>
      </c>
      <c r="F1703" s="19">
        <v>34</v>
      </c>
      <c r="G1703" s="19">
        <v>2</v>
      </c>
      <c r="H1703" s="19">
        <v>5</v>
      </c>
      <c r="I1703" s="19">
        <v>3</v>
      </c>
      <c r="J1703" s="19">
        <v>3</v>
      </c>
      <c r="K1703" s="20">
        <f>ROUND(1+(SUMPRODUCT(INDEX(CachTinhDiem!$B$8:$E$11,MATCH($B1703,CachTinhDiem!$A$8:$A$11,0),0),$G1703:$J1703)-1)*9/4,1)</f>
        <v>6</v>
      </c>
      <c r="L1703" s="20">
        <f>ROUND(1+(INDEX(CachTinhDiem!$B$15:$E$20,MATCH($C1703,CachTinhDiem!$A$15:$A$20,0),MATCH($B1703,CachTinhDiem!$B$14:$E$14,0))-1)*9/4,1)</f>
        <v>7.8</v>
      </c>
      <c r="M1703" s="19">
        <f t="shared" si="26"/>
        <v>0</v>
      </c>
      <c r="N1703" s="23">
        <f>MAX(0,1-M1703*CachTinhDiem!$B$25)</f>
        <v>1</v>
      </c>
      <c r="O1703" s="20">
        <f>ROUND((CachTinhDiem!$B$23*K1703+CachTinhDiem!$B$24*L1703)*N1703,1)</f>
        <v>6.5</v>
      </c>
      <c r="P1703" s="19" t="s">
        <v>3227</v>
      </c>
    </row>
    <row r="1704" spans="1:16" ht="15" customHeight="1" x14ac:dyDescent="0.35">
      <c r="A1704" s="18" t="s">
        <v>338</v>
      </c>
      <c r="B1704" s="18" t="s">
        <v>3229</v>
      </c>
      <c r="C1704" s="18" t="s">
        <v>103</v>
      </c>
      <c r="D1704" s="19">
        <v>5</v>
      </c>
      <c r="E1704" s="19">
        <v>15</v>
      </c>
      <c r="F1704" s="19">
        <v>9</v>
      </c>
      <c r="G1704" s="19">
        <v>4</v>
      </c>
      <c r="H1704" s="19">
        <v>1</v>
      </c>
      <c r="I1704" s="19">
        <v>2</v>
      </c>
      <c r="J1704" s="19">
        <v>4</v>
      </c>
      <c r="K1704" s="20">
        <f>ROUND(1+(SUMPRODUCT(INDEX(CachTinhDiem!$B$8:$E$11,MATCH($B1704,CachTinhDiem!$A$8:$A$11,0),0),$G1704:$J1704)-1)*9/4,1)</f>
        <v>4.4000000000000004</v>
      </c>
      <c r="L1704" s="20">
        <f>ROUND(1+(INDEX(CachTinhDiem!$B$15:$E$20,MATCH($C1704,CachTinhDiem!$A$15:$A$20,0),MATCH($B1704,CachTinhDiem!$B$14:$E$14,0))-1)*9/4,1)</f>
        <v>7.8</v>
      </c>
      <c r="M1704" s="19">
        <f t="shared" si="26"/>
        <v>0</v>
      </c>
      <c r="N1704" s="23">
        <f>MAX(0,1-M1704*CachTinhDiem!$B$25)</f>
        <v>1</v>
      </c>
      <c r="O1704" s="20">
        <f>ROUND((CachTinhDiem!$B$23*K1704+CachTinhDiem!$B$24*L1704)*N1704,1)</f>
        <v>5.4</v>
      </c>
      <c r="P1704" s="19" t="s">
        <v>3227</v>
      </c>
    </row>
    <row r="1705" spans="1:16" ht="15" customHeight="1" x14ac:dyDescent="0.35">
      <c r="A1705" s="18" t="s">
        <v>1771</v>
      </c>
      <c r="B1705" s="18" t="s">
        <v>3229</v>
      </c>
      <c r="C1705" s="18" t="s">
        <v>103</v>
      </c>
      <c r="D1705" s="19">
        <v>15</v>
      </c>
      <c r="E1705" s="19">
        <v>34</v>
      </c>
      <c r="F1705" s="19">
        <v>8</v>
      </c>
      <c r="G1705" s="19">
        <v>2</v>
      </c>
      <c r="H1705" s="19">
        <v>3</v>
      </c>
      <c r="I1705" s="19">
        <v>3</v>
      </c>
      <c r="J1705" s="19">
        <v>5</v>
      </c>
      <c r="K1705" s="20">
        <f>ROUND(1+(SUMPRODUCT(INDEX(CachTinhDiem!$B$8:$E$11,MATCH($B1705,CachTinhDiem!$A$8:$A$11,0),0),$G1705:$J1705)-1)*9/4,1)</f>
        <v>6.6</v>
      </c>
      <c r="L1705" s="20">
        <f>ROUND(1+(INDEX(CachTinhDiem!$B$15:$E$20,MATCH($C1705,CachTinhDiem!$A$15:$A$20,0),MATCH($B1705,CachTinhDiem!$B$14:$E$14,0))-1)*9/4,1)</f>
        <v>7.8</v>
      </c>
      <c r="M1705" s="19">
        <f t="shared" si="26"/>
        <v>7</v>
      </c>
      <c r="N1705" s="23">
        <f>MAX(0,1-M1705*CachTinhDiem!$B$25)</f>
        <v>0.29999999999999993</v>
      </c>
      <c r="O1705" s="20">
        <f>ROUND((CachTinhDiem!$B$23*K1705+CachTinhDiem!$B$24*L1705)*N1705,1)</f>
        <v>2.1</v>
      </c>
      <c r="P1705" s="19" t="s">
        <v>3227</v>
      </c>
    </row>
    <row r="1706" spans="1:16" ht="15" customHeight="1" x14ac:dyDescent="0.35">
      <c r="A1706" s="18" t="s">
        <v>1453</v>
      </c>
      <c r="B1706" s="18" t="s">
        <v>3226</v>
      </c>
      <c r="C1706" s="18" t="s">
        <v>150</v>
      </c>
      <c r="D1706" s="19">
        <v>5</v>
      </c>
      <c r="E1706" s="19">
        <v>19</v>
      </c>
      <c r="F1706" s="19">
        <v>16</v>
      </c>
      <c r="G1706" s="19">
        <v>4</v>
      </c>
      <c r="H1706" s="19">
        <v>1</v>
      </c>
      <c r="I1706" s="19">
        <v>3</v>
      </c>
      <c r="J1706" s="19">
        <v>3</v>
      </c>
      <c r="K1706" s="20">
        <f>ROUND(1+(SUMPRODUCT(INDEX(CachTinhDiem!$B$8:$E$11,MATCH($B1706,CachTinhDiem!$A$8:$A$11,0),0),$G1706:$J1706)-1)*9/4,1)</f>
        <v>4.2</v>
      </c>
      <c r="L1706" s="20">
        <f>ROUND(1+(INDEX(CachTinhDiem!$B$15:$E$20,MATCH($C1706,CachTinhDiem!$A$15:$A$20,0),MATCH($B1706,CachTinhDiem!$B$14:$E$14,0))-1)*9/4,1)</f>
        <v>10</v>
      </c>
      <c r="M1706" s="19">
        <f t="shared" si="26"/>
        <v>0</v>
      </c>
      <c r="N1706" s="23">
        <f>MAX(0,1-M1706*CachTinhDiem!$B$25)</f>
        <v>1</v>
      </c>
      <c r="O1706" s="20">
        <f>ROUND((CachTinhDiem!$B$23*K1706+CachTinhDiem!$B$24*L1706)*N1706,1)</f>
        <v>5.9</v>
      </c>
      <c r="P1706" s="19" t="s">
        <v>3225</v>
      </c>
    </row>
    <row r="1707" spans="1:16" ht="15" customHeight="1" x14ac:dyDescent="0.35">
      <c r="A1707" s="18" t="s">
        <v>2178</v>
      </c>
      <c r="B1707" s="18" t="s">
        <v>3229</v>
      </c>
      <c r="C1707" s="18" t="s">
        <v>115</v>
      </c>
      <c r="D1707" s="19">
        <v>14</v>
      </c>
      <c r="E1707" s="19">
        <v>32</v>
      </c>
      <c r="F1707" s="19">
        <v>30</v>
      </c>
      <c r="G1707" s="19">
        <v>3</v>
      </c>
      <c r="H1707" s="19">
        <v>2</v>
      </c>
      <c r="I1707" s="19">
        <v>3</v>
      </c>
      <c r="J1707" s="19">
        <v>3</v>
      </c>
      <c r="K1707" s="20">
        <f>ROUND(1+(SUMPRODUCT(INDEX(CachTinhDiem!$B$8:$E$11,MATCH($B1707,CachTinhDiem!$A$8:$A$11,0),0),$G1707:$J1707)-1)*9/4,1)</f>
        <v>4.8</v>
      </c>
      <c r="L1707" s="20">
        <f>ROUND(1+(INDEX(CachTinhDiem!$B$15:$E$20,MATCH($C1707,CachTinhDiem!$A$15:$A$20,0),MATCH($B1707,CachTinhDiem!$B$14:$E$14,0))-1)*9/4,1)</f>
        <v>10</v>
      </c>
      <c r="M1707" s="19">
        <f t="shared" si="26"/>
        <v>0</v>
      </c>
      <c r="N1707" s="23">
        <f>MAX(0,1-M1707*CachTinhDiem!$B$25)</f>
        <v>1</v>
      </c>
      <c r="O1707" s="20">
        <f>ROUND((CachTinhDiem!$B$23*K1707+CachTinhDiem!$B$24*L1707)*N1707,1)</f>
        <v>6.4</v>
      </c>
      <c r="P1707" s="19" t="s">
        <v>3227</v>
      </c>
    </row>
    <row r="1708" spans="1:16" ht="15" customHeight="1" x14ac:dyDescent="0.35">
      <c r="A1708" s="18" t="s">
        <v>1189</v>
      </c>
      <c r="B1708" s="18" t="s">
        <v>3229</v>
      </c>
      <c r="C1708" s="18" t="s">
        <v>115</v>
      </c>
      <c r="D1708" s="19">
        <v>5</v>
      </c>
      <c r="E1708" s="19">
        <v>10</v>
      </c>
      <c r="F1708" s="19">
        <v>32</v>
      </c>
      <c r="G1708" s="19">
        <v>4</v>
      </c>
      <c r="H1708" s="19">
        <v>1</v>
      </c>
      <c r="I1708" s="19">
        <v>2</v>
      </c>
      <c r="J1708" s="19">
        <v>1</v>
      </c>
      <c r="K1708" s="20">
        <f>ROUND(1+(SUMPRODUCT(INDEX(CachTinhDiem!$B$8:$E$11,MATCH($B1708,CachTinhDiem!$A$8:$A$11,0),0),$G1708:$J1708)-1)*9/4,1)</f>
        <v>2.4</v>
      </c>
      <c r="L1708" s="20">
        <f>ROUND(1+(INDEX(CachTinhDiem!$B$15:$E$20,MATCH($C1708,CachTinhDiem!$A$15:$A$20,0),MATCH($B1708,CachTinhDiem!$B$14:$E$14,0))-1)*9/4,1)</f>
        <v>10</v>
      </c>
      <c r="M1708" s="19">
        <f t="shared" si="26"/>
        <v>22</v>
      </c>
      <c r="N1708" s="23">
        <f>MAX(0,1-M1708*CachTinhDiem!$B$25)</f>
        <v>0</v>
      </c>
      <c r="O1708" s="20">
        <f>ROUND((CachTinhDiem!$B$23*K1708+CachTinhDiem!$B$24*L1708)*N1708,1)</f>
        <v>0</v>
      </c>
      <c r="P1708" s="19" t="s">
        <v>3227</v>
      </c>
    </row>
    <row r="1709" spans="1:16" ht="15" customHeight="1" x14ac:dyDescent="0.35">
      <c r="A1709" s="18" t="s">
        <v>722</v>
      </c>
      <c r="B1709" s="18" t="s">
        <v>3224</v>
      </c>
      <c r="C1709" s="18" t="s">
        <v>150</v>
      </c>
      <c r="D1709" s="19">
        <v>23</v>
      </c>
      <c r="E1709" s="19">
        <v>38</v>
      </c>
      <c r="F1709" s="19">
        <v>25</v>
      </c>
      <c r="G1709" s="19">
        <v>1</v>
      </c>
      <c r="H1709" s="19">
        <v>5</v>
      </c>
      <c r="I1709" s="19">
        <v>2</v>
      </c>
      <c r="J1709" s="19">
        <v>5</v>
      </c>
      <c r="K1709" s="20">
        <f>ROUND(1+(SUMPRODUCT(INDEX(CachTinhDiem!$B$8:$E$11,MATCH($B1709,CachTinhDiem!$A$8:$A$11,0),0),$G1709:$J1709)-1)*9/4,1)</f>
        <v>4.8</v>
      </c>
      <c r="L1709" s="20">
        <f>ROUND(1+(INDEX(CachTinhDiem!$B$15:$E$20,MATCH($C1709,CachTinhDiem!$A$15:$A$20,0),MATCH($B1709,CachTinhDiem!$B$14:$E$14,0))-1)*9/4,1)</f>
        <v>3.3</v>
      </c>
      <c r="M1709" s="19">
        <f t="shared" si="26"/>
        <v>0</v>
      </c>
      <c r="N1709" s="23">
        <f>MAX(0,1-M1709*CachTinhDiem!$B$25)</f>
        <v>1</v>
      </c>
      <c r="O1709" s="20">
        <f>ROUND((CachTinhDiem!$B$23*K1709+CachTinhDiem!$B$24*L1709)*N1709,1)</f>
        <v>4.4000000000000004</v>
      </c>
      <c r="P1709" s="19" t="s">
        <v>3227</v>
      </c>
    </row>
    <row r="1710" spans="1:16" ht="15" customHeight="1" x14ac:dyDescent="0.35">
      <c r="A1710" s="18" t="s">
        <v>3097</v>
      </c>
      <c r="B1710" s="18" t="s">
        <v>3228</v>
      </c>
      <c r="C1710" s="18" t="s">
        <v>138</v>
      </c>
      <c r="D1710" s="19">
        <v>21</v>
      </c>
      <c r="E1710" s="19">
        <v>40</v>
      </c>
      <c r="F1710" s="19">
        <v>19</v>
      </c>
      <c r="G1710" s="19">
        <v>1</v>
      </c>
      <c r="H1710" s="19">
        <v>3</v>
      </c>
      <c r="I1710" s="19">
        <v>4</v>
      </c>
      <c r="J1710" s="19">
        <v>2</v>
      </c>
      <c r="K1710" s="20">
        <f>ROUND(1+(SUMPRODUCT(INDEX(CachTinhDiem!$B$8:$E$11,MATCH($B1710,CachTinhDiem!$A$8:$A$11,0),0),$G1710:$J1710)-1)*9/4,1)</f>
        <v>4.5999999999999996</v>
      </c>
      <c r="L1710" s="20">
        <f>ROUND(1+(INDEX(CachTinhDiem!$B$15:$E$20,MATCH($C1710,CachTinhDiem!$A$15:$A$20,0),MATCH($B1710,CachTinhDiem!$B$14:$E$14,0))-1)*9/4,1)</f>
        <v>1</v>
      </c>
      <c r="M1710" s="19">
        <f t="shared" si="26"/>
        <v>2</v>
      </c>
      <c r="N1710" s="23">
        <f>MAX(0,1-M1710*CachTinhDiem!$B$25)</f>
        <v>0.8</v>
      </c>
      <c r="O1710" s="20">
        <f>ROUND((CachTinhDiem!$B$23*K1710+CachTinhDiem!$B$24*L1710)*N1710,1)</f>
        <v>2.8</v>
      </c>
      <c r="P1710" s="19" t="s">
        <v>3225</v>
      </c>
    </row>
    <row r="1711" spans="1:16" ht="15" customHeight="1" x14ac:dyDescent="0.35">
      <c r="A1711" s="18" t="s">
        <v>2935</v>
      </c>
      <c r="B1711" s="18" t="s">
        <v>3228</v>
      </c>
      <c r="C1711" s="18" t="s">
        <v>115</v>
      </c>
      <c r="D1711" s="19">
        <v>15</v>
      </c>
      <c r="E1711" s="19">
        <v>34</v>
      </c>
      <c r="F1711" s="19">
        <v>11</v>
      </c>
      <c r="G1711" s="19">
        <v>2</v>
      </c>
      <c r="H1711" s="19">
        <v>1</v>
      </c>
      <c r="I1711" s="19">
        <v>4</v>
      </c>
      <c r="J1711" s="19">
        <v>3</v>
      </c>
      <c r="K1711" s="20">
        <f>ROUND(1+(SUMPRODUCT(INDEX(CachTinhDiem!$B$8:$E$11,MATCH($B1711,CachTinhDiem!$A$8:$A$11,0),0),$G1711:$J1711)-1)*9/4,1)</f>
        <v>5.0999999999999996</v>
      </c>
      <c r="L1711" s="20">
        <f>ROUND(1+(INDEX(CachTinhDiem!$B$15:$E$20,MATCH($C1711,CachTinhDiem!$A$15:$A$20,0),MATCH($B1711,CachTinhDiem!$B$14:$E$14,0))-1)*9/4,1)</f>
        <v>5.5</v>
      </c>
      <c r="M1711" s="19">
        <f t="shared" si="26"/>
        <v>4</v>
      </c>
      <c r="N1711" s="23">
        <f>MAX(0,1-M1711*CachTinhDiem!$B$25)</f>
        <v>0.6</v>
      </c>
      <c r="O1711" s="20">
        <f>ROUND((CachTinhDiem!$B$23*K1711+CachTinhDiem!$B$24*L1711)*N1711,1)</f>
        <v>3.1</v>
      </c>
      <c r="P1711" s="19" t="s">
        <v>3227</v>
      </c>
    </row>
    <row r="1712" spans="1:16" ht="15" customHeight="1" x14ac:dyDescent="0.35">
      <c r="A1712" s="18" t="s">
        <v>2903</v>
      </c>
      <c r="B1712" s="18" t="s">
        <v>3226</v>
      </c>
      <c r="C1712" s="18" t="s">
        <v>115</v>
      </c>
      <c r="D1712" s="19">
        <v>5</v>
      </c>
      <c r="E1712" s="19">
        <v>10</v>
      </c>
      <c r="F1712" s="19">
        <v>24</v>
      </c>
      <c r="G1712" s="19">
        <v>4</v>
      </c>
      <c r="H1712" s="19">
        <v>2</v>
      </c>
      <c r="I1712" s="19">
        <v>2</v>
      </c>
      <c r="J1712" s="19">
        <v>3</v>
      </c>
      <c r="K1712" s="20">
        <f>ROUND(1+(SUMPRODUCT(INDEX(CachTinhDiem!$B$8:$E$11,MATCH($B1712,CachTinhDiem!$A$8:$A$11,0),0),$G1712:$J1712)-1)*9/4,1)</f>
        <v>3.7</v>
      </c>
      <c r="L1712" s="20">
        <f>ROUND(1+(INDEX(CachTinhDiem!$B$15:$E$20,MATCH($C1712,CachTinhDiem!$A$15:$A$20,0),MATCH($B1712,CachTinhDiem!$B$14:$E$14,0))-1)*9/4,1)</f>
        <v>10</v>
      </c>
      <c r="M1712" s="19">
        <f t="shared" si="26"/>
        <v>14</v>
      </c>
      <c r="N1712" s="23">
        <f>MAX(0,1-M1712*CachTinhDiem!$B$25)</f>
        <v>0</v>
      </c>
      <c r="O1712" s="20">
        <f>ROUND((CachTinhDiem!$B$23*K1712+CachTinhDiem!$B$24*L1712)*N1712,1)</f>
        <v>0</v>
      </c>
      <c r="P1712" s="19" t="s">
        <v>3227</v>
      </c>
    </row>
    <row r="1713" spans="1:16" ht="15" customHeight="1" x14ac:dyDescent="0.35">
      <c r="A1713" s="18" t="s">
        <v>990</v>
      </c>
      <c r="B1713" s="18" t="s">
        <v>3228</v>
      </c>
      <c r="C1713" s="18" t="s">
        <v>103</v>
      </c>
      <c r="D1713" s="19">
        <v>8</v>
      </c>
      <c r="E1713" s="19">
        <v>24</v>
      </c>
      <c r="F1713" s="19">
        <v>17</v>
      </c>
      <c r="G1713" s="19">
        <v>4</v>
      </c>
      <c r="H1713" s="19">
        <v>2</v>
      </c>
      <c r="I1713" s="19">
        <v>3</v>
      </c>
      <c r="J1713" s="19">
        <v>5</v>
      </c>
      <c r="K1713" s="20">
        <f>ROUND(1+(SUMPRODUCT(INDEX(CachTinhDiem!$B$8:$E$11,MATCH($B1713,CachTinhDiem!$A$8:$A$11,0),0),$G1713:$J1713)-1)*9/4,1)</f>
        <v>7.8</v>
      </c>
      <c r="L1713" s="20">
        <f>ROUND(1+(INDEX(CachTinhDiem!$B$15:$E$20,MATCH($C1713,CachTinhDiem!$A$15:$A$20,0),MATCH($B1713,CachTinhDiem!$B$14:$E$14,0))-1)*9/4,1)</f>
        <v>10</v>
      </c>
      <c r="M1713" s="19">
        <f t="shared" si="26"/>
        <v>0</v>
      </c>
      <c r="N1713" s="23">
        <f>MAX(0,1-M1713*CachTinhDiem!$B$25)</f>
        <v>1</v>
      </c>
      <c r="O1713" s="20">
        <f>ROUND((CachTinhDiem!$B$23*K1713+CachTinhDiem!$B$24*L1713)*N1713,1)</f>
        <v>8.5</v>
      </c>
      <c r="P1713" s="19" t="s">
        <v>3227</v>
      </c>
    </row>
    <row r="1714" spans="1:16" ht="15" customHeight="1" x14ac:dyDescent="0.35">
      <c r="A1714" s="18" t="s">
        <v>345</v>
      </c>
      <c r="B1714" s="18" t="s">
        <v>3229</v>
      </c>
      <c r="C1714" s="18" t="s">
        <v>110</v>
      </c>
      <c r="D1714" s="19">
        <v>5</v>
      </c>
      <c r="E1714" s="19">
        <v>13</v>
      </c>
      <c r="F1714" s="19">
        <v>14</v>
      </c>
      <c r="G1714" s="19">
        <v>5</v>
      </c>
      <c r="H1714" s="19">
        <v>2</v>
      </c>
      <c r="I1714" s="19">
        <v>2</v>
      </c>
      <c r="J1714" s="19">
        <v>3</v>
      </c>
      <c r="K1714" s="20">
        <f>ROUND(1+(SUMPRODUCT(INDEX(CachTinhDiem!$B$8:$E$11,MATCH($B1714,CachTinhDiem!$A$8:$A$11,0),0),$G1714:$J1714)-1)*9/4,1)</f>
        <v>4.5999999999999996</v>
      </c>
      <c r="L1714" s="20">
        <f>ROUND(1+(INDEX(CachTinhDiem!$B$15:$E$20,MATCH($C1714,CachTinhDiem!$A$15:$A$20,0),MATCH($B1714,CachTinhDiem!$B$14:$E$14,0))-1)*9/4,1)</f>
        <v>7.8</v>
      </c>
      <c r="M1714" s="19">
        <f t="shared" si="26"/>
        <v>1</v>
      </c>
      <c r="N1714" s="23">
        <f>MAX(0,1-M1714*CachTinhDiem!$B$25)</f>
        <v>0.9</v>
      </c>
      <c r="O1714" s="20">
        <f>ROUND((CachTinhDiem!$B$23*K1714+CachTinhDiem!$B$24*L1714)*N1714,1)</f>
        <v>5</v>
      </c>
      <c r="P1714" s="19" t="s">
        <v>3227</v>
      </c>
    </row>
    <row r="1715" spans="1:16" ht="15" customHeight="1" x14ac:dyDescent="0.35">
      <c r="A1715" s="18" t="s">
        <v>1697</v>
      </c>
      <c r="B1715" s="18" t="s">
        <v>3228</v>
      </c>
      <c r="C1715" s="18" t="s">
        <v>150</v>
      </c>
      <c r="D1715" s="19">
        <v>5</v>
      </c>
      <c r="E1715" s="19">
        <v>18</v>
      </c>
      <c r="F1715" s="19">
        <v>10</v>
      </c>
      <c r="G1715" s="19">
        <v>4</v>
      </c>
      <c r="H1715" s="19">
        <v>1</v>
      </c>
      <c r="I1715" s="19">
        <v>3</v>
      </c>
      <c r="J1715" s="19">
        <v>3</v>
      </c>
      <c r="K1715" s="20">
        <f>ROUND(1+(SUMPRODUCT(INDEX(CachTinhDiem!$B$8:$E$11,MATCH($B1715,CachTinhDiem!$A$8:$A$11,0),0),$G1715:$J1715)-1)*9/4,1)</f>
        <v>4.5999999999999996</v>
      </c>
      <c r="L1715" s="20">
        <f>ROUND(1+(INDEX(CachTinhDiem!$B$15:$E$20,MATCH($C1715,CachTinhDiem!$A$15:$A$20,0),MATCH($B1715,CachTinhDiem!$B$14:$E$14,0))-1)*9/4,1)</f>
        <v>5.5</v>
      </c>
      <c r="M1715" s="19">
        <f t="shared" si="26"/>
        <v>0</v>
      </c>
      <c r="N1715" s="23">
        <f>MAX(0,1-M1715*CachTinhDiem!$B$25)</f>
        <v>1</v>
      </c>
      <c r="O1715" s="20">
        <f>ROUND((CachTinhDiem!$B$23*K1715+CachTinhDiem!$B$24*L1715)*N1715,1)</f>
        <v>4.9000000000000004</v>
      </c>
      <c r="P1715" s="19" t="s">
        <v>3227</v>
      </c>
    </row>
    <row r="1716" spans="1:16" ht="15" customHeight="1" x14ac:dyDescent="0.35">
      <c r="A1716" s="18" t="s">
        <v>155</v>
      </c>
      <c r="B1716" s="18" t="s">
        <v>3226</v>
      </c>
      <c r="C1716" s="18" t="s">
        <v>103</v>
      </c>
      <c r="D1716" s="19">
        <v>7</v>
      </c>
      <c r="E1716" s="19">
        <v>19</v>
      </c>
      <c r="F1716" s="19">
        <v>29</v>
      </c>
      <c r="G1716" s="19">
        <v>4</v>
      </c>
      <c r="H1716" s="19">
        <v>2</v>
      </c>
      <c r="I1716" s="19">
        <v>2</v>
      </c>
      <c r="J1716" s="19">
        <v>3</v>
      </c>
      <c r="K1716" s="20">
        <f>ROUND(1+(SUMPRODUCT(INDEX(CachTinhDiem!$B$8:$E$11,MATCH($B1716,CachTinhDiem!$A$8:$A$11,0),0),$G1716:$J1716)-1)*9/4,1)</f>
        <v>3.7</v>
      </c>
      <c r="L1716" s="20">
        <f>ROUND(1+(INDEX(CachTinhDiem!$B$15:$E$20,MATCH($C1716,CachTinhDiem!$A$15:$A$20,0),MATCH($B1716,CachTinhDiem!$B$14:$E$14,0))-1)*9/4,1)</f>
        <v>3.3</v>
      </c>
      <c r="M1716" s="19">
        <f t="shared" si="26"/>
        <v>10</v>
      </c>
      <c r="N1716" s="23">
        <f>MAX(0,1-M1716*CachTinhDiem!$B$25)</f>
        <v>0</v>
      </c>
      <c r="O1716" s="20">
        <f>ROUND((CachTinhDiem!$B$23*K1716+CachTinhDiem!$B$24*L1716)*N1716,1)</f>
        <v>0</v>
      </c>
      <c r="P1716" s="19" t="s">
        <v>3225</v>
      </c>
    </row>
    <row r="1717" spans="1:16" ht="15" customHeight="1" x14ac:dyDescent="0.35">
      <c r="A1717" s="18" t="s">
        <v>936</v>
      </c>
      <c r="B1717" s="18" t="s">
        <v>3228</v>
      </c>
      <c r="C1717" s="18" t="s">
        <v>90</v>
      </c>
      <c r="D1717" s="19">
        <v>7</v>
      </c>
      <c r="E1717" s="19">
        <v>22</v>
      </c>
      <c r="F1717" s="19">
        <v>24</v>
      </c>
      <c r="G1717" s="19">
        <v>4</v>
      </c>
      <c r="H1717" s="19">
        <v>3</v>
      </c>
      <c r="I1717" s="19">
        <v>3</v>
      </c>
      <c r="J1717" s="19">
        <v>1</v>
      </c>
      <c r="K1717" s="20">
        <f>ROUND(1+(SUMPRODUCT(INDEX(CachTinhDiem!$B$8:$E$11,MATCH($B1717,CachTinhDiem!$A$8:$A$11,0),0),$G1717:$J1717)-1)*9/4,1)</f>
        <v>2.8</v>
      </c>
      <c r="L1717" s="20">
        <f>ROUND(1+(INDEX(CachTinhDiem!$B$15:$E$20,MATCH($C1717,CachTinhDiem!$A$15:$A$20,0),MATCH($B1717,CachTinhDiem!$B$14:$E$14,0))-1)*9/4,1)</f>
        <v>3.3</v>
      </c>
      <c r="M1717" s="19">
        <f t="shared" si="26"/>
        <v>2</v>
      </c>
      <c r="N1717" s="23">
        <f>MAX(0,1-M1717*CachTinhDiem!$B$25)</f>
        <v>0.8</v>
      </c>
      <c r="O1717" s="20">
        <f>ROUND((CachTinhDiem!$B$23*K1717+CachTinhDiem!$B$24*L1717)*N1717,1)</f>
        <v>2.4</v>
      </c>
      <c r="P1717" s="19" t="s">
        <v>3227</v>
      </c>
    </row>
    <row r="1718" spans="1:16" ht="15" customHeight="1" x14ac:dyDescent="0.35">
      <c r="A1718" s="18" t="s">
        <v>2604</v>
      </c>
      <c r="B1718" s="18" t="s">
        <v>3224</v>
      </c>
      <c r="C1718" s="18" t="s">
        <v>150</v>
      </c>
      <c r="D1718" s="19">
        <v>5</v>
      </c>
      <c r="E1718" s="19">
        <v>17</v>
      </c>
      <c r="F1718" s="19">
        <v>36</v>
      </c>
      <c r="G1718" s="19">
        <v>4</v>
      </c>
      <c r="H1718" s="19">
        <v>1</v>
      </c>
      <c r="I1718" s="19">
        <v>1</v>
      </c>
      <c r="J1718" s="19">
        <v>5</v>
      </c>
      <c r="K1718" s="20">
        <f>ROUND(1+(SUMPRODUCT(INDEX(CachTinhDiem!$B$8:$E$11,MATCH($B1718,CachTinhDiem!$A$8:$A$11,0),0),$G1718:$J1718)-1)*9/4,1)</f>
        <v>3.3</v>
      </c>
      <c r="L1718" s="20">
        <f>ROUND(1+(INDEX(CachTinhDiem!$B$15:$E$20,MATCH($C1718,CachTinhDiem!$A$15:$A$20,0),MATCH($B1718,CachTinhDiem!$B$14:$E$14,0))-1)*9/4,1)</f>
        <v>3.3</v>
      </c>
      <c r="M1718" s="19">
        <f t="shared" si="26"/>
        <v>19</v>
      </c>
      <c r="N1718" s="23">
        <f>MAX(0,1-M1718*CachTinhDiem!$B$25)</f>
        <v>0</v>
      </c>
      <c r="O1718" s="20">
        <f>ROUND((CachTinhDiem!$B$23*K1718+CachTinhDiem!$B$24*L1718)*N1718,1)</f>
        <v>0</v>
      </c>
      <c r="P1718" s="19" t="s">
        <v>3227</v>
      </c>
    </row>
    <row r="1719" spans="1:16" ht="15" customHeight="1" x14ac:dyDescent="0.35">
      <c r="A1719" s="18" t="s">
        <v>1497</v>
      </c>
      <c r="B1719" s="18" t="s">
        <v>3224</v>
      </c>
      <c r="C1719" s="18" t="s">
        <v>103</v>
      </c>
      <c r="D1719" s="19">
        <v>5</v>
      </c>
      <c r="E1719" s="19">
        <v>10</v>
      </c>
      <c r="F1719" s="19">
        <v>32</v>
      </c>
      <c r="G1719" s="19">
        <v>5</v>
      </c>
      <c r="H1719" s="19">
        <v>1</v>
      </c>
      <c r="I1719" s="19">
        <v>1</v>
      </c>
      <c r="J1719" s="19">
        <v>5</v>
      </c>
      <c r="K1719" s="20">
        <f>ROUND(1+(SUMPRODUCT(INDEX(CachTinhDiem!$B$8:$E$11,MATCH($B1719,CachTinhDiem!$A$8:$A$11,0),0),$G1719:$J1719)-1)*9/4,1)</f>
        <v>3.7</v>
      </c>
      <c r="L1719" s="20">
        <f>ROUND(1+(INDEX(CachTinhDiem!$B$15:$E$20,MATCH($C1719,CachTinhDiem!$A$15:$A$20,0),MATCH($B1719,CachTinhDiem!$B$14:$E$14,0))-1)*9/4,1)</f>
        <v>3.3</v>
      </c>
      <c r="M1719" s="19">
        <f t="shared" si="26"/>
        <v>22</v>
      </c>
      <c r="N1719" s="23">
        <f>MAX(0,1-M1719*CachTinhDiem!$B$25)</f>
        <v>0</v>
      </c>
      <c r="O1719" s="20">
        <f>ROUND((CachTinhDiem!$B$23*K1719+CachTinhDiem!$B$24*L1719)*N1719,1)</f>
        <v>0</v>
      </c>
      <c r="P1719" s="19" t="s">
        <v>3227</v>
      </c>
    </row>
    <row r="1720" spans="1:16" ht="15" customHeight="1" x14ac:dyDescent="0.35">
      <c r="A1720" s="18" t="s">
        <v>2588</v>
      </c>
      <c r="B1720" s="18" t="s">
        <v>3229</v>
      </c>
      <c r="C1720" s="18" t="s">
        <v>90</v>
      </c>
      <c r="D1720" s="19">
        <v>5</v>
      </c>
      <c r="E1720" s="19">
        <v>21</v>
      </c>
      <c r="F1720" s="19">
        <v>20</v>
      </c>
      <c r="G1720" s="19">
        <v>4</v>
      </c>
      <c r="H1720" s="19">
        <v>1</v>
      </c>
      <c r="I1720" s="19">
        <v>4</v>
      </c>
      <c r="J1720" s="19">
        <v>4</v>
      </c>
      <c r="K1720" s="20">
        <f>ROUND(1+(SUMPRODUCT(INDEX(CachTinhDiem!$B$8:$E$11,MATCH($B1720,CachTinhDiem!$A$8:$A$11,0),0),$G1720:$J1720)-1)*9/4,1)</f>
        <v>5.7</v>
      </c>
      <c r="L1720" s="20">
        <f>ROUND(1+(INDEX(CachTinhDiem!$B$15:$E$20,MATCH($C1720,CachTinhDiem!$A$15:$A$20,0),MATCH($B1720,CachTinhDiem!$B$14:$E$14,0))-1)*9/4,1)</f>
        <v>7.8</v>
      </c>
      <c r="M1720" s="19">
        <f t="shared" si="26"/>
        <v>0</v>
      </c>
      <c r="N1720" s="23">
        <f>MAX(0,1-M1720*CachTinhDiem!$B$25)</f>
        <v>1</v>
      </c>
      <c r="O1720" s="20">
        <f>ROUND((CachTinhDiem!$B$23*K1720+CachTinhDiem!$B$24*L1720)*N1720,1)</f>
        <v>6.3</v>
      </c>
      <c r="P1720" s="19" t="s">
        <v>3227</v>
      </c>
    </row>
    <row r="1721" spans="1:16" ht="15" customHeight="1" x14ac:dyDescent="0.35">
      <c r="A1721" s="18" t="s">
        <v>1930</v>
      </c>
      <c r="B1721" s="18" t="s">
        <v>3229</v>
      </c>
      <c r="C1721" s="18" t="s">
        <v>110</v>
      </c>
      <c r="D1721" s="19">
        <v>17</v>
      </c>
      <c r="E1721" s="19">
        <v>36</v>
      </c>
      <c r="F1721" s="19">
        <v>23</v>
      </c>
      <c r="G1721" s="19">
        <v>2</v>
      </c>
      <c r="H1721" s="19">
        <v>5</v>
      </c>
      <c r="I1721" s="19">
        <v>2</v>
      </c>
      <c r="J1721" s="19">
        <v>4</v>
      </c>
      <c r="K1721" s="20">
        <f>ROUND(1+(SUMPRODUCT(INDEX(CachTinhDiem!$B$8:$E$11,MATCH($B1721,CachTinhDiem!$A$8:$A$11,0),0),$G1721:$J1721)-1)*9/4,1)</f>
        <v>6.6</v>
      </c>
      <c r="L1721" s="20">
        <f>ROUND(1+(INDEX(CachTinhDiem!$B$15:$E$20,MATCH($C1721,CachTinhDiem!$A$15:$A$20,0),MATCH($B1721,CachTinhDiem!$B$14:$E$14,0))-1)*9/4,1)</f>
        <v>7.8</v>
      </c>
      <c r="M1721" s="19">
        <f t="shared" si="26"/>
        <v>0</v>
      </c>
      <c r="N1721" s="23">
        <f>MAX(0,1-M1721*CachTinhDiem!$B$25)</f>
        <v>1</v>
      </c>
      <c r="O1721" s="20">
        <f>ROUND((CachTinhDiem!$B$23*K1721+CachTinhDiem!$B$24*L1721)*N1721,1)</f>
        <v>7</v>
      </c>
      <c r="P1721" s="19" t="s">
        <v>3225</v>
      </c>
    </row>
    <row r="1722" spans="1:16" ht="15" customHeight="1" x14ac:dyDescent="0.35">
      <c r="A1722" s="18" t="s">
        <v>1026</v>
      </c>
      <c r="B1722" s="18" t="s">
        <v>3228</v>
      </c>
      <c r="C1722" s="18" t="s">
        <v>138</v>
      </c>
      <c r="D1722" s="19">
        <v>23</v>
      </c>
      <c r="E1722" s="19">
        <v>40</v>
      </c>
      <c r="F1722" s="19">
        <v>6</v>
      </c>
      <c r="G1722" s="19">
        <v>1</v>
      </c>
      <c r="H1722" s="19">
        <v>5</v>
      </c>
      <c r="I1722" s="19">
        <v>5</v>
      </c>
      <c r="J1722" s="19">
        <v>2</v>
      </c>
      <c r="K1722" s="20">
        <f>ROUND(1+(SUMPRODUCT(INDEX(CachTinhDiem!$B$8:$E$11,MATCH($B1722,CachTinhDiem!$A$8:$A$11,0),0),$G1722:$J1722)-1)*9/4,1)</f>
        <v>6</v>
      </c>
      <c r="L1722" s="20">
        <f>ROUND(1+(INDEX(CachTinhDiem!$B$15:$E$20,MATCH($C1722,CachTinhDiem!$A$15:$A$20,0),MATCH($B1722,CachTinhDiem!$B$14:$E$14,0))-1)*9/4,1)</f>
        <v>1</v>
      </c>
      <c r="M1722" s="19">
        <f t="shared" si="26"/>
        <v>17</v>
      </c>
      <c r="N1722" s="23">
        <f>MAX(0,1-M1722*CachTinhDiem!$B$25)</f>
        <v>0</v>
      </c>
      <c r="O1722" s="20">
        <f>ROUND((CachTinhDiem!$B$23*K1722+CachTinhDiem!$B$24*L1722)*N1722,1)</f>
        <v>0</v>
      </c>
      <c r="P1722" s="19" t="s">
        <v>3227</v>
      </c>
    </row>
    <row r="1723" spans="1:16" ht="15" customHeight="1" x14ac:dyDescent="0.35">
      <c r="A1723" s="18" t="s">
        <v>260</v>
      </c>
      <c r="B1723" s="18" t="s">
        <v>3226</v>
      </c>
      <c r="C1723" s="18" t="s">
        <v>138</v>
      </c>
      <c r="D1723" s="19">
        <v>6</v>
      </c>
      <c r="E1723" s="19">
        <v>20</v>
      </c>
      <c r="F1723" s="19">
        <v>29</v>
      </c>
      <c r="G1723" s="19">
        <v>4</v>
      </c>
      <c r="H1723" s="19">
        <v>2</v>
      </c>
      <c r="I1723" s="19">
        <v>3</v>
      </c>
      <c r="J1723" s="19">
        <v>2</v>
      </c>
      <c r="K1723" s="20">
        <f>ROUND(1+(SUMPRODUCT(INDEX(CachTinhDiem!$B$8:$E$11,MATCH($B1723,CachTinhDiem!$A$8:$A$11,0),0),$G1723:$J1723)-1)*9/4,1)</f>
        <v>4.4000000000000004</v>
      </c>
      <c r="L1723" s="20">
        <f>ROUND(1+(INDEX(CachTinhDiem!$B$15:$E$20,MATCH($C1723,CachTinhDiem!$A$15:$A$20,0),MATCH($B1723,CachTinhDiem!$B$14:$E$14,0))-1)*9/4,1)</f>
        <v>7.8</v>
      </c>
      <c r="M1723" s="19">
        <f t="shared" si="26"/>
        <v>9</v>
      </c>
      <c r="N1723" s="23">
        <f>MAX(0,1-M1723*CachTinhDiem!$B$25)</f>
        <v>9.9999999999999978E-2</v>
      </c>
      <c r="O1723" s="20">
        <f>ROUND((CachTinhDiem!$B$23*K1723+CachTinhDiem!$B$24*L1723)*N1723,1)</f>
        <v>0.5</v>
      </c>
      <c r="P1723" s="19" t="s">
        <v>3225</v>
      </c>
    </row>
    <row r="1724" spans="1:16" ht="15" customHeight="1" x14ac:dyDescent="0.35">
      <c r="A1724" s="18" t="s">
        <v>1693</v>
      </c>
      <c r="B1724" s="18" t="s">
        <v>3229</v>
      </c>
      <c r="C1724" s="18" t="s">
        <v>138</v>
      </c>
      <c r="D1724" s="19">
        <v>9</v>
      </c>
      <c r="E1724" s="19">
        <v>27</v>
      </c>
      <c r="F1724" s="19">
        <v>40</v>
      </c>
      <c r="G1724" s="19">
        <v>4</v>
      </c>
      <c r="H1724" s="19">
        <v>2</v>
      </c>
      <c r="I1724" s="19">
        <v>4</v>
      </c>
      <c r="J1724" s="19">
        <v>2</v>
      </c>
      <c r="K1724" s="20">
        <f>ROUND(1+(SUMPRODUCT(INDEX(CachTinhDiem!$B$8:$E$11,MATCH($B1724,CachTinhDiem!$A$8:$A$11,0),0),$G1724:$J1724)-1)*9/4,1)</f>
        <v>5.0999999999999996</v>
      </c>
      <c r="L1724" s="20">
        <f>ROUND(1+(INDEX(CachTinhDiem!$B$15:$E$20,MATCH($C1724,CachTinhDiem!$A$15:$A$20,0),MATCH($B1724,CachTinhDiem!$B$14:$E$14,0))-1)*9/4,1)</f>
        <v>7.8</v>
      </c>
      <c r="M1724" s="19">
        <f t="shared" si="26"/>
        <v>13</v>
      </c>
      <c r="N1724" s="23">
        <f>MAX(0,1-M1724*CachTinhDiem!$B$25)</f>
        <v>0</v>
      </c>
      <c r="O1724" s="20">
        <f>ROUND((CachTinhDiem!$B$23*K1724+CachTinhDiem!$B$24*L1724)*N1724,1)</f>
        <v>0</v>
      </c>
      <c r="P1724" s="19" t="s">
        <v>3227</v>
      </c>
    </row>
    <row r="1725" spans="1:16" ht="15" customHeight="1" x14ac:dyDescent="0.35">
      <c r="A1725" s="18" t="s">
        <v>722</v>
      </c>
      <c r="B1725" s="18" t="s">
        <v>3228</v>
      </c>
      <c r="C1725" s="18" t="s">
        <v>150</v>
      </c>
      <c r="D1725" s="19">
        <v>23</v>
      </c>
      <c r="E1725" s="19">
        <v>38</v>
      </c>
      <c r="F1725" s="19">
        <v>27</v>
      </c>
      <c r="G1725" s="19">
        <v>1</v>
      </c>
      <c r="H1725" s="19">
        <v>5</v>
      </c>
      <c r="I1725" s="19">
        <v>2</v>
      </c>
      <c r="J1725" s="19">
        <v>5</v>
      </c>
      <c r="K1725" s="20">
        <f>ROUND(1+(SUMPRODUCT(INDEX(CachTinhDiem!$B$8:$E$11,MATCH($B1725,CachTinhDiem!$A$8:$A$11,0),0),$G1725:$J1725)-1)*9/4,1)</f>
        <v>8.6999999999999993</v>
      </c>
      <c r="L1725" s="20">
        <f>ROUND(1+(INDEX(CachTinhDiem!$B$15:$E$20,MATCH($C1725,CachTinhDiem!$A$15:$A$20,0),MATCH($B1725,CachTinhDiem!$B$14:$E$14,0))-1)*9/4,1)</f>
        <v>5.5</v>
      </c>
      <c r="M1725" s="19">
        <f t="shared" si="26"/>
        <v>0</v>
      </c>
      <c r="N1725" s="23">
        <f>MAX(0,1-M1725*CachTinhDiem!$B$25)</f>
        <v>1</v>
      </c>
      <c r="O1725" s="20">
        <f>ROUND((CachTinhDiem!$B$23*K1725+CachTinhDiem!$B$24*L1725)*N1725,1)</f>
        <v>7.7</v>
      </c>
      <c r="P1725" s="19" t="s">
        <v>3227</v>
      </c>
    </row>
    <row r="1726" spans="1:16" ht="15" customHeight="1" x14ac:dyDescent="0.35">
      <c r="A1726" s="18" t="s">
        <v>2259</v>
      </c>
      <c r="B1726" s="18" t="s">
        <v>3229</v>
      </c>
      <c r="C1726" s="18" t="s">
        <v>115</v>
      </c>
      <c r="D1726" s="19">
        <v>13</v>
      </c>
      <c r="E1726" s="19">
        <v>32</v>
      </c>
      <c r="F1726" s="19">
        <v>25</v>
      </c>
      <c r="G1726" s="19">
        <v>3</v>
      </c>
      <c r="H1726" s="19">
        <v>2</v>
      </c>
      <c r="I1726" s="19">
        <v>3</v>
      </c>
      <c r="J1726" s="19">
        <v>4</v>
      </c>
      <c r="K1726" s="20">
        <f>ROUND(1+(SUMPRODUCT(INDEX(CachTinhDiem!$B$8:$E$11,MATCH($B1726,CachTinhDiem!$A$8:$A$11,0),0),$G1726:$J1726)-1)*9/4,1)</f>
        <v>5.5</v>
      </c>
      <c r="L1726" s="20">
        <f>ROUND(1+(INDEX(CachTinhDiem!$B$15:$E$20,MATCH($C1726,CachTinhDiem!$A$15:$A$20,0),MATCH($B1726,CachTinhDiem!$B$14:$E$14,0))-1)*9/4,1)</f>
        <v>10</v>
      </c>
      <c r="M1726" s="19">
        <f t="shared" si="26"/>
        <v>0</v>
      </c>
      <c r="N1726" s="23">
        <f>MAX(0,1-M1726*CachTinhDiem!$B$25)</f>
        <v>1</v>
      </c>
      <c r="O1726" s="20">
        <f>ROUND((CachTinhDiem!$B$23*K1726+CachTinhDiem!$B$24*L1726)*N1726,1)</f>
        <v>6.9</v>
      </c>
      <c r="P1726" s="19" t="s">
        <v>3227</v>
      </c>
    </row>
    <row r="1727" spans="1:16" ht="15" customHeight="1" x14ac:dyDescent="0.35">
      <c r="A1727" s="18" t="s">
        <v>1090</v>
      </c>
      <c r="B1727" s="18" t="s">
        <v>3226</v>
      </c>
      <c r="C1727" s="18" t="s">
        <v>138</v>
      </c>
      <c r="D1727" s="19">
        <v>5</v>
      </c>
      <c r="E1727" s="19">
        <v>21</v>
      </c>
      <c r="F1727" s="19">
        <v>21</v>
      </c>
      <c r="G1727" s="19">
        <v>4</v>
      </c>
      <c r="H1727" s="19">
        <v>1</v>
      </c>
      <c r="I1727" s="19">
        <v>3</v>
      </c>
      <c r="J1727" s="19">
        <v>2</v>
      </c>
      <c r="K1727" s="20">
        <f>ROUND(1+(SUMPRODUCT(INDEX(CachTinhDiem!$B$8:$E$11,MATCH($B1727,CachTinhDiem!$A$8:$A$11,0),0),$G1727:$J1727)-1)*9/4,1)</f>
        <v>3.7</v>
      </c>
      <c r="L1727" s="20">
        <f>ROUND(1+(INDEX(CachTinhDiem!$B$15:$E$20,MATCH($C1727,CachTinhDiem!$A$15:$A$20,0),MATCH($B1727,CachTinhDiem!$B$14:$E$14,0))-1)*9/4,1)</f>
        <v>7.8</v>
      </c>
      <c r="M1727" s="19">
        <f t="shared" si="26"/>
        <v>0</v>
      </c>
      <c r="N1727" s="23">
        <f>MAX(0,1-M1727*CachTinhDiem!$B$25)</f>
        <v>1</v>
      </c>
      <c r="O1727" s="20">
        <f>ROUND((CachTinhDiem!$B$23*K1727+CachTinhDiem!$B$24*L1727)*N1727,1)</f>
        <v>4.9000000000000004</v>
      </c>
      <c r="P1727" s="19" t="s">
        <v>3227</v>
      </c>
    </row>
    <row r="1728" spans="1:16" ht="15" customHeight="1" x14ac:dyDescent="0.35">
      <c r="A1728" s="18" t="s">
        <v>2396</v>
      </c>
      <c r="B1728" s="18" t="s">
        <v>3224</v>
      </c>
      <c r="C1728" s="18" t="s">
        <v>103</v>
      </c>
      <c r="D1728" s="19">
        <v>20</v>
      </c>
      <c r="E1728" s="19">
        <v>35</v>
      </c>
      <c r="F1728" s="19">
        <v>18</v>
      </c>
      <c r="G1728" s="19">
        <v>2</v>
      </c>
      <c r="H1728" s="19">
        <v>3</v>
      </c>
      <c r="I1728" s="19">
        <v>3</v>
      </c>
      <c r="J1728" s="19">
        <v>5</v>
      </c>
      <c r="K1728" s="20">
        <f>ROUND(1+(SUMPRODUCT(INDEX(CachTinhDiem!$B$8:$E$11,MATCH($B1728,CachTinhDiem!$A$8:$A$11,0),0),$G1728:$J1728)-1)*9/4,1)</f>
        <v>5.5</v>
      </c>
      <c r="L1728" s="20">
        <f>ROUND(1+(INDEX(CachTinhDiem!$B$15:$E$20,MATCH($C1728,CachTinhDiem!$A$15:$A$20,0),MATCH($B1728,CachTinhDiem!$B$14:$E$14,0))-1)*9/4,1)</f>
        <v>3.3</v>
      </c>
      <c r="M1728" s="19">
        <f t="shared" si="26"/>
        <v>2</v>
      </c>
      <c r="N1728" s="23">
        <f>MAX(0,1-M1728*CachTinhDiem!$B$25)</f>
        <v>0.8</v>
      </c>
      <c r="O1728" s="20">
        <f>ROUND((CachTinhDiem!$B$23*K1728+CachTinhDiem!$B$24*L1728)*N1728,1)</f>
        <v>3.9</v>
      </c>
      <c r="P1728" s="19" t="s">
        <v>3227</v>
      </c>
    </row>
    <row r="1729" spans="1:16" ht="15" customHeight="1" x14ac:dyDescent="0.35">
      <c r="A1729" s="18" t="s">
        <v>2909</v>
      </c>
      <c r="B1729" s="18" t="s">
        <v>3224</v>
      </c>
      <c r="C1729" s="18" t="s">
        <v>103</v>
      </c>
      <c r="D1729" s="19">
        <v>5</v>
      </c>
      <c r="E1729" s="19">
        <v>34</v>
      </c>
      <c r="F1729" s="19">
        <v>11</v>
      </c>
      <c r="G1729" s="19">
        <v>4</v>
      </c>
      <c r="H1729" s="19">
        <v>1</v>
      </c>
      <c r="I1729" s="19">
        <v>2</v>
      </c>
      <c r="J1729" s="19">
        <v>5</v>
      </c>
      <c r="K1729" s="20">
        <f>ROUND(1+(SUMPRODUCT(INDEX(CachTinhDiem!$B$8:$E$11,MATCH($B1729,CachTinhDiem!$A$8:$A$11,0),0),$G1729:$J1729)-1)*9/4,1)</f>
        <v>4.4000000000000004</v>
      </c>
      <c r="L1729" s="20">
        <f>ROUND(1+(INDEX(CachTinhDiem!$B$15:$E$20,MATCH($C1729,CachTinhDiem!$A$15:$A$20,0),MATCH($B1729,CachTinhDiem!$B$14:$E$14,0))-1)*9/4,1)</f>
        <v>3.3</v>
      </c>
      <c r="M1729" s="19">
        <f t="shared" si="26"/>
        <v>0</v>
      </c>
      <c r="N1729" s="23">
        <f>MAX(0,1-M1729*CachTinhDiem!$B$25)</f>
        <v>1</v>
      </c>
      <c r="O1729" s="20">
        <f>ROUND((CachTinhDiem!$B$23*K1729+CachTinhDiem!$B$24*L1729)*N1729,1)</f>
        <v>4.0999999999999996</v>
      </c>
      <c r="P1729" s="19" t="s">
        <v>3227</v>
      </c>
    </row>
    <row r="1730" spans="1:16" ht="15" customHeight="1" x14ac:dyDescent="0.35">
      <c r="A1730" s="18" t="s">
        <v>2012</v>
      </c>
      <c r="B1730" s="18" t="s">
        <v>3229</v>
      </c>
      <c r="C1730" s="18" t="s">
        <v>115</v>
      </c>
      <c r="D1730" s="19">
        <v>9</v>
      </c>
      <c r="E1730" s="19">
        <v>32</v>
      </c>
      <c r="F1730" s="19">
        <v>28</v>
      </c>
      <c r="G1730" s="19">
        <v>3</v>
      </c>
      <c r="H1730" s="19">
        <v>2</v>
      </c>
      <c r="I1730" s="19">
        <v>4</v>
      </c>
      <c r="J1730" s="19">
        <v>4</v>
      </c>
      <c r="K1730" s="20">
        <f>ROUND(1+(SUMPRODUCT(INDEX(CachTinhDiem!$B$8:$E$11,MATCH($B1730,CachTinhDiem!$A$8:$A$11,0),0),$G1730:$J1730)-1)*9/4,1)</f>
        <v>6.2</v>
      </c>
      <c r="L1730" s="20">
        <f>ROUND(1+(INDEX(CachTinhDiem!$B$15:$E$20,MATCH($C1730,CachTinhDiem!$A$15:$A$20,0),MATCH($B1730,CachTinhDiem!$B$14:$E$14,0))-1)*9/4,1)</f>
        <v>10</v>
      </c>
      <c r="M1730" s="19">
        <f t="shared" ref="M1730:M1793" si="27">MAX(0,$D1730-$F1730,$F1730-$E1730)</f>
        <v>0</v>
      </c>
      <c r="N1730" s="23">
        <f>MAX(0,1-M1730*CachTinhDiem!$B$25)</f>
        <v>1</v>
      </c>
      <c r="O1730" s="20">
        <f>ROUND((CachTinhDiem!$B$23*K1730+CachTinhDiem!$B$24*L1730)*N1730,1)</f>
        <v>7.3</v>
      </c>
      <c r="P1730" s="19" t="s">
        <v>3227</v>
      </c>
    </row>
    <row r="1731" spans="1:16" ht="15" customHeight="1" x14ac:dyDescent="0.35">
      <c r="A1731" s="18" t="s">
        <v>808</v>
      </c>
      <c r="B1731" s="18" t="s">
        <v>3229</v>
      </c>
      <c r="C1731" s="18" t="s">
        <v>103</v>
      </c>
      <c r="D1731" s="19">
        <v>21</v>
      </c>
      <c r="E1731" s="19">
        <v>35</v>
      </c>
      <c r="F1731" s="19">
        <v>35</v>
      </c>
      <c r="G1731" s="19">
        <v>1</v>
      </c>
      <c r="H1731" s="19">
        <v>4</v>
      </c>
      <c r="I1731" s="19">
        <v>3</v>
      </c>
      <c r="J1731" s="19">
        <v>5</v>
      </c>
      <c r="K1731" s="20">
        <f>ROUND(1+(SUMPRODUCT(INDEX(CachTinhDiem!$B$8:$E$11,MATCH($B1731,CachTinhDiem!$A$8:$A$11,0),0),$G1731:$J1731)-1)*9/4,1)</f>
        <v>7.1</v>
      </c>
      <c r="L1731" s="20">
        <f>ROUND(1+(INDEX(CachTinhDiem!$B$15:$E$20,MATCH($C1731,CachTinhDiem!$A$15:$A$20,0),MATCH($B1731,CachTinhDiem!$B$14:$E$14,0))-1)*9/4,1)</f>
        <v>7.8</v>
      </c>
      <c r="M1731" s="19">
        <f t="shared" si="27"/>
        <v>0</v>
      </c>
      <c r="N1731" s="23">
        <f>MAX(0,1-M1731*CachTinhDiem!$B$25)</f>
        <v>1</v>
      </c>
      <c r="O1731" s="20">
        <f>ROUND((CachTinhDiem!$B$23*K1731+CachTinhDiem!$B$24*L1731)*N1731,1)</f>
        <v>7.3</v>
      </c>
      <c r="P1731" s="19" t="s">
        <v>3227</v>
      </c>
    </row>
    <row r="1732" spans="1:16" ht="15" customHeight="1" x14ac:dyDescent="0.35">
      <c r="A1732" s="18" t="s">
        <v>2275</v>
      </c>
      <c r="B1732" s="18" t="s">
        <v>3228</v>
      </c>
      <c r="C1732" s="18" t="s">
        <v>103</v>
      </c>
      <c r="D1732" s="19">
        <v>18</v>
      </c>
      <c r="E1732" s="19">
        <v>37</v>
      </c>
      <c r="F1732" s="19">
        <v>20</v>
      </c>
      <c r="G1732" s="19">
        <v>2</v>
      </c>
      <c r="H1732" s="19">
        <v>4</v>
      </c>
      <c r="I1732" s="19">
        <v>4</v>
      </c>
      <c r="J1732" s="19">
        <v>4</v>
      </c>
      <c r="K1732" s="20">
        <f>ROUND(1+(SUMPRODUCT(INDEX(CachTinhDiem!$B$8:$E$11,MATCH($B1732,CachTinhDiem!$A$8:$A$11,0),0),$G1732:$J1732)-1)*9/4,1)</f>
        <v>7.8</v>
      </c>
      <c r="L1732" s="20">
        <f>ROUND(1+(INDEX(CachTinhDiem!$B$15:$E$20,MATCH($C1732,CachTinhDiem!$A$15:$A$20,0),MATCH($B1732,CachTinhDiem!$B$14:$E$14,0))-1)*9/4,1)</f>
        <v>10</v>
      </c>
      <c r="M1732" s="19">
        <f t="shared" si="27"/>
        <v>0</v>
      </c>
      <c r="N1732" s="23">
        <f>MAX(0,1-M1732*CachTinhDiem!$B$25)</f>
        <v>1</v>
      </c>
      <c r="O1732" s="20">
        <f>ROUND((CachTinhDiem!$B$23*K1732+CachTinhDiem!$B$24*L1732)*N1732,1)</f>
        <v>8.5</v>
      </c>
      <c r="P1732" s="19" t="s">
        <v>3227</v>
      </c>
    </row>
    <row r="1733" spans="1:16" ht="15" customHeight="1" x14ac:dyDescent="0.35">
      <c r="A1733" s="18" t="s">
        <v>1473</v>
      </c>
      <c r="B1733" s="18" t="s">
        <v>3228</v>
      </c>
      <c r="C1733" s="18" t="s">
        <v>150</v>
      </c>
      <c r="D1733" s="19">
        <v>5</v>
      </c>
      <c r="E1733" s="19">
        <v>20</v>
      </c>
      <c r="F1733" s="19">
        <v>38</v>
      </c>
      <c r="G1733" s="19">
        <v>4</v>
      </c>
      <c r="H1733" s="19">
        <v>1</v>
      </c>
      <c r="I1733" s="19">
        <v>3</v>
      </c>
      <c r="J1733" s="19">
        <v>3</v>
      </c>
      <c r="K1733" s="20">
        <f>ROUND(1+(SUMPRODUCT(INDEX(CachTinhDiem!$B$8:$E$11,MATCH($B1733,CachTinhDiem!$A$8:$A$11,0),0),$G1733:$J1733)-1)*9/4,1)</f>
        <v>4.5999999999999996</v>
      </c>
      <c r="L1733" s="20">
        <f>ROUND(1+(INDEX(CachTinhDiem!$B$15:$E$20,MATCH($C1733,CachTinhDiem!$A$15:$A$20,0),MATCH($B1733,CachTinhDiem!$B$14:$E$14,0))-1)*9/4,1)</f>
        <v>5.5</v>
      </c>
      <c r="M1733" s="19">
        <f t="shared" si="27"/>
        <v>18</v>
      </c>
      <c r="N1733" s="23">
        <f>MAX(0,1-M1733*CachTinhDiem!$B$25)</f>
        <v>0</v>
      </c>
      <c r="O1733" s="20">
        <f>ROUND((CachTinhDiem!$B$23*K1733+CachTinhDiem!$B$24*L1733)*N1733,1)</f>
        <v>0</v>
      </c>
      <c r="P1733" s="19" t="s">
        <v>3227</v>
      </c>
    </row>
    <row r="1734" spans="1:16" ht="15" customHeight="1" x14ac:dyDescent="0.35">
      <c r="A1734" s="18" t="s">
        <v>2062</v>
      </c>
      <c r="B1734" s="18" t="s">
        <v>3224</v>
      </c>
      <c r="C1734" s="18" t="s">
        <v>103</v>
      </c>
      <c r="D1734" s="19">
        <v>13</v>
      </c>
      <c r="E1734" s="19">
        <v>33</v>
      </c>
      <c r="F1734" s="19">
        <v>20</v>
      </c>
      <c r="G1734" s="19">
        <v>3</v>
      </c>
      <c r="H1734" s="19">
        <v>3</v>
      </c>
      <c r="I1734" s="19">
        <v>4</v>
      </c>
      <c r="J1734" s="19">
        <v>5</v>
      </c>
      <c r="K1734" s="20">
        <f>ROUND(1+(SUMPRODUCT(INDEX(CachTinhDiem!$B$8:$E$11,MATCH($B1734,CachTinhDiem!$A$8:$A$11,0),0),$G1734:$J1734)-1)*9/4,1)</f>
        <v>7.1</v>
      </c>
      <c r="L1734" s="20">
        <f>ROUND(1+(INDEX(CachTinhDiem!$B$15:$E$20,MATCH($C1734,CachTinhDiem!$A$15:$A$20,0),MATCH($B1734,CachTinhDiem!$B$14:$E$14,0))-1)*9/4,1)</f>
        <v>3.3</v>
      </c>
      <c r="M1734" s="19">
        <f t="shared" si="27"/>
        <v>0</v>
      </c>
      <c r="N1734" s="23">
        <f>MAX(0,1-M1734*CachTinhDiem!$B$25)</f>
        <v>1</v>
      </c>
      <c r="O1734" s="20">
        <f>ROUND((CachTinhDiem!$B$23*K1734+CachTinhDiem!$B$24*L1734)*N1734,1)</f>
        <v>6</v>
      </c>
      <c r="P1734" s="19" t="s">
        <v>3227</v>
      </c>
    </row>
    <row r="1735" spans="1:16" ht="15" customHeight="1" x14ac:dyDescent="0.35">
      <c r="A1735" s="18" t="s">
        <v>2941</v>
      </c>
      <c r="B1735" s="18" t="s">
        <v>3228</v>
      </c>
      <c r="C1735" s="18" t="s">
        <v>115</v>
      </c>
      <c r="D1735" s="19">
        <v>5</v>
      </c>
      <c r="E1735" s="19">
        <v>10</v>
      </c>
      <c r="F1735" s="19">
        <v>37</v>
      </c>
      <c r="G1735" s="19">
        <v>5</v>
      </c>
      <c r="H1735" s="19">
        <v>1</v>
      </c>
      <c r="I1735" s="19">
        <v>2</v>
      </c>
      <c r="J1735" s="19">
        <v>2</v>
      </c>
      <c r="K1735" s="20">
        <f>ROUND(1+(SUMPRODUCT(INDEX(CachTinhDiem!$B$8:$E$11,MATCH($B1735,CachTinhDiem!$A$8:$A$11,0),0),$G1735:$J1735)-1)*9/4,1)</f>
        <v>2.8</v>
      </c>
      <c r="L1735" s="20">
        <f>ROUND(1+(INDEX(CachTinhDiem!$B$15:$E$20,MATCH($C1735,CachTinhDiem!$A$15:$A$20,0),MATCH($B1735,CachTinhDiem!$B$14:$E$14,0))-1)*9/4,1)</f>
        <v>5.5</v>
      </c>
      <c r="M1735" s="19">
        <f t="shared" si="27"/>
        <v>27</v>
      </c>
      <c r="N1735" s="23">
        <f>MAX(0,1-M1735*CachTinhDiem!$B$25)</f>
        <v>0</v>
      </c>
      <c r="O1735" s="20">
        <f>ROUND((CachTinhDiem!$B$23*K1735+CachTinhDiem!$B$24*L1735)*N1735,1)</f>
        <v>0</v>
      </c>
      <c r="P1735" s="19" t="s">
        <v>3225</v>
      </c>
    </row>
    <row r="1736" spans="1:16" ht="15" customHeight="1" x14ac:dyDescent="0.35">
      <c r="A1736" s="18" t="s">
        <v>924</v>
      </c>
      <c r="B1736" s="18" t="s">
        <v>3229</v>
      </c>
      <c r="C1736" s="18" t="s">
        <v>115</v>
      </c>
      <c r="D1736" s="19">
        <v>19</v>
      </c>
      <c r="E1736" s="19">
        <v>35</v>
      </c>
      <c r="F1736" s="19">
        <v>36</v>
      </c>
      <c r="G1736" s="19">
        <v>2</v>
      </c>
      <c r="H1736" s="19">
        <v>4</v>
      </c>
      <c r="I1736" s="19">
        <v>3</v>
      </c>
      <c r="J1736" s="19">
        <v>3</v>
      </c>
      <c r="K1736" s="20">
        <f>ROUND(1+(SUMPRODUCT(INDEX(CachTinhDiem!$B$8:$E$11,MATCH($B1736,CachTinhDiem!$A$8:$A$11,0),0),$G1736:$J1736)-1)*9/4,1)</f>
        <v>6</v>
      </c>
      <c r="L1736" s="20">
        <f>ROUND(1+(INDEX(CachTinhDiem!$B$15:$E$20,MATCH($C1736,CachTinhDiem!$A$15:$A$20,0),MATCH($B1736,CachTinhDiem!$B$14:$E$14,0))-1)*9/4,1)</f>
        <v>10</v>
      </c>
      <c r="M1736" s="19">
        <f t="shared" si="27"/>
        <v>1</v>
      </c>
      <c r="N1736" s="23">
        <f>MAX(0,1-M1736*CachTinhDiem!$B$25)</f>
        <v>0.9</v>
      </c>
      <c r="O1736" s="20">
        <f>ROUND((CachTinhDiem!$B$23*K1736+CachTinhDiem!$B$24*L1736)*N1736,1)</f>
        <v>6.5</v>
      </c>
      <c r="P1736" s="19" t="s">
        <v>3227</v>
      </c>
    </row>
    <row r="1737" spans="1:16" ht="15" customHeight="1" x14ac:dyDescent="0.35">
      <c r="A1737" s="18" t="s">
        <v>3066</v>
      </c>
      <c r="B1737" s="18" t="s">
        <v>3224</v>
      </c>
      <c r="C1737" s="18" t="s">
        <v>103</v>
      </c>
      <c r="D1737" s="19">
        <v>22</v>
      </c>
      <c r="E1737" s="19">
        <v>40</v>
      </c>
      <c r="F1737" s="19">
        <v>37</v>
      </c>
      <c r="G1737" s="19">
        <v>2</v>
      </c>
      <c r="H1737" s="19">
        <v>4</v>
      </c>
      <c r="I1737" s="19">
        <v>3</v>
      </c>
      <c r="J1737" s="19">
        <v>4</v>
      </c>
      <c r="K1737" s="20">
        <f>ROUND(1+(SUMPRODUCT(INDEX(CachTinhDiem!$B$8:$E$11,MATCH($B1737,CachTinhDiem!$A$8:$A$11,0),0),$G1737:$J1737)-1)*9/4,1)</f>
        <v>5.7</v>
      </c>
      <c r="L1737" s="20">
        <f>ROUND(1+(INDEX(CachTinhDiem!$B$15:$E$20,MATCH($C1737,CachTinhDiem!$A$15:$A$20,0),MATCH($B1737,CachTinhDiem!$B$14:$E$14,0))-1)*9/4,1)</f>
        <v>3.3</v>
      </c>
      <c r="M1737" s="19">
        <f t="shared" si="27"/>
        <v>0</v>
      </c>
      <c r="N1737" s="23">
        <f>MAX(0,1-M1737*CachTinhDiem!$B$25)</f>
        <v>1</v>
      </c>
      <c r="O1737" s="20">
        <f>ROUND((CachTinhDiem!$B$23*K1737+CachTinhDiem!$B$24*L1737)*N1737,1)</f>
        <v>5</v>
      </c>
      <c r="P1737" s="19" t="s">
        <v>3227</v>
      </c>
    </row>
    <row r="1738" spans="1:16" ht="15" customHeight="1" x14ac:dyDescent="0.35">
      <c r="A1738" s="18" t="s">
        <v>1603</v>
      </c>
      <c r="B1738" s="18" t="s">
        <v>3224</v>
      </c>
      <c r="C1738" s="18" t="s">
        <v>90</v>
      </c>
      <c r="D1738" s="19">
        <v>16</v>
      </c>
      <c r="E1738" s="19">
        <v>34</v>
      </c>
      <c r="F1738" s="19">
        <v>7</v>
      </c>
      <c r="G1738" s="19">
        <v>2</v>
      </c>
      <c r="H1738" s="19">
        <v>2</v>
      </c>
      <c r="I1738" s="19">
        <v>3</v>
      </c>
      <c r="J1738" s="19">
        <v>1</v>
      </c>
      <c r="K1738" s="20">
        <f>ROUND(1+(SUMPRODUCT(INDEX(CachTinhDiem!$B$8:$E$11,MATCH($B1738,CachTinhDiem!$A$8:$A$11,0),0),$G1738:$J1738)-1)*9/4,1)</f>
        <v>4.2</v>
      </c>
      <c r="L1738" s="20">
        <f>ROUND(1+(INDEX(CachTinhDiem!$B$15:$E$20,MATCH($C1738,CachTinhDiem!$A$15:$A$20,0),MATCH($B1738,CachTinhDiem!$B$14:$E$14,0))-1)*9/4,1)</f>
        <v>5.5</v>
      </c>
      <c r="M1738" s="19">
        <f t="shared" si="27"/>
        <v>9</v>
      </c>
      <c r="N1738" s="23">
        <f>MAX(0,1-M1738*CachTinhDiem!$B$25)</f>
        <v>9.9999999999999978E-2</v>
      </c>
      <c r="O1738" s="20">
        <f>ROUND((CachTinhDiem!$B$23*K1738+CachTinhDiem!$B$24*L1738)*N1738,1)</f>
        <v>0.5</v>
      </c>
      <c r="P1738" s="19" t="s">
        <v>3227</v>
      </c>
    </row>
    <row r="1739" spans="1:16" ht="15" customHeight="1" x14ac:dyDescent="0.35">
      <c r="A1739" s="18" t="s">
        <v>605</v>
      </c>
      <c r="B1739" s="18" t="s">
        <v>3226</v>
      </c>
      <c r="C1739" s="18" t="s">
        <v>103</v>
      </c>
      <c r="D1739" s="19">
        <v>21</v>
      </c>
      <c r="E1739" s="19">
        <v>38</v>
      </c>
      <c r="F1739" s="19">
        <v>29</v>
      </c>
      <c r="G1739" s="19">
        <v>2</v>
      </c>
      <c r="H1739" s="19">
        <v>5</v>
      </c>
      <c r="I1739" s="19">
        <v>3</v>
      </c>
      <c r="J1739" s="19">
        <v>4</v>
      </c>
      <c r="K1739" s="20">
        <f>ROUND(1+(SUMPRODUCT(INDEX(CachTinhDiem!$B$8:$E$11,MATCH($B1739,CachTinhDiem!$A$8:$A$11,0),0),$G1739:$J1739)-1)*9/4,1)</f>
        <v>7.3</v>
      </c>
      <c r="L1739" s="20">
        <f>ROUND(1+(INDEX(CachTinhDiem!$B$15:$E$20,MATCH($C1739,CachTinhDiem!$A$15:$A$20,0),MATCH($B1739,CachTinhDiem!$B$14:$E$14,0))-1)*9/4,1)</f>
        <v>3.3</v>
      </c>
      <c r="M1739" s="19">
        <f t="shared" si="27"/>
        <v>0</v>
      </c>
      <c r="N1739" s="23">
        <f>MAX(0,1-M1739*CachTinhDiem!$B$25)</f>
        <v>1</v>
      </c>
      <c r="O1739" s="20">
        <f>ROUND((CachTinhDiem!$B$23*K1739+CachTinhDiem!$B$24*L1739)*N1739,1)</f>
        <v>6.1</v>
      </c>
      <c r="P1739" s="19" t="s">
        <v>3227</v>
      </c>
    </row>
    <row r="1740" spans="1:16" ht="15" customHeight="1" x14ac:dyDescent="0.35">
      <c r="A1740" s="18" t="s">
        <v>2813</v>
      </c>
      <c r="B1740" s="18" t="s">
        <v>3229</v>
      </c>
      <c r="C1740" s="18" t="s">
        <v>138</v>
      </c>
      <c r="D1740" s="19">
        <v>12</v>
      </c>
      <c r="E1740" s="19">
        <v>38</v>
      </c>
      <c r="F1740" s="19">
        <v>35</v>
      </c>
      <c r="G1740" s="19">
        <v>2</v>
      </c>
      <c r="H1740" s="19">
        <v>5</v>
      </c>
      <c r="I1740" s="19">
        <v>5</v>
      </c>
      <c r="J1740" s="19">
        <v>2</v>
      </c>
      <c r="K1740" s="20">
        <f>ROUND(1+(SUMPRODUCT(INDEX(CachTinhDiem!$B$8:$E$11,MATCH($B1740,CachTinhDiem!$A$8:$A$11,0),0),$G1740:$J1740)-1)*9/4,1)</f>
        <v>7.3</v>
      </c>
      <c r="L1740" s="20">
        <f>ROUND(1+(INDEX(CachTinhDiem!$B$15:$E$20,MATCH($C1740,CachTinhDiem!$A$15:$A$20,0),MATCH($B1740,CachTinhDiem!$B$14:$E$14,0))-1)*9/4,1)</f>
        <v>7.8</v>
      </c>
      <c r="M1740" s="19">
        <f t="shared" si="27"/>
        <v>0</v>
      </c>
      <c r="N1740" s="23">
        <f>MAX(0,1-M1740*CachTinhDiem!$B$25)</f>
        <v>1</v>
      </c>
      <c r="O1740" s="20">
        <f>ROUND((CachTinhDiem!$B$23*K1740+CachTinhDiem!$B$24*L1740)*N1740,1)</f>
        <v>7.5</v>
      </c>
      <c r="P1740" s="19" t="s">
        <v>3227</v>
      </c>
    </row>
    <row r="1741" spans="1:16" ht="15" customHeight="1" x14ac:dyDescent="0.35">
      <c r="A1741" s="18" t="s">
        <v>2382</v>
      </c>
      <c r="B1741" s="18" t="s">
        <v>3224</v>
      </c>
      <c r="C1741" s="18" t="s">
        <v>103</v>
      </c>
      <c r="D1741" s="19">
        <v>18</v>
      </c>
      <c r="E1741" s="19">
        <v>35</v>
      </c>
      <c r="F1741" s="19">
        <v>26</v>
      </c>
      <c r="G1741" s="19">
        <v>2</v>
      </c>
      <c r="H1741" s="19">
        <v>4</v>
      </c>
      <c r="I1741" s="19">
        <v>2</v>
      </c>
      <c r="J1741" s="19">
        <v>5</v>
      </c>
      <c r="K1741" s="20">
        <f>ROUND(1+(SUMPRODUCT(INDEX(CachTinhDiem!$B$8:$E$11,MATCH($B1741,CachTinhDiem!$A$8:$A$11,0),0),$G1741:$J1741)-1)*9/4,1)</f>
        <v>4.8</v>
      </c>
      <c r="L1741" s="20">
        <f>ROUND(1+(INDEX(CachTinhDiem!$B$15:$E$20,MATCH($C1741,CachTinhDiem!$A$15:$A$20,0),MATCH($B1741,CachTinhDiem!$B$14:$E$14,0))-1)*9/4,1)</f>
        <v>3.3</v>
      </c>
      <c r="M1741" s="19">
        <f t="shared" si="27"/>
        <v>0</v>
      </c>
      <c r="N1741" s="23">
        <f>MAX(0,1-M1741*CachTinhDiem!$B$25)</f>
        <v>1</v>
      </c>
      <c r="O1741" s="20">
        <f>ROUND((CachTinhDiem!$B$23*K1741+CachTinhDiem!$B$24*L1741)*N1741,1)</f>
        <v>4.4000000000000004</v>
      </c>
      <c r="P1741" s="19" t="s">
        <v>3227</v>
      </c>
    </row>
    <row r="1742" spans="1:16" ht="15" customHeight="1" x14ac:dyDescent="0.35">
      <c r="A1742" s="18" t="s">
        <v>802</v>
      </c>
      <c r="B1742" s="18" t="s">
        <v>3228</v>
      </c>
      <c r="C1742" s="18" t="s">
        <v>115</v>
      </c>
      <c r="D1742" s="19">
        <v>5</v>
      </c>
      <c r="E1742" s="19">
        <v>10</v>
      </c>
      <c r="F1742" s="19">
        <v>20</v>
      </c>
      <c r="G1742" s="19">
        <v>5</v>
      </c>
      <c r="H1742" s="19">
        <v>2</v>
      </c>
      <c r="I1742" s="19">
        <v>3</v>
      </c>
      <c r="J1742" s="19">
        <v>2</v>
      </c>
      <c r="K1742" s="20">
        <f>ROUND(1+(SUMPRODUCT(INDEX(CachTinhDiem!$B$8:$E$11,MATCH($B1742,CachTinhDiem!$A$8:$A$11,0),0),$G1742:$J1742)-1)*9/4,1)</f>
        <v>3.7</v>
      </c>
      <c r="L1742" s="20">
        <f>ROUND(1+(INDEX(CachTinhDiem!$B$15:$E$20,MATCH($C1742,CachTinhDiem!$A$15:$A$20,0),MATCH($B1742,CachTinhDiem!$B$14:$E$14,0))-1)*9/4,1)</f>
        <v>5.5</v>
      </c>
      <c r="M1742" s="19">
        <f t="shared" si="27"/>
        <v>10</v>
      </c>
      <c r="N1742" s="23">
        <f>MAX(0,1-M1742*CachTinhDiem!$B$25)</f>
        <v>0</v>
      </c>
      <c r="O1742" s="20">
        <f>ROUND((CachTinhDiem!$B$23*K1742+CachTinhDiem!$B$24*L1742)*N1742,1)</f>
        <v>0</v>
      </c>
      <c r="P1742" s="19" t="s">
        <v>3227</v>
      </c>
    </row>
    <row r="1743" spans="1:16" ht="15" customHeight="1" x14ac:dyDescent="0.35">
      <c r="A1743" s="18" t="s">
        <v>1529</v>
      </c>
      <c r="B1743" s="18" t="s">
        <v>3224</v>
      </c>
      <c r="C1743" s="18" t="s">
        <v>115</v>
      </c>
      <c r="D1743" s="19">
        <v>7</v>
      </c>
      <c r="E1743" s="19">
        <v>20</v>
      </c>
      <c r="F1743" s="19">
        <v>13</v>
      </c>
      <c r="G1743" s="19">
        <v>4</v>
      </c>
      <c r="H1743" s="19">
        <v>2</v>
      </c>
      <c r="I1743" s="19">
        <v>3</v>
      </c>
      <c r="J1743" s="19">
        <v>2</v>
      </c>
      <c r="K1743" s="20">
        <f>ROUND(1+(SUMPRODUCT(INDEX(CachTinhDiem!$B$8:$E$11,MATCH($B1743,CachTinhDiem!$A$8:$A$11,0),0),$G1743:$J1743)-1)*9/4,1)</f>
        <v>5.3</v>
      </c>
      <c r="L1743" s="20">
        <f>ROUND(1+(INDEX(CachTinhDiem!$B$15:$E$20,MATCH($C1743,CachTinhDiem!$A$15:$A$20,0),MATCH($B1743,CachTinhDiem!$B$14:$E$14,0))-1)*9/4,1)</f>
        <v>7.8</v>
      </c>
      <c r="M1743" s="19">
        <f t="shared" si="27"/>
        <v>0</v>
      </c>
      <c r="N1743" s="23">
        <f>MAX(0,1-M1743*CachTinhDiem!$B$25)</f>
        <v>1</v>
      </c>
      <c r="O1743" s="20">
        <f>ROUND((CachTinhDiem!$B$23*K1743+CachTinhDiem!$B$24*L1743)*N1743,1)</f>
        <v>6.1</v>
      </c>
      <c r="P1743" s="19" t="s">
        <v>3225</v>
      </c>
    </row>
    <row r="1744" spans="1:16" ht="15" customHeight="1" x14ac:dyDescent="0.35">
      <c r="A1744" s="18" t="s">
        <v>2500</v>
      </c>
      <c r="B1744" s="18" t="s">
        <v>3229</v>
      </c>
      <c r="C1744" s="18" t="s">
        <v>103</v>
      </c>
      <c r="D1744" s="19">
        <v>12</v>
      </c>
      <c r="E1744" s="19">
        <v>27</v>
      </c>
      <c r="F1744" s="19">
        <v>10</v>
      </c>
      <c r="G1744" s="19">
        <v>4</v>
      </c>
      <c r="H1744" s="19">
        <v>2</v>
      </c>
      <c r="I1744" s="19">
        <v>3</v>
      </c>
      <c r="J1744" s="19">
        <v>5</v>
      </c>
      <c r="K1744" s="20">
        <f>ROUND(1+(SUMPRODUCT(INDEX(CachTinhDiem!$B$8:$E$11,MATCH($B1744,CachTinhDiem!$A$8:$A$11,0),0),$G1744:$J1744)-1)*9/4,1)</f>
        <v>6.4</v>
      </c>
      <c r="L1744" s="20">
        <f>ROUND(1+(INDEX(CachTinhDiem!$B$15:$E$20,MATCH($C1744,CachTinhDiem!$A$15:$A$20,0),MATCH($B1744,CachTinhDiem!$B$14:$E$14,0))-1)*9/4,1)</f>
        <v>7.8</v>
      </c>
      <c r="M1744" s="19">
        <f t="shared" si="27"/>
        <v>2</v>
      </c>
      <c r="N1744" s="23">
        <f>MAX(0,1-M1744*CachTinhDiem!$B$25)</f>
        <v>0.8</v>
      </c>
      <c r="O1744" s="20">
        <f>ROUND((CachTinhDiem!$B$23*K1744+CachTinhDiem!$B$24*L1744)*N1744,1)</f>
        <v>5.5</v>
      </c>
      <c r="P1744" s="19" t="s">
        <v>3227</v>
      </c>
    </row>
    <row r="1745" spans="1:16" ht="15" customHeight="1" x14ac:dyDescent="0.35">
      <c r="A1745" s="18" t="s">
        <v>1876</v>
      </c>
      <c r="B1745" s="18" t="s">
        <v>3229</v>
      </c>
      <c r="C1745" s="18" t="s">
        <v>115</v>
      </c>
      <c r="D1745" s="19">
        <v>9</v>
      </c>
      <c r="E1745" s="19">
        <v>22</v>
      </c>
      <c r="F1745" s="19">
        <v>23</v>
      </c>
      <c r="G1745" s="19">
        <v>3</v>
      </c>
      <c r="H1745" s="19">
        <v>3</v>
      </c>
      <c r="I1745" s="19">
        <v>2</v>
      </c>
      <c r="J1745" s="19">
        <v>2</v>
      </c>
      <c r="K1745" s="20">
        <f>ROUND(1+(SUMPRODUCT(INDEX(CachTinhDiem!$B$8:$E$11,MATCH($B1745,CachTinhDiem!$A$8:$A$11,0),0),$G1745:$J1745)-1)*9/4,1)</f>
        <v>4.2</v>
      </c>
      <c r="L1745" s="20">
        <f>ROUND(1+(INDEX(CachTinhDiem!$B$15:$E$20,MATCH($C1745,CachTinhDiem!$A$15:$A$20,0),MATCH($B1745,CachTinhDiem!$B$14:$E$14,0))-1)*9/4,1)</f>
        <v>10</v>
      </c>
      <c r="M1745" s="19">
        <f t="shared" si="27"/>
        <v>1</v>
      </c>
      <c r="N1745" s="23">
        <f>MAX(0,1-M1745*CachTinhDiem!$B$25)</f>
        <v>0.9</v>
      </c>
      <c r="O1745" s="20">
        <f>ROUND((CachTinhDiem!$B$23*K1745+CachTinhDiem!$B$24*L1745)*N1745,1)</f>
        <v>5.3</v>
      </c>
      <c r="P1745" s="19" t="s">
        <v>3225</v>
      </c>
    </row>
    <row r="1746" spans="1:16" ht="15" customHeight="1" x14ac:dyDescent="0.35">
      <c r="A1746" s="18" t="s">
        <v>519</v>
      </c>
      <c r="B1746" s="18" t="s">
        <v>3226</v>
      </c>
      <c r="C1746" s="18" t="s">
        <v>103</v>
      </c>
      <c r="D1746" s="19">
        <v>14</v>
      </c>
      <c r="E1746" s="19">
        <v>30</v>
      </c>
      <c r="F1746" s="19">
        <v>14</v>
      </c>
      <c r="G1746" s="19">
        <v>2</v>
      </c>
      <c r="H1746" s="19">
        <v>5</v>
      </c>
      <c r="I1746" s="19">
        <v>2</v>
      </c>
      <c r="J1746" s="19">
        <v>4</v>
      </c>
      <c r="K1746" s="20">
        <f>ROUND(1+(SUMPRODUCT(INDEX(CachTinhDiem!$B$8:$E$11,MATCH($B1746,CachTinhDiem!$A$8:$A$11,0),0),$G1746:$J1746)-1)*9/4,1)</f>
        <v>6.2</v>
      </c>
      <c r="L1746" s="20">
        <f>ROUND(1+(INDEX(CachTinhDiem!$B$15:$E$20,MATCH($C1746,CachTinhDiem!$A$15:$A$20,0),MATCH($B1746,CachTinhDiem!$B$14:$E$14,0))-1)*9/4,1)</f>
        <v>3.3</v>
      </c>
      <c r="M1746" s="19">
        <f t="shared" si="27"/>
        <v>0</v>
      </c>
      <c r="N1746" s="23">
        <f>MAX(0,1-M1746*CachTinhDiem!$B$25)</f>
        <v>1</v>
      </c>
      <c r="O1746" s="20">
        <f>ROUND((CachTinhDiem!$B$23*K1746+CachTinhDiem!$B$24*L1746)*N1746,1)</f>
        <v>5.3</v>
      </c>
      <c r="P1746" s="19" t="s">
        <v>3227</v>
      </c>
    </row>
    <row r="1747" spans="1:16" ht="15" customHeight="1" x14ac:dyDescent="0.35">
      <c r="A1747" s="18" t="s">
        <v>223</v>
      </c>
      <c r="B1747" s="18" t="s">
        <v>3228</v>
      </c>
      <c r="C1747" s="18" t="s">
        <v>110</v>
      </c>
      <c r="D1747" s="19">
        <v>5</v>
      </c>
      <c r="E1747" s="19">
        <v>12</v>
      </c>
      <c r="F1747" s="19">
        <v>10</v>
      </c>
      <c r="G1747" s="19">
        <v>5</v>
      </c>
      <c r="H1747" s="19">
        <v>1</v>
      </c>
      <c r="I1747" s="19">
        <v>2</v>
      </c>
      <c r="J1747" s="19">
        <v>4</v>
      </c>
      <c r="K1747" s="20">
        <f>ROUND(1+(SUMPRODUCT(INDEX(CachTinhDiem!$B$8:$E$11,MATCH($B1747,CachTinhDiem!$A$8:$A$11,0),0),$G1747:$J1747)-1)*9/4,1)</f>
        <v>5.5</v>
      </c>
      <c r="L1747" s="20">
        <f>ROUND(1+(INDEX(CachTinhDiem!$B$15:$E$20,MATCH($C1747,CachTinhDiem!$A$15:$A$20,0),MATCH($B1747,CachTinhDiem!$B$14:$E$14,0))-1)*9/4,1)</f>
        <v>7.8</v>
      </c>
      <c r="M1747" s="19">
        <f t="shared" si="27"/>
        <v>0</v>
      </c>
      <c r="N1747" s="23">
        <f>MAX(0,1-M1747*CachTinhDiem!$B$25)</f>
        <v>1</v>
      </c>
      <c r="O1747" s="20">
        <f>ROUND((CachTinhDiem!$B$23*K1747+CachTinhDiem!$B$24*L1747)*N1747,1)</f>
        <v>6.2</v>
      </c>
      <c r="P1747" s="19" t="s">
        <v>3227</v>
      </c>
    </row>
    <row r="1748" spans="1:16" ht="15" customHeight="1" x14ac:dyDescent="0.35">
      <c r="A1748" s="18" t="s">
        <v>2783</v>
      </c>
      <c r="B1748" s="18" t="s">
        <v>3229</v>
      </c>
      <c r="C1748" s="18" t="s">
        <v>115</v>
      </c>
      <c r="D1748" s="19">
        <v>15</v>
      </c>
      <c r="E1748" s="19">
        <v>36</v>
      </c>
      <c r="F1748" s="19">
        <v>32</v>
      </c>
      <c r="G1748" s="19">
        <v>2</v>
      </c>
      <c r="H1748" s="19">
        <v>2</v>
      </c>
      <c r="I1748" s="19">
        <v>5</v>
      </c>
      <c r="J1748" s="19">
        <v>3</v>
      </c>
      <c r="K1748" s="20">
        <f>ROUND(1+(SUMPRODUCT(INDEX(CachTinhDiem!$B$8:$E$11,MATCH($B1748,CachTinhDiem!$A$8:$A$11,0),0),$G1748:$J1748)-1)*9/4,1)</f>
        <v>6</v>
      </c>
      <c r="L1748" s="20">
        <f>ROUND(1+(INDEX(CachTinhDiem!$B$15:$E$20,MATCH($C1748,CachTinhDiem!$A$15:$A$20,0),MATCH($B1748,CachTinhDiem!$B$14:$E$14,0))-1)*9/4,1)</f>
        <v>10</v>
      </c>
      <c r="M1748" s="19">
        <f t="shared" si="27"/>
        <v>0</v>
      </c>
      <c r="N1748" s="23">
        <f>MAX(0,1-M1748*CachTinhDiem!$B$25)</f>
        <v>1</v>
      </c>
      <c r="O1748" s="20">
        <f>ROUND((CachTinhDiem!$B$23*K1748+CachTinhDiem!$B$24*L1748)*N1748,1)</f>
        <v>7.2</v>
      </c>
      <c r="P1748" s="19" t="s">
        <v>3227</v>
      </c>
    </row>
    <row r="1749" spans="1:16" ht="15" customHeight="1" x14ac:dyDescent="0.35">
      <c r="A1749" s="18" t="s">
        <v>1201</v>
      </c>
      <c r="B1749" s="18" t="s">
        <v>3228</v>
      </c>
      <c r="C1749" s="18" t="s">
        <v>115</v>
      </c>
      <c r="D1749" s="19">
        <v>5</v>
      </c>
      <c r="E1749" s="19">
        <v>11</v>
      </c>
      <c r="F1749" s="19">
        <v>21</v>
      </c>
      <c r="G1749" s="19">
        <v>4</v>
      </c>
      <c r="H1749" s="19">
        <v>2</v>
      </c>
      <c r="I1749" s="19">
        <v>2</v>
      </c>
      <c r="J1749" s="19">
        <v>1</v>
      </c>
      <c r="K1749" s="20">
        <f>ROUND(1+(SUMPRODUCT(INDEX(CachTinhDiem!$B$8:$E$11,MATCH($B1749,CachTinhDiem!$A$8:$A$11,0),0),$G1749:$J1749)-1)*9/4,1)</f>
        <v>1.9</v>
      </c>
      <c r="L1749" s="20">
        <f>ROUND(1+(INDEX(CachTinhDiem!$B$15:$E$20,MATCH($C1749,CachTinhDiem!$A$15:$A$20,0),MATCH($B1749,CachTinhDiem!$B$14:$E$14,0))-1)*9/4,1)</f>
        <v>5.5</v>
      </c>
      <c r="M1749" s="19">
        <f t="shared" si="27"/>
        <v>10</v>
      </c>
      <c r="N1749" s="23">
        <f>MAX(0,1-M1749*CachTinhDiem!$B$25)</f>
        <v>0</v>
      </c>
      <c r="O1749" s="20">
        <f>ROUND((CachTinhDiem!$B$23*K1749+CachTinhDiem!$B$24*L1749)*N1749,1)</f>
        <v>0</v>
      </c>
      <c r="P1749" s="19" t="s">
        <v>3227</v>
      </c>
    </row>
    <row r="1750" spans="1:16" ht="15" customHeight="1" x14ac:dyDescent="0.35">
      <c r="A1750" s="18" t="s">
        <v>846</v>
      </c>
      <c r="B1750" s="18" t="s">
        <v>3228</v>
      </c>
      <c r="C1750" s="18" t="s">
        <v>103</v>
      </c>
      <c r="D1750" s="19">
        <v>12</v>
      </c>
      <c r="E1750" s="19">
        <v>29</v>
      </c>
      <c r="F1750" s="19">
        <v>24</v>
      </c>
      <c r="G1750" s="19">
        <v>2</v>
      </c>
      <c r="H1750" s="19">
        <v>3</v>
      </c>
      <c r="I1750" s="19">
        <v>2</v>
      </c>
      <c r="J1750" s="19">
        <v>5</v>
      </c>
      <c r="K1750" s="20">
        <f>ROUND(1+(SUMPRODUCT(INDEX(CachTinhDiem!$B$8:$E$11,MATCH($B1750,CachTinhDiem!$A$8:$A$11,0),0),$G1750:$J1750)-1)*9/4,1)</f>
        <v>7.8</v>
      </c>
      <c r="L1750" s="20">
        <f>ROUND(1+(INDEX(CachTinhDiem!$B$15:$E$20,MATCH($C1750,CachTinhDiem!$A$15:$A$20,0),MATCH($B1750,CachTinhDiem!$B$14:$E$14,0))-1)*9/4,1)</f>
        <v>10</v>
      </c>
      <c r="M1750" s="19">
        <f t="shared" si="27"/>
        <v>0</v>
      </c>
      <c r="N1750" s="23">
        <f>MAX(0,1-M1750*CachTinhDiem!$B$25)</f>
        <v>1</v>
      </c>
      <c r="O1750" s="20">
        <f>ROUND((CachTinhDiem!$B$23*K1750+CachTinhDiem!$B$24*L1750)*N1750,1)</f>
        <v>8.5</v>
      </c>
      <c r="P1750" s="19" t="s">
        <v>3227</v>
      </c>
    </row>
    <row r="1751" spans="1:16" ht="15" customHeight="1" x14ac:dyDescent="0.35">
      <c r="A1751" s="18" t="s">
        <v>2567</v>
      </c>
      <c r="B1751" s="18" t="s">
        <v>3226</v>
      </c>
      <c r="C1751" s="18" t="s">
        <v>138</v>
      </c>
      <c r="D1751" s="19">
        <v>13</v>
      </c>
      <c r="E1751" s="19">
        <v>37</v>
      </c>
      <c r="F1751" s="19">
        <v>10</v>
      </c>
      <c r="G1751" s="19">
        <v>2</v>
      </c>
      <c r="H1751" s="19">
        <v>3</v>
      </c>
      <c r="I1751" s="19">
        <v>5</v>
      </c>
      <c r="J1751" s="19">
        <v>2</v>
      </c>
      <c r="K1751" s="20">
        <f>ROUND(1+(SUMPRODUCT(INDEX(CachTinhDiem!$B$8:$E$11,MATCH($B1751,CachTinhDiem!$A$8:$A$11,0),0),$G1751:$J1751)-1)*9/4,1)</f>
        <v>7.3</v>
      </c>
      <c r="L1751" s="20">
        <f>ROUND(1+(INDEX(CachTinhDiem!$B$15:$E$20,MATCH($C1751,CachTinhDiem!$A$15:$A$20,0),MATCH($B1751,CachTinhDiem!$B$14:$E$14,0))-1)*9/4,1)</f>
        <v>7.8</v>
      </c>
      <c r="M1751" s="19">
        <f t="shared" si="27"/>
        <v>3</v>
      </c>
      <c r="N1751" s="23">
        <f>MAX(0,1-M1751*CachTinhDiem!$B$25)</f>
        <v>0.7</v>
      </c>
      <c r="O1751" s="20">
        <f>ROUND((CachTinhDiem!$B$23*K1751+CachTinhDiem!$B$24*L1751)*N1751,1)</f>
        <v>5.2</v>
      </c>
      <c r="P1751" s="19" t="s">
        <v>3225</v>
      </c>
    </row>
    <row r="1752" spans="1:16" ht="15" customHeight="1" x14ac:dyDescent="0.35">
      <c r="A1752" s="18" t="s">
        <v>2927</v>
      </c>
      <c r="B1752" s="18" t="s">
        <v>3226</v>
      </c>
      <c r="C1752" s="18" t="s">
        <v>115</v>
      </c>
      <c r="D1752" s="19">
        <v>5</v>
      </c>
      <c r="E1752" s="19">
        <v>10</v>
      </c>
      <c r="F1752" s="19">
        <v>30</v>
      </c>
      <c r="G1752" s="19">
        <v>5</v>
      </c>
      <c r="H1752" s="19">
        <v>1</v>
      </c>
      <c r="I1752" s="19">
        <v>2</v>
      </c>
      <c r="J1752" s="19">
        <v>2</v>
      </c>
      <c r="K1752" s="20">
        <f>ROUND(1+(SUMPRODUCT(INDEX(CachTinhDiem!$B$8:$E$11,MATCH($B1752,CachTinhDiem!$A$8:$A$11,0),0),$G1752:$J1752)-1)*9/4,1)</f>
        <v>2.6</v>
      </c>
      <c r="L1752" s="20">
        <f>ROUND(1+(INDEX(CachTinhDiem!$B$15:$E$20,MATCH($C1752,CachTinhDiem!$A$15:$A$20,0),MATCH($B1752,CachTinhDiem!$B$14:$E$14,0))-1)*9/4,1)</f>
        <v>10</v>
      </c>
      <c r="M1752" s="19">
        <f t="shared" si="27"/>
        <v>20</v>
      </c>
      <c r="N1752" s="23">
        <f>MAX(0,1-M1752*CachTinhDiem!$B$25)</f>
        <v>0</v>
      </c>
      <c r="O1752" s="20">
        <f>ROUND((CachTinhDiem!$B$23*K1752+CachTinhDiem!$B$24*L1752)*N1752,1)</f>
        <v>0</v>
      </c>
      <c r="P1752" s="19" t="s">
        <v>3225</v>
      </c>
    </row>
    <row r="1753" spans="1:16" ht="15" customHeight="1" x14ac:dyDescent="0.35">
      <c r="A1753" s="18" t="s">
        <v>2821</v>
      </c>
      <c r="B1753" s="18" t="s">
        <v>3226</v>
      </c>
      <c r="C1753" s="18" t="s">
        <v>103</v>
      </c>
      <c r="D1753" s="19">
        <v>15</v>
      </c>
      <c r="E1753" s="19">
        <v>34</v>
      </c>
      <c r="F1753" s="19">
        <v>36</v>
      </c>
      <c r="G1753" s="19">
        <v>2</v>
      </c>
      <c r="H1753" s="19">
        <v>1</v>
      </c>
      <c r="I1753" s="19">
        <v>4</v>
      </c>
      <c r="J1753" s="19">
        <v>4</v>
      </c>
      <c r="K1753" s="20">
        <f>ROUND(1+(SUMPRODUCT(INDEX(CachTinhDiem!$B$8:$E$11,MATCH($B1753,CachTinhDiem!$A$8:$A$11,0),0),$G1753:$J1753)-1)*9/4,1)</f>
        <v>5.7</v>
      </c>
      <c r="L1753" s="20">
        <f>ROUND(1+(INDEX(CachTinhDiem!$B$15:$E$20,MATCH($C1753,CachTinhDiem!$A$15:$A$20,0),MATCH($B1753,CachTinhDiem!$B$14:$E$14,0))-1)*9/4,1)</f>
        <v>3.3</v>
      </c>
      <c r="M1753" s="19">
        <f t="shared" si="27"/>
        <v>2</v>
      </c>
      <c r="N1753" s="23">
        <f>MAX(0,1-M1753*CachTinhDiem!$B$25)</f>
        <v>0.8</v>
      </c>
      <c r="O1753" s="20">
        <f>ROUND((CachTinhDiem!$B$23*K1753+CachTinhDiem!$B$24*L1753)*N1753,1)</f>
        <v>4</v>
      </c>
      <c r="P1753" s="19" t="s">
        <v>3227</v>
      </c>
    </row>
    <row r="1754" spans="1:16" ht="15" customHeight="1" x14ac:dyDescent="0.35">
      <c r="A1754" s="18" t="s">
        <v>2600</v>
      </c>
      <c r="B1754" s="18" t="s">
        <v>3226</v>
      </c>
      <c r="C1754" s="18" t="s">
        <v>115</v>
      </c>
      <c r="D1754" s="19">
        <v>5</v>
      </c>
      <c r="E1754" s="19">
        <v>30</v>
      </c>
      <c r="F1754" s="19">
        <v>13</v>
      </c>
      <c r="G1754" s="19">
        <v>4</v>
      </c>
      <c r="H1754" s="19">
        <v>1</v>
      </c>
      <c r="I1754" s="19">
        <v>5</v>
      </c>
      <c r="J1754" s="19">
        <v>2</v>
      </c>
      <c r="K1754" s="20">
        <f>ROUND(1+(SUMPRODUCT(INDEX(CachTinhDiem!$B$8:$E$11,MATCH($B1754,CachTinhDiem!$A$8:$A$11,0),0),$G1754:$J1754)-1)*9/4,1)</f>
        <v>6</v>
      </c>
      <c r="L1754" s="20">
        <f>ROUND(1+(INDEX(CachTinhDiem!$B$15:$E$20,MATCH($C1754,CachTinhDiem!$A$15:$A$20,0),MATCH($B1754,CachTinhDiem!$B$14:$E$14,0))-1)*9/4,1)</f>
        <v>10</v>
      </c>
      <c r="M1754" s="19">
        <f t="shared" si="27"/>
        <v>0</v>
      </c>
      <c r="N1754" s="23">
        <f>MAX(0,1-M1754*CachTinhDiem!$B$25)</f>
        <v>1</v>
      </c>
      <c r="O1754" s="20">
        <f>ROUND((CachTinhDiem!$B$23*K1754+CachTinhDiem!$B$24*L1754)*N1754,1)</f>
        <v>7.2</v>
      </c>
      <c r="P1754" s="19" t="s">
        <v>3227</v>
      </c>
    </row>
    <row r="1755" spans="1:16" ht="15" customHeight="1" x14ac:dyDescent="0.35">
      <c r="A1755" s="18" t="s">
        <v>297</v>
      </c>
      <c r="B1755" s="18" t="s">
        <v>3226</v>
      </c>
      <c r="C1755" s="18" t="s">
        <v>115</v>
      </c>
      <c r="D1755" s="19">
        <v>5</v>
      </c>
      <c r="E1755" s="19">
        <v>11</v>
      </c>
      <c r="F1755" s="19">
        <v>26</v>
      </c>
      <c r="G1755" s="19">
        <v>4</v>
      </c>
      <c r="H1755" s="19">
        <v>1</v>
      </c>
      <c r="I1755" s="19">
        <v>3</v>
      </c>
      <c r="J1755" s="19">
        <v>4</v>
      </c>
      <c r="K1755" s="20">
        <f>ROUND(1+(SUMPRODUCT(INDEX(CachTinhDiem!$B$8:$E$11,MATCH($B1755,CachTinhDiem!$A$8:$A$11,0),0),$G1755:$J1755)-1)*9/4,1)</f>
        <v>4.5999999999999996</v>
      </c>
      <c r="L1755" s="20">
        <f>ROUND(1+(INDEX(CachTinhDiem!$B$15:$E$20,MATCH($C1755,CachTinhDiem!$A$15:$A$20,0),MATCH($B1755,CachTinhDiem!$B$14:$E$14,0))-1)*9/4,1)</f>
        <v>10</v>
      </c>
      <c r="M1755" s="19">
        <f t="shared" si="27"/>
        <v>15</v>
      </c>
      <c r="N1755" s="23">
        <f>MAX(0,1-M1755*CachTinhDiem!$B$25)</f>
        <v>0</v>
      </c>
      <c r="O1755" s="20">
        <f>ROUND((CachTinhDiem!$B$23*K1755+CachTinhDiem!$B$24*L1755)*N1755,1)</f>
        <v>0</v>
      </c>
      <c r="P1755" s="19" t="s">
        <v>3227</v>
      </c>
    </row>
    <row r="1756" spans="1:16" ht="15" customHeight="1" x14ac:dyDescent="0.35">
      <c r="A1756" s="18" t="s">
        <v>2789</v>
      </c>
      <c r="B1756" s="18" t="s">
        <v>3229</v>
      </c>
      <c r="C1756" s="18" t="s">
        <v>115</v>
      </c>
      <c r="D1756" s="19">
        <v>15</v>
      </c>
      <c r="E1756" s="19">
        <v>35</v>
      </c>
      <c r="F1756" s="19">
        <v>28</v>
      </c>
      <c r="G1756" s="19">
        <v>2</v>
      </c>
      <c r="H1756" s="19">
        <v>1</v>
      </c>
      <c r="I1756" s="19">
        <v>5</v>
      </c>
      <c r="J1756" s="19">
        <v>3</v>
      </c>
      <c r="K1756" s="20">
        <f>ROUND(1+(SUMPRODUCT(INDEX(CachTinhDiem!$B$8:$E$11,MATCH($B1756,CachTinhDiem!$A$8:$A$11,0),0),$G1756:$J1756)-1)*9/4,1)</f>
        <v>5.3</v>
      </c>
      <c r="L1756" s="20">
        <f>ROUND(1+(INDEX(CachTinhDiem!$B$15:$E$20,MATCH($C1756,CachTinhDiem!$A$15:$A$20,0),MATCH($B1756,CachTinhDiem!$B$14:$E$14,0))-1)*9/4,1)</f>
        <v>10</v>
      </c>
      <c r="M1756" s="19">
        <f t="shared" si="27"/>
        <v>0</v>
      </c>
      <c r="N1756" s="23">
        <f>MAX(0,1-M1756*CachTinhDiem!$B$25)</f>
        <v>1</v>
      </c>
      <c r="O1756" s="20">
        <f>ROUND((CachTinhDiem!$B$23*K1756+CachTinhDiem!$B$24*L1756)*N1756,1)</f>
        <v>6.7</v>
      </c>
      <c r="P1756" s="19" t="s">
        <v>3227</v>
      </c>
    </row>
    <row r="1757" spans="1:16" ht="15" customHeight="1" x14ac:dyDescent="0.35">
      <c r="A1757" s="18" t="s">
        <v>698</v>
      </c>
      <c r="B1757" s="18" t="s">
        <v>3229</v>
      </c>
      <c r="C1757" s="18" t="s">
        <v>90</v>
      </c>
      <c r="D1757" s="19">
        <v>20</v>
      </c>
      <c r="E1757" s="19">
        <v>37</v>
      </c>
      <c r="F1757" s="19">
        <v>14</v>
      </c>
      <c r="G1757" s="19">
        <v>2</v>
      </c>
      <c r="H1757" s="19">
        <v>4</v>
      </c>
      <c r="I1757" s="19">
        <v>3</v>
      </c>
      <c r="J1757" s="19">
        <v>2</v>
      </c>
      <c r="K1757" s="20">
        <f>ROUND(1+(SUMPRODUCT(INDEX(CachTinhDiem!$B$8:$E$11,MATCH($B1757,CachTinhDiem!$A$8:$A$11,0),0),$G1757:$J1757)-1)*9/4,1)</f>
        <v>5.3</v>
      </c>
      <c r="L1757" s="20">
        <f>ROUND(1+(INDEX(CachTinhDiem!$B$15:$E$20,MATCH($C1757,CachTinhDiem!$A$15:$A$20,0),MATCH($B1757,CachTinhDiem!$B$14:$E$14,0))-1)*9/4,1)</f>
        <v>7.8</v>
      </c>
      <c r="M1757" s="19">
        <f t="shared" si="27"/>
        <v>6</v>
      </c>
      <c r="N1757" s="23">
        <f>MAX(0,1-M1757*CachTinhDiem!$B$25)</f>
        <v>0.39999999999999991</v>
      </c>
      <c r="O1757" s="20">
        <f>ROUND((CachTinhDiem!$B$23*K1757+CachTinhDiem!$B$24*L1757)*N1757,1)</f>
        <v>2.4</v>
      </c>
      <c r="P1757" s="19" t="s">
        <v>3227</v>
      </c>
    </row>
    <row r="1758" spans="1:16" ht="15" customHeight="1" x14ac:dyDescent="0.35">
      <c r="A1758" s="18" t="s">
        <v>2624</v>
      </c>
      <c r="B1758" s="18" t="s">
        <v>3228</v>
      </c>
      <c r="C1758" s="18" t="s">
        <v>138</v>
      </c>
      <c r="D1758" s="19">
        <v>18</v>
      </c>
      <c r="E1758" s="19">
        <v>39</v>
      </c>
      <c r="F1758" s="19">
        <v>25</v>
      </c>
      <c r="G1758" s="19">
        <v>2</v>
      </c>
      <c r="H1758" s="19">
        <v>5</v>
      </c>
      <c r="I1758" s="19">
        <v>5</v>
      </c>
      <c r="J1758" s="19">
        <v>3</v>
      </c>
      <c r="K1758" s="20">
        <f>ROUND(1+(SUMPRODUCT(INDEX(CachTinhDiem!$B$8:$E$11,MATCH($B1758,CachTinhDiem!$A$8:$A$11,0),0),$G1758:$J1758)-1)*9/4,1)</f>
        <v>7.3</v>
      </c>
      <c r="L1758" s="20">
        <f>ROUND(1+(INDEX(CachTinhDiem!$B$15:$E$20,MATCH($C1758,CachTinhDiem!$A$15:$A$20,0),MATCH($B1758,CachTinhDiem!$B$14:$E$14,0))-1)*9/4,1)</f>
        <v>1</v>
      </c>
      <c r="M1758" s="19">
        <f t="shared" si="27"/>
        <v>0</v>
      </c>
      <c r="N1758" s="23">
        <f>MAX(0,1-M1758*CachTinhDiem!$B$25)</f>
        <v>1</v>
      </c>
      <c r="O1758" s="20">
        <f>ROUND((CachTinhDiem!$B$23*K1758+CachTinhDiem!$B$24*L1758)*N1758,1)</f>
        <v>5.4</v>
      </c>
      <c r="P1758" s="19" t="s">
        <v>3227</v>
      </c>
    </row>
    <row r="1759" spans="1:16" ht="15" customHeight="1" x14ac:dyDescent="0.35">
      <c r="A1759" s="18" t="s">
        <v>227</v>
      </c>
      <c r="B1759" s="18" t="s">
        <v>3228</v>
      </c>
      <c r="C1759" s="18" t="s">
        <v>115</v>
      </c>
      <c r="D1759" s="19">
        <v>9</v>
      </c>
      <c r="E1759" s="19">
        <v>23</v>
      </c>
      <c r="F1759" s="19">
        <v>21</v>
      </c>
      <c r="G1759" s="19">
        <v>4</v>
      </c>
      <c r="H1759" s="19">
        <v>2</v>
      </c>
      <c r="I1759" s="19">
        <v>3</v>
      </c>
      <c r="J1759" s="19">
        <v>3</v>
      </c>
      <c r="K1759" s="20">
        <f>ROUND(1+(SUMPRODUCT(INDEX(CachTinhDiem!$B$8:$E$11,MATCH($B1759,CachTinhDiem!$A$8:$A$11,0),0),$G1759:$J1759)-1)*9/4,1)</f>
        <v>5.0999999999999996</v>
      </c>
      <c r="L1759" s="20">
        <f>ROUND(1+(INDEX(CachTinhDiem!$B$15:$E$20,MATCH($C1759,CachTinhDiem!$A$15:$A$20,0),MATCH($B1759,CachTinhDiem!$B$14:$E$14,0))-1)*9/4,1)</f>
        <v>5.5</v>
      </c>
      <c r="M1759" s="19">
        <f t="shared" si="27"/>
        <v>0</v>
      </c>
      <c r="N1759" s="23">
        <f>MAX(0,1-M1759*CachTinhDiem!$B$25)</f>
        <v>1</v>
      </c>
      <c r="O1759" s="20">
        <f>ROUND((CachTinhDiem!$B$23*K1759+CachTinhDiem!$B$24*L1759)*N1759,1)</f>
        <v>5.2</v>
      </c>
      <c r="P1759" s="19" t="s">
        <v>3225</v>
      </c>
    </row>
    <row r="1760" spans="1:16" ht="15" customHeight="1" x14ac:dyDescent="0.35">
      <c r="A1760" s="18" t="s">
        <v>1036</v>
      </c>
      <c r="B1760" s="18" t="s">
        <v>3226</v>
      </c>
      <c r="C1760" s="18" t="s">
        <v>103</v>
      </c>
      <c r="D1760" s="19">
        <v>25</v>
      </c>
      <c r="E1760" s="19">
        <v>40</v>
      </c>
      <c r="F1760" s="19">
        <v>26</v>
      </c>
      <c r="G1760" s="19">
        <v>1</v>
      </c>
      <c r="H1760" s="19">
        <v>5</v>
      </c>
      <c r="I1760" s="19">
        <v>1</v>
      </c>
      <c r="J1760" s="19">
        <v>3</v>
      </c>
      <c r="K1760" s="20">
        <f>ROUND(1+(SUMPRODUCT(INDEX(CachTinhDiem!$B$8:$E$11,MATCH($B1760,CachTinhDiem!$A$8:$A$11,0),0),$G1760:$J1760)-1)*9/4,1)</f>
        <v>4.5999999999999996</v>
      </c>
      <c r="L1760" s="20">
        <f>ROUND(1+(INDEX(CachTinhDiem!$B$15:$E$20,MATCH($C1760,CachTinhDiem!$A$15:$A$20,0),MATCH($B1760,CachTinhDiem!$B$14:$E$14,0))-1)*9/4,1)</f>
        <v>3.3</v>
      </c>
      <c r="M1760" s="19">
        <f t="shared" si="27"/>
        <v>0</v>
      </c>
      <c r="N1760" s="23">
        <f>MAX(0,1-M1760*CachTinhDiem!$B$25)</f>
        <v>1</v>
      </c>
      <c r="O1760" s="20">
        <f>ROUND((CachTinhDiem!$B$23*K1760+CachTinhDiem!$B$24*L1760)*N1760,1)</f>
        <v>4.2</v>
      </c>
      <c r="P1760" s="19" t="s">
        <v>3225</v>
      </c>
    </row>
    <row r="1761" spans="1:16" ht="15" customHeight="1" x14ac:dyDescent="0.35">
      <c r="A1761" s="18" t="s">
        <v>1577</v>
      </c>
      <c r="B1761" s="18" t="s">
        <v>3229</v>
      </c>
      <c r="C1761" s="18" t="s">
        <v>115</v>
      </c>
      <c r="D1761" s="19">
        <v>8</v>
      </c>
      <c r="E1761" s="19">
        <v>21</v>
      </c>
      <c r="F1761" s="19">
        <v>21</v>
      </c>
      <c r="G1761" s="19">
        <v>4</v>
      </c>
      <c r="H1761" s="19">
        <v>3</v>
      </c>
      <c r="I1761" s="19">
        <v>4</v>
      </c>
      <c r="J1761" s="19">
        <v>2</v>
      </c>
      <c r="K1761" s="20">
        <f>ROUND(1+(SUMPRODUCT(INDEX(CachTinhDiem!$B$8:$E$11,MATCH($B1761,CachTinhDiem!$A$8:$A$11,0),0),$G1761:$J1761)-1)*9/4,1)</f>
        <v>5.7</v>
      </c>
      <c r="L1761" s="20">
        <f>ROUND(1+(INDEX(CachTinhDiem!$B$15:$E$20,MATCH($C1761,CachTinhDiem!$A$15:$A$20,0),MATCH($B1761,CachTinhDiem!$B$14:$E$14,0))-1)*9/4,1)</f>
        <v>10</v>
      </c>
      <c r="M1761" s="19">
        <f t="shared" si="27"/>
        <v>0</v>
      </c>
      <c r="N1761" s="23">
        <f>MAX(0,1-M1761*CachTinhDiem!$B$25)</f>
        <v>1</v>
      </c>
      <c r="O1761" s="20">
        <f>ROUND((CachTinhDiem!$B$23*K1761+CachTinhDiem!$B$24*L1761)*N1761,1)</f>
        <v>7</v>
      </c>
      <c r="P1761" s="19" t="s">
        <v>3227</v>
      </c>
    </row>
    <row r="1762" spans="1:16" ht="15" customHeight="1" x14ac:dyDescent="0.35">
      <c r="A1762" s="18" t="s">
        <v>2688</v>
      </c>
      <c r="B1762" s="18" t="s">
        <v>3228</v>
      </c>
      <c r="C1762" s="18" t="s">
        <v>115</v>
      </c>
      <c r="D1762" s="19">
        <v>5</v>
      </c>
      <c r="E1762" s="19">
        <v>30</v>
      </c>
      <c r="F1762" s="19">
        <v>26</v>
      </c>
      <c r="G1762" s="19">
        <v>4</v>
      </c>
      <c r="H1762" s="19">
        <v>2</v>
      </c>
      <c r="I1762" s="19">
        <v>5</v>
      </c>
      <c r="J1762" s="19">
        <v>2</v>
      </c>
      <c r="K1762" s="20">
        <f>ROUND(1+(SUMPRODUCT(INDEX(CachTinhDiem!$B$8:$E$11,MATCH($B1762,CachTinhDiem!$A$8:$A$11,0),0),$G1762:$J1762)-1)*9/4,1)</f>
        <v>4.5999999999999996</v>
      </c>
      <c r="L1762" s="20">
        <f>ROUND(1+(INDEX(CachTinhDiem!$B$15:$E$20,MATCH($C1762,CachTinhDiem!$A$15:$A$20,0),MATCH($B1762,CachTinhDiem!$B$14:$E$14,0))-1)*9/4,1)</f>
        <v>5.5</v>
      </c>
      <c r="M1762" s="19">
        <f t="shared" si="27"/>
        <v>0</v>
      </c>
      <c r="N1762" s="23">
        <f>MAX(0,1-M1762*CachTinhDiem!$B$25)</f>
        <v>1</v>
      </c>
      <c r="O1762" s="20">
        <f>ROUND((CachTinhDiem!$B$23*K1762+CachTinhDiem!$B$24*L1762)*N1762,1)</f>
        <v>4.9000000000000004</v>
      </c>
      <c r="P1762" s="19" t="s">
        <v>3227</v>
      </c>
    </row>
    <row r="1763" spans="1:16" ht="15" customHeight="1" x14ac:dyDescent="0.35">
      <c r="A1763" s="18" t="s">
        <v>2470</v>
      </c>
      <c r="B1763" s="18" t="s">
        <v>3224</v>
      </c>
      <c r="C1763" s="18" t="s">
        <v>115</v>
      </c>
      <c r="D1763" s="19">
        <v>19</v>
      </c>
      <c r="E1763" s="19">
        <v>36</v>
      </c>
      <c r="F1763" s="19">
        <v>15</v>
      </c>
      <c r="G1763" s="19">
        <v>2</v>
      </c>
      <c r="H1763" s="19">
        <v>4</v>
      </c>
      <c r="I1763" s="19">
        <v>3</v>
      </c>
      <c r="J1763" s="19">
        <v>4</v>
      </c>
      <c r="K1763" s="20">
        <f>ROUND(1+(SUMPRODUCT(INDEX(CachTinhDiem!$B$8:$E$11,MATCH($B1763,CachTinhDiem!$A$8:$A$11,0),0),$G1763:$J1763)-1)*9/4,1)</f>
        <v>5.7</v>
      </c>
      <c r="L1763" s="20">
        <f>ROUND(1+(INDEX(CachTinhDiem!$B$15:$E$20,MATCH($C1763,CachTinhDiem!$A$15:$A$20,0),MATCH($B1763,CachTinhDiem!$B$14:$E$14,0))-1)*9/4,1)</f>
        <v>7.8</v>
      </c>
      <c r="M1763" s="19">
        <f t="shared" si="27"/>
        <v>4</v>
      </c>
      <c r="N1763" s="23">
        <f>MAX(0,1-M1763*CachTinhDiem!$B$25)</f>
        <v>0.6</v>
      </c>
      <c r="O1763" s="20">
        <f>ROUND((CachTinhDiem!$B$23*K1763+CachTinhDiem!$B$24*L1763)*N1763,1)</f>
        <v>3.8</v>
      </c>
      <c r="P1763" s="19" t="s">
        <v>3225</v>
      </c>
    </row>
    <row r="1764" spans="1:16" ht="15" customHeight="1" x14ac:dyDescent="0.35">
      <c r="A1764" s="18" t="s">
        <v>3146</v>
      </c>
      <c r="B1764" s="18" t="s">
        <v>3226</v>
      </c>
      <c r="C1764" s="18" t="s">
        <v>138</v>
      </c>
      <c r="D1764" s="19">
        <v>20</v>
      </c>
      <c r="E1764" s="19">
        <v>40</v>
      </c>
      <c r="F1764" s="19">
        <v>38</v>
      </c>
      <c r="G1764" s="19">
        <v>2</v>
      </c>
      <c r="H1764" s="19">
        <v>4</v>
      </c>
      <c r="I1764" s="19">
        <v>5</v>
      </c>
      <c r="J1764" s="19">
        <v>2</v>
      </c>
      <c r="K1764" s="20">
        <f>ROUND(1+(SUMPRODUCT(INDEX(CachTinhDiem!$B$8:$E$11,MATCH($B1764,CachTinhDiem!$A$8:$A$11,0),0),$G1764:$J1764)-1)*9/4,1)</f>
        <v>8</v>
      </c>
      <c r="L1764" s="20">
        <f>ROUND(1+(INDEX(CachTinhDiem!$B$15:$E$20,MATCH($C1764,CachTinhDiem!$A$15:$A$20,0),MATCH($B1764,CachTinhDiem!$B$14:$E$14,0))-1)*9/4,1)</f>
        <v>7.8</v>
      </c>
      <c r="M1764" s="19">
        <f t="shared" si="27"/>
        <v>0</v>
      </c>
      <c r="N1764" s="23">
        <f>MAX(0,1-M1764*CachTinhDiem!$B$25)</f>
        <v>1</v>
      </c>
      <c r="O1764" s="20">
        <f>ROUND((CachTinhDiem!$B$23*K1764+CachTinhDiem!$B$24*L1764)*N1764,1)</f>
        <v>7.9</v>
      </c>
      <c r="P1764" s="19" t="s">
        <v>3227</v>
      </c>
    </row>
    <row r="1765" spans="1:16" ht="15" customHeight="1" x14ac:dyDescent="0.35">
      <c r="A1765" s="18" t="s">
        <v>647</v>
      </c>
      <c r="B1765" s="18" t="s">
        <v>3228</v>
      </c>
      <c r="C1765" s="18" t="s">
        <v>110</v>
      </c>
      <c r="D1765" s="19">
        <v>5</v>
      </c>
      <c r="E1765" s="19">
        <v>14</v>
      </c>
      <c r="F1765" s="19">
        <v>37</v>
      </c>
      <c r="G1765" s="19">
        <v>4</v>
      </c>
      <c r="H1765" s="19">
        <v>1</v>
      </c>
      <c r="I1765" s="19">
        <v>2</v>
      </c>
      <c r="J1765" s="19">
        <v>4</v>
      </c>
      <c r="K1765" s="20">
        <f>ROUND(1+(SUMPRODUCT(INDEX(CachTinhDiem!$B$8:$E$11,MATCH($B1765,CachTinhDiem!$A$8:$A$11,0),0),$G1765:$J1765)-1)*9/4,1)</f>
        <v>5.5</v>
      </c>
      <c r="L1765" s="20">
        <f>ROUND(1+(INDEX(CachTinhDiem!$B$15:$E$20,MATCH($C1765,CachTinhDiem!$A$15:$A$20,0),MATCH($B1765,CachTinhDiem!$B$14:$E$14,0))-1)*9/4,1)</f>
        <v>7.8</v>
      </c>
      <c r="M1765" s="19">
        <f t="shared" si="27"/>
        <v>23</v>
      </c>
      <c r="N1765" s="23">
        <f>MAX(0,1-M1765*CachTinhDiem!$B$25)</f>
        <v>0</v>
      </c>
      <c r="O1765" s="20">
        <f>ROUND((CachTinhDiem!$B$23*K1765+CachTinhDiem!$B$24*L1765)*N1765,1)</f>
        <v>0</v>
      </c>
      <c r="P1765" s="19" t="s">
        <v>3225</v>
      </c>
    </row>
    <row r="1766" spans="1:16" ht="15" customHeight="1" x14ac:dyDescent="0.35">
      <c r="A1766" s="18" t="s">
        <v>1179</v>
      </c>
      <c r="B1766" s="18" t="s">
        <v>3228</v>
      </c>
      <c r="C1766" s="18" t="s">
        <v>90</v>
      </c>
      <c r="D1766" s="19">
        <v>10</v>
      </c>
      <c r="E1766" s="19">
        <v>25</v>
      </c>
      <c r="F1766" s="19">
        <v>30</v>
      </c>
      <c r="G1766" s="19">
        <v>2</v>
      </c>
      <c r="H1766" s="19">
        <v>4</v>
      </c>
      <c r="I1766" s="19">
        <v>2</v>
      </c>
      <c r="J1766" s="19">
        <v>3</v>
      </c>
      <c r="K1766" s="20">
        <f>ROUND(1+(SUMPRODUCT(INDEX(CachTinhDiem!$B$8:$E$11,MATCH($B1766,CachTinhDiem!$A$8:$A$11,0),0),$G1766:$J1766)-1)*9/4,1)</f>
        <v>5.5</v>
      </c>
      <c r="L1766" s="20">
        <f>ROUND(1+(INDEX(CachTinhDiem!$B$15:$E$20,MATCH($C1766,CachTinhDiem!$A$15:$A$20,0),MATCH($B1766,CachTinhDiem!$B$14:$E$14,0))-1)*9/4,1)</f>
        <v>3.3</v>
      </c>
      <c r="M1766" s="19">
        <f t="shared" si="27"/>
        <v>5</v>
      </c>
      <c r="N1766" s="23">
        <f>MAX(0,1-M1766*CachTinhDiem!$B$25)</f>
        <v>0.5</v>
      </c>
      <c r="O1766" s="20">
        <f>ROUND((CachTinhDiem!$B$23*K1766+CachTinhDiem!$B$24*L1766)*N1766,1)</f>
        <v>2.4</v>
      </c>
      <c r="P1766" s="19" t="s">
        <v>3227</v>
      </c>
    </row>
    <row r="1767" spans="1:16" ht="15" customHeight="1" x14ac:dyDescent="0.35">
      <c r="A1767" s="18" t="s">
        <v>2092</v>
      </c>
      <c r="B1767" s="18" t="s">
        <v>3224</v>
      </c>
      <c r="C1767" s="18" t="s">
        <v>138</v>
      </c>
      <c r="D1767" s="19">
        <v>5</v>
      </c>
      <c r="E1767" s="19">
        <v>10</v>
      </c>
      <c r="F1767" s="19">
        <v>36</v>
      </c>
      <c r="G1767" s="19">
        <v>4</v>
      </c>
      <c r="H1767" s="19">
        <v>2</v>
      </c>
      <c r="I1767" s="19">
        <v>5</v>
      </c>
      <c r="J1767" s="19">
        <v>3</v>
      </c>
      <c r="K1767" s="20">
        <f>ROUND(1+(SUMPRODUCT(INDEX(CachTinhDiem!$B$8:$E$11,MATCH($B1767,CachTinhDiem!$A$8:$A$11,0),0),$G1767:$J1767)-1)*9/4,1)</f>
        <v>7.8</v>
      </c>
      <c r="L1767" s="20">
        <f>ROUND(1+(INDEX(CachTinhDiem!$B$15:$E$20,MATCH($C1767,CachTinhDiem!$A$15:$A$20,0),MATCH($B1767,CachTinhDiem!$B$14:$E$14,0))-1)*9/4,1)</f>
        <v>10</v>
      </c>
      <c r="M1767" s="19">
        <f t="shared" si="27"/>
        <v>26</v>
      </c>
      <c r="N1767" s="23">
        <f>MAX(0,1-M1767*CachTinhDiem!$B$25)</f>
        <v>0</v>
      </c>
      <c r="O1767" s="20">
        <f>ROUND((CachTinhDiem!$B$23*K1767+CachTinhDiem!$B$24*L1767)*N1767,1)</f>
        <v>0</v>
      </c>
      <c r="P1767" s="19" t="s">
        <v>3227</v>
      </c>
    </row>
    <row r="1768" spans="1:16" ht="15" customHeight="1" x14ac:dyDescent="0.35">
      <c r="A1768" s="18" t="s">
        <v>282</v>
      </c>
      <c r="B1768" s="18" t="s">
        <v>3226</v>
      </c>
      <c r="C1768" s="18" t="s">
        <v>103</v>
      </c>
      <c r="D1768" s="19">
        <v>18</v>
      </c>
      <c r="E1768" s="19">
        <v>35</v>
      </c>
      <c r="F1768" s="19">
        <v>32</v>
      </c>
      <c r="G1768" s="19">
        <v>2</v>
      </c>
      <c r="H1768" s="19">
        <v>4</v>
      </c>
      <c r="I1768" s="19">
        <v>3</v>
      </c>
      <c r="J1768" s="19">
        <v>4</v>
      </c>
      <c r="K1768" s="20">
        <f>ROUND(1+(SUMPRODUCT(INDEX(CachTinhDiem!$B$8:$E$11,MATCH($B1768,CachTinhDiem!$A$8:$A$11,0),0),$G1768:$J1768)-1)*9/4,1)</f>
        <v>6.6</v>
      </c>
      <c r="L1768" s="20">
        <f>ROUND(1+(INDEX(CachTinhDiem!$B$15:$E$20,MATCH($C1768,CachTinhDiem!$A$15:$A$20,0),MATCH($B1768,CachTinhDiem!$B$14:$E$14,0))-1)*9/4,1)</f>
        <v>3.3</v>
      </c>
      <c r="M1768" s="19">
        <f t="shared" si="27"/>
        <v>0</v>
      </c>
      <c r="N1768" s="23">
        <f>MAX(0,1-M1768*CachTinhDiem!$B$25)</f>
        <v>1</v>
      </c>
      <c r="O1768" s="20">
        <f>ROUND((CachTinhDiem!$B$23*K1768+CachTinhDiem!$B$24*L1768)*N1768,1)</f>
        <v>5.6</v>
      </c>
      <c r="P1768" s="19" t="s">
        <v>3227</v>
      </c>
    </row>
    <row r="1769" spans="1:16" ht="15" customHeight="1" x14ac:dyDescent="0.35">
      <c r="A1769" s="18" t="s">
        <v>563</v>
      </c>
      <c r="B1769" s="18" t="s">
        <v>3229</v>
      </c>
      <c r="C1769" s="18" t="s">
        <v>115</v>
      </c>
      <c r="D1769" s="19">
        <v>5</v>
      </c>
      <c r="E1769" s="19">
        <v>12</v>
      </c>
      <c r="F1769" s="19">
        <v>13</v>
      </c>
      <c r="G1769" s="19">
        <v>4</v>
      </c>
      <c r="H1769" s="19">
        <v>2</v>
      </c>
      <c r="I1769" s="19">
        <v>3</v>
      </c>
      <c r="J1769" s="19">
        <v>3</v>
      </c>
      <c r="K1769" s="20">
        <f>ROUND(1+(SUMPRODUCT(INDEX(CachTinhDiem!$B$8:$E$11,MATCH($B1769,CachTinhDiem!$A$8:$A$11,0),0),$G1769:$J1769)-1)*9/4,1)</f>
        <v>5.0999999999999996</v>
      </c>
      <c r="L1769" s="20">
        <f>ROUND(1+(INDEX(CachTinhDiem!$B$15:$E$20,MATCH($C1769,CachTinhDiem!$A$15:$A$20,0),MATCH($B1769,CachTinhDiem!$B$14:$E$14,0))-1)*9/4,1)</f>
        <v>10</v>
      </c>
      <c r="M1769" s="19">
        <f t="shared" si="27"/>
        <v>1</v>
      </c>
      <c r="N1769" s="23">
        <f>MAX(0,1-M1769*CachTinhDiem!$B$25)</f>
        <v>0.9</v>
      </c>
      <c r="O1769" s="20">
        <f>ROUND((CachTinhDiem!$B$23*K1769+CachTinhDiem!$B$24*L1769)*N1769,1)</f>
        <v>5.9</v>
      </c>
      <c r="P1769" s="19" t="s">
        <v>3227</v>
      </c>
    </row>
    <row r="1770" spans="1:16" ht="15" customHeight="1" x14ac:dyDescent="0.35">
      <c r="A1770" s="18" t="s">
        <v>2726</v>
      </c>
      <c r="B1770" s="18" t="s">
        <v>3224</v>
      </c>
      <c r="C1770" s="18" t="s">
        <v>90</v>
      </c>
      <c r="D1770" s="19">
        <v>5</v>
      </c>
      <c r="E1770" s="19">
        <v>19</v>
      </c>
      <c r="F1770" s="19">
        <v>39</v>
      </c>
      <c r="G1770" s="19">
        <v>4</v>
      </c>
      <c r="H1770" s="19">
        <v>1</v>
      </c>
      <c r="I1770" s="19">
        <v>2</v>
      </c>
      <c r="J1770" s="19">
        <v>3</v>
      </c>
      <c r="K1770" s="20">
        <f>ROUND(1+(SUMPRODUCT(INDEX(CachTinhDiem!$B$8:$E$11,MATCH($B1770,CachTinhDiem!$A$8:$A$11,0),0),$G1770:$J1770)-1)*9/4,1)</f>
        <v>3.9</v>
      </c>
      <c r="L1770" s="20">
        <f>ROUND(1+(INDEX(CachTinhDiem!$B$15:$E$20,MATCH($C1770,CachTinhDiem!$A$15:$A$20,0),MATCH($B1770,CachTinhDiem!$B$14:$E$14,0))-1)*9/4,1)</f>
        <v>5.5</v>
      </c>
      <c r="M1770" s="19">
        <f t="shared" si="27"/>
        <v>20</v>
      </c>
      <c r="N1770" s="23">
        <f>MAX(0,1-M1770*CachTinhDiem!$B$25)</f>
        <v>0</v>
      </c>
      <c r="O1770" s="20">
        <f>ROUND((CachTinhDiem!$B$23*K1770+CachTinhDiem!$B$24*L1770)*N1770,1)</f>
        <v>0</v>
      </c>
      <c r="P1770" s="19" t="s">
        <v>3227</v>
      </c>
    </row>
    <row r="1771" spans="1:16" ht="15" customHeight="1" x14ac:dyDescent="0.35">
      <c r="A1771" s="18" t="s">
        <v>1341</v>
      </c>
      <c r="B1771" s="18" t="s">
        <v>3228</v>
      </c>
      <c r="C1771" s="18" t="s">
        <v>150</v>
      </c>
      <c r="D1771" s="19">
        <v>5</v>
      </c>
      <c r="E1771" s="19">
        <v>20</v>
      </c>
      <c r="F1771" s="19">
        <v>26</v>
      </c>
      <c r="G1771" s="19">
        <v>4</v>
      </c>
      <c r="H1771" s="19">
        <v>1</v>
      </c>
      <c r="I1771" s="19">
        <v>3</v>
      </c>
      <c r="J1771" s="19">
        <v>3</v>
      </c>
      <c r="K1771" s="20">
        <f>ROUND(1+(SUMPRODUCT(INDEX(CachTinhDiem!$B$8:$E$11,MATCH($B1771,CachTinhDiem!$A$8:$A$11,0),0),$G1771:$J1771)-1)*9/4,1)</f>
        <v>4.5999999999999996</v>
      </c>
      <c r="L1771" s="20">
        <f>ROUND(1+(INDEX(CachTinhDiem!$B$15:$E$20,MATCH($C1771,CachTinhDiem!$A$15:$A$20,0),MATCH($B1771,CachTinhDiem!$B$14:$E$14,0))-1)*9/4,1)</f>
        <v>5.5</v>
      </c>
      <c r="M1771" s="19">
        <f t="shared" si="27"/>
        <v>6</v>
      </c>
      <c r="N1771" s="23">
        <f>MAX(0,1-M1771*CachTinhDiem!$B$25)</f>
        <v>0.39999999999999991</v>
      </c>
      <c r="O1771" s="20">
        <f>ROUND((CachTinhDiem!$B$23*K1771+CachTinhDiem!$B$24*L1771)*N1771,1)</f>
        <v>1.9</v>
      </c>
      <c r="P1771" s="19" t="s">
        <v>3227</v>
      </c>
    </row>
    <row r="1772" spans="1:16" ht="15" customHeight="1" x14ac:dyDescent="0.35">
      <c r="A1772" s="18" t="s">
        <v>1084</v>
      </c>
      <c r="B1772" s="18" t="s">
        <v>3224</v>
      </c>
      <c r="C1772" s="18" t="s">
        <v>138</v>
      </c>
      <c r="D1772" s="19">
        <v>26</v>
      </c>
      <c r="E1772" s="19">
        <v>40</v>
      </c>
      <c r="F1772" s="19">
        <v>27</v>
      </c>
      <c r="G1772" s="19">
        <v>2</v>
      </c>
      <c r="H1772" s="19">
        <v>4</v>
      </c>
      <c r="I1772" s="19">
        <v>4</v>
      </c>
      <c r="J1772" s="19">
        <v>4</v>
      </c>
      <c r="K1772" s="20">
        <f>ROUND(1+(SUMPRODUCT(INDEX(CachTinhDiem!$B$8:$E$11,MATCH($B1772,CachTinhDiem!$A$8:$A$11,0),0),$G1772:$J1772)-1)*9/4,1)</f>
        <v>6.9</v>
      </c>
      <c r="L1772" s="20">
        <f>ROUND(1+(INDEX(CachTinhDiem!$B$15:$E$20,MATCH($C1772,CachTinhDiem!$A$15:$A$20,0),MATCH($B1772,CachTinhDiem!$B$14:$E$14,0))-1)*9/4,1)</f>
        <v>10</v>
      </c>
      <c r="M1772" s="19">
        <f t="shared" si="27"/>
        <v>0</v>
      </c>
      <c r="N1772" s="23">
        <f>MAX(0,1-M1772*CachTinhDiem!$B$25)</f>
        <v>1</v>
      </c>
      <c r="O1772" s="20">
        <f>ROUND((CachTinhDiem!$B$23*K1772+CachTinhDiem!$B$24*L1772)*N1772,1)</f>
        <v>7.8</v>
      </c>
      <c r="P1772" s="19" t="s">
        <v>3227</v>
      </c>
    </row>
    <row r="1773" spans="1:16" ht="15" customHeight="1" x14ac:dyDescent="0.35">
      <c r="A1773" s="18" t="s">
        <v>1216</v>
      </c>
      <c r="B1773" s="18" t="s">
        <v>3226</v>
      </c>
      <c r="C1773" s="18" t="s">
        <v>138</v>
      </c>
      <c r="D1773" s="19">
        <v>11</v>
      </c>
      <c r="E1773" s="19">
        <v>26</v>
      </c>
      <c r="F1773" s="19">
        <v>40</v>
      </c>
      <c r="G1773" s="19">
        <v>2</v>
      </c>
      <c r="H1773" s="19">
        <v>3</v>
      </c>
      <c r="I1773" s="19">
        <v>5</v>
      </c>
      <c r="J1773" s="19">
        <v>3</v>
      </c>
      <c r="K1773" s="20">
        <f>ROUND(1+(SUMPRODUCT(INDEX(CachTinhDiem!$B$8:$E$11,MATCH($B1773,CachTinhDiem!$A$8:$A$11,0),0),$G1773:$J1773)-1)*9/4,1)</f>
        <v>7.8</v>
      </c>
      <c r="L1773" s="20">
        <f>ROUND(1+(INDEX(CachTinhDiem!$B$15:$E$20,MATCH($C1773,CachTinhDiem!$A$15:$A$20,0),MATCH($B1773,CachTinhDiem!$B$14:$E$14,0))-1)*9/4,1)</f>
        <v>7.8</v>
      </c>
      <c r="M1773" s="19">
        <f t="shared" si="27"/>
        <v>14</v>
      </c>
      <c r="N1773" s="23">
        <f>MAX(0,1-M1773*CachTinhDiem!$B$25)</f>
        <v>0</v>
      </c>
      <c r="O1773" s="20">
        <f>ROUND((CachTinhDiem!$B$23*K1773+CachTinhDiem!$B$24*L1773)*N1773,1)</f>
        <v>0</v>
      </c>
      <c r="P1773" s="19" t="s">
        <v>3227</v>
      </c>
    </row>
    <row r="1774" spans="1:16" ht="15" customHeight="1" x14ac:dyDescent="0.35">
      <c r="A1774" s="18" t="s">
        <v>527</v>
      </c>
      <c r="B1774" s="18" t="s">
        <v>3228</v>
      </c>
      <c r="C1774" s="18" t="s">
        <v>103</v>
      </c>
      <c r="D1774" s="19">
        <v>7</v>
      </c>
      <c r="E1774" s="19">
        <v>24</v>
      </c>
      <c r="F1774" s="19">
        <v>8</v>
      </c>
      <c r="G1774" s="19">
        <v>4</v>
      </c>
      <c r="H1774" s="19">
        <v>2</v>
      </c>
      <c r="I1774" s="19">
        <v>2</v>
      </c>
      <c r="J1774" s="19">
        <v>4</v>
      </c>
      <c r="K1774" s="20">
        <f>ROUND(1+(SUMPRODUCT(INDEX(CachTinhDiem!$B$8:$E$11,MATCH($B1774,CachTinhDiem!$A$8:$A$11,0),0),$G1774:$J1774)-1)*9/4,1)</f>
        <v>6</v>
      </c>
      <c r="L1774" s="20">
        <f>ROUND(1+(INDEX(CachTinhDiem!$B$15:$E$20,MATCH($C1774,CachTinhDiem!$A$15:$A$20,0),MATCH($B1774,CachTinhDiem!$B$14:$E$14,0))-1)*9/4,1)</f>
        <v>10</v>
      </c>
      <c r="M1774" s="19">
        <f t="shared" si="27"/>
        <v>0</v>
      </c>
      <c r="N1774" s="23">
        <f>MAX(0,1-M1774*CachTinhDiem!$B$25)</f>
        <v>1</v>
      </c>
      <c r="O1774" s="20">
        <f>ROUND((CachTinhDiem!$B$23*K1774+CachTinhDiem!$B$24*L1774)*N1774,1)</f>
        <v>7.2</v>
      </c>
      <c r="P1774" s="19" t="s">
        <v>3225</v>
      </c>
    </row>
    <row r="1775" spans="1:16" ht="15" customHeight="1" x14ac:dyDescent="0.35">
      <c r="A1775" s="18" t="s">
        <v>952</v>
      </c>
      <c r="B1775" s="18" t="s">
        <v>3229</v>
      </c>
      <c r="C1775" s="18" t="s">
        <v>103</v>
      </c>
      <c r="D1775" s="19">
        <v>24</v>
      </c>
      <c r="E1775" s="19">
        <v>40</v>
      </c>
      <c r="F1775" s="19">
        <v>5</v>
      </c>
      <c r="G1775" s="19">
        <v>2</v>
      </c>
      <c r="H1775" s="19">
        <v>5</v>
      </c>
      <c r="I1775" s="19">
        <v>2</v>
      </c>
      <c r="J1775" s="19">
        <v>5</v>
      </c>
      <c r="K1775" s="20">
        <f>ROUND(1+(SUMPRODUCT(INDEX(CachTinhDiem!$B$8:$E$11,MATCH($B1775,CachTinhDiem!$A$8:$A$11,0),0),$G1775:$J1775)-1)*9/4,1)</f>
        <v>7.3</v>
      </c>
      <c r="L1775" s="20">
        <f>ROUND(1+(INDEX(CachTinhDiem!$B$15:$E$20,MATCH($C1775,CachTinhDiem!$A$15:$A$20,0),MATCH($B1775,CachTinhDiem!$B$14:$E$14,0))-1)*9/4,1)</f>
        <v>7.8</v>
      </c>
      <c r="M1775" s="19">
        <f t="shared" si="27"/>
        <v>19</v>
      </c>
      <c r="N1775" s="23">
        <f>MAX(0,1-M1775*CachTinhDiem!$B$25)</f>
        <v>0</v>
      </c>
      <c r="O1775" s="20">
        <f>ROUND((CachTinhDiem!$B$23*K1775+CachTinhDiem!$B$24*L1775)*N1775,1)</f>
        <v>0</v>
      </c>
      <c r="P1775" s="19" t="s">
        <v>3227</v>
      </c>
    </row>
    <row r="1776" spans="1:16" ht="15" customHeight="1" x14ac:dyDescent="0.35">
      <c r="A1776" s="18" t="s">
        <v>2781</v>
      </c>
      <c r="B1776" s="18" t="s">
        <v>3229</v>
      </c>
      <c r="C1776" s="18" t="s">
        <v>115</v>
      </c>
      <c r="D1776" s="19">
        <v>18</v>
      </c>
      <c r="E1776" s="19">
        <v>37</v>
      </c>
      <c r="F1776" s="19">
        <v>29</v>
      </c>
      <c r="G1776" s="19">
        <v>2</v>
      </c>
      <c r="H1776" s="19">
        <v>4</v>
      </c>
      <c r="I1776" s="19">
        <v>3</v>
      </c>
      <c r="J1776" s="19">
        <v>3</v>
      </c>
      <c r="K1776" s="20">
        <f>ROUND(1+(SUMPRODUCT(INDEX(CachTinhDiem!$B$8:$E$11,MATCH($B1776,CachTinhDiem!$A$8:$A$11,0),0),$G1776:$J1776)-1)*9/4,1)</f>
        <v>6</v>
      </c>
      <c r="L1776" s="20">
        <f>ROUND(1+(INDEX(CachTinhDiem!$B$15:$E$20,MATCH($C1776,CachTinhDiem!$A$15:$A$20,0),MATCH($B1776,CachTinhDiem!$B$14:$E$14,0))-1)*9/4,1)</f>
        <v>10</v>
      </c>
      <c r="M1776" s="19">
        <f t="shared" si="27"/>
        <v>0</v>
      </c>
      <c r="N1776" s="23">
        <f>MAX(0,1-M1776*CachTinhDiem!$B$25)</f>
        <v>1</v>
      </c>
      <c r="O1776" s="20">
        <f>ROUND((CachTinhDiem!$B$23*K1776+CachTinhDiem!$B$24*L1776)*N1776,1)</f>
        <v>7.2</v>
      </c>
      <c r="P1776" s="19" t="s">
        <v>3225</v>
      </c>
    </row>
    <row r="1777" spans="1:16" ht="15" customHeight="1" x14ac:dyDescent="0.35">
      <c r="A1777" s="18" t="s">
        <v>3192</v>
      </c>
      <c r="B1777" s="18" t="s">
        <v>3226</v>
      </c>
      <c r="C1777" s="18" t="s">
        <v>110</v>
      </c>
      <c r="D1777" s="19">
        <v>22</v>
      </c>
      <c r="E1777" s="19">
        <v>40</v>
      </c>
      <c r="F1777" s="19">
        <v>25</v>
      </c>
      <c r="G1777" s="19">
        <v>2</v>
      </c>
      <c r="H1777" s="19">
        <v>4</v>
      </c>
      <c r="I1777" s="19">
        <v>3</v>
      </c>
      <c r="J1777" s="19">
        <v>4</v>
      </c>
      <c r="K1777" s="20">
        <f>ROUND(1+(SUMPRODUCT(INDEX(CachTinhDiem!$B$8:$E$11,MATCH($B1777,CachTinhDiem!$A$8:$A$11,0),0),$G1777:$J1777)-1)*9/4,1)</f>
        <v>6.6</v>
      </c>
      <c r="L1777" s="20">
        <f>ROUND(1+(INDEX(CachTinhDiem!$B$15:$E$20,MATCH($C1777,CachTinhDiem!$A$15:$A$20,0),MATCH($B1777,CachTinhDiem!$B$14:$E$14,0))-1)*9/4,1)</f>
        <v>5.5</v>
      </c>
      <c r="M1777" s="19">
        <f t="shared" si="27"/>
        <v>0</v>
      </c>
      <c r="N1777" s="23">
        <f>MAX(0,1-M1777*CachTinhDiem!$B$25)</f>
        <v>1</v>
      </c>
      <c r="O1777" s="20">
        <f>ROUND((CachTinhDiem!$B$23*K1777+CachTinhDiem!$B$24*L1777)*N1777,1)</f>
        <v>6.3</v>
      </c>
      <c r="P1777" s="19" t="s">
        <v>3227</v>
      </c>
    </row>
    <row r="1778" spans="1:16" ht="15" customHeight="1" x14ac:dyDescent="0.35">
      <c r="A1778" s="18" t="s">
        <v>2572</v>
      </c>
      <c r="B1778" s="18" t="s">
        <v>3224</v>
      </c>
      <c r="C1778" s="18" t="s">
        <v>103</v>
      </c>
      <c r="D1778" s="19">
        <v>9</v>
      </c>
      <c r="E1778" s="19">
        <v>35</v>
      </c>
      <c r="F1778" s="19">
        <v>8</v>
      </c>
      <c r="G1778" s="19">
        <v>3</v>
      </c>
      <c r="H1778" s="19">
        <v>1</v>
      </c>
      <c r="I1778" s="19">
        <v>3</v>
      </c>
      <c r="J1778" s="19">
        <v>5</v>
      </c>
      <c r="K1778" s="20">
        <f>ROUND(1+(SUMPRODUCT(INDEX(CachTinhDiem!$B$8:$E$11,MATCH($B1778,CachTinhDiem!$A$8:$A$11,0),0),$G1778:$J1778)-1)*9/4,1)</f>
        <v>5.0999999999999996</v>
      </c>
      <c r="L1778" s="20">
        <f>ROUND(1+(INDEX(CachTinhDiem!$B$15:$E$20,MATCH($C1778,CachTinhDiem!$A$15:$A$20,0),MATCH($B1778,CachTinhDiem!$B$14:$E$14,0))-1)*9/4,1)</f>
        <v>3.3</v>
      </c>
      <c r="M1778" s="19">
        <f t="shared" si="27"/>
        <v>1</v>
      </c>
      <c r="N1778" s="23">
        <f>MAX(0,1-M1778*CachTinhDiem!$B$25)</f>
        <v>0.9</v>
      </c>
      <c r="O1778" s="20">
        <f>ROUND((CachTinhDiem!$B$23*K1778+CachTinhDiem!$B$24*L1778)*N1778,1)</f>
        <v>4.0999999999999996</v>
      </c>
      <c r="P1778" s="19" t="s">
        <v>3227</v>
      </c>
    </row>
    <row r="1779" spans="1:16" ht="15" customHeight="1" x14ac:dyDescent="0.35">
      <c r="A1779" s="18" t="s">
        <v>323</v>
      </c>
      <c r="B1779" s="18" t="s">
        <v>3228</v>
      </c>
      <c r="C1779" s="18" t="s">
        <v>103</v>
      </c>
      <c r="D1779" s="19">
        <v>6</v>
      </c>
      <c r="E1779" s="19">
        <v>19</v>
      </c>
      <c r="F1779" s="19">
        <v>23</v>
      </c>
      <c r="G1779" s="19">
        <v>4</v>
      </c>
      <c r="H1779" s="19">
        <v>2</v>
      </c>
      <c r="I1779" s="19">
        <v>2</v>
      </c>
      <c r="J1779" s="19">
        <v>4</v>
      </c>
      <c r="K1779" s="20">
        <f>ROUND(1+(SUMPRODUCT(INDEX(CachTinhDiem!$B$8:$E$11,MATCH($B1779,CachTinhDiem!$A$8:$A$11,0),0),$G1779:$J1779)-1)*9/4,1)</f>
        <v>6</v>
      </c>
      <c r="L1779" s="20">
        <f>ROUND(1+(INDEX(CachTinhDiem!$B$15:$E$20,MATCH($C1779,CachTinhDiem!$A$15:$A$20,0),MATCH($B1779,CachTinhDiem!$B$14:$E$14,0))-1)*9/4,1)</f>
        <v>10</v>
      </c>
      <c r="M1779" s="19">
        <f t="shared" si="27"/>
        <v>4</v>
      </c>
      <c r="N1779" s="23">
        <f>MAX(0,1-M1779*CachTinhDiem!$B$25)</f>
        <v>0.6</v>
      </c>
      <c r="O1779" s="20">
        <f>ROUND((CachTinhDiem!$B$23*K1779+CachTinhDiem!$B$24*L1779)*N1779,1)</f>
        <v>4.3</v>
      </c>
      <c r="P1779" s="19" t="s">
        <v>3227</v>
      </c>
    </row>
    <row r="1780" spans="1:16" ht="15" customHeight="1" x14ac:dyDescent="0.35">
      <c r="A1780" s="18" t="s">
        <v>2692</v>
      </c>
      <c r="B1780" s="18" t="s">
        <v>3229</v>
      </c>
      <c r="C1780" s="18" t="s">
        <v>138</v>
      </c>
      <c r="D1780" s="19">
        <v>7</v>
      </c>
      <c r="E1780" s="19">
        <v>40</v>
      </c>
      <c r="F1780" s="19">
        <v>32</v>
      </c>
      <c r="G1780" s="19">
        <v>2</v>
      </c>
      <c r="H1780" s="19">
        <v>5</v>
      </c>
      <c r="I1780" s="19">
        <v>5</v>
      </c>
      <c r="J1780" s="19">
        <v>2</v>
      </c>
      <c r="K1780" s="20">
        <f>ROUND(1+(SUMPRODUCT(INDEX(CachTinhDiem!$B$8:$E$11,MATCH($B1780,CachTinhDiem!$A$8:$A$11,0),0),$G1780:$J1780)-1)*9/4,1)</f>
        <v>7.3</v>
      </c>
      <c r="L1780" s="20">
        <f>ROUND(1+(INDEX(CachTinhDiem!$B$15:$E$20,MATCH($C1780,CachTinhDiem!$A$15:$A$20,0),MATCH($B1780,CachTinhDiem!$B$14:$E$14,0))-1)*9/4,1)</f>
        <v>7.8</v>
      </c>
      <c r="M1780" s="19">
        <f t="shared" si="27"/>
        <v>0</v>
      </c>
      <c r="N1780" s="23">
        <f>MAX(0,1-M1780*CachTinhDiem!$B$25)</f>
        <v>1</v>
      </c>
      <c r="O1780" s="20">
        <f>ROUND((CachTinhDiem!$B$23*K1780+CachTinhDiem!$B$24*L1780)*N1780,1)</f>
        <v>7.5</v>
      </c>
      <c r="P1780" s="19" t="s">
        <v>3227</v>
      </c>
    </row>
    <row r="1781" spans="1:16" ht="15" customHeight="1" x14ac:dyDescent="0.35">
      <c r="A1781" s="18" t="s">
        <v>1449</v>
      </c>
      <c r="B1781" s="18" t="s">
        <v>3226</v>
      </c>
      <c r="C1781" s="18" t="s">
        <v>90</v>
      </c>
      <c r="D1781" s="19">
        <v>11</v>
      </c>
      <c r="E1781" s="19">
        <v>29</v>
      </c>
      <c r="F1781" s="19">
        <v>8</v>
      </c>
      <c r="G1781" s="19">
        <v>2</v>
      </c>
      <c r="H1781" s="19">
        <v>3</v>
      </c>
      <c r="I1781" s="19">
        <v>4</v>
      </c>
      <c r="J1781" s="19">
        <v>4</v>
      </c>
      <c r="K1781" s="20">
        <f>ROUND(1+(SUMPRODUCT(INDEX(CachTinhDiem!$B$8:$E$11,MATCH($B1781,CachTinhDiem!$A$8:$A$11,0),0),$G1781:$J1781)-1)*9/4,1)</f>
        <v>7.1</v>
      </c>
      <c r="L1781" s="20">
        <f>ROUND(1+(INDEX(CachTinhDiem!$B$15:$E$20,MATCH($C1781,CachTinhDiem!$A$15:$A$20,0),MATCH($B1781,CachTinhDiem!$B$14:$E$14,0))-1)*9/4,1)</f>
        <v>7.8</v>
      </c>
      <c r="M1781" s="19">
        <f t="shared" si="27"/>
        <v>3</v>
      </c>
      <c r="N1781" s="23">
        <f>MAX(0,1-M1781*CachTinhDiem!$B$25)</f>
        <v>0.7</v>
      </c>
      <c r="O1781" s="20">
        <f>ROUND((CachTinhDiem!$B$23*K1781+CachTinhDiem!$B$24*L1781)*N1781,1)</f>
        <v>5.0999999999999996</v>
      </c>
      <c r="P1781" s="19" t="s">
        <v>3227</v>
      </c>
    </row>
    <row r="1782" spans="1:16" ht="15" customHeight="1" x14ac:dyDescent="0.35">
      <c r="A1782" s="18" t="s">
        <v>1613</v>
      </c>
      <c r="B1782" s="18" t="s">
        <v>3226</v>
      </c>
      <c r="C1782" s="18" t="s">
        <v>103</v>
      </c>
      <c r="D1782" s="19">
        <v>12</v>
      </c>
      <c r="E1782" s="19">
        <v>32</v>
      </c>
      <c r="F1782" s="19">
        <v>5</v>
      </c>
      <c r="G1782" s="19">
        <v>3</v>
      </c>
      <c r="H1782" s="19">
        <v>3</v>
      </c>
      <c r="I1782" s="19">
        <v>3</v>
      </c>
      <c r="J1782" s="19">
        <v>5</v>
      </c>
      <c r="K1782" s="20">
        <f>ROUND(1+(SUMPRODUCT(INDEX(CachTinhDiem!$B$8:$E$11,MATCH($B1782,CachTinhDiem!$A$8:$A$11,0),0),$G1782:$J1782)-1)*9/4,1)</f>
        <v>6.4</v>
      </c>
      <c r="L1782" s="20">
        <f>ROUND(1+(INDEX(CachTinhDiem!$B$15:$E$20,MATCH($C1782,CachTinhDiem!$A$15:$A$20,0),MATCH($B1782,CachTinhDiem!$B$14:$E$14,0))-1)*9/4,1)</f>
        <v>3.3</v>
      </c>
      <c r="M1782" s="19">
        <f t="shared" si="27"/>
        <v>7</v>
      </c>
      <c r="N1782" s="23">
        <f>MAX(0,1-M1782*CachTinhDiem!$B$25)</f>
        <v>0.29999999999999993</v>
      </c>
      <c r="O1782" s="20">
        <f>ROUND((CachTinhDiem!$B$23*K1782+CachTinhDiem!$B$24*L1782)*N1782,1)</f>
        <v>1.6</v>
      </c>
      <c r="P1782" s="19" t="s">
        <v>3227</v>
      </c>
    </row>
    <row r="1783" spans="1:16" ht="15" customHeight="1" x14ac:dyDescent="0.35">
      <c r="A1783" s="18" t="s">
        <v>720</v>
      </c>
      <c r="B1783" s="18" t="s">
        <v>3229</v>
      </c>
      <c r="C1783" s="18" t="s">
        <v>115</v>
      </c>
      <c r="D1783" s="19">
        <v>5</v>
      </c>
      <c r="E1783" s="19">
        <v>10</v>
      </c>
      <c r="F1783" s="19">
        <v>20</v>
      </c>
      <c r="G1783" s="19">
        <v>5</v>
      </c>
      <c r="H1783" s="19">
        <v>2</v>
      </c>
      <c r="I1783" s="19">
        <v>3</v>
      </c>
      <c r="J1783" s="19">
        <v>3</v>
      </c>
      <c r="K1783" s="20">
        <f>ROUND(1+(SUMPRODUCT(INDEX(CachTinhDiem!$B$8:$E$11,MATCH($B1783,CachTinhDiem!$A$8:$A$11,0),0),$G1783:$J1783)-1)*9/4,1)</f>
        <v>5.3</v>
      </c>
      <c r="L1783" s="20">
        <f>ROUND(1+(INDEX(CachTinhDiem!$B$15:$E$20,MATCH($C1783,CachTinhDiem!$A$15:$A$20,0),MATCH($B1783,CachTinhDiem!$B$14:$E$14,0))-1)*9/4,1)</f>
        <v>10</v>
      </c>
      <c r="M1783" s="19">
        <f t="shared" si="27"/>
        <v>10</v>
      </c>
      <c r="N1783" s="23">
        <f>MAX(0,1-M1783*CachTinhDiem!$B$25)</f>
        <v>0</v>
      </c>
      <c r="O1783" s="20">
        <f>ROUND((CachTinhDiem!$B$23*K1783+CachTinhDiem!$B$24*L1783)*N1783,1)</f>
        <v>0</v>
      </c>
      <c r="P1783" s="19" t="s">
        <v>3227</v>
      </c>
    </row>
    <row r="1784" spans="1:16" ht="15" customHeight="1" x14ac:dyDescent="0.35">
      <c r="A1784" s="18" t="s">
        <v>3091</v>
      </c>
      <c r="B1784" s="18" t="s">
        <v>3228</v>
      </c>
      <c r="C1784" s="18" t="s">
        <v>138</v>
      </c>
      <c r="D1784" s="19">
        <v>20</v>
      </c>
      <c r="E1784" s="19">
        <v>40</v>
      </c>
      <c r="F1784" s="19">
        <v>28</v>
      </c>
      <c r="G1784" s="19">
        <v>2</v>
      </c>
      <c r="H1784" s="19">
        <v>4</v>
      </c>
      <c r="I1784" s="19">
        <v>5</v>
      </c>
      <c r="J1784" s="19">
        <v>2</v>
      </c>
      <c r="K1784" s="20">
        <f>ROUND(1+(SUMPRODUCT(INDEX(CachTinhDiem!$B$8:$E$11,MATCH($B1784,CachTinhDiem!$A$8:$A$11,0),0),$G1784:$J1784)-1)*9/4,1)</f>
        <v>5.5</v>
      </c>
      <c r="L1784" s="20">
        <f>ROUND(1+(INDEX(CachTinhDiem!$B$15:$E$20,MATCH($C1784,CachTinhDiem!$A$15:$A$20,0),MATCH($B1784,CachTinhDiem!$B$14:$E$14,0))-1)*9/4,1)</f>
        <v>1</v>
      </c>
      <c r="M1784" s="19">
        <f t="shared" si="27"/>
        <v>0</v>
      </c>
      <c r="N1784" s="23">
        <f>MAX(0,1-M1784*CachTinhDiem!$B$25)</f>
        <v>1</v>
      </c>
      <c r="O1784" s="20">
        <f>ROUND((CachTinhDiem!$B$23*K1784+CachTinhDiem!$B$24*L1784)*N1784,1)</f>
        <v>4.2</v>
      </c>
      <c r="P1784" s="19" t="s">
        <v>3227</v>
      </c>
    </row>
    <row r="1785" spans="1:16" ht="15" customHeight="1" x14ac:dyDescent="0.35">
      <c r="A1785" s="18" t="s">
        <v>1852</v>
      </c>
      <c r="B1785" s="18" t="s">
        <v>3224</v>
      </c>
      <c r="C1785" s="18" t="s">
        <v>150</v>
      </c>
      <c r="D1785" s="19">
        <v>12</v>
      </c>
      <c r="E1785" s="19">
        <v>30</v>
      </c>
      <c r="F1785" s="19">
        <v>6</v>
      </c>
      <c r="G1785" s="19">
        <v>3</v>
      </c>
      <c r="H1785" s="19">
        <v>3</v>
      </c>
      <c r="I1785" s="19">
        <v>4</v>
      </c>
      <c r="J1785" s="19">
        <v>1</v>
      </c>
      <c r="K1785" s="20">
        <f>ROUND(1+(SUMPRODUCT(INDEX(CachTinhDiem!$B$8:$E$11,MATCH($B1785,CachTinhDiem!$A$8:$A$11,0),0),$G1785:$J1785)-1)*9/4,1)</f>
        <v>6.2</v>
      </c>
      <c r="L1785" s="20">
        <f>ROUND(1+(INDEX(CachTinhDiem!$B$15:$E$20,MATCH($C1785,CachTinhDiem!$A$15:$A$20,0),MATCH($B1785,CachTinhDiem!$B$14:$E$14,0))-1)*9/4,1)</f>
        <v>3.3</v>
      </c>
      <c r="M1785" s="19">
        <f t="shared" si="27"/>
        <v>6</v>
      </c>
      <c r="N1785" s="23">
        <f>MAX(0,1-M1785*CachTinhDiem!$B$25)</f>
        <v>0.39999999999999991</v>
      </c>
      <c r="O1785" s="20">
        <f>ROUND((CachTinhDiem!$B$23*K1785+CachTinhDiem!$B$24*L1785)*N1785,1)</f>
        <v>2.1</v>
      </c>
      <c r="P1785" s="19" t="s">
        <v>3227</v>
      </c>
    </row>
    <row r="1786" spans="1:16" ht="15" customHeight="1" x14ac:dyDescent="0.35">
      <c r="A1786" s="18" t="s">
        <v>2961</v>
      </c>
      <c r="B1786" s="18" t="s">
        <v>3228</v>
      </c>
      <c r="C1786" s="18" t="s">
        <v>115</v>
      </c>
      <c r="D1786" s="19">
        <v>5</v>
      </c>
      <c r="E1786" s="19">
        <v>10</v>
      </c>
      <c r="F1786" s="19">
        <v>30</v>
      </c>
      <c r="G1786" s="19">
        <v>4</v>
      </c>
      <c r="H1786" s="19">
        <v>2</v>
      </c>
      <c r="I1786" s="19">
        <v>2</v>
      </c>
      <c r="J1786" s="19">
        <v>1</v>
      </c>
      <c r="K1786" s="20">
        <f>ROUND(1+(SUMPRODUCT(INDEX(CachTinhDiem!$B$8:$E$11,MATCH($B1786,CachTinhDiem!$A$8:$A$11,0),0),$G1786:$J1786)-1)*9/4,1)</f>
        <v>1.9</v>
      </c>
      <c r="L1786" s="20">
        <f>ROUND(1+(INDEX(CachTinhDiem!$B$15:$E$20,MATCH($C1786,CachTinhDiem!$A$15:$A$20,0),MATCH($B1786,CachTinhDiem!$B$14:$E$14,0))-1)*9/4,1)</f>
        <v>5.5</v>
      </c>
      <c r="M1786" s="19">
        <f t="shared" si="27"/>
        <v>20</v>
      </c>
      <c r="N1786" s="23">
        <f>MAX(0,1-M1786*CachTinhDiem!$B$25)</f>
        <v>0</v>
      </c>
      <c r="O1786" s="20">
        <f>ROUND((CachTinhDiem!$B$23*K1786+CachTinhDiem!$B$24*L1786)*N1786,1)</f>
        <v>0</v>
      </c>
      <c r="P1786" s="19" t="s">
        <v>3225</v>
      </c>
    </row>
    <row r="1787" spans="1:16" ht="15" customHeight="1" x14ac:dyDescent="0.35">
      <c r="A1787" s="18" t="s">
        <v>2170</v>
      </c>
      <c r="B1787" s="18" t="s">
        <v>3228</v>
      </c>
      <c r="C1787" s="18" t="s">
        <v>103</v>
      </c>
      <c r="D1787" s="19">
        <v>13</v>
      </c>
      <c r="E1787" s="19">
        <v>33</v>
      </c>
      <c r="F1787" s="19">
        <v>7</v>
      </c>
      <c r="G1787" s="19">
        <v>4</v>
      </c>
      <c r="H1787" s="19">
        <v>2</v>
      </c>
      <c r="I1787" s="19">
        <v>3</v>
      </c>
      <c r="J1787" s="19">
        <v>4</v>
      </c>
      <c r="K1787" s="20">
        <f>ROUND(1+(SUMPRODUCT(INDEX(CachTinhDiem!$B$8:$E$11,MATCH($B1787,CachTinhDiem!$A$8:$A$11,0),0),$G1787:$J1787)-1)*9/4,1)</f>
        <v>6.4</v>
      </c>
      <c r="L1787" s="20">
        <f>ROUND(1+(INDEX(CachTinhDiem!$B$15:$E$20,MATCH($C1787,CachTinhDiem!$A$15:$A$20,0),MATCH($B1787,CachTinhDiem!$B$14:$E$14,0))-1)*9/4,1)</f>
        <v>10</v>
      </c>
      <c r="M1787" s="19">
        <f t="shared" si="27"/>
        <v>6</v>
      </c>
      <c r="N1787" s="23">
        <f>MAX(0,1-M1787*CachTinhDiem!$B$25)</f>
        <v>0.39999999999999991</v>
      </c>
      <c r="O1787" s="20">
        <f>ROUND((CachTinhDiem!$B$23*K1787+CachTinhDiem!$B$24*L1787)*N1787,1)</f>
        <v>3</v>
      </c>
      <c r="P1787" s="19" t="s">
        <v>3227</v>
      </c>
    </row>
    <row r="1788" spans="1:16" ht="15" customHeight="1" x14ac:dyDescent="0.35">
      <c r="A1788" s="18" t="s">
        <v>2678</v>
      </c>
      <c r="B1788" s="18" t="s">
        <v>3226</v>
      </c>
      <c r="C1788" s="18" t="s">
        <v>150</v>
      </c>
      <c r="D1788" s="19">
        <v>13</v>
      </c>
      <c r="E1788" s="19">
        <v>31</v>
      </c>
      <c r="F1788" s="19">
        <v>10</v>
      </c>
      <c r="G1788" s="19">
        <v>3</v>
      </c>
      <c r="H1788" s="19">
        <v>1</v>
      </c>
      <c r="I1788" s="19">
        <v>4</v>
      </c>
      <c r="J1788" s="19">
        <v>3</v>
      </c>
      <c r="K1788" s="20">
        <f>ROUND(1+(SUMPRODUCT(INDEX(CachTinhDiem!$B$8:$E$11,MATCH($B1788,CachTinhDiem!$A$8:$A$11,0),0),$G1788:$J1788)-1)*9/4,1)</f>
        <v>5.3</v>
      </c>
      <c r="L1788" s="20">
        <f>ROUND(1+(INDEX(CachTinhDiem!$B$15:$E$20,MATCH($C1788,CachTinhDiem!$A$15:$A$20,0),MATCH($B1788,CachTinhDiem!$B$14:$E$14,0))-1)*9/4,1)</f>
        <v>10</v>
      </c>
      <c r="M1788" s="19">
        <f t="shared" si="27"/>
        <v>3</v>
      </c>
      <c r="N1788" s="23">
        <f>MAX(0,1-M1788*CachTinhDiem!$B$25)</f>
        <v>0.7</v>
      </c>
      <c r="O1788" s="20">
        <f>ROUND((CachTinhDiem!$B$23*K1788+CachTinhDiem!$B$24*L1788)*N1788,1)</f>
        <v>4.7</v>
      </c>
      <c r="P1788" s="19" t="s">
        <v>3227</v>
      </c>
    </row>
    <row r="1789" spans="1:16" ht="15" customHeight="1" x14ac:dyDescent="0.35">
      <c r="A1789" s="18" t="s">
        <v>2444</v>
      </c>
      <c r="B1789" s="18" t="s">
        <v>3224</v>
      </c>
      <c r="C1789" s="18" t="s">
        <v>150</v>
      </c>
      <c r="D1789" s="19">
        <v>25</v>
      </c>
      <c r="E1789" s="19">
        <v>38</v>
      </c>
      <c r="F1789" s="19">
        <v>15</v>
      </c>
      <c r="G1789" s="19">
        <v>1</v>
      </c>
      <c r="H1789" s="19">
        <v>5</v>
      </c>
      <c r="I1789" s="19">
        <v>3</v>
      </c>
      <c r="J1789" s="19">
        <v>2</v>
      </c>
      <c r="K1789" s="20">
        <f>ROUND(1+(SUMPRODUCT(INDEX(CachTinhDiem!$B$8:$E$11,MATCH($B1789,CachTinhDiem!$A$8:$A$11,0),0),$G1789:$J1789)-1)*9/4,1)</f>
        <v>5.3</v>
      </c>
      <c r="L1789" s="20">
        <f>ROUND(1+(INDEX(CachTinhDiem!$B$15:$E$20,MATCH($C1789,CachTinhDiem!$A$15:$A$20,0),MATCH($B1789,CachTinhDiem!$B$14:$E$14,0))-1)*9/4,1)</f>
        <v>3.3</v>
      </c>
      <c r="M1789" s="19">
        <f t="shared" si="27"/>
        <v>10</v>
      </c>
      <c r="N1789" s="23">
        <f>MAX(0,1-M1789*CachTinhDiem!$B$25)</f>
        <v>0</v>
      </c>
      <c r="O1789" s="20">
        <f>ROUND((CachTinhDiem!$B$23*K1789+CachTinhDiem!$B$24*L1789)*N1789,1)</f>
        <v>0</v>
      </c>
      <c r="P1789" s="19" t="s">
        <v>3227</v>
      </c>
    </row>
    <row r="1790" spans="1:16" ht="15" customHeight="1" x14ac:dyDescent="0.35">
      <c r="A1790" s="18" t="s">
        <v>462</v>
      </c>
      <c r="B1790" s="18" t="s">
        <v>3226</v>
      </c>
      <c r="C1790" s="18" t="s">
        <v>115</v>
      </c>
      <c r="D1790" s="19">
        <v>20</v>
      </c>
      <c r="E1790" s="19">
        <v>38</v>
      </c>
      <c r="F1790" s="19">
        <v>30</v>
      </c>
      <c r="G1790" s="19">
        <v>2</v>
      </c>
      <c r="H1790" s="19">
        <v>5</v>
      </c>
      <c r="I1790" s="19">
        <v>3</v>
      </c>
      <c r="J1790" s="19">
        <v>2</v>
      </c>
      <c r="K1790" s="20">
        <f>ROUND(1+(SUMPRODUCT(INDEX(CachTinhDiem!$B$8:$E$11,MATCH($B1790,CachTinhDiem!$A$8:$A$11,0),0),$G1790:$J1790)-1)*9/4,1)</f>
        <v>6.4</v>
      </c>
      <c r="L1790" s="20">
        <f>ROUND(1+(INDEX(CachTinhDiem!$B$15:$E$20,MATCH($C1790,CachTinhDiem!$A$15:$A$20,0),MATCH($B1790,CachTinhDiem!$B$14:$E$14,0))-1)*9/4,1)</f>
        <v>10</v>
      </c>
      <c r="M1790" s="19">
        <f t="shared" si="27"/>
        <v>0</v>
      </c>
      <c r="N1790" s="23">
        <f>MAX(0,1-M1790*CachTinhDiem!$B$25)</f>
        <v>1</v>
      </c>
      <c r="O1790" s="20">
        <f>ROUND((CachTinhDiem!$B$23*K1790+CachTinhDiem!$B$24*L1790)*N1790,1)</f>
        <v>7.5</v>
      </c>
      <c r="P1790" s="19" t="s">
        <v>3227</v>
      </c>
    </row>
    <row r="1791" spans="1:16" ht="15" customHeight="1" x14ac:dyDescent="0.35">
      <c r="A1791" s="18" t="s">
        <v>2975</v>
      </c>
      <c r="B1791" s="18" t="s">
        <v>3226</v>
      </c>
      <c r="C1791" s="18" t="s">
        <v>115</v>
      </c>
      <c r="D1791" s="19">
        <v>17</v>
      </c>
      <c r="E1791" s="19">
        <v>39</v>
      </c>
      <c r="F1791" s="19">
        <v>14</v>
      </c>
      <c r="G1791" s="19">
        <v>2</v>
      </c>
      <c r="H1791" s="19">
        <v>2</v>
      </c>
      <c r="I1791" s="19">
        <v>4</v>
      </c>
      <c r="J1791" s="19">
        <v>3</v>
      </c>
      <c r="K1791" s="20">
        <f>ROUND(1+(SUMPRODUCT(INDEX(CachTinhDiem!$B$8:$E$11,MATCH($B1791,CachTinhDiem!$A$8:$A$11,0),0),$G1791:$J1791)-1)*9/4,1)</f>
        <v>6</v>
      </c>
      <c r="L1791" s="20">
        <f>ROUND(1+(INDEX(CachTinhDiem!$B$15:$E$20,MATCH($C1791,CachTinhDiem!$A$15:$A$20,0),MATCH($B1791,CachTinhDiem!$B$14:$E$14,0))-1)*9/4,1)</f>
        <v>10</v>
      </c>
      <c r="M1791" s="19">
        <f t="shared" si="27"/>
        <v>3</v>
      </c>
      <c r="N1791" s="23">
        <f>MAX(0,1-M1791*CachTinhDiem!$B$25)</f>
        <v>0.7</v>
      </c>
      <c r="O1791" s="20">
        <f>ROUND((CachTinhDiem!$B$23*K1791+CachTinhDiem!$B$24*L1791)*N1791,1)</f>
        <v>5</v>
      </c>
      <c r="P1791" s="19" t="s">
        <v>3225</v>
      </c>
    </row>
    <row r="1792" spans="1:16" ht="15" customHeight="1" x14ac:dyDescent="0.35">
      <c r="A1792" s="18" t="s">
        <v>1353</v>
      </c>
      <c r="B1792" s="18" t="s">
        <v>3228</v>
      </c>
      <c r="C1792" s="18" t="s">
        <v>138</v>
      </c>
      <c r="D1792" s="19">
        <v>13</v>
      </c>
      <c r="E1792" s="19">
        <v>30</v>
      </c>
      <c r="F1792" s="19">
        <v>28</v>
      </c>
      <c r="G1792" s="19">
        <v>2</v>
      </c>
      <c r="H1792" s="19">
        <v>3</v>
      </c>
      <c r="I1792" s="19">
        <v>3</v>
      </c>
      <c r="J1792" s="19">
        <v>3</v>
      </c>
      <c r="K1792" s="20">
        <f>ROUND(1+(SUMPRODUCT(INDEX(CachTinhDiem!$B$8:$E$11,MATCH($B1792,CachTinhDiem!$A$8:$A$11,0),0),$G1792:$J1792)-1)*9/4,1)</f>
        <v>5.5</v>
      </c>
      <c r="L1792" s="20">
        <f>ROUND(1+(INDEX(CachTinhDiem!$B$15:$E$20,MATCH($C1792,CachTinhDiem!$A$15:$A$20,0),MATCH($B1792,CachTinhDiem!$B$14:$E$14,0))-1)*9/4,1)</f>
        <v>1</v>
      </c>
      <c r="M1792" s="19">
        <f t="shared" si="27"/>
        <v>0</v>
      </c>
      <c r="N1792" s="23">
        <f>MAX(0,1-M1792*CachTinhDiem!$B$25)</f>
        <v>1</v>
      </c>
      <c r="O1792" s="20">
        <f>ROUND((CachTinhDiem!$B$23*K1792+CachTinhDiem!$B$24*L1792)*N1792,1)</f>
        <v>4.2</v>
      </c>
      <c r="P1792" s="19" t="s">
        <v>3225</v>
      </c>
    </row>
    <row r="1793" spans="1:16" ht="15" customHeight="1" x14ac:dyDescent="0.35">
      <c r="A1793" s="18" t="s">
        <v>2072</v>
      </c>
      <c r="B1793" s="18" t="s">
        <v>3229</v>
      </c>
      <c r="C1793" s="18" t="s">
        <v>138</v>
      </c>
      <c r="D1793" s="19">
        <v>12</v>
      </c>
      <c r="E1793" s="19">
        <v>31</v>
      </c>
      <c r="F1793" s="19">
        <v>19</v>
      </c>
      <c r="G1793" s="19">
        <v>2</v>
      </c>
      <c r="H1793" s="19">
        <v>3</v>
      </c>
      <c r="I1793" s="19">
        <v>4</v>
      </c>
      <c r="J1793" s="19">
        <v>3</v>
      </c>
      <c r="K1793" s="20">
        <f>ROUND(1+(SUMPRODUCT(INDEX(CachTinhDiem!$B$8:$E$11,MATCH($B1793,CachTinhDiem!$A$8:$A$11,0),0),$G1793:$J1793)-1)*9/4,1)</f>
        <v>6</v>
      </c>
      <c r="L1793" s="20">
        <f>ROUND(1+(INDEX(CachTinhDiem!$B$15:$E$20,MATCH($C1793,CachTinhDiem!$A$15:$A$20,0),MATCH($B1793,CachTinhDiem!$B$14:$E$14,0))-1)*9/4,1)</f>
        <v>7.8</v>
      </c>
      <c r="M1793" s="19">
        <f t="shared" si="27"/>
        <v>0</v>
      </c>
      <c r="N1793" s="23">
        <f>MAX(0,1-M1793*CachTinhDiem!$B$25)</f>
        <v>1</v>
      </c>
      <c r="O1793" s="20">
        <f>ROUND((CachTinhDiem!$B$23*K1793+CachTinhDiem!$B$24*L1793)*N1793,1)</f>
        <v>6.5</v>
      </c>
      <c r="P1793" s="19" t="s">
        <v>3227</v>
      </c>
    </row>
    <row r="1794" spans="1:16" ht="15" customHeight="1" x14ac:dyDescent="0.35">
      <c r="A1794" s="18" t="s">
        <v>2933</v>
      </c>
      <c r="B1794" s="18" t="s">
        <v>3229</v>
      </c>
      <c r="C1794" s="18" t="s">
        <v>115</v>
      </c>
      <c r="D1794" s="19">
        <v>17</v>
      </c>
      <c r="E1794" s="19">
        <v>39</v>
      </c>
      <c r="F1794" s="19">
        <v>36</v>
      </c>
      <c r="G1794" s="19">
        <v>2</v>
      </c>
      <c r="H1794" s="19">
        <v>4</v>
      </c>
      <c r="I1794" s="19">
        <v>3</v>
      </c>
      <c r="J1794" s="19">
        <v>3</v>
      </c>
      <c r="K1794" s="20">
        <f>ROUND(1+(SUMPRODUCT(INDEX(CachTinhDiem!$B$8:$E$11,MATCH($B1794,CachTinhDiem!$A$8:$A$11,0),0),$G1794:$J1794)-1)*9/4,1)</f>
        <v>6</v>
      </c>
      <c r="L1794" s="20">
        <f>ROUND(1+(INDEX(CachTinhDiem!$B$15:$E$20,MATCH($C1794,CachTinhDiem!$A$15:$A$20,0),MATCH($B1794,CachTinhDiem!$B$14:$E$14,0))-1)*9/4,1)</f>
        <v>10</v>
      </c>
      <c r="M1794" s="19">
        <f t="shared" ref="M1794:M1857" si="28">MAX(0,$D1794-$F1794,$F1794-$E1794)</f>
        <v>0</v>
      </c>
      <c r="N1794" s="23">
        <f>MAX(0,1-M1794*CachTinhDiem!$B$25)</f>
        <v>1</v>
      </c>
      <c r="O1794" s="20">
        <f>ROUND((CachTinhDiem!$B$23*K1794+CachTinhDiem!$B$24*L1794)*N1794,1)</f>
        <v>7.2</v>
      </c>
      <c r="P1794" s="19" t="s">
        <v>3227</v>
      </c>
    </row>
    <row r="1795" spans="1:16" ht="15" customHeight="1" x14ac:dyDescent="0.35">
      <c r="A1795" s="18" t="s">
        <v>1387</v>
      </c>
      <c r="B1795" s="18" t="s">
        <v>3228</v>
      </c>
      <c r="C1795" s="18" t="s">
        <v>115</v>
      </c>
      <c r="D1795" s="19">
        <v>5</v>
      </c>
      <c r="E1795" s="19">
        <v>14</v>
      </c>
      <c r="F1795" s="19">
        <v>17</v>
      </c>
      <c r="G1795" s="19">
        <v>4</v>
      </c>
      <c r="H1795" s="19">
        <v>1</v>
      </c>
      <c r="I1795" s="19">
        <v>3</v>
      </c>
      <c r="J1795" s="19">
        <v>3</v>
      </c>
      <c r="K1795" s="20">
        <f>ROUND(1+(SUMPRODUCT(INDEX(CachTinhDiem!$B$8:$E$11,MATCH($B1795,CachTinhDiem!$A$8:$A$11,0),0),$G1795:$J1795)-1)*9/4,1)</f>
        <v>4.5999999999999996</v>
      </c>
      <c r="L1795" s="20">
        <f>ROUND(1+(INDEX(CachTinhDiem!$B$15:$E$20,MATCH($C1795,CachTinhDiem!$A$15:$A$20,0),MATCH($B1795,CachTinhDiem!$B$14:$E$14,0))-1)*9/4,1)</f>
        <v>5.5</v>
      </c>
      <c r="M1795" s="19">
        <f t="shared" si="28"/>
        <v>3</v>
      </c>
      <c r="N1795" s="23">
        <f>MAX(0,1-M1795*CachTinhDiem!$B$25)</f>
        <v>0.7</v>
      </c>
      <c r="O1795" s="20">
        <f>ROUND((CachTinhDiem!$B$23*K1795+CachTinhDiem!$B$24*L1795)*N1795,1)</f>
        <v>3.4</v>
      </c>
      <c r="P1795" s="19" t="s">
        <v>3227</v>
      </c>
    </row>
    <row r="1796" spans="1:16" ht="15" customHeight="1" x14ac:dyDescent="0.35">
      <c r="A1796" s="18" t="s">
        <v>2688</v>
      </c>
      <c r="B1796" s="18" t="s">
        <v>3229</v>
      </c>
      <c r="C1796" s="18" t="s">
        <v>115</v>
      </c>
      <c r="D1796" s="19">
        <v>5</v>
      </c>
      <c r="E1796" s="19">
        <v>30</v>
      </c>
      <c r="F1796" s="19">
        <v>18</v>
      </c>
      <c r="G1796" s="19">
        <v>4</v>
      </c>
      <c r="H1796" s="19">
        <v>2</v>
      </c>
      <c r="I1796" s="19">
        <v>5</v>
      </c>
      <c r="J1796" s="19">
        <v>2</v>
      </c>
      <c r="K1796" s="20">
        <f>ROUND(1+(SUMPRODUCT(INDEX(CachTinhDiem!$B$8:$E$11,MATCH($B1796,CachTinhDiem!$A$8:$A$11,0),0),$G1796:$J1796)-1)*9/4,1)</f>
        <v>5.7</v>
      </c>
      <c r="L1796" s="20">
        <f>ROUND(1+(INDEX(CachTinhDiem!$B$15:$E$20,MATCH($C1796,CachTinhDiem!$A$15:$A$20,0),MATCH($B1796,CachTinhDiem!$B$14:$E$14,0))-1)*9/4,1)</f>
        <v>10</v>
      </c>
      <c r="M1796" s="19">
        <f t="shared" si="28"/>
        <v>0</v>
      </c>
      <c r="N1796" s="23">
        <f>MAX(0,1-M1796*CachTinhDiem!$B$25)</f>
        <v>1</v>
      </c>
      <c r="O1796" s="20">
        <f>ROUND((CachTinhDiem!$B$23*K1796+CachTinhDiem!$B$24*L1796)*N1796,1)</f>
        <v>7</v>
      </c>
      <c r="P1796" s="19" t="s">
        <v>3227</v>
      </c>
    </row>
    <row r="1797" spans="1:16" ht="15" customHeight="1" x14ac:dyDescent="0.35">
      <c r="A1797" s="18" t="s">
        <v>1527</v>
      </c>
      <c r="B1797" s="18" t="s">
        <v>3226</v>
      </c>
      <c r="C1797" s="18" t="s">
        <v>150</v>
      </c>
      <c r="D1797" s="19">
        <v>12</v>
      </c>
      <c r="E1797" s="19">
        <v>31</v>
      </c>
      <c r="F1797" s="19">
        <v>22</v>
      </c>
      <c r="G1797" s="19">
        <v>3</v>
      </c>
      <c r="H1797" s="19">
        <v>3</v>
      </c>
      <c r="I1797" s="19">
        <v>5</v>
      </c>
      <c r="J1797" s="19">
        <v>3</v>
      </c>
      <c r="K1797" s="20">
        <f>ROUND(1+(SUMPRODUCT(INDEX(CachTinhDiem!$B$8:$E$11,MATCH($B1797,CachTinhDiem!$A$8:$A$11,0),0),$G1797:$J1797)-1)*9/4,1)</f>
        <v>7.8</v>
      </c>
      <c r="L1797" s="20">
        <f>ROUND(1+(INDEX(CachTinhDiem!$B$15:$E$20,MATCH($C1797,CachTinhDiem!$A$15:$A$20,0),MATCH($B1797,CachTinhDiem!$B$14:$E$14,0))-1)*9/4,1)</f>
        <v>10</v>
      </c>
      <c r="M1797" s="19">
        <f t="shared" si="28"/>
        <v>0</v>
      </c>
      <c r="N1797" s="23">
        <f>MAX(0,1-M1797*CachTinhDiem!$B$25)</f>
        <v>1</v>
      </c>
      <c r="O1797" s="20">
        <f>ROUND((CachTinhDiem!$B$23*K1797+CachTinhDiem!$B$24*L1797)*N1797,1)</f>
        <v>8.5</v>
      </c>
      <c r="P1797" s="19" t="s">
        <v>3227</v>
      </c>
    </row>
    <row r="1798" spans="1:16" ht="15" customHeight="1" x14ac:dyDescent="0.35">
      <c r="A1798" s="18" t="s">
        <v>3120</v>
      </c>
      <c r="B1798" s="18" t="s">
        <v>3226</v>
      </c>
      <c r="C1798" s="18" t="s">
        <v>115</v>
      </c>
      <c r="D1798" s="19">
        <v>23</v>
      </c>
      <c r="E1798" s="19">
        <v>40</v>
      </c>
      <c r="F1798" s="19">
        <v>12</v>
      </c>
      <c r="G1798" s="19">
        <v>1</v>
      </c>
      <c r="H1798" s="19">
        <v>3</v>
      </c>
      <c r="I1798" s="19">
        <v>3</v>
      </c>
      <c r="J1798" s="19">
        <v>3</v>
      </c>
      <c r="K1798" s="20">
        <f>ROUND(1+(SUMPRODUCT(INDEX(CachTinhDiem!$B$8:$E$11,MATCH($B1798,CachTinhDiem!$A$8:$A$11,0),0),$G1798:$J1798)-1)*9/4,1)</f>
        <v>5.5</v>
      </c>
      <c r="L1798" s="20">
        <f>ROUND(1+(INDEX(CachTinhDiem!$B$15:$E$20,MATCH($C1798,CachTinhDiem!$A$15:$A$20,0),MATCH($B1798,CachTinhDiem!$B$14:$E$14,0))-1)*9/4,1)</f>
        <v>10</v>
      </c>
      <c r="M1798" s="19">
        <f t="shared" si="28"/>
        <v>11</v>
      </c>
      <c r="N1798" s="23">
        <f>MAX(0,1-M1798*CachTinhDiem!$B$25)</f>
        <v>0</v>
      </c>
      <c r="O1798" s="20">
        <f>ROUND((CachTinhDiem!$B$23*K1798+CachTinhDiem!$B$24*L1798)*N1798,1)</f>
        <v>0</v>
      </c>
      <c r="P1798" s="19" t="s">
        <v>3227</v>
      </c>
    </row>
    <row r="1799" spans="1:16" ht="15" customHeight="1" x14ac:dyDescent="0.35">
      <c r="A1799" s="18" t="s">
        <v>171</v>
      </c>
      <c r="B1799" s="18" t="s">
        <v>3229</v>
      </c>
      <c r="C1799" s="18" t="s">
        <v>110</v>
      </c>
      <c r="D1799" s="19">
        <v>5</v>
      </c>
      <c r="E1799" s="19">
        <v>12</v>
      </c>
      <c r="F1799" s="19">
        <v>16</v>
      </c>
      <c r="G1799" s="19">
        <v>5</v>
      </c>
      <c r="H1799" s="19">
        <v>2</v>
      </c>
      <c r="I1799" s="19">
        <v>4</v>
      </c>
      <c r="J1799" s="19">
        <v>3</v>
      </c>
      <c r="K1799" s="20">
        <f>ROUND(1+(SUMPRODUCT(INDEX(CachTinhDiem!$B$8:$E$11,MATCH($B1799,CachTinhDiem!$A$8:$A$11,0),0),$G1799:$J1799)-1)*9/4,1)</f>
        <v>6</v>
      </c>
      <c r="L1799" s="20">
        <f>ROUND(1+(INDEX(CachTinhDiem!$B$15:$E$20,MATCH($C1799,CachTinhDiem!$A$15:$A$20,0),MATCH($B1799,CachTinhDiem!$B$14:$E$14,0))-1)*9/4,1)</f>
        <v>7.8</v>
      </c>
      <c r="M1799" s="19">
        <f t="shared" si="28"/>
        <v>4</v>
      </c>
      <c r="N1799" s="23">
        <f>MAX(0,1-M1799*CachTinhDiem!$B$25)</f>
        <v>0.6</v>
      </c>
      <c r="O1799" s="20">
        <f>ROUND((CachTinhDiem!$B$23*K1799+CachTinhDiem!$B$24*L1799)*N1799,1)</f>
        <v>3.9</v>
      </c>
      <c r="P1799" s="19" t="s">
        <v>3227</v>
      </c>
    </row>
    <row r="1800" spans="1:16" ht="15" customHeight="1" x14ac:dyDescent="0.35">
      <c r="A1800" s="18" t="s">
        <v>1425</v>
      </c>
      <c r="B1800" s="18" t="s">
        <v>3229</v>
      </c>
      <c r="C1800" s="18" t="s">
        <v>138</v>
      </c>
      <c r="D1800" s="19">
        <v>12</v>
      </c>
      <c r="E1800" s="19">
        <v>27</v>
      </c>
      <c r="F1800" s="19">
        <v>16</v>
      </c>
      <c r="G1800" s="19">
        <v>2</v>
      </c>
      <c r="H1800" s="19">
        <v>3</v>
      </c>
      <c r="I1800" s="19">
        <v>5</v>
      </c>
      <c r="J1800" s="19">
        <v>3</v>
      </c>
      <c r="K1800" s="20">
        <f>ROUND(1+(SUMPRODUCT(INDEX(CachTinhDiem!$B$8:$E$11,MATCH($B1800,CachTinhDiem!$A$8:$A$11,0),0),$G1800:$J1800)-1)*9/4,1)</f>
        <v>6.6</v>
      </c>
      <c r="L1800" s="20">
        <f>ROUND(1+(INDEX(CachTinhDiem!$B$15:$E$20,MATCH($C1800,CachTinhDiem!$A$15:$A$20,0),MATCH($B1800,CachTinhDiem!$B$14:$E$14,0))-1)*9/4,1)</f>
        <v>7.8</v>
      </c>
      <c r="M1800" s="19">
        <f t="shared" si="28"/>
        <v>0</v>
      </c>
      <c r="N1800" s="23">
        <f>MAX(0,1-M1800*CachTinhDiem!$B$25)</f>
        <v>1</v>
      </c>
      <c r="O1800" s="20">
        <f>ROUND((CachTinhDiem!$B$23*K1800+CachTinhDiem!$B$24*L1800)*N1800,1)</f>
        <v>7</v>
      </c>
      <c r="P1800" s="19" t="s">
        <v>3227</v>
      </c>
    </row>
    <row r="1801" spans="1:16" ht="15" customHeight="1" x14ac:dyDescent="0.35">
      <c r="A1801" s="18" t="s">
        <v>336</v>
      </c>
      <c r="B1801" s="18" t="s">
        <v>3228</v>
      </c>
      <c r="C1801" s="18" t="s">
        <v>90</v>
      </c>
      <c r="D1801" s="19">
        <v>7</v>
      </c>
      <c r="E1801" s="19">
        <v>20</v>
      </c>
      <c r="F1801" s="19">
        <v>32</v>
      </c>
      <c r="G1801" s="19">
        <v>4</v>
      </c>
      <c r="H1801" s="19">
        <v>2</v>
      </c>
      <c r="I1801" s="19">
        <v>3</v>
      </c>
      <c r="J1801" s="19">
        <v>2</v>
      </c>
      <c r="K1801" s="20">
        <f>ROUND(1+(SUMPRODUCT(INDEX(CachTinhDiem!$B$8:$E$11,MATCH($B1801,CachTinhDiem!$A$8:$A$11,0),0),$G1801:$J1801)-1)*9/4,1)</f>
        <v>3.7</v>
      </c>
      <c r="L1801" s="20">
        <f>ROUND(1+(INDEX(CachTinhDiem!$B$15:$E$20,MATCH($C1801,CachTinhDiem!$A$15:$A$20,0),MATCH($B1801,CachTinhDiem!$B$14:$E$14,0))-1)*9/4,1)</f>
        <v>3.3</v>
      </c>
      <c r="M1801" s="19">
        <f t="shared" si="28"/>
        <v>12</v>
      </c>
      <c r="N1801" s="23">
        <f>MAX(0,1-M1801*CachTinhDiem!$B$25)</f>
        <v>0</v>
      </c>
      <c r="O1801" s="20">
        <f>ROUND((CachTinhDiem!$B$23*K1801+CachTinhDiem!$B$24*L1801)*N1801,1)</f>
        <v>0</v>
      </c>
      <c r="P1801" s="19" t="s">
        <v>3227</v>
      </c>
    </row>
    <row r="1802" spans="1:16" ht="15" customHeight="1" x14ac:dyDescent="0.35">
      <c r="A1802" s="18" t="s">
        <v>2533</v>
      </c>
      <c r="B1802" s="18" t="s">
        <v>3228</v>
      </c>
      <c r="C1802" s="18" t="s">
        <v>103</v>
      </c>
      <c r="D1802" s="19">
        <v>6</v>
      </c>
      <c r="E1802" s="19">
        <v>35</v>
      </c>
      <c r="F1802" s="19">
        <v>24</v>
      </c>
      <c r="G1802" s="19">
        <v>4</v>
      </c>
      <c r="H1802" s="19">
        <v>1</v>
      </c>
      <c r="I1802" s="19">
        <v>2</v>
      </c>
      <c r="J1802" s="19">
        <v>4</v>
      </c>
      <c r="K1802" s="20">
        <f>ROUND(1+(SUMPRODUCT(INDEX(CachTinhDiem!$B$8:$E$11,MATCH($B1802,CachTinhDiem!$A$8:$A$11,0),0),$G1802:$J1802)-1)*9/4,1)</f>
        <v>5.5</v>
      </c>
      <c r="L1802" s="20">
        <f>ROUND(1+(INDEX(CachTinhDiem!$B$15:$E$20,MATCH($C1802,CachTinhDiem!$A$15:$A$20,0),MATCH($B1802,CachTinhDiem!$B$14:$E$14,0))-1)*9/4,1)</f>
        <v>10</v>
      </c>
      <c r="M1802" s="19">
        <f t="shared" si="28"/>
        <v>0</v>
      </c>
      <c r="N1802" s="23">
        <f>MAX(0,1-M1802*CachTinhDiem!$B$25)</f>
        <v>1</v>
      </c>
      <c r="O1802" s="20">
        <f>ROUND((CachTinhDiem!$B$23*K1802+CachTinhDiem!$B$24*L1802)*N1802,1)</f>
        <v>6.9</v>
      </c>
      <c r="P1802" s="19" t="s">
        <v>3227</v>
      </c>
    </row>
    <row r="1803" spans="1:16" ht="15" customHeight="1" x14ac:dyDescent="0.35">
      <c r="A1803" s="18" t="s">
        <v>690</v>
      </c>
      <c r="B1803" s="18" t="s">
        <v>3229</v>
      </c>
      <c r="C1803" s="18" t="s">
        <v>110</v>
      </c>
      <c r="D1803" s="19">
        <v>5</v>
      </c>
      <c r="E1803" s="19">
        <v>13</v>
      </c>
      <c r="F1803" s="19">
        <v>25</v>
      </c>
      <c r="G1803" s="19">
        <v>4</v>
      </c>
      <c r="H1803" s="19">
        <v>1</v>
      </c>
      <c r="I1803" s="19">
        <v>2</v>
      </c>
      <c r="J1803" s="19">
        <v>4</v>
      </c>
      <c r="K1803" s="20">
        <f>ROUND(1+(SUMPRODUCT(INDEX(CachTinhDiem!$B$8:$E$11,MATCH($B1803,CachTinhDiem!$A$8:$A$11,0),0),$G1803:$J1803)-1)*9/4,1)</f>
        <v>4.4000000000000004</v>
      </c>
      <c r="L1803" s="20">
        <f>ROUND(1+(INDEX(CachTinhDiem!$B$15:$E$20,MATCH($C1803,CachTinhDiem!$A$15:$A$20,0),MATCH($B1803,CachTinhDiem!$B$14:$E$14,0))-1)*9/4,1)</f>
        <v>7.8</v>
      </c>
      <c r="M1803" s="19">
        <f t="shared" si="28"/>
        <v>12</v>
      </c>
      <c r="N1803" s="23">
        <f>MAX(0,1-M1803*CachTinhDiem!$B$25)</f>
        <v>0</v>
      </c>
      <c r="O1803" s="20">
        <f>ROUND((CachTinhDiem!$B$23*K1803+CachTinhDiem!$B$24*L1803)*N1803,1)</f>
        <v>0</v>
      </c>
      <c r="P1803" s="19" t="s">
        <v>3227</v>
      </c>
    </row>
    <row r="1804" spans="1:16" ht="15" customHeight="1" x14ac:dyDescent="0.35">
      <c r="A1804" s="18" t="s">
        <v>466</v>
      </c>
      <c r="B1804" s="18" t="s">
        <v>3228</v>
      </c>
      <c r="C1804" s="18" t="s">
        <v>115</v>
      </c>
      <c r="D1804" s="19">
        <v>19</v>
      </c>
      <c r="E1804" s="19">
        <v>34</v>
      </c>
      <c r="F1804" s="19">
        <v>27</v>
      </c>
      <c r="G1804" s="19">
        <v>2</v>
      </c>
      <c r="H1804" s="19">
        <v>4</v>
      </c>
      <c r="I1804" s="19">
        <v>3</v>
      </c>
      <c r="J1804" s="19">
        <v>3</v>
      </c>
      <c r="K1804" s="20">
        <f>ROUND(1+(SUMPRODUCT(INDEX(CachTinhDiem!$B$8:$E$11,MATCH($B1804,CachTinhDiem!$A$8:$A$11,0),0),$G1804:$J1804)-1)*9/4,1)</f>
        <v>6</v>
      </c>
      <c r="L1804" s="20">
        <f>ROUND(1+(INDEX(CachTinhDiem!$B$15:$E$20,MATCH($C1804,CachTinhDiem!$A$15:$A$20,0),MATCH($B1804,CachTinhDiem!$B$14:$E$14,0))-1)*9/4,1)</f>
        <v>5.5</v>
      </c>
      <c r="M1804" s="19">
        <f t="shared" si="28"/>
        <v>0</v>
      </c>
      <c r="N1804" s="23">
        <f>MAX(0,1-M1804*CachTinhDiem!$B$25)</f>
        <v>1</v>
      </c>
      <c r="O1804" s="20">
        <f>ROUND((CachTinhDiem!$B$23*K1804+CachTinhDiem!$B$24*L1804)*N1804,1)</f>
        <v>5.9</v>
      </c>
      <c r="P1804" s="19" t="s">
        <v>3227</v>
      </c>
    </row>
    <row r="1805" spans="1:16" ht="15" customHeight="1" x14ac:dyDescent="0.35">
      <c r="A1805" s="18" t="s">
        <v>567</v>
      </c>
      <c r="B1805" s="18" t="s">
        <v>3229</v>
      </c>
      <c r="C1805" s="18" t="s">
        <v>110</v>
      </c>
      <c r="D1805" s="19">
        <v>16</v>
      </c>
      <c r="E1805" s="19">
        <v>29</v>
      </c>
      <c r="F1805" s="19">
        <v>12</v>
      </c>
      <c r="G1805" s="19">
        <v>2</v>
      </c>
      <c r="H1805" s="19">
        <v>4</v>
      </c>
      <c r="I1805" s="19">
        <v>3</v>
      </c>
      <c r="J1805" s="19">
        <v>3</v>
      </c>
      <c r="K1805" s="20">
        <f>ROUND(1+(SUMPRODUCT(INDEX(CachTinhDiem!$B$8:$E$11,MATCH($B1805,CachTinhDiem!$A$8:$A$11,0),0),$G1805:$J1805)-1)*9/4,1)</f>
        <v>6</v>
      </c>
      <c r="L1805" s="20">
        <f>ROUND(1+(INDEX(CachTinhDiem!$B$15:$E$20,MATCH($C1805,CachTinhDiem!$A$15:$A$20,0),MATCH($B1805,CachTinhDiem!$B$14:$E$14,0))-1)*9/4,1)</f>
        <v>7.8</v>
      </c>
      <c r="M1805" s="19">
        <f t="shared" si="28"/>
        <v>4</v>
      </c>
      <c r="N1805" s="23">
        <f>MAX(0,1-M1805*CachTinhDiem!$B$25)</f>
        <v>0.6</v>
      </c>
      <c r="O1805" s="20">
        <f>ROUND((CachTinhDiem!$B$23*K1805+CachTinhDiem!$B$24*L1805)*N1805,1)</f>
        <v>3.9</v>
      </c>
      <c r="P1805" s="19" t="s">
        <v>3227</v>
      </c>
    </row>
    <row r="1806" spans="1:16" ht="15" customHeight="1" x14ac:dyDescent="0.35">
      <c r="A1806" s="18" t="s">
        <v>2243</v>
      </c>
      <c r="B1806" s="18" t="s">
        <v>3229</v>
      </c>
      <c r="C1806" s="18" t="s">
        <v>150</v>
      </c>
      <c r="D1806" s="19">
        <v>25</v>
      </c>
      <c r="E1806" s="19">
        <v>39</v>
      </c>
      <c r="F1806" s="19">
        <v>21</v>
      </c>
      <c r="G1806" s="19">
        <v>1</v>
      </c>
      <c r="H1806" s="19">
        <v>5</v>
      </c>
      <c r="I1806" s="19">
        <v>2</v>
      </c>
      <c r="J1806" s="19">
        <v>3</v>
      </c>
      <c r="K1806" s="20">
        <f>ROUND(1+(SUMPRODUCT(INDEX(CachTinhDiem!$B$8:$E$11,MATCH($B1806,CachTinhDiem!$A$8:$A$11,0),0),$G1806:$J1806)-1)*9/4,1)</f>
        <v>5.7</v>
      </c>
      <c r="L1806" s="20">
        <f>ROUND(1+(INDEX(CachTinhDiem!$B$15:$E$20,MATCH($C1806,CachTinhDiem!$A$15:$A$20,0),MATCH($B1806,CachTinhDiem!$B$14:$E$14,0))-1)*9/4,1)</f>
        <v>7.8</v>
      </c>
      <c r="M1806" s="19">
        <f t="shared" si="28"/>
        <v>4</v>
      </c>
      <c r="N1806" s="23">
        <f>MAX(0,1-M1806*CachTinhDiem!$B$25)</f>
        <v>0.6</v>
      </c>
      <c r="O1806" s="20">
        <f>ROUND((CachTinhDiem!$B$23*K1806+CachTinhDiem!$B$24*L1806)*N1806,1)</f>
        <v>3.8</v>
      </c>
      <c r="P1806" s="19" t="s">
        <v>3227</v>
      </c>
    </row>
    <row r="1807" spans="1:16" ht="15" customHeight="1" x14ac:dyDescent="0.35">
      <c r="A1807" s="18" t="s">
        <v>742</v>
      </c>
      <c r="B1807" s="18" t="s">
        <v>3224</v>
      </c>
      <c r="C1807" s="18" t="s">
        <v>115</v>
      </c>
      <c r="D1807" s="19">
        <v>10</v>
      </c>
      <c r="E1807" s="19">
        <v>23</v>
      </c>
      <c r="F1807" s="19">
        <v>18</v>
      </c>
      <c r="G1807" s="19">
        <v>3</v>
      </c>
      <c r="H1807" s="19">
        <v>3</v>
      </c>
      <c r="I1807" s="19">
        <v>3</v>
      </c>
      <c r="J1807" s="19">
        <v>2</v>
      </c>
      <c r="K1807" s="20">
        <f>ROUND(1+(SUMPRODUCT(INDEX(CachTinhDiem!$B$8:$E$11,MATCH($B1807,CachTinhDiem!$A$8:$A$11,0),0),$G1807:$J1807)-1)*9/4,1)</f>
        <v>5.3</v>
      </c>
      <c r="L1807" s="20">
        <f>ROUND(1+(INDEX(CachTinhDiem!$B$15:$E$20,MATCH($C1807,CachTinhDiem!$A$15:$A$20,0),MATCH($B1807,CachTinhDiem!$B$14:$E$14,0))-1)*9/4,1)</f>
        <v>7.8</v>
      </c>
      <c r="M1807" s="19">
        <f t="shared" si="28"/>
        <v>0</v>
      </c>
      <c r="N1807" s="23">
        <f>MAX(0,1-M1807*CachTinhDiem!$B$25)</f>
        <v>1</v>
      </c>
      <c r="O1807" s="20">
        <f>ROUND((CachTinhDiem!$B$23*K1807+CachTinhDiem!$B$24*L1807)*N1807,1)</f>
        <v>6.1</v>
      </c>
      <c r="P1807" s="19" t="s">
        <v>3227</v>
      </c>
    </row>
    <row r="1808" spans="1:16" ht="15" customHeight="1" x14ac:dyDescent="0.35">
      <c r="A1808" s="18" t="s">
        <v>2225</v>
      </c>
      <c r="B1808" s="18" t="s">
        <v>3228</v>
      </c>
      <c r="C1808" s="18" t="s">
        <v>115</v>
      </c>
      <c r="D1808" s="19">
        <v>19</v>
      </c>
      <c r="E1808" s="19">
        <v>36</v>
      </c>
      <c r="F1808" s="19">
        <v>24</v>
      </c>
      <c r="G1808" s="19">
        <v>2</v>
      </c>
      <c r="H1808" s="19">
        <v>3</v>
      </c>
      <c r="I1808" s="19">
        <v>4</v>
      </c>
      <c r="J1808" s="19">
        <v>3</v>
      </c>
      <c r="K1808" s="20">
        <f>ROUND(1+(SUMPRODUCT(INDEX(CachTinhDiem!$B$8:$E$11,MATCH($B1808,CachTinhDiem!$A$8:$A$11,0),0),$G1808:$J1808)-1)*9/4,1)</f>
        <v>6</v>
      </c>
      <c r="L1808" s="20">
        <f>ROUND(1+(INDEX(CachTinhDiem!$B$15:$E$20,MATCH($C1808,CachTinhDiem!$A$15:$A$20,0),MATCH($B1808,CachTinhDiem!$B$14:$E$14,0))-1)*9/4,1)</f>
        <v>5.5</v>
      </c>
      <c r="M1808" s="19">
        <f t="shared" si="28"/>
        <v>0</v>
      </c>
      <c r="N1808" s="23">
        <f>MAX(0,1-M1808*CachTinhDiem!$B$25)</f>
        <v>1</v>
      </c>
      <c r="O1808" s="20">
        <f>ROUND((CachTinhDiem!$B$23*K1808+CachTinhDiem!$B$24*L1808)*N1808,1)</f>
        <v>5.9</v>
      </c>
      <c r="P1808" s="19" t="s">
        <v>3225</v>
      </c>
    </row>
    <row r="1809" spans="1:16" ht="15" customHeight="1" x14ac:dyDescent="0.35">
      <c r="A1809" s="18" t="s">
        <v>2706</v>
      </c>
      <c r="B1809" s="18" t="s">
        <v>3229</v>
      </c>
      <c r="C1809" s="18" t="s">
        <v>115</v>
      </c>
      <c r="D1809" s="19">
        <v>15</v>
      </c>
      <c r="E1809" s="19">
        <v>36</v>
      </c>
      <c r="F1809" s="19">
        <v>34</v>
      </c>
      <c r="G1809" s="19">
        <v>2</v>
      </c>
      <c r="H1809" s="19">
        <v>2</v>
      </c>
      <c r="I1809" s="19">
        <v>4</v>
      </c>
      <c r="J1809" s="19">
        <v>3</v>
      </c>
      <c r="K1809" s="20">
        <f>ROUND(1+(SUMPRODUCT(INDEX(CachTinhDiem!$B$8:$E$11,MATCH($B1809,CachTinhDiem!$A$8:$A$11,0),0),$G1809:$J1809)-1)*9/4,1)</f>
        <v>5.3</v>
      </c>
      <c r="L1809" s="20">
        <f>ROUND(1+(INDEX(CachTinhDiem!$B$15:$E$20,MATCH($C1809,CachTinhDiem!$A$15:$A$20,0),MATCH($B1809,CachTinhDiem!$B$14:$E$14,0))-1)*9/4,1)</f>
        <v>10</v>
      </c>
      <c r="M1809" s="19">
        <f t="shared" si="28"/>
        <v>0</v>
      </c>
      <c r="N1809" s="23">
        <f>MAX(0,1-M1809*CachTinhDiem!$B$25)</f>
        <v>1</v>
      </c>
      <c r="O1809" s="20">
        <f>ROUND((CachTinhDiem!$B$23*K1809+CachTinhDiem!$B$24*L1809)*N1809,1)</f>
        <v>6.7</v>
      </c>
      <c r="P1809" s="19" t="s">
        <v>3227</v>
      </c>
    </row>
    <row r="1810" spans="1:16" ht="15" customHeight="1" x14ac:dyDescent="0.35">
      <c r="A1810" s="18" t="s">
        <v>672</v>
      </c>
      <c r="B1810" s="18" t="s">
        <v>3229</v>
      </c>
      <c r="C1810" s="18" t="s">
        <v>110</v>
      </c>
      <c r="D1810" s="19">
        <v>22</v>
      </c>
      <c r="E1810" s="19">
        <v>40</v>
      </c>
      <c r="F1810" s="19">
        <v>7</v>
      </c>
      <c r="G1810" s="19">
        <v>1</v>
      </c>
      <c r="H1810" s="19">
        <v>5</v>
      </c>
      <c r="I1810" s="19">
        <v>3</v>
      </c>
      <c r="J1810" s="19">
        <v>2</v>
      </c>
      <c r="K1810" s="20">
        <f>ROUND(1+(SUMPRODUCT(INDEX(CachTinhDiem!$B$8:$E$11,MATCH($B1810,CachTinhDiem!$A$8:$A$11,0),0),$G1810:$J1810)-1)*9/4,1)</f>
        <v>5.7</v>
      </c>
      <c r="L1810" s="20">
        <f>ROUND(1+(INDEX(CachTinhDiem!$B$15:$E$20,MATCH($C1810,CachTinhDiem!$A$15:$A$20,0),MATCH($B1810,CachTinhDiem!$B$14:$E$14,0))-1)*9/4,1)</f>
        <v>7.8</v>
      </c>
      <c r="M1810" s="19">
        <f t="shared" si="28"/>
        <v>15</v>
      </c>
      <c r="N1810" s="23">
        <f>MAX(0,1-M1810*CachTinhDiem!$B$25)</f>
        <v>0</v>
      </c>
      <c r="O1810" s="20">
        <f>ROUND((CachTinhDiem!$B$23*K1810+CachTinhDiem!$B$24*L1810)*N1810,1)</f>
        <v>0</v>
      </c>
      <c r="P1810" s="19" t="s">
        <v>3227</v>
      </c>
    </row>
    <row r="1811" spans="1:16" ht="15" customHeight="1" x14ac:dyDescent="0.35">
      <c r="A1811" s="18" t="s">
        <v>2984</v>
      </c>
      <c r="B1811" s="18" t="s">
        <v>3228</v>
      </c>
      <c r="C1811" s="18" t="s">
        <v>110</v>
      </c>
      <c r="D1811" s="19">
        <v>15</v>
      </c>
      <c r="E1811" s="19">
        <v>35</v>
      </c>
      <c r="F1811" s="19">
        <v>30</v>
      </c>
      <c r="G1811" s="19">
        <v>2</v>
      </c>
      <c r="H1811" s="19">
        <v>1</v>
      </c>
      <c r="I1811" s="19">
        <v>4</v>
      </c>
      <c r="J1811" s="19">
        <v>4</v>
      </c>
      <c r="K1811" s="20">
        <f>ROUND(1+(SUMPRODUCT(INDEX(CachTinhDiem!$B$8:$E$11,MATCH($B1811,CachTinhDiem!$A$8:$A$11,0),0),$G1811:$J1811)-1)*9/4,1)</f>
        <v>6.4</v>
      </c>
      <c r="L1811" s="20">
        <f>ROUND(1+(INDEX(CachTinhDiem!$B$15:$E$20,MATCH($C1811,CachTinhDiem!$A$15:$A$20,0),MATCH($B1811,CachTinhDiem!$B$14:$E$14,0))-1)*9/4,1)</f>
        <v>7.8</v>
      </c>
      <c r="M1811" s="19">
        <f t="shared" si="28"/>
        <v>0</v>
      </c>
      <c r="N1811" s="23">
        <f>MAX(0,1-M1811*CachTinhDiem!$B$25)</f>
        <v>1</v>
      </c>
      <c r="O1811" s="20">
        <f>ROUND((CachTinhDiem!$B$23*K1811+CachTinhDiem!$B$24*L1811)*N1811,1)</f>
        <v>6.8</v>
      </c>
      <c r="P1811" s="19" t="s">
        <v>3227</v>
      </c>
    </row>
    <row r="1812" spans="1:16" ht="15" customHeight="1" x14ac:dyDescent="0.35">
      <c r="A1812" s="18" t="s">
        <v>2542</v>
      </c>
      <c r="B1812" s="18" t="s">
        <v>3224</v>
      </c>
      <c r="C1812" s="18" t="s">
        <v>90</v>
      </c>
      <c r="D1812" s="19">
        <v>14</v>
      </c>
      <c r="E1812" s="19">
        <v>34</v>
      </c>
      <c r="F1812" s="19">
        <v>21</v>
      </c>
      <c r="G1812" s="19">
        <v>3</v>
      </c>
      <c r="H1812" s="19">
        <v>1</v>
      </c>
      <c r="I1812" s="19">
        <v>3</v>
      </c>
      <c r="J1812" s="19">
        <v>3</v>
      </c>
      <c r="K1812" s="20">
        <f>ROUND(1+(SUMPRODUCT(INDEX(CachTinhDiem!$B$8:$E$11,MATCH($B1812,CachTinhDiem!$A$8:$A$11,0),0),$G1812:$J1812)-1)*9/4,1)</f>
        <v>4.5999999999999996</v>
      </c>
      <c r="L1812" s="20">
        <f>ROUND(1+(INDEX(CachTinhDiem!$B$15:$E$20,MATCH($C1812,CachTinhDiem!$A$15:$A$20,0),MATCH($B1812,CachTinhDiem!$B$14:$E$14,0))-1)*9/4,1)</f>
        <v>5.5</v>
      </c>
      <c r="M1812" s="19">
        <f t="shared" si="28"/>
        <v>0</v>
      </c>
      <c r="N1812" s="23">
        <f>MAX(0,1-M1812*CachTinhDiem!$B$25)</f>
        <v>1</v>
      </c>
      <c r="O1812" s="20">
        <f>ROUND((CachTinhDiem!$B$23*K1812+CachTinhDiem!$B$24*L1812)*N1812,1)</f>
        <v>4.9000000000000004</v>
      </c>
      <c r="P1812" s="19" t="s">
        <v>3227</v>
      </c>
    </row>
    <row r="1813" spans="1:16" ht="15" customHeight="1" x14ac:dyDescent="0.35">
      <c r="A1813" s="18" t="s">
        <v>666</v>
      </c>
      <c r="B1813" s="18" t="s">
        <v>3224</v>
      </c>
      <c r="C1813" s="18" t="s">
        <v>110</v>
      </c>
      <c r="D1813" s="19">
        <v>18</v>
      </c>
      <c r="E1813" s="19">
        <v>35</v>
      </c>
      <c r="F1813" s="19">
        <v>23</v>
      </c>
      <c r="G1813" s="19">
        <v>2</v>
      </c>
      <c r="H1813" s="19">
        <v>4</v>
      </c>
      <c r="I1813" s="19">
        <v>2</v>
      </c>
      <c r="J1813" s="19">
        <v>5</v>
      </c>
      <c r="K1813" s="20">
        <f>ROUND(1+(SUMPRODUCT(INDEX(CachTinhDiem!$B$8:$E$11,MATCH($B1813,CachTinhDiem!$A$8:$A$11,0),0),$G1813:$J1813)-1)*9/4,1)</f>
        <v>4.8</v>
      </c>
      <c r="L1813" s="20">
        <f>ROUND(1+(INDEX(CachTinhDiem!$B$15:$E$20,MATCH($C1813,CachTinhDiem!$A$15:$A$20,0),MATCH($B1813,CachTinhDiem!$B$14:$E$14,0))-1)*9/4,1)</f>
        <v>5.5</v>
      </c>
      <c r="M1813" s="19">
        <f t="shared" si="28"/>
        <v>0</v>
      </c>
      <c r="N1813" s="23">
        <f>MAX(0,1-M1813*CachTinhDiem!$B$25)</f>
        <v>1</v>
      </c>
      <c r="O1813" s="20">
        <f>ROUND((CachTinhDiem!$B$23*K1813+CachTinhDiem!$B$24*L1813)*N1813,1)</f>
        <v>5</v>
      </c>
      <c r="P1813" s="19" t="s">
        <v>3227</v>
      </c>
    </row>
    <row r="1814" spans="1:16" ht="15" customHeight="1" x14ac:dyDescent="0.35">
      <c r="A1814" s="18" t="s">
        <v>464</v>
      </c>
      <c r="B1814" s="18" t="s">
        <v>3229</v>
      </c>
      <c r="C1814" s="18" t="s">
        <v>103</v>
      </c>
      <c r="D1814" s="19">
        <v>21</v>
      </c>
      <c r="E1814" s="19">
        <v>38</v>
      </c>
      <c r="F1814" s="19">
        <v>7</v>
      </c>
      <c r="G1814" s="19">
        <v>2</v>
      </c>
      <c r="H1814" s="19">
        <v>5</v>
      </c>
      <c r="I1814" s="19">
        <v>3</v>
      </c>
      <c r="J1814" s="19">
        <v>4</v>
      </c>
      <c r="K1814" s="20">
        <f>ROUND(1+(SUMPRODUCT(INDEX(CachTinhDiem!$B$8:$E$11,MATCH($B1814,CachTinhDiem!$A$8:$A$11,0),0),$G1814:$J1814)-1)*9/4,1)</f>
        <v>7.3</v>
      </c>
      <c r="L1814" s="20">
        <f>ROUND(1+(INDEX(CachTinhDiem!$B$15:$E$20,MATCH($C1814,CachTinhDiem!$A$15:$A$20,0),MATCH($B1814,CachTinhDiem!$B$14:$E$14,0))-1)*9/4,1)</f>
        <v>7.8</v>
      </c>
      <c r="M1814" s="19">
        <f t="shared" si="28"/>
        <v>14</v>
      </c>
      <c r="N1814" s="23">
        <f>MAX(0,1-M1814*CachTinhDiem!$B$25)</f>
        <v>0</v>
      </c>
      <c r="O1814" s="20">
        <f>ROUND((CachTinhDiem!$B$23*K1814+CachTinhDiem!$B$24*L1814)*N1814,1)</f>
        <v>0</v>
      </c>
      <c r="P1814" s="19" t="s">
        <v>3227</v>
      </c>
    </row>
    <row r="1815" spans="1:16" ht="15" customHeight="1" x14ac:dyDescent="0.35">
      <c r="A1815" s="18" t="s">
        <v>2634</v>
      </c>
      <c r="B1815" s="18" t="s">
        <v>3229</v>
      </c>
      <c r="C1815" s="18" t="s">
        <v>103</v>
      </c>
      <c r="D1815" s="19">
        <v>6</v>
      </c>
      <c r="E1815" s="19">
        <v>35</v>
      </c>
      <c r="F1815" s="19">
        <v>33</v>
      </c>
      <c r="G1815" s="19">
        <v>4</v>
      </c>
      <c r="H1815" s="19">
        <v>1</v>
      </c>
      <c r="I1815" s="19">
        <v>2</v>
      </c>
      <c r="J1815" s="19">
        <v>5</v>
      </c>
      <c r="K1815" s="20">
        <f>ROUND(1+(SUMPRODUCT(INDEX(CachTinhDiem!$B$8:$E$11,MATCH($B1815,CachTinhDiem!$A$8:$A$11,0),0),$G1815:$J1815)-1)*9/4,1)</f>
        <v>5.0999999999999996</v>
      </c>
      <c r="L1815" s="20">
        <f>ROUND(1+(INDEX(CachTinhDiem!$B$15:$E$20,MATCH($C1815,CachTinhDiem!$A$15:$A$20,0),MATCH($B1815,CachTinhDiem!$B$14:$E$14,0))-1)*9/4,1)</f>
        <v>7.8</v>
      </c>
      <c r="M1815" s="19">
        <f t="shared" si="28"/>
        <v>0</v>
      </c>
      <c r="N1815" s="23">
        <f>MAX(0,1-M1815*CachTinhDiem!$B$25)</f>
        <v>1</v>
      </c>
      <c r="O1815" s="20">
        <f>ROUND((CachTinhDiem!$B$23*K1815+CachTinhDiem!$B$24*L1815)*N1815,1)</f>
        <v>5.9</v>
      </c>
      <c r="P1815" s="19" t="s">
        <v>3225</v>
      </c>
    </row>
    <row r="1816" spans="1:16" ht="15" customHeight="1" x14ac:dyDescent="0.35">
      <c r="A1816" s="18" t="s">
        <v>2289</v>
      </c>
      <c r="B1816" s="18" t="s">
        <v>3228</v>
      </c>
      <c r="C1816" s="18" t="s">
        <v>110</v>
      </c>
      <c r="D1816" s="19">
        <v>8</v>
      </c>
      <c r="E1816" s="19">
        <v>23</v>
      </c>
      <c r="F1816" s="19">
        <v>38</v>
      </c>
      <c r="G1816" s="19">
        <v>4</v>
      </c>
      <c r="H1816" s="19">
        <v>2</v>
      </c>
      <c r="I1816" s="19">
        <v>4</v>
      </c>
      <c r="J1816" s="19">
        <v>3</v>
      </c>
      <c r="K1816" s="20">
        <f>ROUND(1+(SUMPRODUCT(INDEX(CachTinhDiem!$B$8:$E$11,MATCH($B1816,CachTinhDiem!$A$8:$A$11,0),0),$G1816:$J1816)-1)*9/4,1)</f>
        <v>5.5</v>
      </c>
      <c r="L1816" s="20">
        <f>ROUND(1+(INDEX(CachTinhDiem!$B$15:$E$20,MATCH($C1816,CachTinhDiem!$A$15:$A$20,0),MATCH($B1816,CachTinhDiem!$B$14:$E$14,0))-1)*9/4,1)</f>
        <v>7.8</v>
      </c>
      <c r="M1816" s="19">
        <f t="shared" si="28"/>
        <v>15</v>
      </c>
      <c r="N1816" s="23">
        <f>MAX(0,1-M1816*CachTinhDiem!$B$25)</f>
        <v>0</v>
      </c>
      <c r="O1816" s="20">
        <f>ROUND((CachTinhDiem!$B$23*K1816+CachTinhDiem!$B$24*L1816)*N1816,1)</f>
        <v>0</v>
      </c>
      <c r="P1816" s="19" t="s">
        <v>3227</v>
      </c>
    </row>
    <row r="1817" spans="1:16" ht="15" customHeight="1" x14ac:dyDescent="0.35">
      <c r="A1817" s="18" t="s">
        <v>438</v>
      </c>
      <c r="B1817" s="18" t="s">
        <v>3228</v>
      </c>
      <c r="C1817" s="18" t="s">
        <v>138</v>
      </c>
      <c r="D1817" s="19">
        <v>22</v>
      </c>
      <c r="E1817" s="19">
        <v>40</v>
      </c>
      <c r="F1817" s="19">
        <v>22</v>
      </c>
      <c r="G1817" s="19">
        <v>1</v>
      </c>
      <c r="H1817" s="19">
        <v>5</v>
      </c>
      <c r="I1817" s="19">
        <v>4</v>
      </c>
      <c r="J1817" s="19">
        <v>2</v>
      </c>
      <c r="K1817" s="20">
        <f>ROUND(1+(SUMPRODUCT(INDEX(CachTinhDiem!$B$8:$E$11,MATCH($B1817,CachTinhDiem!$A$8:$A$11,0),0),$G1817:$J1817)-1)*9/4,1)</f>
        <v>5.5</v>
      </c>
      <c r="L1817" s="20">
        <f>ROUND(1+(INDEX(CachTinhDiem!$B$15:$E$20,MATCH($C1817,CachTinhDiem!$A$15:$A$20,0),MATCH($B1817,CachTinhDiem!$B$14:$E$14,0))-1)*9/4,1)</f>
        <v>1</v>
      </c>
      <c r="M1817" s="19">
        <f t="shared" si="28"/>
        <v>0</v>
      </c>
      <c r="N1817" s="23">
        <f>MAX(0,1-M1817*CachTinhDiem!$B$25)</f>
        <v>1</v>
      </c>
      <c r="O1817" s="20">
        <f>ROUND((CachTinhDiem!$B$23*K1817+CachTinhDiem!$B$24*L1817)*N1817,1)</f>
        <v>4.2</v>
      </c>
      <c r="P1817" s="19" t="s">
        <v>3225</v>
      </c>
    </row>
    <row r="1818" spans="1:16" ht="15" customHeight="1" x14ac:dyDescent="0.35">
      <c r="A1818" s="18" t="s">
        <v>1137</v>
      </c>
      <c r="B1818" s="18" t="s">
        <v>3229</v>
      </c>
      <c r="C1818" s="18" t="s">
        <v>90</v>
      </c>
      <c r="D1818" s="19">
        <v>8</v>
      </c>
      <c r="E1818" s="19">
        <v>22</v>
      </c>
      <c r="F1818" s="19">
        <v>10</v>
      </c>
      <c r="G1818" s="19">
        <v>4</v>
      </c>
      <c r="H1818" s="19">
        <v>1</v>
      </c>
      <c r="I1818" s="19">
        <v>3</v>
      </c>
      <c r="J1818" s="19">
        <v>4</v>
      </c>
      <c r="K1818" s="20">
        <f>ROUND(1+(SUMPRODUCT(INDEX(CachTinhDiem!$B$8:$E$11,MATCH($B1818,CachTinhDiem!$A$8:$A$11,0),0),$G1818:$J1818)-1)*9/4,1)</f>
        <v>5.0999999999999996</v>
      </c>
      <c r="L1818" s="20">
        <f>ROUND(1+(INDEX(CachTinhDiem!$B$15:$E$20,MATCH($C1818,CachTinhDiem!$A$15:$A$20,0),MATCH($B1818,CachTinhDiem!$B$14:$E$14,0))-1)*9/4,1)</f>
        <v>7.8</v>
      </c>
      <c r="M1818" s="19">
        <f t="shared" si="28"/>
        <v>0</v>
      </c>
      <c r="N1818" s="23">
        <f>MAX(0,1-M1818*CachTinhDiem!$B$25)</f>
        <v>1</v>
      </c>
      <c r="O1818" s="20">
        <f>ROUND((CachTinhDiem!$B$23*K1818+CachTinhDiem!$B$24*L1818)*N1818,1)</f>
        <v>5.9</v>
      </c>
      <c r="P1818" s="19" t="s">
        <v>3227</v>
      </c>
    </row>
    <row r="1819" spans="1:16" ht="15" customHeight="1" x14ac:dyDescent="0.35">
      <c r="A1819" s="18" t="s">
        <v>3046</v>
      </c>
      <c r="B1819" s="18" t="s">
        <v>3226</v>
      </c>
      <c r="C1819" s="18" t="s">
        <v>150</v>
      </c>
      <c r="D1819" s="19">
        <v>26</v>
      </c>
      <c r="E1819" s="19">
        <v>40</v>
      </c>
      <c r="F1819" s="19">
        <v>24</v>
      </c>
      <c r="G1819" s="19">
        <v>2</v>
      </c>
      <c r="H1819" s="19">
        <v>4</v>
      </c>
      <c r="I1819" s="19">
        <v>3</v>
      </c>
      <c r="J1819" s="19">
        <v>2</v>
      </c>
      <c r="K1819" s="20">
        <f>ROUND(1+(SUMPRODUCT(INDEX(CachTinhDiem!$B$8:$E$11,MATCH($B1819,CachTinhDiem!$A$8:$A$11,0),0),$G1819:$J1819)-1)*9/4,1)</f>
        <v>5.7</v>
      </c>
      <c r="L1819" s="20">
        <f>ROUND(1+(INDEX(CachTinhDiem!$B$15:$E$20,MATCH($C1819,CachTinhDiem!$A$15:$A$20,0),MATCH($B1819,CachTinhDiem!$B$14:$E$14,0))-1)*9/4,1)</f>
        <v>10</v>
      </c>
      <c r="M1819" s="19">
        <f t="shared" si="28"/>
        <v>2</v>
      </c>
      <c r="N1819" s="23">
        <f>MAX(0,1-M1819*CachTinhDiem!$B$25)</f>
        <v>0.8</v>
      </c>
      <c r="O1819" s="20">
        <f>ROUND((CachTinhDiem!$B$23*K1819+CachTinhDiem!$B$24*L1819)*N1819,1)</f>
        <v>5.6</v>
      </c>
      <c r="P1819" s="19" t="s">
        <v>3225</v>
      </c>
    </row>
    <row r="1820" spans="1:16" ht="15" customHeight="1" x14ac:dyDescent="0.35">
      <c r="A1820" s="18" t="s">
        <v>2316</v>
      </c>
      <c r="B1820" s="18" t="s">
        <v>3224</v>
      </c>
      <c r="C1820" s="18" t="s">
        <v>90</v>
      </c>
      <c r="D1820" s="19">
        <v>18</v>
      </c>
      <c r="E1820" s="19">
        <v>34</v>
      </c>
      <c r="F1820" s="19">
        <v>30</v>
      </c>
      <c r="G1820" s="19">
        <v>2</v>
      </c>
      <c r="H1820" s="19">
        <v>3</v>
      </c>
      <c r="I1820" s="19">
        <v>2</v>
      </c>
      <c r="J1820" s="19">
        <v>3</v>
      </c>
      <c r="K1820" s="20">
        <f>ROUND(1+(SUMPRODUCT(INDEX(CachTinhDiem!$B$8:$E$11,MATCH($B1820,CachTinhDiem!$A$8:$A$11,0),0),$G1820:$J1820)-1)*9/4,1)</f>
        <v>3.9</v>
      </c>
      <c r="L1820" s="20">
        <f>ROUND(1+(INDEX(CachTinhDiem!$B$15:$E$20,MATCH($C1820,CachTinhDiem!$A$15:$A$20,0),MATCH($B1820,CachTinhDiem!$B$14:$E$14,0))-1)*9/4,1)</f>
        <v>5.5</v>
      </c>
      <c r="M1820" s="19">
        <f t="shared" si="28"/>
        <v>0</v>
      </c>
      <c r="N1820" s="23">
        <f>MAX(0,1-M1820*CachTinhDiem!$B$25)</f>
        <v>1</v>
      </c>
      <c r="O1820" s="20">
        <f>ROUND((CachTinhDiem!$B$23*K1820+CachTinhDiem!$B$24*L1820)*N1820,1)</f>
        <v>4.4000000000000004</v>
      </c>
      <c r="P1820" s="19" t="s">
        <v>3227</v>
      </c>
    </row>
    <row r="1821" spans="1:16" ht="15" customHeight="1" x14ac:dyDescent="0.35">
      <c r="A1821" s="18" t="s">
        <v>1242</v>
      </c>
      <c r="B1821" s="18" t="s">
        <v>3224</v>
      </c>
      <c r="C1821" s="18" t="s">
        <v>150</v>
      </c>
      <c r="D1821" s="19">
        <v>5</v>
      </c>
      <c r="E1821" s="19">
        <v>10</v>
      </c>
      <c r="F1821" s="19">
        <v>29</v>
      </c>
      <c r="G1821" s="19">
        <v>5</v>
      </c>
      <c r="H1821" s="19">
        <v>1</v>
      </c>
      <c r="I1821" s="19">
        <v>1</v>
      </c>
      <c r="J1821" s="19">
        <v>1</v>
      </c>
      <c r="K1821" s="20">
        <f>ROUND(1+(SUMPRODUCT(INDEX(CachTinhDiem!$B$8:$E$11,MATCH($B1821,CachTinhDiem!$A$8:$A$11,0),0),$G1821:$J1821)-1)*9/4,1)</f>
        <v>2.8</v>
      </c>
      <c r="L1821" s="20">
        <f>ROUND(1+(INDEX(CachTinhDiem!$B$15:$E$20,MATCH($C1821,CachTinhDiem!$A$15:$A$20,0),MATCH($B1821,CachTinhDiem!$B$14:$E$14,0))-1)*9/4,1)</f>
        <v>3.3</v>
      </c>
      <c r="M1821" s="19">
        <f t="shared" si="28"/>
        <v>19</v>
      </c>
      <c r="N1821" s="23">
        <f>MAX(0,1-M1821*CachTinhDiem!$B$25)</f>
        <v>0</v>
      </c>
      <c r="O1821" s="20">
        <f>ROUND((CachTinhDiem!$B$23*K1821+CachTinhDiem!$B$24*L1821)*N1821,1)</f>
        <v>0</v>
      </c>
      <c r="P1821" s="19" t="s">
        <v>3227</v>
      </c>
    </row>
    <row r="1822" spans="1:16" ht="15" customHeight="1" x14ac:dyDescent="0.35">
      <c r="A1822" s="18" t="s">
        <v>2209</v>
      </c>
      <c r="B1822" s="18" t="s">
        <v>3226</v>
      </c>
      <c r="C1822" s="18" t="s">
        <v>90</v>
      </c>
      <c r="D1822" s="19">
        <v>13</v>
      </c>
      <c r="E1822" s="19">
        <v>32</v>
      </c>
      <c r="F1822" s="19">
        <v>8</v>
      </c>
      <c r="G1822" s="19">
        <v>3</v>
      </c>
      <c r="H1822" s="19">
        <v>2</v>
      </c>
      <c r="I1822" s="19">
        <v>4</v>
      </c>
      <c r="J1822" s="19">
        <v>3</v>
      </c>
      <c r="K1822" s="20">
        <f>ROUND(1+(SUMPRODUCT(INDEX(CachTinhDiem!$B$8:$E$11,MATCH($B1822,CachTinhDiem!$A$8:$A$11,0),0),$G1822:$J1822)-1)*9/4,1)</f>
        <v>6</v>
      </c>
      <c r="L1822" s="20">
        <f>ROUND(1+(INDEX(CachTinhDiem!$B$15:$E$20,MATCH($C1822,CachTinhDiem!$A$15:$A$20,0),MATCH($B1822,CachTinhDiem!$B$14:$E$14,0))-1)*9/4,1)</f>
        <v>7.8</v>
      </c>
      <c r="M1822" s="19">
        <f t="shared" si="28"/>
        <v>5</v>
      </c>
      <c r="N1822" s="23">
        <f>MAX(0,1-M1822*CachTinhDiem!$B$25)</f>
        <v>0.5</v>
      </c>
      <c r="O1822" s="20">
        <f>ROUND((CachTinhDiem!$B$23*K1822+CachTinhDiem!$B$24*L1822)*N1822,1)</f>
        <v>3.3</v>
      </c>
      <c r="P1822" s="19" t="s">
        <v>3225</v>
      </c>
    </row>
    <row r="1823" spans="1:16" ht="15" customHeight="1" x14ac:dyDescent="0.35">
      <c r="A1823" s="18" t="s">
        <v>1310</v>
      </c>
      <c r="B1823" s="18" t="s">
        <v>3228</v>
      </c>
      <c r="C1823" s="18" t="s">
        <v>138</v>
      </c>
      <c r="D1823" s="19">
        <v>12</v>
      </c>
      <c r="E1823" s="19">
        <v>29</v>
      </c>
      <c r="F1823" s="19">
        <v>28</v>
      </c>
      <c r="G1823" s="19">
        <v>2</v>
      </c>
      <c r="H1823" s="19">
        <v>3</v>
      </c>
      <c r="I1823" s="19">
        <v>4</v>
      </c>
      <c r="J1823" s="19">
        <v>3</v>
      </c>
      <c r="K1823" s="20">
        <f>ROUND(1+(SUMPRODUCT(INDEX(CachTinhDiem!$B$8:$E$11,MATCH($B1823,CachTinhDiem!$A$8:$A$11,0),0),$G1823:$J1823)-1)*9/4,1)</f>
        <v>6</v>
      </c>
      <c r="L1823" s="20">
        <f>ROUND(1+(INDEX(CachTinhDiem!$B$15:$E$20,MATCH($C1823,CachTinhDiem!$A$15:$A$20,0),MATCH($B1823,CachTinhDiem!$B$14:$E$14,0))-1)*9/4,1)</f>
        <v>1</v>
      </c>
      <c r="M1823" s="19">
        <f t="shared" si="28"/>
        <v>0</v>
      </c>
      <c r="N1823" s="23">
        <f>MAX(0,1-M1823*CachTinhDiem!$B$25)</f>
        <v>1</v>
      </c>
      <c r="O1823" s="20">
        <f>ROUND((CachTinhDiem!$B$23*K1823+CachTinhDiem!$B$24*L1823)*N1823,1)</f>
        <v>4.5</v>
      </c>
      <c r="P1823" s="19" t="s">
        <v>3225</v>
      </c>
    </row>
    <row r="1824" spans="1:16" ht="15" customHeight="1" x14ac:dyDescent="0.35">
      <c r="A1824" s="18" t="s">
        <v>367</v>
      </c>
      <c r="B1824" s="18" t="s">
        <v>3224</v>
      </c>
      <c r="C1824" s="18" t="s">
        <v>115</v>
      </c>
      <c r="D1824" s="19">
        <v>13</v>
      </c>
      <c r="E1824" s="19">
        <v>27</v>
      </c>
      <c r="F1824" s="19">
        <v>8</v>
      </c>
      <c r="G1824" s="19">
        <v>3</v>
      </c>
      <c r="H1824" s="19">
        <v>2</v>
      </c>
      <c r="I1824" s="19">
        <v>4</v>
      </c>
      <c r="J1824" s="19">
        <v>3</v>
      </c>
      <c r="K1824" s="20">
        <f>ROUND(1+(SUMPRODUCT(INDEX(CachTinhDiem!$B$8:$E$11,MATCH($B1824,CachTinhDiem!$A$8:$A$11,0),0),$G1824:$J1824)-1)*9/4,1)</f>
        <v>6.2</v>
      </c>
      <c r="L1824" s="20">
        <f>ROUND(1+(INDEX(CachTinhDiem!$B$15:$E$20,MATCH($C1824,CachTinhDiem!$A$15:$A$20,0),MATCH($B1824,CachTinhDiem!$B$14:$E$14,0))-1)*9/4,1)</f>
        <v>7.8</v>
      </c>
      <c r="M1824" s="19">
        <f t="shared" si="28"/>
        <v>5</v>
      </c>
      <c r="N1824" s="23">
        <f>MAX(0,1-M1824*CachTinhDiem!$B$25)</f>
        <v>0.5</v>
      </c>
      <c r="O1824" s="20">
        <f>ROUND((CachTinhDiem!$B$23*K1824+CachTinhDiem!$B$24*L1824)*N1824,1)</f>
        <v>3.3</v>
      </c>
      <c r="P1824" s="19" t="s">
        <v>3227</v>
      </c>
    </row>
    <row r="1825" spans="1:16" ht="15" customHeight="1" x14ac:dyDescent="0.35">
      <c r="A1825" s="18" t="s">
        <v>1757</v>
      </c>
      <c r="B1825" s="18" t="s">
        <v>3224</v>
      </c>
      <c r="C1825" s="18" t="s">
        <v>90</v>
      </c>
      <c r="D1825" s="19">
        <v>6</v>
      </c>
      <c r="E1825" s="19">
        <v>20</v>
      </c>
      <c r="F1825" s="19">
        <v>34</v>
      </c>
      <c r="G1825" s="19">
        <v>4</v>
      </c>
      <c r="H1825" s="19">
        <v>1</v>
      </c>
      <c r="I1825" s="19">
        <v>3</v>
      </c>
      <c r="J1825" s="19">
        <v>2</v>
      </c>
      <c r="K1825" s="20">
        <f>ROUND(1+(SUMPRODUCT(INDEX(CachTinhDiem!$B$8:$E$11,MATCH($B1825,CachTinhDiem!$A$8:$A$11,0),0),$G1825:$J1825)-1)*9/4,1)</f>
        <v>4.8</v>
      </c>
      <c r="L1825" s="20">
        <f>ROUND(1+(INDEX(CachTinhDiem!$B$15:$E$20,MATCH($C1825,CachTinhDiem!$A$15:$A$20,0),MATCH($B1825,CachTinhDiem!$B$14:$E$14,0))-1)*9/4,1)</f>
        <v>5.5</v>
      </c>
      <c r="M1825" s="19">
        <f t="shared" si="28"/>
        <v>14</v>
      </c>
      <c r="N1825" s="23">
        <f>MAX(0,1-M1825*CachTinhDiem!$B$25)</f>
        <v>0</v>
      </c>
      <c r="O1825" s="20">
        <f>ROUND((CachTinhDiem!$B$23*K1825+CachTinhDiem!$B$24*L1825)*N1825,1)</f>
        <v>0</v>
      </c>
      <c r="P1825" s="19" t="s">
        <v>3227</v>
      </c>
    </row>
    <row r="1826" spans="1:16" ht="15" customHeight="1" x14ac:dyDescent="0.35">
      <c r="A1826" s="18" t="s">
        <v>2066</v>
      </c>
      <c r="B1826" s="18" t="s">
        <v>3224</v>
      </c>
      <c r="C1826" s="18" t="s">
        <v>110</v>
      </c>
      <c r="D1826" s="19">
        <v>17</v>
      </c>
      <c r="E1826" s="19">
        <v>36</v>
      </c>
      <c r="F1826" s="19">
        <v>16</v>
      </c>
      <c r="G1826" s="19">
        <v>2</v>
      </c>
      <c r="H1826" s="19">
        <v>4</v>
      </c>
      <c r="I1826" s="19">
        <v>3</v>
      </c>
      <c r="J1826" s="19">
        <v>4</v>
      </c>
      <c r="K1826" s="20">
        <f>ROUND(1+(SUMPRODUCT(INDEX(CachTinhDiem!$B$8:$E$11,MATCH($B1826,CachTinhDiem!$A$8:$A$11,0),0),$G1826:$J1826)-1)*9/4,1)</f>
        <v>5.7</v>
      </c>
      <c r="L1826" s="20">
        <f>ROUND(1+(INDEX(CachTinhDiem!$B$15:$E$20,MATCH($C1826,CachTinhDiem!$A$15:$A$20,0),MATCH($B1826,CachTinhDiem!$B$14:$E$14,0))-1)*9/4,1)</f>
        <v>5.5</v>
      </c>
      <c r="M1826" s="19">
        <f t="shared" si="28"/>
        <v>1</v>
      </c>
      <c r="N1826" s="23">
        <f>MAX(0,1-M1826*CachTinhDiem!$B$25)</f>
        <v>0.9</v>
      </c>
      <c r="O1826" s="20">
        <f>ROUND((CachTinhDiem!$B$23*K1826+CachTinhDiem!$B$24*L1826)*N1826,1)</f>
        <v>5.0999999999999996</v>
      </c>
      <c r="P1826" s="19" t="s">
        <v>3225</v>
      </c>
    </row>
    <row r="1827" spans="1:16" ht="15" customHeight="1" x14ac:dyDescent="0.35">
      <c r="A1827" s="18" t="s">
        <v>2454</v>
      </c>
      <c r="B1827" s="18" t="s">
        <v>3228</v>
      </c>
      <c r="C1827" s="18" t="s">
        <v>110</v>
      </c>
      <c r="D1827" s="19">
        <v>24</v>
      </c>
      <c r="E1827" s="19">
        <v>39</v>
      </c>
      <c r="F1827" s="19">
        <v>6</v>
      </c>
      <c r="G1827" s="19">
        <v>1</v>
      </c>
      <c r="H1827" s="19">
        <v>5</v>
      </c>
      <c r="I1827" s="19">
        <v>3</v>
      </c>
      <c r="J1827" s="19">
        <v>3</v>
      </c>
      <c r="K1827" s="20">
        <f>ROUND(1+(SUMPRODUCT(INDEX(CachTinhDiem!$B$8:$E$11,MATCH($B1827,CachTinhDiem!$A$8:$A$11,0),0),$G1827:$J1827)-1)*9/4,1)</f>
        <v>6.4</v>
      </c>
      <c r="L1827" s="20">
        <f>ROUND(1+(INDEX(CachTinhDiem!$B$15:$E$20,MATCH($C1827,CachTinhDiem!$A$15:$A$20,0),MATCH($B1827,CachTinhDiem!$B$14:$E$14,0))-1)*9/4,1)</f>
        <v>7.8</v>
      </c>
      <c r="M1827" s="19">
        <f t="shared" si="28"/>
        <v>18</v>
      </c>
      <c r="N1827" s="23">
        <f>MAX(0,1-M1827*CachTinhDiem!$B$25)</f>
        <v>0</v>
      </c>
      <c r="O1827" s="20">
        <f>ROUND((CachTinhDiem!$B$23*K1827+CachTinhDiem!$B$24*L1827)*N1827,1)</f>
        <v>0</v>
      </c>
      <c r="P1827" s="19" t="s">
        <v>3225</v>
      </c>
    </row>
    <row r="1828" spans="1:16" ht="15" customHeight="1" x14ac:dyDescent="0.35">
      <c r="A1828" s="18" t="s">
        <v>1956</v>
      </c>
      <c r="B1828" s="18" t="s">
        <v>3228</v>
      </c>
      <c r="C1828" s="18" t="s">
        <v>90</v>
      </c>
      <c r="D1828" s="19">
        <v>9</v>
      </c>
      <c r="E1828" s="19">
        <v>30</v>
      </c>
      <c r="F1828" s="19">
        <v>14</v>
      </c>
      <c r="G1828" s="19">
        <v>2</v>
      </c>
      <c r="H1828" s="19">
        <v>3</v>
      </c>
      <c r="I1828" s="19">
        <v>4</v>
      </c>
      <c r="J1828" s="19">
        <v>2</v>
      </c>
      <c r="K1828" s="20">
        <f>ROUND(1+(SUMPRODUCT(INDEX(CachTinhDiem!$B$8:$E$11,MATCH($B1828,CachTinhDiem!$A$8:$A$11,0),0),$G1828:$J1828)-1)*9/4,1)</f>
        <v>4.5999999999999996</v>
      </c>
      <c r="L1828" s="20">
        <f>ROUND(1+(INDEX(CachTinhDiem!$B$15:$E$20,MATCH($C1828,CachTinhDiem!$A$15:$A$20,0),MATCH($B1828,CachTinhDiem!$B$14:$E$14,0))-1)*9/4,1)</f>
        <v>3.3</v>
      </c>
      <c r="M1828" s="19">
        <f t="shared" si="28"/>
        <v>0</v>
      </c>
      <c r="N1828" s="23">
        <f>MAX(0,1-M1828*CachTinhDiem!$B$25)</f>
        <v>1</v>
      </c>
      <c r="O1828" s="20">
        <f>ROUND((CachTinhDiem!$B$23*K1828+CachTinhDiem!$B$24*L1828)*N1828,1)</f>
        <v>4.2</v>
      </c>
      <c r="P1828" s="19" t="s">
        <v>3225</v>
      </c>
    </row>
    <row r="1829" spans="1:16" ht="15" customHeight="1" x14ac:dyDescent="0.35">
      <c r="A1829" s="18" t="s">
        <v>2472</v>
      </c>
      <c r="B1829" s="18" t="s">
        <v>3228</v>
      </c>
      <c r="C1829" s="18" t="s">
        <v>138</v>
      </c>
      <c r="D1829" s="19">
        <v>23</v>
      </c>
      <c r="E1829" s="19">
        <v>38</v>
      </c>
      <c r="F1829" s="19">
        <v>20</v>
      </c>
      <c r="G1829" s="19">
        <v>2</v>
      </c>
      <c r="H1829" s="19">
        <v>5</v>
      </c>
      <c r="I1829" s="19">
        <v>4</v>
      </c>
      <c r="J1829" s="19">
        <v>2</v>
      </c>
      <c r="K1829" s="20">
        <f>ROUND(1+(SUMPRODUCT(INDEX(CachTinhDiem!$B$8:$E$11,MATCH($B1829,CachTinhDiem!$A$8:$A$11,0),0),$G1829:$J1829)-1)*9/4,1)</f>
        <v>5.5</v>
      </c>
      <c r="L1829" s="20">
        <f>ROUND(1+(INDEX(CachTinhDiem!$B$15:$E$20,MATCH($C1829,CachTinhDiem!$A$15:$A$20,0),MATCH($B1829,CachTinhDiem!$B$14:$E$14,0))-1)*9/4,1)</f>
        <v>1</v>
      </c>
      <c r="M1829" s="19">
        <f t="shared" si="28"/>
        <v>3</v>
      </c>
      <c r="N1829" s="23">
        <f>MAX(0,1-M1829*CachTinhDiem!$B$25)</f>
        <v>0.7</v>
      </c>
      <c r="O1829" s="20">
        <f>ROUND((CachTinhDiem!$B$23*K1829+CachTinhDiem!$B$24*L1829)*N1829,1)</f>
        <v>2.9</v>
      </c>
      <c r="P1829" s="19" t="s">
        <v>3227</v>
      </c>
    </row>
    <row r="1830" spans="1:16" ht="15" customHeight="1" x14ac:dyDescent="0.35">
      <c r="A1830" s="18" t="s">
        <v>134</v>
      </c>
      <c r="B1830" s="18" t="s">
        <v>3226</v>
      </c>
      <c r="C1830" s="18" t="s">
        <v>138</v>
      </c>
      <c r="D1830" s="19">
        <v>5</v>
      </c>
      <c r="E1830" s="19">
        <v>20</v>
      </c>
      <c r="F1830" s="19">
        <v>18</v>
      </c>
      <c r="G1830" s="19">
        <v>4</v>
      </c>
      <c r="H1830" s="19">
        <v>1</v>
      </c>
      <c r="I1830" s="19">
        <v>3</v>
      </c>
      <c r="J1830" s="19">
        <v>2</v>
      </c>
      <c r="K1830" s="20">
        <f>ROUND(1+(SUMPRODUCT(INDEX(CachTinhDiem!$B$8:$E$11,MATCH($B1830,CachTinhDiem!$A$8:$A$11,0),0),$G1830:$J1830)-1)*9/4,1)</f>
        <v>3.7</v>
      </c>
      <c r="L1830" s="20">
        <f>ROUND(1+(INDEX(CachTinhDiem!$B$15:$E$20,MATCH($C1830,CachTinhDiem!$A$15:$A$20,0),MATCH($B1830,CachTinhDiem!$B$14:$E$14,0))-1)*9/4,1)</f>
        <v>7.8</v>
      </c>
      <c r="M1830" s="19">
        <f t="shared" si="28"/>
        <v>0</v>
      </c>
      <c r="N1830" s="23">
        <f>MAX(0,1-M1830*CachTinhDiem!$B$25)</f>
        <v>1</v>
      </c>
      <c r="O1830" s="20">
        <f>ROUND((CachTinhDiem!$B$23*K1830+CachTinhDiem!$B$24*L1830)*N1830,1)</f>
        <v>4.9000000000000004</v>
      </c>
      <c r="P1830" s="19" t="s">
        <v>3227</v>
      </c>
    </row>
    <row r="1831" spans="1:16" ht="15" customHeight="1" x14ac:dyDescent="0.35">
      <c r="A1831" s="18" t="s">
        <v>1028</v>
      </c>
      <c r="B1831" s="18" t="s">
        <v>3228</v>
      </c>
      <c r="C1831" s="18" t="s">
        <v>138</v>
      </c>
      <c r="D1831" s="19">
        <v>23</v>
      </c>
      <c r="E1831" s="19">
        <v>40</v>
      </c>
      <c r="F1831" s="19">
        <v>29</v>
      </c>
      <c r="G1831" s="19">
        <v>1</v>
      </c>
      <c r="H1831" s="19">
        <v>5</v>
      </c>
      <c r="I1831" s="19">
        <v>5</v>
      </c>
      <c r="J1831" s="19">
        <v>2</v>
      </c>
      <c r="K1831" s="20">
        <f>ROUND(1+(SUMPRODUCT(INDEX(CachTinhDiem!$B$8:$E$11,MATCH($B1831,CachTinhDiem!$A$8:$A$11,0),0),$G1831:$J1831)-1)*9/4,1)</f>
        <v>6</v>
      </c>
      <c r="L1831" s="20">
        <f>ROUND(1+(INDEX(CachTinhDiem!$B$15:$E$20,MATCH($C1831,CachTinhDiem!$A$15:$A$20,0),MATCH($B1831,CachTinhDiem!$B$14:$E$14,0))-1)*9/4,1)</f>
        <v>1</v>
      </c>
      <c r="M1831" s="19">
        <f t="shared" si="28"/>
        <v>0</v>
      </c>
      <c r="N1831" s="23">
        <f>MAX(0,1-M1831*CachTinhDiem!$B$25)</f>
        <v>1</v>
      </c>
      <c r="O1831" s="20">
        <f>ROUND((CachTinhDiem!$B$23*K1831+CachTinhDiem!$B$24*L1831)*N1831,1)</f>
        <v>4.5</v>
      </c>
      <c r="P1831" s="19" t="s">
        <v>3227</v>
      </c>
    </row>
    <row r="1832" spans="1:16" ht="15" customHeight="1" x14ac:dyDescent="0.35">
      <c r="A1832" s="18" t="s">
        <v>690</v>
      </c>
      <c r="B1832" s="18" t="s">
        <v>3224</v>
      </c>
      <c r="C1832" s="18" t="s">
        <v>110</v>
      </c>
      <c r="D1832" s="19">
        <v>5</v>
      </c>
      <c r="E1832" s="19">
        <v>13</v>
      </c>
      <c r="F1832" s="19">
        <v>40</v>
      </c>
      <c r="G1832" s="19">
        <v>4</v>
      </c>
      <c r="H1832" s="19">
        <v>1</v>
      </c>
      <c r="I1832" s="19">
        <v>2</v>
      </c>
      <c r="J1832" s="19">
        <v>4</v>
      </c>
      <c r="K1832" s="20">
        <f>ROUND(1+(SUMPRODUCT(INDEX(CachTinhDiem!$B$8:$E$11,MATCH($B1832,CachTinhDiem!$A$8:$A$11,0),0),$G1832:$J1832)-1)*9/4,1)</f>
        <v>4.2</v>
      </c>
      <c r="L1832" s="20">
        <f>ROUND(1+(INDEX(CachTinhDiem!$B$15:$E$20,MATCH($C1832,CachTinhDiem!$A$15:$A$20,0),MATCH($B1832,CachTinhDiem!$B$14:$E$14,0))-1)*9/4,1)</f>
        <v>5.5</v>
      </c>
      <c r="M1832" s="19">
        <f t="shared" si="28"/>
        <v>27</v>
      </c>
      <c r="N1832" s="23">
        <f>MAX(0,1-M1832*CachTinhDiem!$B$25)</f>
        <v>0</v>
      </c>
      <c r="O1832" s="20">
        <f>ROUND((CachTinhDiem!$B$23*K1832+CachTinhDiem!$B$24*L1832)*N1832,1)</f>
        <v>0</v>
      </c>
      <c r="P1832" s="19" t="s">
        <v>3227</v>
      </c>
    </row>
    <row r="1833" spans="1:16" ht="15" customHeight="1" x14ac:dyDescent="0.35">
      <c r="A1833" s="18" t="s">
        <v>1543</v>
      </c>
      <c r="B1833" s="18" t="s">
        <v>3226</v>
      </c>
      <c r="C1833" s="18" t="s">
        <v>138</v>
      </c>
      <c r="D1833" s="19">
        <v>5</v>
      </c>
      <c r="E1833" s="19">
        <v>10</v>
      </c>
      <c r="F1833" s="19">
        <v>15</v>
      </c>
      <c r="G1833" s="19">
        <v>4</v>
      </c>
      <c r="H1833" s="19">
        <v>2</v>
      </c>
      <c r="I1833" s="19">
        <v>4</v>
      </c>
      <c r="J1833" s="19">
        <v>2</v>
      </c>
      <c r="K1833" s="20">
        <f>ROUND(1+(SUMPRODUCT(INDEX(CachTinhDiem!$B$8:$E$11,MATCH($B1833,CachTinhDiem!$A$8:$A$11,0),0),$G1833:$J1833)-1)*9/4,1)</f>
        <v>5.5</v>
      </c>
      <c r="L1833" s="20">
        <f>ROUND(1+(INDEX(CachTinhDiem!$B$15:$E$20,MATCH($C1833,CachTinhDiem!$A$15:$A$20,0),MATCH($B1833,CachTinhDiem!$B$14:$E$14,0))-1)*9/4,1)</f>
        <v>7.8</v>
      </c>
      <c r="M1833" s="19">
        <f t="shared" si="28"/>
        <v>5</v>
      </c>
      <c r="N1833" s="23">
        <f>MAX(0,1-M1833*CachTinhDiem!$B$25)</f>
        <v>0.5</v>
      </c>
      <c r="O1833" s="20">
        <f>ROUND((CachTinhDiem!$B$23*K1833+CachTinhDiem!$B$24*L1833)*N1833,1)</f>
        <v>3.1</v>
      </c>
      <c r="P1833" s="19" t="s">
        <v>3225</v>
      </c>
    </row>
    <row r="1834" spans="1:16" ht="15" customHeight="1" x14ac:dyDescent="0.35">
      <c r="A1834" s="18" t="s">
        <v>2006</v>
      </c>
      <c r="B1834" s="18" t="s">
        <v>3228</v>
      </c>
      <c r="C1834" s="18" t="s">
        <v>115</v>
      </c>
      <c r="D1834" s="19">
        <v>24</v>
      </c>
      <c r="E1834" s="19">
        <v>38</v>
      </c>
      <c r="F1834" s="19">
        <v>40</v>
      </c>
      <c r="G1834" s="19">
        <v>2</v>
      </c>
      <c r="H1834" s="19">
        <v>5</v>
      </c>
      <c r="I1834" s="19">
        <v>5</v>
      </c>
      <c r="J1834" s="19">
        <v>3</v>
      </c>
      <c r="K1834" s="20">
        <f>ROUND(1+(SUMPRODUCT(INDEX(CachTinhDiem!$B$8:$E$11,MATCH($B1834,CachTinhDiem!$A$8:$A$11,0),0),$G1834:$J1834)-1)*9/4,1)</f>
        <v>7.3</v>
      </c>
      <c r="L1834" s="20">
        <f>ROUND(1+(INDEX(CachTinhDiem!$B$15:$E$20,MATCH($C1834,CachTinhDiem!$A$15:$A$20,0),MATCH($B1834,CachTinhDiem!$B$14:$E$14,0))-1)*9/4,1)</f>
        <v>5.5</v>
      </c>
      <c r="M1834" s="19">
        <f t="shared" si="28"/>
        <v>2</v>
      </c>
      <c r="N1834" s="23">
        <f>MAX(0,1-M1834*CachTinhDiem!$B$25)</f>
        <v>0.8</v>
      </c>
      <c r="O1834" s="20">
        <f>ROUND((CachTinhDiem!$B$23*K1834+CachTinhDiem!$B$24*L1834)*N1834,1)</f>
        <v>5.4</v>
      </c>
      <c r="P1834" s="19" t="s">
        <v>3227</v>
      </c>
    </row>
    <row r="1835" spans="1:16" ht="15" customHeight="1" x14ac:dyDescent="0.35">
      <c r="A1835" s="18" t="s">
        <v>2160</v>
      </c>
      <c r="B1835" s="18" t="s">
        <v>3228</v>
      </c>
      <c r="C1835" s="18" t="s">
        <v>103</v>
      </c>
      <c r="D1835" s="19">
        <v>20</v>
      </c>
      <c r="E1835" s="19">
        <v>37</v>
      </c>
      <c r="F1835" s="19">
        <v>12</v>
      </c>
      <c r="G1835" s="19">
        <v>2</v>
      </c>
      <c r="H1835" s="19">
        <v>4</v>
      </c>
      <c r="I1835" s="19">
        <v>4</v>
      </c>
      <c r="J1835" s="19">
        <v>5</v>
      </c>
      <c r="K1835" s="20">
        <f>ROUND(1+(SUMPRODUCT(INDEX(CachTinhDiem!$B$8:$E$11,MATCH($B1835,CachTinhDiem!$A$8:$A$11,0),0),$G1835:$J1835)-1)*9/4,1)</f>
        <v>9.1</v>
      </c>
      <c r="L1835" s="20">
        <f>ROUND(1+(INDEX(CachTinhDiem!$B$15:$E$20,MATCH($C1835,CachTinhDiem!$A$15:$A$20,0),MATCH($B1835,CachTinhDiem!$B$14:$E$14,0))-1)*9/4,1)</f>
        <v>10</v>
      </c>
      <c r="M1835" s="19">
        <f t="shared" si="28"/>
        <v>8</v>
      </c>
      <c r="N1835" s="23">
        <f>MAX(0,1-M1835*CachTinhDiem!$B$25)</f>
        <v>0.19999999999999996</v>
      </c>
      <c r="O1835" s="20">
        <f>ROUND((CachTinhDiem!$B$23*K1835+CachTinhDiem!$B$24*L1835)*N1835,1)</f>
        <v>1.9</v>
      </c>
      <c r="P1835" s="19" t="s">
        <v>3227</v>
      </c>
    </row>
    <row r="1836" spans="1:16" ht="15" customHeight="1" x14ac:dyDescent="0.35">
      <c r="A1836" s="18" t="s">
        <v>2028</v>
      </c>
      <c r="B1836" s="18" t="s">
        <v>3229</v>
      </c>
      <c r="C1836" s="18" t="s">
        <v>115</v>
      </c>
      <c r="D1836" s="19">
        <v>9</v>
      </c>
      <c r="E1836" s="19">
        <v>23</v>
      </c>
      <c r="F1836" s="19">
        <v>36</v>
      </c>
      <c r="G1836" s="19">
        <v>3</v>
      </c>
      <c r="H1836" s="19">
        <v>3</v>
      </c>
      <c r="I1836" s="19">
        <v>2</v>
      </c>
      <c r="J1836" s="19">
        <v>2</v>
      </c>
      <c r="K1836" s="20">
        <f>ROUND(1+(SUMPRODUCT(INDEX(CachTinhDiem!$B$8:$E$11,MATCH($B1836,CachTinhDiem!$A$8:$A$11,0),0),$G1836:$J1836)-1)*9/4,1)</f>
        <v>4.2</v>
      </c>
      <c r="L1836" s="20">
        <f>ROUND(1+(INDEX(CachTinhDiem!$B$15:$E$20,MATCH($C1836,CachTinhDiem!$A$15:$A$20,0),MATCH($B1836,CachTinhDiem!$B$14:$E$14,0))-1)*9/4,1)</f>
        <v>10</v>
      </c>
      <c r="M1836" s="19">
        <f t="shared" si="28"/>
        <v>13</v>
      </c>
      <c r="N1836" s="23">
        <f>MAX(0,1-M1836*CachTinhDiem!$B$25)</f>
        <v>0</v>
      </c>
      <c r="O1836" s="20">
        <f>ROUND((CachTinhDiem!$B$23*K1836+CachTinhDiem!$B$24*L1836)*N1836,1)</f>
        <v>0</v>
      </c>
      <c r="P1836" s="19" t="s">
        <v>3225</v>
      </c>
    </row>
    <row r="1837" spans="1:16" ht="15" customHeight="1" x14ac:dyDescent="0.35">
      <c r="A1837" s="18" t="s">
        <v>1181</v>
      </c>
      <c r="B1837" s="18" t="s">
        <v>3229</v>
      </c>
      <c r="C1837" s="18" t="s">
        <v>90</v>
      </c>
      <c r="D1837" s="19">
        <v>9</v>
      </c>
      <c r="E1837" s="19">
        <v>24</v>
      </c>
      <c r="F1837" s="19">
        <v>8</v>
      </c>
      <c r="G1837" s="19">
        <v>2</v>
      </c>
      <c r="H1837" s="19">
        <v>4</v>
      </c>
      <c r="I1837" s="19">
        <v>3</v>
      </c>
      <c r="J1837" s="19">
        <v>3</v>
      </c>
      <c r="K1837" s="20">
        <f>ROUND(1+(SUMPRODUCT(INDEX(CachTinhDiem!$B$8:$E$11,MATCH($B1837,CachTinhDiem!$A$8:$A$11,0),0),$G1837:$J1837)-1)*9/4,1)</f>
        <v>6</v>
      </c>
      <c r="L1837" s="20">
        <f>ROUND(1+(INDEX(CachTinhDiem!$B$15:$E$20,MATCH($C1837,CachTinhDiem!$A$15:$A$20,0),MATCH($B1837,CachTinhDiem!$B$14:$E$14,0))-1)*9/4,1)</f>
        <v>7.8</v>
      </c>
      <c r="M1837" s="19">
        <f t="shared" si="28"/>
        <v>1</v>
      </c>
      <c r="N1837" s="23">
        <f>MAX(0,1-M1837*CachTinhDiem!$B$25)</f>
        <v>0.9</v>
      </c>
      <c r="O1837" s="20">
        <f>ROUND((CachTinhDiem!$B$23*K1837+CachTinhDiem!$B$24*L1837)*N1837,1)</f>
        <v>5.9</v>
      </c>
      <c r="P1837" s="19" t="s">
        <v>3227</v>
      </c>
    </row>
    <row r="1838" spans="1:16" ht="15" customHeight="1" x14ac:dyDescent="0.35">
      <c r="A1838" s="18" t="s">
        <v>1960</v>
      </c>
      <c r="B1838" s="18" t="s">
        <v>3228</v>
      </c>
      <c r="C1838" s="18" t="s">
        <v>150</v>
      </c>
      <c r="D1838" s="19">
        <v>13</v>
      </c>
      <c r="E1838" s="19">
        <v>29</v>
      </c>
      <c r="F1838" s="19">
        <v>31</v>
      </c>
      <c r="G1838" s="19">
        <v>3</v>
      </c>
      <c r="H1838" s="19">
        <v>2</v>
      </c>
      <c r="I1838" s="19">
        <v>5</v>
      </c>
      <c r="J1838" s="19">
        <v>2</v>
      </c>
      <c r="K1838" s="20">
        <f>ROUND(1+(SUMPRODUCT(INDEX(CachTinhDiem!$B$8:$E$11,MATCH($B1838,CachTinhDiem!$A$8:$A$11,0),0),$G1838:$J1838)-1)*9/4,1)</f>
        <v>4.5999999999999996</v>
      </c>
      <c r="L1838" s="20">
        <f>ROUND(1+(INDEX(CachTinhDiem!$B$15:$E$20,MATCH($C1838,CachTinhDiem!$A$15:$A$20,0),MATCH($B1838,CachTinhDiem!$B$14:$E$14,0))-1)*9/4,1)</f>
        <v>5.5</v>
      </c>
      <c r="M1838" s="19">
        <f t="shared" si="28"/>
        <v>2</v>
      </c>
      <c r="N1838" s="23">
        <f>MAX(0,1-M1838*CachTinhDiem!$B$25)</f>
        <v>0.8</v>
      </c>
      <c r="O1838" s="20">
        <f>ROUND((CachTinhDiem!$B$23*K1838+CachTinhDiem!$B$24*L1838)*N1838,1)</f>
        <v>3.9</v>
      </c>
      <c r="P1838" s="19" t="s">
        <v>3227</v>
      </c>
    </row>
    <row r="1839" spans="1:16" ht="15" customHeight="1" x14ac:dyDescent="0.35">
      <c r="A1839" s="18" t="s">
        <v>1621</v>
      </c>
      <c r="B1839" s="18" t="s">
        <v>3226</v>
      </c>
      <c r="C1839" s="18" t="s">
        <v>138</v>
      </c>
      <c r="D1839" s="19">
        <v>5</v>
      </c>
      <c r="E1839" s="19">
        <v>10</v>
      </c>
      <c r="F1839" s="19">
        <v>35</v>
      </c>
      <c r="G1839" s="19">
        <v>4</v>
      </c>
      <c r="H1839" s="19">
        <v>1</v>
      </c>
      <c r="I1839" s="19">
        <v>4</v>
      </c>
      <c r="J1839" s="19">
        <v>2</v>
      </c>
      <c r="K1839" s="20">
        <f>ROUND(1+(SUMPRODUCT(INDEX(CachTinhDiem!$B$8:$E$11,MATCH($B1839,CachTinhDiem!$A$8:$A$11,0),0),$G1839:$J1839)-1)*9/4,1)</f>
        <v>4.8</v>
      </c>
      <c r="L1839" s="20">
        <f>ROUND(1+(INDEX(CachTinhDiem!$B$15:$E$20,MATCH($C1839,CachTinhDiem!$A$15:$A$20,0),MATCH($B1839,CachTinhDiem!$B$14:$E$14,0))-1)*9/4,1)</f>
        <v>7.8</v>
      </c>
      <c r="M1839" s="19">
        <f t="shared" si="28"/>
        <v>25</v>
      </c>
      <c r="N1839" s="23">
        <f>MAX(0,1-M1839*CachTinhDiem!$B$25)</f>
        <v>0</v>
      </c>
      <c r="O1839" s="20">
        <f>ROUND((CachTinhDiem!$B$23*K1839+CachTinhDiem!$B$24*L1839)*N1839,1)</f>
        <v>0</v>
      </c>
      <c r="P1839" s="19" t="s">
        <v>3227</v>
      </c>
    </row>
    <row r="1840" spans="1:16" ht="15" customHeight="1" x14ac:dyDescent="0.35">
      <c r="A1840" s="18" t="s">
        <v>1361</v>
      </c>
      <c r="B1840" s="18" t="s">
        <v>3229</v>
      </c>
      <c r="C1840" s="18" t="s">
        <v>90</v>
      </c>
      <c r="D1840" s="19">
        <v>5</v>
      </c>
      <c r="E1840" s="19">
        <v>13</v>
      </c>
      <c r="F1840" s="19">
        <v>26</v>
      </c>
      <c r="G1840" s="19">
        <v>4</v>
      </c>
      <c r="H1840" s="19">
        <v>1</v>
      </c>
      <c r="I1840" s="19">
        <v>2</v>
      </c>
      <c r="J1840" s="19">
        <v>2</v>
      </c>
      <c r="K1840" s="20">
        <f>ROUND(1+(SUMPRODUCT(INDEX(CachTinhDiem!$B$8:$E$11,MATCH($B1840,CachTinhDiem!$A$8:$A$11,0),0),$G1840:$J1840)-1)*9/4,1)</f>
        <v>3</v>
      </c>
      <c r="L1840" s="20">
        <f>ROUND(1+(INDEX(CachTinhDiem!$B$15:$E$20,MATCH($C1840,CachTinhDiem!$A$15:$A$20,0),MATCH($B1840,CachTinhDiem!$B$14:$E$14,0))-1)*9/4,1)</f>
        <v>7.8</v>
      </c>
      <c r="M1840" s="19">
        <f t="shared" si="28"/>
        <v>13</v>
      </c>
      <c r="N1840" s="23">
        <f>MAX(0,1-M1840*CachTinhDiem!$B$25)</f>
        <v>0</v>
      </c>
      <c r="O1840" s="20">
        <f>ROUND((CachTinhDiem!$B$23*K1840+CachTinhDiem!$B$24*L1840)*N1840,1)</f>
        <v>0</v>
      </c>
      <c r="P1840" s="19" t="s">
        <v>3227</v>
      </c>
    </row>
    <row r="1841" spans="1:16" ht="15" customHeight="1" x14ac:dyDescent="0.35">
      <c r="A1841" s="18" t="s">
        <v>694</v>
      </c>
      <c r="B1841" s="18" t="s">
        <v>3224</v>
      </c>
      <c r="C1841" s="18" t="s">
        <v>103</v>
      </c>
      <c r="D1841" s="19">
        <v>8</v>
      </c>
      <c r="E1841" s="19">
        <v>24</v>
      </c>
      <c r="F1841" s="19">
        <v>31</v>
      </c>
      <c r="G1841" s="19">
        <v>4</v>
      </c>
      <c r="H1841" s="19">
        <v>2</v>
      </c>
      <c r="I1841" s="19">
        <v>3</v>
      </c>
      <c r="J1841" s="19">
        <v>5</v>
      </c>
      <c r="K1841" s="20">
        <f>ROUND(1+(SUMPRODUCT(INDEX(CachTinhDiem!$B$8:$E$11,MATCH($B1841,CachTinhDiem!$A$8:$A$11,0),0),$G1841:$J1841)-1)*9/4,1)</f>
        <v>6</v>
      </c>
      <c r="L1841" s="20">
        <f>ROUND(1+(INDEX(CachTinhDiem!$B$15:$E$20,MATCH($C1841,CachTinhDiem!$A$15:$A$20,0),MATCH($B1841,CachTinhDiem!$B$14:$E$14,0))-1)*9/4,1)</f>
        <v>3.3</v>
      </c>
      <c r="M1841" s="19">
        <f t="shared" si="28"/>
        <v>7</v>
      </c>
      <c r="N1841" s="23">
        <f>MAX(0,1-M1841*CachTinhDiem!$B$25)</f>
        <v>0.29999999999999993</v>
      </c>
      <c r="O1841" s="20">
        <f>ROUND((CachTinhDiem!$B$23*K1841+CachTinhDiem!$B$24*L1841)*N1841,1)</f>
        <v>1.6</v>
      </c>
      <c r="P1841" s="19" t="s">
        <v>3227</v>
      </c>
    </row>
    <row r="1842" spans="1:16" ht="15" customHeight="1" x14ac:dyDescent="0.35">
      <c r="A1842" s="18" t="s">
        <v>1151</v>
      </c>
      <c r="B1842" s="18" t="s">
        <v>3229</v>
      </c>
      <c r="C1842" s="18" t="s">
        <v>115</v>
      </c>
      <c r="D1842" s="19">
        <v>9</v>
      </c>
      <c r="E1842" s="19">
        <v>26</v>
      </c>
      <c r="F1842" s="19">
        <v>6</v>
      </c>
      <c r="G1842" s="19">
        <v>3</v>
      </c>
      <c r="H1842" s="19">
        <v>2</v>
      </c>
      <c r="I1842" s="19">
        <v>3</v>
      </c>
      <c r="J1842" s="19">
        <v>3</v>
      </c>
      <c r="K1842" s="20">
        <f>ROUND(1+(SUMPRODUCT(INDEX(CachTinhDiem!$B$8:$E$11,MATCH($B1842,CachTinhDiem!$A$8:$A$11,0),0),$G1842:$J1842)-1)*9/4,1)</f>
        <v>4.8</v>
      </c>
      <c r="L1842" s="20">
        <f>ROUND(1+(INDEX(CachTinhDiem!$B$15:$E$20,MATCH($C1842,CachTinhDiem!$A$15:$A$20,0),MATCH($B1842,CachTinhDiem!$B$14:$E$14,0))-1)*9/4,1)</f>
        <v>10</v>
      </c>
      <c r="M1842" s="19">
        <f t="shared" si="28"/>
        <v>3</v>
      </c>
      <c r="N1842" s="23">
        <f>MAX(0,1-M1842*CachTinhDiem!$B$25)</f>
        <v>0.7</v>
      </c>
      <c r="O1842" s="20">
        <f>ROUND((CachTinhDiem!$B$23*K1842+CachTinhDiem!$B$24*L1842)*N1842,1)</f>
        <v>4.5</v>
      </c>
      <c r="P1842" s="19" t="s">
        <v>3227</v>
      </c>
    </row>
    <row r="1843" spans="1:16" ht="15" customHeight="1" x14ac:dyDescent="0.35">
      <c r="A1843" s="18" t="s">
        <v>2982</v>
      </c>
      <c r="B1843" s="18" t="s">
        <v>3224</v>
      </c>
      <c r="C1843" s="18" t="s">
        <v>90</v>
      </c>
      <c r="D1843" s="19">
        <v>23</v>
      </c>
      <c r="E1843" s="19">
        <v>40</v>
      </c>
      <c r="F1843" s="19">
        <v>18</v>
      </c>
      <c r="G1843" s="19">
        <v>1</v>
      </c>
      <c r="H1843" s="19">
        <v>3</v>
      </c>
      <c r="I1843" s="19">
        <v>4</v>
      </c>
      <c r="J1843" s="19">
        <v>2</v>
      </c>
      <c r="K1843" s="20">
        <f>ROUND(1+(SUMPRODUCT(INDEX(CachTinhDiem!$B$8:$E$11,MATCH($B1843,CachTinhDiem!$A$8:$A$11,0),0),$G1843:$J1843)-1)*9/4,1)</f>
        <v>5.5</v>
      </c>
      <c r="L1843" s="20">
        <f>ROUND(1+(INDEX(CachTinhDiem!$B$15:$E$20,MATCH($C1843,CachTinhDiem!$A$15:$A$20,0),MATCH($B1843,CachTinhDiem!$B$14:$E$14,0))-1)*9/4,1)</f>
        <v>5.5</v>
      </c>
      <c r="M1843" s="19">
        <f t="shared" si="28"/>
        <v>5</v>
      </c>
      <c r="N1843" s="23">
        <f>MAX(0,1-M1843*CachTinhDiem!$B$25)</f>
        <v>0.5</v>
      </c>
      <c r="O1843" s="20">
        <f>ROUND((CachTinhDiem!$B$23*K1843+CachTinhDiem!$B$24*L1843)*N1843,1)</f>
        <v>2.8</v>
      </c>
      <c r="P1843" s="19" t="s">
        <v>3227</v>
      </c>
    </row>
    <row r="1844" spans="1:16" ht="15" customHeight="1" x14ac:dyDescent="0.35">
      <c r="A1844" s="18" t="s">
        <v>3097</v>
      </c>
      <c r="B1844" s="18" t="s">
        <v>3229</v>
      </c>
      <c r="C1844" s="18" t="s">
        <v>138</v>
      </c>
      <c r="D1844" s="19">
        <v>21</v>
      </c>
      <c r="E1844" s="19">
        <v>40</v>
      </c>
      <c r="F1844" s="19">
        <v>15</v>
      </c>
      <c r="G1844" s="19">
        <v>1</v>
      </c>
      <c r="H1844" s="19">
        <v>3</v>
      </c>
      <c r="I1844" s="19">
        <v>4</v>
      </c>
      <c r="J1844" s="19">
        <v>2</v>
      </c>
      <c r="K1844" s="20">
        <f>ROUND(1+(SUMPRODUCT(INDEX(CachTinhDiem!$B$8:$E$11,MATCH($B1844,CachTinhDiem!$A$8:$A$11,0),0),$G1844:$J1844)-1)*9/4,1)</f>
        <v>5.0999999999999996</v>
      </c>
      <c r="L1844" s="20">
        <f>ROUND(1+(INDEX(CachTinhDiem!$B$15:$E$20,MATCH($C1844,CachTinhDiem!$A$15:$A$20,0),MATCH($B1844,CachTinhDiem!$B$14:$E$14,0))-1)*9/4,1)</f>
        <v>7.8</v>
      </c>
      <c r="M1844" s="19">
        <f t="shared" si="28"/>
        <v>6</v>
      </c>
      <c r="N1844" s="23">
        <f>MAX(0,1-M1844*CachTinhDiem!$B$25)</f>
        <v>0.39999999999999991</v>
      </c>
      <c r="O1844" s="20">
        <f>ROUND((CachTinhDiem!$B$23*K1844+CachTinhDiem!$B$24*L1844)*N1844,1)</f>
        <v>2.4</v>
      </c>
      <c r="P1844" s="19" t="s">
        <v>3225</v>
      </c>
    </row>
    <row r="1845" spans="1:16" ht="15" customHeight="1" x14ac:dyDescent="0.35">
      <c r="A1845" s="18" t="s">
        <v>1812</v>
      </c>
      <c r="B1845" s="18" t="s">
        <v>3229</v>
      </c>
      <c r="C1845" s="18" t="s">
        <v>103</v>
      </c>
      <c r="D1845" s="19">
        <v>20</v>
      </c>
      <c r="E1845" s="19">
        <v>37</v>
      </c>
      <c r="F1845" s="19">
        <v>16</v>
      </c>
      <c r="G1845" s="19">
        <v>2</v>
      </c>
      <c r="H1845" s="19">
        <v>5</v>
      </c>
      <c r="I1845" s="19">
        <v>4</v>
      </c>
      <c r="J1845" s="19">
        <v>3</v>
      </c>
      <c r="K1845" s="20">
        <f>ROUND(1+(SUMPRODUCT(INDEX(CachTinhDiem!$B$8:$E$11,MATCH($B1845,CachTinhDiem!$A$8:$A$11,0),0),$G1845:$J1845)-1)*9/4,1)</f>
        <v>7.3</v>
      </c>
      <c r="L1845" s="20">
        <f>ROUND(1+(INDEX(CachTinhDiem!$B$15:$E$20,MATCH($C1845,CachTinhDiem!$A$15:$A$20,0),MATCH($B1845,CachTinhDiem!$B$14:$E$14,0))-1)*9/4,1)</f>
        <v>7.8</v>
      </c>
      <c r="M1845" s="19">
        <f t="shared" si="28"/>
        <v>4</v>
      </c>
      <c r="N1845" s="23">
        <f>MAX(0,1-M1845*CachTinhDiem!$B$25)</f>
        <v>0.6</v>
      </c>
      <c r="O1845" s="20">
        <f>ROUND((CachTinhDiem!$B$23*K1845+CachTinhDiem!$B$24*L1845)*N1845,1)</f>
        <v>4.5</v>
      </c>
      <c r="P1845" s="19" t="s">
        <v>3225</v>
      </c>
    </row>
    <row r="1846" spans="1:16" ht="15" customHeight="1" x14ac:dyDescent="0.35">
      <c r="A1846" s="18" t="s">
        <v>2650</v>
      </c>
      <c r="B1846" s="18" t="s">
        <v>3229</v>
      </c>
      <c r="C1846" s="18" t="s">
        <v>103</v>
      </c>
      <c r="D1846" s="19">
        <v>16</v>
      </c>
      <c r="E1846" s="19">
        <v>34</v>
      </c>
      <c r="F1846" s="19">
        <v>16</v>
      </c>
      <c r="G1846" s="19">
        <v>2</v>
      </c>
      <c r="H1846" s="19">
        <v>1</v>
      </c>
      <c r="I1846" s="19">
        <v>4</v>
      </c>
      <c r="J1846" s="19">
        <v>4</v>
      </c>
      <c r="K1846" s="20">
        <f>ROUND(1+(SUMPRODUCT(INDEX(CachTinhDiem!$B$8:$E$11,MATCH($B1846,CachTinhDiem!$A$8:$A$11,0),0),$G1846:$J1846)-1)*9/4,1)</f>
        <v>5.3</v>
      </c>
      <c r="L1846" s="20">
        <f>ROUND(1+(INDEX(CachTinhDiem!$B$15:$E$20,MATCH($C1846,CachTinhDiem!$A$15:$A$20,0),MATCH($B1846,CachTinhDiem!$B$14:$E$14,0))-1)*9/4,1)</f>
        <v>7.8</v>
      </c>
      <c r="M1846" s="19">
        <f t="shared" si="28"/>
        <v>0</v>
      </c>
      <c r="N1846" s="23">
        <f>MAX(0,1-M1846*CachTinhDiem!$B$25)</f>
        <v>1</v>
      </c>
      <c r="O1846" s="20">
        <f>ROUND((CachTinhDiem!$B$23*K1846+CachTinhDiem!$B$24*L1846)*N1846,1)</f>
        <v>6.1</v>
      </c>
      <c r="P1846" s="19" t="s">
        <v>3227</v>
      </c>
    </row>
    <row r="1847" spans="1:16" ht="15" customHeight="1" x14ac:dyDescent="0.35">
      <c r="A1847" s="18" t="s">
        <v>3066</v>
      </c>
      <c r="B1847" s="18" t="s">
        <v>3228</v>
      </c>
      <c r="C1847" s="18" t="s">
        <v>103</v>
      </c>
      <c r="D1847" s="19">
        <v>22</v>
      </c>
      <c r="E1847" s="19">
        <v>40</v>
      </c>
      <c r="F1847" s="19">
        <v>24</v>
      </c>
      <c r="G1847" s="19">
        <v>2</v>
      </c>
      <c r="H1847" s="19">
        <v>4</v>
      </c>
      <c r="I1847" s="19">
        <v>3</v>
      </c>
      <c r="J1847" s="19">
        <v>4</v>
      </c>
      <c r="K1847" s="20">
        <f>ROUND(1+(SUMPRODUCT(INDEX(CachTinhDiem!$B$8:$E$11,MATCH($B1847,CachTinhDiem!$A$8:$A$11,0),0),$G1847:$J1847)-1)*9/4,1)</f>
        <v>7.3</v>
      </c>
      <c r="L1847" s="20">
        <f>ROUND(1+(INDEX(CachTinhDiem!$B$15:$E$20,MATCH($C1847,CachTinhDiem!$A$15:$A$20,0),MATCH($B1847,CachTinhDiem!$B$14:$E$14,0))-1)*9/4,1)</f>
        <v>10</v>
      </c>
      <c r="M1847" s="19">
        <f t="shared" si="28"/>
        <v>0</v>
      </c>
      <c r="N1847" s="23">
        <f>MAX(0,1-M1847*CachTinhDiem!$B$25)</f>
        <v>1</v>
      </c>
      <c r="O1847" s="20">
        <f>ROUND((CachTinhDiem!$B$23*K1847+CachTinhDiem!$B$24*L1847)*N1847,1)</f>
        <v>8.1</v>
      </c>
      <c r="P1847" s="19" t="s">
        <v>3227</v>
      </c>
    </row>
    <row r="1848" spans="1:16" ht="15" customHeight="1" x14ac:dyDescent="0.35">
      <c r="A1848" s="18" t="s">
        <v>2891</v>
      </c>
      <c r="B1848" s="18" t="s">
        <v>3224</v>
      </c>
      <c r="C1848" s="18" t="s">
        <v>115</v>
      </c>
      <c r="D1848" s="19">
        <v>16</v>
      </c>
      <c r="E1848" s="19">
        <v>36</v>
      </c>
      <c r="F1848" s="19">
        <v>20</v>
      </c>
      <c r="G1848" s="19">
        <v>2</v>
      </c>
      <c r="H1848" s="19">
        <v>4</v>
      </c>
      <c r="I1848" s="19">
        <v>4</v>
      </c>
      <c r="J1848" s="19">
        <v>4</v>
      </c>
      <c r="K1848" s="20">
        <f>ROUND(1+(SUMPRODUCT(INDEX(CachTinhDiem!$B$8:$E$11,MATCH($B1848,CachTinhDiem!$A$8:$A$11,0),0),$G1848:$J1848)-1)*9/4,1)</f>
        <v>6.9</v>
      </c>
      <c r="L1848" s="20">
        <f>ROUND(1+(INDEX(CachTinhDiem!$B$15:$E$20,MATCH($C1848,CachTinhDiem!$A$15:$A$20,0),MATCH($B1848,CachTinhDiem!$B$14:$E$14,0))-1)*9/4,1)</f>
        <v>7.8</v>
      </c>
      <c r="M1848" s="19">
        <f t="shared" si="28"/>
        <v>0</v>
      </c>
      <c r="N1848" s="23">
        <f>MAX(0,1-M1848*CachTinhDiem!$B$25)</f>
        <v>1</v>
      </c>
      <c r="O1848" s="20">
        <f>ROUND((CachTinhDiem!$B$23*K1848+CachTinhDiem!$B$24*L1848)*N1848,1)</f>
        <v>7.2</v>
      </c>
      <c r="P1848" s="19" t="s">
        <v>3227</v>
      </c>
    </row>
    <row r="1849" spans="1:16" ht="15" customHeight="1" x14ac:dyDescent="0.35">
      <c r="A1849" s="18" t="s">
        <v>1387</v>
      </c>
      <c r="B1849" s="18" t="s">
        <v>3224</v>
      </c>
      <c r="C1849" s="18" t="s">
        <v>115</v>
      </c>
      <c r="D1849" s="19">
        <v>5</v>
      </c>
      <c r="E1849" s="19">
        <v>14</v>
      </c>
      <c r="F1849" s="19">
        <v>25</v>
      </c>
      <c r="G1849" s="19">
        <v>4</v>
      </c>
      <c r="H1849" s="19">
        <v>1</v>
      </c>
      <c r="I1849" s="19">
        <v>3</v>
      </c>
      <c r="J1849" s="19">
        <v>3</v>
      </c>
      <c r="K1849" s="20">
        <f>ROUND(1+(SUMPRODUCT(INDEX(CachTinhDiem!$B$8:$E$11,MATCH($B1849,CachTinhDiem!$A$8:$A$11,0),0),$G1849:$J1849)-1)*9/4,1)</f>
        <v>5.0999999999999996</v>
      </c>
      <c r="L1849" s="20">
        <f>ROUND(1+(INDEX(CachTinhDiem!$B$15:$E$20,MATCH($C1849,CachTinhDiem!$A$15:$A$20,0),MATCH($B1849,CachTinhDiem!$B$14:$E$14,0))-1)*9/4,1)</f>
        <v>7.8</v>
      </c>
      <c r="M1849" s="19">
        <f t="shared" si="28"/>
        <v>11</v>
      </c>
      <c r="N1849" s="23">
        <f>MAX(0,1-M1849*CachTinhDiem!$B$25)</f>
        <v>0</v>
      </c>
      <c r="O1849" s="20">
        <f>ROUND((CachTinhDiem!$B$23*K1849+CachTinhDiem!$B$24*L1849)*N1849,1)</f>
        <v>0</v>
      </c>
      <c r="P1849" s="19" t="s">
        <v>3227</v>
      </c>
    </row>
    <row r="1850" spans="1:16" ht="15" customHeight="1" x14ac:dyDescent="0.35">
      <c r="A1850" s="18" t="s">
        <v>155</v>
      </c>
      <c r="B1850" s="18" t="s">
        <v>3224</v>
      </c>
      <c r="C1850" s="18" t="s">
        <v>103</v>
      </c>
      <c r="D1850" s="19">
        <v>7</v>
      </c>
      <c r="E1850" s="19">
        <v>19</v>
      </c>
      <c r="F1850" s="19">
        <v>5</v>
      </c>
      <c r="G1850" s="19">
        <v>4</v>
      </c>
      <c r="H1850" s="19">
        <v>2</v>
      </c>
      <c r="I1850" s="19">
        <v>2</v>
      </c>
      <c r="J1850" s="19">
        <v>3</v>
      </c>
      <c r="K1850" s="20">
        <f>ROUND(1+(SUMPRODUCT(INDEX(CachTinhDiem!$B$8:$E$11,MATCH($B1850,CachTinhDiem!$A$8:$A$11,0),0),$G1850:$J1850)-1)*9/4,1)</f>
        <v>4.4000000000000004</v>
      </c>
      <c r="L1850" s="20">
        <f>ROUND(1+(INDEX(CachTinhDiem!$B$15:$E$20,MATCH($C1850,CachTinhDiem!$A$15:$A$20,0),MATCH($B1850,CachTinhDiem!$B$14:$E$14,0))-1)*9/4,1)</f>
        <v>3.3</v>
      </c>
      <c r="M1850" s="19">
        <f t="shared" si="28"/>
        <v>2</v>
      </c>
      <c r="N1850" s="23">
        <f>MAX(0,1-M1850*CachTinhDiem!$B$25)</f>
        <v>0.8</v>
      </c>
      <c r="O1850" s="20">
        <f>ROUND((CachTinhDiem!$B$23*K1850+CachTinhDiem!$B$24*L1850)*N1850,1)</f>
        <v>3.3</v>
      </c>
      <c r="P1850" s="19" t="s">
        <v>3225</v>
      </c>
    </row>
    <row r="1851" spans="1:16" ht="15" customHeight="1" x14ac:dyDescent="0.35">
      <c r="A1851" s="18" t="s">
        <v>637</v>
      </c>
      <c r="B1851" s="18" t="s">
        <v>3228</v>
      </c>
      <c r="C1851" s="18" t="s">
        <v>138</v>
      </c>
      <c r="D1851" s="19">
        <v>5</v>
      </c>
      <c r="E1851" s="19">
        <v>12</v>
      </c>
      <c r="F1851" s="19">
        <v>33</v>
      </c>
      <c r="G1851" s="19">
        <v>5</v>
      </c>
      <c r="H1851" s="19">
        <v>2</v>
      </c>
      <c r="I1851" s="19">
        <v>2</v>
      </c>
      <c r="J1851" s="19">
        <v>3</v>
      </c>
      <c r="K1851" s="20">
        <f>ROUND(1+(SUMPRODUCT(INDEX(CachTinhDiem!$B$8:$E$11,MATCH($B1851,CachTinhDiem!$A$8:$A$11,0),0),$G1851:$J1851)-1)*9/4,1)</f>
        <v>4.5999999999999996</v>
      </c>
      <c r="L1851" s="20">
        <f>ROUND(1+(INDEX(CachTinhDiem!$B$15:$E$20,MATCH($C1851,CachTinhDiem!$A$15:$A$20,0),MATCH($B1851,CachTinhDiem!$B$14:$E$14,0))-1)*9/4,1)</f>
        <v>1</v>
      </c>
      <c r="M1851" s="19">
        <f t="shared" si="28"/>
        <v>21</v>
      </c>
      <c r="N1851" s="23">
        <f>MAX(0,1-M1851*CachTinhDiem!$B$25)</f>
        <v>0</v>
      </c>
      <c r="O1851" s="20">
        <f>ROUND((CachTinhDiem!$B$23*K1851+CachTinhDiem!$B$24*L1851)*N1851,1)</f>
        <v>0</v>
      </c>
      <c r="P1851" s="19" t="s">
        <v>3227</v>
      </c>
    </row>
    <row r="1852" spans="1:16" ht="15" customHeight="1" x14ac:dyDescent="0.35">
      <c r="A1852" s="18" t="s">
        <v>1207</v>
      </c>
      <c r="B1852" s="18" t="s">
        <v>3229</v>
      </c>
      <c r="C1852" s="18" t="s">
        <v>103</v>
      </c>
      <c r="D1852" s="19">
        <v>5</v>
      </c>
      <c r="E1852" s="19">
        <v>11</v>
      </c>
      <c r="F1852" s="19">
        <v>11</v>
      </c>
      <c r="G1852" s="19">
        <v>5</v>
      </c>
      <c r="H1852" s="19">
        <v>1</v>
      </c>
      <c r="I1852" s="19">
        <v>2</v>
      </c>
      <c r="J1852" s="19">
        <v>5</v>
      </c>
      <c r="K1852" s="20">
        <f>ROUND(1+(SUMPRODUCT(INDEX(CachTinhDiem!$B$8:$E$11,MATCH($B1852,CachTinhDiem!$A$8:$A$11,0),0),$G1852:$J1852)-1)*9/4,1)</f>
        <v>5.3</v>
      </c>
      <c r="L1852" s="20">
        <f>ROUND(1+(INDEX(CachTinhDiem!$B$15:$E$20,MATCH($C1852,CachTinhDiem!$A$15:$A$20,0),MATCH($B1852,CachTinhDiem!$B$14:$E$14,0))-1)*9/4,1)</f>
        <v>7.8</v>
      </c>
      <c r="M1852" s="19">
        <f t="shared" si="28"/>
        <v>0</v>
      </c>
      <c r="N1852" s="23">
        <f>MAX(0,1-M1852*CachTinhDiem!$B$25)</f>
        <v>1</v>
      </c>
      <c r="O1852" s="20">
        <f>ROUND((CachTinhDiem!$B$23*K1852+CachTinhDiem!$B$24*L1852)*N1852,1)</f>
        <v>6.1</v>
      </c>
      <c r="P1852" s="19" t="s">
        <v>3227</v>
      </c>
    </row>
    <row r="1853" spans="1:16" ht="15" customHeight="1" x14ac:dyDescent="0.35">
      <c r="A1853" s="18" t="s">
        <v>2535</v>
      </c>
      <c r="B1853" s="18" t="s">
        <v>3224</v>
      </c>
      <c r="C1853" s="18" t="s">
        <v>103</v>
      </c>
      <c r="D1853" s="19">
        <v>7</v>
      </c>
      <c r="E1853" s="19">
        <v>34</v>
      </c>
      <c r="F1853" s="19">
        <v>36</v>
      </c>
      <c r="G1853" s="19">
        <v>4</v>
      </c>
      <c r="H1853" s="19">
        <v>1</v>
      </c>
      <c r="I1853" s="19">
        <v>4</v>
      </c>
      <c r="J1853" s="19">
        <v>5</v>
      </c>
      <c r="K1853" s="20">
        <f>ROUND(1+(SUMPRODUCT(INDEX(CachTinhDiem!$B$8:$E$11,MATCH($B1853,CachTinhDiem!$A$8:$A$11,0),0),$G1853:$J1853)-1)*9/4,1)</f>
        <v>6.6</v>
      </c>
      <c r="L1853" s="20">
        <f>ROUND(1+(INDEX(CachTinhDiem!$B$15:$E$20,MATCH($C1853,CachTinhDiem!$A$15:$A$20,0),MATCH($B1853,CachTinhDiem!$B$14:$E$14,0))-1)*9/4,1)</f>
        <v>3.3</v>
      </c>
      <c r="M1853" s="19">
        <f t="shared" si="28"/>
        <v>2</v>
      </c>
      <c r="N1853" s="23">
        <f>MAX(0,1-M1853*CachTinhDiem!$B$25)</f>
        <v>0.8</v>
      </c>
      <c r="O1853" s="20">
        <f>ROUND((CachTinhDiem!$B$23*K1853+CachTinhDiem!$B$24*L1853)*N1853,1)</f>
        <v>4.5</v>
      </c>
      <c r="P1853" s="19" t="s">
        <v>3225</v>
      </c>
    </row>
    <row r="1854" spans="1:16" ht="15" customHeight="1" x14ac:dyDescent="0.35">
      <c r="A1854" s="18" t="s">
        <v>107</v>
      </c>
      <c r="B1854" s="18" t="s">
        <v>3224</v>
      </c>
      <c r="C1854" s="18" t="s">
        <v>110</v>
      </c>
      <c r="D1854" s="19">
        <v>20</v>
      </c>
      <c r="E1854" s="19">
        <v>37</v>
      </c>
      <c r="F1854" s="19">
        <v>25</v>
      </c>
      <c r="G1854" s="19">
        <v>2</v>
      </c>
      <c r="H1854" s="19">
        <v>4</v>
      </c>
      <c r="I1854" s="19">
        <v>3</v>
      </c>
      <c r="J1854" s="19">
        <v>2</v>
      </c>
      <c r="K1854" s="20">
        <f>ROUND(1+(SUMPRODUCT(INDEX(CachTinhDiem!$B$8:$E$11,MATCH($B1854,CachTinhDiem!$A$8:$A$11,0),0),$G1854:$J1854)-1)*9/4,1)</f>
        <v>5.3</v>
      </c>
      <c r="L1854" s="20">
        <f>ROUND(1+(INDEX(CachTinhDiem!$B$15:$E$20,MATCH($C1854,CachTinhDiem!$A$15:$A$20,0),MATCH($B1854,CachTinhDiem!$B$14:$E$14,0))-1)*9/4,1)</f>
        <v>5.5</v>
      </c>
      <c r="M1854" s="19">
        <f t="shared" si="28"/>
        <v>0</v>
      </c>
      <c r="N1854" s="23">
        <f>MAX(0,1-M1854*CachTinhDiem!$B$25)</f>
        <v>1</v>
      </c>
      <c r="O1854" s="20">
        <f>ROUND((CachTinhDiem!$B$23*K1854+CachTinhDiem!$B$24*L1854)*N1854,1)</f>
        <v>5.4</v>
      </c>
      <c r="P1854" s="19" t="s">
        <v>3225</v>
      </c>
    </row>
    <row r="1855" spans="1:16" ht="15" customHeight="1" x14ac:dyDescent="0.35">
      <c r="A1855" s="18" t="s">
        <v>1169</v>
      </c>
      <c r="B1855" s="18" t="s">
        <v>3224</v>
      </c>
      <c r="C1855" s="18" t="s">
        <v>103</v>
      </c>
      <c r="D1855" s="19">
        <v>9</v>
      </c>
      <c r="E1855" s="19">
        <v>25</v>
      </c>
      <c r="F1855" s="19">
        <v>26</v>
      </c>
      <c r="G1855" s="19">
        <v>4</v>
      </c>
      <c r="H1855" s="19">
        <v>2</v>
      </c>
      <c r="I1855" s="19">
        <v>2</v>
      </c>
      <c r="J1855" s="19">
        <v>4</v>
      </c>
      <c r="K1855" s="20">
        <f>ROUND(1+(SUMPRODUCT(INDEX(CachTinhDiem!$B$8:$E$11,MATCH($B1855,CachTinhDiem!$A$8:$A$11,0),0),$G1855:$J1855)-1)*9/4,1)</f>
        <v>4.5999999999999996</v>
      </c>
      <c r="L1855" s="20">
        <f>ROUND(1+(INDEX(CachTinhDiem!$B$15:$E$20,MATCH($C1855,CachTinhDiem!$A$15:$A$20,0),MATCH($B1855,CachTinhDiem!$B$14:$E$14,0))-1)*9/4,1)</f>
        <v>3.3</v>
      </c>
      <c r="M1855" s="19">
        <f t="shared" si="28"/>
        <v>1</v>
      </c>
      <c r="N1855" s="23">
        <f>MAX(0,1-M1855*CachTinhDiem!$B$25)</f>
        <v>0.9</v>
      </c>
      <c r="O1855" s="20">
        <f>ROUND((CachTinhDiem!$B$23*K1855+CachTinhDiem!$B$24*L1855)*N1855,1)</f>
        <v>3.8</v>
      </c>
      <c r="P1855" s="19" t="s">
        <v>3227</v>
      </c>
    </row>
    <row r="1856" spans="1:16" ht="15" customHeight="1" x14ac:dyDescent="0.35">
      <c r="A1856" s="18" t="s">
        <v>3034</v>
      </c>
      <c r="B1856" s="18" t="s">
        <v>3224</v>
      </c>
      <c r="C1856" s="18" t="s">
        <v>138</v>
      </c>
      <c r="D1856" s="19">
        <v>21</v>
      </c>
      <c r="E1856" s="19">
        <v>40</v>
      </c>
      <c r="F1856" s="19">
        <v>16</v>
      </c>
      <c r="G1856" s="19">
        <v>2</v>
      </c>
      <c r="H1856" s="19">
        <v>4</v>
      </c>
      <c r="I1856" s="19">
        <v>5</v>
      </c>
      <c r="J1856" s="19">
        <v>2</v>
      </c>
      <c r="K1856" s="20">
        <f>ROUND(1+(SUMPRODUCT(INDEX(CachTinhDiem!$B$8:$E$11,MATCH($B1856,CachTinhDiem!$A$8:$A$11,0),0),$G1856:$J1856)-1)*9/4,1)</f>
        <v>7.5</v>
      </c>
      <c r="L1856" s="20">
        <f>ROUND(1+(INDEX(CachTinhDiem!$B$15:$E$20,MATCH($C1856,CachTinhDiem!$A$15:$A$20,0),MATCH($B1856,CachTinhDiem!$B$14:$E$14,0))-1)*9/4,1)</f>
        <v>10</v>
      </c>
      <c r="M1856" s="19">
        <f t="shared" si="28"/>
        <v>5</v>
      </c>
      <c r="N1856" s="23">
        <f>MAX(0,1-M1856*CachTinhDiem!$B$25)</f>
        <v>0.5</v>
      </c>
      <c r="O1856" s="20">
        <f>ROUND((CachTinhDiem!$B$23*K1856+CachTinhDiem!$B$24*L1856)*N1856,1)</f>
        <v>4.0999999999999996</v>
      </c>
      <c r="P1856" s="19" t="s">
        <v>3225</v>
      </c>
    </row>
    <row r="1857" spans="1:16" ht="15" customHeight="1" x14ac:dyDescent="0.35">
      <c r="A1857" s="18" t="s">
        <v>1079</v>
      </c>
      <c r="B1857" s="18" t="s">
        <v>3226</v>
      </c>
      <c r="C1857" s="18" t="s">
        <v>138</v>
      </c>
      <c r="D1857" s="19">
        <v>27</v>
      </c>
      <c r="E1857" s="19">
        <v>40</v>
      </c>
      <c r="F1857" s="19">
        <v>10</v>
      </c>
      <c r="G1857" s="19">
        <v>2</v>
      </c>
      <c r="H1857" s="19">
        <v>4</v>
      </c>
      <c r="I1857" s="19">
        <v>4</v>
      </c>
      <c r="J1857" s="19">
        <v>4</v>
      </c>
      <c r="K1857" s="20">
        <f>ROUND(1+(SUMPRODUCT(INDEX(CachTinhDiem!$B$8:$E$11,MATCH($B1857,CachTinhDiem!$A$8:$A$11,0),0),$G1857:$J1857)-1)*9/4,1)</f>
        <v>7.8</v>
      </c>
      <c r="L1857" s="20">
        <f>ROUND(1+(INDEX(CachTinhDiem!$B$15:$E$20,MATCH($C1857,CachTinhDiem!$A$15:$A$20,0),MATCH($B1857,CachTinhDiem!$B$14:$E$14,0))-1)*9/4,1)</f>
        <v>7.8</v>
      </c>
      <c r="M1857" s="19">
        <f t="shared" si="28"/>
        <v>17</v>
      </c>
      <c r="N1857" s="23">
        <f>MAX(0,1-M1857*CachTinhDiem!$B$25)</f>
        <v>0</v>
      </c>
      <c r="O1857" s="20">
        <f>ROUND((CachTinhDiem!$B$23*K1857+CachTinhDiem!$B$24*L1857)*N1857,1)</f>
        <v>0</v>
      </c>
      <c r="P1857" s="19" t="s">
        <v>3227</v>
      </c>
    </row>
    <row r="1858" spans="1:16" ht="15" customHeight="1" x14ac:dyDescent="0.35">
      <c r="A1858" s="18" t="s">
        <v>575</v>
      </c>
      <c r="B1858" s="18" t="s">
        <v>3229</v>
      </c>
      <c r="C1858" s="18" t="s">
        <v>110</v>
      </c>
      <c r="D1858" s="19">
        <v>21</v>
      </c>
      <c r="E1858" s="19">
        <v>38</v>
      </c>
      <c r="F1858" s="19">
        <v>36</v>
      </c>
      <c r="G1858" s="19">
        <v>2</v>
      </c>
      <c r="H1858" s="19">
        <v>4</v>
      </c>
      <c r="I1858" s="19">
        <v>3</v>
      </c>
      <c r="J1858" s="19">
        <v>3</v>
      </c>
      <c r="K1858" s="20">
        <f>ROUND(1+(SUMPRODUCT(INDEX(CachTinhDiem!$B$8:$E$11,MATCH($B1858,CachTinhDiem!$A$8:$A$11,0),0),$G1858:$J1858)-1)*9/4,1)</f>
        <v>6</v>
      </c>
      <c r="L1858" s="20">
        <f>ROUND(1+(INDEX(CachTinhDiem!$B$15:$E$20,MATCH($C1858,CachTinhDiem!$A$15:$A$20,0),MATCH($B1858,CachTinhDiem!$B$14:$E$14,0))-1)*9/4,1)</f>
        <v>7.8</v>
      </c>
      <c r="M1858" s="19">
        <f t="shared" ref="M1858:M1921" si="29">MAX(0,$D1858-$F1858,$F1858-$E1858)</f>
        <v>0</v>
      </c>
      <c r="N1858" s="23">
        <f>MAX(0,1-M1858*CachTinhDiem!$B$25)</f>
        <v>1</v>
      </c>
      <c r="O1858" s="20">
        <f>ROUND((CachTinhDiem!$B$23*K1858+CachTinhDiem!$B$24*L1858)*N1858,1)</f>
        <v>6.5</v>
      </c>
      <c r="P1858" s="19" t="s">
        <v>3227</v>
      </c>
    </row>
    <row r="1859" spans="1:16" ht="15" customHeight="1" x14ac:dyDescent="0.35">
      <c r="A1859" s="18" t="s">
        <v>878</v>
      </c>
      <c r="B1859" s="18" t="s">
        <v>3226</v>
      </c>
      <c r="C1859" s="18" t="s">
        <v>90</v>
      </c>
      <c r="D1859" s="19">
        <v>21</v>
      </c>
      <c r="E1859" s="19">
        <v>37</v>
      </c>
      <c r="F1859" s="19">
        <v>29</v>
      </c>
      <c r="G1859" s="19">
        <v>2</v>
      </c>
      <c r="H1859" s="19">
        <v>5</v>
      </c>
      <c r="I1859" s="19">
        <v>2</v>
      </c>
      <c r="J1859" s="19">
        <v>2</v>
      </c>
      <c r="K1859" s="20">
        <f>ROUND(1+(SUMPRODUCT(INDEX(CachTinhDiem!$B$8:$E$11,MATCH($B1859,CachTinhDiem!$A$8:$A$11,0),0),$G1859:$J1859)-1)*9/4,1)</f>
        <v>5.3</v>
      </c>
      <c r="L1859" s="20">
        <f>ROUND(1+(INDEX(CachTinhDiem!$B$15:$E$20,MATCH($C1859,CachTinhDiem!$A$15:$A$20,0),MATCH($B1859,CachTinhDiem!$B$14:$E$14,0))-1)*9/4,1)</f>
        <v>7.8</v>
      </c>
      <c r="M1859" s="19">
        <f t="shared" si="29"/>
        <v>0</v>
      </c>
      <c r="N1859" s="23">
        <f>MAX(0,1-M1859*CachTinhDiem!$B$25)</f>
        <v>1</v>
      </c>
      <c r="O1859" s="20">
        <f>ROUND((CachTinhDiem!$B$23*K1859+CachTinhDiem!$B$24*L1859)*N1859,1)</f>
        <v>6.1</v>
      </c>
      <c r="P1859" s="19" t="s">
        <v>3227</v>
      </c>
    </row>
    <row r="1860" spans="1:16" ht="15" customHeight="1" x14ac:dyDescent="0.35">
      <c r="A1860" s="18" t="s">
        <v>1457</v>
      </c>
      <c r="B1860" s="18" t="s">
        <v>3229</v>
      </c>
      <c r="C1860" s="18" t="s">
        <v>103</v>
      </c>
      <c r="D1860" s="19">
        <v>6</v>
      </c>
      <c r="E1860" s="19">
        <v>22</v>
      </c>
      <c r="F1860" s="19">
        <v>24</v>
      </c>
      <c r="G1860" s="19">
        <v>3</v>
      </c>
      <c r="H1860" s="19">
        <v>3</v>
      </c>
      <c r="I1860" s="19">
        <v>2</v>
      </c>
      <c r="J1860" s="19">
        <v>5</v>
      </c>
      <c r="K1860" s="20">
        <f>ROUND(1+(SUMPRODUCT(INDEX(CachTinhDiem!$B$8:$E$11,MATCH($B1860,CachTinhDiem!$A$8:$A$11,0),0),$G1860:$J1860)-1)*9/4,1)</f>
        <v>6.2</v>
      </c>
      <c r="L1860" s="20">
        <f>ROUND(1+(INDEX(CachTinhDiem!$B$15:$E$20,MATCH($C1860,CachTinhDiem!$A$15:$A$20,0),MATCH($B1860,CachTinhDiem!$B$14:$E$14,0))-1)*9/4,1)</f>
        <v>7.8</v>
      </c>
      <c r="M1860" s="19">
        <f t="shared" si="29"/>
        <v>2</v>
      </c>
      <c r="N1860" s="23">
        <f>MAX(0,1-M1860*CachTinhDiem!$B$25)</f>
        <v>0.8</v>
      </c>
      <c r="O1860" s="20">
        <f>ROUND((CachTinhDiem!$B$23*K1860+CachTinhDiem!$B$24*L1860)*N1860,1)</f>
        <v>5.3</v>
      </c>
      <c r="P1860" s="19" t="s">
        <v>3225</v>
      </c>
    </row>
    <row r="1861" spans="1:16" ht="15" customHeight="1" x14ac:dyDescent="0.35">
      <c r="A1861" s="18" t="s">
        <v>158</v>
      </c>
      <c r="B1861" s="18" t="s">
        <v>3224</v>
      </c>
      <c r="C1861" s="18" t="s">
        <v>90</v>
      </c>
      <c r="D1861" s="19">
        <v>20</v>
      </c>
      <c r="E1861" s="19">
        <v>37</v>
      </c>
      <c r="F1861" s="19">
        <v>28</v>
      </c>
      <c r="G1861" s="19">
        <v>2</v>
      </c>
      <c r="H1861" s="19">
        <v>5</v>
      </c>
      <c r="I1861" s="19">
        <v>2</v>
      </c>
      <c r="J1861" s="19">
        <v>2</v>
      </c>
      <c r="K1861" s="20">
        <f>ROUND(1+(SUMPRODUCT(INDEX(CachTinhDiem!$B$8:$E$11,MATCH($B1861,CachTinhDiem!$A$8:$A$11,0),0),$G1861:$J1861)-1)*9/4,1)</f>
        <v>4.5999999999999996</v>
      </c>
      <c r="L1861" s="20">
        <f>ROUND(1+(INDEX(CachTinhDiem!$B$15:$E$20,MATCH($C1861,CachTinhDiem!$A$15:$A$20,0),MATCH($B1861,CachTinhDiem!$B$14:$E$14,0))-1)*9/4,1)</f>
        <v>5.5</v>
      </c>
      <c r="M1861" s="19">
        <f t="shared" si="29"/>
        <v>0</v>
      </c>
      <c r="N1861" s="23">
        <f>MAX(0,1-M1861*CachTinhDiem!$B$25)</f>
        <v>1</v>
      </c>
      <c r="O1861" s="20">
        <f>ROUND((CachTinhDiem!$B$23*K1861+CachTinhDiem!$B$24*L1861)*N1861,1)</f>
        <v>4.9000000000000004</v>
      </c>
      <c r="P1861" s="19" t="s">
        <v>3227</v>
      </c>
    </row>
    <row r="1862" spans="1:16" ht="15" customHeight="1" x14ac:dyDescent="0.35">
      <c r="A1862" s="18" t="s">
        <v>2362</v>
      </c>
      <c r="B1862" s="18" t="s">
        <v>3226</v>
      </c>
      <c r="C1862" s="18" t="s">
        <v>150</v>
      </c>
      <c r="D1862" s="19">
        <v>23</v>
      </c>
      <c r="E1862" s="19">
        <v>37</v>
      </c>
      <c r="F1862" s="19">
        <v>35</v>
      </c>
      <c r="G1862" s="19">
        <v>1</v>
      </c>
      <c r="H1862" s="19">
        <v>5</v>
      </c>
      <c r="I1862" s="19">
        <v>1</v>
      </c>
      <c r="J1862" s="19">
        <v>4</v>
      </c>
      <c r="K1862" s="20">
        <f>ROUND(1+(SUMPRODUCT(INDEX(CachTinhDiem!$B$8:$E$11,MATCH($B1862,CachTinhDiem!$A$8:$A$11,0),0),$G1862:$J1862)-1)*9/4,1)</f>
        <v>5.0999999999999996</v>
      </c>
      <c r="L1862" s="20">
        <f>ROUND(1+(INDEX(CachTinhDiem!$B$15:$E$20,MATCH($C1862,CachTinhDiem!$A$15:$A$20,0),MATCH($B1862,CachTinhDiem!$B$14:$E$14,0))-1)*9/4,1)</f>
        <v>10</v>
      </c>
      <c r="M1862" s="19">
        <f t="shared" si="29"/>
        <v>0</v>
      </c>
      <c r="N1862" s="23">
        <f>MAX(0,1-M1862*CachTinhDiem!$B$25)</f>
        <v>1</v>
      </c>
      <c r="O1862" s="20">
        <f>ROUND((CachTinhDiem!$B$23*K1862+CachTinhDiem!$B$24*L1862)*N1862,1)</f>
        <v>6.6</v>
      </c>
      <c r="P1862" s="19" t="s">
        <v>3227</v>
      </c>
    </row>
    <row r="1863" spans="1:16" ht="15" customHeight="1" x14ac:dyDescent="0.35">
      <c r="A1863" s="18" t="s">
        <v>1593</v>
      </c>
      <c r="B1863" s="18" t="s">
        <v>3224</v>
      </c>
      <c r="C1863" s="18" t="s">
        <v>115</v>
      </c>
      <c r="D1863" s="19">
        <v>13</v>
      </c>
      <c r="E1863" s="19">
        <v>32</v>
      </c>
      <c r="F1863" s="19">
        <v>8</v>
      </c>
      <c r="G1863" s="19">
        <v>3</v>
      </c>
      <c r="H1863" s="19">
        <v>2</v>
      </c>
      <c r="I1863" s="19">
        <v>2</v>
      </c>
      <c r="J1863" s="19">
        <v>3</v>
      </c>
      <c r="K1863" s="20">
        <f>ROUND(1+(SUMPRODUCT(INDEX(CachTinhDiem!$B$8:$E$11,MATCH($B1863,CachTinhDiem!$A$8:$A$11,0),0),$G1863:$J1863)-1)*9/4,1)</f>
        <v>3.9</v>
      </c>
      <c r="L1863" s="20">
        <f>ROUND(1+(INDEX(CachTinhDiem!$B$15:$E$20,MATCH($C1863,CachTinhDiem!$A$15:$A$20,0),MATCH($B1863,CachTinhDiem!$B$14:$E$14,0))-1)*9/4,1)</f>
        <v>7.8</v>
      </c>
      <c r="M1863" s="19">
        <f t="shared" si="29"/>
        <v>5</v>
      </c>
      <c r="N1863" s="23">
        <f>MAX(0,1-M1863*CachTinhDiem!$B$25)</f>
        <v>0.5</v>
      </c>
      <c r="O1863" s="20">
        <f>ROUND((CachTinhDiem!$B$23*K1863+CachTinhDiem!$B$24*L1863)*N1863,1)</f>
        <v>2.5</v>
      </c>
      <c r="P1863" s="19" t="s">
        <v>3227</v>
      </c>
    </row>
    <row r="1864" spans="1:16" ht="15" customHeight="1" x14ac:dyDescent="0.35">
      <c r="A1864" s="18" t="s">
        <v>509</v>
      </c>
      <c r="B1864" s="18" t="s">
        <v>3228</v>
      </c>
      <c r="C1864" s="18" t="s">
        <v>90</v>
      </c>
      <c r="D1864" s="19">
        <v>10</v>
      </c>
      <c r="E1864" s="19">
        <v>25</v>
      </c>
      <c r="F1864" s="19">
        <v>18</v>
      </c>
      <c r="G1864" s="19">
        <v>3</v>
      </c>
      <c r="H1864" s="19">
        <v>3</v>
      </c>
      <c r="I1864" s="19">
        <v>3</v>
      </c>
      <c r="J1864" s="19">
        <v>1</v>
      </c>
      <c r="K1864" s="20">
        <f>ROUND(1+(SUMPRODUCT(INDEX(CachTinhDiem!$B$8:$E$11,MATCH($B1864,CachTinhDiem!$A$8:$A$11,0),0),$G1864:$J1864)-1)*9/4,1)</f>
        <v>2.8</v>
      </c>
      <c r="L1864" s="20">
        <f>ROUND(1+(INDEX(CachTinhDiem!$B$15:$E$20,MATCH($C1864,CachTinhDiem!$A$15:$A$20,0),MATCH($B1864,CachTinhDiem!$B$14:$E$14,0))-1)*9/4,1)</f>
        <v>3.3</v>
      </c>
      <c r="M1864" s="19">
        <f t="shared" si="29"/>
        <v>0</v>
      </c>
      <c r="N1864" s="23">
        <f>MAX(0,1-M1864*CachTinhDiem!$B$25)</f>
        <v>1</v>
      </c>
      <c r="O1864" s="20">
        <f>ROUND((CachTinhDiem!$B$23*K1864+CachTinhDiem!$B$24*L1864)*N1864,1)</f>
        <v>3</v>
      </c>
      <c r="P1864" s="19" t="s">
        <v>3227</v>
      </c>
    </row>
    <row r="1865" spans="1:16" ht="15" customHeight="1" x14ac:dyDescent="0.35">
      <c r="A1865" s="18" t="s">
        <v>2602</v>
      </c>
      <c r="B1865" s="18" t="s">
        <v>3226</v>
      </c>
      <c r="C1865" s="18" t="s">
        <v>103</v>
      </c>
      <c r="D1865" s="19">
        <v>8</v>
      </c>
      <c r="E1865" s="19">
        <v>35</v>
      </c>
      <c r="F1865" s="19">
        <v>23</v>
      </c>
      <c r="G1865" s="19">
        <v>4</v>
      </c>
      <c r="H1865" s="19">
        <v>1</v>
      </c>
      <c r="I1865" s="19">
        <v>3</v>
      </c>
      <c r="J1865" s="19">
        <v>5</v>
      </c>
      <c r="K1865" s="20">
        <f>ROUND(1+(SUMPRODUCT(INDEX(CachTinhDiem!$B$8:$E$11,MATCH($B1865,CachTinhDiem!$A$8:$A$11,0),0),$G1865:$J1865)-1)*9/4,1)</f>
        <v>5.0999999999999996</v>
      </c>
      <c r="L1865" s="20">
        <f>ROUND(1+(INDEX(CachTinhDiem!$B$15:$E$20,MATCH($C1865,CachTinhDiem!$A$15:$A$20,0),MATCH($B1865,CachTinhDiem!$B$14:$E$14,0))-1)*9/4,1)</f>
        <v>3.3</v>
      </c>
      <c r="M1865" s="19">
        <f t="shared" si="29"/>
        <v>0</v>
      </c>
      <c r="N1865" s="23">
        <f>MAX(0,1-M1865*CachTinhDiem!$B$25)</f>
        <v>1</v>
      </c>
      <c r="O1865" s="20">
        <f>ROUND((CachTinhDiem!$B$23*K1865+CachTinhDiem!$B$24*L1865)*N1865,1)</f>
        <v>4.5999999999999996</v>
      </c>
      <c r="P1865" s="19" t="s">
        <v>3225</v>
      </c>
    </row>
    <row r="1866" spans="1:16" ht="15" customHeight="1" x14ac:dyDescent="0.35">
      <c r="A1866" s="18" t="s">
        <v>1387</v>
      </c>
      <c r="B1866" s="18" t="s">
        <v>3226</v>
      </c>
      <c r="C1866" s="18" t="s">
        <v>115</v>
      </c>
      <c r="D1866" s="19">
        <v>5</v>
      </c>
      <c r="E1866" s="19">
        <v>14</v>
      </c>
      <c r="F1866" s="19">
        <v>34</v>
      </c>
      <c r="G1866" s="19">
        <v>4</v>
      </c>
      <c r="H1866" s="19">
        <v>1</v>
      </c>
      <c r="I1866" s="19">
        <v>3</v>
      </c>
      <c r="J1866" s="19">
        <v>3</v>
      </c>
      <c r="K1866" s="20">
        <f>ROUND(1+(SUMPRODUCT(INDEX(CachTinhDiem!$B$8:$E$11,MATCH($B1866,CachTinhDiem!$A$8:$A$11,0),0),$G1866:$J1866)-1)*9/4,1)</f>
        <v>4.2</v>
      </c>
      <c r="L1866" s="20">
        <f>ROUND(1+(INDEX(CachTinhDiem!$B$15:$E$20,MATCH($C1866,CachTinhDiem!$A$15:$A$20,0),MATCH($B1866,CachTinhDiem!$B$14:$E$14,0))-1)*9/4,1)</f>
        <v>10</v>
      </c>
      <c r="M1866" s="19">
        <f t="shared" si="29"/>
        <v>20</v>
      </c>
      <c r="N1866" s="23">
        <f>MAX(0,1-M1866*CachTinhDiem!$B$25)</f>
        <v>0</v>
      </c>
      <c r="O1866" s="20">
        <f>ROUND((CachTinhDiem!$B$23*K1866+CachTinhDiem!$B$24*L1866)*N1866,1)</f>
        <v>0</v>
      </c>
      <c r="P1866" s="19" t="s">
        <v>3227</v>
      </c>
    </row>
    <row r="1867" spans="1:16" ht="15" customHeight="1" x14ac:dyDescent="0.35">
      <c r="A1867" s="18" t="s">
        <v>1878</v>
      </c>
      <c r="B1867" s="18" t="s">
        <v>3226</v>
      </c>
      <c r="C1867" s="18" t="s">
        <v>103</v>
      </c>
      <c r="D1867" s="19">
        <v>5</v>
      </c>
      <c r="E1867" s="19">
        <v>14</v>
      </c>
      <c r="F1867" s="19">
        <v>35</v>
      </c>
      <c r="G1867" s="19">
        <v>5</v>
      </c>
      <c r="H1867" s="19">
        <v>1</v>
      </c>
      <c r="I1867" s="19">
        <v>2</v>
      </c>
      <c r="J1867" s="19">
        <v>5</v>
      </c>
      <c r="K1867" s="20">
        <f>ROUND(1+(SUMPRODUCT(INDEX(CachTinhDiem!$B$8:$E$11,MATCH($B1867,CachTinhDiem!$A$8:$A$11,0),0),$G1867:$J1867)-1)*9/4,1)</f>
        <v>3.9</v>
      </c>
      <c r="L1867" s="20">
        <f>ROUND(1+(INDEX(CachTinhDiem!$B$15:$E$20,MATCH($C1867,CachTinhDiem!$A$15:$A$20,0),MATCH($B1867,CachTinhDiem!$B$14:$E$14,0))-1)*9/4,1)</f>
        <v>3.3</v>
      </c>
      <c r="M1867" s="19">
        <f t="shared" si="29"/>
        <v>21</v>
      </c>
      <c r="N1867" s="23">
        <f>MAX(0,1-M1867*CachTinhDiem!$B$25)</f>
        <v>0</v>
      </c>
      <c r="O1867" s="20">
        <f>ROUND((CachTinhDiem!$B$23*K1867+CachTinhDiem!$B$24*L1867)*N1867,1)</f>
        <v>0</v>
      </c>
      <c r="P1867" s="19" t="s">
        <v>3227</v>
      </c>
    </row>
    <row r="1868" spans="1:16" ht="15" customHeight="1" x14ac:dyDescent="0.35">
      <c r="A1868" s="18" t="s">
        <v>2314</v>
      </c>
      <c r="B1868" s="18" t="s">
        <v>3229</v>
      </c>
      <c r="C1868" s="18" t="s">
        <v>150</v>
      </c>
      <c r="D1868" s="19">
        <v>22</v>
      </c>
      <c r="E1868" s="19">
        <v>35</v>
      </c>
      <c r="F1868" s="19">
        <v>5</v>
      </c>
      <c r="G1868" s="19">
        <v>2</v>
      </c>
      <c r="H1868" s="19">
        <v>4</v>
      </c>
      <c r="I1868" s="19">
        <v>2</v>
      </c>
      <c r="J1868" s="19">
        <v>5</v>
      </c>
      <c r="K1868" s="20">
        <f>ROUND(1+(SUMPRODUCT(INDEX(CachTinhDiem!$B$8:$E$11,MATCH($B1868,CachTinhDiem!$A$8:$A$11,0),0),$G1868:$J1868)-1)*9/4,1)</f>
        <v>6.6</v>
      </c>
      <c r="L1868" s="20">
        <f>ROUND(1+(INDEX(CachTinhDiem!$B$15:$E$20,MATCH($C1868,CachTinhDiem!$A$15:$A$20,0),MATCH($B1868,CachTinhDiem!$B$14:$E$14,0))-1)*9/4,1)</f>
        <v>7.8</v>
      </c>
      <c r="M1868" s="19">
        <f t="shared" si="29"/>
        <v>17</v>
      </c>
      <c r="N1868" s="23">
        <f>MAX(0,1-M1868*CachTinhDiem!$B$25)</f>
        <v>0</v>
      </c>
      <c r="O1868" s="20">
        <f>ROUND((CachTinhDiem!$B$23*K1868+CachTinhDiem!$B$24*L1868)*N1868,1)</f>
        <v>0</v>
      </c>
      <c r="P1868" s="19" t="s">
        <v>3227</v>
      </c>
    </row>
    <row r="1869" spans="1:16" ht="15" customHeight="1" x14ac:dyDescent="0.35">
      <c r="A1869" s="18" t="s">
        <v>2662</v>
      </c>
      <c r="B1869" s="18" t="s">
        <v>3228</v>
      </c>
      <c r="C1869" s="18" t="s">
        <v>103</v>
      </c>
      <c r="D1869" s="19">
        <v>5</v>
      </c>
      <c r="E1869" s="19">
        <v>21</v>
      </c>
      <c r="F1869" s="19">
        <v>20</v>
      </c>
      <c r="G1869" s="19">
        <v>4</v>
      </c>
      <c r="H1869" s="19">
        <v>1</v>
      </c>
      <c r="I1869" s="19">
        <v>2</v>
      </c>
      <c r="J1869" s="19">
        <v>4</v>
      </c>
      <c r="K1869" s="20">
        <f>ROUND(1+(SUMPRODUCT(INDEX(CachTinhDiem!$B$8:$E$11,MATCH($B1869,CachTinhDiem!$A$8:$A$11,0),0),$G1869:$J1869)-1)*9/4,1)</f>
        <v>5.5</v>
      </c>
      <c r="L1869" s="20">
        <f>ROUND(1+(INDEX(CachTinhDiem!$B$15:$E$20,MATCH($C1869,CachTinhDiem!$A$15:$A$20,0),MATCH($B1869,CachTinhDiem!$B$14:$E$14,0))-1)*9/4,1)</f>
        <v>10</v>
      </c>
      <c r="M1869" s="19">
        <f t="shared" si="29"/>
        <v>0</v>
      </c>
      <c r="N1869" s="23">
        <f>MAX(0,1-M1869*CachTinhDiem!$B$25)</f>
        <v>1</v>
      </c>
      <c r="O1869" s="20">
        <f>ROUND((CachTinhDiem!$B$23*K1869+CachTinhDiem!$B$24*L1869)*N1869,1)</f>
        <v>6.9</v>
      </c>
      <c r="P1869" s="19" t="s">
        <v>3227</v>
      </c>
    </row>
    <row r="1870" spans="1:16" ht="15" customHeight="1" x14ac:dyDescent="0.35">
      <c r="A1870" s="18" t="s">
        <v>2259</v>
      </c>
      <c r="B1870" s="18" t="s">
        <v>3224</v>
      </c>
      <c r="C1870" s="18" t="s">
        <v>115</v>
      </c>
      <c r="D1870" s="19">
        <v>13</v>
      </c>
      <c r="E1870" s="19">
        <v>32</v>
      </c>
      <c r="F1870" s="19">
        <v>25</v>
      </c>
      <c r="G1870" s="19">
        <v>3</v>
      </c>
      <c r="H1870" s="19">
        <v>2</v>
      </c>
      <c r="I1870" s="19">
        <v>3</v>
      </c>
      <c r="J1870" s="19">
        <v>4</v>
      </c>
      <c r="K1870" s="20">
        <f>ROUND(1+(SUMPRODUCT(INDEX(CachTinhDiem!$B$8:$E$11,MATCH($B1870,CachTinhDiem!$A$8:$A$11,0),0),$G1870:$J1870)-1)*9/4,1)</f>
        <v>5.3</v>
      </c>
      <c r="L1870" s="20">
        <f>ROUND(1+(INDEX(CachTinhDiem!$B$15:$E$20,MATCH($C1870,CachTinhDiem!$A$15:$A$20,0),MATCH($B1870,CachTinhDiem!$B$14:$E$14,0))-1)*9/4,1)</f>
        <v>7.8</v>
      </c>
      <c r="M1870" s="19">
        <f t="shared" si="29"/>
        <v>0</v>
      </c>
      <c r="N1870" s="23">
        <f>MAX(0,1-M1870*CachTinhDiem!$B$25)</f>
        <v>1</v>
      </c>
      <c r="O1870" s="20">
        <f>ROUND((CachTinhDiem!$B$23*K1870+CachTinhDiem!$B$24*L1870)*N1870,1)</f>
        <v>6.1</v>
      </c>
      <c r="P1870" s="19" t="s">
        <v>3227</v>
      </c>
    </row>
    <row r="1871" spans="1:16" ht="15" customHeight="1" x14ac:dyDescent="0.35">
      <c r="A1871" s="18" t="s">
        <v>3064</v>
      </c>
      <c r="B1871" s="18" t="s">
        <v>3228</v>
      </c>
      <c r="C1871" s="18" t="s">
        <v>138</v>
      </c>
      <c r="D1871" s="19">
        <v>20</v>
      </c>
      <c r="E1871" s="19">
        <v>40</v>
      </c>
      <c r="F1871" s="19">
        <v>6</v>
      </c>
      <c r="G1871" s="19">
        <v>2</v>
      </c>
      <c r="H1871" s="19">
        <v>4</v>
      </c>
      <c r="I1871" s="19">
        <v>5</v>
      </c>
      <c r="J1871" s="19">
        <v>2</v>
      </c>
      <c r="K1871" s="20">
        <f>ROUND(1+(SUMPRODUCT(INDEX(CachTinhDiem!$B$8:$E$11,MATCH($B1871,CachTinhDiem!$A$8:$A$11,0),0),$G1871:$J1871)-1)*9/4,1)</f>
        <v>5.5</v>
      </c>
      <c r="L1871" s="20">
        <f>ROUND(1+(INDEX(CachTinhDiem!$B$15:$E$20,MATCH($C1871,CachTinhDiem!$A$15:$A$20,0),MATCH($B1871,CachTinhDiem!$B$14:$E$14,0))-1)*9/4,1)</f>
        <v>1</v>
      </c>
      <c r="M1871" s="19">
        <f t="shared" si="29"/>
        <v>14</v>
      </c>
      <c r="N1871" s="23">
        <f>MAX(0,1-M1871*CachTinhDiem!$B$25)</f>
        <v>0</v>
      </c>
      <c r="O1871" s="20">
        <f>ROUND((CachTinhDiem!$B$23*K1871+CachTinhDiem!$B$24*L1871)*N1871,1)</f>
        <v>0</v>
      </c>
      <c r="P1871" s="19" t="s">
        <v>3227</v>
      </c>
    </row>
    <row r="1872" spans="1:16" ht="15" customHeight="1" x14ac:dyDescent="0.35">
      <c r="A1872" s="18" t="s">
        <v>858</v>
      </c>
      <c r="B1872" s="18" t="s">
        <v>3229</v>
      </c>
      <c r="C1872" s="18" t="s">
        <v>138</v>
      </c>
      <c r="D1872" s="19">
        <v>24</v>
      </c>
      <c r="E1872" s="19">
        <v>40</v>
      </c>
      <c r="F1872" s="19">
        <v>16</v>
      </c>
      <c r="G1872" s="19">
        <v>1</v>
      </c>
      <c r="H1872" s="19">
        <v>5</v>
      </c>
      <c r="I1872" s="19">
        <v>5</v>
      </c>
      <c r="J1872" s="19">
        <v>2</v>
      </c>
      <c r="K1872" s="20">
        <f>ROUND(1+(SUMPRODUCT(INDEX(CachTinhDiem!$B$8:$E$11,MATCH($B1872,CachTinhDiem!$A$8:$A$11,0),0),$G1872:$J1872)-1)*9/4,1)</f>
        <v>7.1</v>
      </c>
      <c r="L1872" s="20">
        <f>ROUND(1+(INDEX(CachTinhDiem!$B$15:$E$20,MATCH($C1872,CachTinhDiem!$A$15:$A$20,0),MATCH($B1872,CachTinhDiem!$B$14:$E$14,0))-1)*9/4,1)</f>
        <v>7.8</v>
      </c>
      <c r="M1872" s="19">
        <f t="shared" si="29"/>
        <v>8</v>
      </c>
      <c r="N1872" s="23">
        <f>MAX(0,1-M1872*CachTinhDiem!$B$25)</f>
        <v>0.19999999999999996</v>
      </c>
      <c r="O1872" s="20">
        <f>ROUND((CachTinhDiem!$B$23*K1872+CachTinhDiem!$B$24*L1872)*N1872,1)</f>
        <v>1.5</v>
      </c>
      <c r="P1872" s="19" t="s">
        <v>3227</v>
      </c>
    </row>
    <row r="1873" spans="1:16" ht="15" customHeight="1" x14ac:dyDescent="0.35">
      <c r="A1873" s="18" t="s">
        <v>2949</v>
      </c>
      <c r="B1873" s="18" t="s">
        <v>3228</v>
      </c>
      <c r="C1873" s="18" t="s">
        <v>103</v>
      </c>
      <c r="D1873" s="19">
        <v>18</v>
      </c>
      <c r="E1873" s="19">
        <v>38</v>
      </c>
      <c r="F1873" s="19">
        <v>28</v>
      </c>
      <c r="G1873" s="19">
        <v>2</v>
      </c>
      <c r="H1873" s="19">
        <v>5</v>
      </c>
      <c r="I1873" s="19">
        <v>3</v>
      </c>
      <c r="J1873" s="19">
        <v>5</v>
      </c>
      <c r="K1873" s="20">
        <f>ROUND(1+(SUMPRODUCT(INDEX(CachTinhDiem!$B$8:$E$11,MATCH($B1873,CachTinhDiem!$A$8:$A$11,0),0),$G1873:$J1873)-1)*9/4,1)</f>
        <v>9.1</v>
      </c>
      <c r="L1873" s="20">
        <f>ROUND(1+(INDEX(CachTinhDiem!$B$15:$E$20,MATCH($C1873,CachTinhDiem!$A$15:$A$20,0),MATCH($B1873,CachTinhDiem!$B$14:$E$14,0))-1)*9/4,1)</f>
        <v>10</v>
      </c>
      <c r="M1873" s="19">
        <f t="shared" si="29"/>
        <v>0</v>
      </c>
      <c r="N1873" s="23">
        <f>MAX(0,1-M1873*CachTinhDiem!$B$25)</f>
        <v>1</v>
      </c>
      <c r="O1873" s="20">
        <f>ROUND((CachTinhDiem!$B$23*K1873+CachTinhDiem!$B$24*L1873)*N1873,1)</f>
        <v>9.4</v>
      </c>
      <c r="P1873" s="19" t="s">
        <v>3227</v>
      </c>
    </row>
    <row r="1874" spans="1:16" ht="15" customHeight="1" x14ac:dyDescent="0.35">
      <c r="A1874" s="18" t="s">
        <v>1431</v>
      </c>
      <c r="B1874" s="18" t="s">
        <v>3229</v>
      </c>
      <c r="C1874" s="18" t="s">
        <v>103</v>
      </c>
      <c r="D1874" s="19">
        <v>5</v>
      </c>
      <c r="E1874" s="19">
        <v>10</v>
      </c>
      <c r="F1874" s="19">
        <v>38</v>
      </c>
      <c r="G1874" s="19">
        <v>5</v>
      </c>
      <c r="H1874" s="19">
        <v>1</v>
      </c>
      <c r="I1874" s="19">
        <v>1</v>
      </c>
      <c r="J1874" s="19">
        <v>5</v>
      </c>
      <c r="K1874" s="20">
        <f>ROUND(1+(SUMPRODUCT(INDEX(CachTinhDiem!$B$8:$E$11,MATCH($B1874,CachTinhDiem!$A$8:$A$11,0),0),$G1874:$J1874)-1)*9/4,1)</f>
        <v>4.5999999999999996</v>
      </c>
      <c r="L1874" s="20">
        <f>ROUND(1+(INDEX(CachTinhDiem!$B$15:$E$20,MATCH($C1874,CachTinhDiem!$A$15:$A$20,0),MATCH($B1874,CachTinhDiem!$B$14:$E$14,0))-1)*9/4,1)</f>
        <v>7.8</v>
      </c>
      <c r="M1874" s="19">
        <f t="shared" si="29"/>
        <v>28</v>
      </c>
      <c r="N1874" s="23">
        <f>MAX(0,1-M1874*CachTinhDiem!$B$25)</f>
        <v>0</v>
      </c>
      <c r="O1874" s="20">
        <f>ROUND((CachTinhDiem!$B$23*K1874+CachTinhDiem!$B$24*L1874)*N1874,1)</f>
        <v>0</v>
      </c>
      <c r="P1874" s="19" t="s">
        <v>3227</v>
      </c>
    </row>
    <row r="1875" spans="1:16" ht="15" customHeight="1" x14ac:dyDescent="0.35">
      <c r="A1875" s="18" t="s">
        <v>2638</v>
      </c>
      <c r="B1875" s="18" t="s">
        <v>3229</v>
      </c>
      <c r="C1875" s="18" t="s">
        <v>90</v>
      </c>
      <c r="D1875" s="19">
        <v>11</v>
      </c>
      <c r="E1875" s="19">
        <v>34</v>
      </c>
      <c r="F1875" s="19">
        <v>35</v>
      </c>
      <c r="G1875" s="19">
        <v>3</v>
      </c>
      <c r="H1875" s="19">
        <v>2</v>
      </c>
      <c r="I1875" s="19">
        <v>3</v>
      </c>
      <c r="J1875" s="19">
        <v>3</v>
      </c>
      <c r="K1875" s="20">
        <f>ROUND(1+(SUMPRODUCT(INDEX(CachTinhDiem!$B$8:$E$11,MATCH($B1875,CachTinhDiem!$A$8:$A$11,0),0),$G1875:$J1875)-1)*9/4,1)</f>
        <v>4.8</v>
      </c>
      <c r="L1875" s="20">
        <f>ROUND(1+(INDEX(CachTinhDiem!$B$15:$E$20,MATCH($C1875,CachTinhDiem!$A$15:$A$20,0),MATCH($B1875,CachTinhDiem!$B$14:$E$14,0))-1)*9/4,1)</f>
        <v>7.8</v>
      </c>
      <c r="M1875" s="19">
        <f t="shared" si="29"/>
        <v>1</v>
      </c>
      <c r="N1875" s="23">
        <f>MAX(0,1-M1875*CachTinhDiem!$B$25)</f>
        <v>0.9</v>
      </c>
      <c r="O1875" s="20">
        <f>ROUND((CachTinhDiem!$B$23*K1875+CachTinhDiem!$B$24*L1875)*N1875,1)</f>
        <v>5.0999999999999996</v>
      </c>
      <c r="P1875" s="19" t="s">
        <v>3227</v>
      </c>
    </row>
    <row r="1876" spans="1:16" ht="15" customHeight="1" x14ac:dyDescent="0.35">
      <c r="A1876" s="18" t="s">
        <v>2570</v>
      </c>
      <c r="B1876" s="18" t="s">
        <v>3224</v>
      </c>
      <c r="C1876" s="18" t="s">
        <v>90</v>
      </c>
      <c r="D1876" s="19">
        <v>14</v>
      </c>
      <c r="E1876" s="19">
        <v>34</v>
      </c>
      <c r="F1876" s="19">
        <v>39</v>
      </c>
      <c r="G1876" s="19">
        <v>3</v>
      </c>
      <c r="H1876" s="19">
        <v>1</v>
      </c>
      <c r="I1876" s="19">
        <v>2</v>
      </c>
      <c r="J1876" s="19">
        <v>3</v>
      </c>
      <c r="K1876" s="20">
        <f>ROUND(1+(SUMPRODUCT(INDEX(CachTinhDiem!$B$8:$E$11,MATCH($B1876,CachTinhDiem!$A$8:$A$11,0),0),$G1876:$J1876)-1)*9/4,1)</f>
        <v>3.5</v>
      </c>
      <c r="L1876" s="20">
        <f>ROUND(1+(INDEX(CachTinhDiem!$B$15:$E$20,MATCH($C1876,CachTinhDiem!$A$15:$A$20,0),MATCH($B1876,CachTinhDiem!$B$14:$E$14,0))-1)*9/4,1)</f>
        <v>5.5</v>
      </c>
      <c r="M1876" s="19">
        <f t="shared" si="29"/>
        <v>5</v>
      </c>
      <c r="N1876" s="23">
        <f>MAX(0,1-M1876*CachTinhDiem!$B$25)</f>
        <v>0.5</v>
      </c>
      <c r="O1876" s="20">
        <f>ROUND((CachTinhDiem!$B$23*K1876+CachTinhDiem!$B$24*L1876)*N1876,1)</f>
        <v>2.1</v>
      </c>
      <c r="P1876" s="19" t="s">
        <v>3227</v>
      </c>
    </row>
    <row r="1877" spans="1:16" ht="15" customHeight="1" x14ac:dyDescent="0.35">
      <c r="A1877" s="18" t="s">
        <v>2074</v>
      </c>
      <c r="B1877" s="18" t="s">
        <v>3229</v>
      </c>
      <c r="C1877" s="18" t="s">
        <v>110</v>
      </c>
      <c r="D1877" s="19">
        <v>19</v>
      </c>
      <c r="E1877" s="19">
        <v>37</v>
      </c>
      <c r="F1877" s="19">
        <v>6</v>
      </c>
      <c r="G1877" s="19">
        <v>2</v>
      </c>
      <c r="H1877" s="19">
        <v>5</v>
      </c>
      <c r="I1877" s="19">
        <v>3</v>
      </c>
      <c r="J1877" s="19">
        <v>3</v>
      </c>
      <c r="K1877" s="20">
        <f>ROUND(1+(SUMPRODUCT(INDEX(CachTinhDiem!$B$8:$E$11,MATCH($B1877,CachTinhDiem!$A$8:$A$11,0),0),$G1877:$J1877)-1)*9/4,1)</f>
        <v>6.6</v>
      </c>
      <c r="L1877" s="20">
        <f>ROUND(1+(INDEX(CachTinhDiem!$B$15:$E$20,MATCH($C1877,CachTinhDiem!$A$15:$A$20,0),MATCH($B1877,CachTinhDiem!$B$14:$E$14,0))-1)*9/4,1)</f>
        <v>7.8</v>
      </c>
      <c r="M1877" s="19">
        <f t="shared" si="29"/>
        <v>13</v>
      </c>
      <c r="N1877" s="23">
        <f>MAX(0,1-M1877*CachTinhDiem!$B$25)</f>
        <v>0</v>
      </c>
      <c r="O1877" s="20">
        <f>ROUND((CachTinhDiem!$B$23*K1877+CachTinhDiem!$B$24*L1877)*N1877,1)</f>
        <v>0</v>
      </c>
      <c r="P1877" s="19" t="s">
        <v>3227</v>
      </c>
    </row>
    <row r="1878" spans="1:16" ht="15" customHeight="1" x14ac:dyDescent="0.35">
      <c r="A1878" s="18" t="s">
        <v>792</v>
      </c>
      <c r="B1878" s="18" t="s">
        <v>3228</v>
      </c>
      <c r="C1878" s="18" t="s">
        <v>103</v>
      </c>
      <c r="D1878" s="19">
        <v>13</v>
      </c>
      <c r="E1878" s="19">
        <v>28</v>
      </c>
      <c r="F1878" s="19">
        <v>12</v>
      </c>
      <c r="G1878" s="19">
        <v>2</v>
      </c>
      <c r="H1878" s="19">
        <v>3</v>
      </c>
      <c r="I1878" s="19">
        <v>1</v>
      </c>
      <c r="J1878" s="19">
        <v>5</v>
      </c>
      <c r="K1878" s="20">
        <f>ROUND(1+(SUMPRODUCT(INDEX(CachTinhDiem!$B$8:$E$11,MATCH($B1878,CachTinhDiem!$A$8:$A$11,0),0),$G1878:$J1878)-1)*9/4,1)</f>
        <v>7.3</v>
      </c>
      <c r="L1878" s="20">
        <f>ROUND(1+(INDEX(CachTinhDiem!$B$15:$E$20,MATCH($C1878,CachTinhDiem!$A$15:$A$20,0),MATCH($B1878,CachTinhDiem!$B$14:$E$14,0))-1)*9/4,1)</f>
        <v>10</v>
      </c>
      <c r="M1878" s="19">
        <f t="shared" si="29"/>
        <v>1</v>
      </c>
      <c r="N1878" s="23">
        <f>MAX(0,1-M1878*CachTinhDiem!$B$25)</f>
        <v>0.9</v>
      </c>
      <c r="O1878" s="20">
        <f>ROUND((CachTinhDiem!$B$23*K1878+CachTinhDiem!$B$24*L1878)*N1878,1)</f>
        <v>7.3</v>
      </c>
      <c r="P1878" s="19" t="s">
        <v>3227</v>
      </c>
    </row>
    <row r="1879" spans="1:16" ht="15" customHeight="1" x14ac:dyDescent="0.35">
      <c r="A1879" s="18" t="s">
        <v>1483</v>
      </c>
      <c r="B1879" s="18" t="s">
        <v>3229</v>
      </c>
      <c r="C1879" s="18" t="s">
        <v>103</v>
      </c>
      <c r="D1879" s="19">
        <v>5</v>
      </c>
      <c r="E1879" s="19">
        <v>12</v>
      </c>
      <c r="F1879" s="19">
        <v>33</v>
      </c>
      <c r="G1879" s="19">
        <v>4</v>
      </c>
      <c r="H1879" s="19">
        <v>1</v>
      </c>
      <c r="I1879" s="19">
        <v>1</v>
      </c>
      <c r="J1879" s="19">
        <v>5</v>
      </c>
      <c r="K1879" s="20">
        <f>ROUND(1+(SUMPRODUCT(INDEX(CachTinhDiem!$B$8:$E$11,MATCH($B1879,CachTinhDiem!$A$8:$A$11,0),0),$G1879:$J1879)-1)*9/4,1)</f>
        <v>4.4000000000000004</v>
      </c>
      <c r="L1879" s="20">
        <f>ROUND(1+(INDEX(CachTinhDiem!$B$15:$E$20,MATCH($C1879,CachTinhDiem!$A$15:$A$20,0),MATCH($B1879,CachTinhDiem!$B$14:$E$14,0))-1)*9/4,1)</f>
        <v>7.8</v>
      </c>
      <c r="M1879" s="19">
        <f t="shared" si="29"/>
        <v>21</v>
      </c>
      <c r="N1879" s="23">
        <f>MAX(0,1-M1879*CachTinhDiem!$B$25)</f>
        <v>0</v>
      </c>
      <c r="O1879" s="20">
        <f>ROUND((CachTinhDiem!$B$23*K1879+CachTinhDiem!$B$24*L1879)*N1879,1)</f>
        <v>0</v>
      </c>
      <c r="P1879" s="19" t="s">
        <v>3227</v>
      </c>
    </row>
    <row r="1880" spans="1:16" ht="15" customHeight="1" x14ac:dyDescent="0.35">
      <c r="A1880" s="18" t="s">
        <v>595</v>
      </c>
      <c r="B1880" s="18" t="s">
        <v>3226</v>
      </c>
      <c r="C1880" s="18" t="s">
        <v>115</v>
      </c>
      <c r="D1880" s="19">
        <v>11</v>
      </c>
      <c r="E1880" s="19">
        <v>24</v>
      </c>
      <c r="F1880" s="19">
        <v>16</v>
      </c>
      <c r="G1880" s="19">
        <v>3</v>
      </c>
      <c r="H1880" s="19">
        <v>3</v>
      </c>
      <c r="I1880" s="19">
        <v>4</v>
      </c>
      <c r="J1880" s="19">
        <v>2</v>
      </c>
      <c r="K1880" s="20">
        <f>ROUND(1+(SUMPRODUCT(INDEX(CachTinhDiem!$B$8:$E$11,MATCH($B1880,CachTinhDiem!$A$8:$A$11,0),0),$G1880:$J1880)-1)*9/4,1)</f>
        <v>6.2</v>
      </c>
      <c r="L1880" s="20">
        <f>ROUND(1+(INDEX(CachTinhDiem!$B$15:$E$20,MATCH($C1880,CachTinhDiem!$A$15:$A$20,0),MATCH($B1880,CachTinhDiem!$B$14:$E$14,0))-1)*9/4,1)</f>
        <v>10</v>
      </c>
      <c r="M1880" s="19">
        <f t="shared" si="29"/>
        <v>0</v>
      </c>
      <c r="N1880" s="23">
        <f>MAX(0,1-M1880*CachTinhDiem!$B$25)</f>
        <v>1</v>
      </c>
      <c r="O1880" s="20">
        <f>ROUND((CachTinhDiem!$B$23*K1880+CachTinhDiem!$B$24*L1880)*N1880,1)</f>
        <v>7.3</v>
      </c>
      <c r="P1880" s="19" t="s">
        <v>3227</v>
      </c>
    </row>
    <row r="1881" spans="1:16" ht="15" customHeight="1" x14ac:dyDescent="0.35">
      <c r="A1881" s="18" t="s">
        <v>1607</v>
      </c>
      <c r="B1881" s="18" t="s">
        <v>3229</v>
      </c>
      <c r="C1881" s="18" t="s">
        <v>138</v>
      </c>
      <c r="D1881" s="19">
        <v>5</v>
      </c>
      <c r="E1881" s="19">
        <v>10</v>
      </c>
      <c r="F1881" s="19">
        <v>39</v>
      </c>
      <c r="G1881" s="19">
        <v>4</v>
      </c>
      <c r="H1881" s="19">
        <v>1</v>
      </c>
      <c r="I1881" s="19">
        <v>4</v>
      </c>
      <c r="J1881" s="19">
        <v>2</v>
      </c>
      <c r="K1881" s="20">
        <f>ROUND(1+(SUMPRODUCT(INDEX(CachTinhDiem!$B$8:$E$11,MATCH($B1881,CachTinhDiem!$A$8:$A$11,0),0),$G1881:$J1881)-1)*9/4,1)</f>
        <v>4.4000000000000004</v>
      </c>
      <c r="L1881" s="20">
        <f>ROUND(1+(INDEX(CachTinhDiem!$B$15:$E$20,MATCH($C1881,CachTinhDiem!$A$15:$A$20,0),MATCH($B1881,CachTinhDiem!$B$14:$E$14,0))-1)*9/4,1)</f>
        <v>7.8</v>
      </c>
      <c r="M1881" s="19">
        <f t="shared" si="29"/>
        <v>29</v>
      </c>
      <c r="N1881" s="23">
        <f>MAX(0,1-M1881*CachTinhDiem!$B$25)</f>
        <v>0</v>
      </c>
      <c r="O1881" s="20">
        <f>ROUND((CachTinhDiem!$B$23*K1881+CachTinhDiem!$B$24*L1881)*N1881,1)</f>
        <v>0</v>
      </c>
      <c r="P1881" s="19" t="s">
        <v>3227</v>
      </c>
    </row>
    <row r="1882" spans="1:16" ht="15" customHeight="1" x14ac:dyDescent="0.35">
      <c r="A1882" s="18" t="s">
        <v>1677</v>
      </c>
      <c r="B1882" s="18" t="s">
        <v>3224</v>
      </c>
      <c r="C1882" s="18" t="s">
        <v>103</v>
      </c>
      <c r="D1882" s="19">
        <v>14</v>
      </c>
      <c r="E1882" s="19">
        <v>34</v>
      </c>
      <c r="F1882" s="19">
        <v>28</v>
      </c>
      <c r="G1882" s="19">
        <v>2</v>
      </c>
      <c r="H1882" s="19">
        <v>5</v>
      </c>
      <c r="I1882" s="19">
        <v>4</v>
      </c>
      <c r="J1882" s="19">
        <v>4</v>
      </c>
      <c r="K1882" s="20">
        <f>ROUND(1+(SUMPRODUCT(INDEX(CachTinhDiem!$B$8:$E$11,MATCH($B1882,CachTinhDiem!$A$8:$A$11,0),0),$G1882:$J1882)-1)*9/4,1)</f>
        <v>7.3</v>
      </c>
      <c r="L1882" s="20">
        <f>ROUND(1+(INDEX(CachTinhDiem!$B$15:$E$20,MATCH($C1882,CachTinhDiem!$A$15:$A$20,0),MATCH($B1882,CachTinhDiem!$B$14:$E$14,0))-1)*9/4,1)</f>
        <v>3.3</v>
      </c>
      <c r="M1882" s="19">
        <f t="shared" si="29"/>
        <v>0</v>
      </c>
      <c r="N1882" s="23">
        <f>MAX(0,1-M1882*CachTinhDiem!$B$25)</f>
        <v>1</v>
      </c>
      <c r="O1882" s="20">
        <f>ROUND((CachTinhDiem!$B$23*K1882+CachTinhDiem!$B$24*L1882)*N1882,1)</f>
        <v>6.1</v>
      </c>
      <c r="P1882" s="19" t="s">
        <v>3227</v>
      </c>
    </row>
    <row r="1883" spans="1:16" ht="15" customHeight="1" x14ac:dyDescent="0.35">
      <c r="A1883" s="18" t="s">
        <v>1445</v>
      </c>
      <c r="B1883" s="18" t="s">
        <v>3226</v>
      </c>
      <c r="C1883" s="18" t="s">
        <v>90</v>
      </c>
      <c r="D1883" s="19">
        <v>5</v>
      </c>
      <c r="E1883" s="19">
        <v>19</v>
      </c>
      <c r="F1883" s="19">
        <v>37</v>
      </c>
      <c r="G1883" s="19">
        <v>4</v>
      </c>
      <c r="H1883" s="19">
        <v>1</v>
      </c>
      <c r="I1883" s="19">
        <v>2</v>
      </c>
      <c r="J1883" s="19">
        <v>3</v>
      </c>
      <c r="K1883" s="20">
        <f>ROUND(1+(SUMPRODUCT(INDEX(CachTinhDiem!$B$8:$E$11,MATCH($B1883,CachTinhDiem!$A$8:$A$11,0),0),$G1883:$J1883)-1)*9/4,1)</f>
        <v>3</v>
      </c>
      <c r="L1883" s="20">
        <f>ROUND(1+(INDEX(CachTinhDiem!$B$15:$E$20,MATCH($C1883,CachTinhDiem!$A$15:$A$20,0),MATCH($B1883,CachTinhDiem!$B$14:$E$14,0))-1)*9/4,1)</f>
        <v>7.8</v>
      </c>
      <c r="M1883" s="19">
        <f t="shared" si="29"/>
        <v>18</v>
      </c>
      <c r="N1883" s="23">
        <f>MAX(0,1-M1883*CachTinhDiem!$B$25)</f>
        <v>0</v>
      </c>
      <c r="O1883" s="20">
        <f>ROUND((CachTinhDiem!$B$23*K1883+CachTinhDiem!$B$24*L1883)*N1883,1)</f>
        <v>0</v>
      </c>
      <c r="P1883" s="19" t="s">
        <v>3227</v>
      </c>
    </row>
    <row r="1884" spans="1:16" ht="15" customHeight="1" x14ac:dyDescent="0.35">
      <c r="A1884" s="18" t="s">
        <v>2971</v>
      </c>
      <c r="B1884" s="18" t="s">
        <v>3224</v>
      </c>
      <c r="C1884" s="18" t="s">
        <v>90</v>
      </c>
      <c r="D1884" s="19">
        <v>22</v>
      </c>
      <c r="E1884" s="19">
        <v>40</v>
      </c>
      <c r="F1884" s="19">
        <v>40</v>
      </c>
      <c r="G1884" s="19">
        <v>1</v>
      </c>
      <c r="H1884" s="19">
        <v>2</v>
      </c>
      <c r="I1884" s="19">
        <v>3</v>
      </c>
      <c r="J1884" s="19">
        <v>2</v>
      </c>
      <c r="K1884" s="20">
        <f>ROUND(1+(SUMPRODUCT(INDEX(CachTinhDiem!$B$8:$E$11,MATCH($B1884,CachTinhDiem!$A$8:$A$11,0),0),$G1884:$J1884)-1)*9/4,1)</f>
        <v>3.9</v>
      </c>
      <c r="L1884" s="20">
        <f>ROUND(1+(INDEX(CachTinhDiem!$B$15:$E$20,MATCH($C1884,CachTinhDiem!$A$15:$A$20,0),MATCH($B1884,CachTinhDiem!$B$14:$E$14,0))-1)*9/4,1)</f>
        <v>5.5</v>
      </c>
      <c r="M1884" s="19">
        <f t="shared" si="29"/>
        <v>0</v>
      </c>
      <c r="N1884" s="23">
        <f>MAX(0,1-M1884*CachTinhDiem!$B$25)</f>
        <v>1</v>
      </c>
      <c r="O1884" s="20">
        <f>ROUND((CachTinhDiem!$B$23*K1884+CachTinhDiem!$B$24*L1884)*N1884,1)</f>
        <v>4.4000000000000004</v>
      </c>
      <c r="P1884" s="19" t="s">
        <v>3227</v>
      </c>
    </row>
    <row r="1885" spans="1:16" ht="15" customHeight="1" x14ac:dyDescent="0.35">
      <c r="A1885" s="18" t="s">
        <v>714</v>
      </c>
      <c r="B1885" s="18" t="s">
        <v>3226</v>
      </c>
      <c r="C1885" s="18" t="s">
        <v>110</v>
      </c>
      <c r="D1885" s="19">
        <v>16</v>
      </c>
      <c r="E1885" s="19">
        <v>31</v>
      </c>
      <c r="F1885" s="19">
        <v>29</v>
      </c>
      <c r="G1885" s="19">
        <v>2</v>
      </c>
      <c r="H1885" s="19">
        <v>4</v>
      </c>
      <c r="I1885" s="19">
        <v>3</v>
      </c>
      <c r="J1885" s="19">
        <v>3</v>
      </c>
      <c r="K1885" s="20">
        <f>ROUND(1+(SUMPRODUCT(INDEX(CachTinhDiem!$B$8:$E$11,MATCH($B1885,CachTinhDiem!$A$8:$A$11,0),0),$G1885:$J1885)-1)*9/4,1)</f>
        <v>6.2</v>
      </c>
      <c r="L1885" s="20">
        <f>ROUND(1+(INDEX(CachTinhDiem!$B$15:$E$20,MATCH($C1885,CachTinhDiem!$A$15:$A$20,0),MATCH($B1885,CachTinhDiem!$B$14:$E$14,0))-1)*9/4,1)</f>
        <v>5.5</v>
      </c>
      <c r="M1885" s="19">
        <f t="shared" si="29"/>
        <v>0</v>
      </c>
      <c r="N1885" s="23">
        <f>MAX(0,1-M1885*CachTinhDiem!$B$25)</f>
        <v>1</v>
      </c>
      <c r="O1885" s="20">
        <f>ROUND((CachTinhDiem!$B$23*K1885+CachTinhDiem!$B$24*L1885)*N1885,1)</f>
        <v>6</v>
      </c>
      <c r="P1885" s="19" t="s">
        <v>3227</v>
      </c>
    </row>
    <row r="1886" spans="1:16" ht="15" customHeight="1" x14ac:dyDescent="0.35">
      <c r="A1886" s="18" t="s">
        <v>2127</v>
      </c>
      <c r="B1886" s="18" t="s">
        <v>3226</v>
      </c>
      <c r="C1886" s="18" t="s">
        <v>150</v>
      </c>
      <c r="D1886" s="19">
        <v>9</v>
      </c>
      <c r="E1886" s="19">
        <v>24</v>
      </c>
      <c r="F1886" s="19">
        <v>29</v>
      </c>
      <c r="G1886" s="19">
        <v>3</v>
      </c>
      <c r="H1886" s="19">
        <v>1</v>
      </c>
      <c r="I1886" s="19">
        <v>3</v>
      </c>
      <c r="J1886" s="19">
        <v>3</v>
      </c>
      <c r="K1886" s="20">
        <f>ROUND(1+(SUMPRODUCT(INDEX(CachTinhDiem!$B$8:$E$11,MATCH($B1886,CachTinhDiem!$A$8:$A$11,0),0),$G1886:$J1886)-1)*9/4,1)</f>
        <v>4.2</v>
      </c>
      <c r="L1886" s="20">
        <f>ROUND(1+(INDEX(CachTinhDiem!$B$15:$E$20,MATCH($C1886,CachTinhDiem!$A$15:$A$20,0),MATCH($B1886,CachTinhDiem!$B$14:$E$14,0))-1)*9/4,1)</f>
        <v>10</v>
      </c>
      <c r="M1886" s="19">
        <f t="shared" si="29"/>
        <v>5</v>
      </c>
      <c r="N1886" s="23">
        <f>MAX(0,1-M1886*CachTinhDiem!$B$25)</f>
        <v>0.5</v>
      </c>
      <c r="O1886" s="20">
        <f>ROUND((CachTinhDiem!$B$23*K1886+CachTinhDiem!$B$24*L1886)*N1886,1)</f>
        <v>3</v>
      </c>
      <c r="P1886" s="19" t="s">
        <v>3227</v>
      </c>
    </row>
    <row r="1887" spans="1:16" ht="15" customHeight="1" x14ac:dyDescent="0.35">
      <c r="A1887" s="18" t="s">
        <v>2458</v>
      </c>
      <c r="B1887" s="18" t="s">
        <v>3224</v>
      </c>
      <c r="C1887" s="18" t="s">
        <v>90</v>
      </c>
      <c r="D1887" s="19">
        <v>21</v>
      </c>
      <c r="E1887" s="19">
        <v>37</v>
      </c>
      <c r="F1887" s="19">
        <v>35</v>
      </c>
      <c r="G1887" s="19">
        <v>2</v>
      </c>
      <c r="H1887" s="19">
        <v>5</v>
      </c>
      <c r="I1887" s="19">
        <v>3</v>
      </c>
      <c r="J1887" s="19">
        <v>3</v>
      </c>
      <c r="K1887" s="20">
        <f>ROUND(1+(SUMPRODUCT(INDEX(CachTinhDiem!$B$8:$E$11,MATCH($B1887,CachTinhDiem!$A$8:$A$11,0),0),$G1887:$J1887)-1)*9/4,1)</f>
        <v>6</v>
      </c>
      <c r="L1887" s="20">
        <f>ROUND(1+(INDEX(CachTinhDiem!$B$15:$E$20,MATCH($C1887,CachTinhDiem!$A$15:$A$20,0),MATCH($B1887,CachTinhDiem!$B$14:$E$14,0))-1)*9/4,1)</f>
        <v>5.5</v>
      </c>
      <c r="M1887" s="19">
        <f t="shared" si="29"/>
        <v>0</v>
      </c>
      <c r="N1887" s="23">
        <f>MAX(0,1-M1887*CachTinhDiem!$B$25)</f>
        <v>1</v>
      </c>
      <c r="O1887" s="20">
        <f>ROUND((CachTinhDiem!$B$23*K1887+CachTinhDiem!$B$24*L1887)*N1887,1)</f>
        <v>5.9</v>
      </c>
      <c r="P1887" s="19" t="s">
        <v>3227</v>
      </c>
    </row>
    <row r="1888" spans="1:16" ht="15" customHeight="1" x14ac:dyDescent="0.35">
      <c r="A1888" s="18" t="s">
        <v>3178</v>
      </c>
      <c r="B1888" s="18" t="s">
        <v>3229</v>
      </c>
      <c r="C1888" s="18" t="s">
        <v>138</v>
      </c>
      <c r="D1888" s="19">
        <v>20</v>
      </c>
      <c r="E1888" s="19">
        <v>40</v>
      </c>
      <c r="F1888" s="19">
        <v>23</v>
      </c>
      <c r="G1888" s="19">
        <v>2</v>
      </c>
      <c r="H1888" s="19">
        <v>5</v>
      </c>
      <c r="I1888" s="19">
        <v>5</v>
      </c>
      <c r="J1888" s="19">
        <v>2</v>
      </c>
      <c r="K1888" s="20">
        <f>ROUND(1+(SUMPRODUCT(INDEX(CachTinhDiem!$B$8:$E$11,MATCH($B1888,CachTinhDiem!$A$8:$A$11,0),0),$G1888:$J1888)-1)*9/4,1)</f>
        <v>7.3</v>
      </c>
      <c r="L1888" s="20">
        <f>ROUND(1+(INDEX(CachTinhDiem!$B$15:$E$20,MATCH($C1888,CachTinhDiem!$A$15:$A$20,0),MATCH($B1888,CachTinhDiem!$B$14:$E$14,0))-1)*9/4,1)</f>
        <v>7.8</v>
      </c>
      <c r="M1888" s="19">
        <f t="shared" si="29"/>
        <v>0</v>
      </c>
      <c r="N1888" s="23">
        <f>MAX(0,1-M1888*CachTinhDiem!$B$25)</f>
        <v>1</v>
      </c>
      <c r="O1888" s="20">
        <f>ROUND((CachTinhDiem!$B$23*K1888+CachTinhDiem!$B$24*L1888)*N1888,1)</f>
        <v>7.5</v>
      </c>
      <c r="P1888" s="19" t="s">
        <v>3227</v>
      </c>
    </row>
    <row r="1889" spans="1:16" ht="15" customHeight="1" x14ac:dyDescent="0.35">
      <c r="A1889" s="18" t="s">
        <v>784</v>
      </c>
      <c r="B1889" s="18" t="s">
        <v>3228</v>
      </c>
      <c r="C1889" s="18" t="s">
        <v>110</v>
      </c>
      <c r="D1889" s="19">
        <v>5</v>
      </c>
      <c r="E1889" s="19">
        <v>18</v>
      </c>
      <c r="F1889" s="19">
        <v>7</v>
      </c>
      <c r="G1889" s="19">
        <v>4</v>
      </c>
      <c r="H1889" s="19">
        <v>1</v>
      </c>
      <c r="I1889" s="19">
        <v>2</v>
      </c>
      <c r="J1889" s="19">
        <v>4</v>
      </c>
      <c r="K1889" s="20">
        <f>ROUND(1+(SUMPRODUCT(INDEX(CachTinhDiem!$B$8:$E$11,MATCH($B1889,CachTinhDiem!$A$8:$A$11,0),0),$G1889:$J1889)-1)*9/4,1)</f>
        <v>5.5</v>
      </c>
      <c r="L1889" s="20">
        <f>ROUND(1+(INDEX(CachTinhDiem!$B$15:$E$20,MATCH($C1889,CachTinhDiem!$A$15:$A$20,0),MATCH($B1889,CachTinhDiem!$B$14:$E$14,0))-1)*9/4,1)</f>
        <v>7.8</v>
      </c>
      <c r="M1889" s="19">
        <f t="shared" si="29"/>
        <v>0</v>
      </c>
      <c r="N1889" s="23">
        <f>MAX(0,1-M1889*CachTinhDiem!$B$25)</f>
        <v>1</v>
      </c>
      <c r="O1889" s="20">
        <f>ROUND((CachTinhDiem!$B$23*K1889+CachTinhDiem!$B$24*L1889)*N1889,1)</f>
        <v>6.2</v>
      </c>
      <c r="P1889" s="19" t="s">
        <v>3227</v>
      </c>
    </row>
    <row r="1890" spans="1:16" ht="15" customHeight="1" x14ac:dyDescent="0.35">
      <c r="A1890" s="18" t="s">
        <v>1483</v>
      </c>
      <c r="B1890" s="18" t="s">
        <v>3226</v>
      </c>
      <c r="C1890" s="18" t="s">
        <v>103</v>
      </c>
      <c r="D1890" s="19">
        <v>5</v>
      </c>
      <c r="E1890" s="19">
        <v>12</v>
      </c>
      <c r="F1890" s="19">
        <v>18</v>
      </c>
      <c r="G1890" s="19">
        <v>4</v>
      </c>
      <c r="H1890" s="19">
        <v>1</v>
      </c>
      <c r="I1890" s="19">
        <v>1</v>
      </c>
      <c r="J1890" s="19">
        <v>5</v>
      </c>
      <c r="K1890" s="20">
        <f>ROUND(1+(SUMPRODUCT(INDEX(CachTinhDiem!$B$8:$E$11,MATCH($B1890,CachTinhDiem!$A$8:$A$11,0),0),$G1890:$J1890)-1)*9/4,1)</f>
        <v>2.8</v>
      </c>
      <c r="L1890" s="20">
        <f>ROUND(1+(INDEX(CachTinhDiem!$B$15:$E$20,MATCH($C1890,CachTinhDiem!$A$15:$A$20,0),MATCH($B1890,CachTinhDiem!$B$14:$E$14,0))-1)*9/4,1)</f>
        <v>3.3</v>
      </c>
      <c r="M1890" s="19">
        <f t="shared" si="29"/>
        <v>6</v>
      </c>
      <c r="N1890" s="23">
        <f>MAX(0,1-M1890*CachTinhDiem!$B$25)</f>
        <v>0.39999999999999991</v>
      </c>
      <c r="O1890" s="20">
        <f>ROUND((CachTinhDiem!$B$23*K1890+CachTinhDiem!$B$24*L1890)*N1890,1)</f>
        <v>1.2</v>
      </c>
      <c r="P1890" s="19" t="s">
        <v>3227</v>
      </c>
    </row>
    <row r="1891" spans="1:16" ht="15" customHeight="1" x14ac:dyDescent="0.35">
      <c r="A1891" s="18" t="s">
        <v>2650</v>
      </c>
      <c r="B1891" s="18" t="s">
        <v>3224</v>
      </c>
      <c r="C1891" s="18" t="s">
        <v>103</v>
      </c>
      <c r="D1891" s="19">
        <v>16</v>
      </c>
      <c r="E1891" s="19">
        <v>34</v>
      </c>
      <c r="F1891" s="19">
        <v>17</v>
      </c>
      <c r="G1891" s="19">
        <v>2</v>
      </c>
      <c r="H1891" s="19">
        <v>1</v>
      </c>
      <c r="I1891" s="19">
        <v>4</v>
      </c>
      <c r="J1891" s="19">
        <v>4</v>
      </c>
      <c r="K1891" s="20">
        <f>ROUND(1+(SUMPRODUCT(INDEX(CachTinhDiem!$B$8:$E$11,MATCH($B1891,CachTinhDiem!$A$8:$A$11,0),0),$G1891:$J1891)-1)*9/4,1)</f>
        <v>5.5</v>
      </c>
      <c r="L1891" s="20">
        <f>ROUND(1+(INDEX(CachTinhDiem!$B$15:$E$20,MATCH($C1891,CachTinhDiem!$A$15:$A$20,0),MATCH($B1891,CachTinhDiem!$B$14:$E$14,0))-1)*9/4,1)</f>
        <v>3.3</v>
      </c>
      <c r="M1891" s="19">
        <f t="shared" si="29"/>
        <v>0</v>
      </c>
      <c r="N1891" s="23">
        <f>MAX(0,1-M1891*CachTinhDiem!$B$25)</f>
        <v>1</v>
      </c>
      <c r="O1891" s="20">
        <f>ROUND((CachTinhDiem!$B$23*K1891+CachTinhDiem!$B$24*L1891)*N1891,1)</f>
        <v>4.8</v>
      </c>
      <c r="P1891" s="19" t="s">
        <v>3227</v>
      </c>
    </row>
    <row r="1892" spans="1:16" ht="15" customHeight="1" x14ac:dyDescent="0.35">
      <c r="A1892" s="18" t="s">
        <v>856</v>
      </c>
      <c r="B1892" s="18" t="s">
        <v>3228</v>
      </c>
      <c r="C1892" s="18" t="s">
        <v>90</v>
      </c>
      <c r="D1892" s="19">
        <v>19</v>
      </c>
      <c r="E1892" s="19">
        <v>36</v>
      </c>
      <c r="F1892" s="19">
        <v>28</v>
      </c>
      <c r="G1892" s="19">
        <v>2</v>
      </c>
      <c r="H1892" s="19">
        <v>5</v>
      </c>
      <c r="I1892" s="19">
        <v>3</v>
      </c>
      <c r="J1892" s="19">
        <v>3</v>
      </c>
      <c r="K1892" s="20">
        <f>ROUND(1+(SUMPRODUCT(INDEX(CachTinhDiem!$B$8:$E$11,MATCH($B1892,CachTinhDiem!$A$8:$A$11,0),0),$G1892:$J1892)-1)*9/4,1)</f>
        <v>6.4</v>
      </c>
      <c r="L1892" s="20">
        <f>ROUND(1+(INDEX(CachTinhDiem!$B$15:$E$20,MATCH($C1892,CachTinhDiem!$A$15:$A$20,0),MATCH($B1892,CachTinhDiem!$B$14:$E$14,0))-1)*9/4,1)</f>
        <v>3.3</v>
      </c>
      <c r="M1892" s="19">
        <f t="shared" si="29"/>
        <v>0</v>
      </c>
      <c r="N1892" s="23">
        <f>MAX(0,1-M1892*CachTinhDiem!$B$25)</f>
        <v>1</v>
      </c>
      <c r="O1892" s="20">
        <f>ROUND((CachTinhDiem!$B$23*K1892+CachTinhDiem!$B$24*L1892)*N1892,1)</f>
        <v>5.5</v>
      </c>
      <c r="P1892" s="19" t="s">
        <v>3227</v>
      </c>
    </row>
    <row r="1893" spans="1:16" ht="15" customHeight="1" x14ac:dyDescent="0.35">
      <c r="A1893" s="18" t="s">
        <v>1135</v>
      </c>
      <c r="B1893" s="18" t="s">
        <v>3226</v>
      </c>
      <c r="C1893" s="18" t="s">
        <v>138</v>
      </c>
      <c r="D1893" s="19">
        <v>28</v>
      </c>
      <c r="E1893" s="19">
        <v>40</v>
      </c>
      <c r="F1893" s="19">
        <v>7</v>
      </c>
      <c r="G1893" s="19">
        <v>2</v>
      </c>
      <c r="H1893" s="19">
        <v>4</v>
      </c>
      <c r="I1893" s="19">
        <v>4</v>
      </c>
      <c r="J1893" s="19">
        <v>4</v>
      </c>
      <c r="K1893" s="20">
        <f>ROUND(1+(SUMPRODUCT(INDEX(CachTinhDiem!$B$8:$E$11,MATCH($B1893,CachTinhDiem!$A$8:$A$11,0),0),$G1893:$J1893)-1)*9/4,1)</f>
        <v>7.8</v>
      </c>
      <c r="L1893" s="20">
        <f>ROUND(1+(INDEX(CachTinhDiem!$B$15:$E$20,MATCH($C1893,CachTinhDiem!$A$15:$A$20,0),MATCH($B1893,CachTinhDiem!$B$14:$E$14,0))-1)*9/4,1)</f>
        <v>7.8</v>
      </c>
      <c r="M1893" s="19">
        <f t="shared" si="29"/>
        <v>21</v>
      </c>
      <c r="N1893" s="23">
        <f>MAX(0,1-M1893*CachTinhDiem!$B$25)</f>
        <v>0</v>
      </c>
      <c r="O1893" s="20">
        <f>ROUND((CachTinhDiem!$B$23*K1893+CachTinhDiem!$B$24*L1893)*N1893,1)</f>
        <v>0</v>
      </c>
      <c r="P1893" s="19" t="s">
        <v>3227</v>
      </c>
    </row>
    <row r="1894" spans="1:16" ht="15" customHeight="1" x14ac:dyDescent="0.35">
      <c r="A1894" s="18" t="s">
        <v>454</v>
      </c>
      <c r="B1894" s="18" t="s">
        <v>3229</v>
      </c>
      <c r="C1894" s="18" t="s">
        <v>138</v>
      </c>
      <c r="D1894" s="19">
        <v>23</v>
      </c>
      <c r="E1894" s="19">
        <v>40</v>
      </c>
      <c r="F1894" s="19">
        <v>7</v>
      </c>
      <c r="G1894" s="19">
        <v>1</v>
      </c>
      <c r="H1894" s="19">
        <v>5</v>
      </c>
      <c r="I1894" s="19">
        <v>5</v>
      </c>
      <c r="J1894" s="19">
        <v>2</v>
      </c>
      <c r="K1894" s="20">
        <f>ROUND(1+(SUMPRODUCT(INDEX(CachTinhDiem!$B$8:$E$11,MATCH($B1894,CachTinhDiem!$A$8:$A$11,0),0),$G1894:$J1894)-1)*9/4,1)</f>
        <v>7.1</v>
      </c>
      <c r="L1894" s="20">
        <f>ROUND(1+(INDEX(CachTinhDiem!$B$15:$E$20,MATCH($C1894,CachTinhDiem!$A$15:$A$20,0),MATCH($B1894,CachTinhDiem!$B$14:$E$14,0))-1)*9/4,1)</f>
        <v>7.8</v>
      </c>
      <c r="M1894" s="19">
        <f t="shared" si="29"/>
        <v>16</v>
      </c>
      <c r="N1894" s="23">
        <f>MAX(0,1-M1894*CachTinhDiem!$B$25)</f>
        <v>0</v>
      </c>
      <c r="O1894" s="20">
        <f>ROUND((CachTinhDiem!$B$23*K1894+CachTinhDiem!$B$24*L1894)*N1894,1)</f>
        <v>0</v>
      </c>
      <c r="P1894" s="19" t="s">
        <v>3227</v>
      </c>
    </row>
    <row r="1895" spans="1:16" ht="15" customHeight="1" x14ac:dyDescent="0.35">
      <c r="A1895" s="18" t="s">
        <v>1237</v>
      </c>
      <c r="B1895" s="18" t="s">
        <v>3229</v>
      </c>
      <c r="C1895" s="18" t="s">
        <v>115</v>
      </c>
      <c r="D1895" s="19">
        <v>5</v>
      </c>
      <c r="E1895" s="19">
        <v>12</v>
      </c>
      <c r="F1895" s="19">
        <v>17</v>
      </c>
      <c r="G1895" s="19">
        <v>4</v>
      </c>
      <c r="H1895" s="19">
        <v>2</v>
      </c>
      <c r="I1895" s="19">
        <v>2</v>
      </c>
      <c r="J1895" s="19">
        <v>2</v>
      </c>
      <c r="K1895" s="20">
        <f>ROUND(1+(SUMPRODUCT(INDEX(CachTinhDiem!$B$8:$E$11,MATCH($B1895,CachTinhDiem!$A$8:$A$11,0),0),$G1895:$J1895)-1)*9/4,1)</f>
        <v>3.7</v>
      </c>
      <c r="L1895" s="20">
        <f>ROUND(1+(INDEX(CachTinhDiem!$B$15:$E$20,MATCH($C1895,CachTinhDiem!$A$15:$A$20,0),MATCH($B1895,CachTinhDiem!$B$14:$E$14,0))-1)*9/4,1)</f>
        <v>10</v>
      </c>
      <c r="M1895" s="19">
        <f t="shared" si="29"/>
        <v>5</v>
      </c>
      <c r="N1895" s="23">
        <f>MAX(0,1-M1895*CachTinhDiem!$B$25)</f>
        <v>0.5</v>
      </c>
      <c r="O1895" s="20">
        <f>ROUND((CachTinhDiem!$B$23*K1895+CachTinhDiem!$B$24*L1895)*N1895,1)</f>
        <v>2.8</v>
      </c>
      <c r="P1895" s="19" t="s">
        <v>3227</v>
      </c>
    </row>
    <row r="1896" spans="1:16" ht="15" customHeight="1" x14ac:dyDescent="0.35">
      <c r="A1896" s="18" t="s">
        <v>216</v>
      </c>
      <c r="B1896" s="18" t="s">
        <v>3228</v>
      </c>
      <c r="C1896" s="18" t="s">
        <v>103</v>
      </c>
      <c r="D1896" s="19">
        <v>24</v>
      </c>
      <c r="E1896" s="19">
        <v>40</v>
      </c>
      <c r="F1896" s="19">
        <v>21</v>
      </c>
      <c r="G1896" s="19">
        <v>1</v>
      </c>
      <c r="H1896" s="19">
        <v>5</v>
      </c>
      <c r="I1896" s="19">
        <v>2</v>
      </c>
      <c r="J1896" s="19">
        <v>3</v>
      </c>
      <c r="K1896" s="20">
        <f>ROUND(1+(SUMPRODUCT(INDEX(CachTinhDiem!$B$8:$E$11,MATCH($B1896,CachTinhDiem!$A$8:$A$11,0),0),$G1896:$J1896)-1)*9/4,1)</f>
        <v>6</v>
      </c>
      <c r="L1896" s="20">
        <f>ROUND(1+(INDEX(CachTinhDiem!$B$15:$E$20,MATCH($C1896,CachTinhDiem!$A$15:$A$20,0),MATCH($B1896,CachTinhDiem!$B$14:$E$14,0))-1)*9/4,1)</f>
        <v>10</v>
      </c>
      <c r="M1896" s="19">
        <f t="shared" si="29"/>
        <v>3</v>
      </c>
      <c r="N1896" s="23">
        <f>MAX(0,1-M1896*CachTinhDiem!$B$25)</f>
        <v>0.7</v>
      </c>
      <c r="O1896" s="20">
        <f>ROUND((CachTinhDiem!$B$23*K1896+CachTinhDiem!$B$24*L1896)*N1896,1)</f>
        <v>5</v>
      </c>
      <c r="P1896" s="19" t="s">
        <v>3227</v>
      </c>
    </row>
    <row r="1897" spans="1:16" ht="15" customHeight="1" x14ac:dyDescent="0.35">
      <c r="A1897" s="18" t="s">
        <v>700</v>
      </c>
      <c r="B1897" s="18" t="s">
        <v>3226</v>
      </c>
      <c r="C1897" s="18" t="s">
        <v>103</v>
      </c>
      <c r="D1897" s="19">
        <v>8</v>
      </c>
      <c r="E1897" s="19">
        <v>22</v>
      </c>
      <c r="F1897" s="19">
        <v>5</v>
      </c>
      <c r="G1897" s="19">
        <v>4</v>
      </c>
      <c r="H1897" s="19">
        <v>2</v>
      </c>
      <c r="I1897" s="19">
        <v>3</v>
      </c>
      <c r="J1897" s="19">
        <v>5</v>
      </c>
      <c r="K1897" s="20">
        <f>ROUND(1+(SUMPRODUCT(INDEX(CachTinhDiem!$B$8:$E$11,MATCH($B1897,CachTinhDiem!$A$8:$A$11,0),0),$G1897:$J1897)-1)*9/4,1)</f>
        <v>5.7</v>
      </c>
      <c r="L1897" s="20">
        <f>ROUND(1+(INDEX(CachTinhDiem!$B$15:$E$20,MATCH($C1897,CachTinhDiem!$A$15:$A$20,0),MATCH($B1897,CachTinhDiem!$B$14:$E$14,0))-1)*9/4,1)</f>
        <v>3.3</v>
      </c>
      <c r="M1897" s="19">
        <f t="shared" si="29"/>
        <v>3</v>
      </c>
      <c r="N1897" s="23">
        <f>MAX(0,1-M1897*CachTinhDiem!$B$25)</f>
        <v>0.7</v>
      </c>
      <c r="O1897" s="20">
        <f>ROUND((CachTinhDiem!$B$23*K1897+CachTinhDiem!$B$24*L1897)*N1897,1)</f>
        <v>3.5</v>
      </c>
      <c r="P1897" s="19" t="s">
        <v>3227</v>
      </c>
    </row>
    <row r="1898" spans="1:16" ht="15" customHeight="1" x14ac:dyDescent="0.35">
      <c r="A1898" s="18" t="s">
        <v>2394</v>
      </c>
      <c r="B1898" s="18" t="s">
        <v>3226</v>
      </c>
      <c r="C1898" s="18" t="s">
        <v>103</v>
      </c>
      <c r="D1898" s="19">
        <v>19</v>
      </c>
      <c r="E1898" s="19">
        <v>34</v>
      </c>
      <c r="F1898" s="19">
        <v>38</v>
      </c>
      <c r="G1898" s="19">
        <v>2</v>
      </c>
      <c r="H1898" s="19">
        <v>3</v>
      </c>
      <c r="I1898" s="19">
        <v>2</v>
      </c>
      <c r="J1898" s="19">
        <v>5</v>
      </c>
      <c r="K1898" s="20">
        <f>ROUND(1+(SUMPRODUCT(INDEX(CachTinhDiem!$B$8:$E$11,MATCH($B1898,CachTinhDiem!$A$8:$A$11,0),0),$G1898:$J1898)-1)*9/4,1)</f>
        <v>5.3</v>
      </c>
      <c r="L1898" s="20">
        <f>ROUND(1+(INDEX(CachTinhDiem!$B$15:$E$20,MATCH($C1898,CachTinhDiem!$A$15:$A$20,0),MATCH($B1898,CachTinhDiem!$B$14:$E$14,0))-1)*9/4,1)</f>
        <v>3.3</v>
      </c>
      <c r="M1898" s="19">
        <f t="shared" si="29"/>
        <v>4</v>
      </c>
      <c r="N1898" s="23">
        <f>MAX(0,1-M1898*CachTinhDiem!$B$25)</f>
        <v>0.6</v>
      </c>
      <c r="O1898" s="20">
        <f>ROUND((CachTinhDiem!$B$23*K1898+CachTinhDiem!$B$24*L1898)*N1898,1)</f>
        <v>2.8</v>
      </c>
      <c r="P1898" s="19" t="s">
        <v>3227</v>
      </c>
    </row>
    <row r="1899" spans="1:16" ht="15" customHeight="1" x14ac:dyDescent="0.35">
      <c r="A1899" s="18" t="s">
        <v>531</v>
      </c>
      <c r="B1899" s="18" t="s">
        <v>3229</v>
      </c>
      <c r="C1899" s="18" t="s">
        <v>150</v>
      </c>
      <c r="D1899" s="19">
        <v>6</v>
      </c>
      <c r="E1899" s="19">
        <v>17</v>
      </c>
      <c r="F1899" s="19">
        <v>28</v>
      </c>
      <c r="G1899" s="19">
        <v>4</v>
      </c>
      <c r="H1899" s="19">
        <v>2</v>
      </c>
      <c r="I1899" s="19">
        <v>2</v>
      </c>
      <c r="J1899" s="19">
        <v>3</v>
      </c>
      <c r="K1899" s="20">
        <f>ROUND(1+(SUMPRODUCT(INDEX(CachTinhDiem!$B$8:$E$11,MATCH($B1899,CachTinhDiem!$A$8:$A$11,0),0),$G1899:$J1899)-1)*9/4,1)</f>
        <v>4.4000000000000004</v>
      </c>
      <c r="L1899" s="20">
        <f>ROUND(1+(INDEX(CachTinhDiem!$B$15:$E$20,MATCH($C1899,CachTinhDiem!$A$15:$A$20,0),MATCH($B1899,CachTinhDiem!$B$14:$E$14,0))-1)*9/4,1)</f>
        <v>7.8</v>
      </c>
      <c r="M1899" s="19">
        <f t="shared" si="29"/>
        <v>11</v>
      </c>
      <c r="N1899" s="23">
        <f>MAX(0,1-M1899*CachTinhDiem!$B$25)</f>
        <v>0</v>
      </c>
      <c r="O1899" s="20">
        <f>ROUND((CachTinhDiem!$B$23*K1899+CachTinhDiem!$B$24*L1899)*N1899,1)</f>
        <v>0</v>
      </c>
      <c r="P1899" s="19" t="s">
        <v>3225</v>
      </c>
    </row>
    <row r="1900" spans="1:16" ht="15" customHeight="1" x14ac:dyDescent="0.35">
      <c r="A1900" s="18" t="s">
        <v>2422</v>
      </c>
      <c r="B1900" s="18" t="s">
        <v>3224</v>
      </c>
      <c r="C1900" s="18" t="s">
        <v>150</v>
      </c>
      <c r="D1900" s="19">
        <v>24</v>
      </c>
      <c r="E1900" s="19">
        <v>40</v>
      </c>
      <c r="F1900" s="19">
        <v>18</v>
      </c>
      <c r="G1900" s="19">
        <v>1</v>
      </c>
      <c r="H1900" s="19">
        <v>5</v>
      </c>
      <c r="I1900" s="19">
        <v>3</v>
      </c>
      <c r="J1900" s="19">
        <v>2</v>
      </c>
      <c r="K1900" s="20">
        <f>ROUND(1+(SUMPRODUCT(INDEX(CachTinhDiem!$B$8:$E$11,MATCH($B1900,CachTinhDiem!$A$8:$A$11,0),0),$G1900:$J1900)-1)*9/4,1)</f>
        <v>5.3</v>
      </c>
      <c r="L1900" s="20">
        <f>ROUND(1+(INDEX(CachTinhDiem!$B$15:$E$20,MATCH($C1900,CachTinhDiem!$A$15:$A$20,0),MATCH($B1900,CachTinhDiem!$B$14:$E$14,0))-1)*9/4,1)</f>
        <v>3.3</v>
      </c>
      <c r="M1900" s="19">
        <f t="shared" si="29"/>
        <v>6</v>
      </c>
      <c r="N1900" s="23">
        <f>MAX(0,1-M1900*CachTinhDiem!$B$25)</f>
        <v>0.39999999999999991</v>
      </c>
      <c r="O1900" s="20">
        <f>ROUND((CachTinhDiem!$B$23*K1900+CachTinhDiem!$B$24*L1900)*N1900,1)</f>
        <v>1.9</v>
      </c>
      <c r="P1900" s="19" t="s">
        <v>3225</v>
      </c>
    </row>
    <row r="1901" spans="1:16" ht="15" customHeight="1" x14ac:dyDescent="0.35">
      <c r="A1901" s="18" t="s">
        <v>1002</v>
      </c>
      <c r="B1901" s="18" t="s">
        <v>3229</v>
      </c>
      <c r="C1901" s="18" t="s">
        <v>115</v>
      </c>
      <c r="D1901" s="19">
        <v>18</v>
      </c>
      <c r="E1901" s="19">
        <v>35</v>
      </c>
      <c r="F1901" s="19">
        <v>30</v>
      </c>
      <c r="G1901" s="19">
        <v>2</v>
      </c>
      <c r="H1901" s="19">
        <v>4</v>
      </c>
      <c r="I1901" s="19">
        <v>3</v>
      </c>
      <c r="J1901" s="19">
        <v>4</v>
      </c>
      <c r="K1901" s="20">
        <f>ROUND(1+(SUMPRODUCT(INDEX(CachTinhDiem!$B$8:$E$11,MATCH($B1901,CachTinhDiem!$A$8:$A$11,0),0),$G1901:$J1901)-1)*9/4,1)</f>
        <v>6.6</v>
      </c>
      <c r="L1901" s="20">
        <f>ROUND(1+(INDEX(CachTinhDiem!$B$15:$E$20,MATCH($C1901,CachTinhDiem!$A$15:$A$20,0),MATCH($B1901,CachTinhDiem!$B$14:$E$14,0))-1)*9/4,1)</f>
        <v>10</v>
      </c>
      <c r="M1901" s="19">
        <f t="shared" si="29"/>
        <v>0</v>
      </c>
      <c r="N1901" s="23">
        <f>MAX(0,1-M1901*CachTinhDiem!$B$25)</f>
        <v>1</v>
      </c>
      <c r="O1901" s="20">
        <f>ROUND((CachTinhDiem!$B$23*K1901+CachTinhDiem!$B$24*L1901)*N1901,1)</f>
        <v>7.6</v>
      </c>
      <c r="P1901" s="19" t="s">
        <v>3225</v>
      </c>
    </row>
    <row r="1902" spans="1:16" ht="15" customHeight="1" x14ac:dyDescent="0.35">
      <c r="A1902" s="18" t="s">
        <v>1745</v>
      </c>
      <c r="B1902" s="18" t="s">
        <v>3229</v>
      </c>
      <c r="C1902" s="18" t="s">
        <v>138</v>
      </c>
      <c r="D1902" s="19">
        <v>5</v>
      </c>
      <c r="E1902" s="19">
        <v>10</v>
      </c>
      <c r="F1902" s="19">
        <v>8</v>
      </c>
      <c r="G1902" s="19">
        <v>4</v>
      </c>
      <c r="H1902" s="19">
        <v>1</v>
      </c>
      <c r="I1902" s="19">
        <v>3</v>
      </c>
      <c r="J1902" s="19">
        <v>2</v>
      </c>
      <c r="K1902" s="20">
        <f>ROUND(1+(SUMPRODUCT(INDEX(CachTinhDiem!$B$8:$E$11,MATCH($B1902,CachTinhDiem!$A$8:$A$11,0),0),$G1902:$J1902)-1)*9/4,1)</f>
        <v>3.7</v>
      </c>
      <c r="L1902" s="20">
        <f>ROUND(1+(INDEX(CachTinhDiem!$B$15:$E$20,MATCH($C1902,CachTinhDiem!$A$15:$A$20,0),MATCH($B1902,CachTinhDiem!$B$14:$E$14,0))-1)*9/4,1)</f>
        <v>7.8</v>
      </c>
      <c r="M1902" s="19">
        <f t="shared" si="29"/>
        <v>0</v>
      </c>
      <c r="N1902" s="23">
        <f>MAX(0,1-M1902*CachTinhDiem!$B$25)</f>
        <v>1</v>
      </c>
      <c r="O1902" s="20">
        <f>ROUND((CachTinhDiem!$B$23*K1902+CachTinhDiem!$B$24*L1902)*N1902,1)</f>
        <v>4.9000000000000004</v>
      </c>
      <c r="P1902" s="19" t="s">
        <v>3227</v>
      </c>
    </row>
    <row r="1903" spans="1:16" ht="15" customHeight="1" x14ac:dyDescent="0.35">
      <c r="A1903" s="18" t="s">
        <v>2783</v>
      </c>
      <c r="B1903" s="18" t="s">
        <v>3224</v>
      </c>
      <c r="C1903" s="18" t="s">
        <v>115</v>
      </c>
      <c r="D1903" s="19">
        <v>15</v>
      </c>
      <c r="E1903" s="19">
        <v>36</v>
      </c>
      <c r="F1903" s="19">
        <v>20</v>
      </c>
      <c r="G1903" s="19">
        <v>2</v>
      </c>
      <c r="H1903" s="19">
        <v>2</v>
      </c>
      <c r="I1903" s="19">
        <v>5</v>
      </c>
      <c r="J1903" s="19">
        <v>3</v>
      </c>
      <c r="K1903" s="20">
        <f>ROUND(1+(SUMPRODUCT(INDEX(CachTinhDiem!$B$8:$E$11,MATCH($B1903,CachTinhDiem!$A$8:$A$11,0),0),$G1903:$J1903)-1)*9/4,1)</f>
        <v>6.9</v>
      </c>
      <c r="L1903" s="20">
        <f>ROUND(1+(INDEX(CachTinhDiem!$B$15:$E$20,MATCH($C1903,CachTinhDiem!$A$15:$A$20,0),MATCH($B1903,CachTinhDiem!$B$14:$E$14,0))-1)*9/4,1)</f>
        <v>7.8</v>
      </c>
      <c r="M1903" s="19">
        <f t="shared" si="29"/>
        <v>0</v>
      </c>
      <c r="N1903" s="23">
        <f>MAX(0,1-M1903*CachTinhDiem!$B$25)</f>
        <v>1</v>
      </c>
      <c r="O1903" s="20">
        <f>ROUND((CachTinhDiem!$B$23*K1903+CachTinhDiem!$B$24*L1903)*N1903,1)</f>
        <v>7.2</v>
      </c>
      <c r="P1903" s="19" t="s">
        <v>3227</v>
      </c>
    </row>
    <row r="1904" spans="1:16" ht="15" customHeight="1" x14ac:dyDescent="0.35">
      <c r="A1904" s="18" t="s">
        <v>2654</v>
      </c>
      <c r="B1904" s="18" t="s">
        <v>3229</v>
      </c>
      <c r="C1904" s="18" t="s">
        <v>138</v>
      </c>
      <c r="D1904" s="19">
        <v>12</v>
      </c>
      <c r="E1904" s="19">
        <v>39</v>
      </c>
      <c r="F1904" s="19">
        <v>8</v>
      </c>
      <c r="G1904" s="19">
        <v>2</v>
      </c>
      <c r="H1904" s="19">
        <v>5</v>
      </c>
      <c r="I1904" s="19">
        <v>5</v>
      </c>
      <c r="J1904" s="19">
        <v>3</v>
      </c>
      <c r="K1904" s="20">
        <f>ROUND(1+(SUMPRODUCT(INDEX(CachTinhDiem!$B$8:$E$11,MATCH($B1904,CachTinhDiem!$A$8:$A$11,0),0),$G1904:$J1904)-1)*9/4,1)</f>
        <v>8</v>
      </c>
      <c r="L1904" s="20">
        <f>ROUND(1+(INDEX(CachTinhDiem!$B$15:$E$20,MATCH($C1904,CachTinhDiem!$A$15:$A$20,0),MATCH($B1904,CachTinhDiem!$B$14:$E$14,0))-1)*9/4,1)</f>
        <v>7.8</v>
      </c>
      <c r="M1904" s="19">
        <f t="shared" si="29"/>
        <v>4</v>
      </c>
      <c r="N1904" s="23">
        <f>MAX(0,1-M1904*CachTinhDiem!$B$25)</f>
        <v>0.6</v>
      </c>
      <c r="O1904" s="20">
        <f>ROUND((CachTinhDiem!$B$23*K1904+CachTinhDiem!$B$24*L1904)*N1904,1)</f>
        <v>4.8</v>
      </c>
      <c r="P1904" s="19" t="s">
        <v>3227</v>
      </c>
    </row>
    <row r="1905" spans="1:16" ht="15" customHeight="1" x14ac:dyDescent="0.35">
      <c r="A1905" s="18" t="s">
        <v>1503</v>
      </c>
      <c r="B1905" s="18" t="s">
        <v>3229</v>
      </c>
      <c r="C1905" s="18" t="s">
        <v>103</v>
      </c>
      <c r="D1905" s="19">
        <v>5</v>
      </c>
      <c r="E1905" s="19">
        <v>19</v>
      </c>
      <c r="F1905" s="19">
        <v>6</v>
      </c>
      <c r="G1905" s="19">
        <v>4</v>
      </c>
      <c r="H1905" s="19">
        <v>1</v>
      </c>
      <c r="I1905" s="19">
        <v>2</v>
      </c>
      <c r="J1905" s="19">
        <v>5</v>
      </c>
      <c r="K1905" s="20">
        <f>ROUND(1+(SUMPRODUCT(INDEX(CachTinhDiem!$B$8:$E$11,MATCH($B1905,CachTinhDiem!$A$8:$A$11,0),0),$G1905:$J1905)-1)*9/4,1)</f>
        <v>5.0999999999999996</v>
      </c>
      <c r="L1905" s="20">
        <f>ROUND(1+(INDEX(CachTinhDiem!$B$15:$E$20,MATCH($C1905,CachTinhDiem!$A$15:$A$20,0),MATCH($B1905,CachTinhDiem!$B$14:$E$14,0))-1)*9/4,1)</f>
        <v>7.8</v>
      </c>
      <c r="M1905" s="19">
        <f t="shared" si="29"/>
        <v>0</v>
      </c>
      <c r="N1905" s="23">
        <f>MAX(0,1-M1905*CachTinhDiem!$B$25)</f>
        <v>1</v>
      </c>
      <c r="O1905" s="20">
        <f>ROUND((CachTinhDiem!$B$23*K1905+CachTinhDiem!$B$24*L1905)*N1905,1)</f>
        <v>5.9</v>
      </c>
      <c r="P1905" s="19" t="s">
        <v>3227</v>
      </c>
    </row>
    <row r="1906" spans="1:16" ht="15" customHeight="1" x14ac:dyDescent="0.35">
      <c r="A1906" s="18" t="s">
        <v>1830</v>
      </c>
      <c r="B1906" s="18" t="s">
        <v>3229</v>
      </c>
      <c r="C1906" s="18" t="s">
        <v>150</v>
      </c>
      <c r="D1906" s="19">
        <v>5</v>
      </c>
      <c r="E1906" s="19">
        <v>21</v>
      </c>
      <c r="F1906" s="19">
        <v>35</v>
      </c>
      <c r="G1906" s="19">
        <v>4</v>
      </c>
      <c r="H1906" s="19">
        <v>1</v>
      </c>
      <c r="I1906" s="19">
        <v>3</v>
      </c>
      <c r="J1906" s="19">
        <v>3</v>
      </c>
      <c r="K1906" s="20">
        <f>ROUND(1+(SUMPRODUCT(INDEX(CachTinhDiem!$B$8:$E$11,MATCH($B1906,CachTinhDiem!$A$8:$A$11,0),0),$G1906:$J1906)-1)*9/4,1)</f>
        <v>4.4000000000000004</v>
      </c>
      <c r="L1906" s="20">
        <f>ROUND(1+(INDEX(CachTinhDiem!$B$15:$E$20,MATCH($C1906,CachTinhDiem!$A$15:$A$20,0),MATCH($B1906,CachTinhDiem!$B$14:$E$14,0))-1)*9/4,1)</f>
        <v>7.8</v>
      </c>
      <c r="M1906" s="19">
        <f t="shared" si="29"/>
        <v>14</v>
      </c>
      <c r="N1906" s="23">
        <f>MAX(0,1-M1906*CachTinhDiem!$B$25)</f>
        <v>0</v>
      </c>
      <c r="O1906" s="20">
        <f>ROUND((CachTinhDiem!$B$23*K1906+CachTinhDiem!$B$24*L1906)*N1906,1)</f>
        <v>0</v>
      </c>
      <c r="P1906" s="19" t="s">
        <v>3227</v>
      </c>
    </row>
    <row r="1907" spans="1:16" ht="15" customHeight="1" x14ac:dyDescent="0.35">
      <c r="A1907" s="18" t="s">
        <v>383</v>
      </c>
      <c r="B1907" s="18" t="s">
        <v>3228</v>
      </c>
      <c r="C1907" s="18" t="s">
        <v>115</v>
      </c>
      <c r="D1907" s="19">
        <v>19</v>
      </c>
      <c r="E1907" s="19">
        <v>37</v>
      </c>
      <c r="F1907" s="19">
        <v>13</v>
      </c>
      <c r="G1907" s="19">
        <v>2</v>
      </c>
      <c r="H1907" s="19">
        <v>5</v>
      </c>
      <c r="I1907" s="19">
        <v>3</v>
      </c>
      <c r="J1907" s="19">
        <v>2</v>
      </c>
      <c r="K1907" s="20">
        <f>ROUND(1+(SUMPRODUCT(INDEX(CachTinhDiem!$B$8:$E$11,MATCH($B1907,CachTinhDiem!$A$8:$A$11,0),0),$G1907:$J1907)-1)*9/4,1)</f>
        <v>5.0999999999999996</v>
      </c>
      <c r="L1907" s="20">
        <f>ROUND(1+(INDEX(CachTinhDiem!$B$15:$E$20,MATCH($C1907,CachTinhDiem!$A$15:$A$20,0),MATCH($B1907,CachTinhDiem!$B$14:$E$14,0))-1)*9/4,1)</f>
        <v>5.5</v>
      </c>
      <c r="M1907" s="19">
        <f t="shared" si="29"/>
        <v>6</v>
      </c>
      <c r="N1907" s="23">
        <f>MAX(0,1-M1907*CachTinhDiem!$B$25)</f>
        <v>0.39999999999999991</v>
      </c>
      <c r="O1907" s="20">
        <f>ROUND((CachTinhDiem!$B$23*K1907+CachTinhDiem!$B$24*L1907)*N1907,1)</f>
        <v>2.1</v>
      </c>
      <c r="P1907" s="19" t="s">
        <v>3227</v>
      </c>
    </row>
    <row r="1908" spans="1:16" ht="15" customHeight="1" x14ac:dyDescent="0.35">
      <c r="A1908" s="18" t="s">
        <v>740</v>
      </c>
      <c r="B1908" s="18" t="s">
        <v>3228</v>
      </c>
      <c r="C1908" s="18" t="s">
        <v>110</v>
      </c>
      <c r="D1908" s="19">
        <v>5</v>
      </c>
      <c r="E1908" s="19">
        <v>15</v>
      </c>
      <c r="F1908" s="19">
        <v>22</v>
      </c>
      <c r="G1908" s="19">
        <v>4</v>
      </c>
      <c r="H1908" s="19">
        <v>2</v>
      </c>
      <c r="I1908" s="19">
        <v>2</v>
      </c>
      <c r="J1908" s="19">
        <v>4</v>
      </c>
      <c r="K1908" s="20">
        <f>ROUND(1+(SUMPRODUCT(INDEX(CachTinhDiem!$B$8:$E$11,MATCH($B1908,CachTinhDiem!$A$8:$A$11,0),0),$G1908:$J1908)-1)*9/4,1)</f>
        <v>6</v>
      </c>
      <c r="L1908" s="20">
        <f>ROUND(1+(INDEX(CachTinhDiem!$B$15:$E$20,MATCH($C1908,CachTinhDiem!$A$15:$A$20,0),MATCH($B1908,CachTinhDiem!$B$14:$E$14,0))-1)*9/4,1)</f>
        <v>7.8</v>
      </c>
      <c r="M1908" s="19">
        <f t="shared" si="29"/>
        <v>7</v>
      </c>
      <c r="N1908" s="23">
        <f>MAX(0,1-M1908*CachTinhDiem!$B$25)</f>
        <v>0.29999999999999993</v>
      </c>
      <c r="O1908" s="20">
        <f>ROUND((CachTinhDiem!$B$23*K1908+CachTinhDiem!$B$24*L1908)*N1908,1)</f>
        <v>2</v>
      </c>
      <c r="P1908" s="19" t="s">
        <v>3227</v>
      </c>
    </row>
    <row r="1909" spans="1:16" ht="15" customHeight="1" x14ac:dyDescent="0.35">
      <c r="A1909" s="18" t="s">
        <v>2929</v>
      </c>
      <c r="B1909" s="18" t="s">
        <v>3228</v>
      </c>
      <c r="C1909" s="18" t="s">
        <v>103</v>
      </c>
      <c r="D1909" s="19">
        <v>6</v>
      </c>
      <c r="E1909" s="19">
        <v>33</v>
      </c>
      <c r="F1909" s="19">
        <v>21</v>
      </c>
      <c r="G1909" s="19">
        <v>4</v>
      </c>
      <c r="H1909" s="19">
        <v>1</v>
      </c>
      <c r="I1909" s="19">
        <v>2</v>
      </c>
      <c r="J1909" s="19">
        <v>5</v>
      </c>
      <c r="K1909" s="20">
        <f>ROUND(1+(SUMPRODUCT(INDEX(CachTinhDiem!$B$8:$E$11,MATCH($B1909,CachTinhDiem!$A$8:$A$11,0),0),$G1909:$J1909)-1)*9/4,1)</f>
        <v>6.9</v>
      </c>
      <c r="L1909" s="20">
        <f>ROUND(1+(INDEX(CachTinhDiem!$B$15:$E$20,MATCH($C1909,CachTinhDiem!$A$15:$A$20,0),MATCH($B1909,CachTinhDiem!$B$14:$E$14,0))-1)*9/4,1)</f>
        <v>10</v>
      </c>
      <c r="M1909" s="19">
        <f t="shared" si="29"/>
        <v>0</v>
      </c>
      <c r="N1909" s="23">
        <f>MAX(0,1-M1909*CachTinhDiem!$B$25)</f>
        <v>1</v>
      </c>
      <c r="O1909" s="20">
        <f>ROUND((CachTinhDiem!$B$23*K1909+CachTinhDiem!$B$24*L1909)*N1909,1)</f>
        <v>7.8</v>
      </c>
      <c r="P1909" s="19" t="s">
        <v>3225</v>
      </c>
    </row>
    <row r="1910" spans="1:16" ht="15" customHeight="1" x14ac:dyDescent="0.35">
      <c r="A1910" s="18" t="s">
        <v>139</v>
      </c>
      <c r="B1910" s="18" t="s">
        <v>3228</v>
      </c>
      <c r="C1910" s="18" t="s">
        <v>115</v>
      </c>
      <c r="D1910" s="19">
        <v>19</v>
      </c>
      <c r="E1910" s="19">
        <v>39</v>
      </c>
      <c r="F1910" s="19">
        <v>10</v>
      </c>
      <c r="G1910" s="19">
        <v>2</v>
      </c>
      <c r="H1910" s="19">
        <v>5</v>
      </c>
      <c r="I1910" s="19">
        <v>3</v>
      </c>
      <c r="J1910" s="19">
        <v>4</v>
      </c>
      <c r="K1910" s="20">
        <f>ROUND(1+(SUMPRODUCT(INDEX(CachTinhDiem!$B$8:$E$11,MATCH($B1910,CachTinhDiem!$A$8:$A$11,0),0),$G1910:$J1910)-1)*9/4,1)</f>
        <v>7.8</v>
      </c>
      <c r="L1910" s="20">
        <f>ROUND(1+(INDEX(CachTinhDiem!$B$15:$E$20,MATCH($C1910,CachTinhDiem!$A$15:$A$20,0),MATCH($B1910,CachTinhDiem!$B$14:$E$14,0))-1)*9/4,1)</f>
        <v>5.5</v>
      </c>
      <c r="M1910" s="19">
        <f t="shared" si="29"/>
        <v>9</v>
      </c>
      <c r="N1910" s="23">
        <f>MAX(0,1-M1910*CachTinhDiem!$B$25)</f>
        <v>9.9999999999999978E-2</v>
      </c>
      <c r="O1910" s="20">
        <f>ROUND((CachTinhDiem!$B$23*K1910+CachTinhDiem!$B$24*L1910)*N1910,1)</f>
        <v>0.7</v>
      </c>
      <c r="P1910" s="19" t="s">
        <v>3227</v>
      </c>
    </row>
    <row r="1911" spans="1:16" ht="15" customHeight="1" x14ac:dyDescent="0.35">
      <c r="A1911" s="18" t="s">
        <v>2261</v>
      </c>
      <c r="B1911" s="18" t="s">
        <v>3228</v>
      </c>
      <c r="C1911" s="18" t="s">
        <v>90</v>
      </c>
      <c r="D1911" s="19">
        <v>7</v>
      </c>
      <c r="E1911" s="19">
        <v>23</v>
      </c>
      <c r="F1911" s="19">
        <v>15</v>
      </c>
      <c r="G1911" s="19">
        <v>4</v>
      </c>
      <c r="H1911" s="19">
        <v>1</v>
      </c>
      <c r="I1911" s="19">
        <v>3</v>
      </c>
      <c r="J1911" s="19">
        <v>3</v>
      </c>
      <c r="K1911" s="20">
        <f>ROUND(1+(SUMPRODUCT(INDEX(CachTinhDiem!$B$8:$E$11,MATCH($B1911,CachTinhDiem!$A$8:$A$11,0),0),$G1911:$J1911)-1)*9/4,1)</f>
        <v>4.5999999999999996</v>
      </c>
      <c r="L1911" s="20">
        <f>ROUND(1+(INDEX(CachTinhDiem!$B$15:$E$20,MATCH($C1911,CachTinhDiem!$A$15:$A$20,0),MATCH($B1911,CachTinhDiem!$B$14:$E$14,0))-1)*9/4,1)</f>
        <v>3.3</v>
      </c>
      <c r="M1911" s="19">
        <f t="shared" si="29"/>
        <v>0</v>
      </c>
      <c r="N1911" s="23">
        <f>MAX(0,1-M1911*CachTinhDiem!$B$25)</f>
        <v>1</v>
      </c>
      <c r="O1911" s="20">
        <f>ROUND((CachTinhDiem!$B$23*K1911+CachTinhDiem!$B$24*L1911)*N1911,1)</f>
        <v>4.2</v>
      </c>
      <c r="P1911" s="19" t="s">
        <v>3227</v>
      </c>
    </row>
    <row r="1912" spans="1:16" ht="15" customHeight="1" x14ac:dyDescent="0.35">
      <c r="A1912" s="18" t="s">
        <v>1527</v>
      </c>
      <c r="B1912" s="18" t="s">
        <v>3228</v>
      </c>
      <c r="C1912" s="18" t="s">
        <v>150</v>
      </c>
      <c r="D1912" s="19">
        <v>12</v>
      </c>
      <c r="E1912" s="19">
        <v>31</v>
      </c>
      <c r="F1912" s="19">
        <v>40</v>
      </c>
      <c r="G1912" s="19">
        <v>3</v>
      </c>
      <c r="H1912" s="19">
        <v>3</v>
      </c>
      <c r="I1912" s="19">
        <v>5</v>
      </c>
      <c r="J1912" s="19">
        <v>3</v>
      </c>
      <c r="K1912" s="20">
        <f>ROUND(1+(SUMPRODUCT(INDEX(CachTinhDiem!$B$8:$E$11,MATCH($B1912,CachTinhDiem!$A$8:$A$11,0),0),$G1912:$J1912)-1)*9/4,1)</f>
        <v>6.4</v>
      </c>
      <c r="L1912" s="20">
        <f>ROUND(1+(INDEX(CachTinhDiem!$B$15:$E$20,MATCH($C1912,CachTinhDiem!$A$15:$A$20,0),MATCH($B1912,CachTinhDiem!$B$14:$E$14,0))-1)*9/4,1)</f>
        <v>5.5</v>
      </c>
      <c r="M1912" s="19">
        <f t="shared" si="29"/>
        <v>9</v>
      </c>
      <c r="N1912" s="23">
        <f>MAX(0,1-M1912*CachTinhDiem!$B$25)</f>
        <v>9.9999999999999978E-2</v>
      </c>
      <c r="O1912" s="20">
        <f>ROUND((CachTinhDiem!$B$23*K1912+CachTinhDiem!$B$24*L1912)*N1912,1)</f>
        <v>0.6</v>
      </c>
      <c r="P1912" s="19" t="s">
        <v>3227</v>
      </c>
    </row>
    <row r="1913" spans="1:16" ht="15" customHeight="1" x14ac:dyDescent="0.35">
      <c r="A1913" s="18" t="s">
        <v>1421</v>
      </c>
      <c r="B1913" s="18" t="s">
        <v>3226</v>
      </c>
      <c r="C1913" s="18" t="s">
        <v>115</v>
      </c>
      <c r="D1913" s="19">
        <v>10</v>
      </c>
      <c r="E1913" s="19">
        <v>27</v>
      </c>
      <c r="F1913" s="19">
        <v>29</v>
      </c>
      <c r="G1913" s="19">
        <v>3</v>
      </c>
      <c r="H1913" s="19">
        <v>3</v>
      </c>
      <c r="I1913" s="19">
        <v>4</v>
      </c>
      <c r="J1913" s="19">
        <v>3</v>
      </c>
      <c r="K1913" s="20">
        <f>ROUND(1+(SUMPRODUCT(INDEX(CachTinhDiem!$B$8:$E$11,MATCH($B1913,CachTinhDiem!$A$8:$A$11,0),0),$G1913:$J1913)-1)*9/4,1)</f>
        <v>6.6</v>
      </c>
      <c r="L1913" s="20">
        <f>ROUND(1+(INDEX(CachTinhDiem!$B$15:$E$20,MATCH($C1913,CachTinhDiem!$A$15:$A$20,0),MATCH($B1913,CachTinhDiem!$B$14:$E$14,0))-1)*9/4,1)</f>
        <v>10</v>
      </c>
      <c r="M1913" s="19">
        <f t="shared" si="29"/>
        <v>2</v>
      </c>
      <c r="N1913" s="23">
        <f>MAX(0,1-M1913*CachTinhDiem!$B$25)</f>
        <v>0.8</v>
      </c>
      <c r="O1913" s="20">
        <f>ROUND((CachTinhDiem!$B$23*K1913+CachTinhDiem!$B$24*L1913)*N1913,1)</f>
        <v>6.1</v>
      </c>
      <c r="P1913" s="19" t="s">
        <v>3227</v>
      </c>
    </row>
    <row r="1914" spans="1:16" ht="15" customHeight="1" x14ac:dyDescent="0.35">
      <c r="A1914" s="18" t="s">
        <v>862</v>
      </c>
      <c r="B1914" s="18" t="s">
        <v>3228</v>
      </c>
      <c r="C1914" s="18" t="s">
        <v>110</v>
      </c>
      <c r="D1914" s="19">
        <v>5</v>
      </c>
      <c r="E1914" s="19">
        <v>14</v>
      </c>
      <c r="F1914" s="19">
        <v>31</v>
      </c>
      <c r="G1914" s="19">
        <v>5</v>
      </c>
      <c r="H1914" s="19">
        <v>1</v>
      </c>
      <c r="I1914" s="19">
        <v>1</v>
      </c>
      <c r="J1914" s="19">
        <v>4</v>
      </c>
      <c r="K1914" s="20">
        <f>ROUND(1+(SUMPRODUCT(INDEX(CachTinhDiem!$B$8:$E$11,MATCH($B1914,CachTinhDiem!$A$8:$A$11,0),0),$G1914:$J1914)-1)*9/4,1)</f>
        <v>5.0999999999999996</v>
      </c>
      <c r="L1914" s="20">
        <f>ROUND(1+(INDEX(CachTinhDiem!$B$15:$E$20,MATCH($C1914,CachTinhDiem!$A$15:$A$20,0),MATCH($B1914,CachTinhDiem!$B$14:$E$14,0))-1)*9/4,1)</f>
        <v>7.8</v>
      </c>
      <c r="M1914" s="19">
        <f t="shared" si="29"/>
        <v>17</v>
      </c>
      <c r="N1914" s="23">
        <f>MAX(0,1-M1914*CachTinhDiem!$B$25)</f>
        <v>0</v>
      </c>
      <c r="O1914" s="20">
        <f>ROUND((CachTinhDiem!$B$23*K1914+CachTinhDiem!$B$24*L1914)*N1914,1)</f>
        <v>0</v>
      </c>
      <c r="P1914" s="19" t="s">
        <v>3227</v>
      </c>
    </row>
    <row r="1915" spans="1:16" ht="15" customHeight="1" x14ac:dyDescent="0.35">
      <c r="A1915" s="18" t="s">
        <v>1054</v>
      </c>
      <c r="B1915" s="18" t="s">
        <v>3228</v>
      </c>
      <c r="C1915" s="18" t="s">
        <v>138</v>
      </c>
      <c r="D1915" s="19">
        <v>27</v>
      </c>
      <c r="E1915" s="19">
        <v>40</v>
      </c>
      <c r="F1915" s="19">
        <v>19</v>
      </c>
      <c r="G1915" s="19">
        <v>1</v>
      </c>
      <c r="H1915" s="19">
        <v>5</v>
      </c>
      <c r="I1915" s="19">
        <v>5</v>
      </c>
      <c r="J1915" s="19">
        <v>4</v>
      </c>
      <c r="K1915" s="20">
        <f>ROUND(1+(SUMPRODUCT(INDEX(CachTinhDiem!$B$8:$E$11,MATCH($B1915,CachTinhDiem!$A$8:$A$11,0),0),$G1915:$J1915)-1)*9/4,1)</f>
        <v>8.6999999999999993</v>
      </c>
      <c r="L1915" s="20">
        <f>ROUND(1+(INDEX(CachTinhDiem!$B$15:$E$20,MATCH($C1915,CachTinhDiem!$A$15:$A$20,0),MATCH($B1915,CachTinhDiem!$B$14:$E$14,0))-1)*9/4,1)</f>
        <v>1</v>
      </c>
      <c r="M1915" s="19">
        <f t="shared" si="29"/>
        <v>8</v>
      </c>
      <c r="N1915" s="23">
        <f>MAX(0,1-M1915*CachTinhDiem!$B$25)</f>
        <v>0.19999999999999996</v>
      </c>
      <c r="O1915" s="20">
        <f>ROUND((CachTinhDiem!$B$23*K1915+CachTinhDiem!$B$24*L1915)*N1915,1)</f>
        <v>1.3</v>
      </c>
      <c r="P1915" s="19" t="s">
        <v>3227</v>
      </c>
    </row>
    <row r="1916" spans="1:16" ht="15" customHeight="1" x14ac:dyDescent="0.35">
      <c r="A1916" s="18" t="s">
        <v>2646</v>
      </c>
      <c r="B1916" s="18" t="s">
        <v>3229</v>
      </c>
      <c r="C1916" s="18" t="s">
        <v>90</v>
      </c>
      <c r="D1916" s="19">
        <v>5</v>
      </c>
      <c r="E1916" s="19">
        <v>20</v>
      </c>
      <c r="F1916" s="19">
        <v>7</v>
      </c>
      <c r="G1916" s="19">
        <v>4</v>
      </c>
      <c r="H1916" s="19">
        <v>1</v>
      </c>
      <c r="I1916" s="19">
        <v>3</v>
      </c>
      <c r="J1916" s="19">
        <v>4</v>
      </c>
      <c r="K1916" s="20">
        <f>ROUND(1+(SUMPRODUCT(INDEX(CachTinhDiem!$B$8:$E$11,MATCH($B1916,CachTinhDiem!$A$8:$A$11,0),0),$G1916:$J1916)-1)*9/4,1)</f>
        <v>5.0999999999999996</v>
      </c>
      <c r="L1916" s="20">
        <f>ROUND(1+(INDEX(CachTinhDiem!$B$15:$E$20,MATCH($C1916,CachTinhDiem!$A$15:$A$20,0),MATCH($B1916,CachTinhDiem!$B$14:$E$14,0))-1)*9/4,1)</f>
        <v>7.8</v>
      </c>
      <c r="M1916" s="19">
        <f t="shared" si="29"/>
        <v>0</v>
      </c>
      <c r="N1916" s="23">
        <f>MAX(0,1-M1916*CachTinhDiem!$B$25)</f>
        <v>1</v>
      </c>
      <c r="O1916" s="20">
        <f>ROUND((CachTinhDiem!$B$23*K1916+CachTinhDiem!$B$24*L1916)*N1916,1)</f>
        <v>5.9</v>
      </c>
      <c r="P1916" s="19" t="s">
        <v>3225</v>
      </c>
    </row>
    <row r="1917" spans="1:16" ht="15" customHeight="1" x14ac:dyDescent="0.35">
      <c r="A1917" s="18" t="s">
        <v>916</v>
      </c>
      <c r="B1917" s="18" t="s">
        <v>3224</v>
      </c>
      <c r="C1917" s="18" t="s">
        <v>138</v>
      </c>
      <c r="D1917" s="19">
        <v>23</v>
      </c>
      <c r="E1917" s="19">
        <v>39</v>
      </c>
      <c r="F1917" s="19">
        <v>39</v>
      </c>
      <c r="G1917" s="19">
        <v>2</v>
      </c>
      <c r="H1917" s="19">
        <v>4</v>
      </c>
      <c r="I1917" s="19">
        <v>5</v>
      </c>
      <c r="J1917" s="19">
        <v>2</v>
      </c>
      <c r="K1917" s="20">
        <f>ROUND(1+(SUMPRODUCT(INDEX(CachTinhDiem!$B$8:$E$11,MATCH($B1917,CachTinhDiem!$A$8:$A$11,0),0),$G1917:$J1917)-1)*9/4,1)</f>
        <v>7.5</v>
      </c>
      <c r="L1917" s="20">
        <f>ROUND(1+(INDEX(CachTinhDiem!$B$15:$E$20,MATCH($C1917,CachTinhDiem!$A$15:$A$20,0),MATCH($B1917,CachTinhDiem!$B$14:$E$14,0))-1)*9/4,1)</f>
        <v>10</v>
      </c>
      <c r="M1917" s="19">
        <f t="shared" si="29"/>
        <v>0</v>
      </c>
      <c r="N1917" s="23">
        <f>MAX(0,1-M1917*CachTinhDiem!$B$25)</f>
        <v>1</v>
      </c>
      <c r="O1917" s="20">
        <f>ROUND((CachTinhDiem!$B$23*K1917+CachTinhDiem!$B$24*L1917)*N1917,1)</f>
        <v>8.3000000000000007</v>
      </c>
      <c r="P1917" s="19" t="s">
        <v>3227</v>
      </c>
    </row>
    <row r="1918" spans="1:16" ht="15" customHeight="1" x14ac:dyDescent="0.35">
      <c r="A1918" s="18" t="s">
        <v>2390</v>
      </c>
      <c r="B1918" s="18" t="s">
        <v>3226</v>
      </c>
      <c r="C1918" s="18" t="s">
        <v>150</v>
      </c>
      <c r="D1918" s="19">
        <v>25</v>
      </c>
      <c r="E1918" s="19">
        <v>40</v>
      </c>
      <c r="F1918" s="19">
        <v>27</v>
      </c>
      <c r="G1918" s="19">
        <v>1</v>
      </c>
      <c r="H1918" s="19">
        <v>5</v>
      </c>
      <c r="I1918" s="19">
        <v>2</v>
      </c>
      <c r="J1918" s="19">
        <v>3</v>
      </c>
      <c r="K1918" s="20">
        <f>ROUND(1+(SUMPRODUCT(INDEX(CachTinhDiem!$B$8:$E$11,MATCH($B1918,CachTinhDiem!$A$8:$A$11,0),0),$G1918:$J1918)-1)*9/4,1)</f>
        <v>5.7</v>
      </c>
      <c r="L1918" s="20">
        <f>ROUND(1+(INDEX(CachTinhDiem!$B$15:$E$20,MATCH($C1918,CachTinhDiem!$A$15:$A$20,0),MATCH($B1918,CachTinhDiem!$B$14:$E$14,0))-1)*9/4,1)</f>
        <v>10</v>
      </c>
      <c r="M1918" s="19">
        <f t="shared" si="29"/>
        <v>0</v>
      </c>
      <c r="N1918" s="23">
        <f>MAX(0,1-M1918*CachTinhDiem!$B$25)</f>
        <v>1</v>
      </c>
      <c r="O1918" s="20">
        <f>ROUND((CachTinhDiem!$B$23*K1918+CachTinhDiem!$B$24*L1918)*N1918,1)</f>
        <v>7</v>
      </c>
      <c r="P1918" s="19" t="s">
        <v>3225</v>
      </c>
    </row>
    <row r="1919" spans="1:16" ht="15" customHeight="1" x14ac:dyDescent="0.35">
      <c r="A1919" s="18" t="s">
        <v>1014</v>
      </c>
      <c r="B1919" s="18" t="s">
        <v>3226</v>
      </c>
      <c r="C1919" s="18" t="s">
        <v>138</v>
      </c>
      <c r="D1919" s="19">
        <v>6</v>
      </c>
      <c r="E1919" s="19">
        <v>21</v>
      </c>
      <c r="F1919" s="19">
        <v>25</v>
      </c>
      <c r="G1919" s="19">
        <v>4</v>
      </c>
      <c r="H1919" s="19">
        <v>2</v>
      </c>
      <c r="I1919" s="19">
        <v>3</v>
      </c>
      <c r="J1919" s="19">
        <v>1</v>
      </c>
      <c r="K1919" s="20">
        <f>ROUND(1+(SUMPRODUCT(INDEX(CachTinhDiem!$B$8:$E$11,MATCH($B1919,CachTinhDiem!$A$8:$A$11,0),0),$G1919:$J1919)-1)*9/4,1)</f>
        <v>3.9</v>
      </c>
      <c r="L1919" s="20">
        <f>ROUND(1+(INDEX(CachTinhDiem!$B$15:$E$20,MATCH($C1919,CachTinhDiem!$A$15:$A$20,0),MATCH($B1919,CachTinhDiem!$B$14:$E$14,0))-1)*9/4,1)</f>
        <v>7.8</v>
      </c>
      <c r="M1919" s="19">
        <f t="shared" si="29"/>
        <v>4</v>
      </c>
      <c r="N1919" s="23">
        <f>MAX(0,1-M1919*CachTinhDiem!$B$25)</f>
        <v>0.6</v>
      </c>
      <c r="O1919" s="20">
        <f>ROUND((CachTinhDiem!$B$23*K1919+CachTinhDiem!$B$24*L1919)*N1919,1)</f>
        <v>3</v>
      </c>
      <c r="P1919" s="19" t="s">
        <v>3227</v>
      </c>
    </row>
    <row r="1920" spans="1:16" ht="15" customHeight="1" x14ac:dyDescent="0.35">
      <c r="A1920" s="18" t="s">
        <v>2965</v>
      </c>
      <c r="B1920" s="18" t="s">
        <v>3229</v>
      </c>
      <c r="C1920" s="18" t="s">
        <v>90</v>
      </c>
      <c r="D1920" s="19">
        <v>15</v>
      </c>
      <c r="E1920" s="19">
        <v>33</v>
      </c>
      <c r="F1920" s="19">
        <v>7</v>
      </c>
      <c r="G1920" s="19">
        <v>2</v>
      </c>
      <c r="H1920" s="19">
        <v>2</v>
      </c>
      <c r="I1920" s="19">
        <v>3</v>
      </c>
      <c r="J1920" s="19">
        <v>3</v>
      </c>
      <c r="K1920" s="20">
        <f>ROUND(1+(SUMPRODUCT(INDEX(CachTinhDiem!$B$8:$E$11,MATCH($B1920,CachTinhDiem!$A$8:$A$11,0),0),$G1920:$J1920)-1)*9/4,1)</f>
        <v>4.5999999999999996</v>
      </c>
      <c r="L1920" s="20">
        <f>ROUND(1+(INDEX(CachTinhDiem!$B$15:$E$20,MATCH($C1920,CachTinhDiem!$A$15:$A$20,0),MATCH($B1920,CachTinhDiem!$B$14:$E$14,0))-1)*9/4,1)</f>
        <v>7.8</v>
      </c>
      <c r="M1920" s="19">
        <f t="shared" si="29"/>
        <v>8</v>
      </c>
      <c r="N1920" s="23">
        <f>MAX(0,1-M1920*CachTinhDiem!$B$25)</f>
        <v>0.19999999999999996</v>
      </c>
      <c r="O1920" s="20">
        <f>ROUND((CachTinhDiem!$B$23*K1920+CachTinhDiem!$B$24*L1920)*N1920,1)</f>
        <v>1.1000000000000001</v>
      </c>
      <c r="P1920" s="19" t="s">
        <v>3227</v>
      </c>
    </row>
    <row r="1921" spans="1:16" ht="15" customHeight="1" x14ac:dyDescent="0.35">
      <c r="A1921" s="18" t="s">
        <v>3138</v>
      </c>
      <c r="B1921" s="18" t="s">
        <v>3226</v>
      </c>
      <c r="C1921" s="18" t="s">
        <v>110</v>
      </c>
      <c r="D1921" s="19">
        <v>16</v>
      </c>
      <c r="E1921" s="19">
        <v>36</v>
      </c>
      <c r="F1921" s="19">
        <v>21</v>
      </c>
      <c r="G1921" s="19">
        <v>2</v>
      </c>
      <c r="H1921" s="19">
        <v>2</v>
      </c>
      <c r="I1921" s="19">
        <v>4</v>
      </c>
      <c r="J1921" s="19">
        <v>4</v>
      </c>
      <c r="K1921" s="20">
        <f>ROUND(1+(SUMPRODUCT(INDEX(CachTinhDiem!$B$8:$E$11,MATCH($B1921,CachTinhDiem!$A$8:$A$11,0),0),$G1921:$J1921)-1)*9/4,1)</f>
        <v>6.4</v>
      </c>
      <c r="L1921" s="20">
        <f>ROUND(1+(INDEX(CachTinhDiem!$B$15:$E$20,MATCH($C1921,CachTinhDiem!$A$15:$A$20,0),MATCH($B1921,CachTinhDiem!$B$14:$E$14,0))-1)*9/4,1)</f>
        <v>5.5</v>
      </c>
      <c r="M1921" s="19">
        <f t="shared" si="29"/>
        <v>0</v>
      </c>
      <c r="N1921" s="23">
        <f>MAX(0,1-M1921*CachTinhDiem!$B$25)</f>
        <v>1</v>
      </c>
      <c r="O1921" s="20">
        <f>ROUND((CachTinhDiem!$B$23*K1921+CachTinhDiem!$B$24*L1921)*N1921,1)</f>
        <v>6.1</v>
      </c>
      <c r="P1921" s="19" t="s">
        <v>3227</v>
      </c>
    </row>
    <row r="1922" spans="1:16" ht="15" customHeight="1" x14ac:dyDescent="0.35">
      <c r="A1922" s="18" t="s">
        <v>990</v>
      </c>
      <c r="B1922" s="18" t="s">
        <v>3226</v>
      </c>
      <c r="C1922" s="18" t="s">
        <v>103</v>
      </c>
      <c r="D1922" s="19">
        <v>8</v>
      </c>
      <c r="E1922" s="19">
        <v>24</v>
      </c>
      <c r="F1922" s="19">
        <v>22</v>
      </c>
      <c r="G1922" s="19">
        <v>4</v>
      </c>
      <c r="H1922" s="19">
        <v>2</v>
      </c>
      <c r="I1922" s="19">
        <v>3</v>
      </c>
      <c r="J1922" s="19">
        <v>5</v>
      </c>
      <c r="K1922" s="20">
        <f>ROUND(1+(SUMPRODUCT(INDEX(CachTinhDiem!$B$8:$E$11,MATCH($B1922,CachTinhDiem!$A$8:$A$11,0),0),$G1922:$J1922)-1)*9/4,1)</f>
        <v>5.7</v>
      </c>
      <c r="L1922" s="20">
        <f>ROUND(1+(INDEX(CachTinhDiem!$B$15:$E$20,MATCH($C1922,CachTinhDiem!$A$15:$A$20,0),MATCH($B1922,CachTinhDiem!$B$14:$E$14,0))-1)*9/4,1)</f>
        <v>3.3</v>
      </c>
      <c r="M1922" s="19">
        <f t="shared" ref="M1922:M1985" si="30">MAX(0,$D1922-$F1922,$F1922-$E1922)</f>
        <v>0</v>
      </c>
      <c r="N1922" s="23">
        <f>MAX(0,1-M1922*CachTinhDiem!$B$25)</f>
        <v>1</v>
      </c>
      <c r="O1922" s="20">
        <f>ROUND((CachTinhDiem!$B$23*K1922+CachTinhDiem!$B$24*L1922)*N1922,1)</f>
        <v>5</v>
      </c>
      <c r="P1922" s="19" t="s">
        <v>3227</v>
      </c>
    </row>
    <row r="1923" spans="1:16" ht="15" customHeight="1" x14ac:dyDescent="0.35">
      <c r="A1923" s="18" t="s">
        <v>557</v>
      </c>
      <c r="B1923" s="18" t="s">
        <v>3224</v>
      </c>
      <c r="C1923" s="18" t="s">
        <v>103</v>
      </c>
      <c r="D1923" s="19">
        <v>12</v>
      </c>
      <c r="E1923" s="19">
        <v>28</v>
      </c>
      <c r="F1923" s="19">
        <v>21</v>
      </c>
      <c r="G1923" s="19">
        <v>2</v>
      </c>
      <c r="H1923" s="19">
        <v>3</v>
      </c>
      <c r="I1923" s="19">
        <v>2</v>
      </c>
      <c r="J1923" s="19">
        <v>5</v>
      </c>
      <c r="K1923" s="20">
        <f>ROUND(1+(SUMPRODUCT(INDEX(CachTinhDiem!$B$8:$E$11,MATCH($B1923,CachTinhDiem!$A$8:$A$11,0),0),$G1923:$J1923)-1)*9/4,1)</f>
        <v>4.4000000000000004</v>
      </c>
      <c r="L1923" s="20">
        <f>ROUND(1+(INDEX(CachTinhDiem!$B$15:$E$20,MATCH($C1923,CachTinhDiem!$A$15:$A$20,0),MATCH($B1923,CachTinhDiem!$B$14:$E$14,0))-1)*9/4,1)</f>
        <v>3.3</v>
      </c>
      <c r="M1923" s="19">
        <f t="shared" si="30"/>
        <v>0</v>
      </c>
      <c r="N1923" s="23">
        <f>MAX(0,1-M1923*CachTinhDiem!$B$25)</f>
        <v>1</v>
      </c>
      <c r="O1923" s="20">
        <f>ROUND((CachTinhDiem!$B$23*K1923+CachTinhDiem!$B$24*L1923)*N1923,1)</f>
        <v>4.0999999999999996</v>
      </c>
      <c r="P1923" s="19" t="s">
        <v>3227</v>
      </c>
    </row>
    <row r="1924" spans="1:16" ht="15" customHeight="1" x14ac:dyDescent="0.35">
      <c r="A1924" s="18" t="s">
        <v>2986</v>
      </c>
      <c r="B1924" s="18" t="s">
        <v>3228</v>
      </c>
      <c r="C1924" s="18" t="s">
        <v>115</v>
      </c>
      <c r="D1924" s="19">
        <v>21</v>
      </c>
      <c r="E1924" s="19">
        <v>40</v>
      </c>
      <c r="F1924" s="19">
        <v>30</v>
      </c>
      <c r="G1924" s="19">
        <v>2</v>
      </c>
      <c r="H1924" s="19">
        <v>4</v>
      </c>
      <c r="I1924" s="19">
        <v>4</v>
      </c>
      <c r="J1924" s="19">
        <v>3</v>
      </c>
      <c r="K1924" s="20">
        <f>ROUND(1+(SUMPRODUCT(INDEX(CachTinhDiem!$B$8:$E$11,MATCH($B1924,CachTinhDiem!$A$8:$A$11,0),0),$G1924:$J1924)-1)*9/4,1)</f>
        <v>6.4</v>
      </c>
      <c r="L1924" s="20">
        <f>ROUND(1+(INDEX(CachTinhDiem!$B$15:$E$20,MATCH($C1924,CachTinhDiem!$A$15:$A$20,0),MATCH($B1924,CachTinhDiem!$B$14:$E$14,0))-1)*9/4,1)</f>
        <v>5.5</v>
      </c>
      <c r="M1924" s="19">
        <f t="shared" si="30"/>
        <v>0</v>
      </c>
      <c r="N1924" s="23">
        <f>MAX(0,1-M1924*CachTinhDiem!$B$25)</f>
        <v>1</v>
      </c>
      <c r="O1924" s="20">
        <f>ROUND((CachTinhDiem!$B$23*K1924+CachTinhDiem!$B$24*L1924)*N1924,1)</f>
        <v>6.1</v>
      </c>
      <c r="P1924" s="19" t="s">
        <v>3227</v>
      </c>
    </row>
    <row r="1925" spans="1:16" ht="15" customHeight="1" x14ac:dyDescent="0.35">
      <c r="A1925" s="18" t="s">
        <v>1463</v>
      </c>
      <c r="B1925" s="18" t="s">
        <v>3224</v>
      </c>
      <c r="C1925" s="18" t="s">
        <v>138</v>
      </c>
      <c r="D1925" s="19">
        <v>29</v>
      </c>
      <c r="E1925" s="19">
        <v>40</v>
      </c>
      <c r="F1925" s="19">
        <v>27</v>
      </c>
      <c r="G1925" s="19">
        <v>1</v>
      </c>
      <c r="H1925" s="19">
        <v>5</v>
      </c>
      <c r="I1925" s="19">
        <v>3</v>
      </c>
      <c r="J1925" s="19">
        <v>4</v>
      </c>
      <c r="K1925" s="20">
        <f>ROUND(1+(SUMPRODUCT(INDEX(CachTinhDiem!$B$8:$E$11,MATCH($B1925,CachTinhDiem!$A$8:$A$11,0),0),$G1925:$J1925)-1)*9/4,1)</f>
        <v>5.7</v>
      </c>
      <c r="L1925" s="20">
        <f>ROUND(1+(INDEX(CachTinhDiem!$B$15:$E$20,MATCH($C1925,CachTinhDiem!$A$15:$A$20,0),MATCH($B1925,CachTinhDiem!$B$14:$E$14,0))-1)*9/4,1)</f>
        <v>10</v>
      </c>
      <c r="M1925" s="19">
        <f t="shared" si="30"/>
        <v>2</v>
      </c>
      <c r="N1925" s="23">
        <f>MAX(0,1-M1925*CachTinhDiem!$B$25)</f>
        <v>0.8</v>
      </c>
      <c r="O1925" s="20">
        <f>ROUND((CachTinhDiem!$B$23*K1925+CachTinhDiem!$B$24*L1925)*N1925,1)</f>
        <v>5.6</v>
      </c>
      <c r="P1925" s="19" t="s">
        <v>3227</v>
      </c>
    </row>
    <row r="1926" spans="1:16" ht="15" customHeight="1" x14ac:dyDescent="0.35">
      <c r="A1926" s="18" t="s">
        <v>656</v>
      </c>
      <c r="B1926" s="18" t="s">
        <v>3226</v>
      </c>
      <c r="C1926" s="18" t="s">
        <v>103</v>
      </c>
      <c r="D1926" s="19">
        <v>13</v>
      </c>
      <c r="E1926" s="19">
        <v>29</v>
      </c>
      <c r="F1926" s="19">
        <v>12</v>
      </c>
      <c r="G1926" s="19">
        <v>2</v>
      </c>
      <c r="H1926" s="19">
        <v>5</v>
      </c>
      <c r="I1926" s="19">
        <v>3</v>
      </c>
      <c r="J1926" s="19">
        <v>4</v>
      </c>
      <c r="K1926" s="20">
        <f>ROUND(1+(SUMPRODUCT(INDEX(CachTinhDiem!$B$8:$E$11,MATCH($B1926,CachTinhDiem!$A$8:$A$11,0),0),$G1926:$J1926)-1)*9/4,1)</f>
        <v>7.3</v>
      </c>
      <c r="L1926" s="20">
        <f>ROUND(1+(INDEX(CachTinhDiem!$B$15:$E$20,MATCH($C1926,CachTinhDiem!$A$15:$A$20,0),MATCH($B1926,CachTinhDiem!$B$14:$E$14,0))-1)*9/4,1)</f>
        <v>3.3</v>
      </c>
      <c r="M1926" s="19">
        <f t="shared" si="30"/>
        <v>1</v>
      </c>
      <c r="N1926" s="23">
        <f>MAX(0,1-M1926*CachTinhDiem!$B$25)</f>
        <v>0.9</v>
      </c>
      <c r="O1926" s="20">
        <f>ROUND((CachTinhDiem!$B$23*K1926+CachTinhDiem!$B$24*L1926)*N1926,1)</f>
        <v>5.5</v>
      </c>
      <c r="P1926" s="19" t="s">
        <v>3225</v>
      </c>
    </row>
    <row r="1927" spans="1:16" ht="15" customHeight="1" x14ac:dyDescent="0.35">
      <c r="A1927" s="18" t="s">
        <v>3180</v>
      </c>
      <c r="B1927" s="18" t="s">
        <v>3226</v>
      </c>
      <c r="C1927" s="18" t="s">
        <v>115</v>
      </c>
      <c r="D1927" s="19">
        <v>20</v>
      </c>
      <c r="E1927" s="19">
        <v>40</v>
      </c>
      <c r="F1927" s="19">
        <v>33</v>
      </c>
      <c r="G1927" s="19">
        <v>2</v>
      </c>
      <c r="H1927" s="19">
        <v>2</v>
      </c>
      <c r="I1927" s="19">
        <v>4</v>
      </c>
      <c r="J1927" s="19">
        <v>3</v>
      </c>
      <c r="K1927" s="20">
        <f>ROUND(1+(SUMPRODUCT(INDEX(CachTinhDiem!$B$8:$E$11,MATCH($B1927,CachTinhDiem!$A$8:$A$11,0),0),$G1927:$J1927)-1)*9/4,1)</f>
        <v>6</v>
      </c>
      <c r="L1927" s="20">
        <f>ROUND(1+(INDEX(CachTinhDiem!$B$15:$E$20,MATCH($C1927,CachTinhDiem!$A$15:$A$20,0),MATCH($B1927,CachTinhDiem!$B$14:$E$14,0))-1)*9/4,1)</f>
        <v>10</v>
      </c>
      <c r="M1927" s="19">
        <f t="shared" si="30"/>
        <v>0</v>
      </c>
      <c r="N1927" s="23">
        <f>MAX(0,1-M1927*CachTinhDiem!$B$25)</f>
        <v>1</v>
      </c>
      <c r="O1927" s="20">
        <f>ROUND((CachTinhDiem!$B$23*K1927+CachTinhDiem!$B$24*L1927)*N1927,1)</f>
        <v>7.2</v>
      </c>
      <c r="P1927" s="19" t="s">
        <v>3227</v>
      </c>
    </row>
    <row r="1928" spans="1:16" ht="15" customHeight="1" x14ac:dyDescent="0.35">
      <c r="A1928" s="18" t="s">
        <v>772</v>
      </c>
      <c r="B1928" s="18" t="s">
        <v>3228</v>
      </c>
      <c r="C1928" s="18" t="s">
        <v>115</v>
      </c>
      <c r="D1928" s="19">
        <v>18</v>
      </c>
      <c r="E1928" s="19">
        <v>33</v>
      </c>
      <c r="F1928" s="19">
        <v>38</v>
      </c>
      <c r="G1928" s="19">
        <v>2</v>
      </c>
      <c r="H1928" s="19">
        <v>4</v>
      </c>
      <c r="I1928" s="19">
        <v>3</v>
      </c>
      <c r="J1928" s="19">
        <v>3</v>
      </c>
      <c r="K1928" s="20">
        <f>ROUND(1+(SUMPRODUCT(INDEX(CachTinhDiem!$B$8:$E$11,MATCH($B1928,CachTinhDiem!$A$8:$A$11,0),0),$G1928:$J1928)-1)*9/4,1)</f>
        <v>6</v>
      </c>
      <c r="L1928" s="20">
        <f>ROUND(1+(INDEX(CachTinhDiem!$B$15:$E$20,MATCH($C1928,CachTinhDiem!$A$15:$A$20,0),MATCH($B1928,CachTinhDiem!$B$14:$E$14,0))-1)*9/4,1)</f>
        <v>5.5</v>
      </c>
      <c r="M1928" s="19">
        <f t="shared" si="30"/>
        <v>5</v>
      </c>
      <c r="N1928" s="23">
        <f>MAX(0,1-M1928*CachTinhDiem!$B$25)</f>
        <v>0.5</v>
      </c>
      <c r="O1928" s="20">
        <f>ROUND((CachTinhDiem!$B$23*K1928+CachTinhDiem!$B$24*L1928)*N1928,1)</f>
        <v>2.9</v>
      </c>
      <c r="P1928" s="19" t="s">
        <v>3227</v>
      </c>
    </row>
    <row r="1929" spans="1:16" ht="15" customHeight="1" x14ac:dyDescent="0.35">
      <c r="A1929" s="18" t="s">
        <v>599</v>
      </c>
      <c r="B1929" s="18" t="s">
        <v>3228</v>
      </c>
      <c r="C1929" s="18" t="s">
        <v>110</v>
      </c>
      <c r="D1929" s="19">
        <v>19</v>
      </c>
      <c r="E1929" s="19">
        <v>37</v>
      </c>
      <c r="F1929" s="19">
        <v>24</v>
      </c>
      <c r="G1929" s="19">
        <v>2</v>
      </c>
      <c r="H1929" s="19">
        <v>4</v>
      </c>
      <c r="I1929" s="19">
        <v>2</v>
      </c>
      <c r="J1929" s="19">
        <v>3</v>
      </c>
      <c r="K1929" s="20">
        <f>ROUND(1+(SUMPRODUCT(INDEX(CachTinhDiem!$B$8:$E$11,MATCH($B1929,CachTinhDiem!$A$8:$A$11,0),0),$G1929:$J1929)-1)*9/4,1)</f>
        <v>5.5</v>
      </c>
      <c r="L1929" s="20">
        <f>ROUND(1+(INDEX(CachTinhDiem!$B$15:$E$20,MATCH($C1929,CachTinhDiem!$A$15:$A$20,0),MATCH($B1929,CachTinhDiem!$B$14:$E$14,0))-1)*9/4,1)</f>
        <v>7.8</v>
      </c>
      <c r="M1929" s="19">
        <f t="shared" si="30"/>
        <v>0</v>
      </c>
      <c r="N1929" s="23">
        <f>MAX(0,1-M1929*CachTinhDiem!$B$25)</f>
        <v>1</v>
      </c>
      <c r="O1929" s="20">
        <f>ROUND((CachTinhDiem!$B$23*K1929+CachTinhDiem!$B$24*L1929)*N1929,1)</f>
        <v>6.2</v>
      </c>
      <c r="P1929" s="19" t="s">
        <v>3227</v>
      </c>
    </row>
    <row r="1930" spans="1:16" ht="15" customHeight="1" x14ac:dyDescent="0.35">
      <c r="A1930" s="18" t="s">
        <v>1844</v>
      </c>
      <c r="B1930" s="18" t="s">
        <v>3228</v>
      </c>
      <c r="C1930" s="18" t="s">
        <v>103</v>
      </c>
      <c r="D1930" s="19">
        <v>13</v>
      </c>
      <c r="E1930" s="19">
        <v>32</v>
      </c>
      <c r="F1930" s="19">
        <v>21</v>
      </c>
      <c r="G1930" s="19">
        <v>3</v>
      </c>
      <c r="H1930" s="19">
        <v>3</v>
      </c>
      <c r="I1930" s="19">
        <v>2</v>
      </c>
      <c r="J1930" s="19">
        <v>3</v>
      </c>
      <c r="K1930" s="20">
        <f>ROUND(1+(SUMPRODUCT(INDEX(CachTinhDiem!$B$8:$E$11,MATCH($B1930,CachTinhDiem!$A$8:$A$11,0),0),$G1930:$J1930)-1)*9/4,1)</f>
        <v>5.0999999999999996</v>
      </c>
      <c r="L1930" s="20">
        <f>ROUND(1+(INDEX(CachTinhDiem!$B$15:$E$20,MATCH($C1930,CachTinhDiem!$A$15:$A$20,0),MATCH($B1930,CachTinhDiem!$B$14:$E$14,0))-1)*9/4,1)</f>
        <v>10</v>
      </c>
      <c r="M1930" s="19">
        <f t="shared" si="30"/>
        <v>0</v>
      </c>
      <c r="N1930" s="23">
        <f>MAX(0,1-M1930*CachTinhDiem!$B$25)</f>
        <v>1</v>
      </c>
      <c r="O1930" s="20">
        <f>ROUND((CachTinhDiem!$B$23*K1930+CachTinhDiem!$B$24*L1930)*N1930,1)</f>
        <v>6.6</v>
      </c>
      <c r="P1930" s="19" t="s">
        <v>3227</v>
      </c>
    </row>
    <row r="1931" spans="1:16" ht="15" customHeight="1" x14ac:dyDescent="0.35">
      <c r="A1931" s="18" t="s">
        <v>1369</v>
      </c>
      <c r="B1931" s="18" t="s">
        <v>3226</v>
      </c>
      <c r="C1931" s="18" t="s">
        <v>90</v>
      </c>
      <c r="D1931" s="19">
        <v>5</v>
      </c>
      <c r="E1931" s="19">
        <v>20</v>
      </c>
      <c r="F1931" s="19">
        <v>16</v>
      </c>
      <c r="G1931" s="19">
        <v>4</v>
      </c>
      <c r="H1931" s="19">
        <v>1</v>
      </c>
      <c r="I1931" s="19">
        <v>3</v>
      </c>
      <c r="J1931" s="19">
        <v>2</v>
      </c>
      <c r="K1931" s="20">
        <f>ROUND(1+(SUMPRODUCT(INDEX(CachTinhDiem!$B$8:$E$11,MATCH($B1931,CachTinhDiem!$A$8:$A$11,0),0),$G1931:$J1931)-1)*9/4,1)</f>
        <v>3.7</v>
      </c>
      <c r="L1931" s="20">
        <f>ROUND(1+(INDEX(CachTinhDiem!$B$15:$E$20,MATCH($C1931,CachTinhDiem!$A$15:$A$20,0),MATCH($B1931,CachTinhDiem!$B$14:$E$14,0))-1)*9/4,1)</f>
        <v>7.8</v>
      </c>
      <c r="M1931" s="19">
        <f t="shared" si="30"/>
        <v>0</v>
      </c>
      <c r="N1931" s="23">
        <f>MAX(0,1-M1931*CachTinhDiem!$B$25)</f>
        <v>1</v>
      </c>
      <c r="O1931" s="20">
        <f>ROUND((CachTinhDiem!$B$23*K1931+CachTinhDiem!$B$24*L1931)*N1931,1)</f>
        <v>4.9000000000000004</v>
      </c>
      <c r="P1931" s="19" t="s">
        <v>3227</v>
      </c>
    </row>
    <row r="1932" spans="1:16" ht="15" customHeight="1" x14ac:dyDescent="0.35">
      <c r="A1932" s="18" t="s">
        <v>1499</v>
      </c>
      <c r="B1932" s="18" t="s">
        <v>3228</v>
      </c>
      <c r="C1932" s="18" t="s">
        <v>110</v>
      </c>
      <c r="D1932" s="19">
        <v>5</v>
      </c>
      <c r="E1932" s="19">
        <v>17</v>
      </c>
      <c r="F1932" s="19">
        <v>34</v>
      </c>
      <c r="G1932" s="19">
        <v>3</v>
      </c>
      <c r="H1932" s="19">
        <v>2</v>
      </c>
      <c r="I1932" s="19">
        <v>4</v>
      </c>
      <c r="J1932" s="19">
        <v>3</v>
      </c>
      <c r="K1932" s="20">
        <f>ROUND(1+(SUMPRODUCT(INDEX(CachTinhDiem!$B$8:$E$11,MATCH($B1932,CachTinhDiem!$A$8:$A$11,0),0),$G1932:$J1932)-1)*9/4,1)</f>
        <v>5.5</v>
      </c>
      <c r="L1932" s="20">
        <f>ROUND(1+(INDEX(CachTinhDiem!$B$15:$E$20,MATCH($C1932,CachTinhDiem!$A$15:$A$20,0),MATCH($B1932,CachTinhDiem!$B$14:$E$14,0))-1)*9/4,1)</f>
        <v>7.8</v>
      </c>
      <c r="M1932" s="19">
        <f t="shared" si="30"/>
        <v>17</v>
      </c>
      <c r="N1932" s="23">
        <f>MAX(0,1-M1932*CachTinhDiem!$B$25)</f>
        <v>0</v>
      </c>
      <c r="O1932" s="20">
        <f>ROUND((CachTinhDiem!$B$23*K1932+CachTinhDiem!$B$24*L1932)*N1932,1)</f>
        <v>0</v>
      </c>
      <c r="P1932" s="19" t="s">
        <v>3225</v>
      </c>
    </row>
    <row r="1933" spans="1:16" ht="15" customHeight="1" x14ac:dyDescent="0.35">
      <c r="A1933" s="18" t="s">
        <v>400</v>
      </c>
      <c r="B1933" s="18" t="s">
        <v>3224</v>
      </c>
      <c r="C1933" s="18" t="s">
        <v>110</v>
      </c>
      <c r="D1933" s="19">
        <v>16</v>
      </c>
      <c r="E1933" s="19">
        <v>30</v>
      </c>
      <c r="F1933" s="19">
        <v>31</v>
      </c>
      <c r="G1933" s="19">
        <v>2</v>
      </c>
      <c r="H1933" s="19">
        <v>4</v>
      </c>
      <c r="I1933" s="19">
        <v>3</v>
      </c>
      <c r="J1933" s="19">
        <v>3</v>
      </c>
      <c r="K1933" s="20">
        <f>ROUND(1+(SUMPRODUCT(INDEX(CachTinhDiem!$B$8:$E$11,MATCH($B1933,CachTinhDiem!$A$8:$A$11,0),0),$G1933:$J1933)-1)*9/4,1)</f>
        <v>5.5</v>
      </c>
      <c r="L1933" s="20">
        <f>ROUND(1+(INDEX(CachTinhDiem!$B$15:$E$20,MATCH($C1933,CachTinhDiem!$A$15:$A$20,0),MATCH($B1933,CachTinhDiem!$B$14:$E$14,0))-1)*9/4,1)</f>
        <v>5.5</v>
      </c>
      <c r="M1933" s="19">
        <f t="shared" si="30"/>
        <v>1</v>
      </c>
      <c r="N1933" s="23">
        <f>MAX(0,1-M1933*CachTinhDiem!$B$25)</f>
        <v>0.9</v>
      </c>
      <c r="O1933" s="20">
        <f>ROUND((CachTinhDiem!$B$23*K1933+CachTinhDiem!$B$24*L1933)*N1933,1)</f>
        <v>5</v>
      </c>
      <c r="P1933" s="19" t="s">
        <v>3225</v>
      </c>
    </row>
    <row r="1934" spans="1:16" ht="15" customHeight="1" x14ac:dyDescent="0.35">
      <c r="A1934" s="18" t="s">
        <v>2472</v>
      </c>
      <c r="B1934" s="18" t="s">
        <v>3229</v>
      </c>
      <c r="C1934" s="18" t="s">
        <v>138</v>
      </c>
      <c r="D1934" s="19">
        <v>23</v>
      </c>
      <c r="E1934" s="19">
        <v>38</v>
      </c>
      <c r="F1934" s="19">
        <v>7</v>
      </c>
      <c r="G1934" s="19">
        <v>2</v>
      </c>
      <c r="H1934" s="19">
        <v>5</v>
      </c>
      <c r="I1934" s="19">
        <v>4</v>
      </c>
      <c r="J1934" s="19">
        <v>2</v>
      </c>
      <c r="K1934" s="20">
        <f>ROUND(1+(SUMPRODUCT(INDEX(CachTinhDiem!$B$8:$E$11,MATCH($B1934,CachTinhDiem!$A$8:$A$11,0),0),$G1934:$J1934)-1)*9/4,1)</f>
        <v>6.6</v>
      </c>
      <c r="L1934" s="20">
        <f>ROUND(1+(INDEX(CachTinhDiem!$B$15:$E$20,MATCH($C1934,CachTinhDiem!$A$15:$A$20,0),MATCH($B1934,CachTinhDiem!$B$14:$E$14,0))-1)*9/4,1)</f>
        <v>7.8</v>
      </c>
      <c r="M1934" s="19">
        <f t="shared" si="30"/>
        <v>16</v>
      </c>
      <c r="N1934" s="23">
        <f>MAX(0,1-M1934*CachTinhDiem!$B$25)</f>
        <v>0</v>
      </c>
      <c r="O1934" s="20">
        <f>ROUND((CachTinhDiem!$B$23*K1934+CachTinhDiem!$B$24*L1934)*N1934,1)</f>
        <v>0</v>
      </c>
      <c r="P1934" s="19" t="s">
        <v>3227</v>
      </c>
    </row>
    <row r="1935" spans="1:16" ht="15" customHeight="1" x14ac:dyDescent="0.35">
      <c r="A1935" s="18" t="s">
        <v>2714</v>
      </c>
      <c r="B1935" s="18" t="s">
        <v>3226</v>
      </c>
      <c r="C1935" s="18" t="s">
        <v>138</v>
      </c>
      <c r="D1935" s="19">
        <v>12</v>
      </c>
      <c r="E1935" s="19">
        <v>38</v>
      </c>
      <c r="F1935" s="19">
        <v>25</v>
      </c>
      <c r="G1935" s="19">
        <v>2</v>
      </c>
      <c r="H1935" s="19">
        <v>5</v>
      </c>
      <c r="I1935" s="19">
        <v>5</v>
      </c>
      <c r="J1935" s="19">
        <v>1</v>
      </c>
      <c r="K1935" s="20">
        <f>ROUND(1+(SUMPRODUCT(INDEX(CachTinhDiem!$B$8:$E$11,MATCH($B1935,CachTinhDiem!$A$8:$A$11,0),0),$G1935:$J1935)-1)*9/4,1)</f>
        <v>8.1999999999999993</v>
      </c>
      <c r="L1935" s="20">
        <f>ROUND(1+(INDEX(CachTinhDiem!$B$15:$E$20,MATCH($C1935,CachTinhDiem!$A$15:$A$20,0),MATCH($B1935,CachTinhDiem!$B$14:$E$14,0))-1)*9/4,1)</f>
        <v>7.8</v>
      </c>
      <c r="M1935" s="19">
        <f t="shared" si="30"/>
        <v>0</v>
      </c>
      <c r="N1935" s="23">
        <f>MAX(0,1-M1935*CachTinhDiem!$B$25)</f>
        <v>1</v>
      </c>
      <c r="O1935" s="20">
        <f>ROUND((CachTinhDiem!$B$23*K1935+CachTinhDiem!$B$24*L1935)*N1935,1)</f>
        <v>8.1</v>
      </c>
      <c r="P1935" s="19" t="s">
        <v>3227</v>
      </c>
    </row>
    <row r="1936" spans="1:16" ht="15" customHeight="1" x14ac:dyDescent="0.35">
      <c r="A1936" s="18" t="s">
        <v>1233</v>
      </c>
      <c r="B1936" s="18" t="s">
        <v>3229</v>
      </c>
      <c r="C1936" s="18" t="s">
        <v>115</v>
      </c>
      <c r="D1936" s="19">
        <v>9</v>
      </c>
      <c r="E1936" s="19">
        <v>26</v>
      </c>
      <c r="F1936" s="19">
        <v>36</v>
      </c>
      <c r="G1936" s="19">
        <v>3</v>
      </c>
      <c r="H1936" s="19">
        <v>2</v>
      </c>
      <c r="I1936" s="19">
        <v>3</v>
      </c>
      <c r="J1936" s="19">
        <v>3</v>
      </c>
      <c r="K1936" s="20">
        <f>ROUND(1+(SUMPRODUCT(INDEX(CachTinhDiem!$B$8:$E$11,MATCH($B1936,CachTinhDiem!$A$8:$A$11,0),0),$G1936:$J1936)-1)*9/4,1)</f>
        <v>4.8</v>
      </c>
      <c r="L1936" s="20">
        <f>ROUND(1+(INDEX(CachTinhDiem!$B$15:$E$20,MATCH($C1936,CachTinhDiem!$A$15:$A$20,0),MATCH($B1936,CachTinhDiem!$B$14:$E$14,0))-1)*9/4,1)</f>
        <v>10</v>
      </c>
      <c r="M1936" s="19">
        <f t="shared" si="30"/>
        <v>10</v>
      </c>
      <c r="N1936" s="23">
        <f>MAX(0,1-M1936*CachTinhDiem!$B$25)</f>
        <v>0</v>
      </c>
      <c r="O1936" s="20">
        <f>ROUND((CachTinhDiem!$B$23*K1936+CachTinhDiem!$B$24*L1936)*N1936,1)</f>
        <v>0</v>
      </c>
      <c r="P1936" s="19" t="s">
        <v>3227</v>
      </c>
    </row>
    <row r="1937" spans="1:16" ht="15" customHeight="1" x14ac:dyDescent="0.35">
      <c r="A1937" s="18" t="s">
        <v>1088</v>
      </c>
      <c r="B1937" s="18" t="s">
        <v>3226</v>
      </c>
      <c r="C1937" s="18" t="s">
        <v>138</v>
      </c>
      <c r="D1937" s="19">
        <v>10</v>
      </c>
      <c r="E1937" s="19">
        <v>27</v>
      </c>
      <c r="F1937" s="19">
        <v>20</v>
      </c>
      <c r="G1937" s="19">
        <v>3</v>
      </c>
      <c r="H1937" s="19">
        <v>3</v>
      </c>
      <c r="I1937" s="19">
        <v>4</v>
      </c>
      <c r="J1937" s="19">
        <v>3</v>
      </c>
      <c r="K1937" s="20">
        <f>ROUND(1+(SUMPRODUCT(INDEX(CachTinhDiem!$B$8:$E$11,MATCH($B1937,CachTinhDiem!$A$8:$A$11,0),0),$G1937:$J1937)-1)*9/4,1)</f>
        <v>6.6</v>
      </c>
      <c r="L1937" s="20">
        <f>ROUND(1+(INDEX(CachTinhDiem!$B$15:$E$20,MATCH($C1937,CachTinhDiem!$A$15:$A$20,0),MATCH($B1937,CachTinhDiem!$B$14:$E$14,0))-1)*9/4,1)</f>
        <v>7.8</v>
      </c>
      <c r="M1937" s="19">
        <f t="shared" si="30"/>
        <v>0</v>
      </c>
      <c r="N1937" s="23">
        <f>MAX(0,1-M1937*CachTinhDiem!$B$25)</f>
        <v>1</v>
      </c>
      <c r="O1937" s="20">
        <f>ROUND((CachTinhDiem!$B$23*K1937+CachTinhDiem!$B$24*L1937)*N1937,1)</f>
        <v>7</v>
      </c>
      <c r="P1937" s="19" t="s">
        <v>3227</v>
      </c>
    </row>
    <row r="1938" spans="1:16" ht="15" customHeight="1" x14ac:dyDescent="0.35">
      <c r="A1938" s="18" t="s">
        <v>637</v>
      </c>
      <c r="B1938" s="18" t="s">
        <v>3224</v>
      </c>
      <c r="C1938" s="18" t="s">
        <v>138</v>
      </c>
      <c r="D1938" s="19">
        <v>5</v>
      </c>
      <c r="E1938" s="19">
        <v>12</v>
      </c>
      <c r="F1938" s="19">
        <v>34</v>
      </c>
      <c r="G1938" s="19">
        <v>5</v>
      </c>
      <c r="H1938" s="19">
        <v>2</v>
      </c>
      <c r="I1938" s="19">
        <v>2</v>
      </c>
      <c r="J1938" s="19">
        <v>3</v>
      </c>
      <c r="K1938" s="20">
        <f>ROUND(1+(SUMPRODUCT(INDEX(CachTinhDiem!$B$8:$E$11,MATCH($B1938,CachTinhDiem!$A$8:$A$11,0),0),$G1938:$J1938)-1)*9/4,1)</f>
        <v>4.8</v>
      </c>
      <c r="L1938" s="20">
        <f>ROUND(1+(INDEX(CachTinhDiem!$B$15:$E$20,MATCH($C1938,CachTinhDiem!$A$15:$A$20,0),MATCH($B1938,CachTinhDiem!$B$14:$E$14,0))-1)*9/4,1)</f>
        <v>10</v>
      </c>
      <c r="M1938" s="19">
        <f t="shared" si="30"/>
        <v>22</v>
      </c>
      <c r="N1938" s="23">
        <f>MAX(0,1-M1938*CachTinhDiem!$B$25)</f>
        <v>0</v>
      </c>
      <c r="O1938" s="20">
        <f>ROUND((CachTinhDiem!$B$23*K1938+CachTinhDiem!$B$24*L1938)*N1938,1)</f>
        <v>0</v>
      </c>
      <c r="P1938" s="19" t="s">
        <v>3227</v>
      </c>
    </row>
    <row r="1939" spans="1:16" ht="15" customHeight="1" x14ac:dyDescent="0.35">
      <c r="A1939" s="18" t="s">
        <v>1310</v>
      </c>
      <c r="B1939" s="18" t="s">
        <v>3229</v>
      </c>
      <c r="C1939" s="18" t="s">
        <v>138</v>
      </c>
      <c r="D1939" s="19">
        <v>12</v>
      </c>
      <c r="E1939" s="19">
        <v>29</v>
      </c>
      <c r="F1939" s="19">
        <v>8</v>
      </c>
      <c r="G1939" s="19">
        <v>2</v>
      </c>
      <c r="H1939" s="19">
        <v>3</v>
      </c>
      <c r="I1939" s="19">
        <v>4</v>
      </c>
      <c r="J1939" s="19">
        <v>3</v>
      </c>
      <c r="K1939" s="20">
        <f>ROUND(1+(SUMPRODUCT(INDEX(CachTinhDiem!$B$8:$E$11,MATCH($B1939,CachTinhDiem!$A$8:$A$11,0),0),$G1939:$J1939)-1)*9/4,1)</f>
        <v>6</v>
      </c>
      <c r="L1939" s="20">
        <f>ROUND(1+(INDEX(CachTinhDiem!$B$15:$E$20,MATCH($C1939,CachTinhDiem!$A$15:$A$20,0),MATCH($B1939,CachTinhDiem!$B$14:$E$14,0))-1)*9/4,1)</f>
        <v>7.8</v>
      </c>
      <c r="M1939" s="19">
        <f t="shared" si="30"/>
        <v>4</v>
      </c>
      <c r="N1939" s="23">
        <f>MAX(0,1-M1939*CachTinhDiem!$B$25)</f>
        <v>0.6</v>
      </c>
      <c r="O1939" s="20">
        <f>ROUND((CachTinhDiem!$B$23*K1939+CachTinhDiem!$B$24*L1939)*N1939,1)</f>
        <v>3.9</v>
      </c>
      <c r="P1939" s="19" t="s">
        <v>3225</v>
      </c>
    </row>
    <row r="1940" spans="1:16" ht="15" customHeight="1" x14ac:dyDescent="0.35">
      <c r="A1940" s="18" t="s">
        <v>3001</v>
      </c>
      <c r="B1940" s="18" t="s">
        <v>3229</v>
      </c>
      <c r="C1940" s="18" t="s">
        <v>115</v>
      </c>
      <c r="D1940" s="19">
        <v>19</v>
      </c>
      <c r="E1940" s="19">
        <v>39</v>
      </c>
      <c r="F1940" s="19">
        <v>24</v>
      </c>
      <c r="G1940" s="19">
        <v>2</v>
      </c>
      <c r="H1940" s="19">
        <v>3</v>
      </c>
      <c r="I1940" s="19">
        <v>3</v>
      </c>
      <c r="J1940" s="19">
        <v>2</v>
      </c>
      <c r="K1940" s="20">
        <f>ROUND(1+(SUMPRODUCT(INDEX(CachTinhDiem!$B$8:$E$11,MATCH($B1940,CachTinhDiem!$A$8:$A$11,0),0),$G1940:$J1940)-1)*9/4,1)</f>
        <v>4.5999999999999996</v>
      </c>
      <c r="L1940" s="20">
        <f>ROUND(1+(INDEX(CachTinhDiem!$B$15:$E$20,MATCH($C1940,CachTinhDiem!$A$15:$A$20,0),MATCH($B1940,CachTinhDiem!$B$14:$E$14,0))-1)*9/4,1)</f>
        <v>10</v>
      </c>
      <c r="M1940" s="19">
        <f t="shared" si="30"/>
        <v>0</v>
      </c>
      <c r="N1940" s="23">
        <f>MAX(0,1-M1940*CachTinhDiem!$B$25)</f>
        <v>1</v>
      </c>
      <c r="O1940" s="20">
        <f>ROUND((CachTinhDiem!$B$23*K1940+CachTinhDiem!$B$24*L1940)*N1940,1)</f>
        <v>6.2</v>
      </c>
      <c r="P1940" s="19" t="s">
        <v>3225</v>
      </c>
    </row>
    <row r="1941" spans="1:16" ht="15" customHeight="1" x14ac:dyDescent="0.35">
      <c r="A1941" s="18" t="s">
        <v>352</v>
      </c>
      <c r="B1941" s="18" t="s">
        <v>3224</v>
      </c>
      <c r="C1941" s="18" t="s">
        <v>103</v>
      </c>
      <c r="D1941" s="19">
        <v>24</v>
      </c>
      <c r="E1941" s="19">
        <v>40</v>
      </c>
      <c r="F1941" s="19">
        <v>20</v>
      </c>
      <c r="G1941" s="19">
        <v>1</v>
      </c>
      <c r="H1941" s="19">
        <v>5</v>
      </c>
      <c r="I1941" s="19">
        <v>2</v>
      </c>
      <c r="J1941" s="19">
        <v>4</v>
      </c>
      <c r="K1941" s="20">
        <f>ROUND(1+(SUMPRODUCT(INDEX(CachTinhDiem!$B$8:$E$11,MATCH($B1941,CachTinhDiem!$A$8:$A$11,0),0),$G1941:$J1941)-1)*9/4,1)</f>
        <v>4.5999999999999996</v>
      </c>
      <c r="L1941" s="20">
        <f>ROUND(1+(INDEX(CachTinhDiem!$B$15:$E$20,MATCH($C1941,CachTinhDiem!$A$15:$A$20,0),MATCH($B1941,CachTinhDiem!$B$14:$E$14,0))-1)*9/4,1)</f>
        <v>3.3</v>
      </c>
      <c r="M1941" s="19">
        <f t="shared" si="30"/>
        <v>4</v>
      </c>
      <c r="N1941" s="23">
        <f>MAX(0,1-M1941*CachTinhDiem!$B$25)</f>
        <v>0.6</v>
      </c>
      <c r="O1941" s="20">
        <f>ROUND((CachTinhDiem!$B$23*K1941+CachTinhDiem!$B$24*L1941)*N1941,1)</f>
        <v>2.5</v>
      </c>
      <c r="P1941" s="19" t="s">
        <v>3227</v>
      </c>
    </row>
    <row r="1942" spans="1:16" ht="15" customHeight="1" x14ac:dyDescent="0.35">
      <c r="A1942" s="18" t="s">
        <v>2398</v>
      </c>
      <c r="B1942" s="18" t="s">
        <v>3228</v>
      </c>
      <c r="C1942" s="18" t="s">
        <v>138</v>
      </c>
      <c r="D1942" s="19">
        <v>22</v>
      </c>
      <c r="E1942" s="19">
        <v>38</v>
      </c>
      <c r="F1942" s="19">
        <v>14</v>
      </c>
      <c r="G1942" s="19">
        <v>2</v>
      </c>
      <c r="H1942" s="19">
        <v>5</v>
      </c>
      <c r="I1942" s="19">
        <v>5</v>
      </c>
      <c r="J1942" s="19">
        <v>2</v>
      </c>
      <c r="K1942" s="20">
        <f>ROUND(1+(SUMPRODUCT(INDEX(CachTinhDiem!$B$8:$E$11,MATCH($B1942,CachTinhDiem!$A$8:$A$11,0),0),$G1942:$J1942)-1)*9/4,1)</f>
        <v>6</v>
      </c>
      <c r="L1942" s="20">
        <f>ROUND(1+(INDEX(CachTinhDiem!$B$15:$E$20,MATCH($C1942,CachTinhDiem!$A$15:$A$20,0),MATCH($B1942,CachTinhDiem!$B$14:$E$14,0))-1)*9/4,1)</f>
        <v>1</v>
      </c>
      <c r="M1942" s="19">
        <f t="shared" si="30"/>
        <v>8</v>
      </c>
      <c r="N1942" s="23">
        <f>MAX(0,1-M1942*CachTinhDiem!$B$25)</f>
        <v>0.19999999999999996</v>
      </c>
      <c r="O1942" s="20">
        <f>ROUND((CachTinhDiem!$B$23*K1942+CachTinhDiem!$B$24*L1942)*N1942,1)</f>
        <v>0.9</v>
      </c>
      <c r="P1942" s="19" t="s">
        <v>3227</v>
      </c>
    </row>
    <row r="1943" spans="1:16" ht="15" customHeight="1" x14ac:dyDescent="0.35">
      <c r="A1943" s="18" t="s">
        <v>2344</v>
      </c>
      <c r="B1943" s="18" t="s">
        <v>3228</v>
      </c>
      <c r="C1943" s="18" t="s">
        <v>110</v>
      </c>
      <c r="D1943" s="19">
        <v>23</v>
      </c>
      <c r="E1943" s="19">
        <v>39</v>
      </c>
      <c r="F1943" s="19">
        <v>19</v>
      </c>
      <c r="G1943" s="19">
        <v>1</v>
      </c>
      <c r="H1943" s="19">
        <v>5</v>
      </c>
      <c r="I1943" s="19">
        <v>2</v>
      </c>
      <c r="J1943" s="19">
        <v>3</v>
      </c>
      <c r="K1943" s="20">
        <f>ROUND(1+(SUMPRODUCT(INDEX(CachTinhDiem!$B$8:$E$11,MATCH($B1943,CachTinhDiem!$A$8:$A$11,0),0),$G1943:$J1943)-1)*9/4,1)</f>
        <v>6</v>
      </c>
      <c r="L1943" s="20">
        <f>ROUND(1+(INDEX(CachTinhDiem!$B$15:$E$20,MATCH($C1943,CachTinhDiem!$A$15:$A$20,0),MATCH($B1943,CachTinhDiem!$B$14:$E$14,0))-1)*9/4,1)</f>
        <v>7.8</v>
      </c>
      <c r="M1943" s="19">
        <f t="shared" si="30"/>
        <v>4</v>
      </c>
      <c r="N1943" s="23">
        <f>MAX(0,1-M1943*CachTinhDiem!$B$25)</f>
        <v>0.6</v>
      </c>
      <c r="O1943" s="20">
        <f>ROUND((CachTinhDiem!$B$23*K1943+CachTinhDiem!$B$24*L1943)*N1943,1)</f>
        <v>3.9</v>
      </c>
      <c r="P1943" s="19" t="s">
        <v>3227</v>
      </c>
    </row>
    <row r="1944" spans="1:16" ht="15" customHeight="1" x14ac:dyDescent="0.35">
      <c r="A1944" s="18" t="s">
        <v>964</v>
      </c>
      <c r="B1944" s="18" t="s">
        <v>3229</v>
      </c>
      <c r="C1944" s="18" t="s">
        <v>110</v>
      </c>
      <c r="D1944" s="19">
        <v>5</v>
      </c>
      <c r="E1944" s="19">
        <v>11</v>
      </c>
      <c r="F1944" s="19">
        <v>29</v>
      </c>
      <c r="G1944" s="19">
        <v>4</v>
      </c>
      <c r="H1944" s="19">
        <v>2</v>
      </c>
      <c r="I1944" s="19">
        <v>4</v>
      </c>
      <c r="J1944" s="19">
        <v>3</v>
      </c>
      <c r="K1944" s="20">
        <f>ROUND(1+(SUMPRODUCT(INDEX(CachTinhDiem!$B$8:$E$11,MATCH($B1944,CachTinhDiem!$A$8:$A$11,0),0),$G1944:$J1944)-1)*9/4,1)</f>
        <v>5.7</v>
      </c>
      <c r="L1944" s="20">
        <f>ROUND(1+(INDEX(CachTinhDiem!$B$15:$E$20,MATCH($C1944,CachTinhDiem!$A$15:$A$20,0),MATCH($B1944,CachTinhDiem!$B$14:$E$14,0))-1)*9/4,1)</f>
        <v>7.8</v>
      </c>
      <c r="M1944" s="19">
        <f t="shared" si="30"/>
        <v>18</v>
      </c>
      <c r="N1944" s="23">
        <f>MAX(0,1-M1944*CachTinhDiem!$B$25)</f>
        <v>0</v>
      </c>
      <c r="O1944" s="20">
        <f>ROUND((CachTinhDiem!$B$23*K1944+CachTinhDiem!$B$24*L1944)*N1944,1)</f>
        <v>0</v>
      </c>
      <c r="P1944" s="19" t="s">
        <v>3225</v>
      </c>
    </row>
    <row r="1945" spans="1:16" ht="15" customHeight="1" x14ac:dyDescent="0.35">
      <c r="A1945" s="18" t="s">
        <v>1860</v>
      </c>
      <c r="B1945" s="18" t="s">
        <v>3228</v>
      </c>
      <c r="C1945" s="18" t="s">
        <v>103</v>
      </c>
      <c r="D1945" s="19">
        <v>14</v>
      </c>
      <c r="E1945" s="19">
        <v>35</v>
      </c>
      <c r="F1945" s="19">
        <v>21</v>
      </c>
      <c r="G1945" s="19">
        <v>2</v>
      </c>
      <c r="H1945" s="19">
        <v>4</v>
      </c>
      <c r="I1945" s="19">
        <v>3</v>
      </c>
      <c r="J1945" s="19">
        <v>4</v>
      </c>
      <c r="K1945" s="20">
        <f>ROUND(1+(SUMPRODUCT(INDEX(CachTinhDiem!$B$8:$E$11,MATCH($B1945,CachTinhDiem!$A$8:$A$11,0),0),$G1945:$J1945)-1)*9/4,1)</f>
        <v>7.3</v>
      </c>
      <c r="L1945" s="20">
        <f>ROUND(1+(INDEX(CachTinhDiem!$B$15:$E$20,MATCH($C1945,CachTinhDiem!$A$15:$A$20,0),MATCH($B1945,CachTinhDiem!$B$14:$E$14,0))-1)*9/4,1)</f>
        <v>10</v>
      </c>
      <c r="M1945" s="19">
        <f t="shared" si="30"/>
        <v>0</v>
      </c>
      <c r="N1945" s="23">
        <f>MAX(0,1-M1945*CachTinhDiem!$B$25)</f>
        <v>1</v>
      </c>
      <c r="O1945" s="20">
        <f>ROUND((CachTinhDiem!$B$23*K1945+CachTinhDiem!$B$24*L1945)*N1945,1)</f>
        <v>8.1</v>
      </c>
      <c r="P1945" s="19" t="s">
        <v>3227</v>
      </c>
    </row>
    <row r="1946" spans="1:16" ht="15" customHeight="1" x14ac:dyDescent="0.35">
      <c r="A1946" s="18" t="s">
        <v>2088</v>
      </c>
      <c r="B1946" s="18" t="s">
        <v>3224</v>
      </c>
      <c r="C1946" s="18" t="s">
        <v>103</v>
      </c>
      <c r="D1946" s="19">
        <v>14</v>
      </c>
      <c r="E1946" s="19">
        <v>34</v>
      </c>
      <c r="F1946" s="19">
        <v>16</v>
      </c>
      <c r="G1946" s="19">
        <v>2</v>
      </c>
      <c r="H1946" s="19">
        <v>4</v>
      </c>
      <c r="I1946" s="19">
        <v>3</v>
      </c>
      <c r="J1946" s="19">
        <v>4</v>
      </c>
      <c r="K1946" s="20">
        <f>ROUND(1+(SUMPRODUCT(INDEX(CachTinhDiem!$B$8:$E$11,MATCH($B1946,CachTinhDiem!$A$8:$A$11,0),0),$G1946:$J1946)-1)*9/4,1)</f>
        <v>5.7</v>
      </c>
      <c r="L1946" s="20">
        <f>ROUND(1+(INDEX(CachTinhDiem!$B$15:$E$20,MATCH($C1946,CachTinhDiem!$A$15:$A$20,0),MATCH($B1946,CachTinhDiem!$B$14:$E$14,0))-1)*9/4,1)</f>
        <v>3.3</v>
      </c>
      <c r="M1946" s="19">
        <f t="shared" si="30"/>
        <v>0</v>
      </c>
      <c r="N1946" s="23">
        <f>MAX(0,1-M1946*CachTinhDiem!$B$25)</f>
        <v>1</v>
      </c>
      <c r="O1946" s="20">
        <f>ROUND((CachTinhDiem!$B$23*K1946+CachTinhDiem!$B$24*L1946)*N1946,1)</f>
        <v>5</v>
      </c>
      <c r="P1946" s="19" t="s">
        <v>3227</v>
      </c>
    </row>
    <row r="1947" spans="1:16" ht="15" customHeight="1" x14ac:dyDescent="0.35">
      <c r="A1947" s="18" t="s">
        <v>3095</v>
      </c>
      <c r="B1947" s="18" t="s">
        <v>3226</v>
      </c>
      <c r="C1947" s="18" t="s">
        <v>138</v>
      </c>
      <c r="D1947" s="19">
        <v>22</v>
      </c>
      <c r="E1947" s="19">
        <v>40</v>
      </c>
      <c r="F1947" s="19">
        <v>17</v>
      </c>
      <c r="G1947" s="19">
        <v>1</v>
      </c>
      <c r="H1947" s="19">
        <v>5</v>
      </c>
      <c r="I1947" s="19">
        <v>5</v>
      </c>
      <c r="J1947" s="19">
        <v>2</v>
      </c>
      <c r="K1947" s="20">
        <f>ROUND(1+(SUMPRODUCT(INDEX(CachTinhDiem!$B$8:$E$11,MATCH($B1947,CachTinhDiem!$A$8:$A$11,0),0),$G1947:$J1947)-1)*9/4,1)</f>
        <v>8.6999999999999993</v>
      </c>
      <c r="L1947" s="20">
        <f>ROUND(1+(INDEX(CachTinhDiem!$B$15:$E$20,MATCH($C1947,CachTinhDiem!$A$15:$A$20,0),MATCH($B1947,CachTinhDiem!$B$14:$E$14,0))-1)*9/4,1)</f>
        <v>7.8</v>
      </c>
      <c r="M1947" s="19">
        <f t="shared" si="30"/>
        <v>5</v>
      </c>
      <c r="N1947" s="23">
        <f>MAX(0,1-M1947*CachTinhDiem!$B$25)</f>
        <v>0.5</v>
      </c>
      <c r="O1947" s="20">
        <f>ROUND((CachTinhDiem!$B$23*K1947+CachTinhDiem!$B$24*L1947)*N1947,1)</f>
        <v>4.2</v>
      </c>
      <c r="P1947" s="19" t="s">
        <v>3227</v>
      </c>
    </row>
    <row r="1948" spans="1:16" ht="15" customHeight="1" x14ac:dyDescent="0.35">
      <c r="A1948" s="18" t="s">
        <v>2137</v>
      </c>
      <c r="B1948" s="18" t="s">
        <v>3228</v>
      </c>
      <c r="C1948" s="18" t="s">
        <v>138</v>
      </c>
      <c r="D1948" s="19">
        <v>24</v>
      </c>
      <c r="E1948" s="19">
        <v>40</v>
      </c>
      <c r="F1948" s="19">
        <v>19</v>
      </c>
      <c r="G1948" s="19">
        <v>2</v>
      </c>
      <c r="H1948" s="19">
        <v>4</v>
      </c>
      <c r="I1948" s="19">
        <v>5</v>
      </c>
      <c r="J1948" s="19">
        <v>3</v>
      </c>
      <c r="K1948" s="20">
        <f>ROUND(1+(SUMPRODUCT(INDEX(CachTinhDiem!$B$8:$E$11,MATCH($B1948,CachTinhDiem!$A$8:$A$11,0),0),$G1948:$J1948)-1)*9/4,1)</f>
        <v>6.9</v>
      </c>
      <c r="L1948" s="20">
        <f>ROUND(1+(INDEX(CachTinhDiem!$B$15:$E$20,MATCH($C1948,CachTinhDiem!$A$15:$A$20,0),MATCH($B1948,CachTinhDiem!$B$14:$E$14,0))-1)*9/4,1)</f>
        <v>1</v>
      </c>
      <c r="M1948" s="19">
        <f t="shared" si="30"/>
        <v>5</v>
      </c>
      <c r="N1948" s="23">
        <f>MAX(0,1-M1948*CachTinhDiem!$B$25)</f>
        <v>0.5</v>
      </c>
      <c r="O1948" s="20">
        <f>ROUND((CachTinhDiem!$B$23*K1948+CachTinhDiem!$B$24*L1948)*N1948,1)</f>
        <v>2.6</v>
      </c>
      <c r="P1948" s="19" t="s">
        <v>3227</v>
      </c>
    </row>
    <row r="1949" spans="1:16" ht="15" customHeight="1" x14ac:dyDescent="0.35">
      <c r="A1949" s="18" t="s">
        <v>932</v>
      </c>
      <c r="B1949" s="18" t="s">
        <v>3226</v>
      </c>
      <c r="C1949" s="18" t="s">
        <v>110</v>
      </c>
      <c r="D1949" s="19">
        <v>5</v>
      </c>
      <c r="E1949" s="19">
        <v>14</v>
      </c>
      <c r="F1949" s="19">
        <v>40</v>
      </c>
      <c r="G1949" s="19">
        <v>5</v>
      </c>
      <c r="H1949" s="19">
        <v>2</v>
      </c>
      <c r="I1949" s="19">
        <v>2</v>
      </c>
      <c r="J1949" s="19">
        <v>4</v>
      </c>
      <c r="K1949" s="20">
        <f>ROUND(1+(SUMPRODUCT(INDEX(CachTinhDiem!$B$8:$E$11,MATCH($B1949,CachTinhDiem!$A$8:$A$11,0),0),$G1949:$J1949)-1)*9/4,1)</f>
        <v>4.2</v>
      </c>
      <c r="L1949" s="20">
        <f>ROUND(1+(INDEX(CachTinhDiem!$B$15:$E$20,MATCH($C1949,CachTinhDiem!$A$15:$A$20,0),MATCH($B1949,CachTinhDiem!$B$14:$E$14,0))-1)*9/4,1)</f>
        <v>5.5</v>
      </c>
      <c r="M1949" s="19">
        <f t="shared" si="30"/>
        <v>26</v>
      </c>
      <c r="N1949" s="23">
        <f>MAX(0,1-M1949*CachTinhDiem!$B$25)</f>
        <v>0</v>
      </c>
      <c r="O1949" s="20">
        <f>ROUND((CachTinhDiem!$B$23*K1949+CachTinhDiem!$B$24*L1949)*N1949,1)</f>
        <v>0</v>
      </c>
      <c r="P1949" s="19" t="s">
        <v>3225</v>
      </c>
    </row>
    <row r="1950" spans="1:16" ht="15" customHeight="1" x14ac:dyDescent="0.35">
      <c r="A1950" s="18" t="s">
        <v>436</v>
      </c>
      <c r="B1950" s="18" t="s">
        <v>3226</v>
      </c>
      <c r="C1950" s="18" t="s">
        <v>110</v>
      </c>
      <c r="D1950" s="19">
        <v>15</v>
      </c>
      <c r="E1950" s="19">
        <v>30</v>
      </c>
      <c r="F1950" s="19">
        <v>32</v>
      </c>
      <c r="G1950" s="19">
        <v>2</v>
      </c>
      <c r="H1950" s="19">
        <v>4</v>
      </c>
      <c r="I1950" s="19">
        <v>3</v>
      </c>
      <c r="J1950" s="19">
        <v>3</v>
      </c>
      <c r="K1950" s="20">
        <f>ROUND(1+(SUMPRODUCT(INDEX(CachTinhDiem!$B$8:$E$11,MATCH($B1950,CachTinhDiem!$A$8:$A$11,0),0),$G1950:$J1950)-1)*9/4,1)</f>
        <v>6.2</v>
      </c>
      <c r="L1950" s="20">
        <f>ROUND(1+(INDEX(CachTinhDiem!$B$15:$E$20,MATCH($C1950,CachTinhDiem!$A$15:$A$20,0),MATCH($B1950,CachTinhDiem!$B$14:$E$14,0))-1)*9/4,1)</f>
        <v>5.5</v>
      </c>
      <c r="M1950" s="19">
        <f t="shared" si="30"/>
        <v>2</v>
      </c>
      <c r="N1950" s="23">
        <f>MAX(0,1-M1950*CachTinhDiem!$B$25)</f>
        <v>0.8</v>
      </c>
      <c r="O1950" s="20">
        <f>ROUND((CachTinhDiem!$B$23*K1950+CachTinhDiem!$B$24*L1950)*N1950,1)</f>
        <v>4.8</v>
      </c>
      <c r="P1950" s="19" t="s">
        <v>3227</v>
      </c>
    </row>
    <row r="1951" spans="1:16" ht="15" customHeight="1" x14ac:dyDescent="0.35">
      <c r="A1951" s="18" t="s">
        <v>2380</v>
      </c>
      <c r="B1951" s="18" t="s">
        <v>3229</v>
      </c>
      <c r="C1951" s="18" t="s">
        <v>103</v>
      </c>
      <c r="D1951" s="19">
        <v>13</v>
      </c>
      <c r="E1951" s="19">
        <v>27</v>
      </c>
      <c r="F1951" s="19">
        <v>8</v>
      </c>
      <c r="G1951" s="19">
        <v>4</v>
      </c>
      <c r="H1951" s="19">
        <v>2</v>
      </c>
      <c r="I1951" s="19">
        <v>2</v>
      </c>
      <c r="J1951" s="19">
        <v>5</v>
      </c>
      <c r="K1951" s="20">
        <f>ROUND(1+(SUMPRODUCT(INDEX(CachTinhDiem!$B$8:$E$11,MATCH($B1951,CachTinhDiem!$A$8:$A$11,0),0),$G1951:$J1951)-1)*9/4,1)</f>
        <v>5.7</v>
      </c>
      <c r="L1951" s="20">
        <f>ROUND(1+(INDEX(CachTinhDiem!$B$15:$E$20,MATCH($C1951,CachTinhDiem!$A$15:$A$20,0),MATCH($B1951,CachTinhDiem!$B$14:$E$14,0))-1)*9/4,1)</f>
        <v>7.8</v>
      </c>
      <c r="M1951" s="19">
        <f t="shared" si="30"/>
        <v>5</v>
      </c>
      <c r="N1951" s="23">
        <f>MAX(0,1-M1951*CachTinhDiem!$B$25)</f>
        <v>0.5</v>
      </c>
      <c r="O1951" s="20">
        <f>ROUND((CachTinhDiem!$B$23*K1951+CachTinhDiem!$B$24*L1951)*N1951,1)</f>
        <v>3.2</v>
      </c>
      <c r="P1951" s="19" t="s">
        <v>3227</v>
      </c>
    </row>
    <row r="1952" spans="1:16" ht="15" customHeight="1" x14ac:dyDescent="0.35">
      <c r="A1952" s="18" t="s">
        <v>3182</v>
      </c>
      <c r="B1952" s="18" t="s">
        <v>3226</v>
      </c>
      <c r="C1952" s="18" t="s">
        <v>110</v>
      </c>
      <c r="D1952" s="19">
        <v>21</v>
      </c>
      <c r="E1952" s="19">
        <v>38</v>
      </c>
      <c r="F1952" s="19">
        <v>10</v>
      </c>
      <c r="G1952" s="19">
        <v>2</v>
      </c>
      <c r="H1952" s="19">
        <v>2</v>
      </c>
      <c r="I1952" s="19">
        <v>3</v>
      </c>
      <c r="J1952" s="19">
        <v>4</v>
      </c>
      <c r="K1952" s="20">
        <f>ROUND(1+(SUMPRODUCT(INDEX(CachTinhDiem!$B$8:$E$11,MATCH($B1952,CachTinhDiem!$A$8:$A$11,0),0),$G1952:$J1952)-1)*9/4,1)</f>
        <v>5.3</v>
      </c>
      <c r="L1952" s="20">
        <f>ROUND(1+(INDEX(CachTinhDiem!$B$15:$E$20,MATCH($C1952,CachTinhDiem!$A$15:$A$20,0),MATCH($B1952,CachTinhDiem!$B$14:$E$14,0))-1)*9/4,1)</f>
        <v>5.5</v>
      </c>
      <c r="M1952" s="19">
        <f t="shared" si="30"/>
        <v>11</v>
      </c>
      <c r="N1952" s="23">
        <f>MAX(0,1-M1952*CachTinhDiem!$B$25)</f>
        <v>0</v>
      </c>
      <c r="O1952" s="20">
        <f>ROUND((CachTinhDiem!$B$23*K1952+CachTinhDiem!$B$24*L1952)*N1952,1)</f>
        <v>0</v>
      </c>
      <c r="P1952" s="19" t="s">
        <v>3227</v>
      </c>
    </row>
    <row r="1953" spans="1:16" ht="15" customHeight="1" x14ac:dyDescent="0.35">
      <c r="A1953" s="18" t="s">
        <v>2030</v>
      </c>
      <c r="B1953" s="18" t="s">
        <v>3229</v>
      </c>
      <c r="C1953" s="18" t="s">
        <v>138</v>
      </c>
      <c r="D1953" s="19">
        <v>5</v>
      </c>
      <c r="E1953" s="19">
        <v>11</v>
      </c>
      <c r="F1953" s="19">
        <v>32</v>
      </c>
      <c r="G1953" s="19">
        <v>4</v>
      </c>
      <c r="H1953" s="19">
        <v>2</v>
      </c>
      <c r="I1953" s="19">
        <v>3</v>
      </c>
      <c r="J1953" s="19">
        <v>2</v>
      </c>
      <c r="K1953" s="20">
        <f>ROUND(1+(SUMPRODUCT(INDEX(CachTinhDiem!$B$8:$E$11,MATCH($B1953,CachTinhDiem!$A$8:$A$11,0),0),$G1953:$J1953)-1)*9/4,1)</f>
        <v>4.4000000000000004</v>
      </c>
      <c r="L1953" s="20">
        <f>ROUND(1+(INDEX(CachTinhDiem!$B$15:$E$20,MATCH($C1953,CachTinhDiem!$A$15:$A$20,0),MATCH($B1953,CachTinhDiem!$B$14:$E$14,0))-1)*9/4,1)</f>
        <v>7.8</v>
      </c>
      <c r="M1953" s="19">
        <f t="shared" si="30"/>
        <v>21</v>
      </c>
      <c r="N1953" s="23">
        <f>MAX(0,1-M1953*CachTinhDiem!$B$25)</f>
        <v>0</v>
      </c>
      <c r="O1953" s="20">
        <f>ROUND((CachTinhDiem!$B$23*K1953+CachTinhDiem!$B$24*L1953)*N1953,1)</f>
        <v>0</v>
      </c>
      <c r="P1953" s="19" t="s">
        <v>3225</v>
      </c>
    </row>
    <row r="1954" spans="1:16" ht="15" customHeight="1" x14ac:dyDescent="0.35">
      <c r="A1954" s="18" t="s">
        <v>864</v>
      </c>
      <c r="B1954" s="18" t="s">
        <v>3224</v>
      </c>
      <c r="C1954" s="18" t="s">
        <v>115</v>
      </c>
      <c r="D1954" s="19">
        <v>18</v>
      </c>
      <c r="E1954" s="19">
        <v>34</v>
      </c>
      <c r="F1954" s="19">
        <v>7</v>
      </c>
      <c r="G1954" s="19">
        <v>2</v>
      </c>
      <c r="H1954" s="19">
        <v>4</v>
      </c>
      <c r="I1954" s="19">
        <v>2</v>
      </c>
      <c r="J1954" s="19">
        <v>2</v>
      </c>
      <c r="K1954" s="20">
        <f>ROUND(1+(SUMPRODUCT(INDEX(CachTinhDiem!$B$8:$E$11,MATCH($B1954,CachTinhDiem!$A$8:$A$11,0),0),$G1954:$J1954)-1)*9/4,1)</f>
        <v>4.2</v>
      </c>
      <c r="L1954" s="20">
        <f>ROUND(1+(INDEX(CachTinhDiem!$B$15:$E$20,MATCH($C1954,CachTinhDiem!$A$15:$A$20,0),MATCH($B1954,CachTinhDiem!$B$14:$E$14,0))-1)*9/4,1)</f>
        <v>7.8</v>
      </c>
      <c r="M1954" s="19">
        <f t="shared" si="30"/>
        <v>11</v>
      </c>
      <c r="N1954" s="23">
        <f>MAX(0,1-M1954*CachTinhDiem!$B$25)</f>
        <v>0</v>
      </c>
      <c r="O1954" s="20">
        <f>ROUND((CachTinhDiem!$B$23*K1954+CachTinhDiem!$B$24*L1954)*N1954,1)</f>
        <v>0</v>
      </c>
      <c r="P1954" s="19" t="s">
        <v>3227</v>
      </c>
    </row>
    <row r="1955" spans="1:16" ht="15" customHeight="1" x14ac:dyDescent="0.35">
      <c r="A1955" s="18" t="s">
        <v>1084</v>
      </c>
      <c r="B1955" s="18" t="s">
        <v>3229</v>
      </c>
      <c r="C1955" s="18" t="s">
        <v>138</v>
      </c>
      <c r="D1955" s="19">
        <v>26</v>
      </c>
      <c r="E1955" s="19">
        <v>40</v>
      </c>
      <c r="F1955" s="19">
        <v>38</v>
      </c>
      <c r="G1955" s="19">
        <v>2</v>
      </c>
      <c r="H1955" s="19">
        <v>4</v>
      </c>
      <c r="I1955" s="19">
        <v>4</v>
      </c>
      <c r="J1955" s="19">
        <v>4</v>
      </c>
      <c r="K1955" s="20">
        <f>ROUND(1+(SUMPRODUCT(INDEX(CachTinhDiem!$B$8:$E$11,MATCH($B1955,CachTinhDiem!$A$8:$A$11,0),0),$G1955:$J1955)-1)*9/4,1)</f>
        <v>7.3</v>
      </c>
      <c r="L1955" s="20">
        <f>ROUND(1+(INDEX(CachTinhDiem!$B$15:$E$20,MATCH($C1955,CachTinhDiem!$A$15:$A$20,0),MATCH($B1955,CachTinhDiem!$B$14:$E$14,0))-1)*9/4,1)</f>
        <v>7.8</v>
      </c>
      <c r="M1955" s="19">
        <f t="shared" si="30"/>
        <v>0</v>
      </c>
      <c r="N1955" s="23">
        <f>MAX(0,1-M1955*CachTinhDiem!$B$25)</f>
        <v>1</v>
      </c>
      <c r="O1955" s="20">
        <f>ROUND((CachTinhDiem!$B$23*K1955+CachTinhDiem!$B$24*L1955)*N1955,1)</f>
        <v>7.5</v>
      </c>
      <c r="P1955" s="19" t="s">
        <v>3227</v>
      </c>
    </row>
    <row r="1956" spans="1:16" ht="15" customHeight="1" x14ac:dyDescent="0.35">
      <c r="A1956" s="18" t="s">
        <v>1146</v>
      </c>
      <c r="B1956" s="18" t="s">
        <v>3226</v>
      </c>
      <c r="C1956" s="18" t="s">
        <v>115</v>
      </c>
      <c r="D1956" s="19">
        <v>12</v>
      </c>
      <c r="E1956" s="19">
        <v>30</v>
      </c>
      <c r="F1956" s="19">
        <v>24</v>
      </c>
      <c r="G1956" s="19">
        <v>2</v>
      </c>
      <c r="H1956" s="19">
        <v>3</v>
      </c>
      <c r="I1956" s="19">
        <v>4</v>
      </c>
      <c r="J1956" s="19">
        <v>3</v>
      </c>
      <c r="K1956" s="20">
        <f>ROUND(1+(SUMPRODUCT(INDEX(CachTinhDiem!$B$8:$E$11,MATCH($B1956,CachTinhDiem!$A$8:$A$11,0),0),$G1956:$J1956)-1)*9/4,1)</f>
        <v>6.6</v>
      </c>
      <c r="L1956" s="20">
        <f>ROUND(1+(INDEX(CachTinhDiem!$B$15:$E$20,MATCH($C1956,CachTinhDiem!$A$15:$A$20,0),MATCH($B1956,CachTinhDiem!$B$14:$E$14,0))-1)*9/4,1)</f>
        <v>10</v>
      </c>
      <c r="M1956" s="19">
        <f t="shared" si="30"/>
        <v>0</v>
      </c>
      <c r="N1956" s="23">
        <f>MAX(0,1-M1956*CachTinhDiem!$B$25)</f>
        <v>1</v>
      </c>
      <c r="O1956" s="20">
        <f>ROUND((CachTinhDiem!$B$23*K1956+CachTinhDiem!$B$24*L1956)*N1956,1)</f>
        <v>7.6</v>
      </c>
      <c r="P1956" s="19" t="s">
        <v>3225</v>
      </c>
    </row>
    <row r="1957" spans="1:16" ht="15" customHeight="1" x14ac:dyDescent="0.35">
      <c r="A1957" s="18" t="s">
        <v>569</v>
      </c>
      <c r="B1957" s="18" t="s">
        <v>3229</v>
      </c>
      <c r="C1957" s="18" t="s">
        <v>90</v>
      </c>
      <c r="D1957" s="19">
        <v>7</v>
      </c>
      <c r="E1957" s="19">
        <v>20</v>
      </c>
      <c r="F1957" s="19">
        <v>39</v>
      </c>
      <c r="G1957" s="19">
        <v>4</v>
      </c>
      <c r="H1957" s="19">
        <v>2</v>
      </c>
      <c r="I1957" s="19">
        <v>2</v>
      </c>
      <c r="J1957" s="19">
        <v>2</v>
      </c>
      <c r="K1957" s="20">
        <f>ROUND(1+(SUMPRODUCT(INDEX(CachTinhDiem!$B$8:$E$11,MATCH($B1957,CachTinhDiem!$A$8:$A$11,0),0),$G1957:$J1957)-1)*9/4,1)</f>
        <v>3.7</v>
      </c>
      <c r="L1957" s="20">
        <f>ROUND(1+(INDEX(CachTinhDiem!$B$15:$E$20,MATCH($C1957,CachTinhDiem!$A$15:$A$20,0),MATCH($B1957,CachTinhDiem!$B$14:$E$14,0))-1)*9/4,1)</f>
        <v>7.8</v>
      </c>
      <c r="M1957" s="19">
        <f t="shared" si="30"/>
        <v>19</v>
      </c>
      <c r="N1957" s="23">
        <f>MAX(0,1-M1957*CachTinhDiem!$B$25)</f>
        <v>0</v>
      </c>
      <c r="O1957" s="20">
        <f>ROUND((CachTinhDiem!$B$23*K1957+CachTinhDiem!$B$24*L1957)*N1957,1)</f>
        <v>0</v>
      </c>
      <c r="P1957" s="19" t="s">
        <v>3225</v>
      </c>
    </row>
    <row r="1958" spans="1:16" ht="15" customHeight="1" x14ac:dyDescent="0.35">
      <c r="A1958" s="18" t="s">
        <v>3110</v>
      </c>
      <c r="B1958" s="18" t="s">
        <v>3229</v>
      </c>
      <c r="C1958" s="18" t="s">
        <v>115</v>
      </c>
      <c r="D1958" s="19">
        <v>18</v>
      </c>
      <c r="E1958" s="19">
        <v>39</v>
      </c>
      <c r="F1958" s="19">
        <v>8</v>
      </c>
      <c r="G1958" s="19">
        <v>2</v>
      </c>
      <c r="H1958" s="19">
        <v>3</v>
      </c>
      <c r="I1958" s="19">
        <v>2</v>
      </c>
      <c r="J1958" s="19">
        <v>2</v>
      </c>
      <c r="K1958" s="20">
        <f>ROUND(1+(SUMPRODUCT(INDEX(CachTinhDiem!$B$8:$E$11,MATCH($B1958,CachTinhDiem!$A$8:$A$11,0),0),$G1958:$J1958)-1)*9/4,1)</f>
        <v>3.9</v>
      </c>
      <c r="L1958" s="20">
        <f>ROUND(1+(INDEX(CachTinhDiem!$B$15:$E$20,MATCH($C1958,CachTinhDiem!$A$15:$A$20,0),MATCH($B1958,CachTinhDiem!$B$14:$E$14,0))-1)*9/4,1)</f>
        <v>10</v>
      </c>
      <c r="M1958" s="19">
        <f t="shared" si="30"/>
        <v>10</v>
      </c>
      <c r="N1958" s="23">
        <f>MAX(0,1-M1958*CachTinhDiem!$B$25)</f>
        <v>0</v>
      </c>
      <c r="O1958" s="20">
        <f>ROUND((CachTinhDiem!$B$23*K1958+CachTinhDiem!$B$24*L1958)*N1958,1)</f>
        <v>0</v>
      </c>
      <c r="P1958" s="19" t="s">
        <v>3227</v>
      </c>
    </row>
    <row r="1959" spans="1:16" ht="15" customHeight="1" x14ac:dyDescent="0.35">
      <c r="A1959" s="18" t="s">
        <v>2466</v>
      </c>
      <c r="B1959" s="18" t="s">
        <v>3224</v>
      </c>
      <c r="C1959" s="18" t="s">
        <v>103</v>
      </c>
      <c r="D1959" s="19">
        <v>16</v>
      </c>
      <c r="E1959" s="19">
        <v>32</v>
      </c>
      <c r="F1959" s="19">
        <v>32</v>
      </c>
      <c r="G1959" s="19">
        <v>2</v>
      </c>
      <c r="H1959" s="19">
        <v>3</v>
      </c>
      <c r="I1959" s="19">
        <v>2</v>
      </c>
      <c r="J1959" s="19">
        <v>5</v>
      </c>
      <c r="K1959" s="20">
        <f>ROUND(1+(SUMPRODUCT(INDEX(CachTinhDiem!$B$8:$E$11,MATCH($B1959,CachTinhDiem!$A$8:$A$11,0),0),$G1959:$J1959)-1)*9/4,1)</f>
        <v>4.4000000000000004</v>
      </c>
      <c r="L1959" s="20">
        <f>ROUND(1+(INDEX(CachTinhDiem!$B$15:$E$20,MATCH($C1959,CachTinhDiem!$A$15:$A$20,0),MATCH($B1959,CachTinhDiem!$B$14:$E$14,0))-1)*9/4,1)</f>
        <v>3.3</v>
      </c>
      <c r="M1959" s="19">
        <f t="shared" si="30"/>
        <v>0</v>
      </c>
      <c r="N1959" s="23">
        <f>MAX(0,1-M1959*CachTinhDiem!$B$25)</f>
        <v>1</v>
      </c>
      <c r="O1959" s="20">
        <f>ROUND((CachTinhDiem!$B$23*K1959+CachTinhDiem!$B$24*L1959)*N1959,1)</f>
        <v>4.0999999999999996</v>
      </c>
      <c r="P1959" s="19" t="s">
        <v>3225</v>
      </c>
    </row>
    <row r="1960" spans="1:16" ht="15" customHeight="1" x14ac:dyDescent="0.35">
      <c r="A1960" s="18" t="s">
        <v>2516</v>
      </c>
      <c r="B1960" s="18" t="s">
        <v>3228</v>
      </c>
      <c r="C1960" s="18" t="s">
        <v>103</v>
      </c>
      <c r="D1960" s="19">
        <v>21</v>
      </c>
      <c r="E1960" s="19">
        <v>37</v>
      </c>
      <c r="F1960" s="19">
        <v>31</v>
      </c>
      <c r="G1960" s="19">
        <v>2</v>
      </c>
      <c r="H1960" s="19">
        <v>4</v>
      </c>
      <c r="I1960" s="19">
        <v>3</v>
      </c>
      <c r="J1960" s="19">
        <v>3</v>
      </c>
      <c r="K1960" s="20">
        <f>ROUND(1+(SUMPRODUCT(INDEX(CachTinhDiem!$B$8:$E$11,MATCH($B1960,CachTinhDiem!$A$8:$A$11,0),0),$G1960:$J1960)-1)*9/4,1)</f>
        <v>6</v>
      </c>
      <c r="L1960" s="20">
        <f>ROUND(1+(INDEX(CachTinhDiem!$B$15:$E$20,MATCH($C1960,CachTinhDiem!$A$15:$A$20,0),MATCH($B1960,CachTinhDiem!$B$14:$E$14,0))-1)*9/4,1)</f>
        <v>10</v>
      </c>
      <c r="M1960" s="19">
        <f t="shared" si="30"/>
        <v>0</v>
      </c>
      <c r="N1960" s="23">
        <f>MAX(0,1-M1960*CachTinhDiem!$B$25)</f>
        <v>1</v>
      </c>
      <c r="O1960" s="20">
        <f>ROUND((CachTinhDiem!$B$23*K1960+CachTinhDiem!$B$24*L1960)*N1960,1)</f>
        <v>7.2</v>
      </c>
      <c r="P1960" s="19" t="s">
        <v>3227</v>
      </c>
    </row>
    <row r="1961" spans="1:16" ht="15" customHeight="1" x14ac:dyDescent="0.35">
      <c r="A1961" s="18" t="s">
        <v>1143</v>
      </c>
      <c r="B1961" s="18" t="s">
        <v>3226</v>
      </c>
      <c r="C1961" s="18" t="s">
        <v>115</v>
      </c>
      <c r="D1961" s="19">
        <v>10</v>
      </c>
      <c r="E1961" s="19">
        <v>26</v>
      </c>
      <c r="F1961" s="19">
        <v>32</v>
      </c>
      <c r="G1961" s="19">
        <v>3</v>
      </c>
      <c r="H1961" s="19">
        <v>3</v>
      </c>
      <c r="I1961" s="19">
        <v>2</v>
      </c>
      <c r="J1961" s="19">
        <v>3</v>
      </c>
      <c r="K1961" s="20">
        <f>ROUND(1+(SUMPRODUCT(INDEX(CachTinhDiem!$B$8:$E$11,MATCH($B1961,CachTinhDiem!$A$8:$A$11,0),0),$G1961:$J1961)-1)*9/4,1)</f>
        <v>4.4000000000000004</v>
      </c>
      <c r="L1961" s="20">
        <f>ROUND(1+(INDEX(CachTinhDiem!$B$15:$E$20,MATCH($C1961,CachTinhDiem!$A$15:$A$20,0),MATCH($B1961,CachTinhDiem!$B$14:$E$14,0))-1)*9/4,1)</f>
        <v>10</v>
      </c>
      <c r="M1961" s="19">
        <f t="shared" si="30"/>
        <v>6</v>
      </c>
      <c r="N1961" s="23">
        <f>MAX(0,1-M1961*CachTinhDiem!$B$25)</f>
        <v>0.39999999999999991</v>
      </c>
      <c r="O1961" s="20">
        <f>ROUND((CachTinhDiem!$B$23*K1961+CachTinhDiem!$B$24*L1961)*N1961,1)</f>
        <v>2.4</v>
      </c>
      <c r="P1961" s="19" t="s">
        <v>3227</v>
      </c>
    </row>
    <row r="1962" spans="1:16" ht="15" customHeight="1" x14ac:dyDescent="0.35">
      <c r="A1962" s="18" t="s">
        <v>2044</v>
      </c>
      <c r="B1962" s="18" t="s">
        <v>3224</v>
      </c>
      <c r="C1962" s="18" t="s">
        <v>150</v>
      </c>
      <c r="D1962" s="19">
        <v>12</v>
      </c>
      <c r="E1962" s="19">
        <v>30</v>
      </c>
      <c r="F1962" s="19">
        <v>19</v>
      </c>
      <c r="G1962" s="19">
        <v>3</v>
      </c>
      <c r="H1962" s="19">
        <v>3</v>
      </c>
      <c r="I1962" s="19">
        <v>4</v>
      </c>
      <c r="J1962" s="19">
        <v>2</v>
      </c>
      <c r="K1962" s="20">
        <f>ROUND(1+(SUMPRODUCT(INDEX(CachTinhDiem!$B$8:$E$11,MATCH($B1962,CachTinhDiem!$A$8:$A$11,0),0),$G1962:$J1962)-1)*9/4,1)</f>
        <v>6.4</v>
      </c>
      <c r="L1962" s="20">
        <f>ROUND(1+(INDEX(CachTinhDiem!$B$15:$E$20,MATCH($C1962,CachTinhDiem!$A$15:$A$20,0),MATCH($B1962,CachTinhDiem!$B$14:$E$14,0))-1)*9/4,1)</f>
        <v>3.3</v>
      </c>
      <c r="M1962" s="19">
        <f t="shared" si="30"/>
        <v>0</v>
      </c>
      <c r="N1962" s="23">
        <f>MAX(0,1-M1962*CachTinhDiem!$B$25)</f>
        <v>1</v>
      </c>
      <c r="O1962" s="20">
        <f>ROUND((CachTinhDiem!$B$23*K1962+CachTinhDiem!$B$24*L1962)*N1962,1)</f>
        <v>5.5</v>
      </c>
      <c r="P1962" s="19" t="s">
        <v>3227</v>
      </c>
    </row>
    <row r="1963" spans="1:16" ht="15" customHeight="1" x14ac:dyDescent="0.35">
      <c r="A1963" s="18" t="s">
        <v>2662</v>
      </c>
      <c r="B1963" s="18" t="s">
        <v>3224</v>
      </c>
      <c r="C1963" s="18" t="s">
        <v>103</v>
      </c>
      <c r="D1963" s="19">
        <v>5</v>
      </c>
      <c r="E1963" s="19">
        <v>21</v>
      </c>
      <c r="F1963" s="19">
        <v>5</v>
      </c>
      <c r="G1963" s="19">
        <v>4</v>
      </c>
      <c r="H1963" s="19">
        <v>1</v>
      </c>
      <c r="I1963" s="19">
        <v>2</v>
      </c>
      <c r="J1963" s="19">
        <v>4</v>
      </c>
      <c r="K1963" s="20">
        <f>ROUND(1+(SUMPRODUCT(INDEX(CachTinhDiem!$B$8:$E$11,MATCH($B1963,CachTinhDiem!$A$8:$A$11,0),0),$G1963:$J1963)-1)*9/4,1)</f>
        <v>4.2</v>
      </c>
      <c r="L1963" s="20">
        <f>ROUND(1+(INDEX(CachTinhDiem!$B$15:$E$20,MATCH($C1963,CachTinhDiem!$A$15:$A$20,0),MATCH($B1963,CachTinhDiem!$B$14:$E$14,0))-1)*9/4,1)</f>
        <v>3.3</v>
      </c>
      <c r="M1963" s="19">
        <f t="shared" si="30"/>
        <v>0</v>
      </c>
      <c r="N1963" s="23">
        <f>MAX(0,1-M1963*CachTinhDiem!$B$25)</f>
        <v>1</v>
      </c>
      <c r="O1963" s="20">
        <f>ROUND((CachTinhDiem!$B$23*K1963+CachTinhDiem!$B$24*L1963)*N1963,1)</f>
        <v>3.9</v>
      </c>
      <c r="P1963" s="19" t="s">
        <v>3227</v>
      </c>
    </row>
    <row r="1964" spans="1:16" ht="15" customHeight="1" x14ac:dyDescent="0.35">
      <c r="A1964" s="18" t="s">
        <v>1339</v>
      </c>
      <c r="B1964" s="18" t="s">
        <v>3226</v>
      </c>
      <c r="C1964" s="18" t="s">
        <v>150</v>
      </c>
      <c r="D1964" s="19">
        <v>5</v>
      </c>
      <c r="E1964" s="19">
        <v>16</v>
      </c>
      <c r="F1964" s="19">
        <v>25</v>
      </c>
      <c r="G1964" s="19">
        <v>4</v>
      </c>
      <c r="H1964" s="19">
        <v>1</v>
      </c>
      <c r="I1964" s="19">
        <v>2</v>
      </c>
      <c r="J1964" s="19">
        <v>3</v>
      </c>
      <c r="K1964" s="20">
        <f>ROUND(1+(SUMPRODUCT(INDEX(CachTinhDiem!$B$8:$E$11,MATCH($B1964,CachTinhDiem!$A$8:$A$11,0),0),$G1964:$J1964)-1)*9/4,1)</f>
        <v>3</v>
      </c>
      <c r="L1964" s="20">
        <f>ROUND(1+(INDEX(CachTinhDiem!$B$15:$E$20,MATCH($C1964,CachTinhDiem!$A$15:$A$20,0),MATCH($B1964,CachTinhDiem!$B$14:$E$14,0))-1)*9/4,1)</f>
        <v>10</v>
      </c>
      <c r="M1964" s="19">
        <f t="shared" si="30"/>
        <v>9</v>
      </c>
      <c r="N1964" s="23">
        <f>MAX(0,1-M1964*CachTinhDiem!$B$25)</f>
        <v>9.9999999999999978E-2</v>
      </c>
      <c r="O1964" s="20">
        <f>ROUND((CachTinhDiem!$B$23*K1964+CachTinhDiem!$B$24*L1964)*N1964,1)</f>
        <v>0.5</v>
      </c>
      <c r="P1964" s="19" t="s">
        <v>3225</v>
      </c>
    </row>
    <row r="1965" spans="1:16" ht="15" customHeight="1" x14ac:dyDescent="0.35">
      <c r="A1965" s="18" t="s">
        <v>2362</v>
      </c>
      <c r="B1965" s="18" t="s">
        <v>3224</v>
      </c>
      <c r="C1965" s="18" t="s">
        <v>150</v>
      </c>
      <c r="D1965" s="19">
        <v>23</v>
      </c>
      <c r="E1965" s="19">
        <v>37</v>
      </c>
      <c r="F1965" s="19">
        <v>19</v>
      </c>
      <c r="G1965" s="19">
        <v>1</v>
      </c>
      <c r="H1965" s="19">
        <v>5</v>
      </c>
      <c r="I1965" s="19">
        <v>1</v>
      </c>
      <c r="J1965" s="19">
        <v>4</v>
      </c>
      <c r="K1965" s="20">
        <f>ROUND(1+(SUMPRODUCT(INDEX(CachTinhDiem!$B$8:$E$11,MATCH($B1965,CachTinhDiem!$A$8:$A$11,0),0),$G1965:$J1965)-1)*9/4,1)</f>
        <v>3.5</v>
      </c>
      <c r="L1965" s="20">
        <f>ROUND(1+(INDEX(CachTinhDiem!$B$15:$E$20,MATCH($C1965,CachTinhDiem!$A$15:$A$20,0),MATCH($B1965,CachTinhDiem!$B$14:$E$14,0))-1)*9/4,1)</f>
        <v>3.3</v>
      </c>
      <c r="M1965" s="19">
        <f t="shared" si="30"/>
        <v>4</v>
      </c>
      <c r="N1965" s="23">
        <f>MAX(0,1-M1965*CachTinhDiem!$B$25)</f>
        <v>0.6</v>
      </c>
      <c r="O1965" s="20">
        <f>ROUND((CachTinhDiem!$B$23*K1965+CachTinhDiem!$B$24*L1965)*N1965,1)</f>
        <v>2.1</v>
      </c>
      <c r="P1965" s="19" t="s">
        <v>3227</v>
      </c>
    </row>
    <row r="1966" spans="1:16" ht="15" customHeight="1" x14ac:dyDescent="0.35">
      <c r="A1966" s="18" t="s">
        <v>484</v>
      </c>
      <c r="B1966" s="18" t="s">
        <v>3226</v>
      </c>
      <c r="C1966" s="18" t="s">
        <v>115</v>
      </c>
      <c r="D1966" s="19">
        <v>20</v>
      </c>
      <c r="E1966" s="19">
        <v>37</v>
      </c>
      <c r="F1966" s="19">
        <v>35</v>
      </c>
      <c r="G1966" s="19">
        <v>2</v>
      </c>
      <c r="H1966" s="19">
        <v>5</v>
      </c>
      <c r="I1966" s="19">
        <v>3</v>
      </c>
      <c r="J1966" s="19">
        <v>2</v>
      </c>
      <c r="K1966" s="20">
        <f>ROUND(1+(SUMPRODUCT(INDEX(CachTinhDiem!$B$8:$E$11,MATCH($B1966,CachTinhDiem!$A$8:$A$11,0),0),$G1966:$J1966)-1)*9/4,1)</f>
        <v>6.4</v>
      </c>
      <c r="L1966" s="20">
        <f>ROUND(1+(INDEX(CachTinhDiem!$B$15:$E$20,MATCH($C1966,CachTinhDiem!$A$15:$A$20,0),MATCH($B1966,CachTinhDiem!$B$14:$E$14,0))-1)*9/4,1)</f>
        <v>10</v>
      </c>
      <c r="M1966" s="19">
        <f t="shared" si="30"/>
        <v>0</v>
      </c>
      <c r="N1966" s="23">
        <f>MAX(0,1-M1966*CachTinhDiem!$B$25)</f>
        <v>1</v>
      </c>
      <c r="O1966" s="20">
        <f>ROUND((CachTinhDiem!$B$23*K1966+CachTinhDiem!$B$24*L1966)*N1966,1)</f>
        <v>7.5</v>
      </c>
      <c r="P1966" s="19" t="s">
        <v>3225</v>
      </c>
    </row>
    <row r="1967" spans="1:16" ht="15" customHeight="1" x14ac:dyDescent="0.35">
      <c r="A1967" s="18" t="s">
        <v>818</v>
      </c>
      <c r="B1967" s="18" t="s">
        <v>3224</v>
      </c>
      <c r="C1967" s="18" t="s">
        <v>110</v>
      </c>
      <c r="D1967" s="19">
        <v>18</v>
      </c>
      <c r="E1967" s="19">
        <v>32</v>
      </c>
      <c r="F1967" s="19">
        <v>39</v>
      </c>
      <c r="G1967" s="19">
        <v>2</v>
      </c>
      <c r="H1967" s="19">
        <v>5</v>
      </c>
      <c r="I1967" s="19">
        <v>3</v>
      </c>
      <c r="J1967" s="19">
        <v>3</v>
      </c>
      <c r="K1967" s="20">
        <f>ROUND(1+(SUMPRODUCT(INDEX(CachTinhDiem!$B$8:$E$11,MATCH($B1967,CachTinhDiem!$A$8:$A$11,0),0),$G1967:$J1967)-1)*9/4,1)</f>
        <v>6</v>
      </c>
      <c r="L1967" s="20">
        <f>ROUND(1+(INDEX(CachTinhDiem!$B$15:$E$20,MATCH($C1967,CachTinhDiem!$A$15:$A$20,0),MATCH($B1967,CachTinhDiem!$B$14:$E$14,0))-1)*9/4,1)</f>
        <v>5.5</v>
      </c>
      <c r="M1967" s="19">
        <f t="shared" si="30"/>
        <v>7</v>
      </c>
      <c r="N1967" s="23">
        <f>MAX(0,1-M1967*CachTinhDiem!$B$25)</f>
        <v>0.29999999999999993</v>
      </c>
      <c r="O1967" s="20">
        <f>ROUND((CachTinhDiem!$B$23*K1967+CachTinhDiem!$B$24*L1967)*N1967,1)</f>
        <v>1.8</v>
      </c>
      <c r="P1967" s="19" t="s">
        <v>3225</v>
      </c>
    </row>
    <row r="1968" spans="1:16" ht="15" customHeight="1" x14ac:dyDescent="0.35">
      <c r="A1968" s="18" t="s">
        <v>2567</v>
      </c>
      <c r="B1968" s="18" t="s">
        <v>3224</v>
      </c>
      <c r="C1968" s="18" t="s">
        <v>138</v>
      </c>
      <c r="D1968" s="19">
        <v>13</v>
      </c>
      <c r="E1968" s="19">
        <v>37</v>
      </c>
      <c r="F1968" s="19">
        <v>23</v>
      </c>
      <c r="G1968" s="19">
        <v>2</v>
      </c>
      <c r="H1968" s="19">
        <v>3</v>
      </c>
      <c r="I1968" s="19">
        <v>5</v>
      </c>
      <c r="J1968" s="19">
        <v>2</v>
      </c>
      <c r="K1968" s="20">
        <f>ROUND(1+(SUMPRODUCT(INDEX(CachTinhDiem!$B$8:$E$11,MATCH($B1968,CachTinhDiem!$A$8:$A$11,0),0),$G1968:$J1968)-1)*9/4,1)</f>
        <v>7.1</v>
      </c>
      <c r="L1968" s="20">
        <f>ROUND(1+(INDEX(CachTinhDiem!$B$15:$E$20,MATCH($C1968,CachTinhDiem!$A$15:$A$20,0),MATCH($B1968,CachTinhDiem!$B$14:$E$14,0))-1)*9/4,1)</f>
        <v>10</v>
      </c>
      <c r="M1968" s="19">
        <f t="shared" si="30"/>
        <v>0</v>
      </c>
      <c r="N1968" s="23">
        <f>MAX(0,1-M1968*CachTinhDiem!$B$25)</f>
        <v>1</v>
      </c>
      <c r="O1968" s="20">
        <f>ROUND((CachTinhDiem!$B$23*K1968+CachTinhDiem!$B$24*L1968)*N1968,1)</f>
        <v>8</v>
      </c>
      <c r="P1968" s="19" t="s">
        <v>3225</v>
      </c>
    </row>
    <row r="1969" spans="1:16" ht="15" customHeight="1" x14ac:dyDescent="0.35">
      <c r="A1969" s="18" t="s">
        <v>3079</v>
      </c>
      <c r="B1969" s="18" t="s">
        <v>3224</v>
      </c>
      <c r="C1969" s="18" t="s">
        <v>150</v>
      </c>
      <c r="D1969" s="19">
        <v>27</v>
      </c>
      <c r="E1969" s="19">
        <v>40</v>
      </c>
      <c r="F1969" s="19">
        <v>5</v>
      </c>
      <c r="G1969" s="19">
        <v>1</v>
      </c>
      <c r="H1969" s="19">
        <v>5</v>
      </c>
      <c r="I1969" s="19">
        <v>3</v>
      </c>
      <c r="J1969" s="19">
        <v>3</v>
      </c>
      <c r="K1969" s="20">
        <f>ROUND(1+(SUMPRODUCT(INDEX(CachTinhDiem!$B$8:$E$11,MATCH($B1969,CachTinhDiem!$A$8:$A$11,0),0),$G1969:$J1969)-1)*9/4,1)</f>
        <v>5.5</v>
      </c>
      <c r="L1969" s="20">
        <f>ROUND(1+(INDEX(CachTinhDiem!$B$15:$E$20,MATCH($C1969,CachTinhDiem!$A$15:$A$20,0),MATCH($B1969,CachTinhDiem!$B$14:$E$14,0))-1)*9/4,1)</f>
        <v>3.3</v>
      </c>
      <c r="M1969" s="19">
        <f t="shared" si="30"/>
        <v>22</v>
      </c>
      <c r="N1969" s="23">
        <f>MAX(0,1-M1969*CachTinhDiem!$B$25)</f>
        <v>0</v>
      </c>
      <c r="O1969" s="20">
        <f>ROUND((CachTinhDiem!$B$23*K1969+CachTinhDiem!$B$24*L1969)*N1969,1)</f>
        <v>0</v>
      </c>
      <c r="P1969" s="19" t="s">
        <v>3227</v>
      </c>
    </row>
    <row r="1970" spans="1:16" ht="15" customHeight="1" x14ac:dyDescent="0.35">
      <c r="A1970" s="18" t="s">
        <v>2510</v>
      </c>
      <c r="B1970" s="18" t="s">
        <v>3224</v>
      </c>
      <c r="C1970" s="18" t="s">
        <v>103</v>
      </c>
      <c r="D1970" s="19">
        <v>19</v>
      </c>
      <c r="E1970" s="19">
        <v>34</v>
      </c>
      <c r="F1970" s="19">
        <v>35</v>
      </c>
      <c r="G1970" s="19">
        <v>2</v>
      </c>
      <c r="H1970" s="19">
        <v>3</v>
      </c>
      <c r="I1970" s="19">
        <v>2</v>
      </c>
      <c r="J1970" s="19">
        <v>5</v>
      </c>
      <c r="K1970" s="20">
        <f>ROUND(1+(SUMPRODUCT(INDEX(CachTinhDiem!$B$8:$E$11,MATCH($B1970,CachTinhDiem!$A$8:$A$11,0),0),$G1970:$J1970)-1)*9/4,1)</f>
        <v>4.4000000000000004</v>
      </c>
      <c r="L1970" s="20">
        <f>ROUND(1+(INDEX(CachTinhDiem!$B$15:$E$20,MATCH($C1970,CachTinhDiem!$A$15:$A$20,0),MATCH($B1970,CachTinhDiem!$B$14:$E$14,0))-1)*9/4,1)</f>
        <v>3.3</v>
      </c>
      <c r="M1970" s="19">
        <f t="shared" si="30"/>
        <v>1</v>
      </c>
      <c r="N1970" s="23">
        <f>MAX(0,1-M1970*CachTinhDiem!$B$25)</f>
        <v>0.9</v>
      </c>
      <c r="O1970" s="20">
        <f>ROUND((CachTinhDiem!$B$23*K1970+CachTinhDiem!$B$24*L1970)*N1970,1)</f>
        <v>3.7</v>
      </c>
      <c r="P1970" s="19" t="s">
        <v>3227</v>
      </c>
    </row>
    <row r="1971" spans="1:16" ht="15" customHeight="1" x14ac:dyDescent="0.35">
      <c r="A1971" s="18" t="s">
        <v>796</v>
      </c>
      <c r="B1971" s="18" t="s">
        <v>3226</v>
      </c>
      <c r="C1971" s="18" t="s">
        <v>103</v>
      </c>
      <c r="D1971" s="19">
        <v>18</v>
      </c>
      <c r="E1971" s="19">
        <v>33</v>
      </c>
      <c r="F1971" s="19">
        <v>9</v>
      </c>
      <c r="G1971" s="19">
        <v>2</v>
      </c>
      <c r="H1971" s="19">
        <v>4</v>
      </c>
      <c r="I1971" s="19">
        <v>2</v>
      </c>
      <c r="J1971" s="19">
        <v>5</v>
      </c>
      <c r="K1971" s="20">
        <f>ROUND(1+(SUMPRODUCT(INDEX(CachTinhDiem!$B$8:$E$11,MATCH($B1971,CachTinhDiem!$A$8:$A$11,0),0),$G1971:$J1971)-1)*9/4,1)</f>
        <v>6</v>
      </c>
      <c r="L1971" s="20">
        <f>ROUND(1+(INDEX(CachTinhDiem!$B$15:$E$20,MATCH($C1971,CachTinhDiem!$A$15:$A$20,0),MATCH($B1971,CachTinhDiem!$B$14:$E$14,0))-1)*9/4,1)</f>
        <v>3.3</v>
      </c>
      <c r="M1971" s="19">
        <f t="shared" si="30"/>
        <v>9</v>
      </c>
      <c r="N1971" s="23">
        <f>MAX(0,1-M1971*CachTinhDiem!$B$25)</f>
        <v>9.9999999999999978E-2</v>
      </c>
      <c r="O1971" s="20">
        <f>ROUND((CachTinhDiem!$B$23*K1971+CachTinhDiem!$B$24*L1971)*N1971,1)</f>
        <v>0.5</v>
      </c>
      <c r="P1971" s="19" t="s">
        <v>3225</v>
      </c>
    </row>
    <row r="1972" spans="1:16" ht="15" customHeight="1" x14ac:dyDescent="0.35">
      <c r="A1972" s="18" t="s">
        <v>168</v>
      </c>
      <c r="B1972" s="18" t="s">
        <v>3226</v>
      </c>
      <c r="C1972" s="18" t="s">
        <v>90</v>
      </c>
      <c r="D1972" s="19">
        <v>7</v>
      </c>
      <c r="E1972" s="19">
        <v>18</v>
      </c>
      <c r="F1972" s="19">
        <v>13</v>
      </c>
      <c r="G1972" s="19">
        <v>4</v>
      </c>
      <c r="H1972" s="19">
        <v>3</v>
      </c>
      <c r="I1972" s="19">
        <v>2</v>
      </c>
      <c r="J1972" s="19">
        <v>3</v>
      </c>
      <c r="K1972" s="20">
        <f>ROUND(1+(SUMPRODUCT(INDEX(CachTinhDiem!$B$8:$E$11,MATCH($B1972,CachTinhDiem!$A$8:$A$11,0),0),$G1972:$J1972)-1)*9/4,1)</f>
        <v>4.4000000000000004</v>
      </c>
      <c r="L1972" s="20">
        <f>ROUND(1+(INDEX(CachTinhDiem!$B$15:$E$20,MATCH($C1972,CachTinhDiem!$A$15:$A$20,0),MATCH($B1972,CachTinhDiem!$B$14:$E$14,0))-1)*9/4,1)</f>
        <v>7.8</v>
      </c>
      <c r="M1972" s="19">
        <f t="shared" si="30"/>
        <v>0</v>
      </c>
      <c r="N1972" s="23">
        <f>MAX(0,1-M1972*CachTinhDiem!$B$25)</f>
        <v>1</v>
      </c>
      <c r="O1972" s="20">
        <f>ROUND((CachTinhDiem!$B$23*K1972+CachTinhDiem!$B$24*L1972)*N1972,1)</f>
        <v>5.4</v>
      </c>
      <c r="P1972" s="19" t="s">
        <v>3227</v>
      </c>
    </row>
    <row r="1973" spans="1:16" ht="15" customHeight="1" x14ac:dyDescent="0.35">
      <c r="A1973" s="18" t="s">
        <v>727</v>
      </c>
      <c r="B1973" s="18" t="s">
        <v>3229</v>
      </c>
      <c r="C1973" s="18" t="s">
        <v>115</v>
      </c>
      <c r="D1973" s="19">
        <v>10</v>
      </c>
      <c r="E1973" s="19">
        <v>23</v>
      </c>
      <c r="F1973" s="19">
        <v>22</v>
      </c>
      <c r="G1973" s="19">
        <v>3</v>
      </c>
      <c r="H1973" s="19">
        <v>3</v>
      </c>
      <c r="I1973" s="19">
        <v>3</v>
      </c>
      <c r="J1973" s="19">
        <v>2</v>
      </c>
      <c r="K1973" s="20">
        <f>ROUND(1+(SUMPRODUCT(INDEX(CachTinhDiem!$B$8:$E$11,MATCH($B1973,CachTinhDiem!$A$8:$A$11,0),0),$G1973:$J1973)-1)*9/4,1)</f>
        <v>4.8</v>
      </c>
      <c r="L1973" s="20">
        <f>ROUND(1+(INDEX(CachTinhDiem!$B$15:$E$20,MATCH($C1973,CachTinhDiem!$A$15:$A$20,0),MATCH($B1973,CachTinhDiem!$B$14:$E$14,0))-1)*9/4,1)</f>
        <v>10</v>
      </c>
      <c r="M1973" s="19">
        <f t="shared" si="30"/>
        <v>0</v>
      </c>
      <c r="N1973" s="23">
        <f>MAX(0,1-M1973*CachTinhDiem!$B$25)</f>
        <v>1</v>
      </c>
      <c r="O1973" s="20">
        <f>ROUND((CachTinhDiem!$B$23*K1973+CachTinhDiem!$B$24*L1973)*N1973,1)</f>
        <v>6.4</v>
      </c>
      <c r="P1973" s="19" t="s">
        <v>3227</v>
      </c>
    </row>
    <row r="1974" spans="1:16" ht="15" customHeight="1" x14ac:dyDescent="0.35">
      <c r="A1974" s="18" t="s">
        <v>1717</v>
      </c>
      <c r="B1974" s="18" t="s">
        <v>3224</v>
      </c>
      <c r="C1974" s="18" t="s">
        <v>110</v>
      </c>
      <c r="D1974" s="19">
        <v>19</v>
      </c>
      <c r="E1974" s="19">
        <v>36</v>
      </c>
      <c r="F1974" s="19">
        <v>10</v>
      </c>
      <c r="G1974" s="19">
        <v>2</v>
      </c>
      <c r="H1974" s="19">
        <v>5</v>
      </c>
      <c r="I1974" s="19">
        <v>2</v>
      </c>
      <c r="J1974" s="19">
        <v>4</v>
      </c>
      <c r="K1974" s="20">
        <f>ROUND(1+(SUMPRODUCT(INDEX(CachTinhDiem!$B$8:$E$11,MATCH($B1974,CachTinhDiem!$A$8:$A$11,0),0),$G1974:$J1974)-1)*9/4,1)</f>
        <v>5.0999999999999996</v>
      </c>
      <c r="L1974" s="20">
        <f>ROUND(1+(INDEX(CachTinhDiem!$B$15:$E$20,MATCH($C1974,CachTinhDiem!$A$15:$A$20,0),MATCH($B1974,CachTinhDiem!$B$14:$E$14,0))-1)*9/4,1)</f>
        <v>5.5</v>
      </c>
      <c r="M1974" s="19">
        <f t="shared" si="30"/>
        <v>9</v>
      </c>
      <c r="N1974" s="23">
        <f>MAX(0,1-M1974*CachTinhDiem!$B$25)</f>
        <v>9.9999999999999978E-2</v>
      </c>
      <c r="O1974" s="20">
        <f>ROUND((CachTinhDiem!$B$23*K1974+CachTinhDiem!$B$24*L1974)*N1974,1)</f>
        <v>0.5</v>
      </c>
      <c r="P1974" s="19" t="s">
        <v>3227</v>
      </c>
    </row>
    <row r="1975" spans="1:16" ht="15" customHeight="1" x14ac:dyDescent="0.35">
      <c r="A1975" s="18" t="s">
        <v>418</v>
      </c>
      <c r="B1975" s="18" t="s">
        <v>3229</v>
      </c>
      <c r="C1975" s="18" t="s">
        <v>110</v>
      </c>
      <c r="D1975" s="19">
        <v>19</v>
      </c>
      <c r="E1975" s="19">
        <v>35</v>
      </c>
      <c r="F1975" s="19">
        <v>20</v>
      </c>
      <c r="G1975" s="19">
        <v>2</v>
      </c>
      <c r="H1975" s="19">
        <v>5</v>
      </c>
      <c r="I1975" s="19">
        <v>2</v>
      </c>
      <c r="J1975" s="19">
        <v>4</v>
      </c>
      <c r="K1975" s="20">
        <f>ROUND(1+(SUMPRODUCT(INDEX(CachTinhDiem!$B$8:$E$11,MATCH($B1975,CachTinhDiem!$A$8:$A$11,0),0),$G1975:$J1975)-1)*9/4,1)</f>
        <v>6.6</v>
      </c>
      <c r="L1975" s="20">
        <f>ROUND(1+(INDEX(CachTinhDiem!$B$15:$E$20,MATCH($C1975,CachTinhDiem!$A$15:$A$20,0),MATCH($B1975,CachTinhDiem!$B$14:$E$14,0))-1)*9/4,1)</f>
        <v>7.8</v>
      </c>
      <c r="M1975" s="19">
        <f t="shared" si="30"/>
        <v>0</v>
      </c>
      <c r="N1975" s="23">
        <f>MAX(0,1-M1975*CachTinhDiem!$B$25)</f>
        <v>1</v>
      </c>
      <c r="O1975" s="20">
        <f>ROUND((CachTinhDiem!$B$23*K1975+CachTinhDiem!$B$24*L1975)*N1975,1)</f>
        <v>7</v>
      </c>
      <c r="P1975" s="19" t="s">
        <v>3227</v>
      </c>
    </row>
    <row r="1976" spans="1:16" ht="15" customHeight="1" x14ac:dyDescent="0.35">
      <c r="A1976" s="18" t="s">
        <v>2316</v>
      </c>
      <c r="B1976" s="18" t="s">
        <v>3229</v>
      </c>
      <c r="C1976" s="18" t="s">
        <v>90</v>
      </c>
      <c r="D1976" s="19">
        <v>18</v>
      </c>
      <c r="E1976" s="19">
        <v>34</v>
      </c>
      <c r="F1976" s="19">
        <v>16</v>
      </c>
      <c r="G1976" s="19">
        <v>2</v>
      </c>
      <c r="H1976" s="19">
        <v>3</v>
      </c>
      <c r="I1976" s="19">
        <v>2</v>
      </c>
      <c r="J1976" s="19">
        <v>3</v>
      </c>
      <c r="K1976" s="20">
        <f>ROUND(1+(SUMPRODUCT(INDEX(CachTinhDiem!$B$8:$E$11,MATCH($B1976,CachTinhDiem!$A$8:$A$11,0),0),$G1976:$J1976)-1)*9/4,1)</f>
        <v>4.5999999999999996</v>
      </c>
      <c r="L1976" s="20">
        <f>ROUND(1+(INDEX(CachTinhDiem!$B$15:$E$20,MATCH($C1976,CachTinhDiem!$A$15:$A$20,0),MATCH($B1976,CachTinhDiem!$B$14:$E$14,0))-1)*9/4,1)</f>
        <v>7.8</v>
      </c>
      <c r="M1976" s="19">
        <f t="shared" si="30"/>
        <v>2</v>
      </c>
      <c r="N1976" s="23">
        <f>MAX(0,1-M1976*CachTinhDiem!$B$25)</f>
        <v>0.8</v>
      </c>
      <c r="O1976" s="20">
        <f>ROUND((CachTinhDiem!$B$23*K1976+CachTinhDiem!$B$24*L1976)*N1976,1)</f>
        <v>4.4000000000000004</v>
      </c>
      <c r="P1976" s="19" t="s">
        <v>3227</v>
      </c>
    </row>
    <row r="1977" spans="1:16" ht="15" customHeight="1" x14ac:dyDescent="0.35">
      <c r="A1977" s="18" t="s">
        <v>462</v>
      </c>
      <c r="B1977" s="18" t="s">
        <v>3229</v>
      </c>
      <c r="C1977" s="18" t="s">
        <v>115</v>
      </c>
      <c r="D1977" s="19">
        <v>20</v>
      </c>
      <c r="E1977" s="19">
        <v>38</v>
      </c>
      <c r="F1977" s="19">
        <v>35</v>
      </c>
      <c r="G1977" s="19">
        <v>2</v>
      </c>
      <c r="H1977" s="19">
        <v>5</v>
      </c>
      <c r="I1977" s="19">
        <v>3</v>
      </c>
      <c r="J1977" s="19">
        <v>2</v>
      </c>
      <c r="K1977" s="20">
        <f>ROUND(1+(SUMPRODUCT(INDEX(CachTinhDiem!$B$8:$E$11,MATCH($B1977,CachTinhDiem!$A$8:$A$11,0),0),$G1977:$J1977)-1)*9/4,1)</f>
        <v>6</v>
      </c>
      <c r="L1977" s="20">
        <f>ROUND(1+(INDEX(CachTinhDiem!$B$15:$E$20,MATCH($C1977,CachTinhDiem!$A$15:$A$20,0),MATCH($B1977,CachTinhDiem!$B$14:$E$14,0))-1)*9/4,1)</f>
        <v>10</v>
      </c>
      <c r="M1977" s="19">
        <f t="shared" si="30"/>
        <v>0</v>
      </c>
      <c r="N1977" s="23">
        <f>MAX(0,1-M1977*CachTinhDiem!$B$25)</f>
        <v>1</v>
      </c>
      <c r="O1977" s="20">
        <f>ROUND((CachTinhDiem!$B$23*K1977+CachTinhDiem!$B$24*L1977)*N1977,1)</f>
        <v>7.2</v>
      </c>
      <c r="P1977" s="19" t="s">
        <v>3227</v>
      </c>
    </row>
    <row r="1978" spans="1:16" ht="15" customHeight="1" x14ac:dyDescent="0.35">
      <c r="A1978" s="18" t="s">
        <v>1381</v>
      </c>
      <c r="B1978" s="18" t="s">
        <v>3229</v>
      </c>
      <c r="C1978" s="18" t="s">
        <v>103</v>
      </c>
      <c r="D1978" s="19">
        <v>5</v>
      </c>
      <c r="E1978" s="19">
        <v>19</v>
      </c>
      <c r="F1978" s="19">
        <v>5</v>
      </c>
      <c r="G1978" s="19">
        <v>4</v>
      </c>
      <c r="H1978" s="19">
        <v>1</v>
      </c>
      <c r="I1978" s="19">
        <v>1</v>
      </c>
      <c r="J1978" s="19">
        <v>5</v>
      </c>
      <c r="K1978" s="20">
        <f>ROUND(1+(SUMPRODUCT(INDEX(CachTinhDiem!$B$8:$E$11,MATCH($B1978,CachTinhDiem!$A$8:$A$11,0),0),$G1978:$J1978)-1)*9/4,1)</f>
        <v>4.4000000000000004</v>
      </c>
      <c r="L1978" s="20">
        <f>ROUND(1+(INDEX(CachTinhDiem!$B$15:$E$20,MATCH($C1978,CachTinhDiem!$A$15:$A$20,0),MATCH($B1978,CachTinhDiem!$B$14:$E$14,0))-1)*9/4,1)</f>
        <v>7.8</v>
      </c>
      <c r="M1978" s="19">
        <f t="shared" si="30"/>
        <v>0</v>
      </c>
      <c r="N1978" s="23">
        <f>MAX(0,1-M1978*CachTinhDiem!$B$25)</f>
        <v>1</v>
      </c>
      <c r="O1978" s="20">
        <f>ROUND((CachTinhDiem!$B$23*K1978+CachTinhDiem!$B$24*L1978)*N1978,1)</f>
        <v>5.4</v>
      </c>
      <c r="P1978" s="19" t="s">
        <v>3227</v>
      </c>
    </row>
    <row r="1979" spans="1:16" ht="15" customHeight="1" x14ac:dyDescent="0.35">
      <c r="A1979" s="18" t="s">
        <v>1753</v>
      </c>
      <c r="B1979" s="18" t="s">
        <v>3229</v>
      </c>
      <c r="C1979" s="18" t="s">
        <v>110</v>
      </c>
      <c r="D1979" s="19">
        <v>19</v>
      </c>
      <c r="E1979" s="19">
        <v>36</v>
      </c>
      <c r="F1979" s="19">
        <v>25</v>
      </c>
      <c r="G1979" s="19">
        <v>2</v>
      </c>
      <c r="H1979" s="19">
        <v>5</v>
      </c>
      <c r="I1979" s="19">
        <v>3</v>
      </c>
      <c r="J1979" s="19">
        <v>3</v>
      </c>
      <c r="K1979" s="20">
        <f>ROUND(1+(SUMPRODUCT(INDEX(CachTinhDiem!$B$8:$E$11,MATCH($B1979,CachTinhDiem!$A$8:$A$11,0),0),$G1979:$J1979)-1)*9/4,1)</f>
        <v>6.6</v>
      </c>
      <c r="L1979" s="20">
        <f>ROUND(1+(INDEX(CachTinhDiem!$B$15:$E$20,MATCH($C1979,CachTinhDiem!$A$15:$A$20,0),MATCH($B1979,CachTinhDiem!$B$14:$E$14,0))-1)*9/4,1)</f>
        <v>7.8</v>
      </c>
      <c r="M1979" s="19">
        <f t="shared" si="30"/>
        <v>0</v>
      </c>
      <c r="N1979" s="23">
        <f>MAX(0,1-M1979*CachTinhDiem!$B$25)</f>
        <v>1</v>
      </c>
      <c r="O1979" s="20">
        <f>ROUND((CachTinhDiem!$B$23*K1979+CachTinhDiem!$B$24*L1979)*N1979,1)</f>
        <v>7</v>
      </c>
      <c r="P1979" s="19" t="s">
        <v>3225</v>
      </c>
    </row>
    <row r="1980" spans="1:16" ht="15" customHeight="1" x14ac:dyDescent="0.35">
      <c r="A1980" s="18" t="s">
        <v>1479</v>
      </c>
      <c r="B1980" s="18" t="s">
        <v>3228</v>
      </c>
      <c r="C1980" s="18" t="s">
        <v>115</v>
      </c>
      <c r="D1980" s="19">
        <v>5</v>
      </c>
      <c r="E1980" s="19">
        <v>10</v>
      </c>
      <c r="F1980" s="19">
        <v>30</v>
      </c>
      <c r="G1980" s="19">
        <v>4</v>
      </c>
      <c r="H1980" s="19">
        <v>1</v>
      </c>
      <c r="I1980" s="19">
        <v>2</v>
      </c>
      <c r="J1980" s="19">
        <v>2</v>
      </c>
      <c r="K1980" s="20">
        <f>ROUND(1+(SUMPRODUCT(INDEX(CachTinhDiem!$B$8:$E$11,MATCH($B1980,CachTinhDiem!$A$8:$A$11,0),0),$G1980:$J1980)-1)*9/4,1)</f>
        <v>2.8</v>
      </c>
      <c r="L1980" s="20">
        <f>ROUND(1+(INDEX(CachTinhDiem!$B$15:$E$20,MATCH($C1980,CachTinhDiem!$A$15:$A$20,0),MATCH($B1980,CachTinhDiem!$B$14:$E$14,0))-1)*9/4,1)</f>
        <v>5.5</v>
      </c>
      <c r="M1980" s="19">
        <f t="shared" si="30"/>
        <v>20</v>
      </c>
      <c r="N1980" s="23">
        <f>MAX(0,1-M1980*CachTinhDiem!$B$25)</f>
        <v>0</v>
      </c>
      <c r="O1980" s="20">
        <f>ROUND((CachTinhDiem!$B$23*K1980+CachTinhDiem!$B$24*L1980)*N1980,1)</f>
        <v>0</v>
      </c>
      <c r="P1980" s="19" t="s">
        <v>3227</v>
      </c>
    </row>
    <row r="1981" spans="1:16" ht="15" customHeight="1" x14ac:dyDescent="0.35">
      <c r="A1981" s="18" t="s">
        <v>1093</v>
      </c>
      <c r="B1981" s="18" t="s">
        <v>3224</v>
      </c>
      <c r="C1981" s="18" t="s">
        <v>115</v>
      </c>
      <c r="D1981" s="19">
        <v>5</v>
      </c>
      <c r="E1981" s="19">
        <v>12</v>
      </c>
      <c r="F1981" s="19">
        <v>12</v>
      </c>
      <c r="G1981" s="19">
        <v>5</v>
      </c>
      <c r="H1981" s="19">
        <v>1</v>
      </c>
      <c r="I1981" s="19">
        <v>3</v>
      </c>
      <c r="J1981" s="19">
        <v>4</v>
      </c>
      <c r="K1981" s="20">
        <f>ROUND(1+(SUMPRODUCT(INDEX(CachTinhDiem!$B$8:$E$11,MATCH($B1981,CachTinhDiem!$A$8:$A$11,0),0),$G1981:$J1981)-1)*9/4,1)</f>
        <v>5.7</v>
      </c>
      <c r="L1981" s="20">
        <f>ROUND(1+(INDEX(CachTinhDiem!$B$15:$E$20,MATCH($C1981,CachTinhDiem!$A$15:$A$20,0),MATCH($B1981,CachTinhDiem!$B$14:$E$14,0))-1)*9/4,1)</f>
        <v>7.8</v>
      </c>
      <c r="M1981" s="19">
        <f t="shared" si="30"/>
        <v>0</v>
      </c>
      <c r="N1981" s="23">
        <f>MAX(0,1-M1981*CachTinhDiem!$B$25)</f>
        <v>1</v>
      </c>
      <c r="O1981" s="20">
        <f>ROUND((CachTinhDiem!$B$23*K1981+CachTinhDiem!$B$24*L1981)*N1981,1)</f>
        <v>6.3</v>
      </c>
      <c r="P1981" s="19" t="s">
        <v>3225</v>
      </c>
    </row>
    <row r="1982" spans="1:16" ht="15" customHeight="1" x14ac:dyDescent="0.35">
      <c r="A1982" s="18" t="s">
        <v>2297</v>
      </c>
      <c r="B1982" s="18" t="s">
        <v>3226</v>
      </c>
      <c r="C1982" s="18" t="s">
        <v>115</v>
      </c>
      <c r="D1982" s="19">
        <v>15</v>
      </c>
      <c r="E1982" s="19">
        <v>33</v>
      </c>
      <c r="F1982" s="19">
        <v>24</v>
      </c>
      <c r="G1982" s="19">
        <v>2</v>
      </c>
      <c r="H1982" s="19">
        <v>3</v>
      </c>
      <c r="I1982" s="19">
        <v>4</v>
      </c>
      <c r="J1982" s="19">
        <v>3</v>
      </c>
      <c r="K1982" s="20">
        <f>ROUND(1+(SUMPRODUCT(INDEX(CachTinhDiem!$B$8:$E$11,MATCH($B1982,CachTinhDiem!$A$8:$A$11,0),0),$G1982:$J1982)-1)*9/4,1)</f>
        <v>6.6</v>
      </c>
      <c r="L1982" s="20">
        <f>ROUND(1+(INDEX(CachTinhDiem!$B$15:$E$20,MATCH($C1982,CachTinhDiem!$A$15:$A$20,0),MATCH($B1982,CachTinhDiem!$B$14:$E$14,0))-1)*9/4,1)</f>
        <v>10</v>
      </c>
      <c r="M1982" s="19">
        <f t="shared" si="30"/>
        <v>0</v>
      </c>
      <c r="N1982" s="23">
        <f>MAX(0,1-M1982*CachTinhDiem!$B$25)</f>
        <v>1</v>
      </c>
      <c r="O1982" s="20">
        <f>ROUND((CachTinhDiem!$B$23*K1982+CachTinhDiem!$B$24*L1982)*N1982,1)</f>
        <v>7.6</v>
      </c>
      <c r="P1982" s="19" t="s">
        <v>3227</v>
      </c>
    </row>
    <row r="1983" spans="1:16" ht="15" customHeight="1" x14ac:dyDescent="0.35">
      <c r="A1983" s="18" t="s">
        <v>1780</v>
      </c>
      <c r="B1983" s="18" t="s">
        <v>3224</v>
      </c>
      <c r="C1983" s="18" t="s">
        <v>115</v>
      </c>
      <c r="D1983" s="19">
        <v>12</v>
      </c>
      <c r="E1983" s="19">
        <v>29</v>
      </c>
      <c r="F1983" s="19">
        <v>28</v>
      </c>
      <c r="G1983" s="19">
        <v>2</v>
      </c>
      <c r="H1983" s="19">
        <v>3</v>
      </c>
      <c r="I1983" s="19">
        <v>4</v>
      </c>
      <c r="J1983" s="19">
        <v>2</v>
      </c>
      <c r="K1983" s="20">
        <f>ROUND(1+(SUMPRODUCT(INDEX(CachTinhDiem!$B$8:$E$11,MATCH($B1983,CachTinhDiem!$A$8:$A$11,0),0),$G1983:$J1983)-1)*9/4,1)</f>
        <v>6</v>
      </c>
      <c r="L1983" s="20">
        <f>ROUND(1+(INDEX(CachTinhDiem!$B$15:$E$20,MATCH($C1983,CachTinhDiem!$A$15:$A$20,0),MATCH($B1983,CachTinhDiem!$B$14:$E$14,0))-1)*9/4,1)</f>
        <v>7.8</v>
      </c>
      <c r="M1983" s="19">
        <f t="shared" si="30"/>
        <v>0</v>
      </c>
      <c r="N1983" s="23">
        <f>MAX(0,1-M1983*CachTinhDiem!$B$25)</f>
        <v>1</v>
      </c>
      <c r="O1983" s="20">
        <f>ROUND((CachTinhDiem!$B$23*K1983+CachTinhDiem!$B$24*L1983)*N1983,1)</f>
        <v>6.5</v>
      </c>
      <c r="P1983" s="19" t="s">
        <v>3225</v>
      </c>
    </row>
    <row r="1984" spans="1:16" ht="15" customHeight="1" x14ac:dyDescent="0.35">
      <c r="A1984" s="18" t="s">
        <v>325</v>
      </c>
      <c r="B1984" s="18" t="s">
        <v>3226</v>
      </c>
      <c r="C1984" s="18" t="s">
        <v>115</v>
      </c>
      <c r="D1984" s="19">
        <v>18</v>
      </c>
      <c r="E1984" s="19">
        <v>33</v>
      </c>
      <c r="F1984" s="19">
        <v>30</v>
      </c>
      <c r="G1984" s="19">
        <v>2</v>
      </c>
      <c r="H1984" s="19">
        <v>4</v>
      </c>
      <c r="I1984" s="19">
        <v>3</v>
      </c>
      <c r="J1984" s="19">
        <v>3</v>
      </c>
      <c r="K1984" s="20">
        <f>ROUND(1+(SUMPRODUCT(INDEX(CachTinhDiem!$B$8:$E$11,MATCH($B1984,CachTinhDiem!$A$8:$A$11,0),0),$G1984:$J1984)-1)*9/4,1)</f>
        <v>6.2</v>
      </c>
      <c r="L1984" s="20">
        <f>ROUND(1+(INDEX(CachTinhDiem!$B$15:$E$20,MATCH($C1984,CachTinhDiem!$A$15:$A$20,0),MATCH($B1984,CachTinhDiem!$B$14:$E$14,0))-1)*9/4,1)</f>
        <v>10</v>
      </c>
      <c r="M1984" s="19">
        <f t="shared" si="30"/>
        <v>0</v>
      </c>
      <c r="N1984" s="23">
        <f>MAX(0,1-M1984*CachTinhDiem!$B$25)</f>
        <v>1</v>
      </c>
      <c r="O1984" s="20">
        <f>ROUND((CachTinhDiem!$B$23*K1984+CachTinhDiem!$B$24*L1984)*N1984,1)</f>
        <v>7.3</v>
      </c>
      <c r="P1984" s="19" t="s">
        <v>3227</v>
      </c>
    </row>
    <row r="1985" spans="1:16" ht="15" customHeight="1" x14ac:dyDescent="0.35">
      <c r="A1985" s="18" t="s">
        <v>1298</v>
      </c>
      <c r="B1985" s="18" t="s">
        <v>3228</v>
      </c>
      <c r="C1985" s="18" t="s">
        <v>103</v>
      </c>
      <c r="D1985" s="19">
        <v>5</v>
      </c>
      <c r="E1985" s="19">
        <v>10</v>
      </c>
      <c r="F1985" s="19">
        <v>30</v>
      </c>
      <c r="G1985" s="19">
        <v>5</v>
      </c>
      <c r="H1985" s="19">
        <v>1</v>
      </c>
      <c r="I1985" s="19">
        <v>1</v>
      </c>
      <c r="J1985" s="19">
        <v>5</v>
      </c>
      <c r="K1985" s="20">
        <f>ROUND(1+(SUMPRODUCT(INDEX(CachTinhDiem!$B$8:$E$11,MATCH($B1985,CachTinhDiem!$A$8:$A$11,0),0),$G1985:$J1985)-1)*9/4,1)</f>
        <v>6.4</v>
      </c>
      <c r="L1985" s="20">
        <f>ROUND(1+(INDEX(CachTinhDiem!$B$15:$E$20,MATCH($C1985,CachTinhDiem!$A$15:$A$20,0),MATCH($B1985,CachTinhDiem!$B$14:$E$14,0))-1)*9/4,1)</f>
        <v>10</v>
      </c>
      <c r="M1985" s="19">
        <f t="shared" si="30"/>
        <v>20</v>
      </c>
      <c r="N1985" s="23">
        <f>MAX(0,1-M1985*CachTinhDiem!$B$25)</f>
        <v>0</v>
      </c>
      <c r="O1985" s="20">
        <f>ROUND((CachTinhDiem!$B$23*K1985+CachTinhDiem!$B$24*L1985)*N1985,1)</f>
        <v>0</v>
      </c>
      <c r="P1985" s="19" t="s">
        <v>3227</v>
      </c>
    </row>
    <row r="1986" spans="1:16" ht="15" customHeight="1" x14ac:dyDescent="0.35">
      <c r="A1986" s="18" t="s">
        <v>1962</v>
      </c>
      <c r="B1986" s="18" t="s">
        <v>3228</v>
      </c>
      <c r="C1986" s="18" t="s">
        <v>115</v>
      </c>
      <c r="D1986" s="19">
        <v>5</v>
      </c>
      <c r="E1986" s="19">
        <v>20</v>
      </c>
      <c r="F1986" s="19">
        <v>10</v>
      </c>
      <c r="G1986" s="19">
        <v>4</v>
      </c>
      <c r="H1986" s="19">
        <v>1</v>
      </c>
      <c r="I1986" s="19">
        <v>3</v>
      </c>
      <c r="J1986" s="19">
        <v>1</v>
      </c>
      <c r="K1986" s="20">
        <f>ROUND(1+(SUMPRODUCT(INDEX(CachTinhDiem!$B$8:$E$11,MATCH($B1986,CachTinhDiem!$A$8:$A$11,0),0),$G1986:$J1986)-1)*9/4,1)</f>
        <v>1.9</v>
      </c>
      <c r="L1986" s="20">
        <f>ROUND(1+(INDEX(CachTinhDiem!$B$15:$E$20,MATCH($C1986,CachTinhDiem!$A$15:$A$20,0),MATCH($B1986,CachTinhDiem!$B$14:$E$14,0))-1)*9/4,1)</f>
        <v>5.5</v>
      </c>
      <c r="M1986" s="19">
        <f t="shared" ref="M1986:M2049" si="31">MAX(0,$D1986-$F1986,$F1986-$E1986)</f>
        <v>0</v>
      </c>
      <c r="N1986" s="23">
        <f>MAX(0,1-M1986*CachTinhDiem!$B$25)</f>
        <v>1</v>
      </c>
      <c r="O1986" s="20">
        <f>ROUND((CachTinhDiem!$B$23*K1986+CachTinhDiem!$B$24*L1986)*N1986,1)</f>
        <v>3</v>
      </c>
      <c r="P1986" s="19" t="s">
        <v>3227</v>
      </c>
    </row>
    <row r="1987" spans="1:16" ht="15" customHeight="1" x14ac:dyDescent="0.35">
      <c r="A1987" s="18" t="s">
        <v>1636</v>
      </c>
      <c r="B1987" s="18" t="s">
        <v>3226</v>
      </c>
      <c r="C1987" s="18" t="s">
        <v>150</v>
      </c>
      <c r="D1987" s="19">
        <v>17</v>
      </c>
      <c r="E1987" s="19">
        <v>34</v>
      </c>
      <c r="F1987" s="19">
        <v>21</v>
      </c>
      <c r="G1987" s="19">
        <v>2</v>
      </c>
      <c r="H1987" s="19">
        <v>3</v>
      </c>
      <c r="I1987" s="19">
        <v>3</v>
      </c>
      <c r="J1987" s="19">
        <v>3</v>
      </c>
      <c r="K1987" s="20">
        <f>ROUND(1+(SUMPRODUCT(INDEX(CachTinhDiem!$B$8:$E$11,MATCH($B1987,CachTinhDiem!$A$8:$A$11,0),0),$G1987:$J1987)-1)*9/4,1)</f>
        <v>5.5</v>
      </c>
      <c r="L1987" s="20">
        <f>ROUND(1+(INDEX(CachTinhDiem!$B$15:$E$20,MATCH($C1987,CachTinhDiem!$A$15:$A$20,0),MATCH($B1987,CachTinhDiem!$B$14:$E$14,0))-1)*9/4,1)</f>
        <v>10</v>
      </c>
      <c r="M1987" s="19">
        <f t="shared" si="31"/>
        <v>0</v>
      </c>
      <c r="N1987" s="23">
        <f>MAX(0,1-M1987*CachTinhDiem!$B$25)</f>
        <v>1</v>
      </c>
      <c r="O1987" s="20">
        <f>ROUND((CachTinhDiem!$B$23*K1987+CachTinhDiem!$B$24*L1987)*N1987,1)</f>
        <v>6.9</v>
      </c>
      <c r="P1987" s="19" t="s">
        <v>3227</v>
      </c>
    </row>
    <row r="1988" spans="1:16" ht="15" customHeight="1" x14ac:dyDescent="0.35">
      <c r="A1988" s="18" t="s">
        <v>347</v>
      </c>
      <c r="B1988" s="18" t="s">
        <v>3226</v>
      </c>
      <c r="C1988" s="18" t="s">
        <v>150</v>
      </c>
      <c r="D1988" s="19">
        <v>5</v>
      </c>
      <c r="E1988" s="19">
        <v>17</v>
      </c>
      <c r="F1988" s="19">
        <v>23</v>
      </c>
      <c r="G1988" s="19">
        <v>4</v>
      </c>
      <c r="H1988" s="19">
        <v>1</v>
      </c>
      <c r="I1988" s="19">
        <v>2</v>
      </c>
      <c r="J1988" s="19">
        <v>3</v>
      </c>
      <c r="K1988" s="20">
        <f>ROUND(1+(SUMPRODUCT(INDEX(CachTinhDiem!$B$8:$E$11,MATCH($B1988,CachTinhDiem!$A$8:$A$11,0),0),$G1988:$J1988)-1)*9/4,1)</f>
        <v>3</v>
      </c>
      <c r="L1988" s="20">
        <f>ROUND(1+(INDEX(CachTinhDiem!$B$15:$E$20,MATCH($C1988,CachTinhDiem!$A$15:$A$20,0),MATCH($B1988,CachTinhDiem!$B$14:$E$14,0))-1)*9/4,1)</f>
        <v>10</v>
      </c>
      <c r="M1988" s="19">
        <f t="shared" si="31"/>
        <v>6</v>
      </c>
      <c r="N1988" s="23">
        <f>MAX(0,1-M1988*CachTinhDiem!$B$25)</f>
        <v>0.39999999999999991</v>
      </c>
      <c r="O1988" s="20">
        <f>ROUND((CachTinhDiem!$B$23*K1988+CachTinhDiem!$B$24*L1988)*N1988,1)</f>
        <v>2</v>
      </c>
      <c r="P1988" s="19" t="s">
        <v>3227</v>
      </c>
    </row>
    <row r="1989" spans="1:16" ht="15" customHeight="1" x14ac:dyDescent="0.35">
      <c r="A1989" s="18" t="s">
        <v>892</v>
      </c>
      <c r="B1989" s="18" t="s">
        <v>3226</v>
      </c>
      <c r="C1989" s="18" t="s">
        <v>90</v>
      </c>
      <c r="D1989" s="19">
        <v>21</v>
      </c>
      <c r="E1989" s="19">
        <v>37</v>
      </c>
      <c r="F1989" s="19">
        <v>30</v>
      </c>
      <c r="G1989" s="19">
        <v>2</v>
      </c>
      <c r="H1989" s="19">
        <v>4</v>
      </c>
      <c r="I1989" s="19">
        <v>3</v>
      </c>
      <c r="J1989" s="19">
        <v>3</v>
      </c>
      <c r="K1989" s="20">
        <f>ROUND(1+(SUMPRODUCT(INDEX(CachTinhDiem!$B$8:$E$11,MATCH($B1989,CachTinhDiem!$A$8:$A$11,0),0),$G1989:$J1989)-1)*9/4,1)</f>
        <v>6.2</v>
      </c>
      <c r="L1989" s="20">
        <f>ROUND(1+(INDEX(CachTinhDiem!$B$15:$E$20,MATCH($C1989,CachTinhDiem!$A$15:$A$20,0),MATCH($B1989,CachTinhDiem!$B$14:$E$14,0))-1)*9/4,1)</f>
        <v>7.8</v>
      </c>
      <c r="M1989" s="19">
        <f t="shared" si="31"/>
        <v>0</v>
      </c>
      <c r="N1989" s="23">
        <f>MAX(0,1-M1989*CachTinhDiem!$B$25)</f>
        <v>1</v>
      </c>
      <c r="O1989" s="20">
        <f>ROUND((CachTinhDiem!$B$23*K1989+CachTinhDiem!$B$24*L1989)*N1989,1)</f>
        <v>6.7</v>
      </c>
      <c r="P1989" s="19" t="s">
        <v>3227</v>
      </c>
    </row>
    <row r="1990" spans="1:16" ht="15" customHeight="1" x14ac:dyDescent="0.35">
      <c r="A1990" s="18" t="s">
        <v>1290</v>
      </c>
      <c r="B1990" s="18" t="s">
        <v>3229</v>
      </c>
      <c r="C1990" s="18" t="s">
        <v>90</v>
      </c>
      <c r="D1990" s="19">
        <v>5</v>
      </c>
      <c r="E1990" s="19">
        <v>12</v>
      </c>
      <c r="F1990" s="19">
        <v>40</v>
      </c>
      <c r="G1990" s="19">
        <v>4</v>
      </c>
      <c r="H1990" s="19">
        <v>2</v>
      </c>
      <c r="I1990" s="19">
        <v>2</v>
      </c>
      <c r="J1990" s="19">
        <v>1</v>
      </c>
      <c r="K1990" s="20">
        <f>ROUND(1+(SUMPRODUCT(INDEX(CachTinhDiem!$B$8:$E$11,MATCH($B1990,CachTinhDiem!$A$8:$A$11,0),0),$G1990:$J1990)-1)*9/4,1)</f>
        <v>3</v>
      </c>
      <c r="L1990" s="20">
        <f>ROUND(1+(INDEX(CachTinhDiem!$B$15:$E$20,MATCH($C1990,CachTinhDiem!$A$15:$A$20,0),MATCH($B1990,CachTinhDiem!$B$14:$E$14,0))-1)*9/4,1)</f>
        <v>7.8</v>
      </c>
      <c r="M1990" s="19">
        <f t="shared" si="31"/>
        <v>28</v>
      </c>
      <c r="N1990" s="23">
        <f>MAX(0,1-M1990*CachTinhDiem!$B$25)</f>
        <v>0</v>
      </c>
      <c r="O1990" s="20">
        <f>ROUND((CachTinhDiem!$B$23*K1990+CachTinhDiem!$B$24*L1990)*N1990,1)</f>
        <v>0</v>
      </c>
      <c r="P1990" s="19" t="s">
        <v>3225</v>
      </c>
    </row>
    <row r="1991" spans="1:16" ht="15" customHeight="1" x14ac:dyDescent="0.35">
      <c r="A1991" s="18" t="s">
        <v>884</v>
      </c>
      <c r="B1991" s="18" t="s">
        <v>3228</v>
      </c>
      <c r="C1991" s="18" t="s">
        <v>115</v>
      </c>
      <c r="D1991" s="19">
        <v>5</v>
      </c>
      <c r="E1991" s="19">
        <v>13</v>
      </c>
      <c r="F1991" s="19">
        <v>24</v>
      </c>
      <c r="G1991" s="19">
        <v>4</v>
      </c>
      <c r="H1991" s="19">
        <v>1</v>
      </c>
      <c r="I1991" s="19">
        <v>3</v>
      </c>
      <c r="J1991" s="19">
        <v>4</v>
      </c>
      <c r="K1991" s="20">
        <f>ROUND(1+(SUMPRODUCT(INDEX(CachTinhDiem!$B$8:$E$11,MATCH($B1991,CachTinhDiem!$A$8:$A$11,0),0),$G1991:$J1991)-1)*9/4,1)</f>
        <v>6</v>
      </c>
      <c r="L1991" s="20">
        <f>ROUND(1+(INDEX(CachTinhDiem!$B$15:$E$20,MATCH($C1991,CachTinhDiem!$A$15:$A$20,0),MATCH($B1991,CachTinhDiem!$B$14:$E$14,0))-1)*9/4,1)</f>
        <v>5.5</v>
      </c>
      <c r="M1991" s="19">
        <f t="shared" si="31"/>
        <v>11</v>
      </c>
      <c r="N1991" s="23">
        <f>MAX(0,1-M1991*CachTinhDiem!$B$25)</f>
        <v>0</v>
      </c>
      <c r="O1991" s="20">
        <f>ROUND((CachTinhDiem!$B$23*K1991+CachTinhDiem!$B$24*L1991)*N1991,1)</f>
        <v>0</v>
      </c>
      <c r="P1991" s="19" t="s">
        <v>3227</v>
      </c>
    </row>
    <row r="1992" spans="1:16" ht="15" customHeight="1" x14ac:dyDescent="0.35">
      <c r="A1992" s="18" t="s">
        <v>1185</v>
      </c>
      <c r="B1992" s="18" t="s">
        <v>3229</v>
      </c>
      <c r="C1992" s="18" t="s">
        <v>150</v>
      </c>
      <c r="D1992" s="19">
        <v>6</v>
      </c>
      <c r="E1992" s="19">
        <v>19</v>
      </c>
      <c r="F1992" s="19">
        <v>21</v>
      </c>
      <c r="G1992" s="19">
        <v>4</v>
      </c>
      <c r="H1992" s="19">
        <v>2</v>
      </c>
      <c r="I1992" s="19">
        <v>2</v>
      </c>
      <c r="J1992" s="19">
        <v>4</v>
      </c>
      <c r="K1992" s="20">
        <f>ROUND(1+(SUMPRODUCT(INDEX(CachTinhDiem!$B$8:$E$11,MATCH($B1992,CachTinhDiem!$A$8:$A$11,0),0),$G1992:$J1992)-1)*9/4,1)</f>
        <v>5.0999999999999996</v>
      </c>
      <c r="L1992" s="20">
        <f>ROUND(1+(INDEX(CachTinhDiem!$B$15:$E$20,MATCH($C1992,CachTinhDiem!$A$15:$A$20,0),MATCH($B1992,CachTinhDiem!$B$14:$E$14,0))-1)*9/4,1)</f>
        <v>7.8</v>
      </c>
      <c r="M1992" s="19">
        <f t="shared" si="31"/>
        <v>2</v>
      </c>
      <c r="N1992" s="23">
        <f>MAX(0,1-M1992*CachTinhDiem!$B$25)</f>
        <v>0.8</v>
      </c>
      <c r="O1992" s="20">
        <f>ROUND((CachTinhDiem!$B$23*K1992+CachTinhDiem!$B$24*L1992)*N1992,1)</f>
        <v>4.7</v>
      </c>
      <c r="P1992" s="19" t="s">
        <v>3227</v>
      </c>
    </row>
    <row r="1993" spans="1:16" ht="15" customHeight="1" x14ac:dyDescent="0.35">
      <c r="A1993" s="18" t="s">
        <v>3130</v>
      </c>
      <c r="B1993" s="18" t="s">
        <v>3229</v>
      </c>
      <c r="C1993" s="18" t="s">
        <v>110</v>
      </c>
      <c r="D1993" s="19">
        <v>20</v>
      </c>
      <c r="E1993" s="19">
        <v>37</v>
      </c>
      <c r="F1993" s="19">
        <v>40</v>
      </c>
      <c r="G1993" s="19">
        <v>2</v>
      </c>
      <c r="H1993" s="19">
        <v>2</v>
      </c>
      <c r="I1993" s="19">
        <v>3</v>
      </c>
      <c r="J1993" s="19">
        <v>4</v>
      </c>
      <c r="K1993" s="20">
        <f>ROUND(1+(SUMPRODUCT(INDEX(CachTinhDiem!$B$8:$E$11,MATCH($B1993,CachTinhDiem!$A$8:$A$11,0),0),$G1993:$J1993)-1)*9/4,1)</f>
        <v>5.3</v>
      </c>
      <c r="L1993" s="20">
        <f>ROUND(1+(INDEX(CachTinhDiem!$B$15:$E$20,MATCH($C1993,CachTinhDiem!$A$15:$A$20,0),MATCH($B1993,CachTinhDiem!$B$14:$E$14,0))-1)*9/4,1)</f>
        <v>7.8</v>
      </c>
      <c r="M1993" s="19">
        <f t="shared" si="31"/>
        <v>3</v>
      </c>
      <c r="N1993" s="23">
        <f>MAX(0,1-M1993*CachTinhDiem!$B$25)</f>
        <v>0.7</v>
      </c>
      <c r="O1993" s="20">
        <f>ROUND((CachTinhDiem!$B$23*K1993+CachTinhDiem!$B$24*L1993)*N1993,1)</f>
        <v>4.2</v>
      </c>
      <c r="P1993" s="19" t="s">
        <v>3227</v>
      </c>
    </row>
    <row r="1994" spans="1:16" ht="15" customHeight="1" x14ac:dyDescent="0.35">
      <c r="A1994" s="18" t="s">
        <v>165</v>
      </c>
      <c r="B1994" s="18" t="s">
        <v>3228</v>
      </c>
      <c r="C1994" s="18" t="s">
        <v>115</v>
      </c>
      <c r="D1994" s="19">
        <v>7</v>
      </c>
      <c r="E1994" s="19">
        <v>18</v>
      </c>
      <c r="F1994" s="19">
        <v>9</v>
      </c>
      <c r="G1994" s="19">
        <v>4</v>
      </c>
      <c r="H1994" s="19">
        <v>3</v>
      </c>
      <c r="I1994" s="19">
        <v>3</v>
      </c>
      <c r="J1994" s="19">
        <v>3</v>
      </c>
      <c r="K1994" s="20">
        <f>ROUND(1+(SUMPRODUCT(INDEX(CachTinhDiem!$B$8:$E$11,MATCH($B1994,CachTinhDiem!$A$8:$A$11,0),0),$G1994:$J1994)-1)*9/4,1)</f>
        <v>5.5</v>
      </c>
      <c r="L1994" s="20">
        <f>ROUND(1+(INDEX(CachTinhDiem!$B$15:$E$20,MATCH($C1994,CachTinhDiem!$A$15:$A$20,0),MATCH($B1994,CachTinhDiem!$B$14:$E$14,0))-1)*9/4,1)</f>
        <v>5.5</v>
      </c>
      <c r="M1994" s="19">
        <f t="shared" si="31"/>
        <v>0</v>
      </c>
      <c r="N1994" s="23">
        <f>MAX(0,1-M1994*CachTinhDiem!$B$25)</f>
        <v>1</v>
      </c>
      <c r="O1994" s="20">
        <f>ROUND((CachTinhDiem!$B$23*K1994+CachTinhDiem!$B$24*L1994)*N1994,1)</f>
        <v>5.5</v>
      </c>
      <c r="P1994" s="19" t="s">
        <v>3225</v>
      </c>
    </row>
    <row r="1995" spans="1:16" ht="15" customHeight="1" x14ac:dyDescent="0.35">
      <c r="A1995" s="18" t="s">
        <v>2066</v>
      </c>
      <c r="B1995" s="18" t="s">
        <v>3229</v>
      </c>
      <c r="C1995" s="18" t="s">
        <v>110</v>
      </c>
      <c r="D1995" s="19">
        <v>17</v>
      </c>
      <c r="E1995" s="19">
        <v>36</v>
      </c>
      <c r="F1995" s="19">
        <v>26</v>
      </c>
      <c r="G1995" s="19">
        <v>2</v>
      </c>
      <c r="H1995" s="19">
        <v>4</v>
      </c>
      <c r="I1995" s="19">
        <v>3</v>
      </c>
      <c r="J1995" s="19">
        <v>4</v>
      </c>
      <c r="K1995" s="20">
        <f>ROUND(1+(SUMPRODUCT(INDEX(CachTinhDiem!$B$8:$E$11,MATCH($B1995,CachTinhDiem!$A$8:$A$11,0),0),$G1995:$J1995)-1)*9/4,1)</f>
        <v>6.6</v>
      </c>
      <c r="L1995" s="20">
        <f>ROUND(1+(INDEX(CachTinhDiem!$B$15:$E$20,MATCH($C1995,CachTinhDiem!$A$15:$A$20,0),MATCH($B1995,CachTinhDiem!$B$14:$E$14,0))-1)*9/4,1)</f>
        <v>7.8</v>
      </c>
      <c r="M1995" s="19">
        <f t="shared" si="31"/>
        <v>0</v>
      </c>
      <c r="N1995" s="23">
        <f>MAX(0,1-M1995*CachTinhDiem!$B$25)</f>
        <v>1</v>
      </c>
      <c r="O1995" s="20">
        <f>ROUND((CachTinhDiem!$B$23*K1995+CachTinhDiem!$B$24*L1995)*N1995,1)</f>
        <v>7</v>
      </c>
      <c r="P1995" s="19" t="s">
        <v>3225</v>
      </c>
    </row>
    <row r="1996" spans="1:16" ht="15" customHeight="1" x14ac:dyDescent="0.35">
      <c r="A1996" s="18" t="s">
        <v>860</v>
      </c>
      <c r="B1996" s="18" t="s">
        <v>3228</v>
      </c>
      <c r="C1996" s="18" t="s">
        <v>103</v>
      </c>
      <c r="D1996" s="19">
        <v>21</v>
      </c>
      <c r="E1996" s="19">
        <v>34</v>
      </c>
      <c r="F1996" s="19">
        <v>21</v>
      </c>
      <c r="G1996" s="19">
        <v>2</v>
      </c>
      <c r="H1996" s="19">
        <v>4</v>
      </c>
      <c r="I1996" s="19">
        <v>2</v>
      </c>
      <c r="J1996" s="19">
        <v>5</v>
      </c>
      <c r="K1996" s="20">
        <f>ROUND(1+(SUMPRODUCT(INDEX(CachTinhDiem!$B$8:$E$11,MATCH($B1996,CachTinhDiem!$A$8:$A$11,0),0),$G1996:$J1996)-1)*9/4,1)</f>
        <v>8.1999999999999993</v>
      </c>
      <c r="L1996" s="20">
        <f>ROUND(1+(INDEX(CachTinhDiem!$B$15:$E$20,MATCH($C1996,CachTinhDiem!$A$15:$A$20,0),MATCH($B1996,CachTinhDiem!$B$14:$E$14,0))-1)*9/4,1)</f>
        <v>10</v>
      </c>
      <c r="M1996" s="19">
        <f t="shared" si="31"/>
        <v>0</v>
      </c>
      <c r="N1996" s="23">
        <f>MAX(0,1-M1996*CachTinhDiem!$B$25)</f>
        <v>1</v>
      </c>
      <c r="O1996" s="20">
        <f>ROUND((CachTinhDiem!$B$23*K1996+CachTinhDiem!$B$24*L1996)*N1996,1)</f>
        <v>8.6999999999999993</v>
      </c>
      <c r="P1996" s="19" t="s">
        <v>3227</v>
      </c>
    </row>
    <row r="1997" spans="1:16" ht="15" customHeight="1" x14ac:dyDescent="0.35">
      <c r="A1997" s="18" t="s">
        <v>565</v>
      </c>
      <c r="B1997" s="18" t="s">
        <v>3228</v>
      </c>
      <c r="C1997" s="18" t="s">
        <v>138</v>
      </c>
      <c r="D1997" s="19">
        <v>23</v>
      </c>
      <c r="E1997" s="19">
        <v>40</v>
      </c>
      <c r="F1997" s="19">
        <v>33</v>
      </c>
      <c r="G1997" s="19">
        <v>1</v>
      </c>
      <c r="H1997" s="19">
        <v>5</v>
      </c>
      <c r="I1997" s="19">
        <v>5</v>
      </c>
      <c r="J1997" s="19">
        <v>3</v>
      </c>
      <c r="K1997" s="20">
        <f>ROUND(1+(SUMPRODUCT(INDEX(CachTinhDiem!$B$8:$E$11,MATCH($B1997,CachTinhDiem!$A$8:$A$11,0),0),$G1997:$J1997)-1)*9/4,1)</f>
        <v>7.3</v>
      </c>
      <c r="L1997" s="20">
        <f>ROUND(1+(INDEX(CachTinhDiem!$B$15:$E$20,MATCH($C1997,CachTinhDiem!$A$15:$A$20,0),MATCH($B1997,CachTinhDiem!$B$14:$E$14,0))-1)*9/4,1)</f>
        <v>1</v>
      </c>
      <c r="M1997" s="19">
        <f t="shared" si="31"/>
        <v>0</v>
      </c>
      <c r="N1997" s="23">
        <f>MAX(0,1-M1997*CachTinhDiem!$B$25)</f>
        <v>1</v>
      </c>
      <c r="O1997" s="20">
        <f>ROUND((CachTinhDiem!$B$23*K1997+CachTinhDiem!$B$24*L1997)*N1997,1)</f>
        <v>5.4</v>
      </c>
      <c r="P1997" s="19" t="s">
        <v>3227</v>
      </c>
    </row>
    <row r="1998" spans="1:16" ht="15" customHeight="1" x14ac:dyDescent="0.35">
      <c r="A1998" s="18" t="s">
        <v>1321</v>
      </c>
      <c r="B1998" s="18" t="s">
        <v>3229</v>
      </c>
      <c r="C1998" s="18" t="s">
        <v>115</v>
      </c>
      <c r="D1998" s="19">
        <v>10</v>
      </c>
      <c r="E1998" s="19">
        <v>26</v>
      </c>
      <c r="F1998" s="19">
        <v>18</v>
      </c>
      <c r="G1998" s="19">
        <v>3</v>
      </c>
      <c r="H1998" s="19">
        <v>3</v>
      </c>
      <c r="I1998" s="19">
        <v>4</v>
      </c>
      <c r="J1998" s="19">
        <v>4</v>
      </c>
      <c r="K1998" s="20">
        <f>ROUND(1+(SUMPRODUCT(INDEX(CachTinhDiem!$B$8:$E$11,MATCH($B1998,CachTinhDiem!$A$8:$A$11,0),0),$G1998:$J1998)-1)*9/4,1)</f>
        <v>6.9</v>
      </c>
      <c r="L1998" s="20">
        <f>ROUND(1+(INDEX(CachTinhDiem!$B$15:$E$20,MATCH($C1998,CachTinhDiem!$A$15:$A$20,0),MATCH($B1998,CachTinhDiem!$B$14:$E$14,0))-1)*9/4,1)</f>
        <v>10</v>
      </c>
      <c r="M1998" s="19">
        <f t="shared" si="31"/>
        <v>0</v>
      </c>
      <c r="N1998" s="23">
        <f>MAX(0,1-M1998*CachTinhDiem!$B$25)</f>
        <v>1</v>
      </c>
      <c r="O1998" s="20">
        <f>ROUND((CachTinhDiem!$B$23*K1998+CachTinhDiem!$B$24*L1998)*N1998,1)</f>
        <v>7.8</v>
      </c>
      <c r="P1998" s="19" t="s">
        <v>3227</v>
      </c>
    </row>
    <row r="1999" spans="1:16" ht="15" customHeight="1" x14ac:dyDescent="0.35">
      <c r="A1999" s="18" t="s">
        <v>798</v>
      </c>
      <c r="B1999" s="18" t="s">
        <v>3229</v>
      </c>
      <c r="C1999" s="18" t="s">
        <v>138</v>
      </c>
      <c r="D1999" s="19">
        <v>22</v>
      </c>
      <c r="E1999" s="19">
        <v>40</v>
      </c>
      <c r="F1999" s="19">
        <v>21</v>
      </c>
      <c r="G1999" s="19">
        <v>1</v>
      </c>
      <c r="H1999" s="19">
        <v>5</v>
      </c>
      <c r="I1999" s="19">
        <v>5</v>
      </c>
      <c r="J1999" s="19">
        <v>2</v>
      </c>
      <c r="K1999" s="20">
        <f>ROUND(1+(SUMPRODUCT(INDEX(CachTinhDiem!$B$8:$E$11,MATCH($B1999,CachTinhDiem!$A$8:$A$11,0),0),$G1999:$J1999)-1)*9/4,1)</f>
        <v>7.1</v>
      </c>
      <c r="L1999" s="20">
        <f>ROUND(1+(INDEX(CachTinhDiem!$B$15:$E$20,MATCH($C1999,CachTinhDiem!$A$15:$A$20,0),MATCH($B1999,CachTinhDiem!$B$14:$E$14,0))-1)*9/4,1)</f>
        <v>7.8</v>
      </c>
      <c r="M1999" s="19">
        <f t="shared" si="31"/>
        <v>1</v>
      </c>
      <c r="N1999" s="23">
        <f>MAX(0,1-M1999*CachTinhDiem!$B$25)</f>
        <v>0.9</v>
      </c>
      <c r="O1999" s="20">
        <f>ROUND((CachTinhDiem!$B$23*K1999+CachTinhDiem!$B$24*L1999)*N1999,1)</f>
        <v>6.6</v>
      </c>
      <c r="P1999" s="19" t="s">
        <v>3227</v>
      </c>
    </row>
    <row r="2000" spans="1:16" ht="15" customHeight="1" x14ac:dyDescent="0.35">
      <c r="A2000" s="18" t="s">
        <v>323</v>
      </c>
      <c r="B2000" s="18" t="s">
        <v>3224</v>
      </c>
      <c r="C2000" s="18" t="s">
        <v>103</v>
      </c>
      <c r="D2000" s="19">
        <v>6</v>
      </c>
      <c r="E2000" s="19">
        <v>19</v>
      </c>
      <c r="F2000" s="19">
        <v>23</v>
      </c>
      <c r="G2000" s="19">
        <v>4</v>
      </c>
      <c r="H2000" s="19">
        <v>2</v>
      </c>
      <c r="I2000" s="19">
        <v>2</v>
      </c>
      <c r="J2000" s="19">
        <v>4</v>
      </c>
      <c r="K2000" s="20">
        <f>ROUND(1+(SUMPRODUCT(INDEX(CachTinhDiem!$B$8:$E$11,MATCH($B2000,CachTinhDiem!$A$8:$A$11,0),0),$G2000:$J2000)-1)*9/4,1)</f>
        <v>4.5999999999999996</v>
      </c>
      <c r="L2000" s="20">
        <f>ROUND(1+(INDEX(CachTinhDiem!$B$15:$E$20,MATCH($C2000,CachTinhDiem!$A$15:$A$20,0),MATCH($B2000,CachTinhDiem!$B$14:$E$14,0))-1)*9/4,1)</f>
        <v>3.3</v>
      </c>
      <c r="M2000" s="19">
        <f t="shared" si="31"/>
        <v>4</v>
      </c>
      <c r="N2000" s="23">
        <f>MAX(0,1-M2000*CachTinhDiem!$B$25)</f>
        <v>0.6</v>
      </c>
      <c r="O2000" s="20">
        <f>ROUND((CachTinhDiem!$B$23*K2000+CachTinhDiem!$B$24*L2000)*N2000,1)</f>
        <v>2.5</v>
      </c>
      <c r="P2000" s="19" t="s">
        <v>3227</v>
      </c>
    </row>
    <row r="2001" spans="1:16" ht="15" customHeight="1" x14ac:dyDescent="0.35">
      <c r="A2001" s="18" t="s">
        <v>2690</v>
      </c>
      <c r="B2001" s="18" t="s">
        <v>3229</v>
      </c>
      <c r="C2001" s="18" t="s">
        <v>150</v>
      </c>
      <c r="D2001" s="19">
        <v>5</v>
      </c>
      <c r="E2001" s="19">
        <v>16</v>
      </c>
      <c r="F2001" s="19">
        <v>27</v>
      </c>
      <c r="G2001" s="19">
        <v>4</v>
      </c>
      <c r="H2001" s="19">
        <v>1</v>
      </c>
      <c r="I2001" s="19">
        <v>2</v>
      </c>
      <c r="J2001" s="19">
        <v>4</v>
      </c>
      <c r="K2001" s="20">
        <f>ROUND(1+(SUMPRODUCT(INDEX(CachTinhDiem!$B$8:$E$11,MATCH($B2001,CachTinhDiem!$A$8:$A$11,0),0),$G2001:$J2001)-1)*9/4,1)</f>
        <v>4.4000000000000004</v>
      </c>
      <c r="L2001" s="20">
        <f>ROUND(1+(INDEX(CachTinhDiem!$B$15:$E$20,MATCH($C2001,CachTinhDiem!$A$15:$A$20,0),MATCH($B2001,CachTinhDiem!$B$14:$E$14,0))-1)*9/4,1)</f>
        <v>7.8</v>
      </c>
      <c r="M2001" s="19">
        <f t="shared" si="31"/>
        <v>11</v>
      </c>
      <c r="N2001" s="23">
        <f>MAX(0,1-M2001*CachTinhDiem!$B$25)</f>
        <v>0</v>
      </c>
      <c r="O2001" s="20">
        <f>ROUND((CachTinhDiem!$B$23*K2001+CachTinhDiem!$B$24*L2001)*N2001,1)</f>
        <v>0</v>
      </c>
      <c r="P2001" s="19" t="s">
        <v>3227</v>
      </c>
    </row>
    <row r="2002" spans="1:16" ht="15" customHeight="1" x14ac:dyDescent="0.35">
      <c r="A2002" s="18" t="s">
        <v>2732</v>
      </c>
      <c r="B2002" s="18" t="s">
        <v>3226</v>
      </c>
      <c r="C2002" s="18" t="s">
        <v>103</v>
      </c>
      <c r="D2002" s="19">
        <v>7</v>
      </c>
      <c r="E2002" s="19">
        <v>34</v>
      </c>
      <c r="F2002" s="19">
        <v>20</v>
      </c>
      <c r="G2002" s="19">
        <v>4</v>
      </c>
      <c r="H2002" s="19">
        <v>1</v>
      </c>
      <c r="I2002" s="19">
        <v>2</v>
      </c>
      <c r="J2002" s="19">
        <v>5</v>
      </c>
      <c r="K2002" s="20">
        <f>ROUND(1+(SUMPRODUCT(INDEX(CachTinhDiem!$B$8:$E$11,MATCH($B2002,CachTinhDiem!$A$8:$A$11,0),0),$G2002:$J2002)-1)*9/4,1)</f>
        <v>3.9</v>
      </c>
      <c r="L2002" s="20">
        <f>ROUND(1+(INDEX(CachTinhDiem!$B$15:$E$20,MATCH($C2002,CachTinhDiem!$A$15:$A$20,0),MATCH($B2002,CachTinhDiem!$B$14:$E$14,0))-1)*9/4,1)</f>
        <v>3.3</v>
      </c>
      <c r="M2002" s="19">
        <f t="shared" si="31"/>
        <v>0</v>
      </c>
      <c r="N2002" s="23">
        <f>MAX(0,1-M2002*CachTinhDiem!$B$25)</f>
        <v>1</v>
      </c>
      <c r="O2002" s="20">
        <f>ROUND((CachTinhDiem!$B$23*K2002+CachTinhDiem!$B$24*L2002)*N2002,1)</f>
        <v>3.7</v>
      </c>
      <c r="P2002" s="19" t="s">
        <v>3227</v>
      </c>
    </row>
    <row r="2003" spans="1:16" ht="15" customHeight="1" x14ac:dyDescent="0.35">
      <c r="A2003" s="18" t="s">
        <v>2698</v>
      </c>
      <c r="B2003" s="18" t="s">
        <v>3226</v>
      </c>
      <c r="C2003" s="18" t="s">
        <v>103</v>
      </c>
      <c r="D2003" s="19">
        <v>5</v>
      </c>
      <c r="E2003" s="19">
        <v>20</v>
      </c>
      <c r="F2003" s="19">
        <v>32</v>
      </c>
      <c r="G2003" s="19">
        <v>4</v>
      </c>
      <c r="H2003" s="19">
        <v>1</v>
      </c>
      <c r="I2003" s="19">
        <v>3</v>
      </c>
      <c r="J2003" s="19">
        <v>4</v>
      </c>
      <c r="K2003" s="20">
        <f>ROUND(1+(SUMPRODUCT(INDEX(CachTinhDiem!$B$8:$E$11,MATCH($B2003,CachTinhDiem!$A$8:$A$11,0),0),$G2003:$J2003)-1)*9/4,1)</f>
        <v>4.5999999999999996</v>
      </c>
      <c r="L2003" s="20">
        <f>ROUND(1+(INDEX(CachTinhDiem!$B$15:$E$20,MATCH($C2003,CachTinhDiem!$A$15:$A$20,0),MATCH($B2003,CachTinhDiem!$B$14:$E$14,0))-1)*9/4,1)</f>
        <v>3.3</v>
      </c>
      <c r="M2003" s="19">
        <f t="shared" si="31"/>
        <v>12</v>
      </c>
      <c r="N2003" s="23">
        <f>MAX(0,1-M2003*CachTinhDiem!$B$25)</f>
        <v>0</v>
      </c>
      <c r="O2003" s="20">
        <f>ROUND((CachTinhDiem!$B$23*K2003+CachTinhDiem!$B$24*L2003)*N2003,1)</f>
        <v>0</v>
      </c>
      <c r="P2003" s="19" t="s">
        <v>3225</v>
      </c>
    </row>
    <row r="2004" spans="1:16" ht="15" customHeight="1" x14ac:dyDescent="0.35">
      <c r="A2004" s="18" t="s">
        <v>664</v>
      </c>
      <c r="B2004" s="18" t="s">
        <v>3224</v>
      </c>
      <c r="C2004" s="18" t="s">
        <v>138</v>
      </c>
      <c r="D2004" s="19">
        <v>23</v>
      </c>
      <c r="E2004" s="19">
        <v>40</v>
      </c>
      <c r="F2004" s="19">
        <v>11</v>
      </c>
      <c r="G2004" s="19">
        <v>1</v>
      </c>
      <c r="H2004" s="19">
        <v>5</v>
      </c>
      <c r="I2004" s="19">
        <v>5</v>
      </c>
      <c r="J2004" s="19">
        <v>2</v>
      </c>
      <c r="K2004" s="20">
        <f>ROUND(1+(SUMPRODUCT(INDEX(CachTinhDiem!$B$8:$E$11,MATCH($B2004,CachTinhDiem!$A$8:$A$11,0),0),$G2004:$J2004)-1)*9/4,1)</f>
        <v>7.5</v>
      </c>
      <c r="L2004" s="20">
        <f>ROUND(1+(INDEX(CachTinhDiem!$B$15:$E$20,MATCH($C2004,CachTinhDiem!$A$15:$A$20,0),MATCH($B2004,CachTinhDiem!$B$14:$E$14,0))-1)*9/4,1)</f>
        <v>10</v>
      </c>
      <c r="M2004" s="19">
        <f t="shared" si="31"/>
        <v>12</v>
      </c>
      <c r="N2004" s="23">
        <f>MAX(0,1-M2004*CachTinhDiem!$B$25)</f>
        <v>0</v>
      </c>
      <c r="O2004" s="20">
        <f>ROUND((CachTinhDiem!$B$23*K2004+CachTinhDiem!$B$24*L2004)*N2004,1)</f>
        <v>0</v>
      </c>
      <c r="P2004" s="19" t="s">
        <v>3227</v>
      </c>
    </row>
    <row r="2005" spans="1:16" ht="15" customHeight="1" x14ac:dyDescent="0.35">
      <c r="A2005" s="18" t="s">
        <v>834</v>
      </c>
      <c r="B2005" s="18" t="s">
        <v>3229</v>
      </c>
      <c r="C2005" s="18" t="s">
        <v>115</v>
      </c>
      <c r="D2005" s="19">
        <v>24</v>
      </c>
      <c r="E2005" s="19">
        <v>40</v>
      </c>
      <c r="F2005" s="19">
        <v>40</v>
      </c>
      <c r="G2005" s="19">
        <v>2</v>
      </c>
      <c r="H2005" s="19">
        <v>5</v>
      </c>
      <c r="I2005" s="19">
        <v>1</v>
      </c>
      <c r="J2005" s="19">
        <v>4</v>
      </c>
      <c r="K2005" s="20">
        <f>ROUND(1+(SUMPRODUCT(INDEX(CachTinhDiem!$B$8:$E$11,MATCH($B2005,CachTinhDiem!$A$8:$A$11,0),0),$G2005:$J2005)-1)*9/4,1)</f>
        <v>6</v>
      </c>
      <c r="L2005" s="20">
        <f>ROUND(1+(INDEX(CachTinhDiem!$B$15:$E$20,MATCH($C2005,CachTinhDiem!$A$15:$A$20,0),MATCH($B2005,CachTinhDiem!$B$14:$E$14,0))-1)*9/4,1)</f>
        <v>10</v>
      </c>
      <c r="M2005" s="19">
        <f t="shared" si="31"/>
        <v>0</v>
      </c>
      <c r="N2005" s="23">
        <f>MAX(0,1-M2005*CachTinhDiem!$B$25)</f>
        <v>1</v>
      </c>
      <c r="O2005" s="20">
        <f>ROUND((CachTinhDiem!$B$23*K2005+CachTinhDiem!$B$24*L2005)*N2005,1)</f>
        <v>7.2</v>
      </c>
      <c r="P2005" s="19" t="s">
        <v>3225</v>
      </c>
    </row>
    <row r="2006" spans="1:16" ht="15" customHeight="1" x14ac:dyDescent="0.35">
      <c r="A2006" s="18" t="s">
        <v>371</v>
      </c>
      <c r="B2006" s="18" t="s">
        <v>3228</v>
      </c>
      <c r="C2006" s="18" t="s">
        <v>115</v>
      </c>
      <c r="D2006" s="19">
        <v>18</v>
      </c>
      <c r="E2006" s="19">
        <v>34</v>
      </c>
      <c r="F2006" s="19">
        <v>39</v>
      </c>
      <c r="G2006" s="19">
        <v>2</v>
      </c>
      <c r="H2006" s="19">
        <v>4</v>
      </c>
      <c r="I2006" s="19">
        <v>3</v>
      </c>
      <c r="J2006" s="19">
        <v>3</v>
      </c>
      <c r="K2006" s="20">
        <f>ROUND(1+(SUMPRODUCT(INDEX(CachTinhDiem!$B$8:$E$11,MATCH($B2006,CachTinhDiem!$A$8:$A$11,0),0),$G2006:$J2006)-1)*9/4,1)</f>
        <v>6</v>
      </c>
      <c r="L2006" s="20">
        <f>ROUND(1+(INDEX(CachTinhDiem!$B$15:$E$20,MATCH($C2006,CachTinhDiem!$A$15:$A$20,0),MATCH($B2006,CachTinhDiem!$B$14:$E$14,0))-1)*9/4,1)</f>
        <v>5.5</v>
      </c>
      <c r="M2006" s="19">
        <f t="shared" si="31"/>
        <v>5</v>
      </c>
      <c r="N2006" s="23">
        <f>MAX(0,1-M2006*CachTinhDiem!$B$25)</f>
        <v>0.5</v>
      </c>
      <c r="O2006" s="20">
        <f>ROUND((CachTinhDiem!$B$23*K2006+CachTinhDiem!$B$24*L2006)*N2006,1)</f>
        <v>2.9</v>
      </c>
      <c r="P2006" s="19" t="s">
        <v>3227</v>
      </c>
    </row>
    <row r="2007" spans="1:16" ht="15" customHeight="1" x14ac:dyDescent="0.35">
      <c r="A2007" s="18" t="s">
        <v>904</v>
      </c>
      <c r="B2007" s="18" t="s">
        <v>3224</v>
      </c>
      <c r="C2007" s="18" t="s">
        <v>103</v>
      </c>
      <c r="D2007" s="19">
        <v>12</v>
      </c>
      <c r="E2007" s="19">
        <v>29</v>
      </c>
      <c r="F2007" s="19">
        <v>30</v>
      </c>
      <c r="G2007" s="19">
        <v>2</v>
      </c>
      <c r="H2007" s="19">
        <v>5</v>
      </c>
      <c r="I2007" s="19">
        <v>2</v>
      </c>
      <c r="J2007" s="19">
        <v>4</v>
      </c>
      <c r="K2007" s="20">
        <f>ROUND(1+(SUMPRODUCT(INDEX(CachTinhDiem!$B$8:$E$11,MATCH($B2007,CachTinhDiem!$A$8:$A$11,0),0),$G2007:$J2007)-1)*9/4,1)</f>
        <v>5.0999999999999996</v>
      </c>
      <c r="L2007" s="20">
        <f>ROUND(1+(INDEX(CachTinhDiem!$B$15:$E$20,MATCH($C2007,CachTinhDiem!$A$15:$A$20,0),MATCH($B2007,CachTinhDiem!$B$14:$E$14,0))-1)*9/4,1)</f>
        <v>3.3</v>
      </c>
      <c r="M2007" s="19">
        <f t="shared" si="31"/>
        <v>1</v>
      </c>
      <c r="N2007" s="23">
        <f>MAX(0,1-M2007*CachTinhDiem!$B$25)</f>
        <v>0.9</v>
      </c>
      <c r="O2007" s="20">
        <f>ROUND((CachTinhDiem!$B$23*K2007+CachTinhDiem!$B$24*L2007)*N2007,1)</f>
        <v>4.0999999999999996</v>
      </c>
      <c r="P2007" s="19" t="s">
        <v>3227</v>
      </c>
    </row>
    <row r="2008" spans="1:16" ht="15" customHeight="1" x14ac:dyDescent="0.35">
      <c r="A2008" s="18" t="s">
        <v>1231</v>
      </c>
      <c r="B2008" s="18" t="s">
        <v>3224</v>
      </c>
      <c r="C2008" s="18" t="s">
        <v>110</v>
      </c>
      <c r="D2008" s="19">
        <v>5</v>
      </c>
      <c r="E2008" s="19">
        <v>17</v>
      </c>
      <c r="F2008" s="19">
        <v>34</v>
      </c>
      <c r="G2008" s="19">
        <v>3</v>
      </c>
      <c r="H2008" s="19">
        <v>2</v>
      </c>
      <c r="I2008" s="19">
        <v>2</v>
      </c>
      <c r="J2008" s="19">
        <v>3</v>
      </c>
      <c r="K2008" s="20">
        <f>ROUND(1+(SUMPRODUCT(INDEX(CachTinhDiem!$B$8:$E$11,MATCH($B2008,CachTinhDiem!$A$8:$A$11,0),0),$G2008:$J2008)-1)*9/4,1)</f>
        <v>3.9</v>
      </c>
      <c r="L2008" s="20">
        <f>ROUND(1+(INDEX(CachTinhDiem!$B$15:$E$20,MATCH($C2008,CachTinhDiem!$A$15:$A$20,0),MATCH($B2008,CachTinhDiem!$B$14:$E$14,0))-1)*9/4,1)</f>
        <v>5.5</v>
      </c>
      <c r="M2008" s="19">
        <f t="shared" si="31"/>
        <v>17</v>
      </c>
      <c r="N2008" s="23">
        <f>MAX(0,1-M2008*CachTinhDiem!$B$25)</f>
        <v>0</v>
      </c>
      <c r="O2008" s="20">
        <f>ROUND((CachTinhDiem!$B$23*K2008+CachTinhDiem!$B$24*L2008)*N2008,1)</f>
        <v>0</v>
      </c>
      <c r="P2008" s="19" t="s">
        <v>3227</v>
      </c>
    </row>
    <row r="2009" spans="1:16" ht="15" customHeight="1" x14ac:dyDescent="0.35">
      <c r="A2009" s="18" t="s">
        <v>2054</v>
      </c>
      <c r="B2009" s="18" t="s">
        <v>3224</v>
      </c>
      <c r="C2009" s="18" t="s">
        <v>115</v>
      </c>
      <c r="D2009" s="19">
        <v>9</v>
      </c>
      <c r="E2009" s="19">
        <v>31</v>
      </c>
      <c r="F2009" s="19">
        <v>29</v>
      </c>
      <c r="G2009" s="19">
        <v>2</v>
      </c>
      <c r="H2009" s="19">
        <v>3</v>
      </c>
      <c r="I2009" s="19">
        <v>4</v>
      </c>
      <c r="J2009" s="19">
        <v>2</v>
      </c>
      <c r="K2009" s="20">
        <f>ROUND(1+(SUMPRODUCT(INDEX(CachTinhDiem!$B$8:$E$11,MATCH($B2009,CachTinhDiem!$A$8:$A$11,0),0),$G2009:$J2009)-1)*9/4,1)</f>
        <v>6</v>
      </c>
      <c r="L2009" s="20">
        <f>ROUND(1+(INDEX(CachTinhDiem!$B$15:$E$20,MATCH($C2009,CachTinhDiem!$A$15:$A$20,0),MATCH($B2009,CachTinhDiem!$B$14:$E$14,0))-1)*9/4,1)</f>
        <v>7.8</v>
      </c>
      <c r="M2009" s="19">
        <f t="shared" si="31"/>
        <v>0</v>
      </c>
      <c r="N2009" s="23">
        <f>MAX(0,1-M2009*CachTinhDiem!$B$25)</f>
        <v>1</v>
      </c>
      <c r="O2009" s="20">
        <f>ROUND((CachTinhDiem!$B$23*K2009+CachTinhDiem!$B$24*L2009)*N2009,1)</f>
        <v>6.5</v>
      </c>
      <c r="P2009" s="19" t="s">
        <v>3225</v>
      </c>
    </row>
    <row r="2010" spans="1:16" ht="15" customHeight="1" x14ac:dyDescent="0.35">
      <c r="A2010" s="18" t="s">
        <v>1816</v>
      </c>
      <c r="B2010" s="18" t="s">
        <v>3226</v>
      </c>
      <c r="C2010" s="18" t="s">
        <v>103</v>
      </c>
      <c r="D2010" s="19">
        <v>13</v>
      </c>
      <c r="E2010" s="19">
        <v>35</v>
      </c>
      <c r="F2010" s="19">
        <v>27</v>
      </c>
      <c r="G2010" s="19">
        <v>2</v>
      </c>
      <c r="H2010" s="19">
        <v>4</v>
      </c>
      <c r="I2010" s="19">
        <v>3</v>
      </c>
      <c r="J2010" s="19">
        <v>4</v>
      </c>
      <c r="K2010" s="20">
        <f>ROUND(1+(SUMPRODUCT(INDEX(CachTinhDiem!$B$8:$E$11,MATCH($B2010,CachTinhDiem!$A$8:$A$11,0),0),$G2010:$J2010)-1)*9/4,1)</f>
        <v>6.6</v>
      </c>
      <c r="L2010" s="20">
        <f>ROUND(1+(INDEX(CachTinhDiem!$B$15:$E$20,MATCH($C2010,CachTinhDiem!$A$15:$A$20,0),MATCH($B2010,CachTinhDiem!$B$14:$E$14,0))-1)*9/4,1)</f>
        <v>3.3</v>
      </c>
      <c r="M2010" s="19">
        <f t="shared" si="31"/>
        <v>0</v>
      </c>
      <c r="N2010" s="23">
        <f>MAX(0,1-M2010*CachTinhDiem!$B$25)</f>
        <v>1</v>
      </c>
      <c r="O2010" s="20">
        <f>ROUND((CachTinhDiem!$B$23*K2010+CachTinhDiem!$B$24*L2010)*N2010,1)</f>
        <v>5.6</v>
      </c>
      <c r="P2010" s="19" t="s">
        <v>3227</v>
      </c>
    </row>
    <row r="2011" spans="1:16" ht="15" customHeight="1" x14ac:dyDescent="0.35">
      <c r="A2011" s="18" t="s">
        <v>876</v>
      </c>
      <c r="B2011" s="18" t="s">
        <v>3226</v>
      </c>
      <c r="C2011" s="18" t="s">
        <v>90</v>
      </c>
      <c r="D2011" s="19">
        <v>6</v>
      </c>
      <c r="E2011" s="19">
        <v>20</v>
      </c>
      <c r="F2011" s="19">
        <v>22</v>
      </c>
      <c r="G2011" s="19">
        <v>4</v>
      </c>
      <c r="H2011" s="19">
        <v>2</v>
      </c>
      <c r="I2011" s="19">
        <v>3</v>
      </c>
      <c r="J2011" s="19">
        <v>2</v>
      </c>
      <c r="K2011" s="20">
        <f>ROUND(1+(SUMPRODUCT(INDEX(CachTinhDiem!$B$8:$E$11,MATCH($B2011,CachTinhDiem!$A$8:$A$11,0),0),$G2011:$J2011)-1)*9/4,1)</f>
        <v>4.4000000000000004</v>
      </c>
      <c r="L2011" s="20">
        <f>ROUND(1+(INDEX(CachTinhDiem!$B$15:$E$20,MATCH($C2011,CachTinhDiem!$A$15:$A$20,0),MATCH($B2011,CachTinhDiem!$B$14:$E$14,0))-1)*9/4,1)</f>
        <v>7.8</v>
      </c>
      <c r="M2011" s="19">
        <f t="shared" si="31"/>
        <v>2</v>
      </c>
      <c r="N2011" s="23">
        <f>MAX(0,1-M2011*CachTinhDiem!$B$25)</f>
        <v>0.8</v>
      </c>
      <c r="O2011" s="20">
        <f>ROUND((CachTinhDiem!$B$23*K2011+CachTinhDiem!$B$24*L2011)*N2011,1)</f>
        <v>4.3</v>
      </c>
      <c r="P2011" s="19" t="s">
        <v>3227</v>
      </c>
    </row>
    <row r="2012" spans="1:16" ht="15" customHeight="1" x14ac:dyDescent="0.35">
      <c r="A2012" s="18" t="s">
        <v>982</v>
      </c>
      <c r="B2012" s="18" t="s">
        <v>3224</v>
      </c>
      <c r="C2012" s="18" t="s">
        <v>115</v>
      </c>
      <c r="D2012" s="19">
        <v>10</v>
      </c>
      <c r="E2012" s="19">
        <v>24</v>
      </c>
      <c r="F2012" s="19">
        <v>32</v>
      </c>
      <c r="G2012" s="19">
        <v>3</v>
      </c>
      <c r="H2012" s="19">
        <v>3</v>
      </c>
      <c r="I2012" s="19">
        <v>2</v>
      </c>
      <c r="J2012" s="19">
        <v>2</v>
      </c>
      <c r="K2012" s="20">
        <f>ROUND(1+(SUMPRODUCT(INDEX(CachTinhDiem!$B$8:$E$11,MATCH($B2012,CachTinhDiem!$A$8:$A$11,0),0),$G2012:$J2012)-1)*9/4,1)</f>
        <v>4.2</v>
      </c>
      <c r="L2012" s="20">
        <f>ROUND(1+(INDEX(CachTinhDiem!$B$15:$E$20,MATCH($C2012,CachTinhDiem!$A$15:$A$20,0),MATCH($B2012,CachTinhDiem!$B$14:$E$14,0))-1)*9/4,1)</f>
        <v>7.8</v>
      </c>
      <c r="M2012" s="19">
        <f t="shared" si="31"/>
        <v>8</v>
      </c>
      <c r="N2012" s="23">
        <f>MAX(0,1-M2012*CachTinhDiem!$B$25)</f>
        <v>0.19999999999999996</v>
      </c>
      <c r="O2012" s="20">
        <f>ROUND((CachTinhDiem!$B$23*K2012+CachTinhDiem!$B$24*L2012)*N2012,1)</f>
        <v>1.1000000000000001</v>
      </c>
      <c r="P2012" s="19" t="s">
        <v>3227</v>
      </c>
    </row>
    <row r="2013" spans="1:16" ht="15" customHeight="1" x14ac:dyDescent="0.35">
      <c r="A2013" s="18" t="s">
        <v>792</v>
      </c>
      <c r="B2013" s="18" t="s">
        <v>3229</v>
      </c>
      <c r="C2013" s="18" t="s">
        <v>103</v>
      </c>
      <c r="D2013" s="19">
        <v>13</v>
      </c>
      <c r="E2013" s="19">
        <v>28</v>
      </c>
      <c r="F2013" s="19">
        <v>38</v>
      </c>
      <c r="G2013" s="19">
        <v>2</v>
      </c>
      <c r="H2013" s="19">
        <v>3</v>
      </c>
      <c r="I2013" s="19">
        <v>1</v>
      </c>
      <c r="J2013" s="19">
        <v>5</v>
      </c>
      <c r="K2013" s="20">
        <f>ROUND(1+(SUMPRODUCT(INDEX(CachTinhDiem!$B$8:$E$11,MATCH($B2013,CachTinhDiem!$A$8:$A$11,0),0),$G2013:$J2013)-1)*9/4,1)</f>
        <v>5.3</v>
      </c>
      <c r="L2013" s="20">
        <f>ROUND(1+(INDEX(CachTinhDiem!$B$15:$E$20,MATCH($C2013,CachTinhDiem!$A$15:$A$20,0),MATCH($B2013,CachTinhDiem!$B$14:$E$14,0))-1)*9/4,1)</f>
        <v>7.8</v>
      </c>
      <c r="M2013" s="19">
        <f t="shared" si="31"/>
        <v>10</v>
      </c>
      <c r="N2013" s="23">
        <f>MAX(0,1-M2013*CachTinhDiem!$B$25)</f>
        <v>0</v>
      </c>
      <c r="O2013" s="20">
        <f>ROUND((CachTinhDiem!$B$23*K2013+CachTinhDiem!$B$24*L2013)*N2013,1)</f>
        <v>0</v>
      </c>
      <c r="P2013" s="19" t="s">
        <v>3227</v>
      </c>
    </row>
    <row r="2014" spans="1:16" ht="15" customHeight="1" x14ac:dyDescent="0.35">
      <c r="A2014" s="18" t="s">
        <v>104</v>
      </c>
      <c r="B2014" s="18" t="s">
        <v>3229</v>
      </c>
      <c r="C2014" s="18" t="s">
        <v>90</v>
      </c>
      <c r="D2014" s="19">
        <v>20</v>
      </c>
      <c r="E2014" s="19">
        <v>37</v>
      </c>
      <c r="F2014" s="19">
        <v>26</v>
      </c>
      <c r="G2014" s="19">
        <v>2</v>
      </c>
      <c r="H2014" s="19">
        <v>5</v>
      </c>
      <c r="I2014" s="19">
        <v>3</v>
      </c>
      <c r="J2014" s="19">
        <v>2</v>
      </c>
      <c r="K2014" s="20">
        <f>ROUND(1+(SUMPRODUCT(INDEX(CachTinhDiem!$B$8:$E$11,MATCH($B2014,CachTinhDiem!$A$8:$A$11,0),0),$G2014:$J2014)-1)*9/4,1)</f>
        <v>6</v>
      </c>
      <c r="L2014" s="20">
        <f>ROUND(1+(INDEX(CachTinhDiem!$B$15:$E$20,MATCH($C2014,CachTinhDiem!$A$15:$A$20,0),MATCH($B2014,CachTinhDiem!$B$14:$E$14,0))-1)*9/4,1)</f>
        <v>7.8</v>
      </c>
      <c r="M2014" s="19">
        <f t="shared" si="31"/>
        <v>0</v>
      </c>
      <c r="N2014" s="23">
        <f>MAX(0,1-M2014*CachTinhDiem!$B$25)</f>
        <v>1</v>
      </c>
      <c r="O2014" s="20">
        <f>ROUND((CachTinhDiem!$B$23*K2014+CachTinhDiem!$B$24*L2014)*N2014,1)</f>
        <v>6.5</v>
      </c>
      <c r="P2014" s="19" t="s">
        <v>3227</v>
      </c>
    </row>
    <row r="2015" spans="1:16" ht="15" customHeight="1" x14ac:dyDescent="0.35">
      <c r="A2015" s="18" t="s">
        <v>493</v>
      </c>
      <c r="B2015" s="18" t="s">
        <v>3229</v>
      </c>
      <c r="C2015" s="18" t="s">
        <v>115</v>
      </c>
      <c r="D2015" s="19">
        <v>24</v>
      </c>
      <c r="E2015" s="19">
        <v>39</v>
      </c>
      <c r="F2015" s="19">
        <v>25</v>
      </c>
      <c r="G2015" s="19">
        <v>2</v>
      </c>
      <c r="H2015" s="19">
        <v>5</v>
      </c>
      <c r="I2015" s="19">
        <v>2</v>
      </c>
      <c r="J2015" s="19">
        <v>4</v>
      </c>
      <c r="K2015" s="20">
        <f>ROUND(1+(SUMPRODUCT(INDEX(CachTinhDiem!$B$8:$E$11,MATCH($B2015,CachTinhDiem!$A$8:$A$11,0),0),$G2015:$J2015)-1)*9/4,1)</f>
        <v>6.6</v>
      </c>
      <c r="L2015" s="20">
        <f>ROUND(1+(INDEX(CachTinhDiem!$B$15:$E$20,MATCH($C2015,CachTinhDiem!$A$15:$A$20,0),MATCH($B2015,CachTinhDiem!$B$14:$E$14,0))-1)*9/4,1)</f>
        <v>10</v>
      </c>
      <c r="M2015" s="19">
        <f t="shared" si="31"/>
        <v>0</v>
      </c>
      <c r="N2015" s="23">
        <f>MAX(0,1-M2015*CachTinhDiem!$B$25)</f>
        <v>1</v>
      </c>
      <c r="O2015" s="20">
        <f>ROUND((CachTinhDiem!$B$23*K2015+CachTinhDiem!$B$24*L2015)*N2015,1)</f>
        <v>7.6</v>
      </c>
      <c r="P2015" s="19" t="s">
        <v>3227</v>
      </c>
    </row>
    <row r="2016" spans="1:16" ht="15" customHeight="1" x14ac:dyDescent="0.35">
      <c r="A2016" s="18" t="s">
        <v>1173</v>
      </c>
      <c r="B2016" s="18" t="s">
        <v>3229</v>
      </c>
      <c r="C2016" s="18" t="s">
        <v>138</v>
      </c>
      <c r="D2016" s="19">
        <v>11</v>
      </c>
      <c r="E2016" s="19">
        <v>25</v>
      </c>
      <c r="F2016" s="19">
        <v>14</v>
      </c>
      <c r="G2016" s="19">
        <v>2</v>
      </c>
      <c r="H2016" s="19">
        <v>3</v>
      </c>
      <c r="I2016" s="19">
        <v>5</v>
      </c>
      <c r="J2016" s="19">
        <v>4</v>
      </c>
      <c r="K2016" s="20">
        <f>ROUND(1+(SUMPRODUCT(INDEX(CachTinhDiem!$B$8:$E$11,MATCH($B2016,CachTinhDiem!$A$8:$A$11,0),0),$G2016:$J2016)-1)*9/4,1)</f>
        <v>7.3</v>
      </c>
      <c r="L2016" s="20">
        <f>ROUND(1+(INDEX(CachTinhDiem!$B$15:$E$20,MATCH($C2016,CachTinhDiem!$A$15:$A$20,0),MATCH($B2016,CachTinhDiem!$B$14:$E$14,0))-1)*9/4,1)</f>
        <v>7.8</v>
      </c>
      <c r="M2016" s="19">
        <f t="shared" si="31"/>
        <v>0</v>
      </c>
      <c r="N2016" s="23">
        <f>MAX(0,1-M2016*CachTinhDiem!$B$25)</f>
        <v>1</v>
      </c>
      <c r="O2016" s="20">
        <f>ROUND((CachTinhDiem!$B$23*K2016+CachTinhDiem!$B$24*L2016)*N2016,1)</f>
        <v>7.5</v>
      </c>
      <c r="P2016" s="19" t="s">
        <v>3227</v>
      </c>
    </row>
    <row r="2017" spans="1:16" ht="15" customHeight="1" x14ac:dyDescent="0.35">
      <c r="A2017" s="18" t="s">
        <v>597</v>
      </c>
      <c r="B2017" s="18" t="s">
        <v>3224</v>
      </c>
      <c r="C2017" s="18" t="s">
        <v>115</v>
      </c>
      <c r="D2017" s="19">
        <v>12</v>
      </c>
      <c r="E2017" s="19">
        <v>29</v>
      </c>
      <c r="F2017" s="19">
        <v>35</v>
      </c>
      <c r="G2017" s="19">
        <v>3</v>
      </c>
      <c r="H2017" s="19">
        <v>2</v>
      </c>
      <c r="I2017" s="19">
        <v>3</v>
      </c>
      <c r="J2017" s="19">
        <v>3</v>
      </c>
      <c r="K2017" s="20">
        <f>ROUND(1+(SUMPRODUCT(INDEX(CachTinhDiem!$B$8:$E$11,MATCH($B2017,CachTinhDiem!$A$8:$A$11,0),0),$G2017:$J2017)-1)*9/4,1)</f>
        <v>5.0999999999999996</v>
      </c>
      <c r="L2017" s="20">
        <f>ROUND(1+(INDEX(CachTinhDiem!$B$15:$E$20,MATCH($C2017,CachTinhDiem!$A$15:$A$20,0),MATCH($B2017,CachTinhDiem!$B$14:$E$14,0))-1)*9/4,1)</f>
        <v>7.8</v>
      </c>
      <c r="M2017" s="19">
        <f t="shared" si="31"/>
        <v>6</v>
      </c>
      <c r="N2017" s="23">
        <f>MAX(0,1-M2017*CachTinhDiem!$B$25)</f>
        <v>0.39999999999999991</v>
      </c>
      <c r="O2017" s="20">
        <f>ROUND((CachTinhDiem!$B$23*K2017+CachTinhDiem!$B$24*L2017)*N2017,1)</f>
        <v>2.4</v>
      </c>
      <c r="P2017" s="19" t="s">
        <v>3227</v>
      </c>
    </row>
    <row r="2018" spans="1:16" ht="15" customHeight="1" x14ac:dyDescent="0.35">
      <c r="A2018" s="18" t="s">
        <v>291</v>
      </c>
      <c r="B2018" s="18" t="s">
        <v>3226</v>
      </c>
      <c r="C2018" s="18" t="s">
        <v>90</v>
      </c>
      <c r="D2018" s="19">
        <v>6</v>
      </c>
      <c r="E2018" s="19">
        <v>20</v>
      </c>
      <c r="F2018" s="19">
        <v>37</v>
      </c>
      <c r="G2018" s="19">
        <v>4</v>
      </c>
      <c r="H2018" s="19">
        <v>2</v>
      </c>
      <c r="I2018" s="19">
        <v>3</v>
      </c>
      <c r="J2018" s="19">
        <v>2</v>
      </c>
      <c r="K2018" s="20">
        <f>ROUND(1+(SUMPRODUCT(INDEX(CachTinhDiem!$B$8:$E$11,MATCH($B2018,CachTinhDiem!$A$8:$A$11,0),0),$G2018:$J2018)-1)*9/4,1)</f>
        <v>4.4000000000000004</v>
      </c>
      <c r="L2018" s="20">
        <f>ROUND(1+(INDEX(CachTinhDiem!$B$15:$E$20,MATCH($C2018,CachTinhDiem!$A$15:$A$20,0),MATCH($B2018,CachTinhDiem!$B$14:$E$14,0))-1)*9/4,1)</f>
        <v>7.8</v>
      </c>
      <c r="M2018" s="19">
        <f t="shared" si="31"/>
        <v>17</v>
      </c>
      <c r="N2018" s="23">
        <f>MAX(0,1-M2018*CachTinhDiem!$B$25)</f>
        <v>0</v>
      </c>
      <c r="O2018" s="20">
        <f>ROUND((CachTinhDiem!$B$23*K2018+CachTinhDiem!$B$24*L2018)*N2018,1)</f>
        <v>0</v>
      </c>
      <c r="P2018" s="19" t="s">
        <v>3227</v>
      </c>
    </row>
    <row r="2019" spans="1:16" ht="15" customHeight="1" x14ac:dyDescent="0.35">
      <c r="A2019" s="18" t="s">
        <v>1745</v>
      </c>
      <c r="B2019" s="18" t="s">
        <v>3224</v>
      </c>
      <c r="C2019" s="18" t="s">
        <v>138</v>
      </c>
      <c r="D2019" s="19">
        <v>5</v>
      </c>
      <c r="E2019" s="19">
        <v>10</v>
      </c>
      <c r="F2019" s="19">
        <v>35</v>
      </c>
      <c r="G2019" s="19">
        <v>4</v>
      </c>
      <c r="H2019" s="19">
        <v>1</v>
      </c>
      <c r="I2019" s="19">
        <v>3</v>
      </c>
      <c r="J2019" s="19">
        <v>2</v>
      </c>
      <c r="K2019" s="20">
        <f>ROUND(1+(SUMPRODUCT(INDEX(CachTinhDiem!$B$8:$E$11,MATCH($B2019,CachTinhDiem!$A$8:$A$11,0),0),$G2019:$J2019)-1)*9/4,1)</f>
        <v>4.8</v>
      </c>
      <c r="L2019" s="20">
        <f>ROUND(1+(INDEX(CachTinhDiem!$B$15:$E$20,MATCH($C2019,CachTinhDiem!$A$15:$A$20,0),MATCH($B2019,CachTinhDiem!$B$14:$E$14,0))-1)*9/4,1)</f>
        <v>10</v>
      </c>
      <c r="M2019" s="19">
        <f t="shared" si="31"/>
        <v>25</v>
      </c>
      <c r="N2019" s="23">
        <f>MAX(0,1-M2019*CachTinhDiem!$B$25)</f>
        <v>0</v>
      </c>
      <c r="O2019" s="20">
        <f>ROUND((CachTinhDiem!$B$23*K2019+CachTinhDiem!$B$24*L2019)*N2019,1)</f>
        <v>0</v>
      </c>
      <c r="P2019" s="19" t="s">
        <v>3227</v>
      </c>
    </row>
    <row r="2020" spans="1:16" ht="15" customHeight="1" x14ac:dyDescent="0.35">
      <c r="A2020" s="18" t="s">
        <v>962</v>
      </c>
      <c r="B2020" s="18" t="s">
        <v>3224</v>
      </c>
      <c r="C2020" s="18" t="s">
        <v>103</v>
      </c>
      <c r="D2020" s="19">
        <v>21</v>
      </c>
      <c r="E2020" s="19">
        <v>37</v>
      </c>
      <c r="F2020" s="19">
        <v>24</v>
      </c>
      <c r="G2020" s="19">
        <v>2</v>
      </c>
      <c r="H2020" s="19">
        <v>5</v>
      </c>
      <c r="I2020" s="19">
        <v>3</v>
      </c>
      <c r="J2020" s="19">
        <v>4</v>
      </c>
      <c r="K2020" s="20">
        <f>ROUND(1+(SUMPRODUCT(INDEX(CachTinhDiem!$B$8:$E$11,MATCH($B2020,CachTinhDiem!$A$8:$A$11,0),0),$G2020:$J2020)-1)*9/4,1)</f>
        <v>6.2</v>
      </c>
      <c r="L2020" s="20">
        <f>ROUND(1+(INDEX(CachTinhDiem!$B$15:$E$20,MATCH($C2020,CachTinhDiem!$A$15:$A$20,0),MATCH($B2020,CachTinhDiem!$B$14:$E$14,0))-1)*9/4,1)</f>
        <v>3.3</v>
      </c>
      <c r="M2020" s="19">
        <f t="shared" si="31"/>
        <v>0</v>
      </c>
      <c r="N2020" s="23">
        <f>MAX(0,1-M2020*CachTinhDiem!$B$25)</f>
        <v>1</v>
      </c>
      <c r="O2020" s="20">
        <f>ROUND((CachTinhDiem!$B$23*K2020+CachTinhDiem!$B$24*L2020)*N2020,1)</f>
        <v>5.3</v>
      </c>
      <c r="P2020" s="19" t="s">
        <v>3227</v>
      </c>
    </row>
    <row r="2021" spans="1:16" ht="15" customHeight="1" x14ac:dyDescent="0.35">
      <c r="A2021" s="18" t="s">
        <v>2213</v>
      </c>
      <c r="B2021" s="18" t="s">
        <v>3228</v>
      </c>
      <c r="C2021" s="18" t="s">
        <v>103</v>
      </c>
      <c r="D2021" s="19">
        <v>21</v>
      </c>
      <c r="E2021" s="19">
        <v>35</v>
      </c>
      <c r="F2021" s="19">
        <v>7</v>
      </c>
      <c r="G2021" s="19">
        <v>1</v>
      </c>
      <c r="H2021" s="19">
        <v>3</v>
      </c>
      <c r="I2021" s="19">
        <v>2</v>
      </c>
      <c r="J2021" s="19">
        <v>4</v>
      </c>
      <c r="K2021" s="20">
        <f>ROUND(1+(SUMPRODUCT(INDEX(CachTinhDiem!$B$8:$E$11,MATCH($B2021,CachTinhDiem!$A$8:$A$11,0),0),$G2021:$J2021)-1)*9/4,1)</f>
        <v>6.4</v>
      </c>
      <c r="L2021" s="20">
        <f>ROUND(1+(INDEX(CachTinhDiem!$B$15:$E$20,MATCH($C2021,CachTinhDiem!$A$15:$A$20,0),MATCH($B2021,CachTinhDiem!$B$14:$E$14,0))-1)*9/4,1)</f>
        <v>10</v>
      </c>
      <c r="M2021" s="19">
        <f t="shared" si="31"/>
        <v>14</v>
      </c>
      <c r="N2021" s="23">
        <f>MAX(0,1-M2021*CachTinhDiem!$B$25)</f>
        <v>0</v>
      </c>
      <c r="O2021" s="20">
        <f>ROUND((CachTinhDiem!$B$23*K2021+CachTinhDiem!$B$24*L2021)*N2021,1)</f>
        <v>0</v>
      </c>
      <c r="P2021" s="19" t="s">
        <v>3227</v>
      </c>
    </row>
    <row r="2022" spans="1:16" ht="15" customHeight="1" x14ac:dyDescent="0.35">
      <c r="A2022" s="18" t="s">
        <v>980</v>
      </c>
      <c r="B2022" s="18" t="s">
        <v>3228</v>
      </c>
      <c r="C2022" s="18" t="s">
        <v>110</v>
      </c>
      <c r="D2022" s="19">
        <v>16</v>
      </c>
      <c r="E2022" s="19">
        <v>30</v>
      </c>
      <c r="F2022" s="19">
        <v>9</v>
      </c>
      <c r="G2022" s="19">
        <v>2</v>
      </c>
      <c r="H2022" s="19">
        <v>4</v>
      </c>
      <c r="I2022" s="19">
        <v>3</v>
      </c>
      <c r="J2022" s="19">
        <v>3</v>
      </c>
      <c r="K2022" s="20">
        <f>ROUND(1+(SUMPRODUCT(INDEX(CachTinhDiem!$B$8:$E$11,MATCH($B2022,CachTinhDiem!$A$8:$A$11,0),0),$G2022:$J2022)-1)*9/4,1)</f>
        <v>6</v>
      </c>
      <c r="L2022" s="20">
        <f>ROUND(1+(INDEX(CachTinhDiem!$B$15:$E$20,MATCH($C2022,CachTinhDiem!$A$15:$A$20,0),MATCH($B2022,CachTinhDiem!$B$14:$E$14,0))-1)*9/4,1)</f>
        <v>7.8</v>
      </c>
      <c r="M2022" s="19">
        <f t="shared" si="31"/>
        <v>7</v>
      </c>
      <c r="N2022" s="23">
        <f>MAX(0,1-M2022*CachTinhDiem!$B$25)</f>
        <v>0.29999999999999993</v>
      </c>
      <c r="O2022" s="20">
        <f>ROUND((CachTinhDiem!$B$23*K2022+CachTinhDiem!$B$24*L2022)*N2022,1)</f>
        <v>2</v>
      </c>
      <c r="P2022" s="19" t="s">
        <v>3225</v>
      </c>
    </row>
    <row r="2023" spans="1:16" ht="15" customHeight="1" x14ac:dyDescent="0.35">
      <c r="A2023" s="18" t="s">
        <v>1894</v>
      </c>
      <c r="B2023" s="18" t="s">
        <v>3228</v>
      </c>
      <c r="C2023" s="18" t="s">
        <v>110</v>
      </c>
      <c r="D2023" s="19">
        <v>20</v>
      </c>
      <c r="E2023" s="19">
        <v>37</v>
      </c>
      <c r="F2023" s="19">
        <v>8</v>
      </c>
      <c r="G2023" s="19">
        <v>2</v>
      </c>
      <c r="H2023" s="19">
        <v>5</v>
      </c>
      <c r="I2023" s="19">
        <v>3</v>
      </c>
      <c r="J2023" s="19">
        <v>3</v>
      </c>
      <c r="K2023" s="20">
        <f>ROUND(1+(SUMPRODUCT(INDEX(CachTinhDiem!$B$8:$E$11,MATCH($B2023,CachTinhDiem!$A$8:$A$11,0),0),$G2023:$J2023)-1)*9/4,1)</f>
        <v>6.4</v>
      </c>
      <c r="L2023" s="20">
        <f>ROUND(1+(INDEX(CachTinhDiem!$B$15:$E$20,MATCH($C2023,CachTinhDiem!$A$15:$A$20,0),MATCH($B2023,CachTinhDiem!$B$14:$E$14,0))-1)*9/4,1)</f>
        <v>7.8</v>
      </c>
      <c r="M2023" s="19">
        <f t="shared" si="31"/>
        <v>12</v>
      </c>
      <c r="N2023" s="23">
        <f>MAX(0,1-M2023*CachTinhDiem!$B$25)</f>
        <v>0</v>
      </c>
      <c r="O2023" s="20">
        <f>ROUND((CachTinhDiem!$B$23*K2023+CachTinhDiem!$B$24*L2023)*N2023,1)</f>
        <v>0</v>
      </c>
      <c r="P2023" s="19" t="s">
        <v>3227</v>
      </c>
    </row>
    <row r="2024" spans="1:16" ht="15" customHeight="1" x14ac:dyDescent="0.35">
      <c r="A2024" s="18" t="s">
        <v>2376</v>
      </c>
      <c r="B2024" s="18" t="s">
        <v>3228</v>
      </c>
      <c r="C2024" s="18" t="s">
        <v>115</v>
      </c>
      <c r="D2024" s="19">
        <v>19</v>
      </c>
      <c r="E2024" s="19">
        <v>36</v>
      </c>
      <c r="F2024" s="19">
        <v>7</v>
      </c>
      <c r="G2024" s="19">
        <v>2</v>
      </c>
      <c r="H2024" s="19">
        <v>4</v>
      </c>
      <c r="I2024" s="19">
        <v>3</v>
      </c>
      <c r="J2024" s="19">
        <v>4</v>
      </c>
      <c r="K2024" s="20">
        <f>ROUND(1+(SUMPRODUCT(INDEX(CachTinhDiem!$B$8:$E$11,MATCH($B2024,CachTinhDiem!$A$8:$A$11,0),0),$G2024:$J2024)-1)*9/4,1)</f>
        <v>7.3</v>
      </c>
      <c r="L2024" s="20">
        <f>ROUND(1+(INDEX(CachTinhDiem!$B$15:$E$20,MATCH($C2024,CachTinhDiem!$A$15:$A$20,0),MATCH($B2024,CachTinhDiem!$B$14:$E$14,0))-1)*9/4,1)</f>
        <v>5.5</v>
      </c>
      <c r="M2024" s="19">
        <f t="shared" si="31"/>
        <v>12</v>
      </c>
      <c r="N2024" s="23">
        <f>MAX(0,1-M2024*CachTinhDiem!$B$25)</f>
        <v>0</v>
      </c>
      <c r="O2024" s="20">
        <f>ROUND((CachTinhDiem!$B$23*K2024+CachTinhDiem!$B$24*L2024)*N2024,1)</f>
        <v>0</v>
      </c>
      <c r="P2024" s="19" t="s">
        <v>3225</v>
      </c>
    </row>
    <row r="2025" spans="1:16" ht="15" customHeight="1" x14ac:dyDescent="0.35">
      <c r="A2025" s="18" t="s">
        <v>2022</v>
      </c>
      <c r="B2025" s="18" t="s">
        <v>3229</v>
      </c>
      <c r="C2025" s="18" t="s">
        <v>110</v>
      </c>
      <c r="D2025" s="19">
        <v>18</v>
      </c>
      <c r="E2025" s="19">
        <v>37</v>
      </c>
      <c r="F2025" s="19">
        <v>11</v>
      </c>
      <c r="G2025" s="19">
        <v>2</v>
      </c>
      <c r="H2025" s="19">
        <v>4</v>
      </c>
      <c r="I2025" s="19">
        <v>3</v>
      </c>
      <c r="J2025" s="19">
        <v>3</v>
      </c>
      <c r="K2025" s="20">
        <f>ROUND(1+(SUMPRODUCT(INDEX(CachTinhDiem!$B$8:$E$11,MATCH($B2025,CachTinhDiem!$A$8:$A$11,0),0),$G2025:$J2025)-1)*9/4,1)</f>
        <v>6</v>
      </c>
      <c r="L2025" s="20">
        <f>ROUND(1+(INDEX(CachTinhDiem!$B$15:$E$20,MATCH($C2025,CachTinhDiem!$A$15:$A$20,0),MATCH($B2025,CachTinhDiem!$B$14:$E$14,0))-1)*9/4,1)</f>
        <v>7.8</v>
      </c>
      <c r="M2025" s="19">
        <f t="shared" si="31"/>
        <v>7</v>
      </c>
      <c r="N2025" s="23">
        <f>MAX(0,1-M2025*CachTinhDiem!$B$25)</f>
        <v>0.29999999999999993</v>
      </c>
      <c r="O2025" s="20">
        <f>ROUND((CachTinhDiem!$B$23*K2025+CachTinhDiem!$B$24*L2025)*N2025,1)</f>
        <v>2</v>
      </c>
      <c r="P2025" s="19" t="s">
        <v>3225</v>
      </c>
    </row>
    <row r="2026" spans="1:16" ht="15" customHeight="1" x14ac:dyDescent="0.35">
      <c r="A2026" s="18" t="s">
        <v>892</v>
      </c>
      <c r="B2026" s="18" t="s">
        <v>3229</v>
      </c>
      <c r="C2026" s="18" t="s">
        <v>90</v>
      </c>
      <c r="D2026" s="19">
        <v>21</v>
      </c>
      <c r="E2026" s="19">
        <v>37</v>
      </c>
      <c r="F2026" s="19">
        <v>26</v>
      </c>
      <c r="G2026" s="19">
        <v>2</v>
      </c>
      <c r="H2026" s="19">
        <v>4</v>
      </c>
      <c r="I2026" s="19">
        <v>3</v>
      </c>
      <c r="J2026" s="19">
        <v>3</v>
      </c>
      <c r="K2026" s="20">
        <f>ROUND(1+(SUMPRODUCT(INDEX(CachTinhDiem!$B$8:$E$11,MATCH($B2026,CachTinhDiem!$A$8:$A$11,0),0),$G2026:$J2026)-1)*9/4,1)</f>
        <v>6</v>
      </c>
      <c r="L2026" s="20">
        <f>ROUND(1+(INDEX(CachTinhDiem!$B$15:$E$20,MATCH($C2026,CachTinhDiem!$A$15:$A$20,0),MATCH($B2026,CachTinhDiem!$B$14:$E$14,0))-1)*9/4,1)</f>
        <v>7.8</v>
      </c>
      <c r="M2026" s="19">
        <f t="shared" si="31"/>
        <v>0</v>
      </c>
      <c r="N2026" s="23">
        <f>MAX(0,1-M2026*CachTinhDiem!$B$25)</f>
        <v>1</v>
      </c>
      <c r="O2026" s="20">
        <f>ROUND((CachTinhDiem!$B$23*K2026+CachTinhDiem!$B$24*L2026)*N2026,1)</f>
        <v>6.5</v>
      </c>
      <c r="P2026" s="19" t="s">
        <v>3227</v>
      </c>
    </row>
    <row r="2027" spans="1:16" ht="15" customHeight="1" x14ac:dyDescent="0.35">
      <c r="A2027" s="18" t="s">
        <v>2209</v>
      </c>
      <c r="B2027" s="18" t="s">
        <v>3229</v>
      </c>
      <c r="C2027" s="18" t="s">
        <v>90</v>
      </c>
      <c r="D2027" s="19">
        <v>13</v>
      </c>
      <c r="E2027" s="19">
        <v>32</v>
      </c>
      <c r="F2027" s="19">
        <v>18</v>
      </c>
      <c r="G2027" s="19">
        <v>3</v>
      </c>
      <c r="H2027" s="19">
        <v>2</v>
      </c>
      <c r="I2027" s="19">
        <v>4</v>
      </c>
      <c r="J2027" s="19">
        <v>3</v>
      </c>
      <c r="K2027" s="20">
        <f>ROUND(1+(SUMPRODUCT(INDEX(CachTinhDiem!$B$8:$E$11,MATCH($B2027,CachTinhDiem!$A$8:$A$11,0),0),$G2027:$J2027)-1)*9/4,1)</f>
        <v>5.5</v>
      </c>
      <c r="L2027" s="20">
        <f>ROUND(1+(INDEX(CachTinhDiem!$B$15:$E$20,MATCH($C2027,CachTinhDiem!$A$15:$A$20,0),MATCH($B2027,CachTinhDiem!$B$14:$E$14,0))-1)*9/4,1)</f>
        <v>7.8</v>
      </c>
      <c r="M2027" s="19">
        <f t="shared" si="31"/>
        <v>0</v>
      </c>
      <c r="N2027" s="23">
        <f>MAX(0,1-M2027*CachTinhDiem!$B$25)</f>
        <v>1</v>
      </c>
      <c r="O2027" s="20">
        <f>ROUND((CachTinhDiem!$B$23*K2027+CachTinhDiem!$B$24*L2027)*N2027,1)</f>
        <v>6.2</v>
      </c>
      <c r="P2027" s="19" t="s">
        <v>3225</v>
      </c>
    </row>
    <row r="2028" spans="1:16" ht="15" customHeight="1" x14ac:dyDescent="0.35">
      <c r="A2028" s="18" t="s">
        <v>1389</v>
      </c>
      <c r="B2028" s="18" t="s">
        <v>3229</v>
      </c>
      <c r="C2028" s="18" t="s">
        <v>115</v>
      </c>
      <c r="D2028" s="19">
        <v>10</v>
      </c>
      <c r="E2028" s="19">
        <v>26</v>
      </c>
      <c r="F2028" s="19">
        <v>38</v>
      </c>
      <c r="G2028" s="19">
        <v>3</v>
      </c>
      <c r="H2028" s="19">
        <v>3</v>
      </c>
      <c r="I2028" s="19">
        <v>3</v>
      </c>
      <c r="J2028" s="19">
        <v>2</v>
      </c>
      <c r="K2028" s="20">
        <f>ROUND(1+(SUMPRODUCT(INDEX(CachTinhDiem!$B$8:$E$11,MATCH($B2028,CachTinhDiem!$A$8:$A$11,0),0),$G2028:$J2028)-1)*9/4,1)</f>
        <v>4.8</v>
      </c>
      <c r="L2028" s="20">
        <f>ROUND(1+(INDEX(CachTinhDiem!$B$15:$E$20,MATCH($C2028,CachTinhDiem!$A$15:$A$20,0),MATCH($B2028,CachTinhDiem!$B$14:$E$14,0))-1)*9/4,1)</f>
        <v>10</v>
      </c>
      <c r="M2028" s="19">
        <f t="shared" si="31"/>
        <v>12</v>
      </c>
      <c r="N2028" s="23">
        <f>MAX(0,1-M2028*CachTinhDiem!$B$25)</f>
        <v>0</v>
      </c>
      <c r="O2028" s="20">
        <f>ROUND((CachTinhDiem!$B$23*K2028+CachTinhDiem!$B$24*L2028)*N2028,1)</f>
        <v>0</v>
      </c>
      <c r="P2028" s="19" t="s">
        <v>3227</v>
      </c>
    </row>
    <row r="2029" spans="1:16" ht="15" customHeight="1" x14ac:dyDescent="0.35">
      <c r="A2029" s="18" t="s">
        <v>2295</v>
      </c>
      <c r="B2029" s="18" t="s">
        <v>3224</v>
      </c>
      <c r="C2029" s="18" t="s">
        <v>138</v>
      </c>
      <c r="D2029" s="19">
        <v>25</v>
      </c>
      <c r="E2029" s="19">
        <v>40</v>
      </c>
      <c r="F2029" s="19">
        <v>6</v>
      </c>
      <c r="G2029" s="19">
        <v>2</v>
      </c>
      <c r="H2029" s="19">
        <v>5</v>
      </c>
      <c r="I2029" s="19">
        <v>5</v>
      </c>
      <c r="J2029" s="19">
        <v>2</v>
      </c>
      <c r="K2029" s="20">
        <f>ROUND(1+(SUMPRODUCT(INDEX(CachTinhDiem!$B$8:$E$11,MATCH($B2029,CachTinhDiem!$A$8:$A$11,0),0),$G2029:$J2029)-1)*9/4,1)</f>
        <v>8</v>
      </c>
      <c r="L2029" s="20">
        <f>ROUND(1+(INDEX(CachTinhDiem!$B$15:$E$20,MATCH($C2029,CachTinhDiem!$A$15:$A$20,0),MATCH($B2029,CachTinhDiem!$B$14:$E$14,0))-1)*9/4,1)</f>
        <v>10</v>
      </c>
      <c r="M2029" s="19">
        <f t="shared" si="31"/>
        <v>19</v>
      </c>
      <c r="N2029" s="23">
        <f>MAX(0,1-M2029*CachTinhDiem!$B$25)</f>
        <v>0</v>
      </c>
      <c r="O2029" s="20">
        <f>ROUND((CachTinhDiem!$B$23*K2029+CachTinhDiem!$B$24*L2029)*N2029,1)</f>
        <v>0</v>
      </c>
      <c r="P2029" s="19" t="s">
        <v>3225</v>
      </c>
    </row>
    <row r="2030" spans="1:16" ht="15" customHeight="1" x14ac:dyDescent="0.35">
      <c r="A2030" s="18" t="s">
        <v>966</v>
      </c>
      <c r="B2030" s="18" t="s">
        <v>3229</v>
      </c>
      <c r="C2030" s="18" t="s">
        <v>103</v>
      </c>
      <c r="D2030" s="19">
        <v>22</v>
      </c>
      <c r="E2030" s="19">
        <v>35</v>
      </c>
      <c r="F2030" s="19">
        <v>24</v>
      </c>
      <c r="G2030" s="19">
        <v>1</v>
      </c>
      <c r="H2030" s="19">
        <v>3</v>
      </c>
      <c r="I2030" s="19">
        <v>2</v>
      </c>
      <c r="J2030" s="19">
        <v>5</v>
      </c>
      <c r="K2030" s="20">
        <f>ROUND(1+(SUMPRODUCT(INDEX(CachTinhDiem!$B$8:$E$11,MATCH($B2030,CachTinhDiem!$A$8:$A$11,0),0),$G2030:$J2030)-1)*9/4,1)</f>
        <v>5.7</v>
      </c>
      <c r="L2030" s="20">
        <f>ROUND(1+(INDEX(CachTinhDiem!$B$15:$E$20,MATCH($C2030,CachTinhDiem!$A$15:$A$20,0),MATCH($B2030,CachTinhDiem!$B$14:$E$14,0))-1)*9/4,1)</f>
        <v>7.8</v>
      </c>
      <c r="M2030" s="19">
        <f t="shared" si="31"/>
        <v>0</v>
      </c>
      <c r="N2030" s="23">
        <f>MAX(0,1-M2030*CachTinhDiem!$B$25)</f>
        <v>1</v>
      </c>
      <c r="O2030" s="20">
        <f>ROUND((CachTinhDiem!$B$23*K2030+CachTinhDiem!$B$24*L2030)*N2030,1)</f>
        <v>6.3</v>
      </c>
      <c r="P2030" s="19" t="s">
        <v>3227</v>
      </c>
    </row>
    <row r="2031" spans="1:16" ht="15" customHeight="1" x14ac:dyDescent="0.35">
      <c r="A2031" s="18" t="s">
        <v>546</v>
      </c>
      <c r="B2031" s="18" t="s">
        <v>3229</v>
      </c>
      <c r="C2031" s="18" t="s">
        <v>110</v>
      </c>
      <c r="D2031" s="19">
        <v>5</v>
      </c>
      <c r="E2031" s="19">
        <v>17</v>
      </c>
      <c r="F2031" s="19">
        <v>24</v>
      </c>
      <c r="G2031" s="19">
        <v>4</v>
      </c>
      <c r="H2031" s="19">
        <v>2</v>
      </c>
      <c r="I2031" s="19">
        <v>2</v>
      </c>
      <c r="J2031" s="19">
        <v>4</v>
      </c>
      <c r="K2031" s="20">
        <f>ROUND(1+(SUMPRODUCT(INDEX(CachTinhDiem!$B$8:$E$11,MATCH($B2031,CachTinhDiem!$A$8:$A$11,0),0),$G2031:$J2031)-1)*9/4,1)</f>
        <v>5.0999999999999996</v>
      </c>
      <c r="L2031" s="20">
        <f>ROUND(1+(INDEX(CachTinhDiem!$B$15:$E$20,MATCH($C2031,CachTinhDiem!$A$15:$A$20,0),MATCH($B2031,CachTinhDiem!$B$14:$E$14,0))-1)*9/4,1)</f>
        <v>7.8</v>
      </c>
      <c r="M2031" s="19">
        <f t="shared" si="31"/>
        <v>7</v>
      </c>
      <c r="N2031" s="23">
        <f>MAX(0,1-M2031*CachTinhDiem!$B$25)</f>
        <v>0.29999999999999993</v>
      </c>
      <c r="O2031" s="20">
        <f>ROUND((CachTinhDiem!$B$23*K2031+CachTinhDiem!$B$24*L2031)*N2031,1)</f>
        <v>1.8</v>
      </c>
      <c r="P2031" s="19" t="s">
        <v>3227</v>
      </c>
    </row>
    <row r="2032" spans="1:16" ht="15" customHeight="1" x14ac:dyDescent="0.35">
      <c r="A2032" s="18" t="s">
        <v>227</v>
      </c>
      <c r="B2032" s="18" t="s">
        <v>3229</v>
      </c>
      <c r="C2032" s="18" t="s">
        <v>115</v>
      </c>
      <c r="D2032" s="19">
        <v>9</v>
      </c>
      <c r="E2032" s="19">
        <v>23</v>
      </c>
      <c r="F2032" s="19">
        <v>36</v>
      </c>
      <c r="G2032" s="19">
        <v>4</v>
      </c>
      <c r="H2032" s="19">
        <v>2</v>
      </c>
      <c r="I2032" s="19">
        <v>3</v>
      </c>
      <c r="J2032" s="19">
        <v>3</v>
      </c>
      <c r="K2032" s="20">
        <f>ROUND(1+(SUMPRODUCT(INDEX(CachTinhDiem!$B$8:$E$11,MATCH($B2032,CachTinhDiem!$A$8:$A$11,0),0),$G2032:$J2032)-1)*9/4,1)</f>
        <v>5.0999999999999996</v>
      </c>
      <c r="L2032" s="20">
        <f>ROUND(1+(INDEX(CachTinhDiem!$B$15:$E$20,MATCH($C2032,CachTinhDiem!$A$15:$A$20,0),MATCH($B2032,CachTinhDiem!$B$14:$E$14,0))-1)*9/4,1)</f>
        <v>10</v>
      </c>
      <c r="M2032" s="19">
        <f t="shared" si="31"/>
        <v>13</v>
      </c>
      <c r="N2032" s="23">
        <f>MAX(0,1-M2032*CachTinhDiem!$B$25)</f>
        <v>0</v>
      </c>
      <c r="O2032" s="20">
        <f>ROUND((CachTinhDiem!$B$23*K2032+CachTinhDiem!$B$24*L2032)*N2032,1)</f>
        <v>0</v>
      </c>
      <c r="P2032" s="19" t="s">
        <v>3225</v>
      </c>
    </row>
    <row r="2033" spans="1:16" ht="15" customHeight="1" x14ac:dyDescent="0.35">
      <c r="A2033" s="18" t="s">
        <v>2557</v>
      </c>
      <c r="B2033" s="18" t="s">
        <v>3224</v>
      </c>
      <c r="C2033" s="18" t="s">
        <v>103</v>
      </c>
      <c r="D2033" s="19">
        <v>16</v>
      </c>
      <c r="E2033" s="19">
        <v>36</v>
      </c>
      <c r="F2033" s="19">
        <v>30</v>
      </c>
      <c r="G2033" s="19">
        <v>2</v>
      </c>
      <c r="H2033" s="19">
        <v>4</v>
      </c>
      <c r="I2033" s="19">
        <v>3</v>
      </c>
      <c r="J2033" s="19">
        <v>4</v>
      </c>
      <c r="K2033" s="20">
        <f>ROUND(1+(SUMPRODUCT(INDEX(CachTinhDiem!$B$8:$E$11,MATCH($B2033,CachTinhDiem!$A$8:$A$11,0),0),$G2033:$J2033)-1)*9/4,1)</f>
        <v>5.7</v>
      </c>
      <c r="L2033" s="20">
        <f>ROUND(1+(INDEX(CachTinhDiem!$B$15:$E$20,MATCH($C2033,CachTinhDiem!$A$15:$A$20,0),MATCH($B2033,CachTinhDiem!$B$14:$E$14,0))-1)*9/4,1)</f>
        <v>3.3</v>
      </c>
      <c r="M2033" s="19">
        <f t="shared" si="31"/>
        <v>0</v>
      </c>
      <c r="N2033" s="23">
        <f>MAX(0,1-M2033*CachTinhDiem!$B$25)</f>
        <v>1</v>
      </c>
      <c r="O2033" s="20">
        <f>ROUND((CachTinhDiem!$B$23*K2033+CachTinhDiem!$B$24*L2033)*N2033,1)</f>
        <v>5</v>
      </c>
      <c r="P2033" s="19" t="s">
        <v>3227</v>
      </c>
    </row>
    <row r="2034" spans="1:16" ht="15" customHeight="1" x14ac:dyDescent="0.35">
      <c r="A2034" s="18" t="s">
        <v>986</v>
      </c>
      <c r="B2034" s="18" t="s">
        <v>3229</v>
      </c>
      <c r="C2034" s="18" t="s">
        <v>103</v>
      </c>
      <c r="D2034" s="19">
        <v>23</v>
      </c>
      <c r="E2034" s="19">
        <v>37</v>
      </c>
      <c r="F2034" s="19">
        <v>13</v>
      </c>
      <c r="G2034" s="19">
        <v>1</v>
      </c>
      <c r="H2034" s="19">
        <v>5</v>
      </c>
      <c r="I2034" s="19">
        <v>2</v>
      </c>
      <c r="J2034" s="19">
        <v>5</v>
      </c>
      <c r="K2034" s="20">
        <f>ROUND(1+(SUMPRODUCT(INDEX(CachTinhDiem!$B$8:$E$11,MATCH($B2034,CachTinhDiem!$A$8:$A$11,0),0),$G2034:$J2034)-1)*9/4,1)</f>
        <v>7.1</v>
      </c>
      <c r="L2034" s="20">
        <f>ROUND(1+(INDEX(CachTinhDiem!$B$15:$E$20,MATCH($C2034,CachTinhDiem!$A$15:$A$20,0),MATCH($B2034,CachTinhDiem!$B$14:$E$14,0))-1)*9/4,1)</f>
        <v>7.8</v>
      </c>
      <c r="M2034" s="19">
        <f t="shared" si="31"/>
        <v>10</v>
      </c>
      <c r="N2034" s="23">
        <f>MAX(0,1-M2034*CachTinhDiem!$B$25)</f>
        <v>0</v>
      </c>
      <c r="O2034" s="20">
        <f>ROUND((CachTinhDiem!$B$23*K2034+CachTinhDiem!$B$24*L2034)*N2034,1)</f>
        <v>0</v>
      </c>
      <c r="P2034" s="19" t="s">
        <v>3227</v>
      </c>
    </row>
    <row r="2035" spans="1:16" ht="15" customHeight="1" x14ac:dyDescent="0.35">
      <c r="A2035" s="18" t="s">
        <v>2722</v>
      </c>
      <c r="B2035" s="18" t="s">
        <v>3226</v>
      </c>
      <c r="C2035" s="18" t="s">
        <v>103</v>
      </c>
      <c r="D2035" s="19">
        <v>5</v>
      </c>
      <c r="E2035" s="19">
        <v>34</v>
      </c>
      <c r="F2035" s="19">
        <v>7</v>
      </c>
      <c r="G2035" s="19">
        <v>4</v>
      </c>
      <c r="H2035" s="19">
        <v>1</v>
      </c>
      <c r="I2035" s="19">
        <v>3</v>
      </c>
      <c r="J2035" s="19">
        <v>5</v>
      </c>
      <c r="K2035" s="20">
        <f>ROUND(1+(SUMPRODUCT(INDEX(CachTinhDiem!$B$8:$E$11,MATCH($B2035,CachTinhDiem!$A$8:$A$11,0),0),$G2035:$J2035)-1)*9/4,1)</f>
        <v>5.0999999999999996</v>
      </c>
      <c r="L2035" s="20">
        <f>ROUND(1+(INDEX(CachTinhDiem!$B$15:$E$20,MATCH($C2035,CachTinhDiem!$A$15:$A$20,0),MATCH($B2035,CachTinhDiem!$B$14:$E$14,0))-1)*9/4,1)</f>
        <v>3.3</v>
      </c>
      <c r="M2035" s="19">
        <f t="shared" si="31"/>
        <v>0</v>
      </c>
      <c r="N2035" s="23">
        <f>MAX(0,1-M2035*CachTinhDiem!$B$25)</f>
        <v>1</v>
      </c>
      <c r="O2035" s="20">
        <f>ROUND((CachTinhDiem!$B$23*K2035+CachTinhDiem!$B$24*L2035)*N2035,1)</f>
        <v>4.5999999999999996</v>
      </c>
      <c r="P2035" s="19" t="s">
        <v>3225</v>
      </c>
    </row>
    <row r="2036" spans="1:16" ht="15" customHeight="1" x14ac:dyDescent="0.35">
      <c r="A2036" s="18" t="s">
        <v>107</v>
      </c>
      <c r="B2036" s="18" t="s">
        <v>3226</v>
      </c>
      <c r="C2036" s="18" t="s">
        <v>110</v>
      </c>
      <c r="D2036" s="19">
        <v>20</v>
      </c>
      <c r="E2036" s="19">
        <v>37</v>
      </c>
      <c r="F2036" s="19">
        <v>37</v>
      </c>
      <c r="G2036" s="19">
        <v>2</v>
      </c>
      <c r="H2036" s="19">
        <v>4</v>
      </c>
      <c r="I2036" s="19">
        <v>3</v>
      </c>
      <c r="J2036" s="19">
        <v>2</v>
      </c>
      <c r="K2036" s="20">
        <f>ROUND(1+(SUMPRODUCT(INDEX(CachTinhDiem!$B$8:$E$11,MATCH($B2036,CachTinhDiem!$A$8:$A$11,0),0),$G2036:$J2036)-1)*9/4,1)</f>
        <v>5.7</v>
      </c>
      <c r="L2036" s="20">
        <f>ROUND(1+(INDEX(CachTinhDiem!$B$15:$E$20,MATCH($C2036,CachTinhDiem!$A$15:$A$20,0),MATCH($B2036,CachTinhDiem!$B$14:$E$14,0))-1)*9/4,1)</f>
        <v>5.5</v>
      </c>
      <c r="M2036" s="19">
        <f t="shared" si="31"/>
        <v>0</v>
      </c>
      <c r="N2036" s="23">
        <f>MAX(0,1-M2036*CachTinhDiem!$B$25)</f>
        <v>1</v>
      </c>
      <c r="O2036" s="20">
        <f>ROUND((CachTinhDiem!$B$23*K2036+CachTinhDiem!$B$24*L2036)*N2036,1)</f>
        <v>5.6</v>
      </c>
      <c r="P2036" s="19" t="s">
        <v>3225</v>
      </c>
    </row>
    <row r="2037" spans="1:16" ht="15" customHeight="1" x14ac:dyDescent="0.35">
      <c r="A2037" s="18" t="s">
        <v>124</v>
      </c>
      <c r="B2037" s="18" t="s">
        <v>3226</v>
      </c>
      <c r="C2037" s="18" t="s">
        <v>110</v>
      </c>
      <c r="D2037" s="19">
        <v>15</v>
      </c>
      <c r="E2037" s="19">
        <v>30</v>
      </c>
      <c r="F2037" s="19">
        <v>13</v>
      </c>
      <c r="G2037" s="19">
        <v>2</v>
      </c>
      <c r="H2037" s="19">
        <v>4</v>
      </c>
      <c r="I2037" s="19">
        <v>4</v>
      </c>
      <c r="J2037" s="19">
        <v>2</v>
      </c>
      <c r="K2037" s="20">
        <f>ROUND(1+(SUMPRODUCT(INDEX(CachTinhDiem!$B$8:$E$11,MATCH($B2037,CachTinhDiem!$A$8:$A$11,0),0),$G2037:$J2037)-1)*9/4,1)</f>
        <v>6.9</v>
      </c>
      <c r="L2037" s="20">
        <f>ROUND(1+(INDEX(CachTinhDiem!$B$15:$E$20,MATCH($C2037,CachTinhDiem!$A$15:$A$20,0),MATCH($B2037,CachTinhDiem!$B$14:$E$14,0))-1)*9/4,1)</f>
        <v>5.5</v>
      </c>
      <c r="M2037" s="19">
        <f t="shared" si="31"/>
        <v>2</v>
      </c>
      <c r="N2037" s="23">
        <f>MAX(0,1-M2037*CachTinhDiem!$B$25)</f>
        <v>0.8</v>
      </c>
      <c r="O2037" s="20">
        <f>ROUND((CachTinhDiem!$B$23*K2037+CachTinhDiem!$B$24*L2037)*N2037,1)</f>
        <v>5.2</v>
      </c>
      <c r="P2037" s="19" t="s">
        <v>3227</v>
      </c>
    </row>
    <row r="2038" spans="1:16" ht="15" customHeight="1" x14ac:dyDescent="0.35">
      <c r="A2038" s="18" t="s">
        <v>2610</v>
      </c>
      <c r="B2038" s="18" t="s">
        <v>3226</v>
      </c>
      <c r="C2038" s="18" t="s">
        <v>115</v>
      </c>
      <c r="D2038" s="19">
        <v>12</v>
      </c>
      <c r="E2038" s="19">
        <v>35</v>
      </c>
      <c r="F2038" s="19">
        <v>34</v>
      </c>
      <c r="G2038" s="19">
        <v>3</v>
      </c>
      <c r="H2038" s="19">
        <v>2</v>
      </c>
      <c r="I2038" s="19">
        <v>4</v>
      </c>
      <c r="J2038" s="19">
        <v>3</v>
      </c>
      <c r="K2038" s="20">
        <f>ROUND(1+(SUMPRODUCT(INDEX(CachTinhDiem!$B$8:$E$11,MATCH($B2038,CachTinhDiem!$A$8:$A$11,0),0),$G2038:$J2038)-1)*9/4,1)</f>
        <v>6</v>
      </c>
      <c r="L2038" s="20">
        <f>ROUND(1+(INDEX(CachTinhDiem!$B$15:$E$20,MATCH($C2038,CachTinhDiem!$A$15:$A$20,0),MATCH($B2038,CachTinhDiem!$B$14:$E$14,0))-1)*9/4,1)</f>
        <v>10</v>
      </c>
      <c r="M2038" s="19">
        <f t="shared" si="31"/>
        <v>0</v>
      </c>
      <c r="N2038" s="23">
        <f>MAX(0,1-M2038*CachTinhDiem!$B$25)</f>
        <v>1</v>
      </c>
      <c r="O2038" s="20">
        <f>ROUND((CachTinhDiem!$B$23*K2038+CachTinhDiem!$B$24*L2038)*N2038,1)</f>
        <v>7.2</v>
      </c>
      <c r="P2038" s="19" t="s">
        <v>3227</v>
      </c>
    </row>
    <row r="2039" spans="1:16" ht="15" customHeight="1" x14ac:dyDescent="0.35">
      <c r="A2039" s="18" t="s">
        <v>858</v>
      </c>
      <c r="B2039" s="18" t="s">
        <v>3228</v>
      </c>
      <c r="C2039" s="18" t="s">
        <v>138</v>
      </c>
      <c r="D2039" s="19">
        <v>24</v>
      </c>
      <c r="E2039" s="19">
        <v>40</v>
      </c>
      <c r="F2039" s="19">
        <v>20</v>
      </c>
      <c r="G2039" s="19">
        <v>1</v>
      </c>
      <c r="H2039" s="19">
        <v>5</v>
      </c>
      <c r="I2039" s="19">
        <v>5</v>
      </c>
      <c r="J2039" s="19">
        <v>2</v>
      </c>
      <c r="K2039" s="20">
        <f>ROUND(1+(SUMPRODUCT(INDEX(CachTinhDiem!$B$8:$E$11,MATCH($B2039,CachTinhDiem!$A$8:$A$11,0),0),$G2039:$J2039)-1)*9/4,1)</f>
        <v>6</v>
      </c>
      <c r="L2039" s="20">
        <f>ROUND(1+(INDEX(CachTinhDiem!$B$15:$E$20,MATCH($C2039,CachTinhDiem!$A$15:$A$20,0),MATCH($B2039,CachTinhDiem!$B$14:$E$14,0))-1)*9/4,1)</f>
        <v>1</v>
      </c>
      <c r="M2039" s="19">
        <f t="shared" si="31"/>
        <v>4</v>
      </c>
      <c r="N2039" s="23">
        <f>MAX(0,1-M2039*CachTinhDiem!$B$25)</f>
        <v>0.6</v>
      </c>
      <c r="O2039" s="20">
        <f>ROUND((CachTinhDiem!$B$23*K2039+CachTinhDiem!$B$24*L2039)*N2039,1)</f>
        <v>2.7</v>
      </c>
      <c r="P2039" s="19" t="s">
        <v>3227</v>
      </c>
    </row>
    <row r="2040" spans="1:16" ht="15" customHeight="1" x14ac:dyDescent="0.35">
      <c r="A2040" s="18" t="s">
        <v>181</v>
      </c>
      <c r="B2040" s="18" t="s">
        <v>3226</v>
      </c>
      <c r="C2040" s="18" t="s">
        <v>103</v>
      </c>
      <c r="D2040" s="19">
        <v>6</v>
      </c>
      <c r="E2040" s="19">
        <v>17</v>
      </c>
      <c r="F2040" s="19">
        <v>9</v>
      </c>
      <c r="G2040" s="19">
        <v>4</v>
      </c>
      <c r="H2040" s="19">
        <v>2</v>
      </c>
      <c r="I2040" s="19">
        <v>2</v>
      </c>
      <c r="J2040" s="19">
        <v>3</v>
      </c>
      <c r="K2040" s="20">
        <f>ROUND(1+(SUMPRODUCT(INDEX(CachTinhDiem!$B$8:$E$11,MATCH($B2040,CachTinhDiem!$A$8:$A$11,0),0),$G2040:$J2040)-1)*9/4,1)</f>
        <v>3.7</v>
      </c>
      <c r="L2040" s="20">
        <f>ROUND(1+(INDEX(CachTinhDiem!$B$15:$E$20,MATCH($C2040,CachTinhDiem!$A$15:$A$20,0),MATCH($B2040,CachTinhDiem!$B$14:$E$14,0))-1)*9/4,1)</f>
        <v>3.3</v>
      </c>
      <c r="M2040" s="19">
        <f t="shared" si="31"/>
        <v>0</v>
      </c>
      <c r="N2040" s="23">
        <f>MAX(0,1-M2040*CachTinhDiem!$B$25)</f>
        <v>1</v>
      </c>
      <c r="O2040" s="20">
        <f>ROUND((CachTinhDiem!$B$23*K2040+CachTinhDiem!$B$24*L2040)*N2040,1)</f>
        <v>3.6</v>
      </c>
      <c r="P2040" s="19" t="s">
        <v>3227</v>
      </c>
    </row>
    <row r="2041" spans="1:16" ht="15" customHeight="1" x14ac:dyDescent="0.35">
      <c r="A2041" s="18" t="s">
        <v>1199</v>
      </c>
      <c r="B2041" s="18" t="s">
        <v>3224</v>
      </c>
      <c r="C2041" s="18" t="s">
        <v>115</v>
      </c>
      <c r="D2041" s="19">
        <v>5</v>
      </c>
      <c r="E2041" s="19">
        <v>13</v>
      </c>
      <c r="F2041" s="19">
        <v>12</v>
      </c>
      <c r="G2041" s="19">
        <v>4</v>
      </c>
      <c r="H2041" s="19">
        <v>1</v>
      </c>
      <c r="I2041" s="19">
        <v>3</v>
      </c>
      <c r="J2041" s="19">
        <v>3</v>
      </c>
      <c r="K2041" s="20">
        <f>ROUND(1+(SUMPRODUCT(INDEX(CachTinhDiem!$B$8:$E$11,MATCH($B2041,CachTinhDiem!$A$8:$A$11,0),0),$G2041:$J2041)-1)*9/4,1)</f>
        <v>5.0999999999999996</v>
      </c>
      <c r="L2041" s="20">
        <f>ROUND(1+(INDEX(CachTinhDiem!$B$15:$E$20,MATCH($C2041,CachTinhDiem!$A$15:$A$20,0),MATCH($B2041,CachTinhDiem!$B$14:$E$14,0))-1)*9/4,1)</f>
        <v>7.8</v>
      </c>
      <c r="M2041" s="19">
        <f t="shared" si="31"/>
        <v>0</v>
      </c>
      <c r="N2041" s="23">
        <f>MAX(0,1-M2041*CachTinhDiem!$B$25)</f>
        <v>1</v>
      </c>
      <c r="O2041" s="20">
        <f>ROUND((CachTinhDiem!$B$23*K2041+CachTinhDiem!$B$24*L2041)*N2041,1)</f>
        <v>5.9</v>
      </c>
      <c r="P2041" s="19" t="s">
        <v>3227</v>
      </c>
    </row>
    <row r="2042" spans="1:16" ht="15" customHeight="1" x14ac:dyDescent="0.35">
      <c r="A2042" s="18" t="s">
        <v>1059</v>
      </c>
      <c r="B2042" s="18" t="s">
        <v>3226</v>
      </c>
      <c r="C2042" s="18" t="s">
        <v>115</v>
      </c>
      <c r="D2042" s="19">
        <v>10</v>
      </c>
      <c r="E2042" s="19">
        <v>26</v>
      </c>
      <c r="F2042" s="19">
        <v>13</v>
      </c>
      <c r="G2042" s="19">
        <v>3</v>
      </c>
      <c r="H2042" s="19">
        <v>2</v>
      </c>
      <c r="I2042" s="19">
        <v>3</v>
      </c>
      <c r="J2042" s="19">
        <v>2</v>
      </c>
      <c r="K2042" s="20">
        <f>ROUND(1+(SUMPRODUCT(INDEX(CachTinhDiem!$B$8:$E$11,MATCH($B2042,CachTinhDiem!$A$8:$A$11,0),0),$G2042:$J2042)-1)*9/4,1)</f>
        <v>4.4000000000000004</v>
      </c>
      <c r="L2042" s="20">
        <f>ROUND(1+(INDEX(CachTinhDiem!$B$15:$E$20,MATCH($C2042,CachTinhDiem!$A$15:$A$20,0),MATCH($B2042,CachTinhDiem!$B$14:$E$14,0))-1)*9/4,1)</f>
        <v>10</v>
      </c>
      <c r="M2042" s="19">
        <f t="shared" si="31"/>
        <v>0</v>
      </c>
      <c r="N2042" s="23">
        <f>MAX(0,1-M2042*CachTinhDiem!$B$25)</f>
        <v>1</v>
      </c>
      <c r="O2042" s="20">
        <f>ROUND((CachTinhDiem!$B$23*K2042+CachTinhDiem!$B$24*L2042)*N2042,1)</f>
        <v>6.1</v>
      </c>
      <c r="P2042" s="19" t="s">
        <v>3225</v>
      </c>
    </row>
    <row r="2043" spans="1:16" ht="15" customHeight="1" x14ac:dyDescent="0.35">
      <c r="A2043" s="18" t="s">
        <v>2390</v>
      </c>
      <c r="B2043" s="18" t="s">
        <v>3229</v>
      </c>
      <c r="C2043" s="18" t="s">
        <v>150</v>
      </c>
      <c r="D2043" s="19">
        <v>25</v>
      </c>
      <c r="E2043" s="19">
        <v>40</v>
      </c>
      <c r="F2043" s="19">
        <v>22</v>
      </c>
      <c r="G2043" s="19">
        <v>1</v>
      </c>
      <c r="H2043" s="19">
        <v>5</v>
      </c>
      <c r="I2043" s="19">
        <v>2</v>
      </c>
      <c r="J2043" s="19">
        <v>3</v>
      </c>
      <c r="K2043" s="20">
        <f>ROUND(1+(SUMPRODUCT(INDEX(CachTinhDiem!$B$8:$E$11,MATCH($B2043,CachTinhDiem!$A$8:$A$11,0),0),$G2043:$J2043)-1)*9/4,1)</f>
        <v>5.7</v>
      </c>
      <c r="L2043" s="20">
        <f>ROUND(1+(INDEX(CachTinhDiem!$B$15:$E$20,MATCH($C2043,CachTinhDiem!$A$15:$A$20,0),MATCH($B2043,CachTinhDiem!$B$14:$E$14,0))-1)*9/4,1)</f>
        <v>7.8</v>
      </c>
      <c r="M2043" s="19">
        <f t="shared" si="31"/>
        <v>3</v>
      </c>
      <c r="N2043" s="23">
        <f>MAX(0,1-M2043*CachTinhDiem!$B$25)</f>
        <v>0.7</v>
      </c>
      <c r="O2043" s="20">
        <f>ROUND((CachTinhDiem!$B$23*K2043+CachTinhDiem!$B$24*L2043)*N2043,1)</f>
        <v>4.4000000000000004</v>
      </c>
      <c r="P2043" s="19" t="s">
        <v>3225</v>
      </c>
    </row>
    <row r="2044" spans="1:16" ht="15" customHeight="1" x14ac:dyDescent="0.35">
      <c r="A2044" s="18" t="s">
        <v>1323</v>
      </c>
      <c r="B2044" s="18" t="s">
        <v>3226</v>
      </c>
      <c r="C2044" s="18" t="s">
        <v>115</v>
      </c>
      <c r="D2044" s="19">
        <v>12</v>
      </c>
      <c r="E2044" s="19">
        <v>30</v>
      </c>
      <c r="F2044" s="19">
        <v>17</v>
      </c>
      <c r="G2044" s="19">
        <v>2</v>
      </c>
      <c r="H2044" s="19">
        <v>3</v>
      </c>
      <c r="I2044" s="19">
        <v>4</v>
      </c>
      <c r="J2044" s="19">
        <v>3</v>
      </c>
      <c r="K2044" s="20">
        <f>ROUND(1+(SUMPRODUCT(INDEX(CachTinhDiem!$B$8:$E$11,MATCH($B2044,CachTinhDiem!$A$8:$A$11,0),0),$G2044:$J2044)-1)*9/4,1)</f>
        <v>6.6</v>
      </c>
      <c r="L2044" s="20">
        <f>ROUND(1+(INDEX(CachTinhDiem!$B$15:$E$20,MATCH($C2044,CachTinhDiem!$A$15:$A$20,0),MATCH($B2044,CachTinhDiem!$B$14:$E$14,0))-1)*9/4,1)</f>
        <v>10</v>
      </c>
      <c r="M2044" s="19">
        <f t="shared" si="31"/>
        <v>0</v>
      </c>
      <c r="N2044" s="23">
        <f>MAX(0,1-M2044*CachTinhDiem!$B$25)</f>
        <v>1</v>
      </c>
      <c r="O2044" s="20">
        <f>ROUND((CachTinhDiem!$B$23*K2044+CachTinhDiem!$B$24*L2044)*N2044,1)</f>
        <v>7.6</v>
      </c>
      <c r="P2044" s="19" t="s">
        <v>3225</v>
      </c>
    </row>
    <row r="2045" spans="1:16" ht="15" customHeight="1" x14ac:dyDescent="0.35">
      <c r="A2045" s="18" t="s">
        <v>2396</v>
      </c>
      <c r="B2045" s="18" t="s">
        <v>3228</v>
      </c>
      <c r="C2045" s="18" t="s">
        <v>103</v>
      </c>
      <c r="D2045" s="19">
        <v>20</v>
      </c>
      <c r="E2045" s="19">
        <v>35</v>
      </c>
      <c r="F2045" s="19">
        <v>29</v>
      </c>
      <c r="G2045" s="19">
        <v>2</v>
      </c>
      <c r="H2045" s="19">
        <v>3</v>
      </c>
      <c r="I2045" s="19">
        <v>3</v>
      </c>
      <c r="J2045" s="19">
        <v>5</v>
      </c>
      <c r="K2045" s="20">
        <f>ROUND(1+(SUMPRODUCT(INDEX(CachTinhDiem!$B$8:$E$11,MATCH($B2045,CachTinhDiem!$A$8:$A$11,0),0),$G2045:$J2045)-1)*9/4,1)</f>
        <v>8.1999999999999993</v>
      </c>
      <c r="L2045" s="20">
        <f>ROUND(1+(INDEX(CachTinhDiem!$B$15:$E$20,MATCH($C2045,CachTinhDiem!$A$15:$A$20,0),MATCH($B2045,CachTinhDiem!$B$14:$E$14,0))-1)*9/4,1)</f>
        <v>10</v>
      </c>
      <c r="M2045" s="19">
        <f t="shared" si="31"/>
        <v>0</v>
      </c>
      <c r="N2045" s="23">
        <f>MAX(0,1-M2045*CachTinhDiem!$B$25)</f>
        <v>1</v>
      </c>
      <c r="O2045" s="20">
        <f>ROUND((CachTinhDiem!$B$23*K2045+CachTinhDiem!$B$24*L2045)*N2045,1)</f>
        <v>8.6999999999999993</v>
      </c>
      <c r="P2045" s="19" t="s">
        <v>3227</v>
      </c>
    </row>
    <row r="2046" spans="1:16" ht="15" customHeight="1" x14ac:dyDescent="0.35">
      <c r="A2046" s="18" t="s">
        <v>3190</v>
      </c>
      <c r="B2046" s="18" t="s">
        <v>3229</v>
      </c>
      <c r="C2046" s="18" t="s">
        <v>115</v>
      </c>
      <c r="D2046" s="19">
        <v>18</v>
      </c>
      <c r="E2046" s="19">
        <v>39</v>
      </c>
      <c r="F2046" s="19">
        <v>10</v>
      </c>
      <c r="G2046" s="19">
        <v>2</v>
      </c>
      <c r="H2046" s="19">
        <v>2</v>
      </c>
      <c r="I2046" s="19">
        <v>3</v>
      </c>
      <c r="J2046" s="19">
        <v>4</v>
      </c>
      <c r="K2046" s="20">
        <f>ROUND(1+(SUMPRODUCT(INDEX(CachTinhDiem!$B$8:$E$11,MATCH($B2046,CachTinhDiem!$A$8:$A$11,0),0),$G2046:$J2046)-1)*9/4,1)</f>
        <v>5.3</v>
      </c>
      <c r="L2046" s="20">
        <f>ROUND(1+(INDEX(CachTinhDiem!$B$15:$E$20,MATCH($C2046,CachTinhDiem!$A$15:$A$20,0),MATCH($B2046,CachTinhDiem!$B$14:$E$14,0))-1)*9/4,1)</f>
        <v>10</v>
      </c>
      <c r="M2046" s="19">
        <f t="shared" si="31"/>
        <v>8</v>
      </c>
      <c r="N2046" s="23">
        <f>MAX(0,1-M2046*CachTinhDiem!$B$25)</f>
        <v>0.19999999999999996</v>
      </c>
      <c r="O2046" s="20">
        <f>ROUND((CachTinhDiem!$B$23*K2046+CachTinhDiem!$B$24*L2046)*N2046,1)</f>
        <v>1.3</v>
      </c>
      <c r="P2046" s="19" t="s">
        <v>3227</v>
      </c>
    </row>
    <row r="2047" spans="1:16" ht="15" customHeight="1" x14ac:dyDescent="0.35">
      <c r="A2047" s="18" t="s">
        <v>2424</v>
      </c>
      <c r="B2047" s="18" t="s">
        <v>3228</v>
      </c>
      <c r="C2047" s="18" t="s">
        <v>150</v>
      </c>
      <c r="D2047" s="19">
        <v>24</v>
      </c>
      <c r="E2047" s="19">
        <v>40</v>
      </c>
      <c r="F2047" s="19">
        <v>40</v>
      </c>
      <c r="G2047" s="19">
        <v>1</v>
      </c>
      <c r="H2047" s="19">
        <v>5</v>
      </c>
      <c r="I2047" s="19">
        <v>1</v>
      </c>
      <c r="J2047" s="19">
        <v>3</v>
      </c>
      <c r="K2047" s="20">
        <f>ROUND(1+(SUMPRODUCT(INDEX(CachTinhDiem!$B$8:$E$11,MATCH($B2047,CachTinhDiem!$A$8:$A$11,0),0),$G2047:$J2047)-1)*9/4,1)</f>
        <v>5.5</v>
      </c>
      <c r="L2047" s="20">
        <f>ROUND(1+(INDEX(CachTinhDiem!$B$15:$E$20,MATCH($C2047,CachTinhDiem!$A$15:$A$20,0),MATCH($B2047,CachTinhDiem!$B$14:$E$14,0))-1)*9/4,1)</f>
        <v>5.5</v>
      </c>
      <c r="M2047" s="19">
        <f t="shared" si="31"/>
        <v>0</v>
      </c>
      <c r="N2047" s="23">
        <f>MAX(0,1-M2047*CachTinhDiem!$B$25)</f>
        <v>1</v>
      </c>
      <c r="O2047" s="20">
        <f>ROUND((CachTinhDiem!$B$23*K2047+CachTinhDiem!$B$24*L2047)*N2047,1)</f>
        <v>5.5</v>
      </c>
      <c r="P2047" s="19" t="s">
        <v>3227</v>
      </c>
    </row>
    <row r="2048" spans="1:16" ht="15" customHeight="1" x14ac:dyDescent="0.35">
      <c r="A2048" s="18" t="s">
        <v>2494</v>
      </c>
      <c r="B2048" s="18" t="s">
        <v>3229</v>
      </c>
      <c r="C2048" s="18" t="s">
        <v>150</v>
      </c>
      <c r="D2048" s="19">
        <v>25</v>
      </c>
      <c r="E2048" s="19">
        <v>40</v>
      </c>
      <c r="F2048" s="19">
        <v>32</v>
      </c>
      <c r="G2048" s="19">
        <v>1</v>
      </c>
      <c r="H2048" s="19">
        <v>5</v>
      </c>
      <c r="I2048" s="19">
        <v>2</v>
      </c>
      <c r="J2048" s="19">
        <v>3</v>
      </c>
      <c r="K2048" s="20">
        <f>ROUND(1+(SUMPRODUCT(INDEX(CachTinhDiem!$B$8:$E$11,MATCH($B2048,CachTinhDiem!$A$8:$A$11,0),0),$G2048:$J2048)-1)*9/4,1)</f>
        <v>5.7</v>
      </c>
      <c r="L2048" s="20">
        <f>ROUND(1+(INDEX(CachTinhDiem!$B$15:$E$20,MATCH($C2048,CachTinhDiem!$A$15:$A$20,0),MATCH($B2048,CachTinhDiem!$B$14:$E$14,0))-1)*9/4,1)</f>
        <v>7.8</v>
      </c>
      <c r="M2048" s="19">
        <f t="shared" si="31"/>
        <v>0</v>
      </c>
      <c r="N2048" s="23">
        <f>MAX(0,1-M2048*CachTinhDiem!$B$25)</f>
        <v>1</v>
      </c>
      <c r="O2048" s="20">
        <f>ROUND((CachTinhDiem!$B$23*K2048+CachTinhDiem!$B$24*L2048)*N2048,1)</f>
        <v>6.3</v>
      </c>
      <c r="P2048" s="19" t="s">
        <v>3225</v>
      </c>
    </row>
    <row r="2049" spans="1:16" ht="15" customHeight="1" x14ac:dyDescent="0.35">
      <c r="A2049" s="18" t="s">
        <v>1115</v>
      </c>
      <c r="B2049" s="18" t="s">
        <v>3229</v>
      </c>
      <c r="C2049" s="18" t="s">
        <v>115</v>
      </c>
      <c r="D2049" s="19">
        <v>9</v>
      </c>
      <c r="E2049" s="19">
        <v>25</v>
      </c>
      <c r="F2049" s="19">
        <v>39</v>
      </c>
      <c r="G2049" s="19">
        <v>3</v>
      </c>
      <c r="H2049" s="19">
        <v>2</v>
      </c>
      <c r="I2049" s="19">
        <v>4</v>
      </c>
      <c r="J2049" s="19">
        <v>4</v>
      </c>
      <c r="K2049" s="20">
        <f>ROUND(1+(SUMPRODUCT(INDEX(CachTinhDiem!$B$8:$E$11,MATCH($B2049,CachTinhDiem!$A$8:$A$11,0),0),$G2049:$J2049)-1)*9/4,1)</f>
        <v>6.2</v>
      </c>
      <c r="L2049" s="20">
        <f>ROUND(1+(INDEX(CachTinhDiem!$B$15:$E$20,MATCH($C2049,CachTinhDiem!$A$15:$A$20,0),MATCH($B2049,CachTinhDiem!$B$14:$E$14,0))-1)*9/4,1)</f>
        <v>10</v>
      </c>
      <c r="M2049" s="19">
        <f t="shared" si="31"/>
        <v>14</v>
      </c>
      <c r="N2049" s="23">
        <f>MAX(0,1-M2049*CachTinhDiem!$B$25)</f>
        <v>0</v>
      </c>
      <c r="O2049" s="20">
        <f>ROUND((CachTinhDiem!$B$23*K2049+CachTinhDiem!$B$24*L2049)*N2049,1)</f>
        <v>0</v>
      </c>
      <c r="P2049" s="19" t="s">
        <v>3227</v>
      </c>
    </row>
    <row r="2050" spans="1:16" ht="15" customHeight="1" x14ac:dyDescent="0.35">
      <c r="A2050" s="18" t="s">
        <v>686</v>
      </c>
      <c r="B2050" s="18" t="s">
        <v>3228</v>
      </c>
      <c r="C2050" s="18" t="s">
        <v>90</v>
      </c>
      <c r="D2050" s="19">
        <v>9</v>
      </c>
      <c r="E2050" s="19">
        <v>24</v>
      </c>
      <c r="F2050" s="19">
        <v>38</v>
      </c>
      <c r="G2050" s="19">
        <v>3</v>
      </c>
      <c r="H2050" s="19">
        <v>3</v>
      </c>
      <c r="I2050" s="19">
        <v>4</v>
      </c>
      <c r="J2050" s="19">
        <v>2</v>
      </c>
      <c r="K2050" s="20">
        <f>ROUND(1+(SUMPRODUCT(INDEX(CachTinhDiem!$B$8:$E$11,MATCH($B2050,CachTinhDiem!$A$8:$A$11,0),0),$G2050:$J2050)-1)*9/4,1)</f>
        <v>4.5999999999999996</v>
      </c>
      <c r="L2050" s="20">
        <f>ROUND(1+(INDEX(CachTinhDiem!$B$15:$E$20,MATCH($C2050,CachTinhDiem!$A$15:$A$20,0),MATCH($B2050,CachTinhDiem!$B$14:$E$14,0))-1)*9/4,1)</f>
        <v>3.3</v>
      </c>
      <c r="M2050" s="19">
        <f t="shared" ref="M2050:M2113" si="32">MAX(0,$D2050-$F2050,$F2050-$E2050)</f>
        <v>14</v>
      </c>
      <c r="N2050" s="23">
        <f>MAX(0,1-M2050*CachTinhDiem!$B$25)</f>
        <v>0</v>
      </c>
      <c r="O2050" s="20">
        <f>ROUND((CachTinhDiem!$B$23*K2050+CachTinhDiem!$B$24*L2050)*N2050,1)</f>
        <v>0</v>
      </c>
      <c r="P2050" s="19" t="s">
        <v>3225</v>
      </c>
    </row>
    <row r="2051" spans="1:16" ht="15" customHeight="1" x14ac:dyDescent="0.35">
      <c r="A2051" s="18" t="s">
        <v>3038</v>
      </c>
      <c r="B2051" s="18" t="s">
        <v>3228</v>
      </c>
      <c r="C2051" s="18" t="s">
        <v>110</v>
      </c>
      <c r="D2051" s="19">
        <v>17</v>
      </c>
      <c r="E2051" s="19">
        <v>38</v>
      </c>
      <c r="F2051" s="19">
        <v>12</v>
      </c>
      <c r="G2051" s="19">
        <v>2</v>
      </c>
      <c r="H2051" s="19">
        <v>3</v>
      </c>
      <c r="I2051" s="19">
        <v>3</v>
      </c>
      <c r="J2051" s="19">
        <v>4</v>
      </c>
      <c r="K2051" s="20">
        <f>ROUND(1+(SUMPRODUCT(INDEX(CachTinhDiem!$B$8:$E$11,MATCH($B2051,CachTinhDiem!$A$8:$A$11,0),0),$G2051:$J2051)-1)*9/4,1)</f>
        <v>6.9</v>
      </c>
      <c r="L2051" s="20">
        <f>ROUND(1+(INDEX(CachTinhDiem!$B$15:$E$20,MATCH($C2051,CachTinhDiem!$A$15:$A$20,0),MATCH($B2051,CachTinhDiem!$B$14:$E$14,0))-1)*9/4,1)</f>
        <v>7.8</v>
      </c>
      <c r="M2051" s="19">
        <f t="shared" si="32"/>
        <v>5</v>
      </c>
      <c r="N2051" s="23">
        <f>MAX(0,1-M2051*CachTinhDiem!$B$25)</f>
        <v>0.5</v>
      </c>
      <c r="O2051" s="20">
        <f>ROUND((CachTinhDiem!$B$23*K2051+CachTinhDiem!$B$24*L2051)*N2051,1)</f>
        <v>3.6</v>
      </c>
      <c r="P2051" s="19" t="s">
        <v>3227</v>
      </c>
    </row>
    <row r="2052" spans="1:16" ht="15" customHeight="1" x14ac:dyDescent="0.35">
      <c r="A2052" s="18" t="s">
        <v>2720</v>
      </c>
      <c r="B2052" s="18" t="s">
        <v>3228</v>
      </c>
      <c r="C2052" s="18" t="s">
        <v>90</v>
      </c>
      <c r="D2052" s="19">
        <v>5</v>
      </c>
      <c r="E2052" s="19">
        <v>20</v>
      </c>
      <c r="F2052" s="19">
        <v>15</v>
      </c>
      <c r="G2052" s="19">
        <v>4</v>
      </c>
      <c r="H2052" s="19">
        <v>1</v>
      </c>
      <c r="I2052" s="19">
        <v>4</v>
      </c>
      <c r="J2052" s="19">
        <v>4</v>
      </c>
      <c r="K2052" s="20">
        <f>ROUND(1+(SUMPRODUCT(INDEX(CachTinhDiem!$B$8:$E$11,MATCH($B2052,CachTinhDiem!$A$8:$A$11,0),0),$G2052:$J2052)-1)*9/4,1)</f>
        <v>6.4</v>
      </c>
      <c r="L2052" s="20">
        <f>ROUND(1+(INDEX(CachTinhDiem!$B$15:$E$20,MATCH($C2052,CachTinhDiem!$A$15:$A$20,0),MATCH($B2052,CachTinhDiem!$B$14:$E$14,0))-1)*9/4,1)</f>
        <v>3.3</v>
      </c>
      <c r="M2052" s="19">
        <f t="shared" si="32"/>
        <v>0</v>
      </c>
      <c r="N2052" s="23">
        <f>MAX(0,1-M2052*CachTinhDiem!$B$25)</f>
        <v>1</v>
      </c>
      <c r="O2052" s="20">
        <f>ROUND((CachTinhDiem!$B$23*K2052+CachTinhDiem!$B$24*L2052)*N2052,1)</f>
        <v>5.5</v>
      </c>
      <c r="P2052" s="19" t="s">
        <v>3227</v>
      </c>
    </row>
    <row r="2053" spans="1:16" ht="15" customHeight="1" x14ac:dyDescent="0.35">
      <c r="A2053" s="18" t="s">
        <v>511</v>
      </c>
      <c r="B2053" s="18" t="s">
        <v>3228</v>
      </c>
      <c r="C2053" s="18" t="s">
        <v>115</v>
      </c>
      <c r="D2053" s="19">
        <v>19</v>
      </c>
      <c r="E2053" s="19">
        <v>38</v>
      </c>
      <c r="F2053" s="19">
        <v>22</v>
      </c>
      <c r="G2053" s="19">
        <v>2</v>
      </c>
      <c r="H2053" s="19">
        <v>5</v>
      </c>
      <c r="I2053" s="19">
        <v>3</v>
      </c>
      <c r="J2053" s="19">
        <v>4</v>
      </c>
      <c r="K2053" s="20">
        <f>ROUND(1+(SUMPRODUCT(INDEX(CachTinhDiem!$B$8:$E$11,MATCH($B2053,CachTinhDiem!$A$8:$A$11,0),0),$G2053:$J2053)-1)*9/4,1)</f>
        <v>7.8</v>
      </c>
      <c r="L2053" s="20">
        <f>ROUND(1+(INDEX(CachTinhDiem!$B$15:$E$20,MATCH($C2053,CachTinhDiem!$A$15:$A$20,0),MATCH($B2053,CachTinhDiem!$B$14:$E$14,0))-1)*9/4,1)</f>
        <v>5.5</v>
      </c>
      <c r="M2053" s="19">
        <f t="shared" si="32"/>
        <v>0</v>
      </c>
      <c r="N2053" s="23">
        <f>MAX(0,1-M2053*CachTinhDiem!$B$25)</f>
        <v>1</v>
      </c>
      <c r="O2053" s="20">
        <f>ROUND((CachTinhDiem!$B$23*K2053+CachTinhDiem!$B$24*L2053)*N2053,1)</f>
        <v>7.1</v>
      </c>
      <c r="P2053" s="19" t="s">
        <v>3225</v>
      </c>
    </row>
    <row r="2054" spans="1:16" ht="15" customHeight="1" x14ac:dyDescent="0.35">
      <c r="A2054" s="18" t="s">
        <v>1852</v>
      </c>
      <c r="B2054" s="18" t="s">
        <v>3228</v>
      </c>
      <c r="C2054" s="18" t="s">
        <v>150</v>
      </c>
      <c r="D2054" s="19">
        <v>12</v>
      </c>
      <c r="E2054" s="19">
        <v>30</v>
      </c>
      <c r="F2054" s="19">
        <v>36</v>
      </c>
      <c r="G2054" s="19">
        <v>3</v>
      </c>
      <c r="H2054" s="19">
        <v>3</v>
      </c>
      <c r="I2054" s="19">
        <v>4</v>
      </c>
      <c r="J2054" s="19">
        <v>1</v>
      </c>
      <c r="K2054" s="20">
        <f>ROUND(1+(SUMPRODUCT(INDEX(CachTinhDiem!$B$8:$E$11,MATCH($B2054,CachTinhDiem!$A$8:$A$11,0),0),$G2054:$J2054)-1)*9/4,1)</f>
        <v>3.3</v>
      </c>
      <c r="L2054" s="20">
        <f>ROUND(1+(INDEX(CachTinhDiem!$B$15:$E$20,MATCH($C2054,CachTinhDiem!$A$15:$A$20,0),MATCH($B2054,CachTinhDiem!$B$14:$E$14,0))-1)*9/4,1)</f>
        <v>5.5</v>
      </c>
      <c r="M2054" s="19">
        <f t="shared" si="32"/>
        <v>6</v>
      </c>
      <c r="N2054" s="23">
        <f>MAX(0,1-M2054*CachTinhDiem!$B$25)</f>
        <v>0.39999999999999991</v>
      </c>
      <c r="O2054" s="20">
        <f>ROUND((CachTinhDiem!$B$23*K2054+CachTinhDiem!$B$24*L2054)*N2054,1)</f>
        <v>1.6</v>
      </c>
      <c r="P2054" s="19" t="s">
        <v>3227</v>
      </c>
    </row>
    <row r="2055" spans="1:16" ht="15" customHeight="1" x14ac:dyDescent="0.35">
      <c r="A2055" s="18" t="s">
        <v>1555</v>
      </c>
      <c r="B2055" s="18" t="s">
        <v>3224</v>
      </c>
      <c r="C2055" s="18" t="s">
        <v>138</v>
      </c>
      <c r="D2055" s="19">
        <v>15</v>
      </c>
      <c r="E2055" s="19">
        <v>30</v>
      </c>
      <c r="F2055" s="19">
        <v>8</v>
      </c>
      <c r="G2055" s="19">
        <v>2</v>
      </c>
      <c r="H2055" s="19">
        <v>3</v>
      </c>
      <c r="I2055" s="19">
        <v>5</v>
      </c>
      <c r="J2055" s="19">
        <v>3</v>
      </c>
      <c r="K2055" s="20">
        <f>ROUND(1+(SUMPRODUCT(INDEX(CachTinhDiem!$B$8:$E$11,MATCH($B2055,CachTinhDiem!$A$8:$A$11,0),0),$G2055:$J2055)-1)*9/4,1)</f>
        <v>7.3</v>
      </c>
      <c r="L2055" s="20">
        <f>ROUND(1+(INDEX(CachTinhDiem!$B$15:$E$20,MATCH($C2055,CachTinhDiem!$A$15:$A$20,0),MATCH($B2055,CachTinhDiem!$B$14:$E$14,0))-1)*9/4,1)</f>
        <v>10</v>
      </c>
      <c r="M2055" s="19">
        <f t="shared" si="32"/>
        <v>7</v>
      </c>
      <c r="N2055" s="23">
        <f>MAX(0,1-M2055*CachTinhDiem!$B$25)</f>
        <v>0.29999999999999993</v>
      </c>
      <c r="O2055" s="20">
        <f>ROUND((CachTinhDiem!$B$23*K2055+CachTinhDiem!$B$24*L2055)*N2055,1)</f>
        <v>2.4</v>
      </c>
      <c r="P2055" s="19" t="s">
        <v>3227</v>
      </c>
    </row>
    <row r="2056" spans="1:16" ht="15" customHeight="1" x14ac:dyDescent="0.35">
      <c r="A2056" s="18" t="s">
        <v>491</v>
      </c>
      <c r="B2056" s="18" t="s">
        <v>3224</v>
      </c>
      <c r="C2056" s="18" t="s">
        <v>103</v>
      </c>
      <c r="D2056" s="19">
        <v>6</v>
      </c>
      <c r="E2056" s="19">
        <v>18</v>
      </c>
      <c r="F2056" s="19">
        <v>33</v>
      </c>
      <c r="G2056" s="19">
        <v>4</v>
      </c>
      <c r="H2056" s="19">
        <v>2</v>
      </c>
      <c r="I2056" s="19">
        <v>2</v>
      </c>
      <c r="J2056" s="19">
        <v>2</v>
      </c>
      <c r="K2056" s="20">
        <f>ROUND(1+(SUMPRODUCT(INDEX(CachTinhDiem!$B$8:$E$11,MATCH($B2056,CachTinhDiem!$A$8:$A$11,0),0),$G2056:$J2056)-1)*9/4,1)</f>
        <v>4.2</v>
      </c>
      <c r="L2056" s="20">
        <f>ROUND(1+(INDEX(CachTinhDiem!$B$15:$E$20,MATCH($C2056,CachTinhDiem!$A$15:$A$20,0),MATCH($B2056,CachTinhDiem!$B$14:$E$14,0))-1)*9/4,1)</f>
        <v>3.3</v>
      </c>
      <c r="M2056" s="19">
        <f t="shared" si="32"/>
        <v>15</v>
      </c>
      <c r="N2056" s="23">
        <f>MAX(0,1-M2056*CachTinhDiem!$B$25)</f>
        <v>0</v>
      </c>
      <c r="O2056" s="20">
        <f>ROUND((CachTinhDiem!$B$23*K2056+CachTinhDiem!$B$24*L2056)*N2056,1)</f>
        <v>0</v>
      </c>
      <c r="P2056" s="19" t="s">
        <v>3227</v>
      </c>
    </row>
    <row r="2057" spans="1:16" ht="15" customHeight="1" x14ac:dyDescent="0.35">
      <c r="A2057" s="18" t="s">
        <v>3012</v>
      </c>
      <c r="B2057" s="18" t="s">
        <v>3226</v>
      </c>
      <c r="C2057" s="18" t="s">
        <v>110</v>
      </c>
      <c r="D2057" s="19">
        <v>17</v>
      </c>
      <c r="E2057" s="19">
        <v>39</v>
      </c>
      <c r="F2057" s="19">
        <v>11</v>
      </c>
      <c r="G2057" s="19">
        <v>2</v>
      </c>
      <c r="H2057" s="19">
        <v>3</v>
      </c>
      <c r="I2057" s="19">
        <v>4</v>
      </c>
      <c r="J2057" s="19">
        <v>3</v>
      </c>
      <c r="K2057" s="20">
        <f>ROUND(1+(SUMPRODUCT(INDEX(CachTinhDiem!$B$8:$E$11,MATCH($B2057,CachTinhDiem!$A$8:$A$11,0),0),$G2057:$J2057)-1)*9/4,1)</f>
        <v>6.6</v>
      </c>
      <c r="L2057" s="20">
        <f>ROUND(1+(INDEX(CachTinhDiem!$B$15:$E$20,MATCH($C2057,CachTinhDiem!$A$15:$A$20,0),MATCH($B2057,CachTinhDiem!$B$14:$E$14,0))-1)*9/4,1)</f>
        <v>5.5</v>
      </c>
      <c r="M2057" s="19">
        <f t="shared" si="32"/>
        <v>6</v>
      </c>
      <c r="N2057" s="23">
        <f>MAX(0,1-M2057*CachTinhDiem!$B$25)</f>
        <v>0.39999999999999991</v>
      </c>
      <c r="O2057" s="20">
        <f>ROUND((CachTinhDiem!$B$23*K2057+CachTinhDiem!$B$24*L2057)*N2057,1)</f>
        <v>2.5</v>
      </c>
      <c r="P2057" s="19" t="s">
        <v>3227</v>
      </c>
    </row>
    <row r="2058" spans="1:16" ht="15" customHeight="1" x14ac:dyDescent="0.35">
      <c r="A2058" s="18" t="s">
        <v>1110</v>
      </c>
      <c r="B2058" s="18" t="s">
        <v>3224</v>
      </c>
      <c r="C2058" s="18" t="s">
        <v>103</v>
      </c>
      <c r="D2058" s="19">
        <v>5</v>
      </c>
      <c r="E2058" s="19">
        <v>10</v>
      </c>
      <c r="F2058" s="19">
        <v>15</v>
      </c>
      <c r="G2058" s="19">
        <v>5</v>
      </c>
      <c r="H2058" s="19">
        <v>1</v>
      </c>
      <c r="I2058" s="19">
        <v>2</v>
      </c>
      <c r="J2058" s="19">
        <v>5</v>
      </c>
      <c r="K2058" s="20">
        <f>ROUND(1+(SUMPRODUCT(INDEX(CachTinhDiem!$B$8:$E$11,MATCH($B2058,CachTinhDiem!$A$8:$A$11,0),0),$G2058:$J2058)-1)*9/4,1)</f>
        <v>4.8</v>
      </c>
      <c r="L2058" s="20">
        <f>ROUND(1+(INDEX(CachTinhDiem!$B$15:$E$20,MATCH($C2058,CachTinhDiem!$A$15:$A$20,0),MATCH($B2058,CachTinhDiem!$B$14:$E$14,0))-1)*9/4,1)</f>
        <v>3.3</v>
      </c>
      <c r="M2058" s="19">
        <f t="shared" si="32"/>
        <v>5</v>
      </c>
      <c r="N2058" s="23">
        <f>MAX(0,1-M2058*CachTinhDiem!$B$25)</f>
        <v>0.5</v>
      </c>
      <c r="O2058" s="20">
        <f>ROUND((CachTinhDiem!$B$23*K2058+CachTinhDiem!$B$24*L2058)*N2058,1)</f>
        <v>2.2000000000000002</v>
      </c>
      <c r="P2058" s="19" t="s">
        <v>3227</v>
      </c>
    </row>
    <row r="2059" spans="1:16" ht="15" customHeight="1" x14ac:dyDescent="0.35">
      <c r="A2059" s="18" t="s">
        <v>1108</v>
      </c>
      <c r="B2059" s="18" t="s">
        <v>3228</v>
      </c>
      <c r="C2059" s="18" t="s">
        <v>103</v>
      </c>
      <c r="D2059" s="19">
        <v>15</v>
      </c>
      <c r="E2059" s="19">
        <v>31</v>
      </c>
      <c r="F2059" s="19">
        <v>13</v>
      </c>
      <c r="G2059" s="19">
        <v>2</v>
      </c>
      <c r="H2059" s="19">
        <v>5</v>
      </c>
      <c r="I2059" s="19">
        <v>2</v>
      </c>
      <c r="J2059" s="19">
        <v>4</v>
      </c>
      <c r="K2059" s="20">
        <f>ROUND(1+(SUMPRODUCT(INDEX(CachTinhDiem!$B$8:$E$11,MATCH($B2059,CachTinhDiem!$A$8:$A$11,0),0),$G2059:$J2059)-1)*9/4,1)</f>
        <v>7.3</v>
      </c>
      <c r="L2059" s="20">
        <f>ROUND(1+(INDEX(CachTinhDiem!$B$15:$E$20,MATCH($C2059,CachTinhDiem!$A$15:$A$20,0),MATCH($B2059,CachTinhDiem!$B$14:$E$14,0))-1)*9/4,1)</f>
        <v>10</v>
      </c>
      <c r="M2059" s="19">
        <f t="shared" si="32"/>
        <v>2</v>
      </c>
      <c r="N2059" s="23">
        <f>MAX(0,1-M2059*CachTinhDiem!$B$25)</f>
        <v>0.8</v>
      </c>
      <c r="O2059" s="20">
        <f>ROUND((CachTinhDiem!$B$23*K2059+CachTinhDiem!$B$24*L2059)*N2059,1)</f>
        <v>6.5</v>
      </c>
      <c r="P2059" s="19" t="s">
        <v>3227</v>
      </c>
    </row>
    <row r="2060" spans="1:16" ht="15" customHeight="1" x14ac:dyDescent="0.35">
      <c r="A2060" s="18" t="s">
        <v>363</v>
      </c>
      <c r="B2060" s="18" t="s">
        <v>3224</v>
      </c>
      <c r="C2060" s="18" t="s">
        <v>115</v>
      </c>
      <c r="D2060" s="19">
        <v>5</v>
      </c>
      <c r="E2060" s="19">
        <v>14</v>
      </c>
      <c r="F2060" s="19">
        <v>30</v>
      </c>
      <c r="G2060" s="19">
        <v>4</v>
      </c>
      <c r="H2060" s="19">
        <v>1</v>
      </c>
      <c r="I2060" s="19">
        <v>2</v>
      </c>
      <c r="J2060" s="19">
        <v>4</v>
      </c>
      <c r="K2060" s="20">
        <f>ROUND(1+(SUMPRODUCT(INDEX(CachTinhDiem!$B$8:$E$11,MATCH($B2060,CachTinhDiem!$A$8:$A$11,0),0),$G2060:$J2060)-1)*9/4,1)</f>
        <v>4.2</v>
      </c>
      <c r="L2060" s="20">
        <f>ROUND(1+(INDEX(CachTinhDiem!$B$15:$E$20,MATCH($C2060,CachTinhDiem!$A$15:$A$20,0),MATCH($B2060,CachTinhDiem!$B$14:$E$14,0))-1)*9/4,1)</f>
        <v>7.8</v>
      </c>
      <c r="M2060" s="19">
        <f t="shared" si="32"/>
        <v>16</v>
      </c>
      <c r="N2060" s="23">
        <f>MAX(0,1-M2060*CachTinhDiem!$B$25)</f>
        <v>0</v>
      </c>
      <c r="O2060" s="20">
        <f>ROUND((CachTinhDiem!$B$23*K2060+CachTinhDiem!$B$24*L2060)*N2060,1)</f>
        <v>0</v>
      </c>
      <c r="P2060" s="19" t="s">
        <v>3225</v>
      </c>
    </row>
    <row r="2061" spans="1:16" ht="15" customHeight="1" x14ac:dyDescent="0.35">
      <c r="A2061" s="18" t="s">
        <v>1636</v>
      </c>
      <c r="B2061" s="18" t="s">
        <v>3224</v>
      </c>
      <c r="C2061" s="18" t="s">
        <v>150</v>
      </c>
      <c r="D2061" s="19">
        <v>17</v>
      </c>
      <c r="E2061" s="19">
        <v>34</v>
      </c>
      <c r="F2061" s="19">
        <v>5</v>
      </c>
      <c r="G2061" s="19">
        <v>2</v>
      </c>
      <c r="H2061" s="19">
        <v>3</v>
      </c>
      <c r="I2061" s="19">
        <v>3</v>
      </c>
      <c r="J2061" s="19">
        <v>3</v>
      </c>
      <c r="K2061" s="20">
        <f>ROUND(1+(SUMPRODUCT(INDEX(CachTinhDiem!$B$8:$E$11,MATCH($B2061,CachTinhDiem!$A$8:$A$11,0),0),$G2061:$J2061)-1)*9/4,1)</f>
        <v>5.0999999999999996</v>
      </c>
      <c r="L2061" s="20">
        <f>ROUND(1+(INDEX(CachTinhDiem!$B$15:$E$20,MATCH($C2061,CachTinhDiem!$A$15:$A$20,0),MATCH($B2061,CachTinhDiem!$B$14:$E$14,0))-1)*9/4,1)</f>
        <v>3.3</v>
      </c>
      <c r="M2061" s="19">
        <f t="shared" si="32"/>
        <v>12</v>
      </c>
      <c r="N2061" s="23">
        <f>MAX(0,1-M2061*CachTinhDiem!$B$25)</f>
        <v>0</v>
      </c>
      <c r="O2061" s="20">
        <f>ROUND((CachTinhDiem!$B$23*K2061+CachTinhDiem!$B$24*L2061)*N2061,1)</f>
        <v>0</v>
      </c>
      <c r="P2061" s="19" t="s">
        <v>3227</v>
      </c>
    </row>
    <row r="2062" spans="1:16" ht="15" customHeight="1" x14ac:dyDescent="0.35">
      <c r="A2062" s="18" t="s">
        <v>2164</v>
      </c>
      <c r="B2062" s="18" t="s">
        <v>3224</v>
      </c>
      <c r="C2062" s="18" t="s">
        <v>150</v>
      </c>
      <c r="D2062" s="19">
        <v>5</v>
      </c>
      <c r="E2062" s="19">
        <v>15</v>
      </c>
      <c r="F2062" s="19">
        <v>21</v>
      </c>
      <c r="G2062" s="19">
        <v>4</v>
      </c>
      <c r="H2062" s="19">
        <v>1</v>
      </c>
      <c r="I2062" s="19">
        <v>2</v>
      </c>
      <c r="J2062" s="19">
        <v>3</v>
      </c>
      <c r="K2062" s="20">
        <f>ROUND(1+(SUMPRODUCT(INDEX(CachTinhDiem!$B$8:$E$11,MATCH($B2062,CachTinhDiem!$A$8:$A$11,0),0),$G2062:$J2062)-1)*9/4,1)</f>
        <v>3.9</v>
      </c>
      <c r="L2062" s="20">
        <f>ROUND(1+(INDEX(CachTinhDiem!$B$15:$E$20,MATCH($C2062,CachTinhDiem!$A$15:$A$20,0),MATCH($B2062,CachTinhDiem!$B$14:$E$14,0))-1)*9/4,1)</f>
        <v>3.3</v>
      </c>
      <c r="M2062" s="19">
        <f t="shared" si="32"/>
        <v>6</v>
      </c>
      <c r="N2062" s="23">
        <f>MAX(0,1-M2062*CachTinhDiem!$B$25)</f>
        <v>0.39999999999999991</v>
      </c>
      <c r="O2062" s="20">
        <f>ROUND((CachTinhDiem!$B$23*K2062+CachTinhDiem!$B$24*L2062)*N2062,1)</f>
        <v>1.5</v>
      </c>
      <c r="P2062" s="19" t="s">
        <v>3227</v>
      </c>
    </row>
    <row r="2063" spans="1:16" ht="15" customHeight="1" x14ac:dyDescent="0.35">
      <c r="A2063" s="18" t="s">
        <v>1365</v>
      </c>
      <c r="B2063" s="18" t="s">
        <v>3228</v>
      </c>
      <c r="C2063" s="18" t="s">
        <v>115</v>
      </c>
      <c r="D2063" s="19">
        <v>5</v>
      </c>
      <c r="E2063" s="19">
        <v>20</v>
      </c>
      <c r="F2063" s="19">
        <v>39</v>
      </c>
      <c r="G2063" s="19">
        <v>4</v>
      </c>
      <c r="H2063" s="19">
        <v>2</v>
      </c>
      <c r="I2063" s="19">
        <v>3</v>
      </c>
      <c r="J2063" s="19">
        <v>2</v>
      </c>
      <c r="K2063" s="20">
        <f>ROUND(1+(SUMPRODUCT(INDEX(CachTinhDiem!$B$8:$E$11,MATCH($B2063,CachTinhDiem!$A$8:$A$11,0),0),$G2063:$J2063)-1)*9/4,1)</f>
        <v>3.7</v>
      </c>
      <c r="L2063" s="20">
        <f>ROUND(1+(INDEX(CachTinhDiem!$B$15:$E$20,MATCH($C2063,CachTinhDiem!$A$15:$A$20,0),MATCH($B2063,CachTinhDiem!$B$14:$E$14,0))-1)*9/4,1)</f>
        <v>5.5</v>
      </c>
      <c r="M2063" s="19">
        <f t="shared" si="32"/>
        <v>19</v>
      </c>
      <c r="N2063" s="23">
        <f>MAX(0,1-M2063*CachTinhDiem!$B$25)</f>
        <v>0</v>
      </c>
      <c r="O2063" s="20">
        <f>ROUND((CachTinhDiem!$B$23*K2063+CachTinhDiem!$B$24*L2063)*N2063,1)</f>
        <v>0</v>
      </c>
      <c r="P2063" s="19" t="s">
        <v>3227</v>
      </c>
    </row>
    <row r="2064" spans="1:16" ht="15" customHeight="1" x14ac:dyDescent="0.35">
      <c r="A2064" s="18" t="s">
        <v>1681</v>
      </c>
      <c r="B2064" s="18" t="s">
        <v>3229</v>
      </c>
      <c r="C2064" s="18" t="s">
        <v>90</v>
      </c>
      <c r="D2064" s="19">
        <v>8</v>
      </c>
      <c r="E2064" s="19">
        <v>27</v>
      </c>
      <c r="F2064" s="19">
        <v>25</v>
      </c>
      <c r="G2064" s="19">
        <v>4</v>
      </c>
      <c r="H2064" s="19">
        <v>3</v>
      </c>
      <c r="I2064" s="19">
        <v>4</v>
      </c>
      <c r="J2064" s="19">
        <v>2</v>
      </c>
      <c r="K2064" s="20">
        <f>ROUND(1+(SUMPRODUCT(INDEX(CachTinhDiem!$B$8:$E$11,MATCH($B2064,CachTinhDiem!$A$8:$A$11,0),0),$G2064:$J2064)-1)*9/4,1)</f>
        <v>5.7</v>
      </c>
      <c r="L2064" s="20">
        <f>ROUND(1+(INDEX(CachTinhDiem!$B$15:$E$20,MATCH($C2064,CachTinhDiem!$A$15:$A$20,0),MATCH($B2064,CachTinhDiem!$B$14:$E$14,0))-1)*9/4,1)</f>
        <v>7.8</v>
      </c>
      <c r="M2064" s="19">
        <f t="shared" si="32"/>
        <v>0</v>
      </c>
      <c r="N2064" s="23">
        <f>MAX(0,1-M2064*CachTinhDiem!$B$25)</f>
        <v>1</v>
      </c>
      <c r="O2064" s="20">
        <f>ROUND((CachTinhDiem!$B$23*K2064+CachTinhDiem!$B$24*L2064)*N2064,1)</f>
        <v>6.3</v>
      </c>
      <c r="P2064" s="19" t="s">
        <v>3227</v>
      </c>
    </row>
    <row r="2065" spans="1:16" ht="15" customHeight="1" x14ac:dyDescent="0.35">
      <c r="A2065" s="18" t="s">
        <v>613</v>
      </c>
      <c r="B2065" s="18" t="s">
        <v>3229</v>
      </c>
      <c r="C2065" s="18" t="s">
        <v>90</v>
      </c>
      <c r="D2065" s="19">
        <v>20</v>
      </c>
      <c r="E2065" s="19">
        <v>36</v>
      </c>
      <c r="F2065" s="19">
        <v>27</v>
      </c>
      <c r="G2065" s="19">
        <v>2</v>
      </c>
      <c r="H2065" s="19">
        <v>4</v>
      </c>
      <c r="I2065" s="19">
        <v>3</v>
      </c>
      <c r="J2065" s="19">
        <v>2</v>
      </c>
      <c r="K2065" s="20">
        <f>ROUND(1+(SUMPRODUCT(INDEX(CachTinhDiem!$B$8:$E$11,MATCH($B2065,CachTinhDiem!$A$8:$A$11,0),0),$G2065:$J2065)-1)*9/4,1)</f>
        <v>5.3</v>
      </c>
      <c r="L2065" s="20">
        <f>ROUND(1+(INDEX(CachTinhDiem!$B$15:$E$20,MATCH($C2065,CachTinhDiem!$A$15:$A$20,0),MATCH($B2065,CachTinhDiem!$B$14:$E$14,0))-1)*9/4,1)</f>
        <v>7.8</v>
      </c>
      <c r="M2065" s="19">
        <f t="shared" si="32"/>
        <v>0</v>
      </c>
      <c r="N2065" s="23">
        <f>MAX(0,1-M2065*CachTinhDiem!$B$25)</f>
        <v>1</v>
      </c>
      <c r="O2065" s="20">
        <f>ROUND((CachTinhDiem!$B$23*K2065+CachTinhDiem!$B$24*L2065)*N2065,1)</f>
        <v>6.1</v>
      </c>
      <c r="P2065" s="19" t="s">
        <v>3227</v>
      </c>
    </row>
    <row r="2066" spans="1:16" ht="15" customHeight="1" x14ac:dyDescent="0.35">
      <c r="A2066" s="18" t="s">
        <v>2672</v>
      </c>
      <c r="B2066" s="18" t="s">
        <v>3229</v>
      </c>
      <c r="C2066" s="18" t="s">
        <v>90</v>
      </c>
      <c r="D2066" s="19">
        <v>5</v>
      </c>
      <c r="E2066" s="19">
        <v>38</v>
      </c>
      <c r="F2066" s="19">
        <v>22</v>
      </c>
      <c r="G2066" s="19">
        <v>4</v>
      </c>
      <c r="H2066" s="19">
        <v>1</v>
      </c>
      <c r="I2066" s="19">
        <v>4</v>
      </c>
      <c r="J2066" s="19">
        <v>3</v>
      </c>
      <c r="K2066" s="20">
        <f>ROUND(1+(SUMPRODUCT(INDEX(CachTinhDiem!$B$8:$E$11,MATCH($B2066,CachTinhDiem!$A$8:$A$11,0),0),$G2066:$J2066)-1)*9/4,1)</f>
        <v>5.0999999999999996</v>
      </c>
      <c r="L2066" s="20">
        <f>ROUND(1+(INDEX(CachTinhDiem!$B$15:$E$20,MATCH($C2066,CachTinhDiem!$A$15:$A$20,0),MATCH($B2066,CachTinhDiem!$B$14:$E$14,0))-1)*9/4,1)</f>
        <v>7.8</v>
      </c>
      <c r="M2066" s="19">
        <f t="shared" si="32"/>
        <v>0</v>
      </c>
      <c r="N2066" s="23">
        <f>MAX(0,1-M2066*CachTinhDiem!$B$25)</f>
        <v>1</v>
      </c>
      <c r="O2066" s="20">
        <f>ROUND((CachTinhDiem!$B$23*K2066+CachTinhDiem!$B$24*L2066)*N2066,1)</f>
        <v>5.9</v>
      </c>
      <c r="P2066" s="19" t="s">
        <v>3227</v>
      </c>
    </row>
    <row r="2067" spans="1:16" ht="15" customHeight="1" x14ac:dyDescent="0.35">
      <c r="A2067" s="18" t="s">
        <v>2608</v>
      </c>
      <c r="B2067" s="18" t="s">
        <v>3228</v>
      </c>
      <c r="C2067" s="18" t="s">
        <v>138</v>
      </c>
      <c r="D2067" s="19">
        <v>12</v>
      </c>
      <c r="E2067" s="19">
        <v>39</v>
      </c>
      <c r="F2067" s="19">
        <v>30</v>
      </c>
      <c r="G2067" s="19">
        <v>2</v>
      </c>
      <c r="H2067" s="19">
        <v>3</v>
      </c>
      <c r="I2067" s="19">
        <v>5</v>
      </c>
      <c r="J2067" s="19">
        <v>2</v>
      </c>
      <c r="K2067" s="20">
        <f>ROUND(1+(SUMPRODUCT(INDEX(CachTinhDiem!$B$8:$E$11,MATCH($B2067,CachTinhDiem!$A$8:$A$11,0),0),$G2067:$J2067)-1)*9/4,1)</f>
        <v>5.0999999999999996</v>
      </c>
      <c r="L2067" s="20">
        <f>ROUND(1+(INDEX(CachTinhDiem!$B$15:$E$20,MATCH($C2067,CachTinhDiem!$A$15:$A$20,0),MATCH($B2067,CachTinhDiem!$B$14:$E$14,0))-1)*9/4,1)</f>
        <v>1</v>
      </c>
      <c r="M2067" s="19">
        <f t="shared" si="32"/>
        <v>0</v>
      </c>
      <c r="N2067" s="23">
        <f>MAX(0,1-M2067*CachTinhDiem!$B$25)</f>
        <v>1</v>
      </c>
      <c r="O2067" s="20">
        <f>ROUND((CachTinhDiem!$B$23*K2067+CachTinhDiem!$B$24*L2067)*N2067,1)</f>
        <v>3.9</v>
      </c>
      <c r="P2067" s="19" t="s">
        <v>3227</v>
      </c>
    </row>
    <row r="2068" spans="1:16" ht="15" customHeight="1" x14ac:dyDescent="0.35">
      <c r="A2068" s="18" t="s">
        <v>1800</v>
      </c>
      <c r="B2068" s="18" t="s">
        <v>3224</v>
      </c>
      <c r="C2068" s="18" t="s">
        <v>103</v>
      </c>
      <c r="D2068" s="19">
        <v>5</v>
      </c>
      <c r="E2068" s="19">
        <v>15</v>
      </c>
      <c r="F2068" s="19">
        <v>33</v>
      </c>
      <c r="G2068" s="19">
        <v>4</v>
      </c>
      <c r="H2068" s="19">
        <v>1</v>
      </c>
      <c r="I2068" s="19">
        <v>2</v>
      </c>
      <c r="J2068" s="19">
        <v>4</v>
      </c>
      <c r="K2068" s="20">
        <f>ROUND(1+(SUMPRODUCT(INDEX(CachTinhDiem!$B$8:$E$11,MATCH($B2068,CachTinhDiem!$A$8:$A$11,0),0),$G2068:$J2068)-1)*9/4,1)</f>
        <v>4.2</v>
      </c>
      <c r="L2068" s="20">
        <f>ROUND(1+(INDEX(CachTinhDiem!$B$15:$E$20,MATCH($C2068,CachTinhDiem!$A$15:$A$20,0),MATCH($B2068,CachTinhDiem!$B$14:$E$14,0))-1)*9/4,1)</f>
        <v>3.3</v>
      </c>
      <c r="M2068" s="19">
        <f t="shared" si="32"/>
        <v>18</v>
      </c>
      <c r="N2068" s="23">
        <f>MAX(0,1-M2068*CachTinhDiem!$B$25)</f>
        <v>0</v>
      </c>
      <c r="O2068" s="20">
        <f>ROUND((CachTinhDiem!$B$23*K2068+CachTinhDiem!$B$24*L2068)*N2068,1)</f>
        <v>0</v>
      </c>
      <c r="P2068" s="19" t="s">
        <v>3227</v>
      </c>
    </row>
    <row r="2069" spans="1:16" ht="15" customHeight="1" x14ac:dyDescent="0.35">
      <c r="A2069" s="18" t="s">
        <v>3204</v>
      </c>
      <c r="B2069" s="18" t="s">
        <v>3224</v>
      </c>
      <c r="C2069" s="18" t="s">
        <v>90</v>
      </c>
      <c r="D2069" s="19">
        <v>24</v>
      </c>
      <c r="E2069" s="19">
        <v>40</v>
      </c>
      <c r="F2069" s="19">
        <v>23</v>
      </c>
      <c r="G2069" s="19">
        <v>1</v>
      </c>
      <c r="H2069" s="19">
        <v>3</v>
      </c>
      <c r="I2069" s="19">
        <v>4</v>
      </c>
      <c r="J2069" s="19">
        <v>3</v>
      </c>
      <c r="K2069" s="20">
        <f>ROUND(1+(SUMPRODUCT(INDEX(CachTinhDiem!$B$8:$E$11,MATCH($B2069,CachTinhDiem!$A$8:$A$11,0),0),$G2069:$J2069)-1)*9/4,1)</f>
        <v>5.7</v>
      </c>
      <c r="L2069" s="20">
        <f>ROUND(1+(INDEX(CachTinhDiem!$B$15:$E$20,MATCH($C2069,CachTinhDiem!$A$15:$A$20,0),MATCH($B2069,CachTinhDiem!$B$14:$E$14,0))-1)*9/4,1)</f>
        <v>5.5</v>
      </c>
      <c r="M2069" s="19">
        <f t="shared" si="32"/>
        <v>1</v>
      </c>
      <c r="N2069" s="23">
        <f>MAX(0,1-M2069*CachTinhDiem!$B$25)</f>
        <v>0.9</v>
      </c>
      <c r="O2069" s="20">
        <f>ROUND((CachTinhDiem!$B$23*K2069+CachTinhDiem!$B$24*L2069)*N2069,1)</f>
        <v>5.0999999999999996</v>
      </c>
      <c r="P2069" s="19" t="s">
        <v>3225</v>
      </c>
    </row>
    <row r="2070" spans="1:16" ht="15" customHeight="1" x14ac:dyDescent="0.35">
      <c r="A2070" s="18" t="s">
        <v>158</v>
      </c>
      <c r="B2070" s="18" t="s">
        <v>3229</v>
      </c>
      <c r="C2070" s="18" t="s">
        <v>90</v>
      </c>
      <c r="D2070" s="19">
        <v>20</v>
      </c>
      <c r="E2070" s="19">
        <v>37</v>
      </c>
      <c r="F2070" s="19">
        <v>13</v>
      </c>
      <c r="G2070" s="19">
        <v>2</v>
      </c>
      <c r="H2070" s="19">
        <v>5</v>
      </c>
      <c r="I2070" s="19">
        <v>2</v>
      </c>
      <c r="J2070" s="19">
        <v>2</v>
      </c>
      <c r="K2070" s="20">
        <f>ROUND(1+(SUMPRODUCT(INDEX(CachTinhDiem!$B$8:$E$11,MATCH($B2070,CachTinhDiem!$A$8:$A$11,0),0),$G2070:$J2070)-1)*9/4,1)</f>
        <v>5.3</v>
      </c>
      <c r="L2070" s="20">
        <f>ROUND(1+(INDEX(CachTinhDiem!$B$15:$E$20,MATCH($C2070,CachTinhDiem!$A$15:$A$20,0),MATCH($B2070,CachTinhDiem!$B$14:$E$14,0))-1)*9/4,1)</f>
        <v>7.8</v>
      </c>
      <c r="M2070" s="19">
        <f t="shared" si="32"/>
        <v>7</v>
      </c>
      <c r="N2070" s="23">
        <f>MAX(0,1-M2070*CachTinhDiem!$B$25)</f>
        <v>0.29999999999999993</v>
      </c>
      <c r="O2070" s="20">
        <f>ROUND((CachTinhDiem!$B$23*K2070+CachTinhDiem!$B$24*L2070)*N2070,1)</f>
        <v>1.8</v>
      </c>
      <c r="P2070" s="19" t="s">
        <v>3227</v>
      </c>
    </row>
    <row r="2071" spans="1:16" ht="15" customHeight="1" x14ac:dyDescent="0.35">
      <c r="A2071" s="18" t="s">
        <v>2847</v>
      </c>
      <c r="B2071" s="18" t="s">
        <v>3224</v>
      </c>
      <c r="C2071" s="18" t="s">
        <v>90</v>
      </c>
      <c r="D2071" s="19">
        <v>7</v>
      </c>
      <c r="E2071" s="19">
        <v>40</v>
      </c>
      <c r="F2071" s="19">
        <v>38</v>
      </c>
      <c r="G2071" s="19">
        <v>3</v>
      </c>
      <c r="H2071" s="19">
        <v>5</v>
      </c>
      <c r="I2071" s="19">
        <v>5</v>
      </c>
      <c r="J2071" s="19">
        <v>4</v>
      </c>
      <c r="K2071" s="20">
        <f>ROUND(1+(SUMPRODUCT(INDEX(CachTinhDiem!$B$8:$E$11,MATCH($B2071,CachTinhDiem!$A$8:$A$11,0),0),$G2071:$J2071)-1)*9/4,1)</f>
        <v>8.9</v>
      </c>
      <c r="L2071" s="20">
        <f>ROUND(1+(INDEX(CachTinhDiem!$B$15:$E$20,MATCH($C2071,CachTinhDiem!$A$15:$A$20,0),MATCH($B2071,CachTinhDiem!$B$14:$E$14,0))-1)*9/4,1)</f>
        <v>5.5</v>
      </c>
      <c r="M2071" s="19">
        <f t="shared" si="32"/>
        <v>0</v>
      </c>
      <c r="N2071" s="23">
        <f>MAX(0,1-M2071*CachTinhDiem!$B$25)</f>
        <v>1</v>
      </c>
      <c r="O2071" s="20">
        <f>ROUND((CachTinhDiem!$B$23*K2071+CachTinhDiem!$B$24*L2071)*N2071,1)</f>
        <v>7.9</v>
      </c>
      <c r="P2071" s="19" t="s">
        <v>3227</v>
      </c>
    </row>
    <row r="2072" spans="1:16" ht="15" customHeight="1" x14ac:dyDescent="0.35">
      <c r="A2072" s="18" t="s">
        <v>221</v>
      </c>
      <c r="B2072" s="18" t="s">
        <v>3229</v>
      </c>
      <c r="C2072" s="18" t="s">
        <v>150</v>
      </c>
      <c r="D2072" s="19">
        <v>5</v>
      </c>
      <c r="E2072" s="19">
        <v>19</v>
      </c>
      <c r="F2072" s="19">
        <v>36</v>
      </c>
      <c r="G2072" s="19">
        <v>4</v>
      </c>
      <c r="H2072" s="19">
        <v>1</v>
      </c>
      <c r="I2072" s="19">
        <v>2</v>
      </c>
      <c r="J2072" s="19">
        <v>3</v>
      </c>
      <c r="K2072" s="20">
        <f>ROUND(1+(SUMPRODUCT(INDEX(CachTinhDiem!$B$8:$E$11,MATCH($B2072,CachTinhDiem!$A$8:$A$11,0),0),$G2072:$J2072)-1)*9/4,1)</f>
        <v>3.7</v>
      </c>
      <c r="L2072" s="20">
        <f>ROUND(1+(INDEX(CachTinhDiem!$B$15:$E$20,MATCH($C2072,CachTinhDiem!$A$15:$A$20,0),MATCH($B2072,CachTinhDiem!$B$14:$E$14,0))-1)*9/4,1)</f>
        <v>7.8</v>
      </c>
      <c r="M2072" s="19">
        <f t="shared" si="32"/>
        <v>17</v>
      </c>
      <c r="N2072" s="23">
        <f>MAX(0,1-M2072*CachTinhDiem!$B$25)</f>
        <v>0</v>
      </c>
      <c r="O2072" s="20">
        <f>ROUND((CachTinhDiem!$B$23*K2072+CachTinhDiem!$B$24*L2072)*N2072,1)</f>
        <v>0</v>
      </c>
      <c r="P2072" s="19" t="s">
        <v>3225</v>
      </c>
    </row>
    <row r="2073" spans="1:16" ht="15" customHeight="1" x14ac:dyDescent="0.35">
      <c r="A2073" s="18" t="s">
        <v>2644</v>
      </c>
      <c r="B2073" s="18" t="s">
        <v>3226</v>
      </c>
      <c r="C2073" s="18" t="s">
        <v>115</v>
      </c>
      <c r="D2073" s="19">
        <v>16</v>
      </c>
      <c r="E2073" s="19">
        <v>36</v>
      </c>
      <c r="F2073" s="19">
        <v>11</v>
      </c>
      <c r="G2073" s="19">
        <v>2</v>
      </c>
      <c r="H2073" s="19">
        <v>2</v>
      </c>
      <c r="I2073" s="19">
        <v>4</v>
      </c>
      <c r="J2073" s="19">
        <v>3</v>
      </c>
      <c r="K2073" s="20">
        <f>ROUND(1+(SUMPRODUCT(INDEX(CachTinhDiem!$B$8:$E$11,MATCH($B2073,CachTinhDiem!$A$8:$A$11,0),0),$G2073:$J2073)-1)*9/4,1)</f>
        <v>6</v>
      </c>
      <c r="L2073" s="20">
        <f>ROUND(1+(INDEX(CachTinhDiem!$B$15:$E$20,MATCH($C2073,CachTinhDiem!$A$15:$A$20,0),MATCH($B2073,CachTinhDiem!$B$14:$E$14,0))-1)*9/4,1)</f>
        <v>10</v>
      </c>
      <c r="M2073" s="19">
        <f t="shared" si="32"/>
        <v>5</v>
      </c>
      <c r="N2073" s="23">
        <f>MAX(0,1-M2073*CachTinhDiem!$B$25)</f>
        <v>0.5</v>
      </c>
      <c r="O2073" s="20">
        <f>ROUND((CachTinhDiem!$B$23*K2073+CachTinhDiem!$B$24*L2073)*N2073,1)</f>
        <v>3.6</v>
      </c>
      <c r="P2073" s="19" t="s">
        <v>3227</v>
      </c>
    </row>
    <row r="2074" spans="1:16" ht="15" customHeight="1" x14ac:dyDescent="0.35">
      <c r="A2074" s="18" t="s">
        <v>111</v>
      </c>
      <c r="B2074" s="18" t="s">
        <v>3224</v>
      </c>
      <c r="C2074" s="18" t="s">
        <v>115</v>
      </c>
      <c r="D2074" s="19">
        <v>20</v>
      </c>
      <c r="E2074" s="19">
        <v>38</v>
      </c>
      <c r="F2074" s="19">
        <v>29</v>
      </c>
      <c r="G2074" s="19">
        <v>2</v>
      </c>
      <c r="H2074" s="19">
        <v>5</v>
      </c>
      <c r="I2074" s="19">
        <v>3</v>
      </c>
      <c r="J2074" s="19">
        <v>4</v>
      </c>
      <c r="K2074" s="20">
        <f>ROUND(1+(SUMPRODUCT(INDEX(CachTinhDiem!$B$8:$E$11,MATCH($B2074,CachTinhDiem!$A$8:$A$11,0),0),$G2074:$J2074)-1)*9/4,1)</f>
        <v>6.2</v>
      </c>
      <c r="L2074" s="20">
        <f>ROUND(1+(INDEX(CachTinhDiem!$B$15:$E$20,MATCH($C2074,CachTinhDiem!$A$15:$A$20,0),MATCH($B2074,CachTinhDiem!$B$14:$E$14,0))-1)*9/4,1)</f>
        <v>7.8</v>
      </c>
      <c r="M2074" s="19">
        <f t="shared" si="32"/>
        <v>0</v>
      </c>
      <c r="N2074" s="23">
        <f>MAX(0,1-M2074*CachTinhDiem!$B$25)</f>
        <v>1</v>
      </c>
      <c r="O2074" s="20">
        <f>ROUND((CachTinhDiem!$B$23*K2074+CachTinhDiem!$B$24*L2074)*N2074,1)</f>
        <v>6.7</v>
      </c>
      <c r="P2074" s="19" t="s">
        <v>3227</v>
      </c>
    </row>
    <row r="2075" spans="1:16" ht="15" customHeight="1" x14ac:dyDescent="0.35">
      <c r="A2075" s="18" t="s">
        <v>3009</v>
      </c>
      <c r="B2075" s="18" t="s">
        <v>3226</v>
      </c>
      <c r="C2075" s="18" t="s">
        <v>150</v>
      </c>
      <c r="D2075" s="19">
        <v>26</v>
      </c>
      <c r="E2075" s="19">
        <v>40</v>
      </c>
      <c r="F2075" s="19">
        <v>23</v>
      </c>
      <c r="G2075" s="19">
        <v>1</v>
      </c>
      <c r="H2075" s="19">
        <v>5</v>
      </c>
      <c r="I2075" s="19">
        <v>3</v>
      </c>
      <c r="J2075" s="19">
        <v>3</v>
      </c>
      <c r="K2075" s="20">
        <f>ROUND(1+(SUMPRODUCT(INDEX(CachTinhDiem!$B$8:$E$11,MATCH($B2075,CachTinhDiem!$A$8:$A$11,0),0),$G2075:$J2075)-1)*9/4,1)</f>
        <v>6.9</v>
      </c>
      <c r="L2075" s="20">
        <f>ROUND(1+(INDEX(CachTinhDiem!$B$15:$E$20,MATCH($C2075,CachTinhDiem!$A$15:$A$20,0),MATCH($B2075,CachTinhDiem!$B$14:$E$14,0))-1)*9/4,1)</f>
        <v>10</v>
      </c>
      <c r="M2075" s="19">
        <f t="shared" si="32"/>
        <v>3</v>
      </c>
      <c r="N2075" s="23">
        <f>MAX(0,1-M2075*CachTinhDiem!$B$25)</f>
        <v>0.7</v>
      </c>
      <c r="O2075" s="20">
        <f>ROUND((CachTinhDiem!$B$23*K2075+CachTinhDiem!$B$24*L2075)*N2075,1)</f>
        <v>5.5</v>
      </c>
      <c r="P2075" s="19" t="s">
        <v>3227</v>
      </c>
    </row>
    <row r="2076" spans="1:16" ht="15" customHeight="1" x14ac:dyDescent="0.35">
      <c r="A2076" s="18" t="s">
        <v>2508</v>
      </c>
      <c r="B2076" s="18" t="s">
        <v>3226</v>
      </c>
      <c r="C2076" s="18" t="s">
        <v>110</v>
      </c>
      <c r="D2076" s="19">
        <v>23</v>
      </c>
      <c r="E2076" s="19">
        <v>40</v>
      </c>
      <c r="F2076" s="19">
        <v>8</v>
      </c>
      <c r="G2076" s="19">
        <v>1</v>
      </c>
      <c r="H2076" s="19">
        <v>5</v>
      </c>
      <c r="I2076" s="19">
        <v>2</v>
      </c>
      <c r="J2076" s="19">
        <v>2</v>
      </c>
      <c r="K2076" s="20">
        <f>ROUND(1+(SUMPRODUCT(INDEX(CachTinhDiem!$B$8:$E$11,MATCH($B2076,CachTinhDiem!$A$8:$A$11,0),0),$G2076:$J2076)-1)*9/4,1)</f>
        <v>5.3</v>
      </c>
      <c r="L2076" s="20">
        <f>ROUND(1+(INDEX(CachTinhDiem!$B$15:$E$20,MATCH($C2076,CachTinhDiem!$A$15:$A$20,0),MATCH($B2076,CachTinhDiem!$B$14:$E$14,0))-1)*9/4,1)</f>
        <v>5.5</v>
      </c>
      <c r="M2076" s="19">
        <f t="shared" si="32"/>
        <v>15</v>
      </c>
      <c r="N2076" s="23">
        <f>MAX(0,1-M2076*CachTinhDiem!$B$25)</f>
        <v>0</v>
      </c>
      <c r="O2076" s="20">
        <f>ROUND((CachTinhDiem!$B$23*K2076+CachTinhDiem!$B$24*L2076)*N2076,1)</f>
        <v>0</v>
      </c>
      <c r="P2076" s="19" t="s">
        <v>3227</v>
      </c>
    </row>
    <row r="2077" spans="1:16" ht="15" customHeight="1" x14ac:dyDescent="0.35">
      <c r="A2077" s="18" t="s">
        <v>2925</v>
      </c>
      <c r="B2077" s="18" t="s">
        <v>3228</v>
      </c>
      <c r="C2077" s="18" t="s">
        <v>90</v>
      </c>
      <c r="D2077" s="19">
        <v>5</v>
      </c>
      <c r="E2077" s="19">
        <v>39</v>
      </c>
      <c r="F2077" s="19">
        <v>10</v>
      </c>
      <c r="G2077" s="19">
        <v>4</v>
      </c>
      <c r="H2077" s="19">
        <v>2</v>
      </c>
      <c r="I2077" s="19">
        <v>4</v>
      </c>
      <c r="J2077" s="19">
        <v>2</v>
      </c>
      <c r="K2077" s="20">
        <f>ROUND(1+(SUMPRODUCT(INDEX(CachTinhDiem!$B$8:$E$11,MATCH($B2077,CachTinhDiem!$A$8:$A$11,0),0),$G2077:$J2077)-1)*9/4,1)</f>
        <v>4.2</v>
      </c>
      <c r="L2077" s="20">
        <f>ROUND(1+(INDEX(CachTinhDiem!$B$15:$E$20,MATCH($C2077,CachTinhDiem!$A$15:$A$20,0),MATCH($B2077,CachTinhDiem!$B$14:$E$14,0))-1)*9/4,1)</f>
        <v>3.3</v>
      </c>
      <c r="M2077" s="19">
        <f t="shared" si="32"/>
        <v>0</v>
      </c>
      <c r="N2077" s="23">
        <f>MAX(0,1-M2077*CachTinhDiem!$B$25)</f>
        <v>1</v>
      </c>
      <c r="O2077" s="20">
        <f>ROUND((CachTinhDiem!$B$23*K2077+CachTinhDiem!$B$24*L2077)*N2077,1)</f>
        <v>3.9</v>
      </c>
      <c r="P2077" s="19" t="s">
        <v>3225</v>
      </c>
    </row>
    <row r="2078" spans="1:16" ht="15" customHeight="1" x14ac:dyDescent="0.35">
      <c r="A2078" s="18" t="s">
        <v>902</v>
      </c>
      <c r="B2078" s="18" t="s">
        <v>3224</v>
      </c>
      <c r="C2078" s="18" t="s">
        <v>115</v>
      </c>
      <c r="D2078" s="19">
        <v>19</v>
      </c>
      <c r="E2078" s="19">
        <v>34</v>
      </c>
      <c r="F2078" s="19">
        <v>20</v>
      </c>
      <c r="G2078" s="19">
        <v>2</v>
      </c>
      <c r="H2078" s="19">
        <v>4</v>
      </c>
      <c r="I2078" s="19">
        <v>3</v>
      </c>
      <c r="J2078" s="19">
        <v>3</v>
      </c>
      <c r="K2078" s="20">
        <f>ROUND(1+(SUMPRODUCT(INDEX(CachTinhDiem!$B$8:$E$11,MATCH($B2078,CachTinhDiem!$A$8:$A$11,0),0),$G2078:$J2078)-1)*9/4,1)</f>
        <v>5.5</v>
      </c>
      <c r="L2078" s="20">
        <f>ROUND(1+(INDEX(CachTinhDiem!$B$15:$E$20,MATCH($C2078,CachTinhDiem!$A$15:$A$20,0),MATCH($B2078,CachTinhDiem!$B$14:$E$14,0))-1)*9/4,1)</f>
        <v>7.8</v>
      </c>
      <c r="M2078" s="19">
        <f t="shared" si="32"/>
        <v>0</v>
      </c>
      <c r="N2078" s="23">
        <f>MAX(0,1-M2078*CachTinhDiem!$B$25)</f>
        <v>1</v>
      </c>
      <c r="O2078" s="20">
        <f>ROUND((CachTinhDiem!$B$23*K2078+CachTinhDiem!$B$24*L2078)*N2078,1)</f>
        <v>6.2</v>
      </c>
      <c r="P2078" s="19" t="s">
        <v>3227</v>
      </c>
    </row>
    <row r="2079" spans="1:16" ht="15" customHeight="1" x14ac:dyDescent="0.35">
      <c r="A2079" s="18" t="s">
        <v>1343</v>
      </c>
      <c r="B2079" s="18" t="s">
        <v>3229</v>
      </c>
      <c r="C2079" s="18" t="s">
        <v>150</v>
      </c>
      <c r="D2079" s="19">
        <v>5</v>
      </c>
      <c r="E2079" s="19">
        <v>17</v>
      </c>
      <c r="F2079" s="19">
        <v>37</v>
      </c>
      <c r="G2079" s="19">
        <v>4</v>
      </c>
      <c r="H2079" s="19">
        <v>1</v>
      </c>
      <c r="I2079" s="19">
        <v>2</v>
      </c>
      <c r="J2079" s="19">
        <v>4</v>
      </c>
      <c r="K2079" s="20">
        <f>ROUND(1+(SUMPRODUCT(INDEX(CachTinhDiem!$B$8:$E$11,MATCH($B2079,CachTinhDiem!$A$8:$A$11,0),0),$G2079:$J2079)-1)*9/4,1)</f>
        <v>4.4000000000000004</v>
      </c>
      <c r="L2079" s="20">
        <f>ROUND(1+(INDEX(CachTinhDiem!$B$15:$E$20,MATCH($C2079,CachTinhDiem!$A$15:$A$20,0),MATCH($B2079,CachTinhDiem!$B$14:$E$14,0))-1)*9/4,1)</f>
        <v>7.8</v>
      </c>
      <c r="M2079" s="19">
        <f t="shared" si="32"/>
        <v>20</v>
      </c>
      <c r="N2079" s="23">
        <f>MAX(0,1-M2079*CachTinhDiem!$B$25)</f>
        <v>0</v>
      </c>
      <c r="O2079" s="20">
        <f>ROUND((CachTinhDiem!$B$23*K2079+CachTinhDiem!$B$24*L2079)*N2079,1)</f>
        <v>0</v>
      </c>
      <c r="P2079" s="19" t="s">
        <v>3225</v>
      </c>
    </row>
    <row r="2080" spans="1:16" ht="15" customHeight="1" x14ac:dyDescent="0.35">
      <c r="A2080" s="18" t="s">
        <v>1300</v>
      </c>
      <c r="B2080" s="18" t="s">
        <v>3226</v>
      </c>
      <c r="C2080" s="18" t="s">
        <v>110</v>
      </c>
      <c r="D2080" s="19">
        <v>5</v>
      </c>
      <c r="E2080" s="19">
        <v>16</v>
      </c>
      <c r="F2080" s="19">
        <v>14</v>
      </c>
      <c r="G2080" s="19">
        <v>3</v>
      </c>
      <c r="H2080" s="19">
        <v>2</v>
      </c>
      <c r="I2080" s="19">
        <v>3</v>
      </c>
      <c r="J2080" s="19">
        <v>2</v>
      </c>
      <c r="K2080" s="20">
        <f>ROUND(1+(SUMPRODUCT(INDEX(CachTinhDiem!$B$8:$E$11,MATCH($B2080,CachTinhDiem!$A$8:$A$11,0),0),$G2080:$J2080)-1)*9/4,1)</f>
        <v>4.4000000000000004</v>
      </c>
      <c r="L2080" s="20">
        <f>ROUND(1+(INDEX(CachTinhDiem!$B$15:$E$20,MATCH($C2080,CachTinhDiem!$A$15:$A$20,0),MATCH($B2080,CachTinhDiem!$B$14:$E$14,0))-1)*9/4,1)</f>
        <v>5.5</v>
      </c>
      <c r="M2080" s="19">
        <f t="shared" si="32"/>
        <v>0</v>
      </c>
      <c r="N2080" s="23">
        <f>MAX(0,1-M2080*CachTinhDiem!$B$25)</f>
        <v>1</v>
      </c>
      <c r="O2080" s="20">
        <f>ROUND((CachTinhDiem!$B$23*K2080+CachTinhDiem!$B$24*L2080)*N2080,1)</f>
        <v>4.7</v>
      </c>
      <c r="P2080" s="19" t="s">
        <v>3227</v>
      </c>
    </row>
    <row r="2081" spans="1:16" ht="15" customHeight="1" x14ac:dyDescent="0.35">
      <c r="A2081" s="18" t="s">
        <v>2326</v>
      </c>
      <c r="B2081" s="18" t="s">
        <v>3229</v>
      </c>
      <c r="C2081" s="18" t="s">
        <v>110</v>
      </c>
      <c r="D2081" s="19">
        <v>22</v>
      </c>
      <c r="E2081" s="19">
        <v>37</v>
      </c>
      <c r="F2081" s="19">
        <v>26</v>
      </c>
      <c r="G2081" s="19">
        <v>2</v>
      </c>
      <c r="H2081" s="19">
        <v>5</v>
      </c>
      <c r="I2081" s="19">
        <v>2</v>
      </c>
      <c r="J2081" s="19">
        <v>4</v>
      </c>
      <c r="K2081" s="20">
        <f>ROUND(1+(SUMPRODUCT(INDEX(CachTinhDiem!$B$8:$E$11,MATCH($B2081,CachTinhDiem!$A$8:$A$11,0),0),$G2081:$J2081)-1)*9/4,1)</f>
        <v>6.6</v>
      </c>
      <c r="L2081" s="20">
        <f>ROUND(1+(INDEX(CachTinhDiem!$B$15:$E$20,MATCH($C2081,CachTinhDiem!$A$15:$A$20,0),MATCH($B2081,CachTinhDiem!$B$14:$E$14,0))-1)*9/4,1)</f>
        <v>7.8</v>
      </c>
      <c r="M2081" s="19">
        <f t="shared" si="32"/>
        <v>0</v>
      </c>
      <c r="N2081" s="23">
        <f>MAX(0,1-M2081*CachTinhDiem!$B$25)</f>
        <v>1</v>
      </c>
      <c r="O2081" s="20">
        <f>ROUND((CachTinhDiem!$B$23*K2081+CachTinhDiem!$B$24*L2081)*N2081,1)</f>
        <v>7</v>
      </c>
      <c r="P2081" s="19" t="s">
        <v>3227</v>
      </c>
    </row>
    <row r="2082" spans="1:16" ht="15" customHeight="1" x14ac:dyDescent="0.35">
      <c r="A2082" s="18" t="s">
        <v>1048</v>
      </c>
      <c r="B2082" s="18" t="s">
        <v>3226</v>
      </c>
      <c r="C2082" s="18" t="s">
        <v>103</v>
      </c>
      <c r="D2082" s="19">
        <v>5</v>
      </c>
      <c r="E2082" s="19">
        <v>16</v>
      </c>
      <c r="F2082" s="19">
        <v>14</v>
      </c>
      <c r="G2082" s="19">
        <v>4</v>
      </c>
      <c r="H2082" s="19">
        <v>1</v>
      </c>
      <c r="I2082" s="19">
        <v>2</v>
      </c>
      <c r="J2082" s="19">
        <v>3</v>
      </c>
      <c r="K2082" s="20">
        <f>ROUND(1+(SUMPRODUCT(INDEX(CachTinhDiem!$B$8:$E$11,MATCH($B2082,CachTinhDiem!$A$8:$A$11,0),0),$G2082:$J2082)-1)*9/4,1)</f>
        <v>3</v>
      </c>
      <c r="L2082" s="20">
        <f>ROUND(1+(INDEX(CachTinhDiem!$B$15:$E$20,MATCH($C2082,CachTinhDiem!$A$15:$A$20,0),MATCH($B2082,CachTinhDiem!$B$14:$E$14,0))-1)*9/4,1)</f>
        <v>3.3</v>
      </c>
      <c r="M2082" s="19">
        <f t="shared" si="32"/>
        <v>0</v>
      </c>
      <c r="N2082" s="23">
        <f>MAX(0,1-M2082*CachTinhDiem!$B$25)</f>
        <v>1</v>
      </c>
      <c r="O2082" s="20">
        <f>ROUND((CachTinhDiem!$B$23*K2082+CachTinhDiem!$B$24*L2082)*N2082,1)</f>
        <v>3.1</v>
      </c>
      <c r="P2082" s="19" t="s">
        <v>3227</v>
      </c>
    </row>
    <row r="2083" spans="1:16" ht="15" customHeight="1" x14ac:dyDescent="0.35">
      <c r="A2083" s="18" t="s">
        <v>3012</v>
      </c>
      <c r="B2083" s="18" t="s">
        <v>3228</v>
      </c>
      <c r="C2083" s="18" t="s">
        <v>110</v>
      </c>
      <c r="D2083" s="19">
        <v>17</v>
      </c>
      <c r="E2083" s="19">
        <v>39</v>
      </c>
      <c r="F2083" s="19">
        <v>9</v>
      </c>
      <c r="G2083" s="19">
        <v>2</v>
      </c>
      <c r="H2083" s="19">
        <v>3</v>
      </c>
      <c r="I2083" s="19">
        <v>4</v>
      </c>
      <c r="J2083" s="19">
        <v>3</v>
      </c>
      <c r="K2083" s="20">
        <f>ROUND(1+(SUMPRODUCT(INDEX(CachTinhDiem!$B$8:$E$11,MATCH($B2083,CachTinhDiem!$A$8:$A$11,0),0),$G2083:$J2083)-1)*9/4,1)</f>
        <v>6</v>
      </c>
      <c r="L2083" s="20">
        <f>ROUND(1+(INDEX(CachTinhDiem!$B$15:$E$20,MATCH($C2083,CachTinhDiem!$A$15:$A$20,0),MATCH($B2083,CachTinhDiem!$B$14:$E$14,0))-1)*9/4,1)</f>
        <v>7.8</v>
      </c>
      <c r="M2083" s="19">
        <f t="shared" si="32"/>
        <v>8</v>
      </c>
      <c r="N2083" s="23">
        <f>MAX(0,1-M2083*CachTinhDiem!$B$25)</f>
        <v>0.19999999999999996</v>
      </c>
      <c r="O2083" s="20">
        <f>ROUND((CachTinhDiem!$B$23*K2083+CachTinhDiem!$B$24*L2083)*N2083,1)</f>
        <v>1.3</v>
      </c>
      <c r="P2083" s="19" t="s">
        <v>3227</v>
      </c>
    </row>
    <row r="2084" spans="1:16" ht="15" customHeight="1" x14ac:dyDescent="0.35">
      <c r="A2084" s="18" t="s">
        <v>2642</v>
      </c>
      <c r="B2084" s="18" t="s">
        <v>3229</v>
      </c>
      <c r="C2084" s="18" t="s">
        <v>150</v>
      </c>
      <c r="D2084" s="19">
        <v>14</v>
      </c>
      <c r="E2084" s="19">
        <v>32</v>
      </c>
      <c r="F2084" s="19">
        <v>9</v>
      </c>
      <c r="G2084" s="19">
        <v>3</v>
      </c>
      <c r="H2084" s="19">
        <v>1</v>
      </c>
      <c r="I2084" s="19">
        <v>2</v>
      </c>
      <c r="J2084" s="19">
        <v>4</v>
      </c>
      <c r="K2084" s="20">
        <f>ROUND(1+(SUMPRODUCT(INDEX(CachTinhDiem!$B$8:$E$11,MATCH($B2084,CachTinhDiem!$A$8:$A$11,0),0),$G2084:$J2084)-1)*9/4,1)</f>
        <v>4.2</v>
      </c>
      <c r="L2084" s="20">
        <f>ROUND(1+(INDEX(CachTinhDiem!$B$15:$E$20,MATCH($C2084,CachTinhDiem!$A$15:$A$20,0),MATCH($B2084,CachTinhDiem!$B$14:$E$14,0))-1)*9/4,1)</f>
        <v>7.8</v>
      </c>
      <c r="M2084" s="19">
        <f t="shared" si="32"/>
        <v>5</v>
      </c>
      <c r="N2084" s="23">
        <f>MAX(0,1-M2084*CachTinhDiem!$B$25)</f>
        <v>0.5</v>
      </c>
      <c r="O2084" s="20">
        <f>ROUND((CachTinhDiem!$B$23*K2084+CachTinhDiem!$B$24*L2084)*N2084,1)</f>
        <v>2.6</v>
      </c>
      <c r="P2084" s="19" t="s">
        <v>3227</v>
      </c>
    </row>
    <row r="2085" spans="1:16" ht="15" customHeight="1" x14ac:dyDescent="0.35">
      <c r="A2085" s="18" t="s">
        <v>2961</v>
      </c>
      <c r="B2085" s="18" t="s">
        <v>3224</v>
      </c>
      <c r="C2085" s="18" t="s">
        <v>115</v>
      </c>
      <c r="D2085" s="19">
        <v>5</v>
      </c>
      <c r="E2085" s="19">
        <v>10</v>
      </c>
      <c r="F2085" s="19">
        <v>30</v>
      </c>
      <c r="G2085" s="19">
        <v>4</v>
      </c>
      <c r="H2085" s="19">
        <v>2</v>
      </c>
      <c r="I2085" s="19">
        <v>2</v>
      </c>
      <c r="J2085" s="19">
        <v>1</v>
      </c>
      <c r="K2085" s="20">
        <f>ROUND(1+(SUMPRODUCT(INDEX(CachTinhDiem!$B$8:$E$11,MATCH($B2085,CachTinhDiem!$A$8:$A$11,0),0),$G2085:$J2085)-1)*9/4,1)</f>
        <v>3.9</v>
      </c>
      <c r="L2085" s="20">
        <f>ROUND(1+(INDEX(CachTinhDiem!$B$15:$E$20,MATCH($C2085,CachTinhDiem!$A$15:$A$20,0),MATCH($B2085,CachTinhDiem!$B$14:$E$14,0))-1)*9/4,1)</f>
        <v>7.8</v>
      </c>
      <c r="M2085" s="19">
        <f t="shared" si="32"/>
        <v>20</v>
      </c>
      <c r="N2085" s="23">
        <f>MAX(0,1-M2085*CachTinhDiem!$B$25)</f>
        <v>0</v>
      </c>
      <c r="O2085" s="20">
        <f>ROUND((CachTinhDiem!$B$23*K2085+CachTinhDiem!$B$24*L2085)*N2085,1)</f>
        <v>0</v>
      </c>
      <c r="P2085" s="19" t="s">
        <v>3225</v>
      </c>
    </row>
    <row r="2086" spans="1:16" ht="15" customHeight="1" x14ac:dyDescent="0.35">
      <c r="A2086" s="18" t="s">
        <v>1141</v>
      </c>
      <c r="B2086" s="18" t="s">
        <v>3228</v>
      </c>
      <c r="C2086" s="18" t="s">
        <v>103</v>
      </c>
      <c r="D2086" s="19">
        <v>5</v>
      </c>
      <c r="E2086" s="19">
        <v>11</v>
      </c>
      <c r="F2086" s="19">
        <v>16</v>
      </c>
      <c r="G2086" s="19">
        <v>5</v>
      </c>
      <c r="H2086" s="19">
        <v>1</v>
      </c>
      <c r="I2086" s="19">
        <v>1</v>
      </c>
      <c r="J2086" s="19">
        <v>5</v>
      </c>
      <c r="K2086" s="20">
        <f>ROUND(1+(SUMPRODUCT(INDEX(CachTinhDiem!$B$8:$E$11,MATCH($B2086,CachTinhDiem!$A$8:$A$11,0),0),$G2086:$J2086)-1)*9/4,1)</f>
        <v>6.4</v>
      </c>
      <c r="L2086" s="20">
        <f>ROUND(1+(INDEX(CachTinhDiem!$B$15:$E$20,MATCH($C2086,CachTinhDiem!$A$15:$A$20,0),MATCH($B2086,CachTinhDiem!$B$14:$E$14,0))-1)*9/4,1)</f>
        <v>10</v>
      </c>
      <c r="M2086" s="19">
        <f t="shared" si="32"/>
        <v>5</v>
      </c>
      <c r="N2086" s="23">
        <f>MAX(0,1-M2086*CachTinhDiem!$B$25)</f>
        <v>0.5</v>
      </c>
      <c r="O2086" s="20">
        <f>ROUND((CachTinhDiem!$B$23*K2086+CachTinhDiem!$B$24*L2086)*N2086,1)</f>
        <v>3.7</v>
      </c>
      <c r="P2086" s="19" t="s">
        <v>3227</v>
      </c>
    </row>
    <row r="2087" spans="1:16" ht="15" customHeight="1" x14ac:dyDescent="0.35">
      <c r="A2087" s="18" t="s">
        <v>1314</v>
      </c>
      <c r="B2087" s="18" t="s">
        <v>3228</v>
      </c>
      <c r="C2087" s="18" t="s">
        <v>150</v>
      </c>
      <c r="D2087" s="19">
        <v>5</v>
      </c>
      <c r="E2087" s="19">
        <v>10</v>
      </c>
      <c r="F2087" s="19">
        <v>25</v>
      </c>
      <c r="G2087" s="19">
        <v>4</v>
      </c>
      <c r="H2087" s="19">
        <v>1</v>
      </c>
      <c r="I2087" s="19">
        <v>1</v>
      </c>
      <c r="J2087" s="19">
        <v>2</v>
      </c>
      <c r="K2087" s="20">
        <f>ROUND(1+(SUMPRODUCT(INDEX(CachTinhDiem!$B$8:$E$11,MATCH($B2087,CachTinhDiem!$A$8:$A$11,0),0),$G2087:$J2087)-1)*9/4,1)</f>
        <v>2.4</v>
      </c>
      <c r="L2087" s="20">
        <f>ROUND(1+(INDEX(CachTinhDiem!$B$15:$E$20,MATCH($C2087,CachTinhDiem!$A$15:$A$20,0),MATCH($B2087,CachTinhDiem!$B$14:$E$14,0))-1)*9/4,1)</f>
        <v>5.5</v>
      </c>
      <c r="M2087" s="19">
        <f t="shared" si="32"/>
        <v>15</v>
      </c>
      <c r="N2087" s="23">
        <f>MAX(0,1-M2087*CachTinhDiem!$B$25)</f>
        <v>0</v>
      </c>
      <c r="O2087" s="20">
        <f>ROUND((CachTinhDiem!$B$23*K2087+CachTinhDiem!$B$24*L2087)*N2087,1)</f>
        <v>0</v>
      </c>
      <c r="P2087" s="19" t="s">
        <v>3227</v>
      </c>
    </row>
    <row r="2088" spans="1:16" ht="15" customHeight="1" x14ac:dyDescent="0.35">
      <c r="A2088" s="18" t="s">
        <v>535</v>
      </c>
      <c r="B2088" s="18" t="s">
        <v>3229</v>
      </c>
      <c r="C2088" s="18" t="s">
        <v>110</v>
      </c>
      <c r="D2088" s="19">
        <v>15</v>
      </c>
      <c r="E2088" s="19">
        <v>31</v>
      </c>
      <c r="F2088" s="19">
        <v>6</v>
      </c>
      <c r="G2088" s="19">
        <v>2</v>
      </c>
      <c r="H2088" s="19">
        <v>4</v>
      </c>
      <c r="I2088" s="19">
        <v>3</v>
      </c>
      <c r="J2088" s="19">
        <v>3</v>
      </c>
      <c r="K2088" s="20">
        <f>ROUND(1+(SUMPRODUCT(INDEX(CachTinhDiem!$B$8:$E$11,MATCH($B2088,CachTinhDiem!$A$8:$A$11,0),0),$G2088:$J2088)-1)*9/4,1)</f>
        <v>6</v>
      </c>
      <c r="L2088" s="20">
        <f>ROUND(1+(INDEX(CachTinhDiem!$B$15:$E$20,MATCH($C2088,CachTinhDiem!$A$15:$A$20,0),MATCH($B2088,CachTinhDiem!$B$14:$E$14,0))-1)*9/4,1)</f>
        <v>7.8</v>
      </c>
      <c r="M2088" s="19">
        <f t="shared" si="32"/>
        <v>9</v>
      </c>
      <c r="N2088" s="23">
        <f>MAX(0,1-M2088*CachTinhDiem!$B$25)</f>
        <v>9.9999999999999978E-2</v>
      </c>
      <c r="O2088" s="20">
        <f>ROUND((CachTinhDiem!$B$23*K2088+CachTinhDiem!$B$24*L2088)*N2088,1)</f>
        <v>0.7</v>
      </c>
      <c r="P2088" s="19" t="s">
        <v>3225</v>
      </c>
    </row>
    <row r="2089" spans="1:16" ht="15" customHeight="1" x14ac:dyDescent="0.35">
      <c r="A2089" s="18" t="s">
        <v>1562</v>
      </c>
      <c r="B2089" s="18" t="s">
        <v>3228</v>
      </c>
      <c r="C2089" s="18" t="s">
        <v>90</v>
      </c>
      <c r="D2089" s="19">
        <v>7</v>
      </c>
      <c r="E2089" s="19">
        <v>26</v>
      </c>
      <c r="F2089" s="19">
        <v>7</v>
      </c>
      <c r="G2089" s="19">
        <v>4</v>
      </c>
      <c r="H2089" s="19">
        <v>2</v>
      </c>
      <c r="I2089" s="19">
        <v>4</v>
      </c>
      <c r="J2089" s="19">
        <v>2</v>
      </c>
      <c r="K2089" s="20">
        <f>ROUND(1+(SUMPRODUCT(INDEX(CachTinhDiem!$B$8:$E$11,MATCH($B2089,CachTinhDiem!$A$8:$A$11,0),0),$G2089:$J2089)-1)*9/4,1)</f>
        <v>4.2</v>
      </c>
      <c r="L2089" s="20">
        <f>ROUND(1+(INDEX(CachTinhDiem!$B$15:$E$20,MATCH($C2089,CachTinhDiem!$A$15:$A$20,0),MATCH($B2089,CachTinhDiem!$B$14:$E$14,0))-1)*9/4,1)</f>
        <v>3.3</v>
      </c>
      <c r="M2089" s="19">
        <f t="shared" si="32"/>
        <v>0</v>
      </c>
      <c r="N2089" s="23">
        <f>MAX(0,1-M2089*CachTinhDiem!$B$25)</f>
        <v>1</v>
      </c>
      <c r="O2089" s="20">
        <f>ROUND((CachTinhDiem!$B$23*K2089+CachTinhDiem!$B$24*L2089)*N2089,1)</f>
        <v>3.9</v>
      </c>
      <c r="P2089" s="19" t="s">
        <v>3227</v>
      </c>
    </row>
    <row r="2090" spans="1:16" ht="15" customHeight="1" x14ac:dyDescent="0.35">
      <c r="A2090" s="18" t="s">
        <v>1683</v>
      </c>
      <c r="B2090" s="18" t="s">
        <v>3224</v>
      </c>
      <c r="C2090" s="18" t="s">
        <v>103</v>
      </c>
      <c r="D2090" s="19">
        <v>9</v>
      </c>
      <c r="E2090" s="19">
        <v>28</v>
      </c>
      <c r="F2090" s="19">
        <v>21</v>
      </c>
      <c r="G2090" s="19">
        <v>4</v>
      </c>
      <c r="H2090" s="19">
        <v>2</v>
      </c>
      <c r="I2090" s="19">
        <v>2</v>
      </c>
      <c r="J2090" s="19">
        <v>5</v>
      </c>
      <c r="K2090" s="20">
        <f>ROUND(1+(SUMPRODUCT(INDEX(CachTinhDiem!$B$8:$E$11,MATCH($B2090,CachTinhDiem!$A$8:$A$11,0),0),$G2090:$J2090)-1)*9/4,1)</f>
        <v>4.8</v>
      </c>
      <c r="L2090" s="20">
        <f>ROUND(1+(INDEX(CachTinhDiem!$B$15:$E$20,MATCH($C2090,CachTinhDiem!$A$15:$A$20,0),MATCH($B2090,CachTinhDiem!$B$14:$E$14,0))-1)*9/4,1)</f>
        <v>3.3</v>
      </c>
      <c r="M2090" s="19">
        <f t="shared" si="32"/>
        <v>0</v>
      </c>
      <c r="N2090" s="23">
        <f>MAX(0,1-M2090*CachTinhDiem!$B$25)</f>
        <v>1</v>
      </c>
      <c r="O2090" s="20">
        <f>ROUND((CachTinhDiem!$B$23*K2090+CachTinhDiem!$B$24*L2090)*N2090,1)</f>
        <v>4.4000000000000004</v>
      </c>
      <c r="P2090" s="19" t="s">
        <v>3225</v>
      </c>
    </row>
    <row r="2091" spans="1:16" ht="15" customHeight="1" x14ac:dyDescent="0.35">
      <c r="A2091" s="18" t="s">
        <v>1411</v>
      </c>
      <c r="B2091" s="18" t="s">
        <v>3229</v>
      </c>
      <c r="C2091" s="18" t="s">
        <v>150</v>
      </c>
      <c r="D2091" s="19">
        <v>5</v>
      </c>
      <c r="E2091" s="19">
        <v>10</v>
      </c>
      <c r="F2091" s="19">
        <v>21</v>
      </c>
      <c r="G2091" s="19">
        <v>4</v>
      </c>
      <c r="H2091" s="19">
        <v>1</v>
      </c>
      <c r="I2091" s="19">
        <v>2</v>
      </c>
      <c r="J2091" s="19">
        <v>2</v>
      </c>
      <c r="K2091" s="20">
        <f>ROUND(1+(SUMPRODUCT(INDEX(CachTinhDiem!$B$8:$E$11,MATCH($B2091,CachTinhDiem!$A$8:$A$11,0),0),$G2091:$J2091)-1)*9/4,1)</f>
        <v>3</v>
      </c>
      <c r="L2091" s="20">
        <f>ROUND(1+(INDEX(CachTinhDiem!$B$15:$E$20,MATCH($C2091,CachTinhDiem!$A$15:$A$20,0),MATCH($B2091,CachTinhDiem!$B$14:$E$14,0))-1)*9/4,1)</f>
        <v>7.8</v>
      </c>
      <c r="M2091" s="19">
        <f t="shared" si="32"/>
        <v>11</v>
      </c>
      <c r="N2091" s="23">
        <f>MAX(0,1-M2091*CachTinhDiem!$B$25)</f>
        <v>0</v>
      </c>
      <c r="O2091" s="20">
        <f>ROUND((CachTinhDiem!$B$23*K2091+CachTinhDiem!$B$24*L2091)*N2091,1)</f>
        <v>0</v>
      </c>
      <c r="P2091" s="19" t="s">
        <v>3227</v>
      </c>
    </row>
    <row r="2092" spans="1:16" ht="15" customHeight="1" x14ac:dyDescent="0.35">
      <c r="A2092" s="18" t="s">
        <v>3132</v>
      </c>
      <c r="B2092" s="18" t="s">
        <v>3224</v>
      </c>
      <c r="C2092" s="18" t="s">
        <v>138</v>
      </c>
      <c r="D2092" s="19">
        <v>19</v>
      </c>
      <c r="E2092" s="19">
        <v>40</v>
      </c>
      <c r="F2092" s="19">
        <v>38</v>
      </c>
      <c r="G2092" s="19">
        <v>2</v>
      </c>
      <c r="H2092" s="19">
        <v>4</v>
      </c>
      <c r="I2092" s="19">
        <v>4</v>
      </c>
      <c r="J2092" s="19">
        <v>1</v>
      </c>
      <c r="K2092" s="20">
        <f>ROUND(1+(SUMPRODUCT(INDEX(CachTinhDiem!$B$8:$E$11,MATCH($B2092,CachTinhDiem!$A$8:$A$11,0),0),$G2092:$J2092)-1)*9/4,1)</f>
        <v>6.2</v>
      </c>
      <c r="L2092" s="20">
        <f>ROUND(1+(INDEX(CachTinhDiem!$B$15:$E$20,MATCH($C2092,CachTinhDiem!$A$15:$A$20,0),MATCH($B2092,CachTinhDiem!$B$14:$E$14,0))-1)*9/4,1)</f>
        <v>10</v>
      </c>
      <c r="M2092" s="19">
        <f t="shared" si="32"/>
        <v>0</v>
      </c>
      <c r="N2092" s="23">
        <f>MAX(0,1-M2092*CachTinhDiem!$B$25)</f>
        <v>1</v>
      </c>
      <c r="O2092" s="20">
        <f>ROUND((CachTinhDiem!$B$23*K2092+CachTinhDiem!$B$24*L2092)*N2092,1)</f>
        <v>7.3</v>
      </c>
      <c r="P2092" s="19" t="s">
        <v>3227</v>
      </c>
    </row>
    <row r="2093" spans="1:16" ht="15" customHeight="1" x14ac:dyDescent="0.35">
      <c r="A2093" s="18" t="s">
        <v>854</v>
      </c>
      <c r="B2093" s="18" t="s">
        <v>3228</v>
      </c>
      <c r="C2093" s="18" t="s">
        <v>103</v>
      </c>
      <c r="D2093" s="19">
        <v>25</v>
      </c>
      <c r="E2093" s="19">
        <v>40</v>
      </c>
      <c r="F2093" s="19">
        <v>19</v>
      </c>
      <c r="G2093" s="19">
        <v>1</v>
      </c>
      <c r="H2093" s="19">
        <v>5</v>
      </c>
      <c r="I2093" s="19">
        <v>2</v>
      </c>
      <c r="J2093" s="19">
        <v>4</v>
      </c>
      <c r="K2093" s="20">
        <f>ROUND(1+(SUMPRODUCT(INDEX(CachTinhDiem!$B$8:$E$11,MATCH($B2093,CachTinhDiem!$A$8:$A$11,0),0),$G2093:$J2093)-1)*9/4,1)</f>
        <v>7.3</v>
      </c>
      <c r="L2093" s="20">
        <f>ROUND(1+(INDEX(CachTinhDiem!$B$15:$E$20,MATCH($C2093,CachTinhDiem!$A$15:$A$20,0),MATCH($B2093,CachTinhDiem!$B$14:$E$14,0))-1)*9/4,1)</f>
        <v>10</v>
      </c>
      <c r="M2093" s="19">
        <f t="shared" si="32"/>
        <v>6</v>
      </c>
      <c r="N2093" s="23">
        <f>MAX(0,1-M2093*CachTinhDiem!$B$25)</f>
        <v>0.39999999999999991</v>
      </c>
      <c r="O2093" s="20">
        <f>ROUND((CachTinhDiem!$B$23*K2093+CachTinhDiem!$B$24*L2093)*N2093,1)</f>
        <v>3.2</v>
      </c>
      <c r="P2093" s="19" t="s">
        <v>3227</v>
      </c>
    </row>
    <row r="2094" spans="1:16" ht="15" customHeight="1" x14ac:dyDescent="0.35">
      <c r="A2094" s="18" t="s">
        <v>3184</v>
      </c>
      <c r="B2094" s="18" t="s">
        <v>3228</v>
      </c>
      <c r="C2094" s="18" t="s">
        <v>138</v>
      </c>
      <c r="D2094" s="19">
        <v>22</v>
      </c>
      <c r="E2094" s="19">
        <v>40</v>
      </c>
      <c r="F2094" s="19">
        <v>32</v>
      </c>
      <c r="G2094" s="19">
        <v>1</v>
      </c>
      <c r="H2094" s="19">
        <v>5</v>
      </c>
      <c r="I2094" s="19">
        <v>5</v>
      </c>
      <c r="J2094" s="19">
        <v>2</v>
      </c>
      <c r="K2094" s="20">
        <f>ROUND(1+(SUMPRODUCT(INDEX(CachTinhDiem!$B$8:$E$11,MATCH($B2094,CachTinhDiem!$A$8:$A$11,0),0),$G2094:$J2094)-1)*9/4,1)</f>
        <v>6</v>
      </c>
      <c r="L2094" s="20">
        <f>ROUND(1+(INDEX(CachTinhDiem!$B$15:$E$20,MATCH($C2094,CachTinhDiem!$A$15:$A$20,0),MATCH($B2094,CachTinhDiem!$B$14:$E$14,0))-1)*9/4,1)</f>
        <v>1</v>
      </c>
      <c r="M2094" s="19">
        <f t="shared" si="32"/>
        <v>0</v>
      </c>
      <c r="N2094" s="23">
        <f>MAX(0,1-M2094*CachTinhDiem!$B$25)</f>
        <v>1</v>
      </c>
      <c r="O2094" s="20">
        <f>ROUND((CachTinhDiem!$B$23*K2094+CachTinhDiem!$B$24*L2094)*N2094,1)</f>
        <v>4.5</v>
      </c>
      <c r="P2094" s="19" t="s">
        <v>3227</v>
      </c>
    </row>
    <row r="2095" spans="1:16" ht="15" customHeight="1" x14ac:dyDescent="0.35">
      <c r="A2095" s="18" t="s">
        <v>2372</v>
      </c>
      <c r="B2095" s="18" t="s">
        <v>3224</v>
      </c>
      <c r="C2095" s="18" t="s">
        <v>138</v>
      </c>
      <c r="D2095" s="19">
        <v>22</v>
      </c>
      <c r="E2095" s="19">
        <v>38</v>
      </c>
      <c r="F2095" s="19">
        <v>27</v>
      </c>
      <c r="G2095" s="19">
        <v>2</v>
      </c>
      <c r="H2095" s="19">
        <v>4</v>
      </c>
      <c r="I2095" s="19">
        <v>5</v>
      </c>
      <c r="J2095" s="19">
        <v>2</v>
      </c>
      <c r="K2095" s="20">
        <f>ROUND(1+(SUMPRODUCT(INDEX(CachTinhDiem!$B$8:$E$11,MATCH($B2095,CachTinhDiem!$A$8:$A$11,0),0),$G2095:$J2095)-1)*9/4,1)</f>
        <v>7.5</v>
      </c>
      <c r="L2095" s="20">
        <f>ROUND(1+(INDEX(CachTinhDiem!$B$15:$E$20,MATCH($C2095,CachTinhDiem!$A$15:$A$20,0),MATCH($B2095,CachTinhDiem!$B$14:$E$14,0))-1)*9/4,1)</f>
        <v>10</v>
      </c>
      <c r="M2095" s="19">
        <f t="shared" si="32"/>
        <v>0</v>
      </c>
      <c r="N2095" s="23">
        <f>MAX(0,1-M2095*CachTinhDiem!$B$25)</f>
        <v>1</v>
      </c>
      <c r="O2095" s="20">
        <f>ROUND((CachTinhDiem!$B$23*K2095+CachTinhDiem!$B$24*L2095)*N2095,1)</f>
        <v>8.3000000000000007</v>
      </c>
      <c r="P2095" s="19" t="s">
        <v>3227</v>
      </c>
    </row>
    <row r="2096" spans="1:16" ht="15" customHeight="1" x14ac:dyDescent="0.35">
      <c r="A2096" s="18" t="s">
        <v>2917</v>
      </c>
      <c r="B2096" s="18" t="s">
        <v>3228</v>
      </c>
      <c r="C2096" s="18" t="s">
        <v>115</v>
      </c>
      <c r="D2096" s="19">
        <v>15</v>
      </c>
      <c r="E2096" s="19">
        <v>37</v>
      </c>
      <c r="F2096" s="19">
        <v>19</v>
      </c>
      <c r="G2096" s="19">
        <v>2</v>
      </c>
      <c r="H2096" s="19">
        <v>3</v>
      </c>
      <c r="I2096" s="19">
        <v>3</v>
      </c>
      <c r="J2096" s="19">
        <v>3</v>
      </c>
      <c r="K2096" s="20">
        <f>ROUND(1+(SUMPRODUCT(INDEX(CachTinhDiem!$B$8:$E$11,MATCH($B2096,CachTinhDiem!$A$8:$A$11,0),0),$G2096:$J2096)-1)*9/4,1)</f>
        <v>5.5</v>
      </c>
      <c r="L2096" s="20">
        <f>ROUND(1+(INDEX(CachTinhDiem!$B$15:$E$20,MATCH($C2096,CachTinhDiem!$A$15:$A$20,0),MATCH($B2096,CachTinhDiem!$B$14:$E$14,0))-1)*9/4,1)</f>
        <v>5.5</v>
      </c>
      <c r="M2096" s="19">
        <f t="shared" si="32"/>
        <v>0</v>
      </c>
      <c r="N2096" s="23">
        <f>MAX(0,1-M2096*CachTinhDiem!$B$25)</f>
        <v>1</v>
      </c>
      <c r="O2096" s="20">
        <f>ROUND((CachTinhDiem!$B$23*K2096+CachTinhDiem!$B$24*L2096)*N2096,1)</f>
        <v>5.5</v>
      </c>
      <c r="P2096" s="19" t="s">
        <v>3227</v>
      </c>
    </row>
    <row r="2097" spans="1:16" ht="15" customHeight="1" x14ac:dyDescent="0.35">
      <c r="A2097" s="18" t="s">
        <v>1473</v>
      </c>
      <c r="B2097" s="18" t="s">
        <v>3229</v>
      </c>
      <c r="C2097" s="18" t="s">
        <v>150</v>
      </c>
      <c r="D2097" s="19">
        <v>5</v>
      </c>
      <c r="E2097" s="19">
        <v>20</v>
      </c>
      <c r="F2097" s="19">
        <v>26</v>
      </c>
      <c r="G2097" s="19">
        <v>4</v>
      </c>
      <c r="H2097" s="19">
        <v>1</v>
      </c>
      <c r="I2097" s="19">
        <v>3</v>
      </c>
      <c r="J2097" s="19">
        <v>3</v>
      </c>
      <c r="K2097" s="20">
        <f>ROUND(1+(SUMPRODUCT(INDEX(CachTinhDiem!$B$8:$E$11,MATCH($B2097,CachTinhDiem!$A$8:$A$11,0),0),$G2097:$J2097)-1)*9/4,1)</f>
        <v>4.4000000000000004</v>
      </c>
      <c r="L2097" s="20">
        <f>ROUND(1+(INDEX(CachTinhDiem!$B$15:$E$20,MATCH($C2097,CachTinhDiem!$A$15:$A$20,0),MATCH($B2097,CachTinhDiem!$B$14:$E$14,0))-1)*9/4,1)</f>
        <v>7.8</v>
      </c>
      <c r="M2097" s="19">
        <f t="shared" si="32"/>
        <v>6</v>
      </c>
      <c r="N2097" s="23">
        <f>MAX(0,1-M2097*CachTinhDiem!$B$25)</f>
        <v>0.39999999999999991</v>
      </c>
      <c r="O2097" s="20">
        <f>ROUND((CachTinhDiem!$B$23*K2097+CachTinhDiem!$B$24*L2097)*N2097,1)</f>
        <v>2.2000000000000002</v>
      </c>
      <c r="P2097" s="19" t="s">
        <v>3227</v>
      </c>
    </row>
    <row r="2098" spans="1:16" ht="15" customHeight="1" x14ac:dyDescent="0.35">
      <c r="A2098" s="18" t="s">
        <v>2474</v>
      </c>
      <c r="B2098" s="18" t="s">
        <v>3224</v>
      </c>
      <c r="C2098" s="18" t="s">
        <v>103</v>
      </c>
      <c r="D2098" s="19">
        <v>11</v>
      </c>
      <c r="E2098" s="19">
        <v>27</v>
      </c>
      <c r="F2098" s="19">
        <v>34</v>
      </c>
      <c r="G2098" s="19">
        <v>4</v>
      </c>
      <c r="H2098" s="19">
        <v>2</v>
      </c>
      <c r="I2098" s="19">
        <v>2</v>
      </c>
      <c r="J2098" s="19">
        <v>5</v>
      </c>
      <c r="K2098" s="20">
        <f>ROUND(1+(SUMPRODUCT(INDEX(CachTinhDiem!$B$8:$E$11,MATCH($B2098,CachTinhDiem!$A$8:$A$11,0),0),$G2098:$J2098)-1)*9/4,1)</f>
        <v>4.8</v>
      </c>
      <c r="L2098" s="20">
        <f>ROUND(1+(INDEX(CachTinhDiem!$B$15:$E$20,MATCH($C2098,CachTinhDiem!$A$15:$A$20,0),MATCH($B2098,CachTinhDiem!$B$14:$E$14,0))-1)*9/4,1)</f>
        <v>3.3</v>
      </c>
      <c r="M2098" s="19">
        <f t="shared" si="32"/>
        <v>7</v>
      </c>
      <c r="N2098" s="23">
        <f>MAX(0,1-M2098*CachTinhDiem!$B$25)</f>
        <v>0.29999999999999993</v>
      </c>
      <c r="O2098" s="20">
        <f>ROUND((CachTinhDiem!$B$23*K2098+CachTinhDiem!$B$24*L2098)*N2098,1)</f>
        <v>1.3</v>
      </c>
      <c r="P2098" s="19" t="s">
        <v>3227</v>
      </c>
    </row>
    <row r="2099" spans="1:16" ht="15" customHeight="1" x14ac:dyDescent="0.35">
      <c r="A2099" s="18" t="s">
        <v>2646</v>
      </c>
      <c r="B2099" s="18" t="s">
        <v>3226</v>
      </c>
      <c r="C2099" s="18" t="s">
        <v>90</v>
      </c>
      <c r="D2099" s="19">
        <v>5</v>
      </c>
      <c r="E2099" s="19">
        <v>20</v>
      </c>
      <c r="F2099" s="19">
        <v>14</v>
      </c>
      <c r="G2099" s="19">
        <v>4</v>
      </c>
      <c r="H2099" s="19">
        <v>1</v>
      </c>
      <c r="I2099" s="19">
        <v>3</v>
      </c>
      <c r="J2099" s="19">
        <v>4</v>
      </c>
      <c r="K2099" s="20">
        <f>ROUND(1+(SUMPRODUCT(INDEX(CachTinhDiem!$B$8:$E$11,MATCH($B2099,CachTinhDiem!$A$8:$A$11,0),0),$G2099:$J2099)-1)*9/4,1)</f>
        <v>4.5999999999999996</v>
      </c>
      <c r="L2099" s="20">
        <f>ROUND(1+(INDEX(CachTinhDiem!$B$15:$E$20,MATCH($C2099,CachTinhDiem!$A$15:$A$20,0),MATCH($B2099,CachTinhDiem!$B$14:$E$14,0))-1)*9/4,1)</f>
        <v>7.8</v>
      </c>
      <c r="M2099" s="19">
        <f t="shared" si="32"/>
        <v>0</v>
      </c>
      <c r="N2099" s="23">
        <f>MAX(0,1-M2099*CachTinhDiem!$B$25)</f>
        <v>1</v>
      </c>
      <c r="O2099" s="20">
        <f>ROUND((CachTinhDiem!$B$23*K2099+CachTinhDiem!$B$24*L2099)*N2099,1)</f>
        <v>5.6</v>
      </c>
      <c r="P2099" s="19" t="s">
        <v>3225</v>
      </c>
    </row>
    <row r="2100" spans="1:16" ht="15" customHeight="1" x14ac:dyDescent="0.35">
      <c r="A2100" s="18" t="s">
        <v>2706</v>
      </c>
      <c r="B2100" s="18" t="s">
        <v>3224</v>
      </c>
      <c r="C2100" s="18" t="s">
        <v>115</v>
      </c>
      <c r="D2100" s="19">
        <v>15</v>
      </c>
      <c r="E2100" s="19">
        <v>36</v>
      </c>
      <c r="F2100" s="19">
        <v>17</v>
      </c>
      <c r="G2100" s="19">
        <v>2</v>
      </c>
      <c r="H2100" s="19">
        <v>2</v>
      </c>
      <c r="I2100" s="19">
        <v>4</v>
      </c>
      <c r="J2100" s="19">
        <v>3</v>
      </c>
      <c r="K2100" s="20">
        <f>ROUND(1+(SUMPRODUCT(INDEX(CachTinhDiem!$B$8:$E$11,MATCH($B2100,CachTinhDiem!$A$8:$A$11,0),0),$G2100:$J2100)-1)*9/4,1)</f>
        <v>5.7</v>
      </c>
      <c r="L2100" s="20">
        <f>ROUND(1+(INDEX(CachTinhDiem!$B$15:$E$20,MATCH($C2100,CachTinhDiem!$A$15:$A$20,0),MATCH($B2100,CachTinhDiem!$B$14:$E$14,0))-1)*9/4,1)</f>
        <v>7.8</v>
      </c>
      <c r="M2100" s="19">
        <f t="shared" si="32"/>
        <v>0</v>
      </c>
      <c r="N2100" s="23">
        <f>MAX(0,1-M2100*CachTinhDiem!$B$25)</f>
        <v>1</v>
      </c>
      <c r="O2100" s="20">
        <f>ROUND((CachTinhDiem!$B$23*K2100+CachTinhDiem!$B$24*L2100)*N2100,1)</f>
        <v>6.3</v>
      </c>
      <c r="P2100" s="19" t="s">
        <v>3227</v>
      </c>
    </row>
    <row r="2101" spans="1:16" ht="15" customHeight="1" x14ac:dyDescent="0.35">
      <c r="A2101" s="18" t="s">
        <v>2160</v>
      </c>
      <c r="B2101" s="18" t="s">
        <v>3226</v>
      </c>
      <c r="C2101" s="18" t="s">
        <v>103</v>
      </c>
      <c r="D2101" s="19">
        <v>20</v>
      </c>
      <c r="E2101" s="19">
        <v>37</v>
      </c>
      <c r="F2101" s="19">
        <v>35</v>
      </c>
      <c r="G2101" s="19">
        <v>2</v>
      </c>
      <c r="H2101" s="19">
        <v>4</v>
      </c>
      <c r="I2101" s="19">
        <v>4</v>
      </c>
      <c r="J2101" s="19">
        <v>5</v>
      </c>
      <c r="K2101" s="20">
        <f>ROUND(1+(SUMPRODUCT(INDEX(CachTinhDiem!$B$8:$E$11,MATCH($B2101,CachTinhDiem!$A$8:$A$11,0),0),$G2101:$J2101)-1)*9/4,1)</f>
        <v>8.1999999999999993</v>
      </c>
      <c r="L2101" s="20">
        <f>ROUND(1+(INDEX(CachTinhDiem!$B$15:$E$20,MATCH($C2101,CachTinhDiem!$A$15:$A$20,0),MATCH($B2101,CachTinhDiem!$B$14:$E$14,0))-1)*9/4,1)</f>
        <v>3.3</v>
      </c>
      <c r="M2101" s="19">
        <f t="shared" si="32"/>
        <v>0</v>
      </c>
      <c r="N2101" s="23">
        <f>MAX(0,1-M2101*CachTinhDiem!$B$25)</f>
        <v>1</v>
      </c>
      <c r="O2101" s="20">
        <f>ROUND((CachTinhDiem!$B$23*K2101+CachTinhDiem!$B$24*L2101)*N2101,1)</f>
        <v>6.7</v>
      </c>
      <c r="P2101" s="19" t="s">
        <v>3227</v>
      </c>
    </row>
    <row r="2102" spans="1:16" ht="15" customHeight="1" x14ac:dyDescent="0.35">
      <c r="A2102" s="18" t="s">
        <v>1651</v>
      </c>
      <c r="B2102" s="18" t="s">
        <v>3224</v>
      </c>
      <c r="C2102" s="18" t="s">
        <v>90</v>
      </c>
      <c r="D2102" s="19">
        <v>9</v>
      </c>
      <c r="E2102" s="19">
        <v>31</v>
      </c>
      <c r="F2102" s="19">
        <v>12</v>
      </c>
      <c r="G2102" s="19">
        <v>3</v>
      </c>
      <c r="H2102" s="19">
        <v>2</v>
      </c>
      <c r="I2102" s="19">
        <v>2</v>
      </c>
      <c r="J2102" s="19">
        <v>2</v>
      </c>
      <c r="K2102" s="20">
        <f>ROUND(1+(SUMPRODUCT(INDEX(CachTinhDiem!$B$8:$E$11,MATCH($B2102,CachTinhDiem!$A$8:$A$11,0),0),$G2102:$J2102)-1)*9/4,1)</f>
        <v>3.7</v>
      </c>
      <c r="L2102" s="20">
        <f>ROUND(1+(INDEX(CachTinhDiem!$B$15:$E$20,MATCH($C2102,CachTinhDiem!$A$15:$A$20,0),MATCH($B2102,CachTinhDiem!$B$14:$E$14,0))-1)*9/4,1)</f>
        <v>5.5</v>
      </c>
      <c r="M2102" s="19">
        <f t="shared" si="32"/>
        <v>0</v>
      </c>
      <c r="N2102" s="23">
        <f>MAX(0,1-M2102*CachTinhDiem!$B$25)</f>
        <v>1</v>
      </c>
      <c r="O2102" s="20">
        <f>ROUND((CachTinhDiem!$B$23*K2102+CachTinhDiem!$B$24*L2102)*N2102,1)</f>
        <v>4.2</v>
      </c>
      <c r="P2102" s="19" t="s">
        <v>3227</v>
      </c>
    </row>
    <row r="2103" spans="1:16" ht="15" customHeight="1" x14ac:dyDescent="0.35">
      <c r="A2103" s="18" t="s">
        <v>2706</v>
      </c>
      <c r="B2103" s="18" t="s">
        <v>3226</v>
      </c>
      <c r="C2103" s="18" t="s">
        <v>115</v>
      </c>
      <c r="D2103" s="19">
        <v>15</v>
      </c>
      <c r="E2103" s="19">
        <v>36</v>
      </c>
      <c r="F2103" s="19">
        <v>22</v>
      </c>
      <c r="G2103" s="19">
        <v>2</v>
      </c>
      <c r="H2103" s="19">
        <v>2</v>
      </c>
      <c r="I2103" s="19">
        <v>4</v>
      </c>
      <c r="J2103" s="19">
        <v>3</v>
      </c>
      <c r="K2103" s="20">
        <f>ROUND(1+(SUMPRODUCT(INDEX(CachTinhDiem!$B$8:$E$11,MATCH($B2103,CachTinhDiem!$A$8:$A$11,0),0),$G2103:$J2103)-1)*9/4,1)</f>
        <v>6</v>
      </c>
      <c r="L2103" s="20">
        <f>ROUND(1+(INDEX(CachTinhDiem!$B$15:$E$20,MATCH($C2103,CachTinhDiem!$A$15:$A$20,0),MATCH($B2103,CachTinhDiem!$B$14:$E$14,0))-1)*9/4,1)</f>
        <v>10</v>
      </c>
      <c r="M2103" s="19">
        <f t="shared" si="32"/>
        <v>0</v>
      </c>
      <c r="N2103" s="23">
        <f>MAX(0,1-M2103*CachTinhDiem!$B$25)</f>
        <v>1</v>
      </c>
      <c r="O2103" s="20">
        <f>ROUND((CachTinhDiem!$B$23*K2103+CachTinhDiem!$B$24*L2103)*N2103,1)</f>
        <v>7.2</v>
      </c>
      <c r="P2103" s="19" t="s">
        <v>3227</v>
      </c>
    </row>
    <row r="2104" spans="1:16" ht="15" customHeight="1" x14ac:dyDescent="0.35">
      <c r="A2104" s="18" t="s">
        <v>3158</v>
      </c>
      <c r="B2104" s="18" t="s">
        <v>3229</v>
      </c>
      <c r="C2104" s="18" t="s">
        <v>115</v>
      </c>
      <c r="D2104" s="19">
        <v>23</v>
      </c>
      <c r="E2104" s="19">
        <v>40</v>
      </c>
      <c r="F2104" s="19">
        <v>19</v>
      </c>
      <c r="G2104" s="19">
        <v>1</v>
      </c>
      <c r="H2104" s="19">
        <v>2</v>
      </c>
      <c r="I2104" s="19">
        <v>3</v>
      </c>
      <c r="J2104" s="19">
        <v>2</v>
      </c>
      <c r="K2104" s="20">
        <f>ROUND(1+(SUMPRODUCT(INDEX(CachTinhDiem!$B$8:$E$11,MATCH($B2104,CachTinhDiem!$A$8:$A$11,0),0),$G2104:$J2104)-1)*9/4,1)</f>
        <v>3.7</v>
      </c>
      <c r="L2104" s="20">
        <f>ROUND(1+(INDEX(CachTinhDiem!$B$15:$E$20,MATCH($C2104,CachTinhDiem!$A$15:$A$20,0),MATCH($B2104,CachTinhDiem!$B$14:$E$14,0))-1)*9/4,1)</f>
        <v>10</v>
      </c>
      <c r="M2104" s="19">
        <f t="shared" si="32"/>
        <v>4</v>
      </c>
      <c r="N2104" s="23">
        <f>MAX(0,1-M2104*CachTinhDiem!$B$25)</f>
        <v>0.6</v>
      </c>
      <c r="O2104" s="20">
        <f>ROUND((CachTinhDiem!$B$23*K2104+CachTinhDiem!$B$24*L2104)*N2104,1)</f>
        <v>3.4</v>
      </c>
      <c r="P2104" s="19" t="s">
        <v>3227</v>
      </c>
    </row>
    <row r="2105" spans="1:16" ht="15" customHeight="1" x14ac:dyDescent="0.35">
      <c r="A2105" s="18" t="s">
        <v>3046</v>
      </c>
      <c r="B2105" s="18" t="s">
        <v>3228</v>
      </c>
      <c r="C2105" s="18" t="s">
        <v>150</v>
      </c>
      <c r="D2105" s="19">
        <v>26</v>
      </c>
      <c r="E2105" s="19">
        <v>40</v>
      </c>
      <c r="F2105" s="19">
        <v>28</v>
      </c>
      <c r="G2105" s="19">
        <v>2</v>
      </c>
      <c r="H2105" s="19">
        <v>4</v>
      </c>
      <c r="I2105" s="19">
        <v>3</v>
      </c>
      <c r="J2105" s="19">
        <v>2</v>
      </c>
      <c r="K2105" s="20">
        <f>ROUND(1+(SUMPRODUCT(INDEX(CachTinhDiem!$B$8:$E$11,MATCH($B2105,CachTinhDiem!$A$8:$A$11,0),0),$G2105:$J2105)-1)*9/4,1)</f>
        <v>4.5999999999999996</v>
      </c>
      <c r="L2105" s="20">
        <f>ROUND(1+(INDEX(CachTinhDiem!$B$15:$E$20,MATCH($C2105,CachTinhDiem!$A$15:$A$20,0),MATCH($B2105,CachTinhDiem!$B$14:$E$14,0))-1)*9/4,1)</f>
        <v>5.5</v>
      </c>
      <c r="M2105" s="19">
        <f t="shared" si="32"/>
        <v>0</v>
      </c>
      <c r="N2105" s="23">
        <f>MAX(0,1-M2105*CachTinhDiem!$B$25)</f>
        <v>1</v>
      </c>
      <c r="O2105" s="20">
        <f>ROUND((CachTinhDiem!$B$23*K2105+CachTinhDiem!$B$24*L2105)*N2105,1)</f>
        <v>4.9000000000000004</v>
      </c>
      <c r="P2105" s="19" t="s">
        <v>3225</v>
      </c>
    </row>
    <row r="2106" spans="1:16" ht="15" customHeight="1" x14ac:dyDescent="0.35">
      <c r="A2106" s="18" t="s">
        <v>1780</v>
      </c>
      <c r="B2106" s="18" t="s">
        <v>3228</v>
      </c>
      <c r="C2106" s="18" t="s">
        <v>115</v>
      </c>
      <c r="D2106" s="19">
        <v>12</v>
      </c>
      <c r="E2106" s="19">
        <v>29</v>
      </c>
      <c r="F2106" s="19">
        <v>33</v>
      </c>
      <c r="G2106" s="19">
        <v>2</v>
      </c>
      <c r="H2106" s="19">
        <v>3</v>
      </c>
      <c r="I2106" s="19">
        <v>4</v>
      </c>
      <c r="J2106" s="19">
        <v>2</v>
      </c>
      <c r="K2106" s="20">
        <f>ROUND(1+(SUMPRODUCT(INDEX(CachTinhDiem!$B$8:$E$11,MATCH($B2106,CachTinhDiem!$A$8:$A$11,0),0),$G2106:$J2106)-1)*9/4,1)</f>
        <v>4.5999999999999996</v>
      </c>
      <c r="L2106" s="20">
        <f>ROUND(1+(INDEX(CachTinhDiem!$B$15:$E$20,MATCH($C2106,CachTinhDiem!$A$15:$A$20,0),MATCH($B2106,CachTinhDiem!$B$14:$E$14,0))-1)*9/4,1)</f>
        <v>5.5</v>
      </c>
      <c r="M2106" s="19">
        <f t="shared" si="32"/>
        <v>4</v>
      </c>
      <c r="N2106" s="23">
        <f>MAX(0,1-M2106*CachTinhDiem!$B$25)</f>
        <v>0.6</v>
      </c>
      <c r="O2106" s="20">
        <f>ROUND((CachTinhDiem!$B$23*K2106+CachTinhDiem!$B$24*L2106)*N2106,1)</f>
        <v>2.9</v>
      </c>
      <c r="P2106" s="19" t="s">
        <v>3225</v>
      </c>
    </row>
    <row r="2107" spans="1:16" ht="15" customHeight="1" x14ac:dyDescent="0.35">
      <c r="A2107" s="18" t="s">
        <v>2542</v>
      </c>
      <c r="B2107" s="18" t="s">
        <v>3229</v>
      </c>
      <c r="C2107" s="18" t="s">
        <v>90</v>
      </c>
      <c r="D2107" s="19">
        <v>14</v>
      </c>
      <c r="E2107" s="19">
        <v>34</v>
      </c>
      <c r="F2107" s="19">
        <v>5</v>
      </c>
      <c r="G2107" s="19">
        <v>3</v>
      </c>
      <c r="H2107" s="19">
        <v>1</v>
      </c>
      <c r="I2107" s="19">
        <v>3</v>
      </c>
      <c r="J2107" s="19">
        <v>3</v>
      </c>
      <c r="K2107" s="20">
        <f>ROUND(1+(SUMPRODUCT(INDEX(CachTinhDiem!$B$8:$E$11,MATCH($B2107,CachTinhDiem!$A$8:$A$11,0),0),$G2107:$J2107)-1)*9/4,1)</f>
        <v>4.2</v>
      </c>
      <c r="L2107" s="20">
        <f>ROUND(1+(INDEX(CachTinhDiem!$B$15:$E$20,MATCH($C2107,CachTinhDiem!$A$15:$A$20,0),MATCH($B2107,CachTinhDiem!$B$14:$E$14,0))-1)*9/4,1)</f>
        <v>7.8</v>
      </c>
      <c r="M2107" s="19">
        <f t="shared" si="32"/>
        <v>9</v>
      </c>
      <c r="N2107" s="23">
        <f>MAX(0,1-M2107*CachTinhDiem!$B$25)</f>
        <v>9.9999999999999978E-2</v>
      </c>
      <c r="O2107" s="20">
        <f>ROUND((CachTinhDiem!$B$23*K2107+CachTinhDiem!$B$24*L2107)*N2107,1)</f>
        <v>0.5</v>
      </c>
      <c r="P2107" s="19" t="s">
        <v>3227</v>
      </c>
    </row>
    <row r="2108" spans="1:16" ht="15" customHeight="1" x14ac:dyDescent="0.35">
      <c r="A2108" s="18" t="s">
        <v>750</v>
      </c>
      <c r="B2108" s="18" t="s">
        <v>3224</v>
      </c>
      <c r="C2108" s="18" t="s">
        <v>103</v>
      </c>
      <c r="D2108" s="19">
        <v>7</v>
      </c>
      <c r="E2108" s="19">
        <v>22</v>
      </c>
      <c r="F2108" s="19">
        <v>20</v>
      </c>
      <c r="G2108" s="19">
        <v>4</v>
      </c>
      <c r="H2108" s="19">
        <v>2</v>
      </c>
      <c r="I2108" s="19">
        <v>3</v>
      </c>
      <c r="J2108" s="19">
        <v>5</v>
      </c>
      <c r="K2108" s="20">
        <f>ROUND(1+(SUMPRODUCT(INDEX(CachTinhDiem!$B$8:$E$11,MATCH($B2108,CachTinhDiem!$A$8:$A$11,0),0),$G2108:$J2108)-1)*9/4,1)</f>
        <v>6</v>
      </c>
      <c r="L2108" s="20">
        <f>ROUND(1+(INDEX(CachTinhDiem!$B$15:$E$20,MATCH($C2108,CachTinhDiem!$A$15:$A$20,0),MATCH($B2108,CachTinhDiem!$B$14:$E$14,0))-1)*9/4,1)</f>
        <v>3.3</v>
      </c>
      <c r="M2108" s="19">
        <f t="shared" si="32"/>
        <v>0</v>
      </c>
      <c r="N2108" s="23">
        <f>MAX(0,1-M2108*CachTinhDiem!$B$25)</f>
        <v>1</v>
      </c>
      <c r="O2108" s="20">
        <f>ROUND((CachTinhDiem!$B$23*K2108+CachTinhDiem!$B$24*L2108)*N2108,1)</f>
        <v>5.2</v>
      </c>
      <c r="P2108" s="19" t="s">
        <v>3227</v>
      </c>
    </row>
    <row r="2109" spans="1:16" ht="15" customHeight="1" x14ac:dyDescent="0.35">
      <c r="A2109" s="18" t="s">
        <v>1108</v>
      </c>
      <c r="B2109" s="18" t="s">
        <v>3226</v>
      </c>
      <c r="C2109" s="18" t="s">
        <v>103</v>
      </c>
      <c r="D2109" s="19">
        <v>15</v>
      </c>
      <c r="E2109" s="19">
        <v>31</v>
      </c>
      <c r="F2109" s="19">
        <v>31</v>
      </c>
      <c r="G2109" s="19">
        <v>2</v>
      </c>
      <c r="H2109" s="19">
        <v>5</v>
      </c>
      <c r="I2109" s="19">
        <v>2</v>
      </c>
      <c r="J2109" s="19">
        <v>4</v>
      </c>
      <c r="K2109" s="20">
        <f>ROUND(1+(SUMPRODUCT(INDEX(CachTinhDiem!$B$8:$E$11,MATCH($B2109,CachTinhDiem!$A$8:$A$11,0),0),$G2109:$J2109)-1)*9/4,1)</f>
        <v>6.2</v>
      </c>
      <c r="L2109" s="20">
        <f>ROUND(1+(INDEX(CachTinhDiem!$B$15:$E$20,MATCH($C2109,CachTinhDiem!$A$15:$A$20,0),MATCH($B2109,CachTinhDiem!$B$14:$E$14,0))-1)*9/4,1)</f>
        <v>3.3</v>
      </c>
      <c r="M2109" s="19">
        <f t="shared" si="32"/>
        <v>0</v>
      </c>
      <c r="N2109" s="23">
        <f>MAX(0,1-M2109*CachTinhDiem!$B$25)</f>
        <v>1</v>
      </c>
      <c r="O2109" s="20">
        <f>ROUND((CachTinhDiem!$B$23*K2109+CachTinhDiem!$B$24*L2109)*N2109,1)</f>
        <v>5.3</v>
      </c>
      <c r="P2109" s="19" t="s">
        <v>3227</v>
      </c>
    </row>
    <row r="2110" spans="1:16" ht="15" customHeight="1" x14ac:dyDescent="0.35">
      <c r="A2110" s="18" t="s">
        <v>2785</v>
      </c>
      <c r="B2110" s="18" t="s">
        <v>3228</v>
      </c>
      <c r="C2110" s="18" t="s">
        <v>90</v>
      </c>
      <c r="D2110" s="19">
        <v>5</v>
      </c>
      <c r="E2110" s="19">
        <v>20</v>
      </c>
      <c r="F2110" s="19">
        <v>14</v>
      </c>
      <c r="G2110" s="19">
        <v>4</v>
      </c>
      <c r="H2110" s="19">
        <v>1</v>
      </c>
      <c r="I2110" s="19">
        <v>3</v>
      </c>
      <c r="J2110" s="19">
        <v>3</v>
      </c>
      <c r="K2110" s="20">
        <f>ROUND(1+(SUMPRODUCT(INDEX(CachTinhDiem!$B$8:$E$11,MATCH($B2110,CachTinhDiem!$A$8:$A$11,0),0),$G2110:$J2110)-1)*9/4,1)</f>
        <v>4.5999999999999996</v>
      </c>
      <c r="L2110" s="20">
        <f>ROUND(1+(INDEX(CachTinhDiem!$B$15:$E$20,MATCH($C2110,CachTinhDiem!$A$15:$A$20,0),MATCH($B2110,CachTinhDiem!$B$14:$E$14,0))-1)*9/4,1)</f>
        <v>3.3</v>
      </c>
      <c r="M2110" s="19">
        <f t="shared" si="32"/>
        <v>0</v>
      </c>
      <c r="N2110" s="23">
        <f>MAX(0,1-M2110*CachTinhDiem!$B$25)</f>
        <v>1</v>
      </c>
      <c r="O2110" s="20">
        <f>ROUND((CachTinhDiem!$B$23*K2110+CachTinhDiem!$B$24*L2110)*N2110,1)</f>
        <v>4.2</v>
      </c>
      <c r="P2110" s="19" t="s">
        <v>3227</v>
      </c>
    </row>
    <row r="2111" spans="1:16" ht="15" customHeight="1" x14ac:dyDescent="0.35">
      <c r="A2111" s="18" t="s">
        <v>2525</v>
      </c>
      <c r="B2111" s="18" t="s">
        <v>3226</v>
      </c>
      <c r="C2111" s="18" t="s">
        <v>138</v>
      </c>
      <c r="D2111" s="19">
        <v>7</v>
      </c>
      <c r="E2111" s="19">
        <v>40</v>
      </c>
      <c r="F2111" s="19">
        <v>9</v>
      </c>
      <c r="G2111" s="19">
        <v>3</v>
      </c>
      <c r="H2111" s="19">
        <v>5</v>
      </c>
      <c r="I2111" s="19">
        <v>5</v>
      </c>
      <c r="J2111" s="19">
        <v>2</v>
      </c>
      <c r="K2111" s="20">
        <f>ROUND(1+(SUMPRODUCT(INDEX(CachTinhDiem!$B$8:$E$11,MATCH($B2111,CachTinhDiem!$A$8:$A$11,0),0),$G2111:$J2111)-1)*9/4,1)</f>
        <v>8.6999999999999993</v>
      </c>
      <c r="L2111" s="20">
        <f>ROUND(1+(INDEX(CachTinhDiem!$B$15:$E$20,MATCH($C2111,CachTinhDiem!$A$15:$A$20,0),MATCH($B2111,CachTinhDiem!$B$14:$E$14,0))-1)*9/4,1)</f>
        <v>7.8</v>
      </c>
      <c r="M2111" s="19">
        <f t="shared" si="32"/>
        <v>0</v>
      </c>
      <c r="N2111" s="23">
        <f>MAX(0,1-M2111*CachTinhDiem!$B$25)</f>
        <v>1</v>
      </c>
      <c r="O2111" s="20">
        <f>ROUND((CachTinhDiem!$B$23*K2111+CachTinhDiem!$B$24*L2111)*N2111,1)</f>
        <v>8.4</v>
      </c>
      <c r="P2111" s="19" t="s">
        <v>3227</v>
      </c>
    </row>
    <row r="2112" spans="1:16" ht="15" customHeight="1" x14ac:dyDescent="0.35">
      <c r="A2112" s="18" t="s">
        <v>377</v>
      </c>
      <c r="B2112" s="18" t="s">
        <v>3229</v>
      </c>
      <c r="C2112" s="18" t="s">
        <v>150</v>
      </c>
      <c r="D2112" s="19">
        <v>6</v>
      </c>
      <c r="E2112" s="19">
        <v>19</v>
      </c>
      <c r="F2112" s="19">
        <v>17</v>
      </c>
      <c r="G2112" s="19">
        <v>4</v>
      </c>
      <c r="H2112" s="19">
        <v>2</v>
      </c>
      <c r="I2112" s="19">
        <v>3</v>
      </c>
      <c r="J2112" s="19">
        <v>2</v>
      </c>
      <c r="K2112" s="20">
        <f>ROUND(1+(SUMPRODUCT(INDEX(CachTinhDiem!$B$8:$E$11,MATCH($B2112,CachTinhDiem!$A$8:$A$11,0),0),$G2112:$J2112)-1)*9/4,1)</f>
        <v>4.4000000000000004</v>
      </c>
      <c r="L2112" s="20">
        <f>ROUND(1+(INDEX(CachTinhDiem!$B$15:$E$20,MATCH($C2112,CachTinhDiem!$A$15:$A$20,0),MATCH($B2112,CachTinhDiem!$B$14:$E$14,0))-1)*9/4,1)</f>
        <v>7.8</v>
      </c>
      <c r="M2112" s="19">
        <f t="shared" si="32"/>
        <v>0</v>
      </c>
      <c r="N2112" s="23">
        <f>MAX(0,1-M2112*CachTinhDiem!$B$25)</f>
        <v>1</v>
      </c>
      <c r="O2112" s="20">
        <f>ROUND((CachTinhDiem!$B$23*K2112+CachTinhDiem!$B$24*L2112)*N2112,1)</f>
        <v>5.4</v>
      </c>
      <c r="P2112" s="19" t="s">
        <v>3227</v>
      </c>
    </row>
    <row r="2113" spans="1:16" ht="15" customHeight="1" x14ac:dyDescent="0.35">
      <c r="A2113" s="18" t="s">
        <v>2903</v>
      </c>
      <c r="B2113" s="18" t="s">
        <v>3228</v>
      </c>
      <c r="C2113" s="18" t="s">
        <v>115</v>
      </c>
      <c r="D2113" s="19">
        <v>5</v>
      </c>
      <c r="E2113" s="19">
        <v>10</v>
      </c>
      <c r="F2113" s="19">
        <v>5</v>
      </c>
      <c r="G2113" s="19">
        <v>4</v>
      </c>
      <c r="H2113" s="19">
        <v>2</v>
      </c>
      <c r="I2113" s="19">
        <v>2</v>
      </c>
      <c r="J2113" s="19">
        <v>3</v>
      </c>
      <c r="K2113" s="20">
        <f>ROUND(1+(SUMPRODUCT(INDEX(CachTinhDiem!$B$8:$E$11,MATCH($B2113,CachTinhDiem!$A$8:$A$11,0),0),$G2113:$J2113)-1)*9/4,1)</f>
        <v>4.5999999999999996</v>
      </c>
      <c r="L2113" s="20">
        <f>ROUND(1+(INDEX(CachTinhDiem!$B$15:$E$20,MATCH($C2113,CachTinhDiem!$A$15:$A$20,0),MATCH($B2113,CachTinhDiem!$B$14:$E$14,0))-1)*9/4,1)</f>
        <v>5.5</v>
      </c>
      <c r="M2113" s="19">
        <f t="shared" si="32"/>
        <v>0</v>
      </c>
      <c r="N2113" s="23">
        <f>MAX(0,1-M2113*CachTinhDiem!$B$25)</f>
        <v>1</v>
      </c>
      <c r="O2113" s="20">
        <f>ROUND((CachTinhDiem!$B$23*K2113+CachTinhDiem!$B$24*L2113)*N2113,1)</f>
        <v>4.9000000000000004</v>
      </c>
      <c r="P2113" s="19" t="s">
        <v>3227</v>
      </c>
    </row>
    <row r="2114" spans="1:16" ht="15" customHeight="1" x14ac:dyDescent="0.35">
      <c r="A2114" s="18" t="s">
        <v>1149</v>
      </c>
      <c r="B2114" s="18" t="s">
        <v>3228</v>
      </c>
      <c r="C2114" s="18" t="s">
        <v>115</v>
      </c>
      <c r="D2114" s="19">
        <v>5</v>
      </c>
      <c r="E2114" s="19">
        <v>19</v>
      </c>
      <c r="F2114" s="19">
        <v>33</v>
      </c>
      <c r="G2114" s="19">
        <v>4</v>
      </c>
      <c r="H2114" s="19">
        <v>1</v>
      </c>
      <c r="I2114" s="19">
        <v>4</v>
      </c>
      <c r="J2114" s="19">
        <v>4</v>
      </c>
      <c r="K2114" s="20">
        <f>ROUND(1+(SUMPRODUCT(INDEX(CachTinhDiem!$B$8:$E$11,MATCH($B2114,CachTinhDiem!$A$8:$A$11,0),0),$G2114:$J2114)-1)*9/4,1)</f>
        <v>6.4</v>
      </c>
      <c r="L2114" s="20">
        <f>ROUND(1+(INDEX(CachTinhDiem!$B$15:$E$20,MATCH($C2114,CachTinhDiem!$A$15:$A$20,0),MATCH($B2114,CachTinhDiem!$B$14:$E$14,0))-1)*9/4,1)</f>
        <v>5.5</v>
      </c>
      <c r="M2114" s="19">
        <f t="shared" ref="M2114:M2177" si="33">MAX(0,$D2114-$F2114,$F2114-$E2114)</f>
        <v>14</v>
      </c>
      <c r="N2114" s="23">
        <f>MAX(0,1-M2114*CachTinhDiem!$B$25)</f>
        <v>0</v>
      </c>
      <c r="O2114" s="20">
        <f>ROUND((CachTinhDiem!$B$23*K2114+CachTinhDiem!$B$24*L2114)*N2114,1)</f>
        <v>0</v>
      </c>
      <c r="P2114" s="19" t="s">
        <v>3227</v>
      </c>
    </row>
    <row r="2115" spans="1:16" ht="15" customHeight="1" x14ac:dyDescent="0.35">
      <c r="A2115" s="18" t="s">
        <v>1511</v>
      </c>
      <c r="B2115" s="18" t="s">
        <v>3226</v>
      </c>
      <c r="C2115" s="18" t="s">
        <v>138</v>
      </c>
      <c r="D2115" s="19">
        <v>13</v>
      </c>
      <c r="E2115" s="19">
        <v>31</v>
      </c>
      <c r="F2115" s="19">
        <v>14</v>
      </c>
      <c r="G2115" s="19">
        <v>2</v>
      </c>
      <c r="H2115" s="19">
        <v>3</v>
      </c>
      <c r="I2115" s="19">
        <v>3</v>
      </c>
      <c r="J2115" s="19">
        <v>3</v>
      </c>
      <c r="K2115" s="20">
        <f>ROUND(1+(SUMPRODUCT(INDEX(CachTinhDiem!$B$8:$E$11,MATCH($B2115,CachTinhDiem!$A$8:$A$11,0),0),$G2115:$J2115)-1)*9/4,1)</f>
        <v>5.5</v>
      </c>
      <c r="L2115" s="20">
        <f>ROUND(1+(INDEX(CachTinhDiem!$B$15:$E$20,MATCH($C2115,CachTinhDiem!$A$15:$A$20,0),MATCH($B2115,CachTinhDiem!$B$14:$E$14,0))-1)*9/4,1)</f>
        <v>7.8</v>
      </c>
      <c r="M2115" s="19">
        <f t="shared" si="33"/>
        <v>0</v>
      </c>
      <c r="N2115" s="23">
        <f>MAX(0,1-M2115*CachTinhDiem!$B$25)</f>
        <v>1</v>
      </c>
      <c r="O2115" s="20">
        <f>ROUND((CachTinhDiem!$B$23*K2115+CachTinhDiem!$B$24*L2115)*N2115,1)</f>
        <v>6.2</v>
      </c>
      <c r="P2115" s="19" t="s">
        <v>3227</v>
      </c>
    </row>
    <row r="2116" spans="1:16" ht="15" customHeight="1" x14ac:dyDescent="0.35">
      <c r="A2116" s="18" t="s">
        <v>2006</v>
      </c>
      <c r="B2116" s="18" t="s">
        <v>3229</v>
      </c>
      <c r="C2116" s="18" t="s">
        <v>115</v>
      </c>
      <c r="D2116" s="19">
        <v>24</v>
      </c>
      <c r="E2116" s="19">
        <v>38</v>
      </c>
      <c r="F2116" s="19">
        <v>36</v>
      </c>
      <c r="G2116" s="19">
        <v>2</v>
      </c>
      <c r="H2116" s="19">
        <v>5</v>
      </c>
      <c r="I2116" s="19">
        <v>5</v>
      </c>
      <c r="J2116" s="19">
        <v>3</v>
      </c>
      <c r="K2116" s="20">
        <f>ROUND(1+(SUMPRODUCT(INDEX(CachTinhDiem!$B$8:$E$11,MATCH($B2116,CachTinhDiem!$A$8:$A$11,0),0),$G2116:$J2116)-1)*9/4,1)</f>
        <v>8</v>
      </c>
      <c r="L2116" s="20">
        <f>ROUND(1+(INDEX(CachTinhDiem!$B$15:$E$20,MATCH($C2116,CachTinhDiem!$A$15:$A$20,0),MATCH($B2116,CachTinhDiem!$B$14:$E$14,0))-1)*9/4,1)</f>
        <v>10</v>
      </c>
      <c r="M2116" s="19">
        <f t="shared" si="33"/>
        <v>0</v>
      </c>
      <c r="N2116" s="23">
        <f>MAX(0,1-M2116*CachTinhDiem!$B$25)</f>
        <v>1</v>
      </c>
      <c r="O2116" s="20">
        <f>ROUND((CachTinhDiem!$B$23*K2116+CachTinhDiem!$B$24*L2116)*N2116,1)</f>
        <v>8.6</v>
      </c>
      <c r="P2116" s="19" t="s">
        <v>3227</v>
      </c>
    </row>
    <row r="2117" spans="1:16" ht="15" customHeight="1" x14ac:dyDescent="0.35">
      <c r="A2117" s="18" t="s">
        <v>2462</v>
      </c>
      <c r="B2117" s="18" t="s">
        <v>3228</v>
      </c>
      <c r="C2117" s="18" t="s">
        <v>103</v>
      </c>
      <c r="D2117" s="19">
        <v>5</v>
      </c>
      <c r="E2117" s="19">
        <v>14</v>
      </c>
      <c r="F2117" s="19">
        <v>21</v>
      </c>
      <c r="G2117" s="19">
        <v>4</v>
      </c>
      <c r="H2117" s="19">
        <v>1</v>
      </c>
      <c r="I2117" s="19">
        <v>2</v>
      </c>
      <c r="J2117" s="19">
        <v>4</v>
      </c>
      <c r="K2117" s="20">
        <f>ROUND(1+(SUMPRODUCT(INDEX(CachTinhDiem!$B$8:$E$11,MATCH($B2117,CachTinhDiem!$A$8:$A$11,0),0),$G2117:$J2117)-1)*9/4,1)</f>
        <v>5.5</v>
      </c>
      <c r="L2117" s="20">
        <f>ROUND(1+(INDEX(CachTinhDiem!$B$15:$E$20,MATCH($C2117,CachTinhDiem!$A$15:$A$20,0),MATCH($B2117,CachTinhDiem!$B$14:$E$14,0))-1)*9/4,1)</f>
        <v>10</v>
      </c>
      <c r="M2117" s="19">
        <f t="shared" si="33"/>
        <v>7</v>
      </c>
      <c r="N2117" s="23">
        <f>MAX(0,1-M2117*CachTinhDiem!$B$25)</f>
        <v>0.29999999999999993</v>
      </c>
      <c r="O2117" s="20">
        <f>ROUND((CachTinhDiem!$B$23*K2117+CachTinhDiem!$B$24*L2117)*N2117,1)</f>
        <v>2.1</v>
      </c>
      <c r="P2117" s="19" t="s">
        <v>3227</v>
      </c>
    </row>
    <row r="2118" spans="1:16" ht="15" customHeight="1" x14ac:dyDescent="0.35">
      <c r="A2118" s="18" t="s">
        <v>1986</v>
      </c>
      <c r="B2118" s="18" t="s">
        <v>3226</v>
      </c>
      <c r="C2118" s="18" t="s">
        <v>138</v>
      </c>
      <c r="D2118" s="19">
        <v>11</v>
      </c>
      <c r="E2118" s="19">
        <v>32</v>
      </c>
      <c r="F2118" s="19">
        <v>28</v>
      </c>
      <c r="G2118" s="19">
        <v>2</v>
      </c>
      <c r="H2118" s="19">
        <v>4</v>
      </c>
      <c r="I2118" s="19">
        <v>4</v>
      </c>
      <c r="J2118" s="19">
        <v>3</v>
      </c>
      <c r="K2118" s="20">
        <f>ROUND(1+(SUMPRODUCT(INDEX(CachTinhDiem!$B$8:$E$11,MATCH($B2118,CachTinhDiem!$A$8:$A$11,0),0),$G2118:$J2118)-1)*9/4,1)</f>
        <v>7.3</v>
      </c>
      <c r="L2118" s="20">
        <f>ROUND(1+(INDEX(CachTinhDiem!$B$15:$E$20,MATCH($C2118,CachTinhDiem!$A$15:$A$20,0),MATCH($B2118,CachTinhDiem!$B$14:$E$14,0))-1)*9/4,1)</f>
        <v>7.8</v>
      </c>
      <c r="M2118" s="19">
        <f t="shared" si="33"/>
        <v>0</v>
      </c>
      <c r="N2118" s="23">
        <f>MAX(0,1-M2118*CachTinhDiem!$B$25)</f>
        <v>1</v>
      </c>
      <c r="O2118" s="20">
        <f>ROUND((CachTinhDiem!$B$23*K2118+CachTinhDiem!$B$24*L2118)*N2118,1)</f>
        <v>7.5</v>
      </c>
      <c r="P2118" s="19" t="s">
        <v>3227</v>
      </c>
    </row>
    <row r="2119" spans="1:16" ht="15" customHeight="1" x14ac:dyDescent="0.35">
      <c r="A2119" s="18" t="s">
        <v>208</v>
      </c>
      <c r="B2119" s="18" t="s">
        <v>3229</v>
      </c>
      <c r="C2119" s="18" t="s">
        <v>138</v>
      </c>
      <c r="D2119" s="19">
        <v>23</v>
      </c>
      <c r="E2119" s="19">
        <v>40</v>
      </c>
      <c r="F2119" s="19">
        <v>17</v>
      </c>
      <c r="G2119" s="19">
        <v>1</v>
      </c>
      <c r="H2119" s="19">
        <v>5</v>
      </c>
      <c r="I2119" s="19">
        <v>5</v>
      </c>
      <c r="J2119" s="19">
        <v>2</v>
      </c>
      <c r="K2119" s="20">
        <f>ROUND(1+(SUMPRODUCT(INDEX(CachTinhDiem!$B$8:$E$11,MATCH($B2119,CachTinhDiem!$A$8:$A$11,0),0),$G2119:$J2119)-1)*9/4,1)</f>
        <v>7.1</v>
      </c>
      <c r="L2119" s="20">
        <f>ROUND(1+(INDEX(CachTinhDiem!$B$15:$E$20,MATCH($C2119,CachTinhDiem!$A$15:$A$20,0),MATCH($B2119,CachTinhDiem!$B$14:$E$14,0))-1)*9/4,1)</f>
        <v>7.8</v>
      </c>
      <c r="M2119" s="19">
        <f t="shared" si="33"/>
        <v>6</v>
      </c>
      <c r="N2119" s="23">
        <f>MAX(0,1-M2119*CachTinhDiem!$B$25)</f>
        <v>0.39999999999999991</v>
      </c>
      <c r="O2119" s="20">
        <f>ROUND((CachTinhDiem!$B$23*K2119+CachTinhDiem!$B$24*L2119)*N2119,1)</f>
        <v>2.9</v>
      </c>
      <c r="P2119" s="19" t="s">
        <v>3227</v>
      </c>
    </row>
    <row r="2120" spans="1:16" ht="15" customHeight="1" x14ac:dyDescent="0.35">
      <c r="A2120" s="18" t="s">
        <v>1038</v>
      </c>
      <c r="B2120" s="18" t="s">
        <v>3224</v>
      </c>
      <c r="C2120" s="18" t="s">
        <v>90</v>
      </c>
      <c r="D2120" s="19">
        <v>20</v>
      </c>
      <c r="E2120" s="19">
        <v>37</v>
      </c>
      <c r="F2120" s="19">
        <v>32</v>
      </c>
      <c r="G2120" s="19">
        <v>2</v>
      </c>
      <c r="H2120" s="19">
        <v>4</v>
      </c>
      <c r="I2120" s="19">
        <v>3</v>
      </c>
      <c r="J2120" s="19">
        <v>2</v>
      </c>
      <c r="K2120" s="20">
        <f>ROUND(1+(SUMPRODUCT(INDEX(CachTinhDiem!$B$8:$E$11,MATCH($B2120,CachTinhDiem!$A$8:$A$11,0),0),$G2120:$J2120)-1)*9/4,1)</f>
        <v>5.3</v>
      </c>
      <c r="L2120" s="20">
        <f>ROUND(1+(INDEX(CachTinhDiem!$B$15:$E$20,MATCH($C2120,CachTinhDiem!$A$15:$A$20,0),MATCH($B2120,CachTinhDiem!$B$14:$E$14,0))-1)*9/4,1)</f>
        <v>5.5</v>
      </c>
      <c r="M2120" s="19">
        <f t="shared" si="33"/>
        <v>0</v>
      </c>
      <c r="N2120" s="23">
        <f>MAX(0,1-M2120*CachTinhDiem!$B$25)</f>
        <v>1</v>
      </c>
      <c r="O2120" s="20">
        <f>ROUND((CachTinhDiem!$B$23*K2120+CachTinhDiem!$B$24*L2120)*N2120,1)</f>
        <v>5.4</v>
      </c>
      <c r="P2120" s="19" t="s">
        <v>3227</v>
      </c>
    </row>
    <row r="2121" spans="1:16" ht="15" customHeight="1" x14ac:dyDescent="0.35">
      <c r="A2121" s="18" t="s">
        <v>651</v>
      </c>
      <c r="B2121" s="18" t="s">
        <v>3228</v>
      </c>
      <c r="C2121" s="18" t="s">
        <v>103</v>
      </c>
      <c r="D2121" s="19">
        <v>25</v>
      </c>
      <c r="E2121" s="19">
        <v>40</v>
      </c>
      <c r="F2121" s="19">
        <v>7</v>
      </c>
      <c r="G2121" s="19">
        <v>1</v>
      </c>
      <c r="H2121" s="19">
        <v>5</v>
      </c>
      <c r="I2121" s="19">
        <v>2</v>
      </c>
      <c r="J2121" s="19">
        <v>4</v>
      </c>
      <c r="K2121" s="20">
        <f>ROUND(1+(SUMPRODUCT(INDEX(CachTinhDiem!$B$8:$E$11,MATCH($B2121,CachTinhDiem!$A$8:$A$11,0),0),$G2121:$J2121)-1)*9/4,1)</f>
        <v>7.3</v>
      </c>
      <c r="L2121" s="20">
        <f>ROUND(1+(INDEX(CachTinhDiem!$B$15:$E$20,MATCH($C2121,CachTinhDiem!$A$15:$A$20,0),MATCH($B2121,CachTinhDiem!$B$14:$E$14,0))-1)*9/4,1)</f>
        <v>10</v>
      </c>
      <c r="M2121" s="19">
        <f t="shared" si="33"/>
        <v>18</v>
      </c>
      <c r="N2121" s="23">
        <f>MAX(0,1-M2121*CachTinhDiem!$B$25)</f>
        <v>0</v>
      </c>
      <c r="O2121" s="20">
        <f>ROUND((CachTinhDiem!$B$23*K2121+CachTinhDiem!$B$24*L2121)*N2121,1)</f>
        <v>0</v>
      </c>
      <c r="P2121" s="19" t="s">
        <v>3227</v>
      </c>
    </row>
    <row r="2122" spans="1:16" ht="15" customHeight="1" x14ac:dyDescent="0.35">
      <c r="A2122" s="18" t="s">
        <v>3020</v>
      </c>
      <c r="B2122" s="18" t="s">
        <v>3224</v>
      </c>
      <c r="C2122" s="18" t="s">
        <v>90</v>
      </c>
      <c r="D2122" s="19">
        <v>24</v>
      </c>
      <c r="E2122" s="19">
        <v>40</v>
      </c>
      <c r="F2122" s="19">
        <v>12</v>
      </c>
      <c r="G2122" s="19">
        <v>1</v>
      </c>
      <c r="H2122" s="19">
        <v>2</v>
      </c>
      <c r="I2122" s="19">
        <v>3</v>
      </c>
      <c r="J2122" s="19">
        <v>3</v>
      </c>
      <c r="K2122" s="20">
        <f>ROUND(1+(SUMPRODUCT(INDEX(CachTinhDiem!$B$8:$E$11,MATCH($B2122,CachTinhDiem!$A$8:$A$11,0),0),$G2122:$J2122)-1)*9/4,1)</f>
        <v>4.2</v>
      </c>
      <c r="L2122" s="20">
        <f>ROUND(1+(INDEX(CachTinhDiem!$B$15:$E$20,MATCH($C2122,CachTinhDiem!$A$15:$A$20,0),MATCH($B2122,CachTinhDiem!$B$14:$E$14,0))-1)*9/4,1)</f>
        <v>5.5</v>
      </c>
      <c r="M2122" s="19">
        <f t="shared" si="33"/>
        <v>12</v>
      </c>
      <c r="N2122" s="23">
        <f>MAX(0,1-M2122*CachTinhDiem!$B$25)</f>
        <v>0</v>
      </c>
      <c r="O2122" s="20">
        <f>ROUND((CachTinhDiem!$B$23*K2122+CachTinhDiem!$B$24*L2122)*N2122,1)</f>
        <v>0</v>
      </c>
      <c r="P2122" s="19" t="s">
        <v>3227</v>
      </c>
    </row>
    <row r="2123" spans="1:16" ht="15" customHeight="1" x14ac:dyDescent="0.35">
      <c r="A2123" s="18" t="s">
        <v>2887</v>
      </c>
      <c r="B2123" s="18" t="s">
        <v>3224</v>
      </c>
      <c r="C2123" s="18" t="s">
        <v>103</v>
      </c>
      <c r="D2123" s="19">
        <v>15</v>
      </c>
      <c r="E2123" s="19">
        <v>34</v>
      </c>
      <c r="F2123" s="19">
        <v>33</v>
      </c>
      <c r="G2123" s="19">
        <v>2</v>
      </c>
      <c r="H2123" s="19">
        <v>1</v>
      </c>
      <c r="I2123" s="19">
        <v>1</v>
      </c>
      <c r="J2123" s="19">
        <v>5</v>
      </c>
      <c r="K2123" s="20">
        <f>ROUND(1+(SUMPRODUCT(INDEX(CachTinhDiem!$B$8:$E$11,MATCH($B2123,CachTinhDiem!$A$8:$A$11,0),0),$G2123:$J2123)-1)*9/4,1)</f>
        <v>2.4</v>
      </c>
      <c r="L2123" s="20">
        <f>ROUND(1+(INDEX(CachTinhDiem!$B$15:$E$20,MATCH($C2123,CachTinhDiem!$A$15:$A$20,0),MATCH($B2123,CachTinhDiem!$B$14:$E$14,0))-1)*9/4,1)</f>
        <v>3.3</v>
      </c>
      <c r="M2123" s="19">
        <f t="shared" si="33"/>
        <v>0</v>
      </c>
      <c r="N2123" s="23">
        <f>MAX(0,1-M2123*CachTinhDiem!$B$25)</f>
        <v>1</v>
      </c>
      <c r="O2123" s="20">
        <f>ROUND((CachTinhDiem!$B$23*K2123+CachTinhDiem!$B$24*L2123)*N2123,1)</f>
        <v>2.7</v>
      </c>
      <c r="P2123" s="19" t="s">
        <v>3227</v>
      </c>
    </row>
    <row r="2124" spans="1:16" ht="15" customHeight="1" x14ac:dyDescent="0.35">
      <c r="A2124" s="18" t="s">
        <v>1216</v>
      </c>
      <c r="B2124" s="18" t="s">
        <v>3224</v>
      </c>
      <c r="C2124" s="18" t="s">
        <v>138</v>
      </c>
      <c r="D2124" s="19">
        <v>11</v>
      </c>
      <c r="E2124" s="19">
        <v>26</v>
      </c>
      <c r="F2124" s="19">
        <v>7</v>
      </c>
      <c r="G2124" s="19">
        <v>2</v>
      </c>
      <c r="H2124" s="19">
        <v>3</v>
      </c>
      <c r="I2124" s="19">
        <v>5</v>
      </c>
      <c r="J2124" s="19">
        <v>3</v>
      </c>
      <c r="K2124" s="20">
        <f>ROUND(1+(SUMPRODUCT(INDEX(CachTinhDiem!$B$8:$E$11,MATCH($B2124,CachTinhDiem!$A$8:$A$11,0),0),$G2124:$J2124)-1)*9/4,1)</f>
        <v>7.3</v>
      </c>
      <c r="L2124" s="20">
        <f>ROUND(1+(INDEX(CachTinhDiem!$B$15:$E$20,MATCH($C2124,CachTinhDiem!$A$15:$A$20,0),MATCH($B2124,CachTinhDiem!$B$14:$E$14,0))-1)*9/4,1)</f>
        <v>10</v>
      </c>
      <c r="M2124" s="19">
        <f t="shared" si="33"/>
        <v>4</v>
      </c>
      <c r="N2124" s="23">
        <f>MAX(0,1-M2124*CachTinhDiem!$B$25)</f>
        <v>0.6</v>
      </c>
      <c r="O2124" s="20">
        <f>ROUND((CachTinhDiem!$B$23*K2124+CachTinhDiem!$B$24*L2124)*N2124,1)</f>
        <v>4.9000000000000004</v>
      </c>
      <c r="P2124" s="19" t="s">
        <v>3227</v>
      </c>
    </row>
    <row r="2125" spans="1:16" ht="15" customHeight="1" x14ac:dyDescent="0.35">
      <c r="A2125" s="18" t="s">
        <v>3009</v>
      </c>
      <c r="B2125" s="18" t="s">
        <v>3224</v>
      </c>
      <c r="C2125" s="18" t="s">
        <v>150</v>
      </c>
      <c r="D2125" s="19">
        <v>26</v>
      </c>
      <c r="E2125" s="19">
        <v>40</v>
      </c>
      <c r="F2125" s="19">
        <v>36</v>
      </c>
      <c r="G2125" s="19">
        <v>1</v>
      </c>
      <c r="H2125" s="19">
        <v>5</v>
      </c>
      <c r="I2125" s="19">
        <v>3</v>
      </c>
      <c r="J2125" s="19">
        <v>3</v>
      </c>
      <c r="K2125" s="20">
        <f>ROUND(1+(SUMPRODUCT(INDEX(CachTinhDiem!$B$8:$E$11,MATCH($B2125,CachTinhDiem!$A$8:$A$11,0),0),$G2125:$J2125)-1)*9/4,1)</f>
        <v>5.5</v>
      </c>
      <c r="L2125" s="20">
        <f>ROUND(1+(INDEX(CachTinhDiem!$B$15:$E$20,MATCH($C2125,CachTinhDiem!$A$15:$A$20,0),MATCH($B2125,CachTinhDiem!$B$14:$E$14,0))-1)*9/4,1)</f>
        <v>3.3</v>
      </c>
      <c r="M2125" s="19">
        <f t="shared" si="33"/>
        <v>0</v>
      </c>
      <c r="N2125" s="23">
        <f>MAX(0,1-M2125*CachTinhDiem!$B$25)</f>
        <v>1</v>
      </c>
      <c r="O2125" s="20">
        <f>ROUND((CachTinhDiem!$B$23*K2125+CachTinhDiem!$B$24*L2125)*N2125,1)</f>
        <v>4.8</v>
      </c>
      <c r="P2125" s="19" t="s">
        <v>3227</v>
      </c>
    </row>
    <row r="2126" spans="1:16" ht="15" customHeight="1" x14ac:dyDescent="0.35">
      <c r="A2126" s="18" t="s">
        <v>2223</v>
      </c>
      <c r="B2126" s="18" t="s">
        <v>3226</v>
      </c>
      <c r="C2126" s="18" t="s">
        <v>103</v>
      </c>
      <c r="D2126" s="19">
        <v>18</v>
      </c>
      <c r="E2126" s="19">
        <v>37</v>
      </c>
      <c r="F2126" s="19">
        <v>25</v>
      </c>
      <c r="G2126" s="19">
        <v>2</v>
      </c>
      <c r="H2126" s="19">
        <v>5</v>
      </c>
      <c r="I2126" s="19">
        <v>3</v>
      </c>
      <c r="J2126" s="19">
        <v>3</v>
      </c>
      <c r="K2126" s="20">
        <f>ROUND(1+(SUMPRODUCT(INDEX(CachTinhDiem!$B$8:$E$11,MATCH($B2126,CachTinhDiem!$A$8:$A$11,0),0),$G2126:$J2126)-1)*9/4,1)</f>
        <v>6.9</v>
      </c>
      <c r="L2126" s="20">
        <f>ROUND(1+(INDEX(CachTinhDiem!$B$15:$E$20,MATCH($C2126,CachTinhDiem!$A$15:$A$20,0),MATCH($B2126,CachTinhDiem!$B$14:$E$14,0))-1)*9/4,1)</f>
        <v>3.3</v>
      </c>
      <c r="M2126" s="19">
        <f t="shared" si="33"/>
        <v>0</v>
      </c>
      <c r="N2126" s="23">
        <f>MAX(0,1-M2126*CachTinhDiem!$B$25)</f>
        <v>1</v>
      </c>
      <c r="O2126" s="20">
        <f>ROUND((CachTinhDiem!$B$23*K2126+CachTinhDiem!$B$24*L2126)*N2126,1)</f>
        <v>5.8</v>
      </c>
      <c r="P2126" s="19" t="s">
        <v>3227</v>
      </c>
    </row>
    <row r="2127" spans="1:16" ht="15" customHeight="1" x14ac:dyDescent="0.35">
      <c r="A2127" s="18" t="s">
        <v>2986</v>
      </c>
      <c r="B2127" s="18" t="s">
        <v>3229</v>
      </c>
      <c r="C2127" s="18" t="s">
        <v>115</v>
      </c>
      <c r="D2127" s="19">
        <v>21</v>
      </c>
      <c r="E2127" s="19">
        <v>40</v>
      </c>
      <c r="F2127" s="19">
        <v>24</v>
      </c>
      <c r="G2127" s="19">
        <v>2</v>
      </c>
      <c r="H2127" s="19">
        <v>4</v>
      </c>
      <c r="I2127" s="19">
        <v>4</v>
      </c>
      <c r="J2127" s="19">
        <v>3</v>
      </c>
      <c r="K2127" s="20">
        <f>ROUND(1+(SUMPRODUCT(INDEX(CachTinhDiem!$B$8:$E$11,MATCH($B2127,CachTinhDiem!$A$8:$A$11,0),0),$G2127:$J2127)-1)*9/4,1)</f>
        <v>6.6</v>
      </c>
      <c r="L2127" s="20">
        <f>ROUND(1+(INDEX(CachTinhDiem!$B$15:$E$20,MATCH($C2127,CachTinhDiem!$A$15:$A$20,0),MATCH($B2127,CachTinhDiem!$B$14:$E$14,0))-1)*9/4,1)</f>
        <v>10</v>
      </c>
      <c r="M2127" s="19">
        <f t="shared" si="33"/>
        <v>0</v>
      </c>
      <c r="N2127" s="23">
        <f>MAX(0,1-M2127*CachTinhDiem!$B$25)</f>
        <v>1</v>
      </c>
      <c r="O2127" s="20">
        <f>ROUND((CachTinhDiem!$B$23*K2127+CachTinhDiem!$B$24*L2127)*N2127,1)</f>
        <v>7.6</v>
      </c>
      <c r="P2127" s="19" t="s">
        <v>3227</v>
      </c>
    </row>
    <row r="2128" spans="1:16" ht="15" customHeight="1" x14ac:dyDescent="0.35">
      <c r="A2128" s="18" t="s">
        <v>462</v>
      </c>
      <c r="B2128" s="18" t="s">
        <v>3224</v>
      </c>
      <c r="C2128" s="18" t="s">
        <v>115</v>
      </c>
      <c r="D2128" s="19">
        <v>20</v>
      </c>
      <c r="E2128" s="19">
        <v>38</v>
      </c>
      <c r="F2128" s="19">
        <v>12</v>
      </c>
      <c r="G2128" s="19">
        <v>2</v>
      </c>
      <c r="H2128" s="19">
        <v>5</v>
      </c>
      <c r="I2128" s="19">
        <v>3</v>
      </c>
      <c r="J2128" s="19">
        <v>2</v>
      </c>
      <c r="K2128" s="20">
        <f>ROUND(1+(SUMPRODUCT(INDEX(CachTinhDiem!$B$8:$E$11,MATCH($B2128,CachTinhDiem!$A$8:$A$11,0),0),$G2128:$J2128)-1)*9/4,1)</f>
        <v>5.7</v>
      </c>
      <c r="L2128" s="20">
        <f>ROUND(1+(INDEX(CachTinhDiem!$B$15:$E$20,MATCH($C2128,CachTinhDiem!$A$15:$A$20,0),MATCH($B2128,CachTinhDiem!$B$14:$E$14,0))-1)*9/4,1)</f>
        <v>7.8</v>
      </c>
      <c r="M2128" s="19">
        <f t="shared" si="33"/>
        <v>8</v>
      </c>
      <c r="N2128" s="23">
        <f>MAX(0,1-M2128*CachTinhDiem!$B$25)</f>
        <v>0.19999999999999996</v>
      </c>
      <c r="O2128" s="20">
        <f>ROUND((CachTinhDiem!$B$23*K2128+CachTinhDiem!$B$24*L2128)*N2128,1)</f>
        <v>1.3</v>
      </c>
      <c r="P2128" s="19" t="s">
        <v>3227</v>
      </c>
    </row>
    <row r="2129" spans="1:16" ht="15" customHeight="1" x14ac:dyDescent="0.35">
      <c r="A2129" s="18" t="s">
        <v>676</v>
      </c>
      <c r="B2129" s="18" t="s">
        <v>3228</v>
      </c>
      <c r="C2129" s="18" t="s">
        <v>103</v>
      </c>
      <c r="D2129" s="19">
        <v>18</v>
      </c>
      <c r="E2129" s="19">
        <v>34</v>
      </c>
      <c r="F2129" s="19">
        <v>21</v>
      </c>
      <c r="G2129" s="19">
        <v>2</v>
      </c>
      <c r="H2129" s="19">
        <v>4</v>
      </c>
      <c r="I2129" s="19">
        <v>1</v>
      </c>
      <c r="J2129" s="19">
        <v>5</v>
      </c>
      <c r="K2129" s="20">
        <f>ROUND(1+(SUMPRODUCT(INDEX(CachTinhDiem!$B$8:$E$11,MATCH($B2129,CachTinhDiem!$A$8:$A$11,0),0),$G2129:$J2129)-1)*9/4,1)</f>
        <v>7.8</v>
      </c>
      <c r="L2129" s="20">
        <f>ROUND(1+(INDEX(CachTinhDiem!$B$15:$E$20,MATCH($C2129,CachTinhDiem!$A$15:$A$20,0),MATCH($B2129,CachTinhDiem!$B$14:$E$14,0))-1)*9/4,1)</f>
        <v>10</v>
      </c>
      <c r="M2129" s="19">
        <f t="shared" si="33"/>
        <v>0</v>
      </c>
      <c r="N2129" s="23">
        <f>MAX(0,1-M2129*CachTinhDiem!$B$25)</f>
        <v>1</v>
      </c>
      <c r="O2129" s="20">
        <f>ROUND((CachTinhDiem!$B$23*K2129+CachTinhDiem!$B$24*L2129)*N2129,1)</f>
        <v>8.5</v>
      </c>
      <c r="P2129" s="19" t="s">
        <v>3225</v>
      </c>
    </row>
    <row r="2130" spans="1:16" ht="15" customHeight="1" x14ac:dyDescent="0.35">
      <c r="A2130" s="18" t="s">
        <v>1308</v>
      </c>
      <c r="B2130" s="18" t="s">
        <v>3224</v>
      </c>
      <c r="C2130" s="18" t="s">
        <v>150</v>
      </c>
      <c r="D2130" s="19">
        <v>5</v>
      </c>
      <c r="E2130" s="19">
        <v>19</v>
      </c>
      <c r="F2130" s="19">
        <v>40</v>
      </c>
      <c r="G2130" s="19">
        <v>4</v>
      </c>
      <c r="H2130" s="19">
        <v>1</v>
      </c>
      <c r="I2130" s="19">
        <v>2</v>
      </c>
      <c r="J2130" s="19">
        <v>2</v>
      </c>
      <c r="K2130" s="20">
        <f>ROUND(1+(SUMPRODUCT(INDEX(CachTinhDiem!$B$8:$E$11,MATCH($B2130,CachTinhDiem!$A$8:$A$11,0),0),$G2130:$J2130)-1)*9/4,1)</f>
        <v>3.7</v>
      </c>
      <c r="L2130" s="20">
        <f>ROUND(1+(INDEX(CachTinhDiem!$B$15:$E$20,MATCH($C2130,CachTinhDiem!$A$15:$A$20,0),MATCH($B2130,CachTinhDiem!$B$14:$E$14,0))-1)*9/4,1)</f>
        <v>3.3</v>
      </c>
      <c r="M2130" s="19">
        <f t="shared" si="33"/>
        <v>21</v>
      </c>
      <c r="N2130" s="23">
        <f>MAX(0,1-M2130*CachTinhDiem!$B$25)</f>
        <v>0</v>
      </c>
      <c r="O2130" s="20">
        <f>ROUND((CachTinhDiem!$B$23*K2130+CachTinhDiem!$B$24*L2130)*N2130,1)</f>
        <v>0</v>
      </c>
      <c r="P2130" s="19" t="s">
        <v>3227</v>
      </c>
    </row>
    <row r="2131" spans="1:16" ht="15" customHeight="1" x14ac:dyDescent="0.35">
      <c r="A2131" s="18" t="s">
        <v>1407</v>
      </c>
      <c r="B2131" s="18" t="s">
        <v>3224</v>
      </c>
      <c r="C2131" s="18" t="s">
        <v>138</v>
      </c>
      <c r="D2131" s="19">
        <v>6</v>
      </c>
      <c r="E2131" s="19">
        <v>21</v>
      </c>
      <c r="F2131" s="19">
        <v>25</v>
      </c>
      <c r="G2131" s="19">
        <v>4</v>
      </c>
      <c r="H2131" s="19">
        <v>2</v>
      </c>
      <c r="I2131" s="19">
        <v>2</v>
      </c>
      <c r="J2131" s="19">
        <v>2</v>
      </c>
      <c r="K2131" s="20">
        <f>ROUND(1+(SUMPRODUCT(INDEX(CachTinhDiem!$B$8:$E$11,MATCH($B2131,CachTinhDiem!$A$8:$A$11,0),0),$G2131:$J2131)-1)*9/4,1)</f>
        <v>4.2</v>
      </c>
      <c r="L2131" s="20">
        <f>ROUND(1+(INDEX(CachTinhDiem!$B$15:$E$20,MATCH($C2131,CachTinhDiem!$A$15:$A$20,0),MATCH($B2131,CachTinhDiem!$B$14:$E$14,0))-1)*9/4,1)</f>
        <v>10</v>
      </c>
      <c r="M2131" s="19">
        <f t="shared" si="33"/>
        <v>4</v>
      </c>
      <c r="N2131" s="23">
        <f>MAX(0,1-M2131*CachTinhDiem!$B$25)</f>
        <v>0.6</v>
      </c>
      <c r="O2131" s="20">
        <f>ROUND((CachTinhDiem!$B$23*K2131+CachTinhDiem!$B$24*L2131)*N2131,1)</f>
        <v>3.6</v>
      </c>
      <c r="P2131" s="19" t="s">
        <v>3225</v>
      </c>
    </row>
    <row r="2132" spans="1:16" ht="15" customHeight="1" x14ac:dyDescent="0.35">
      <c r="A2132" s="18" t="s">
        <v>1189</v>
      </c>
      <c r="B2132" s="18" t="s">
        <v>3228</v>
      </c>
      <c r="C2132" s="18" t="s">
        <v>115</v>
      </c>
      <c r="D2132" s="19">
        <v>5</v>
      </c>
      <c r="E2132" s="19">
        <v>10</v>
      </c>
      <c r="F2132" s="19">
        <v>12</v>
      </c>
      <c r="G2132" s="19">
        <v>4</v>
      </c>
      <c r="H2132" s="19">
        <v>1</v>
      </c>
      <c r="I2132" s="19">
        <v>2</v>
      </c>
      <c r="J2132" s="19">
        <v>1</v>
      </c>
      <c r="K2132" s="20">
        <f>ROUND(1+(SUMPRODUCT(INDEX(CachTinhDiem!$B$8:$E$11,MATCH($B2132,CachTinhDiem!$A$8:$A$11,0),0),$G2132:$J2132)-1)*9/4,1)</f>
        <v>1.5</v>
      </c>
      <c r="L2132" s="20">
        <f>ROUND(1+(INDEX(CachTinhDiem!$B$15:$E$20,MATCH($C2132,CachTinhDiem!$A$15:$A$20,0),MATCH($B2132,CachTinhDiem!$B$14:$E$14,0))-1)*9/4,1)</f>
        <v>5.5</v>
      </c>
      <c r="M2132" s="19">
        <f t="shared" si="33"/>
        <v>2</v>
      </c>
      <c r="N2132" s="23">
        <f>MAX(0,1-M2132*CachTinhDiem!$B$25)</f>
        <v>0.8</v>
      </c>
      <c r="O2132" s="20">
        <f>ROUND((CachTinhDiem!$B$23*K2132+CachTinhDiem!$B$24*L2132)*N2132,1)</f>
        <v>2.2000000000000002</v>
      </c>
      <c r="P2132" s="19" t="s">
        <v>3227</v>
      </c>
    </row>
    <row r="2133" spans="1:16" ht="15" customHeight="1" x14ac:dyDescent="0.35">
      <c r="A2133" s="18" t="s">
        <v>1888</v>
      </c>
      <c r="B2133" s="18" t="s">
        <v>3228</v>
      </c>
      <c r="C2133" s="18" t="s">
        <v>115</v>
      </c>
      <c r="D2133" s="19">
        <v>8</v>
      </c>
      <c r="E2133" s="19">
        <v>27</v>
      </c>
      <c r="F2133" s="19">
        <v>10</v>
      </c>
      <c r="G2133" s="19">
        <v>4</v>
      </c>
      <c r="H2133" s="19">
        <v>3</v>
      </c>
      <c r="I2133" s="19">
        <v>4</v>
      </c>
      <c r="J2133" s="19">
        <v>1</v>
      </c>
      <c r="K2133" s="20">
        <f>ROUND(1+(SUMPRODUCT(INDEX(CachTinhDiem!$B$8:$E$11,MATCH($B2133,CachTinhDiem!$A$8:$A$11,0),0),$G2133:$J2133)-1)*9/4,1)</f>
        <v>3.3</v>
      </c>
      <c r="L2133" s="20">
        <f>ROUND(1+(INDEX(CachTinhDiem!$B$15:$E$20,MATCH($C2133,CachTinhDiem!$A$15:$A$20,0),MATCH($B2133,CachTinhDiem!$B$14:$E$14,0))-1)*9/4,1)</f>
        <v>5.5</v>
      </c>
      <c r="M2133" s="19">
        <f t="shared" si="33"/>
        <v>0</v>
      </c>
      <c r="N2133" s="23">
        <f>MAX(0,1-M2133*CachTinhDiem!$B$25)</f>
        <v>1</v>
      </c>
      <c r="O2133" s="20">
        <f>ROUND((CachTinhDiem!$B$23*K2133+CachTinhDiem!$B$24*L2133)*N2133,1)</f>
        <v>4</v>
      </c>
      <c r="P2133" s="19" t="s">
        <v>3227</v>
      </c>
    </row>
    <row r="2134" spans="1:16" ht="15" customHeight="1" x14ac:dyDescent="0.35">
      <c r="A2134" s="18" t="s">
        <v>273</v>
      </c>
      <c r="B2134" s="18" t="s">
        <v>3229</v>
      </c>
      <c r="C2134" s="18" t="s">
        <v>138</v>
      </c>
      <c r="D2134" s="19">
        <v>5</v>
      </c>
      <c r="E2134" s="19">
        <v>11</v>
      </c>
      <c r="F2134" s="19">
        <v>7</v>
      </c>
      <c r="G2134" s="19">
        <v>5</v>
      </c>
      <c r="H2134" s="19">
        <v>2</v>
      </c>
      <c r="I2134" s="19">
        <v>3</v>
      </c>
      <c r="J2134" s="19">
        <v>3</v>
      </c>
      <c r="K2134" s="20">
        <f>ROUND(1+(SUMPRODUCT(INDEX(CachTinhDiem!$B$8:$E$11,MATCH($B2134,CachTinhDiem!$A$8:$A$11,0),0),$G2134:$J2134)-1)*9/4,1)</f>
        <v>5.3</v>
      </c>
      <c r="L2134" s="20">
        <f>ROUND(1+(INDEX(CachTinhDiem!$B$15:$E$20,MATCH($C2134,CachTinhDiem!$A$15:$A$20,0),MATCH($B2134,CachTinhDiem!$B$14:$E$14,0))-1)*9/4,1)</f>
        <v>7.8</v>
      </c>
      <c r="M2134" s="19">
        <f t="shared" si="33"/>
        <v>0</v>
      </c>
      <c r="N2134" s="23">
        <f>MAX(0,1-M2134*CachTinhDiem!$B$25)</f>
        <v>1</v>
      </c>
      <c r="O2134" s="20">
        <f>ROUND((CachTinhDiem!$B$23*K2134+CachTinhDiem!$B$24*L2134)*N2134,1)</f>
        <v>6.1</v>
      </c>
      <c r="P2134" s="19" t="s">
        <v>3227</v>
      </c>
    </row>
    <row r="2135" spans="1:16" ht="15" customHeight="1" x14ac:dyDescent="0.35">
      <c r="A2135" s="18" t="s">
        <v>2712</v>
      </c>
      <c r="B2135" s="18" t="s">
        <v>3224</v>
      </c>
      <c r="C2135" s="18" t="s">
        <v>150</v>
      </c>
      <c r="D2135" s="19">
        <v>15</v>
      </c>
      <c r="E2135" s="19">
        <v>33</v>
      </c>
      <c r="F2135" s="19">
        <v>31</v>
      </c>
      <c r="G2135" s="19">
        <v>2</v>
      </c>
      <c r="H2135" s="19">
        <v>1</v>
      </c>
      <c r="I2135" s="19">
        <v>3</v>
      </c>
      <c r="J2135" s="19">
        <v>2</v>
      </c>
      <c r="K2135" s="20">
        <f>ROUND(1+(SUMPRODUCT(INDEX(CachTinhDiem!$B$8:$E$11,MATCH($B2135,CachTinhDiem!$A$8:$A$11,0),0),$G2135:$J2135)-1)*9/4,1)</f>
        <v>3.9</v>
      </c>
      <c r="L2135" s="20">
        <f>ROUND(1+(INDEX(CachTinhDiem!$B$15:$E$20,MATCH($C2135,CachTinhDiem!$A$15:$A$20,0),MATCH($B2135,CachTinhDiem!$B$14:$E$14,0))-1)*9/4,1)</f>
        <v>3.3</v>
      </c>
      <c r="M2135" s="19">
        <f t="shared" si="33"/>
        <v>0</v>
      </c>
      <c r="N2135" s="23">
        <f>MAX(0,1-M2135*CachTinhDiem!$B$25)</f>
        <v>1</v>
      </c>
      <c r="O2135" s="20">
        <f>ROUND((CachTinhDiem!$B$23*K2135+CachTinhDiem!$B$24*L2135)*N2135,1)</f>
        <v>3.7</v>
      </c>
      <c r="P2135" s="19" t="s">
        <v>3227</v>
      </c>
    </row>
    <row r="2136" spans="1:16" ht="15" customHeight="1" x14ac:dyDescent="0.35">
      <c r="A2136" s="18" t="s">
        <v>523</v>
      </c>
      <c r="B2136" s="18" t="s">
        <v>3224</v>
      </c>
      <c r="C2136" s="18" t="s">
        <v>138</v>
      </c>
      <c r="D2136" s="19">
        <v>6</v>
      </c>
      <c r="E2136" s="19">
        <v>20</v>
      </c>
      <c r="F2136" s="19">
        <v>23</v>
      </c>
      <c r="G2136" s="19">
        <v>4</v>
      </c>
      <c r="H2136" s="19">
        <v>2</v>
      </c>
      <c r="I2136" s="19">
        <v>3</v>
      </c>
      <c r="J2136" s="19">
        <v>2</v>
      </c>
      <c r="K2136" s="20">
        <f>ROUND(1+(SUMPRODUCT(INDEX(CachTinhDiem!$B$8:$E$11,MATCH($B2136,CachTinhDiem!$A$8:$A$11,0),0),$G2136:$J2136)-1)*9/4,1)</f>
        <v>5.3</v>
      </c>
      <c r="L2136" s="20">
        <f>ROUND(1+(INDEX(CachTinhDiem!$B$15:$E$20,MATCH($C2136,CachTinhDiem!$A$15:$A$20,0),MATCH($B2136,CachTinhDiem!$B$14:$E$14,0))-1)*9/4,1)</f>
        <v>10</v>
      </c>
      <c r="M2136" s="19">
        <f t="shared" si="33"/>
        <v>3</v>
      </c>
      <c r="N2136" s="23">
        <f>MAX(0,1-M2136*CachTinhDiem!$B$25)</f>
        <v>0.7</v>
      </c>
      <c r="O2136" s="20">
        <f>ROUND((CachTinhDiem!$B$23*K2136+CachTinhDiem!$B$24*L2136)*N2136,1)</f>
        <v>4.7</v>
      </c>
      <c r="P2136" s="19" t="s">
        <v>3225</v>
      </c>
    </row>
    <row r="2137" spans="1:16" ht="15" customHeight="1" x14ac:dyDescent="0.35">
      <c r="A2137" s="18" t="s">
        <v>884</v>
      </c>
      <c r="B2137" s="18" t="s">
        <v>3229</v>
      </c>
      <c r="C2137" s="18" t="s">
        <v>115</v>
      </c>
      <c r="D2137" s="19">
        <v>5</v>
      </c>
      <c r="E2137" s="19">
        <v>13</v>
      </c>
      <c r="F2137" s="19">
        <v>20</v>
      </c>
      <c r="G2137" s="19">
        <v>4</v>
      </c>
      <c r="H2137" s="19">
        <v>1</v>
      </c>
      <c r="I2137" s="19">
        <v>3</v>
      </c>
      <c r="J2137" s="19">
        <v>4</v>
      </c>
      <c r="K2137" s="20">
        <f>ROUND(1+(SUMPRODUCT(INDEX(CachTinhDiem!$B$8:$E$11,MATCH($B2137,CachTinhDiem!$A$8:$A$11,0),0),$G2137:$J2137)-1)*9/4,1)</f>
        <v>5.0999999999999996</v>
      </c>
      <c r="L2137" s="20">
        <f>ROUND(1+(INDEX(CachTinhDiem!$B$15:$E$20,MATCH($C2137,CachTinhDiem!$A$15:$A$20,0),MATCH($B2137,CachTinhDiem!$B$14:$E$14,0))-1)*9/4,1)</f>
        <v>10</v>
      </c>
      <c r="M2137" s="19">
        <f t="shared" si="33"/>
        <v>7</v>
      </c>
      <c r="N2137" s="23">
        <f>MAX(0,1-M2137*CachTinhDiem!$B$25)</f>
        <v>0.29999999999999993</v>
      </c>
      <c r="O2137" s="20">
        <f>ROUND((CachTinhDiem!$B$23*K2137+CachTinhDiem!$B$24*L2137)*N2137,1)</f>
        <v>2</v>
      </c>
      <c r="P2137" s="19" t="s">
        <v>3227</v>
      </c>
    </row>
    <row r="2138" spans="1:16" ht="15" customHeight="1" x14ac:dyDescent="0.35">
      <c r="A2138" s="18" t="s">
        <v>525</v>
      </c>
      <c r="B2138" s="18" t="s">
        <v>3224</v>
      </c>
      <c r="C2138" s="18" t="s">
        <v>90</v>
      </c>
      <c r="D2138" s="19">
        <v>21</v>
      </c>
      <c r="E2138" s="19">
        <v>37</v>
      </c>
      <c r="F2138" s="19">
        <v>10</v>
      </c>
      <c r="G2138" s="19">
        <v>2</v>
      </c>
      <c r="H2138" s="19">
        <v>5</v>
      </c>
      <c r="I2138" s="19">
        <v>4</v>
      </c>
      <c r="J2138" s="19">
        <v>2</v>
      </c>
      <c r="K2138" s="20">
        <f>ROUND(1+(SUMPRODUCT(INDEX(CachTinhDiem!$B$8:$E$11,MATCH($B2138,CachTinhDiem!$A$8:$A$11,0),0),$G2138:$J2138)-1)*9/4,1)</f>
        <v>6.9</v>
      </c>
      <c r="L2138" s="20">
        <f>ROUND(1+(INDEX(CachTinhDiem!$B$15:$E$20,MATCH($C2138,CachTinhDiem!$A$15:$A$20,0),MATCH($B2138,CachTinhDiem!$B$14:$E$14,0))-1)*9/4,1)</f>
        <v>5.5</v>
      </c>
      <c r="M2138" s="19">
        <f t="shared" si="33"/>
        <v>11</v>
      </c>
      <c r="N2138" s="23">
        <f>MAX(0,1-M2138*CachTinhDiem!$B$25)</f>
        <v>0</v>
      </c>
      <c r="O2138" s="20">
        <f>ROUND((CachTinhDiem!$B$23*K2138+CachTinhDiem!$B$24*L2138)*N2138,1)</f>
        <v>0</v>
      </c>
      <c r="P2138" s="19" t="s">
        <v>3227</v>
      </c>
    </row>
    <row r="2139" spans="1:16" ht="15" customHeight="1" x14ac:dyDescent="0.35">
      <c r="A2139" s="18" t="s">
        <v>1016</v>
      </c>
      <c r="B2139" s="18" t="s">
        <v>3228</v>
      </c>
      <c r="C2139" s="18" t="s">
        <v>150</v>
      </c>
      <c r="D2139" s="19">
        <v>23</v>
      </c>
      <c r="E2139" s="19">
        <v>37</v>
      </c>
      <c r="F2139" s="19">
        <v>40</v>
      </c>
      <c r="G2139" s="19">
        <v>1</v>
      </c>
      <c r="H2139" s="19">
        <v>5</v>
      </c>
      <c r="I2139" s="19">
        <v>2</v>
      </c>
      <c r="J2139" s="19">
        <v>4</v>
      </c>
      <c r="K2139" s="20">
        <f>ROUND(1+(SUMPRODUCT(INDEX(CachTinhDiem!$B$8:$E$11,MATCH($B2139,CachTinhDiem!$A$8:$A$11,0),0),$G2139:$J2139)-1)*9/4,1)</f>
        <v>7.3</v>
      </c>
      <c r="L2139" s="20">
        <f>ROUND(1+(INDEX(CachTinhDiem!$B$15:$E$20,MATCH($C2139,CachTinhDiem!$A$15:$A$20,0),MATCH($B2139,CachTinhDiem!$B$14:$E$14,0))-1)*9/4,1)</f>
        <v>5.5</v>
      </c>
      <c r="M2139" s="19">
        <f t="shared" si="33"/>
        <v>3</v>
      </c>
      <c r="N2139" s="23">
        <f>MAX(0,1-M2139*CachTinhDiem!$B$25)</f>
        <v>0.7</v>
      </c>
      <c r="O2139" s="20">
        <f>ROUND((CachTinhDiem!$B$23*K2139+CachTinhDiem!$B$24*L2139)*N2139,1)</f>
        <v>4.7</v>
      </c>
      <c r="P2139" s="19" t="s">
        <v>3227</v>
      </c>
    </row>
    <row r="2140" spans="1:16" ht="15" customHeight="1" x14ac:dyDescent="0.35">
      <c r="A2140" s="18" t="s">
        <v>1499</v>
      </c>
      <c r="B2140" s="18" t="s">
        <v>3224</v>
      </c>
      <c r="C2140" s="18" t="s">
        <v>110</v>
      </c>
      <c r="D2140" s="19">
        <v>5</v>
      </c>
      <c r="E2140" s="19">
        <v>17</v>
      </c>
      <c r="F2140" s="19">
        <v>31</v>
      </c>
      <c r="G2140" s="19">
        <v>3</v>
      </c>
      <c r="H2140" s="19">
        <v>2</v>
      </c>
      <c r="I2140" s="19">
        <v>4</v>
      </c>
      <c r="J2140" s="19">
        <v>3</v>
      </c>
      <c r="K2140" s="20">
        <f>ROUND(1+(SUMPRODUCT(INDEX(CachTinhDiem!$B$8:$E$11,MATCH($B2140,CachTinhDiem!$A$8:$A$11,0),0),$G2140:$J2140)-1)*9/4,1)</f>
        <v>6.2</v>
      </c>
      <c r="L2140" s="20">
        <f>ROUND(1+(INDEX(CachTinhDiem!$B$15:$E$20,MATCH($C2140,CachTinhDiem!$A$15:$A$20,0),MATCH($B2140,CachTinhDiem!$B$14:$E$14,0))-1)*9/4,1)</f>
        <v>5.5</v>
      </c>
      <c r="M2140" s="19">
        <f t="shared" si="33"/>
        <v>14</v>
      </c>
      <c r="N2140" s="23">
        <f>MAX(0,1-M2140*CachTinhDiem!$B$25)</f>
        <v>0</v>
      </c>
      <c r="O2140" s="20">
        <f>ROUND((CachTinhDiem!$B$23*K2140+CachTinhDiem!$B$24*L2140)*N2140,1)</f>
        <v>0</v>
      </c>
      <c r="P2140" s="19" t="s">
        <v>3225</v>
      </c>
    </row>
    <row r="2141" spans="1:16" ht="15" customHeight="1" x14ac:dyDescent="0.35">
      <c r="A2141" s="18" t="s">
        <v>2378</v>
      </c>
      <c r="B2141" s="18" t="s">
        <v>3226</v>
      </c>
      <c r="C2141" s="18" t="s">
        <v>103</v>
      </c>
      <c r="D2141" s="19">
        <v>20</v>
      </c>
      <c r="E2141" s="19">
        <v>37</v>
      </c>
      <c r="F2141" s="19">
        <v>36</v>
      </c>
      <c r="G2141" s="19">
        <v>2</v>
      </c>
      <c r="H2141" s="19">
        <v>5</v>
      </c>
      <c r="I2141" s="19">
        <v>3</v>
      </c>
      <c r="J2141" s="19">
        <v>3</v>
      </c>
      <c r="K2141" s="20">
        <f>ROUND(1+(SUMPRODUCT(INDEX(CachTinhDiem!$B$8:$E$11,MATCH($B2141,CachTinhDiem!$A$8:$A$11,0),0),$G2141:$J2141)-1)*9/4,1)</f>
        <v>6.9</v>
      </c>
      <c r="L2141" s="20">
        <f>ROUND(1+(INDEX(CachTinhDiem!$B$15:$E$20,MATCH($C2141,CachTinhDiem!$A$15:$A$20,0),MATCH($B2141,CachTinhDiem!$B$14:$E$14,0))-1)*9/4,1)</f>
        <v>3.3</v>
      </c>
      <c r="M2141" s="19">
        <f t="shared" si="33"/>
        <v>0</v>
      </c>
      <c r="N2141" s="23">
        <f>MAX(0,1-M2141*CachTinhDiem!$B$25)</f>
        <v>1</v>
      </c>
      <c r="O2141" s="20">
        <f>ROUND((CachTinhDiem!$B$23*K2141+CachTinhDiem!$B$24*L2141)*N2141,1)</f>
        <v>5.8</v>
      </c>
      <c r="P2141" s="19" t="s">
        <v>3227</v>
      </c>
    </row>
    <row r="2142" spans="1:16" ht="15" customHeight="1" x14ac:dyDescent="0.35">
      <c r="A2142" s="18" t="s">
        <v>2805</v>
      </c>
      <c r="B2142" s="18" t="s">
        <v>3228</v>
      </c>
      <c r="C2142" s="18" t="s">
        <v>90</v>
      </c>
      <c r="D2142" s="19">
        <v>5</v>
      </c>
      <c r="E2142" s="19">
        <v>37</v>
      </c>
      <c r="F2142" s="19">
        <v>11</v>
      </c>
      <c r="G2142" s="19">
        <v>4</v>
      </c>
      <c r="H2142" s="19">
        <v>1</v>
      </c>
      <c r="I2142" s="19">
        <v>4</v>
      </c>
      <c r="J2142" s="19">
        <v>3</v>
      </c>
      <c r="K2142" s="20">
        <f>ROUND(1+(SUMPRODUCT(INDEX(CachTinhDiem!$B$8:$E$11,MATCH($B2142,CachTinhDiem!$A$8:$A$11,0),0),$G2142:$J2142)-1)*9/4,1)</f>
        <v>5.0999999999999996</v>
      </c>
      <c r="L2142" s="20">
        <f>ROUND(1+(INDEX(CachTinhDiem!$B$15:$E$20,MATCH($C2142,CachTinhDiem!$A$15:$A$20,0),MATCH($B2142,CachTinhDiem!$B$14:$E$14,0))-1)*9/4,1)</f>
        <v>3.3</v>
      </c>
      <c r="M2142" s="19">
        <f t="shared" si="33"/>
        <v>0</v>
      </c>
      <c r="N2142" s="23">
        <f>MAX(0,1-M2142*CachTinhDiem!$B$25)</f>
        <v>1</v>
      </c>
      <c r="O2142" s="20">
        <f>ROUND((CachTinhDiem!$B$23*K2142+CachTinhDiem!$B$24*L2142)*N2142,1)</f>
        <v>4.5999999999999996</v>
      </c>
      <c r="P2142" s="19" t="s">
        <v>3225</v>
      </c>
    </row>
    <row r="2143" spans="1:16" ht="15" customHeight="1" x14ac:dyDescent="0.35">
      <c r="A2143" s="18" t="s">
        <v>234</v>
      </c>
      <c r="B2143" s="18" t="s">
        <v>3224</v>
      </c>
      <c r="C2143" s="18" t="s">
        <v>138</v>
      </c>
      <c r="D2143" s="19">
        <v>23</v>
      </c>
      <c r="E2143" s="19">
        <v>40</v>
      </c>
      <c r="F2143" s="19">
        <v>10</v>
      </c>
      <c r="G2143" s="19">
        <v>1</v>
      </c>
      <c r="H2143" s="19">
        <v>5</v>
      </c>
      <c r="I2143" s="19">
        <v>4</v>
      </c>
      <c r="J2143" s="19">
        <v>2</v>
      </c>
      <c r="K2143" s="20">
        <f>ROUND(1+(SUMPRODUCT(INDEX(CachTinhDiem!$B$8:$E$11,MATCH($B2143,CachTinhDiem!$A$8:$A$11,0),0),$G2143:$J2143)-1)*9/4,1)</f>
        <v>6.4</v>
      </c>
      <c r="L2143" s="20">
        <f>ROUND(1+(INDEX(CachTinhDiem!$B$15:$E$20,MATCH($C2143,CachTinhDiem!$A$15:$A$20,0),MATCH($B2143,CachTinhDiem!$B$14:$E$14,0))-1)*9/4,1)</f>
        <v>10</v>
      </c>
      <c r="M2143" s="19">
        <f t="shared" si="33"/>
        <v>13</v>
      </c>
      <c r="N2143" s="23">
        <f>MAX(0,1-M2143*CachTinhDiem!$B$25)</f>
        <v>0</v>
      </c>
      <c r="O2143" s="20">
        <f>ROUND((CachTinhDiem!$B$23*K2143+CachTinhDiem!$B$24*L2143)*N2143,1)</f>
        <v>0</v>
      </c>
      <c r="P2143" s="19" t="s">
        <v>3227</v>
      </c>
    </row>
    <row r="2144" spans="1:16" ht="15" customHeight="1" x14ac:dyDescent="0.35">
      <c r="A2144" s="18" t="s">
        <v>2885</v>
      </c>
      <c r="B2144" s="18" t="s">
        <v>3226</v>
      </c>
      <c r="C2144" s="18" t="s">
        <v>103</v>
      </c>
      <c r="D2144" s="19">
        <v>7</v>
      </c>
      <c r="E2144" s="19">
        <v>35</v>
      </c>
      <c r="F2144" s="19">
        <v>39</v>
      </c>
      <c r="G2144" s="19">
        <v>4</v>
      </c>
      <c r="H2144" s="19">
        <v>1</v>
      </c>
      <c r="I2144" s="19">
        <v>3</v>
      </c>
      <c r="J2144" s="19">
        <v>5</v>
      </c>
      <c r="K2144" s="20">
        <f>ROUND(1+(SUMPRODUCT(INDEX(CachTinhDiem!$B$8:$E$11,MATCH($B2144,CachTinhDiem!$A$8:$A$11,0),0),$G2144:$J2144)-1)*9/4,1)</f>
        <v>5.0999999999999996</v>
      </c>
      <c r="L2144" s="20">
        <f>ROUND(1+(INDEX(CachTinhDiem!$B$15:$E$20,MATCH($C2144,CachTinhDiem!$A$15:$A$20,0),MATCH($B2144,CachTinhDiem!$B$14:$E$14,0))-1)*9/4,1)</f>
        <v>3.3</v>
      </c>
      <c r="M2144" s="19">
        <f t="shared" si="33"/>
        <v>4</v>
      </c>
      <c r="N2144" s="23">
        <f>MAX(0,1-M2144*CachTinhDiem!$B$25)</f>
        <v>0.6</v>
      </c>
      <c r="O2144" s="20">
        <f>ROUND((CachTinhDiem!$B$23*K2144+CachTinhDiem!$B$24*L2144)*N2144,1)</f>
        <v>2.7</v>
      </c>
      <c r="P2144" s="19" t="s">
        <v>3227</v>
      </c>
    </row>
    <row r="2145" spans="1:16" ht="15" customHeight="1" x14ac:dyDescent="0.35">
      <c r="A2145" s="18" t="s">
        <v>1399</v>
      </c>
      <c r="B2145" s="18" t="s">
        <v>3229</v>
      </c>
      <c r="C2145" s="18" t="s">
        <v>115</v>
      </c>
      <c r="D2145" s="19">
        <v>10</v>
      </c>
      <c r="E2145" s="19">
        <v>25</v>
      </c>
      <c r="F2145" s="19">
        <v>23</v>
      </c>
      <c r="G2145" s="19">
        <v>3</v>
      </c>
      <c r="H2145" s="19">
        <v>2</v>
      </c>
      <c r="I2145" s="19">
        <v>3</v>
      </c>
      <c r="J2145" s="19">
        <v>3</v>
      </c>
      <c r="K2145" s="20">
        <f>ROUND(1+(SUMPRODUCT(INDEX(CachTinhDiem!$B$8:$E$11,MATCH($B2145,CachTinhDiem!$A$8:$A$11,0),0),$G2145:$J2145)-1)*9/4,1)</f>
        <v>4.8</v>
      </c>
      <c r="L2145" s="20">
        <f>ROUND(1+(INDEX(CachTinhDiem!$B$15:$E$20,MATCH($C2145,CachTinhDiem!$A$15:$A$20,0),MATCH($B2145,CachTinhDiem!$B$14:$E$14,0))-1)*9/4,1)</f>
        <v>10</v>
      </c>
      <c r="M2145" s="19">
        <f t="shared" si="33"/>
        <v>0</v>
      </c>
      <c r="N2145" s="23">
        <f>MAX(0,1-M2145*CachTinhDiem!$B$25)</f>
        <v>1</v>
      </c>
      <c r="O2145" s="20">
        <f>ROUND((CachTinhDiem!$B$23*K2145+CachTinhDiem!$B$24*L2145)*N2145,1)</f>
        <v>6.4</v>
      </c>
      <c r="P2145" s="19" t="s">
        <v>3227</v>
      </c>
    </row>
    <row r="2146" spans="1:16" ht="15" customHeight="1" x14ac:dyDescent="0.35">
      <c r="A2146" s="18" t="s">
        <v>3070</v>
      </c>
      <c r="B2146" s="18" t="s">
        <v>3229</v>
      </c>
      <c r="C2146" s="18" t="s">
        <v>115</v>
      </c>
      <c r="D2146" s="19">
        <v>17</v>
      </c>
      <c r="E2146" s="19">
        <v>39</v>
      </c>
      <c r="F2146" s="19">
        <v>34</v>
      </c>
      <c r="G2146" s="19">
        <v>2</v>
      </c>
      <c r="H2146" s="19">
        <v>2</v>
      </c>
      <c r="I2146" s="19">
        <v>5</v>
      </c>
      <c r="J2146" s="19">
        <v>3</v>
      </c>
      <c r="K2146" s="20">
        <f>ROUND(1+(SUMPRODUCT(INDEX(CachTinhDiem!$B$8:$E$11,MATCH($B2146,CachTinhDiem!$A$8:$A$11,0),0),$G2146:$J2146)-1)*9/4,1)</f>
        <v>6</v>
      </c>
      <c r="L2146" s="20">
        <f>ROUND(1+(INDEX(CachTinhDiem!$B$15:$E$20,MATCH($C2146,CachTinhDiem!$A$15:$A$20,0),MATCH($B2146,CachTinhDiem!$B$14:$E$14,0))-1)*9/4,1)</f>
        <v>10</v>
      </c>
      <c r="M2146" s="19">
        <f t="shared" si="33"/>
        <v>0</v>
      </c>
      <c r="N2146" s="23">
        <f>MAX(0,1-M2146*CachTinhDiem!$B$25)</f>
        <v>1</v>
      </c>
      <c r="O2146" s="20">
        <f>ROUND((CachTinhDiem!$B$23*K2146+CachTinhDiem!$B$24*L2146)*N2146,1)</f>
        <v>7.2</v>
      </c>
      <c r="P2146" s="19" t="s">
        <v>3227</v>
      </c>
    </row>
    <row r="2147" spans="1:16" ht="15" customHeight="1" x14ac:dyDescent="0.35">
      <c r="A2147" s="18" t="s">
        <v>387</v>
      </c>
      <c r="B2147" s="18" t="s">
        <v>3224</v>
      </c>
      <c r="C2147" s="18" t="s">
        <v>138</v>
      </c>
      <c r="D2147" s="19">
        <v>21</v>
      </c>
      <c r="E2147" s="19">
        <v>40</v>
      </c>
      <c r="F2147" s="19">
        <v>20</v>
      </c>
      <c r="G2147" s="19">
        <v>2</v>
      </c>
      <c r="H2147" s="19">
        <v>4</v>
      </c>
      <c r="I2147" s="19">
        <v>5</v>
      </c>
      <c r="J2147" s="19">
        <v>2</v>
      </c>
      <c r="K2147" s="20">
        <f>ROUND(1+(SUMPRODUCT(INDEX(CachTinhDiem!$B$8:$E$11,MATCH($B2147,CachTinhDiem!$A$8:$A$11,0),0),$G2147:$J2147)-1)*9/4,1)</f>
        <v>7.5</v>
      </c>
      <c r="L2147" s="20">
        <f>ROUND(1+(INDEX(CachTinhDiem!$B$15:$E$20,MATCH($C2147,CachTinhDiem!$A$15:$A$20,0),MATCH($B2147,CachTinhDiem!$B$14:$E$14,0))-1)*9/4,1)</f>
        <v>10</v>
      </c>
      <c r="M2147" s="19">
        <f t="shared" si="33"/>
        <v>1</v>
      </c>
      <c r="N2147" s="23">
        <f>MAX(0,1-M2147*CachTinhDiem!$B$25)</f>
        <v>0.9</v>
      </c>
      <c r="O2147" s="20">
        <f>ROUND((CachTinhDiem!$B$23*K2147+CachTinhDiem!$B$24*L2147)*N2147,1)</f>
        <v>7.4</v>
      </c>
      <c r="P2147" s="19" t="s">
        <v>3225</v>
      </c>
    </row>
    <row r="2148" spans="1:16" ht="15" customHeight="1" x14ac:dyDescent="0.35">
      <c r="A2148" s="18" t="s">
        <v>2518</v>
      </c>
      <c r="B2148" s="18" t="s">
        <v>3229</v>
      </c>
      <c r="C2148" s="18" t="s">
        <v>103</v>
      </c>
      <c r="D2148" s="19">
        <v>21</v>
      </c>
      <c r="E2148" s="19">
        <v>37</v>
      </c>
      <c r="F2148" s="19">
        <v>27</v>
      </c>
      <c r="G2148" s="19">
        <v>1</v>
      </c>
      <c r="H2148" s="19">
        <v>5</v>
      </c>
      <c r="I2148" s="19">
        <v>3</v>
      </c>
      <c r="J2148" s="19">
        <v>3</v>
      </c>
      <c r="K2148" s="20">
        <f>ROUND(1+(SUMPRODUCT(INDEX(CachTinhDiem!$B$8:$E$11,MATCH($B2148,CachTinhDiem!$A$8:$A$11,0),0),$G2148:$J2148)-1)*9/4,1)</f>
        <v>6.4</v>
      </c>
      <c r="L2148" s="20">
        <f>ROUND(1+(INDEX(CachTinhDiem!$B$15:$E$20,MATCH($C2148,CachTinhDiem!$A$15:$A$20,0),MATCH($B2148,CachTinhDiem!$B$14:$E$14,0))-1)*9/4,1)</f>
        <v>7.8</v>
      </c>
      <c r="M2148" s="19">
        <f t="shared" si="33"/>
        <v>0</v>
      </c>
      <c r="N2148" s="23">
        <f>MAX(0,1-M2148*CachTinhDiem!$B$25)</f>
        <v>1</v>
      </c>
      <c r="O2148" s="20">
        <f>ROUND((CachTinhDiem!$B$23*K2148+CachTinhDiem!$B$24*L2148)*N2148,1)</f>
        <v>6.8</v>
      </c>
      <c r="P2148" s="19" t="s">
        <v>3225</v>
      </c>
    </row>
    <row r="2149" spans="1:16" ht="15" customHeight="1" x14ac:dyDescent="0.35">
      <c r="A2149" s="18" t="s">
        <v>181</v>
      </c>
      <c r="B2149" s="18" t="s">
        <v>3229</v>
      </c>
      <c r="C2149" s="18" t="s">
        <v>103</v>
      </c>
      <c r="D2149" s="19">
        <v>6</v>
      </c>
      <c r="E2149" s="19">
        <v>17</v>
      </c>
      <c r="F2149" s="19">
        <v>7</v>
      </c>
      <c r="G2149" s="19">
        <v>4</v>
      </c>
      <c r="H2149" s="19">
        <v>2</v>
      </c>
      <c r="I2149" s="19">
        <v>2</v>
      </c>
      <c r="J2149" s="19">
        <v>3</v>
      </c>
      <c r="K2149" s="20">
        <f>ROUND(1+(SUMPRODUCT(INDEX(CachTinhDiem!$B$8:$E$11,MATCH($B2149,CachTinhDiem!$A$8:$A$11,0),0),$G2149:$J2149)-1)*9/4,1)</f>
        <v>4.4000000000000004</v>
      </c>
      <c r="L2149" s="20">
        <f>ROUND(1+(INDEX(CachTinhDiem!$B$15:$E$20,MATCH($C2149,CachTinhDiem!$A$15:$A$20,0),MATCH($B2149,CachTinhDiem!$B$14:$E$14,0))-1)*9/4,1)</f>
        <v>7.8</v>
      </c>
      <c r="M2149" s="19">
        <f t="shared" si="33"/>
        <v>0</v>
      </c>
      <c r="N2149" s="23">
        <f>MAX(0,1-M2149*CachTinhDiem!$B$25)</f>
        <v>1</v>
      </c>
      <c r="O2149" s="20">
        <f>ROUND((CachTinhDiem!$B$23*K2149+CachTinhDiem!$B$24*L2149)*N2149,1)</f>
        <v>5.4</v>
      </c>
      <c r="P2149" s="19" t="s">
        <v>3227</v>
      </c>
    </row>
    <row r="2150" spans="1:16" ht="15" customHeight="1" x14ac:dyDescent="0.35">
      <c r="A2150" s="18" t="s">
        <v>611</v>
      </c>
      <c r="B2150" s="18" t="s">
        <v>3226</v>
      </c>
      <c r="C2150" s="18" t="s">
        <v>110</v>
      </c>
      <c r="D2150" s="19">
        <v>5</v>
      </c>
      <c r="E2150" s="19">
        <v>13</v>
      </c>
      <c r="F2150" s="19">
        <v>26</v>
      </c>
      <c r="G2150" s="19">
        <v>5</v>
      </c>
      <c r="H2150" s="19">
        <v>2</v>
      </c>
      <c r="I2150" s="19">
        <v>2</v>
      </c>
      <c r="J2150" s="19">
        <v>4</v>
      </c>
      <c r="K2150" s="20">
        <f>ROUND(1+(SUMPRODUCT(INDEX(CachTinhDiem!$B$8:$E$11,MATCH($B2150,CachTinhDiem!$A$8:$A$11,0),0),$G2150:$J2150)-1)*9/4,1)</f>
        <v>4.2</v>
      </c>
      <c r="L2150" s="20">
        <f>ROUND(1+(INDEX(CachTinhDiem!$B$15:$E$20,MATCH($C2150,CachTinhDiem!$A$15:$A$20,0),MATCH($B2150,CachTinhDiem!$B$14:$E$14,0))-1)*9/4,1)</f>
        <v>5.5</v>
      </c>
      <c r="M2150" s="19">
        <f t="shared" si="33"/>
        <v>13</v>
      </c>
      <c r="N2150" s="23">
        <f>MAX(0,1-M2150*CachTinhDiem!$B$25)</f>
        <v>0</v>
      </c>
      <c r="O2150" s="20">
        <f>ROUND((CachTinhDiem!$B$23*K2150+CachTinhDiem!$B$24*L2150)*N2150,1)</f>
        <v>0</v>
      </c>
      <c r="P2150" s="19" t="s">
        <v>3227</v>
      </c>
    </row>
    <row r="2151" spans="1:16" ht="15" customHeight="1" x14ac:dyDescent="0.35">
      <c r="A2151" s="18" t="s">
        <v>1290</v>
      </c>
      <c r="B2151" s="18" t="s">
        <v>3226</v>
      </c>
      <c r="C2151" s="18" t="s">
        <v>90</v>
      </c>
      <c r="D2151" s="19">
        <v>5</v>
      </c>
      <c r="E2151" s="19">
        <v>12</v>
      </c>
      <c r="F2151" s="19">
        <v>40</v>
      </c>
      <c r="G2151" s="19">
        <v>4</v>
      </c>
      <c r="H2151" s="19">
        <v>2</v>
      </c>
      <c r="I2151" s="19">
        <v>2</v>
      </c>
      <c r="J2151" s="19">
        <v>1</v>
      </c>
      <c r="K2151" s="20">
        <f>ROUND(1+(SUMPRODUCT(INDEX(CachTinhDiem!$B$8:$E$11,MATCH($B2151,CachTinhDiem!$A$8:$A$11,0),0),$G2151:$J2151)-1)*9/4,1)</f>
        <v>2.8</v>
      </c>
      <c r="L2151" s="20">
        <f>ROUND(1+(INDEX(CachTinhDiem!$B$15:$E$20,MATCH($C2151,CachTinhDiem!$A$15:$A$20,0),MATCH($B2151,CachTinhDiem!$B$14:$E$14,0))-1)*9/4,1)</f>
        <v>7.8</v>
      </c>
      <c r="M2151" s="19">
        <f t="shared" si="33"/>
        <v>28</v>
      </c>
      <c r="N2151" s="23">
        <f>MAX(0,1-M2151*CachTinhDiem!$B$25)</f>
        <v>0</v>
      </c>
      <c r="O2151" s="20">
        <f>ROUND((CachTinhDiem!$B$23*K2151+CachTinhDiem!$B$24*L2151)*N2151,1)</f>
        <v>0</v>
      </c>
      <c r="P2151" s="19" t="s">
        <v>3225</v>
      </c>
    </row>
    <row r="2152" spans="1:16" ht="15" customHeight="1" x14ac:dyDescent="0.35">
      <c r="A2152" s="18" t="s">
        <v>2622</v>
      </c>
      <c r="B2152" s="18" t="s">
        <v>3228</v>
      </c>
      <c r="C2152" s="18" t="s">
        <v>138</v>
      </c>
      <c r="D2152" s="19">
        <v>7</v>
      </c>
      <c r="E2152" s="19">
        <v>40</v>
      </c>
      <c r="F2152" s="19">
        <v>16</v>
      </c>
      <c r="G2152" s="19">
        <v>2</v>
      </c>
      <c r="H2152" s="19">
        <v>5</v>
      </c>
      <c r="I2152" s="19">
        <v>5</v>
      </c>
      <c r="J2152" s="19">
        <v>2</v>
      </c>
      <c r="K2152" s="20">
        <f>ROUND(1+(SUMPRODUCT(INDEX(CachTinhDiem!$B$8:$E$11,MATCH($B2152,CachTinhDiem!$A$8:$A$11,0),0),$G2152:$J2152)-1)*9/4,1)</f>
        <v>6</v>
      </c>
      <c r="L2152" s="20">
        <f>ROUND(1+(INDEX(CachTinhDiem!$B$15:$E$20,MATCH($C2152,CachTinhDiem!$A$15:$A$20,0),MATCH($B2152,CachTinhDiem!$B$14:$E$14,0))-1)*9/4,1)</f>
        <v>1</v>
      </c>
      <c r="M2152" s="19">
        <f t="shared" si="33"/>
        <v>0</v>
      </c>
      <c r="N2152" s="23">
        <f>MAX(0,1-M2152*CachTinhDiem!$B$25)</f>
        <v>1</v>
      </c>
      <c r="O2152" s="20">
        <f>ROUND((CachTinhDiem!$B$23*K2152+CachTinhDiem!$B$24*L2152)*N2152,1)</f>
        <v>4.5</v>
      </c>
      <c r="P2152" s="19" t="s">
        <v>3227</v>
      </c>
    </row>
    <row r="2153" spans="1:16" ht="15" customHeight="1" x14ac:dyDescent="0.35">
      <c r="A2153" s="18" t="s">
        <v>1814</v>
      </c>
      <c r="B2153" s="18" t="s">
        <v>3229</v>
      </c>
      <c r="C2153" s="18" t="s">
        <v>115</v>
      </c>
      <c r="D2153" s="19">
        <v>6</v>
      </c>
      <c r="E2153" s="19">
        <v>20</v>
      </c>
      <c r="F2153" s="19">
        <v>11</v>
      </c>
      <c r="G2153" s="19">
        <v>4</v>
      </c>
      <c r="H2153" s="19">
        <v>2</v>
      </c>
      <c r="I2153" s="19">
        <v>3</v>
      </c>
      <c r="J2153" s="19">
        <v>2</v>
      </c>
      <c r="K2153" s="20">
        <f>ROUND(1+(SUMPRODUCT(INDEX(CachTinhDiem!$B$8:$E$11,MATCH($B2153,CachTinhDiem!$A$8:$A$11,0),0),$G2153:$J2153)-1)*9/4,1)</f>
        <v>4.4000000000000004</v>
      </c>
      <c r="L2153" s="20">
        <f>ROUND(1+(INDEX(CachTinhDiem!$B$15:$E$20,MATCH($C2153,CachTinhDiem!$A$15:$A$20,0),MATCH($B2153,CachTinhDiem!$B$14:$E$14,0))-1)*9/4,1)</f>
        <v>10</v>
      </c>
      <c r="M2153" s="19">
        <f t="shared" si="33"/>
        <v>0</v>
      </c>
      <c r="N2153" s="23">
        <f>MAX(0,1-M2153*CachTinhDiem!$B$25)</f>
        <v>1</v>
      </c>
      <c r="O2153" s="20">
        <f>ROUND((CachTinhDiem!$B$23*K2153+CachTinhDiem!$B$24*L2153)*N2153,1)</f>
        <v>6.1</v>
      </c>
      <c r="P2153" s="19" t="s">
        <v>3225</v>
      </c>
    </row>
    <row r="2154" spans="1:16" ht="15" customHeight="1" x14ac:dyDescent="0.35">
      <c r="A2154" s="18" t="s">
        <v>824</v>
      </c>
      <c r="B2154" s="18" t="s">
        <v>3228</v>
      </c>
      <c r="C2154" s="18" t="s">
        <v>138</v>
      </c>
      <c r="D2154" s="19">
        <v>22</v>
      </c>
      <c r="E2154" s="19">
        <v>40</v>
      </c>
      <c r="F2154" s="19">
        <v>24</v>
      </c>
      <c r="G2154" s="19">
        <v>1</v>
      </c>
      <c r="H2154" s="19">
        <v>5</v>
      </c>
      <c r="I2154" s="19">
        <v>5</v>
      </c>
      <c r="J2154" s="19">
        <v>2</v>
      </c>
      <c r="K2154" s="20">
        <f>ROUND(1+(SUMPRODUCT(INDEX(CachTinhDiem!$B$8:$E$11,MATCH($B2154,CachTinhDiem!$A$8:$A$11,0),0),$G2154:$J2154)-1)*9/4,1)</f>
        <v>6</v>
      </c>
      <c r="L2154" s="20">
        <f>ROUND(1+(INDEX(CachTinhDiem!$B$15:$E$20,MATCH($C2154,CachTinhDiem!$A$15:$A$20,0),MATCH($B2154,CachTinhDiem!$B$14:$E$14,0))-1)*9/4,1)</f>
        <v>1</v>
      </c>
      <c r="M2154" s="19">
        <f t="shared" si="33"/>
        <v>0</v>
      </c>
      <c r="N2154" s="23">
        <f>MAX(0,1-M2154*CachTinhDiem!$B$25)</f>
        <v>1</v>
      </c>
      <c r="O2154" s="20">
        <f>ROUND((CachTinhDiem!$B$23*K2154+CachTinhDiem!$B$24*L2154)*N2154,1)</f>
        <v>4.5</v>
      </c>
      <c r="P2154" s="19" t="s">
        <v>3227</v>
      </c>
    </row>
    <row r="2155" spans="1:16" ht="15" customHeight="1" x14ac:dyDescent="0.35">
      <c r="A2155" s="18" t="s">
        <v>1639</v>
      </c>
      <c r="B2155" s="18" t="s">
        <v>3229</v>
      </c>
      <c r="C2155" s="18" t="s">
        <v>115</v>
      </c>
      <c r="D2155" s="19">
        <v>10</v>
      </c>
      <c r="E2155" s="19">
        <v>29</v>
      </c>
      <c r="F2155" s="19">
        <v>17</v>
      </c>
      <c r="G2155" s="19">
        <v>2</v>
      </c>
      <c r="H2155" s="19">
        <v>3</v>
      </c>
      <c r="I2155" s="19">
        <v>5</v>
      </c>
      <c r="J2155" s="19">
        <v>2</v>
      </c>
      <c r="K2155" s="20">
        <f>ROUND(1+(SUMPRODUCT(INDEX(CachTinhDiem!$B$8:$E$11,MATCH($B2155,CachTinhDiem!$A$8:$A$11,0),0),$G2155:$J2155)-1)*9/4,1)</f>
        <v>6</v>
      </c>
      <c r="L2155" s="20">
        <f>ROUND(1+(INDEX(CachTinhDiem!$B$15:$E$20,MATCH($C2155,CachTinhDiem!$A$15:$A$20,0),MATCH($B2155,CachTinhDiem!$B$14:$E$14,0))-1)*9/4,1)</f>
        <v>10</v>
      </c>
      <c r="M2155" s="19">
        <f t="shared" si="33"/>
        <v>0</v>
      </c>
      <c r="N2155" s="23">
        <f>MAX(0,1-M2155*CachTinhDiem!$B$25)</f>
        <v>1</v>
      </c>
      <c r="O2155" s="20">
        <f>ROUND((CachTinhDiem!$B$23*K2155+CachTinhDiem!$B$24*L2155)*N2155,1)</f>
        <v>7.2</v>
      </c>
      <c r="P2155" s="19" t="s">
        <v>3227</v>
      </c>
    </row>
    <row r="2156" spans="1:16" ht="15" customHeight="1" x14ac:dyDescent="0.35">
      <c r="A2156" s="18" t="s">
        <v>643</v>
      </c>
      <c r="B2156" s="18" t="s">
        <v>3226</v>
      </c>
      <c r="C2156" s="18" t="s">
        <v>115</v>
      </c>
      <c r="D2156" s="19">
        <v>20</v>
      </c>
      <c r="E2156" s="19">
        <v>38</v>
      </c>
      <c r="F2156" s="19">
        <v>5</v>
      </c>
      <c r="G2156" s="19">
        <v>2</v>
      </c>
      <c r="H2156" s="19">
        <v>4</v>
      </c>
      <c r="I2156" s="19">
        <v>3</v>
      </c>
      <c r="J2156" s="19">
        <v>2</v>
      </c>
      <c r="K2156" s="20">
        <f>ROUND(1+(SUMPRODUCT(INDEX(CachTinhDiem!$B$8:$E$11,MATCH($B2156,CachTinhDiem!$A$8:$A$11,0),0),$G2156:$J2156)-1)*9/4,1)</f>
        <v>5.7</v>
      </c>
      <c r="L2156" s="20">
        <f>ROUND(1+(INDEX(CachTinhDiem!$B$15:$E$20,MATCH($C2156,CachTinhDiem!$A$15:$A$20,0),MATCH($B2156,CachTinhDiem!$B$14:$E$14,0))-1)*9/4,1)</f>
        <v>10</v>
      </c>
      <c r="M2156" s="19">
        <f t="shared" si="33"/>
        <v>15</v>
      </c>
      <c r="N2156" s="23">
        <f>MAX(0,1-M2156*CachTinhDiem!$B$25)</f>
        <v>0</v>
      </c>
      <c r="O2156" s="20">
        <f>ROUND((CachTinhDiem!$B$23*K2156+CachTinhDiem!$B$24*L2156)*N2156,1)</f>
        <v>0</v>
      </c>
      <c r="P2156" s="19" t="s">
        <v>3227</v>
      </c>
    </row>
    <row r="2157" spans="1:16" ht="15" customHeight="1" x14ac:dyDescent="0.35">
      <c r="A2157" s="18" t="s">
        <v>579</v>
      </c>
      <c r="B2157" s="18" t="s">
        <v>3228</v>
      </c>
      <c r="C2157" s="18" t="s">
        <v>110</v>
      </c>
      <c r="D2157" s="19">
        <v>19</v>
      </c>
      <c r="E2157" s="19">
        <v>34</v>
      </c>
      <c r="F2157" s="19">
        <v>10</v>
      </c>
      <c r="G2157" s="19">
        <v>2</v>
      </c>
      <c r="H2157" s="19">
        <v>4</v>
      </c>
      <c r="I2157" s="19">
        <v>2</v>
      </c>
      <c r="J2157" s="19">
        <v>5</v>
      </c>
      <c r="K2157" s="20">
        <f>ROUND(1+(SUMPRODUCT(INDEX(CachTinhDiem!$B$8:$E$11,MATCH($B2157,CachTinhDiem!$A$8:$A$11,0),0),$G2157:$J2157)-1)*9/4,1)</f>
        <v>8.1999999999999993</v>
      </c>
      <c r="L2157" s="20">
        <f>ROUND(1+(INDEX(CachTinhDiem!$B$15:$E$20,MATCH($C2157,CachTinhDiem!$A$15:$A$20,0),MATCH($B2157,CachTinhDiem!$B$14:$E$14,0))-1)*9/4,1)</f>
        <v>7.8</v>
      </c>
      <c r="M2157" s="19">
        <f t="shared" si="33"/>
        <v>9</v>
      </c>
      <c r="N2157" s="23">
        <f>MAX(0,1-M2157*CachTinhDiem!$B$25)</f>
        <v>9.9999999999999978E-2</v>
      </c>
      <c r="O2157" s="20">
        <f>ROUND((CachTinhDiem!$B$23*K2157+CachTinhDiem!$B$24*L2157)*N2157,1)</f>
        <v>0.8</v>
      </c>
      <c r="P2157" s="19" t="s">
        <v>3227</v>
      </c>
    </row>
    <row r="2158" spans="1:16" ht="15" customHeight="1" x14ac:dyDescent="0.35">
      <c r="A2158" s="18" t="s">
        <v>3148</v>
      </c>
      <c r="B2158" s="18" t="s">
        <v>3228</v>
      </c>
      <c r="C2158" s="18" t="s">
        <v>150</v>
      </c>
      <c r="D2158" s="19">
        <v>26</v>
      </c>
      <c r="E2158" s="19">
        <v>40</v>
      </c>
      <c r="F2158" s="19">
        <v>19</v>
      </c>
      <c r="G2158" s="19">
        <v>2</v>
      </c>
      <c r="H2158" s="19">
        <v>4</v>
      </c>
      <c r="I2158" s="19">
        <v>3</v>
      </c>
      <c r="J2158" s="19">
        <v>3</v>
      </c>
      <c r="K2158" s="20">
        <f>ROUND(1+(SUMPRODUCT(INDEX(CachTinhDiem!$B$8:$E$11,MATCH($B2158,CachTinhDiem!$A$8:$A$11,0),0),$G2158:$J2158)-1)*9/4,1)</f>
        <v>6</v>
      </c>
      <c r="L2158" s="20">
        <f>ROUND(1+(INDEX(CachTinhDiem!$B$15:$E$20,MATCH($C2158,CachTinhDiem!$A$15:$A$20,0),MATCH($B2158,CachTinhDiem!$B$14:$E$14,0))-1)*9/4,1)</f>
        <v>5.5</v>
      </c>
      <c r="M2158" s="19">
        <f t="shared" si="33"/>
        <v>7</v>
      </c>
      <c r="N2158" s="23">
        <f>MAX(0,1-M2158*CachTinhDiem!$B$25)</f>
        <v>0.29999999999999993</v>
      </c>
      <c r="O2158" s="20">
        <f>ROUND((CachTinhDiem!$B$23*K2158+CachTinhDiem!$B$24*L2158)*N2158,1)</f>
        <v>1.8</v>
      </c>
      <c r="P2158" s="19" t="s">
        <v>3225</v>
      </c>
    </row>
    <row r="2159" spans="1:16" ht="15" customHeight="1" x14ac:dyDescent="0.35">
      <c r="A2159" s="18" t="s">
        <v>892</v>
      </c>
      <c r="B2159" s="18" t="s">
        <v>3228</v>
      </c>
      <c r="C2159" s="18" t="s">
        <v>90</v>
      </c>
      <c r="D2159" s="19">
        <v>21</v>
      </c>
      <c r="E2159" s="19">
        <v>37</v>
      </c>
      <c r="F2159" s="19">
        <v>19</v>
      </c>
      <c r="G2159" s="19">
        <v>2</v>
      </c>
      <c r="H2159" s="19">
        <v>4</v>
      </c>
      <c r="I2159" s="19">
        <v>3</v>
      </c>
      <c r="J2159" s="19">
        <v>3</v>
      </c>
      <c r="K2159" s="20">
        <f>ROUND(1+(SUMPRODUCT(INDEX(CachTinhDiem!$B$8:$E$11,MATCH($B2159,CachTinhDiem!$A$8:$A$11,0),0),$G2159:$J2159)-1)*9/4,1)</f>
        <v>6</v>
      </c>
      <c r="L2159" s="20">
        <f>ROUND(1+(INDEX(CachTinhDiem!$B$15:$E$20,MATCH($C2159,CachTinhDiem!$A$15:$A$20,0),MATCH($B2159,CachTinhDiem!$B$14:$E$14,0))-1)*9/4,1)</f>
        <v>3.3</v>
      </c>
      <c r="M2159" s="19">
        <f t="shared" si="33"/>
        <v>2</v>
      </c>
      <c r="N2159" s="23">
        <f>MAX(0,1-M2159*CachTinhDiem!$B$25)</f>
        <v>0.8</v>
      </c>
      <c r="O2159" s="20">
        <f>ROUND((CachTinhDiem!$B$23*K2159+CachTinhDiem!$B$24*L2159)*N2159,1)</f>
        <v>4.2</v>
      </c>
      <c r="P2159" s="19" t="s">
        <v>3227</v>
      </c>
    </row>
    <row r="2160" spans="1:16" ht="15" customHeight="1" x14ac:dyDescent="0.35">
      <c r="A2160" s="18" t="s">
        <v>2755</v>
      </c>
      <c r="B2160" s="18" t="s">
        <v>3224</v>
      </c>
      <c r="C2160" s="18" t="s">
        <v>138</v>
      </c>
      <c r="D2160" s="19">
        <v>12</v>
      </c>
      <c r="E2160" s="19">
        <v>38</v>
      </c>
      <c r="F2160" s="19">
        <v>7</v>
      </c>
      <c r="G2160" s="19">
        <v>2</v>
      </c>
      <c r="H2160" s="19">
        <v>5</v>
      </c>
      <c r="I2160" s="19">
        <v>5</v>
      </c>
      <c r="J2160" s="19">
        <v>2</v>
      </c>
      <c r="K2160" s="20">
        <f>ROUND(1+(SUMPRODUCT(INDEX(CachTinhDiem!$B$8:$E$11,MATCH($B2160,CachTinhDiem!$A$8:$A$11,0),0),$G2160:$J2160)-1)*9/4,1)</f>
        <v>8</v>
      </c>
      <c r="L2160" s="20">
        <f>ROUND(1+(INDEX(CachTinhDiem!$B$15:$E$20,MATCH($C2160,CachTinhDiem!$A$15:$A$20,0),MATCH($B2160,CachTinhDiem!$B$14:$E$14,0))-1)*9/4,1)</f>
        <v>10</v>
      </c>
      <c r="M2160" s="19">
        <f t="shared" si="33"/>
        <v>5</v>
      </c>
      <c r="N2160" s="23">
        <f>MAX(0,1-M2160*CachTinhDiem!$B$25)</f>
        <v>0.5</v>
      </c>
      <c r="O2160" s="20">
        <f>ROUND((CachTinhDiem!$B$23*K2160+CachTinhDiem!$B$24*L2160)*N2160,1)</f>
        <v>4.3</v>
      </c>
      <c r="P2160" s="19" t="s">
        <v>3227</v>
      </c>
    </row>
    <row r="2161" spans="1:16" ht="15" customHeight="1" x14ac:dyDescent="0.35">
      <c r="A2161" s="18" t="s">
        <v>148</v>
      </c>
      <c r="B2161" s="18" t="s">
        <v>3226</v>
      </c>
      <c r="C2161" s="18" t="s">
        <v>150</v>
      </c>
      <c r="D2161" s="19">
        <v>7</v>
      </c>
      <c r="E2161" s="19">
        <v>18</v>
      </c>
      <c r="F2161" s="19">
        <v>12</v>
      </c>
      <c r="G2161" s="19">
        <v>4</v>
      </c>
      <c r="H2161" s="19">
        <v>2</v>
      </c>
      <c r="I2161" s="19">
        <v>3</v>
      </c>
      <c r="J2161" s="19">
        <v>2</v>
      </c>
      <c r="K2161" s="20">
        <f>ROUND(1+(SUMPRODUCT(INDEX(CachTinhDiem!$B$8:$E$11,MATCH($B2161,CachTinhDiem!$A$8:$A$11,0),0),$G2161:$J2161)-1)*9/4,1)</f>
        <v>4.4000000000000004</v>
      </c>
      <c r="L2161" s="20">
        <f>ROUND(1+(INDEX(CachTinhDiem!$B$15:$E$20,MATCH($C2161,CachTinhDiem!$A$15:$A$20,0),MATCH($B2161,CachTinhDiem!$B$14:$E$14,0))-1)*9/4,1)</f>
        <v>10</v>
      </c>
      <c r="M2161" s="19">
        <f t="shared" si="33"/>
        <v>0</v>
      </c>
      <c r="N2161" s="23">
        <f>MAX(0,1-M2161*CachTinhDiem!$B$25)</f>
        <v>1</v>
      </c>
      <c r="O2161" s="20">
        <f>ROUND((CachTinhDiem!$B$23*K2161+CachTinhDiem!$B$24*L2161)*N2161,1)</f>
        <v>6.1</v>
      </c>
      <c r="P2161" s="19" t="s">
        <v>3227</v>
      </c>
    </row>
    <row r="2162" spans="1:16" ht="15" customHeight="1" x14ac:dyDescent="0.35">
      <c r="A2162" s="18" t="s">
        <v>2863</v>
      </c>
      <c r="B2162" s="18" t="s">
        <v>3224</v>
      </c>
      <c r="C2162" s="18" t="s">
        <v>138</v>
      </c>
      <c r="D2162" s="19">
        <v>12</v>
      </c>
      <c r="E2162" s="19">
        <v>38</v>
      </c>
      <c r="F2162" s="19">
        <v>7</v>
      </c>
      <c r="G2162" s="19">
        <v>2</v>
      </c>
      <c r="H2162" s="19">
        <v>3</v>
      </c>
      <c r="I2162" s="19">
        <v>5</v>
      </c>
      <c r="J2162" s="19">
        <v>2</v>
      </c>
      <c r="K2162" s="20">
        <f>ROUND(1+(SUMPRODUCT(INDEX(CachTinhDiem!$B$8:$E$11,MATCH($B2162,CachTinhDiem!$A$8:$A$11,0),0),$G2162:$J2162)-1)*9/4,1)</f>
        <v>7.1</v>
      </c>
      <c r="L2162" s="20">
        <f>ROUND(1+(INDEX(CachTinhDiem!$B$15:$E$20,MATCH($C2162,CachTinhDiem!$A$15:$A$20,0),MATCH($B2162,CachTinhDiem!$B$14:$E$14,0))-1)*9/4,1)</f>
        <v>10</v>
      </c>
      <c r="M2162" s="19">
        <f t="shared" si="33"/>
        <v>5</v>
      </c>
      <c r="N2162" s="23">
        <f>MAX(0,1-M2162*CachTinhDiem!$B$25)</f>
        <v>0.5</v>
      </c>
      <c r="O2162" s="20">
        <f>ROUND((CachTinhDiem!$B$23*K2162+CachTinhDiem!$B$24*L2162)*N2162,1)</f>
        <v>4</v>
      </c>
      <c r="P2162" s="19" t="s">
        <v>3227</v>
      </c>
    </row>
    <row r="2163" spans="1:16" ht="15" customHeight="1" x14ac:dyDescent="0.35">
      <c r="A2163" s="18" t="s">
        <v>2666</v>
      </c>
      <c r="B2163" s="18" t="s">
        <v>3226</v>
      </c>
      <c r="C2163" s="18" t="s">
        <v>103</v>
      </c>
      <c r="D2163" s="19">
        <v>14</v>
      </c>
      <c r="E2163" s="19">
        <v>33</v>
      </c>
      <c r="F2163" s="19">
        <v>18</v>
      </c>
      <c r="G2163" s="19">
        <v>3</v>
      </c>
      <c r="H2163" s="19">
        <v>1</v>
      </c>
      <c r="I2163" s="19">
        <v>4</v>
      </c>
      <c r="J2163" s="19">
        <v>4</v>
      </c>
      <c r="K2163" s="20">
        <f>ROUND(1+(SUMPRODUCT(INDEX(CachTinhDiem!$B$8:$E$11,MATCH($B2163,CachTinhDiem!$A$8:$A$11,0),0),$G2163:$J2163)-1)*9/4,1)</f>
        <v>5.7</v>
      </c>
      <c r="L2163" s="20">
        <f>ROUND(1+(INDEX(CachTinhDiem!$B$15:$E$20,MATCH($C2163,CachTinhDiem!$A$15:$A$20,0),MATCH($B2163,CachTinhDiem!$B$14:$E$14,0))-1)*9/4,1)</f>
        <v>3.3</v>
      </c>
      <c r="M2163" s="19">
        <f t="shared" si="33"/>
        <v>0</v>
      </c>
      <c r="N2163" s="23">
        <f>MAX(0,1-M2163*CachTinhDiem!$B$25)</f>
        <v>1</v>
      </c>
      <c r="O2163" s="20">
        <f>ROUND((CachTinhDiem!$B$23*K2163+CachTinhDiem!$B$24*L2163)*N2163,1)</f>
        <v>5</v>
      </c>
      <c r="P2163" s="19" t="s">
        <v>3225</v>
      </c>
    </row>
    <row r="2164" spans="1:16" ht="15" customHeight="1" x14ac:dyDescent="0.35">
      <c r="A2164" s="18" t="s">
        <v>2056</v>
      </c>
      <c r="B2164" s="18" t="s">
        <v>3224</v>
      </c>
      <c r="C2164" s="18" t="s">
        <v>115</v>
      </c>
      <c r="D2164" s="19">
        <v>5</v>
      </c>
      <c r="E2164" s="19">
        <v>20</v>
      </c>
      <c r="F2164" s="19">
        <v>36</v>
      </c>
      <c r="G2164" s="19">
        <v>4</v>
      </c>
      <c r="H2164" s="19">
        <v>1</v>
      </c>
      <c r="I2164" s="19">
        <v>3</v>
      </c>
      <c r="J2164" s="19">
        <v>2</v>
      </c>
      <c r="K2164" s="20">
        <f>ROUND(1+(SUMPRODUCT(INDEX(CachTinhDiem!$B$8:$E$11,MATCH($B2164,CachTinhDiem!$A$8:$A$11,0),0),$G2164:$J2164)-1)*9/4,1)</f>
        <v>4.8</v>
      </c>
      <c r="L2164" s="20">
        <f>ROUND(1+(INDEX(CachTinhDiem!$B$15:$E$20,MATCH($C2164,CachTinhDiem!$A$15:$A$20,0),MATCH($B2164,CachTinhDiem!$B$14:$E$14,0))-1)*9/4,1)</f>
        <v>7.8</v>
      </c>
      <c r="M2164" s="19">
        <f t="shared" si="33"/>
        <v>16</v>
      </c>
      <c r="N2164" s="23">
        <f>MAX(0,1-M2164*CachTinhDiem!$B$25)</f>
        <v>0</v>
      </c>
      <c r="O2164" s="20">
        <f>ROUND((CachTinhDiem!$B$23*K2164+CachTinhDiem!$B$24*L2164)*N2164,1)</f>
        <v>0</v>
      </c>
      <c r="P2164" s="19" t="s">
        <v>3227</v>
      </c>
    </row>
    <row r="2165" spans="1:16" ht="15" customHeight="1" x14ac:dyDescent="0.35">
      <c r="A2165" s="18" t="s">
        <v>2125</v>
      </c>
      <c r="B2165" s="18" t="s">
        <v>3224</v>
      </c>
      <c r="C2165" s="18" t="s">
        <v>103</v>
      </c>
      <c r="D2165" s="19">
        <v>22</v>
      </c>
      <c r="E2165" s="19">
        <v>35</v>
      </c>
      <c r="F2165" s="19">
        <v>9</v>
      </c>
      <c r="G2165" s="19">
        <v>1</v>
      </c>
      <c r="H2165" s="19">
        <v>4</v>
      </c>
      <c r="I2165" s="19">
        <v>2</v>
      </c>
      <c r="J2165" s="19">
        <v>3</v>
      </c>
      <c r="K2165" s="20">
        <f>ROUND(1+(SUMPRODUCT(INDEX(CachTinhDiem!$B$8:$E$11,MATCH($B2165,CachTinhDiem!$A$8:$A$11,0),0),$G2165:$J2165)-1)*9/4,1)</f>
        <v>3.9</v>
      </c>
      <c r="L2165" s="20">
        <f>ROUND(1+(INDEX(CachTinhDiem!$B$15:$E$20,MATCH($C2165,CachTinhDiem!$A$15:$A$20,0),MATCH($B2165,CachTinhDiem!$B$14:$E$14,0))-1)*9/4,1)</f>
        <v>3.3</v>
      </c>
      <c r="M2165" s="19">
        <f t="shared" si="33"/>
        <v>13</v>
      </c>
      <c r="N2165" s="23">
        <f>MAX(0,1-M2165*CachTinhDiem!$B$25)</f>
        <v>0</v>
      </c>
      <c r="O2165" s="20">
        <f>ROUND((CachTinhDiem!$B$23*K2165+CachTinhDiem!$B$24*L2165)*N2165,1)</f>
        <v>0</v>
      </c>
      <c r="P2165" s="19" t="s">
        <v>3227</v>
      </c>
    </row>
    <row r="2166" spans="1:16" ht="15" customHeight="1" x14ac:dyDescent="0.35">
      <c r="A2166" s="18" t="s">
        <v>762</v>
      </c>
      <c r="B2166" s="18" t="s">
        <v>3229</v>
      </c>
      <c r="C2166" s="18" t="s">
        <v>110</v>
      </c>
      <c r="D2166" s="19">
        <v>5</v>
      </c>
      <c r="E2166" s="19">
        <v>16</v>
      </c>
      <c r="F2166" s="19">
        <v>34</v>
      </c>
      <c r="G2166" s="19">
        <v>4</v>
      </c>
      <c r="H2166" s="19">
        <v>1</v>
      </c>
      <c r="I2166" s="19">
        <v>3</v>
      </c>
      <c r="J2166" s="19">
        <v>3</v>
      </c>
      <c r="K2166" s="20">
        <f>ROUND(1+(SUMPRODUCT(INDEX(CachTinhDiem!$B$8:$E$11,MATCH($B2166,CachTinhDiem!$A$8:$A$11,0),0),$G2166:$J2166)-1)*9/4,1)</f>
        <v>4.4000000000000004</v>
      </c>
      <c r="L2166" s="20">
        <f>ROUND(1+(INDEX(CachTinhDiem!$B$15:$E$20,MATCH($C2166,CachTinhDiem!$A$15:$A$20,0),MATCH($B2166,CachTinhDiem!$B$14:$E$14,0))-1)*9/4,1)</f>
        <v>7.8</v>
      </c>
      <c r="M2166" s="19">
        <f t="shared" si="33"/>
        <v>18</v>
      </c>
      <c r="N2166" s="23">
        <f>MAX(0,1-M2166*CachTinhDiem!$B$25)</f>
        <v>0</v>
      </c>
      <c r="O2166" s="20">
        <f>ROUND((CachTinhDiem!$B$23*K2166+CachTinhDiem!$B$24*L2166)*N2166,1)</f>
        <v>0</v>
      </c>
      <c r="P2166" s="19" t="s">
        <v>3227</v>
      </c>
    </row>
    <row r="2167" spans="1:16" ht="15" customHeight="1" x14ac:dyDescent="0.35">
      <c r="A2167" s="18" t="s">
        <v>2789</v>
      </c>
      <c r="B2167" s="18" t="s">
        <v>3228</v>
      </c>
      <c r="C2167" s="18" t="s">
        <v>115</v>
      </c>
      <c r="D2167" s="19">
        <v>15</v>
      </c>
      <c r="E2167" s="19">
        <v>35</v>
      </c>
      <c r="F2167" s="19">
        <v>10</v>
      </c>
      <c r="G2167" s="19">
        <v>2</v>
      </c>
      <c r="H2167" s="19">
        <v>1</v>
      </c>
      <c r="I2167" s="19">
        <v>5</v>
      </c>
      <c r="J2167" s="19">
        <v>3</v>
      </c>
      <c r="K2167" s="20">
        <f>ROUND(1+(SUMPRODUCT(INDEX(CachTinhDiem!$B$8:$E$11,MATCH($B2167,CachTinhDiem!$A$8:$A$11,0),0),$G2167:$J2167)-1)*9/4,1)</f>
        <v>5.5</v>
      </c>
      <c r="L2167" s="20">
        <f>ROUND(1+(INDEX(CachTinhDiem!$B$15:$E$20,MATCH($C2167,CachTinhDiem!$A$15:$A$20,0),MATCH($B2167,CachTinhDiem!$B$14:$E$14,0))-1)*9/4,1)</f>
        <v>5.5</v>
      </c>
      <c r="M2167" s="19">
        <f t="shared" si="33"/>
        <v>5</v>
      </c>
      <c r="N2167" s="23">
        <f>MAX(0,1-M2167*CachTinhDiem!$B$25)</f>
        <v>0.5</v>
      </c>
      <c r="O2167" s="20">
        <f>ROUND((CachTinhDiem!$B$23*K2167+CachTinhDiem!$B$24*L2167)*N2167,1)</f>
        <v>2.8</v>
      </c>
      <c r="P2167" s="19" t="s">
        <v>3227</v>
      </c>
    </row>
    <row r="2168" spans="1:16" ht="15" customHeight="1" x14ac:dyDescent="0.35">
      <c r="A2168" s="18" t="s">
        <v>1465</v>
      </c>
      <c r="B2168" s="18" t="s">
        <v>3228</v>
      </c>
      <c r="C2168" s="18" t="s">
        <v>138</v>
      </c>
      <c r="D2168" s="19">
        <v>5</v>
      </c>
      <c r="E2168" s="19">
        <v>13</v>
      </c>
      <c r="F2168" s="19">
        <v>33</v>
      </c>
      <c r="G2168" s="19">
        <v>5</v>
      </c>
      <c r="H2168" s="19">
        <v>1</v>
      </c>
      <c r="I2168" s="19">
        <v>4</v>
      </c>
      <c r="J2168" s="19">
        <v>3</v>
      </c>
      <c r="K2168" s="20">
        <f>ROUND(1+(SUMPRODUCT(INDEX(CachTinhDiem!$B$8:$E$11,MATCH($B2168,CachTinhDiem!$A$8:$A$11,0),0),$G2168:$J2168)-1)*9/4,1)</f>
        <v>5.0999999999999996</v>
      </c>
      <c r="L2168" s="20">
        <f>ROUND(1+(INDEX(CachTinhDiem!$B$15:$E$20,MATCH($C2168,CachTinhDiem!$A$15:$A$20,0),MATCH($B2168,CachTinhDiem!$B$14:$E$14,0))-1)*9/4,1)</f>
        <v>1</v>
      </c>
      <c r="M2168" s="19">
        <f t="shared" si="33"/>
        <v>20</v>
      </c>
      <c r="N2168" s="23">
        <f>MAX(0,1-M2168*CachTinhDiem!$B$25)</f>
        <v>0</v>
      </c>
      <c r="O2168" s="20">
        <f>ROUND((CachTinhDiem!$B$23*K2168+CachTinhDiem!$B$24*L2168)*N2168,1)</f>
        <v>0</v>
      </c>
      <c r="P2168" s="19" t="s">
        <v>3227</v>
      </c>
    </row>
    <row r="2169" spans="1:16" ht="15" customHeight="1" x14ac:dyDescent="0.35">
      <c r="A2169" s="18" t="s">
        <v>986</v>
      </c>
      <c r="B2169" s="18" t="s">
        <v>3228</v>
      </c>
      <c r="C2169" s="18" t="s">
        <v>103</v>
      </c>
      <c r="D2169" s="19">
        <v>23</v>
      </c>
      <c r="E2169" s="19">
        <v>37</v>
      </c>
      <c r="F2169" s="19">
        <v>15</v>
      </c>
      <c r="G2169" s="19">
        <v>1</v>
      </c>
      <c r="H2169" s="19">
        <v>5</v>
      </c>
      <c r="I2169" s="19">
        <v>2</v>
      </c>
      <c r="J2169" s="19">
        <v>5</v>
      </c>
      <c r="K2169" s="20">
        <f>ROUND(1+(SUMPRODUCT(INDEX(CachTinhDiem!$B$8:$E$11,MATCH($B2169,CachTinhDiem!$A$8:$A$11,0),0),$G2169:$J2169)-1)*9/4,1)</f>
        <v>8.6999999999999993</v>
      </c>
      <c r="L2169" s="20">
        <f>ROUND(1+(INDEX(CachTinhDiem!$B$15:$E$20,MATCH($C2169,CachTinhDiem!$A$15:$A$20,0),MATCH($B2169,CachTinhDiem!$B$14:$E$14,0))-1)*9/4,1)</f>
        <v>10</v>
      </c>
      <c r="M2169" s="19">
        <f t="shared" si="33"/>
        <v>8</v>
      </c>
      <c r="N2169" s="23">
        <f>MAX(0,1-M2169*CachTinhDiem!$B$25)</f>
        <v>0.19999999999999996</v>
      </c>
      <c r="O2169" s="20">
        <f>ROUND((CachTinhDiem!$B$23*K2169+CachTinhDiem!$B$24*L2169)*N2169,1)</f>
        <v>1.8</v>
      </c>
      <c r="P2169" s="19" t="s">
        <v>3227</v>
      </c>
    </row>
    <row r="2170" spans="1:16" ht="15" customHeight="1" x14ac:dyDescent="0.35">
      <c r="A2170" s="18" t="s">
        <v>1185</v>
      </c>
      <c r="B2170" s="18" t="s">
        <v>3226</v>
      </c>
      <c r="C2170" s="18" t="s">
        <v>150</v>
      </c>
      <c r="D2170" s="19">
        <v>6</v>
      </c>
      <c r="E2170" s="19">
        <v>19</v>
      </c>
      <c r="F2170" s="19">
        <v>5</v>
      </c>
      <c r="G2170" s="19">
        <v>4</v>
      </c>
      <c r="H2170" s="19">
        <v>2</v>
      </c>
      <c r="I2170" s="19">
        <v>2</v>
      </c>
      <c r="J2170" s="19">
        <v>4</v>
      </c>
      <c r="K2170" s="20">
        <f>ROUND(1+(SUMPRODUCT(INDEX(CachTinhDiem!$B$8:$E$11,MATCH($B2170,CachTinhDiem!$A$8:$A$11,0),0),$G2170:$J2170)-1)*9/4,1)</f>
        <v>4.2</v>
      </c>
      <c r="L2170" s="20">
        <f>ROUND(1+(INDEX(CachTinhDiem!$B$15:$E$20,MATCH($C2170,CachTinhDiem!$A$15:$A$20,0),MATCH($B2170,CachTinhDiem!$B$14:$E$14,0))-1)*9/4,1)</f>
        <v>10</v>
      </c>
      <c r="M2170" s="19">
        <f t="shared" si="33"/>
        <v>1</v>
      </c>
      <c r="N2170" s="23">
        <f>MAX(0,1-M2170*CachTinhDiem!$B$25)</f>
        <v>0.9</v>
      </c>
      <c r="O2170" s="20">
        <f>ROUND((CachTinhDiem!$B$23*K2170+CachTinhDiem!$B$24*L2170)*N2170,1)</f>
        <v>5.3</v>
      </c>
      <c r="P2170" s="19" t="s">
        <v>3227</v>
      </c>
    </row>
    <row r="2171" spans="1:16" ht="15" customHeight="1" x14ac:dyDescent="0.35">
      <c r="A2171" s="18" t="s">
        <v>2588</v>
      </c>
      <c r="B2171" s="18" t="s">
        <v>3226</v>
      </c>
      <c r="C2171" s="18" t="s">
        <v>90</v>
      </c>
      <c r="D2171" s="19">
        <v>5</v>
      </c>
      <c r="E2171" s="19">
        <v>21</v>
      </c>
      <c r="F2171" s="19">
        <v>33</v>
      </c>
      <c r="G2171" s="19">
        <v>4</v>
      </c>
      <c r="H2171" s="19">
        <v>1</v>
      </c>
      <c r="I2171" s="19">
        <v>4</v>
      </c>
      <c r="J2171" s="19">
        <v>4</v>
      </c>
      <c r="K2171" s="20">
        <f>ROUND(1+(SUMPRODUCT(INDEX(CachTinhDiem!$B$8:$E$11,MATCH($B2171,CachTinhDiem!$A$8:$A$11,0),0),$G2171:$J2171)-1)*9/4,1)</f>
        <v>5.7</v>
      </c>
      <c r="L2171" s="20">
        <f>ROUND(1+(INDEX(CachTinhDiem!$B$15:$E$20,MATCH($C2171,CachTinhDiem!$A$15:$A$20,0),MATCH($B2171,CachTinhDiem!$B$14:$E$14,0))-1)*9/4,1)</f>
        <v>7.8</v>
      </c>
      <c r="M2171" s="19">
        <f t="shared" si="33"/>
        <v>12</v>
      </c>
      <c r="N2171" s="23">
        <f>MAX(0,1-M2171*CachTinhDiem!$B$25)</f>
        <v>0</v>
      </c>
      <c r="O2171" s="20">
        <f>ROUND((CachTinhDiem!$B$23*K2171+CachTinhDiem!$B$24*L2171)*N2171,1)</f>
        <v>0</v>
      </c>
      <c r="P2171" s="19" t="s">
        <v>3227</v>
      </c>
    </row>
    <row r="2172" spans="1:16" ht="15" customHeight="1" x14ac:dyDescent="0.35">
      <c r="A2172" s="18" t="s">
        <v>1932</v>
      </c>
      <c r="B2172" s="18" t="s">
        <v>3229</v>
      </c>
      <c r="C2172" s="18" t="s">
        <v>110</v>
      </c>
      <c r="D2172" s="19">
        <v>20</v>
      </c>
      <c r="E2172" s="19">
        <v>38</v>
      </c>
      <c r="F2172" s="19">
        <v>19</v>
      </c>
      <c r="G2172" s="19">
        <v>2</v>
      </c>
      <c r="H2172" s="19">
        <v>5</v>
      </c>
      <c r="I2172" s="19">
        <v>3</v>
      </c>
      <c r="J2172" s="19">
        <v>3</v>
      </c>
      <c r="K2172" s="20">
        <f>ROUND(1+(SUMPRODUCT(INDEX(CachTinhDiem!$B$8:$E$11,MATCH($B2172,CachTinhDiem!$A$8:$A$11,0),0),$G2172:$J2172)-1)*9/4,1)</f>
        <v>6.6</v>
      </c>
      <c r="L2172" s="20">
        <f>ROUND(1+(INDEX(CachTinhDiem!$B$15:$E$20,MATCH($C2172,CachTinhDiem!$A$15:$A$20,0),MATCH($B2172,CachTinhDiem!$B$14:$E$14,0))-1)*9/4,1)</f>
        <v>7.8</v>
      </c>
      <c r="M2172" s="19">
        <f t="shared" si="33"/>
        <v>1</v>
      </c>
      <c r="N2172" s="23">
        <f>MAX(0,1-M2172*CachTinhDiem!$B$25)</f>
        <v>0.9</v>
      </c>
      <c r="O2172" s="20">
        <f>ROUND((CachTinhDiem!$B$23*K2172+CachTinhDiem!$B$24*L2172)*N2172,1)</f>
        <v>6.3</v>
      </c>
      <c r="P2172" s="19" t="s">
        <v>3227</v>
      </c>
    </row>
    <row r="2173" spans="1:16" ht="15" customHeight="1" x14ac:dyDescent="0.35">
      <c r="A2173" s="18" t="s">
        <v>308</v>
      </c>
      <c r="B2173" s="18" t="s">
        <v>3229</v>
      </c>
      <c r="C2173" s="18" t="s">
        <v>103</v>
      </c>
      <c r="D2173" s="19">
        <v>12</v>
      </c>
      <c r="E2173" s="19">
        <v>28</v>
      </c>
      <c r="F2173" s="19">
        <v>5</v>
      </c>
      <c r="G2173" s="19">
        <v>2</v>
      </c>
      <c r="H2173" s="19">
        <v>5</v>
      </c>
      <c r="I2173" s="19">
        <v>2</v>
      </c>
      <c r="J2173" s="19">
        <v>4</v>
      </c>
      <c r="K2173" s="20">
        <f>ROUND(1+(SUMPRODUCT(INDEX(CachTinhDiem!$B$8:$E$11,MATCH($B2173,CachTinhDiem!$A$8:$A$11,0),0),$G2173:$J2173)-1)*9/4,1)</f>
        <v>6.6</v>
      </c>
      <c r="L2173" s="20">
        <f>ROUND(1+(INDEX(CachTinhDiem!$B$15:$E$20,MATCH($C2173,CachTinhDiem!$A$15:$A$20,0),MATCH($B2173,CachTinhDiem!$B$14:$E$14,0))-1)*9/4,1)</f>
        <v>7.8</v>
      </c>
      <c r="M2173" s="19">
        <f t="shared" si="33"/>
        <v>7</v>
      </c>
      <c r="N2173" s="23">
        <f>MAX(0,1-M2173*CachTinhDiem!$B$25)</f>
        <v>0.29999999999999993</v>
      </c>
      <c r="O2173" s="20">
        <f>ROUND((CachTinhDiem!$B$23*K2173+CachTinhDiem!$B$24*L2173)*N2173,1)</f>
        <v>2.1</v>
      </c>
      <c r="P2173" s="19" t="s">
        <v>3227</v>
      </c>
    </row>
    <row r="2174" spans="1:16" ht="15" customHeight="1" x14ac:dyDescent="0.35">
      <c r="A2174" s="18" t="s">
        <v>2975</v>
      </c>
      <c r="B2174" s="18" t="s">
        <v>3224</v>
      </c>
      <c r="C2174" s="18" t="s">
        <v>115</v>
      </c>
      <c r="D2174" s="19">
        <v>17</v>
      </c>
      <c r="E2174" s="19">
        <v>39</v>
      </c>
      <c r="F2174" s="19">
        <v>29</v>
      </c>
      <c r="G2174" s="19">
        <v>2</v>
      </c>
      <c r="H2174" s="19">
        <v>2</v>
      </c>
      <c r="I2174" s="19">
        <v>4</v>
      </c>
      <c r="J2174" s="19">
        <v>3</v>
      </c>
      <c r="K2174" s="20">
        <f>ROUND(1+(SUMPRODUCT(INDEX(CachTinhDiem!$B$8:$E$11,MATCH($B2174,CachTinhDiem!$A$8:$A$11,0),0),$G2174:$J2174)-1)*9/4,1)</f>
        <v>5.7</v>
      </c>
      <c r="L2174" s="20">
        <f>ROUND(1+(INDEX(CachTinhDiem!$B$15:$E$20,MATCH($C2174,CachTinhDiem!$A$15:$A$20,0),MATCH($B2174,CachTinhDiem!$B$14:$E$14,0))-1)*9/4,1)</f>
        <v>7.8</v>
      </c>
      <c r="M2174" s="19">
        <f t="shared" si="33"/>
        <v>0</v>
      </c>
      <c r="N2174" s="23">
        <f>MAX(0,1-M2174*CachTinhDiem!$B$25)</f>
        <v>1</v>
      </c>
      <c r="O2174" s="20">
        <f>ROUND((CachTinhDiem!$B$23*K2174+CachTinhDiem!$B$24*L2174)*N2174,1)</f>
        <v>6.3</v>
      </c>
      <c r="P2174" s="19" t="s">
        <v>3225</v>
      </c>
    </row>
    <row r="2175" spans="1:16" ht="15" customHeight="1" x14ac:dyDescent="0.35">
      <c r="A2175" s="18" t="s">
        <v>680</v>
      </c>
      <c r="B2175" s="18" t="s">
        <v>3224</v>
      </c>
      <c r="C2175" s="18" t="s">
        <v>110</v>
      </c>
      <c r="D2175" s="19">
        <v>19</v>
      </c>
      <c r="E2175" s="19">
        <v>33</v>
      </c>
      <c r="F2175" s="19">
        <v>34</v>
      </c>
      <c r="G2175" s="19">
        <v>2</v>
      </c>
      <c r="H2175" s="19">
        <v>4</v>
      </c>
      <c r="I2175" s="19">
        <v>2</v>
      </c>
      <c r="J2175" s="19">
        <v>5</v>
      </c>
      <c r="K2175" s="20">
        <f>ROUND(1+(SUMPRODUCT(INDEX(CachTinhDiem!$B$8:$E$11,MATCH($B2175,CachTinhDiem!$A$8:$A$11,0),0),$G2175:$J2175)-1)*9/4,1)</f>
        <v>4.8</v>
      </c>
      <c r="L2175" s="20">
        <f>ROUND(1+(INDEX(CachTinhDiem!$B$15:$E$20,MATCH($C2175,CachTinhDiem!$A$15:$A$20,0),MATCH($B2175,CachTinhDiem!$B$14:$E$14,0))-1)*9/4,1)</f>
        <v>5.5</v>
      </c>
      <c r="M2175" s="19">
        <f t="shared" si="33"/>
        <v>1</v>
      </c>
      <c r="N2175" s="23">
        <f>MAX(0,1-M2175*CachTinhDiem!$B$25)</f>
        <v>0.9</v>
      </c>
      <c r="O2175" s="20">
        <f>ROUND((CachTinhDiem!$B$23*K2175+CachTinhDiem!$B$24*L2175)*N2175,1)</f>
        <v>4.5</v>
      </c>
      <c r="P2175" s="19" t="s">
        <v>3227</v>
      </c>
    </row>
    <row r="2176" spans="1:16" ht="15" customHeight="1" x14ac:dyDescent="0.35">
      <c r="A2176" s="18" t="s">
        <v>2394</v>
      </c>
      <c r="B2176" s="18" t="s">
        <v>3224</v>
      </c>
      <c r="C2176" s="18" t="s">
        <v>103</v>
      </c>
      <c r="D2176" s="19">
        <v>19</v>
      </c>
      <c r="E2176" s="19">
        <v>34</v>
      </c>
      <c r="F2176" s="19">
        <v>32</v>
      </c>
      <c r="G2176" s="19">
        <v>2</v>
      </c>
      <c r="H2176" s="19">
        <v>3</v>
      </c>
      <c r="I2176" s="19">
        <v>2</v>
      </c>
      <c r="J2176" s="19">
        <v>5</v>
      </c>
      <c r="K2176" s="20">
        <f>ROUND(1+(SUMPRODUCT(INDEX(CachTinhDiem!$B$8:$E$11,MATCH($B2176,CachTinhDiem!$A$8:$A$11,0),0),$G2176:$J2176)-1)*9/4,1)</f>
        <v>4.4000000000000004</v>
      </c>
      <c r="L2176" s="20">
        <f>ROUND(1+(INDEX(CachTinhDiem!$B$15:$E$20,MATCH($C2176,CachTinhDiem!$A$15:$A$20,0),MATCH($B2176,CachTinhDiem!$B$14:$E$14,0))-1)*9/4,1)</f>
        <v>3.3</v>
      </c>
      <c r="M2176" s="19">
        <f t="shared" si="33"/>
        <v>0</v>
      </c>
      <c r="N2176" s="23">
        <f>MAX(0,1-M2176*CachTinhDiem!$B$25)</f>
        <v>1</v>
      </c>
      <c r="O2176" s="20">
        <f>ROUND((CachTinhDiem!$B$23*K2176+CachTinhDiem!$B$24*L2176)*N2176,1)</f>
        <v>4.0999999999999996</v>
      </c>
      <c r="P2176" s="19" t="s">
        <v>3227</v>
      </c>
    </row>
    <row r="2177" spans="1:16" ht="15" customHeight="1" x14ac:dyDescent="0.35">
      <c r="A2177" s="18" t="s">
        <v>3172</v>
      </c>
      <c r="B2177" s="18" t="s">
        <v>3224</v>
      </c>
      <c r="C2177" s="18" t="s">
        <v>138</v>
      </c>
      <c r="D2177" s="19">
        <v>21</v>
      </c>
      <c r="E2177" s="19">
        <v>40</v>
      </c>
      <c r="F2177" s="19">
        <v>12</v>
      </c>
      <c r="G2177" s="19">
        <v>1</v>
      </c>
      <c r="H2177" s="19">
        <v>5</v>
      </c>
      <c r="I2177" s="19">
        <v>5</v>
      </c>
      <c r="J2177" s="19">
        <v>2</v>
      </c>
      <c r="K2177" s="20">
        <f>ROUND(1+(SUMPRODUCT(INDEX(CachTinhDiem!$B$8:$E$11,MATCH($B2177,CachTinhDiem!$A$8:$A$11,0),0),$G2177:$J2177)-1)*9/4,1)</f>
        <v>7.5</v>
      </c>
      <c r="L2177" s="20">
        <f>ROUND(1+(INDEX(CachTinhDiem!$B$15:$E$20,MATCH($C2177,CachTinhDiem!$A$15:$A$20,0),MATCH($B2177,CachTinhDiem!$B$14:$E$14,0))-1)*9/4,1)</f>
        <v>10</v>
      </c>
      <c r="M2177" s="19">
        <f t="shared" si="33"/>
        <v>9</v>
      </c>
      <c r="N2177" s="23">
        <f>MAX(0,1-M2177*CachTinhDiem!$B$25)</f>
        <v>9.9999999999999978E-2</v>
      </c>
      <c r="O2177" s="20">
        <f>ROUND((CachTinhDiem!$B$23*K2177+CachTinhDiem!$B$24*L2177)*N2177,1)</f>
        <v>0.8</v>
      </c>
      <c r="P2177" s="19" t="s">
        <v>3227</v>
      </c>
    </row>
    <row r="2178" spans="1:16" ht="15" customHeight="1" x14ac:dyDescent="0.35">
      <c r="A2178" s="18" t="s">
        <v>1199</v>
      </c>
      <c r="B2178" s="18" t="s">
        <v>3229</v>
      </c>
      <c r="C2178" s="18" t="s">
        <v>115</v>
      </c>
      <c r="D2178" s="19">
        <v>5</v>
      </c>
      <c r="E2178" s="19">
        <v>13</v>
      </c>
      <c r="F2178" s="19">
        <v>17</v>
      </c>
      <c r="G2178" s="19">
        <v>4</v>
      </c>
      <c r="H2178" s="19">
        <v>1</v>
      </c>
      <c r="I2178" s="19">
        <v>3</v>
      </c>
      <c r="J2178" s="19">
        <v>3</v>
      </c>
      <c r="K2178" s="20">
        <f>ROUND(1+(SUMPRODUCT(INDEX(CachTinhDiem!$B$8:$E$11,MATCH($B2178,CachTinhDiem!$A$8:$A$11,0),0),$G2178:$J2178)-1)*9/4,1)</f>
        <v>4.4000000000000004</v>
      </c>
      <c r="L2178" s="20">
        <f>ROUND(1+(INDEX(CachTinhDiem!$B$15:$E$20,MATCH($C2178,CachTinhDiem!$A$15:$A$20,0),MATCH($B2178,CachTinhDiem!$B$14:$E$14,0))-1)*9/4,1)</f>
        <v>10</v>
      </c>
      <c r="M2178" s="19">
        <f t="shared" ref="M2178:M2241" si="34">MAX(0,$D2178-$F2178,$F2178-$E2178)</f>
        <v>4</v>
      </c>
      <c r="N2178" s="23">
        <f>MAX(0,1-M2178*CachTinhDiem!$B$25)</f>
        <v>0.6</v>
      </c>
      <c r="O2178" s="20">
        <f>ROUND((CachTinhDiem!$B$23*K2178+CachTinhDiem!$B$24*L2178)*N2178,1)</f>
        <v>3.6</v>
      </c>
      <c r="P2178" s="19" t="s">
        <v>3227</v>
      </c>
    </row>
    <row r="2179" spans="1:16" ht="15" customHeight="1" x14ac:dyDescent="0.35">
      <c r="A2179" s="18" t="s">
        <v>2012</v>
      </c>
      <c r="B2179" s="18" t="s">
        <v>3228</v>
      </c>
      <c r="C2179" s="18" t="s">
        <v>115</v>
      </c>
      <c r="D2179" s="19">
        <v>9</v>
      </c>
      <c r="E2179" s="19">
        <v>32</v>
      </c>
      <c r="F2179" s="19">
        <v>37</v>
      </c>
      <c r="G2179" s="19">
        <v>3</v>
      </c>
      <c r="H2179" s="19">
        <v>2</v>
      </c>
      <c r="I2179" s="19">
        <v>4</v>
      </c>
      <c r="J2179" s="19">
        <v>4</v>
      </c>
      <c r="K2179" s="20">
        <f>ROUND(1+(SUMPRODUCT(INDEX(CachTinhDiem!$B$8:$E$11,MATCH($B2179,CachTinhDiem!$A$8:$A$11,0),0),$G2179:$J2179)-1)*9/4,1)</f>
        <v>6.9</v>
      </c>
      <c r="L2179" s="20">
        <f>ROUND(1+(INDEX(CachTinhDiem!$B$15:$E$20,MATCH($C2179,CachTinhDiem!$A$15:$A$20,0),MATCH($B2179,CachTinhDiem!$B$14:$E$14,0))-1)*9/4,1)</f>
        <v>5.5</v>
      </c>
      <c r="M2179" s="19">
        <f t="shared" si="34"/>
        <v>5</v>
      </c>
      <c r="N2179" s="23">
        <f>MAX(0,1-M2179*CachTinhDiem!$B$25)</f>
        <v>0.5</v>
      </c>
      <c r="O2179" s="20">
        <f>ROUND((CachTinhDiem!$B$23*K2179+CachTinhDiem!$B$24*L2179)*N2179,1)</f>
        <v>3.2</v>
      </c>
      <c r="P2179" s="19" t="s">
        <v>3227</v>
      </c>
    </row>
    <row r="2180" spans="1:16" ht="15" customHeight="1" x14ac:dyDescent="0.35">
      <c r="A2180" s="18" t="s">
        <v>142</v>
      </c>
      <c r="B2180" s="18" t="s">
        <v>3229</v>
      </c>
      <c r="C2180" s="18" t="s">
        <v>103</v>
      </c>
      <c r="D2180" s="19">
        <v>21</v>
      </c>
      <c r="E2180" s="19">
        <v>35</v>
      </c>
      <c r="F2180" s="19">
        <v>8</v>
      </c>
      <c r="G2180" s="19">
        <v>2</v>
      </c>
      <c r="H2180" s="19">
        <v>4</v>
      </c>
      <c r="I2180" s="19">
        <v>2</v>
      </c>
      <c r="J2180" s="19">
        <v>5</v>
      </c>
      <c r="K2180" s="20">
        <f>ROUND(1+(SUMPRODUCT(INDEX(CachTinhDiem!$B$8:$E$11,MATCH($B2180,CachTinhDiem!$A$8:$A$11,0),0),$G2180:$J2180)-1)*9/4,1)</f>
        <v>6.6</v>
      </c>
      <c r="L2180" s="20">
        <f>ROUND(1+(INDEX(CachTinhDiem!$B$15:$E$20,MATCH($C2180,CachTinhDiem!$A$15:$A$20,0),MATCH($B2180,CachTinhDiem!$B$14:$E$14,0))-1)*9/4,1)</f>
        <v>7.8</v>
      </c>
      <c r="M2180" s="19">
        <f t="shared" si="34"/>
        <v>13</v>
      </c>
      <c r="N2180" s="23">
        <f>MAX(0,1-M2180*CachTinhDiem!$B$25)</f>
        <v>0</v>
      </c>
      <c r="O2180" s="20">
        <f>ROUND((CachTinhDiem!$B$23*K2180+CachTinhDiem!$B$24*L2180)*N2180,1)</f>
        <v>0</v>
      </c>
      <c r="P2180" s="19" t="s">
        <v>3227</v>
      </c>
    </row>
    <row r="2181" spans="1:16" ht="15" customHeight="1" x14ac:dyDescent="0.35">
      <c r="A2181" s="18" t="s">
        <v>1769</v>
      </c>
      <c r="B2181" s="18" t="s">
        <v>3224</v>
      </c>
      <c r="C2181" s="18" t="s">
        <v>150</v>
      </c>
      <c r="D2181" s="19">
        <v>5</v>
      </c>
      <c r="E2181" s="19">
        <v>18</v>
      </c>
      <c r="F2181" s="19">
        <v>22</v>
      </c>
      <c r="G2181" s="19">
        <v>4</v>
      </c>
      <c r="H2181" s="19">
        <v>1</v>
      </c>
      <c r="I2181" s="19">
        <v>4</v>
      </c>
      <c r="J2181" s="19">
        <v>3</v>
      </c>
      <c r="K2181" s="20">
        <f>ROUND(1+(SUMPRODUCT(INDEX(CachTinhDiem!$B$8:$E$11,MATCH($B2181,CachTinhDiem!$A$8:$A$11,0),0),$G2181:$J2181)-1)*9/4,1)</f>
        <v>6.2</v>
      </c>
      <c r="L2181" s="20">
        <f>ROUND(1+(INDEX(CachTinhDiem!$B$15:$E$20,MATCH($C2181,CachTinhDiem!$A$15:$A$20,0),MATCH($B2181,CachTinhDiem!$B$14:$E$14,0))-1)*9/4,1)</f>
        <v>3.3</v>
      </c>
      <c r="M2181" s="19">
        <f t="shared" si="34"/>
        <v>4</v>
      </c>
      <c r="N2181" s="23">
        <f>MAX(0,1-M2181*CachTinhDiem!$B$25)</f>
        <v>0.6</v>
      </c>
      <c r="O2181" s="20">
        <f>ROUND((CachTinhDiem!$B$23*K2181+CachTinhDiem!$B$24*L2181)*N2181,1)</f>
        <v>3.2</v>
      </c>
      <c r="P2181" s="19" t="s">
        <v>3227</v>
      </c>
    </row>
    <row r="2182" spans="1:16" ht="15" customHeight="1" x14ac:dyDescent="0.35">
      <c r="A2182" s="18" t="s">
        <v>2831</v>
      </c>
      <c r="B2182" s="18" t="s">
        <v>3226</v>
      </c>
      <c r="C2182" s="18" t="s">
        <v>103</v>
      </c>
      <c r="D2182" s="19">
        <v>8</v>
      </c>
      <c r="E2182" s="19">
        <v>34</v>
      </c>
      <c r="F2182" s="19">
        <v>18</v>
      </c>
      <c r="G2182" s="19">
        <v>4</v>
      </c>
      <c r="H2182" s="19">
        <v>1</v>
      </c>
      <c r="I2182" s="19">
        <v>3</v>
      </c>
      <c r="J2182" s="19">
        <v>5</v>
      </c>
      <c r="K2182" s="20">
        <f>ROUND(1+(SUMPRODUCT(INDEX(CachTinhDiem!$B$8:$E$11,MATCH($B2182,CachTinhDiem!$A$8:$A$11,0),0),$G2182:$J2182)-1)*9/4,1)</f>
        <v>5.0999999999999996</v>
      </c>
      <c r="L2182" s="20">
        <f>ROUND(1+(INDEX(CachTinhDiem!$B$15:$E$20,MATCH($C2182,CachTinhDiem!$A$15:$A$20,0),MATCH($B2182,CachTinhDiem!$B$14:$E$14,0))-1)*9/4,1)</f>
        <v>3.3</v>
      </c>
      <c r="M2182" s="19">
        <f t="shared" si="34"/>
        <v>0</v>
      </c>
      <c r="N2182" s="23">
        <f>MAX(0,1-M2182*CachTinhDiem!$B$25)</f>
        <v>1</v>
      </c>
      <c r="O2182" s="20">
        <f>ROUND((CachTinhDiem!$B$23*K2182+CachTinhDiem!$B$24*L2182)*N2182,1)</f>
        <v>4.5999999999999996</v>
      </c>
      <c r="P2182" s="19" t="s">
        <v>3225</v>
      </c>
    </row>
    <row r="2183" spans="1:16" ht="15" customHeight="1" x14ac:dyDescent="0.35">
      <c r="A2183" s="18" t="s">
        <v>1731</v>
      </c>
      <c r="B2183" s="18" t="s">
        <v>3224</v>
      </c>
      <c r="C2183" s="18" t="s">
        <v>115</v>
      </c>
      <c r="D2183" s="19">
        <v>24</v>
      </c>
      <c r="E2183" s="19">
        <v>39</v>
      </c>
      <c r="F2183" s="19">
        <v>38</v>
      </c>
      <c r="G2183" s="19">
        <v>2</v>
      </c>
      <c r="H2183" s="19">
        <v>5</v>
      </c>
      <c r="I2183" s="19">
        <v>5</v>
      </c>
      <c r="J2183" s="19">
        <v>3</v>
      </c>
      <c r="K2183" s="20">
        <f>ROUND(1+(SUMPRODUCT(INDEX(CachTinhDiem!$B$8:$E$11,MATCH($B2183,CachTinhDiem!$A$8:$A$11,0),0),$G2183:$J2183)-1)*9/4,1)</f>
        <v>8.1999999999999993</v>
      </c>
      <c r="L2183" s="20">
        <f>ROUND(1+(INDEX(CachTinhDiem!$B$15:$E$20,MATCH($C2183,CachTinhDiem!$A$15:$A$20,0),MATCH($B2183,CachTinhDiem!$B$14:$E$14,0))-1)*9/4,1)</f>
        <v>7.8</v>
      </c>
      <c r="M2183" s="19">
        <f t="shared" si="34"/>
        <v>0</v>
      </c>
      <c r="N2183" s="23">
        <f>MAX(0,1-M2183*CachTinhDiem!$B$25)</f>
        <v>1</v>
      </c>
      <c r="O2183" s="20">
        <f>ROUND((CachTinhDiem!$B$23*K2183+CachTinhDiem!$B$24*L2183)*N2183,1)</f>
        <v>8.1</v>
      </c>
      <c r="P2183" s="19" t="s">
        <v>3225</v>
      </c>
    </row>
    <row r="2184" spans="1:16" ht="15" customHeight="1" x14ac:dyDescent="0.35">
      <c r="A2184" s="18" t="s">
        <v>1235</v>
      </c>
      <c r="B2184" s="18" t="s">
        <v>3224</v>
      </c>
      <c r="C2184" s="18" t="s">
        <v>115</v>
      </c>
      <c r="D2184" s="19">
        <v>10</v>
      </c>
      <c r="E2184" s="19">
        <v>27</v>
      </c>
      <c r="F2184" s="19">
        <v>16</v>
      </c>
      <c r="G2184" s="19">
        <v>3</v>
      </c>
      <c r="H2184" s="19">
        <v>3</v>
      </c>
      <c r="I2184" s="19">
        <v>3</v>
      </c>
      <c r="J2184" s="19">
        <v>3</v>
      </c>
      <c r="K2184" s="20">
        <f>ROUND(1+(SUMPRODUCT(INDEX(CachTinhDiem!$B$8:$E$11,MATCH($B2184,CachTinhDiem!$A$8:$A$11,0),0),$G2184:$J2184)-1)*9/4,1)</f>
        <v>5.5</v>
      </c>
      <c r="L2184" s="20">
        <f>ROUND(1+(INDEX(CachTinhDiem!$B$15:$E$20,MATCH($C2184,CachTinhDiem!$A$15:$A$20,0),MATCH($B2184,CachTinhDiem!$B$14:$E$14,0))-1)*9/4,1)</f>
        <v>7.8</v>
      </c>
      <c r="M2184" s="19">
        <f t="shared" si="34"/>
        <v>0</v>
      </c>
      <c r="N2184" s="23">
        <f>MAX(0,1-M2184*CachTinhDiem!$B$25)</f>
        <v>1</v>
      </c>
      <c r="O2184" s="20">
        <f>ROUND((CachTinhDiem!$B$23*K2184+CachTinhDiem!$B$24*L2184)*N2184,1)</f>
        <v>6.2</v>
      </c>
      <c r="P2184" s="19" t="s">
        <v>3227</v>
      </c>
    </row>
    <row r="2185" spans="1:16" ht="15" customHeight="1" x14ac:dyDescent="0.35">
      <c r="A2185" s="18" t="s">
        <v>227</v>
      </c>
      <c r="B2185" s="18" t="s">
        <v>3226</v>
      </c>
      <c r="C2185" s="18" t="s">
        <v>115</v>
      </c>
      <c r="D2185" s="19">
        <v>9</v>
      </c>
      <c r="E2185" s="19">
        <v>23</v>
      </c>
      <c r="F2185" s="19">
        <v>15</v>
      </c>
      <c r="G2185" s="19">
        <v>4</v>
      </c>
      <c r="H2185" s="19">
        <v>2</v>
      </c>
      <c r="I2185" s="19">
        <v>3</v>
      </c>
      <c r="J2185" s="19">
        <v>3</v>
      </c>
      <c r="K2185" s="20">
        <f>ROUND(1+(SUMPRODUCT(INDEX(CachTinhDiem!$B$8:$E$11,MATCH($B2185,CachTinhDiem!$A$8:$A$11,0),0),$G2185:$J2185)-1)*9/4,1)</f>
        <v>4.8</v>
      </c>
      <c r="L2185" s="20">
        <f>ROUND(1+(INDEX(CachTinhDiem!$B$15:$E$20,MATCH($C2185,CachTinhDiem!$A$15:$A$20,0),MATCH($B2185,CachTinhDiem!$B$14:$E$14,0))-1)*9/4,1)</f>
        <v>10</v>
      </c>
      <c r="M2185" s="19">
        <f t="shared" si="34"/>
        <v>0</v>
      </c>
      <c r="N2185" s="23">
        <f>MAX(0,1-M2185*CachTinhDiem!$B$25)</f>
        <v>1</v>
      </c>
      <c r="O2185" s="20">
        <f>ROUND((CachTinhDiem!$B$23*K2185+CachTinhDiem!$B$24*L2185)*N2185,1)</f>
        <v>6.4</v>
      </c>
      <c r="P2185" s="19" t="s">
        <v>3225</v>
      </c>
    </row>
    <row r="2186" spans="1:16" ht="15" customHeight="1" x14ac:dyDescent="0.35">
      <c r="A2186" s="18" t="s">
        <v>2757</v>
      </c>
      <c r="B2186" s="18" t="s">
        <v>3224</v>
      </c>
      <c r="C2186" s="18" t="s">
        <v>115</v>
      </c>
      <c r="D2186" s="19">
        <v>5</v>
      </c>
      <c r="E2186" s="19">
        <v>10</v>
      </c>
      <c r="F2186" s="19">
        <v>39</v>
      </c>
      <c r="G2186" s="19">
        <v>4</v>
      </c>
      <c r="H2186" s="19">
        <v>1</v>
      </c>
      <c r="I2186" s="19">
        <v>2</v>
      </c>
      <c r="J2186" s="19">
        <v>2</v>
      </c>
      <c r="K2186" s="20">
        <f>ROUND(1+(SUMPRODUCT(INDEX(CachTinhDiem!$B$8:$E$11,MATCH($B2186,CachTinhDiem!$A$8:$A$11,0),0),$G2186:$J2186)-1)*9/4,1)</f>
        <v>3.7</v>
      </c>
      <c r="L2186" s="20">
        <f>ROUND(1+(INDEX(CachTinhDiem!$B$15:$E$20,MATCH($C2186,CachTinhDiem!$A$15:$A$20,0),MATCH($B2186,CachTinhDiem!$B$14:$E$14,0))-1)*9/4,1)</f>
        <v>7.8</v>
      </c>
      <c r="M2186" s="19">
        <f t="shared" si="34"/>
        <v>29</v>
      </c>
      <c r="N2186" s="23">
        <f>MAX(0,1-M2186*CachTinhDiem!$B$25)</f>
        <v>0</v>
      </c>
      <c r="O2186" s="20">
        <f>ROUND((CachTinhDiem!$B$23*K2186+CachTinhDiem!$B$24*L2186)*N2186,1)</f>
        <v>0</v>
      </c>
      <c r="P2186" s="19" t="s">
        <v>3227</v>
      </c>
    </row>
    <row r="2187" spans="1:16" ht="15" customHeight="1" x14ac:dyDescent="0.35">
      <c r="A2187" s="18" t="s">
        <v>2995</v>
      </c>
      <c r="B2187" s="18" t="s">
        <v>3224</v>
      </c>
      <c r="C2187" s="18" t="s">
        <v>110</v>
      </c>
      <c r="D2187" s="19">
        <v>15</v>
      </c>
      <c r="E2187" s="19">
        <v>36</v>
      </c>
      <c r="F2187" s="19">
        <v>32</v>
      </c>
      <c r="G2187" s="19">
        <v>2</v>
      </c>
      <c r="H2187" s="19">
        <v>2</v>
      </c>
      <c r="I2187" s="19">
        <v>4</v>
      </c>
      <c r="J2187" s="19">
        <v>4</v>
      </c>
      <c r="K2187" s="20">
        <f>ROUND(1+(SUMPRODUCT(INDEX(CachTinhDiem!$B$8:$E$11,MATCH($B2187,CachTinhDiem!$A$8:$A$11,0),0),$G2187:$J2187)-1)*9/4,1)</f>
        <v>6</v>
      </c>
      <c r="L2187" s="20">
        <f>ROUND(1+(INDEX(CachTinhDiem!$B$15:$E$20,MATCH($C2187,CachTinhDiem!$A$15:$A$20,0),MATCH($B2187,CachTinhDiem!$B$14:$E$14,0))-1)*9/4,1)</f>
        <v>5.5</v>
      </c>
      <c r="M2187" s="19">
        <f t="shared" si="34"/>
        <v>0</v>
      </c>
      <c r="N2187" s="23">
        <f>MAX(0,1-M2187*CachTinhDiem!$B$25)</f>
        <v>1</v>
      </c>
      <c r="O2187" s="20">
        <f>ROUND((CachTinhDiem!$B$23*K2187+CachTinhDiem!$B$24*L2187)*N2187,1)</f>
        <v>5.9</v>
      </c>
      <c r="P2187" s="19" t="s">
        <v>3227</v>
      </c>
    </row>
    <row r="2188" spans="1:16" ht="15" customHeight="1" x14ac:dyDescent="0.35">
      <c r="A2188" s="18" t="s">
        <v>1818</v>
      </c>
      <c r="B2188" s="18" t="s">
        <v>3228</v>
      </c>
      <c r="C2188" s="18" t="s">
        <v>115</v>
      </c>
      <c r="D2188" s="19">
        <v>13</v>
      </c>
      <c r="E2188" s="19">
        <v>30</v>
      </c>
      <c r="F2188" s="19">
        <v>23</v>
      </c>
      <c r="G2188" s="19">
        <v>2</v>
      </c>
      <c r="H2188" s="19">
        <v>4</v>
      </c>
      <c r="I2188" s="19">
        <v>4</v>
      </c>
      <c r="J2188" s="19">
        <v>2</v>
      </c>
      <c r="K2188" s="20">
        <f>ROUND(1+(SUMPRODUCT(INDEX(CachTinhDiem!$B$8:$E$11,MATCH($B2188,CachTinhDiem!$A$8:$A$11,0),0),$G2188:$J2188)-1)*9/4,1)</f>
        <v>5.0999999999999996</v>
      </c>
      <c r="L2188" s="20">
        <f>ROUND(1+(INDEX(CachTinhDiem!$B$15:$E$20,MATCH($C2188,CachTinhDiem!$A$15:$A$20,0),MATCH($B2188,CachTinhDiem!$B$14:$E$14,0))-1)*9/4,1)</f>
        <v>5.5</v>
      </c>
      <c r="M2188" s="19">
        <f t="shared" si="34"/>
        <v>0</v>
      </c>
      <c r="N2188" s="23">
        <f>MAX(0,1-M2188*CachTinhDiem!$B$25)</f>
        <v>1</v>
      </c>
      <c r="O2188" s="20">
        <f>ROUND((CachTinhDiem!$B$23*K2188+CachTinhDiem!$B$24*L2188)*N2188,1)</f>
        <v>5.2</v>
      </c>
      <c r="P2188" s="19" t="s">
        <v>3227</v>
      </c>
    </row>
    <row r="2189" spans="1:16" ht="15" customHeight="1" x14ac:dyDescent="0.35">
      <c r="A2189" s="18" t="s">
        <v>2638</v>
      </c>
      <c r="B2189" s="18" t="s">
        <v>3226</v>
      </c>
      <c r="C2189" s="18" t="s">
        <v>90</v>
      </c>
      <c r="D2189" s="19">
        <v>11</v>
      </c>
      <c r="E2189" s="19">
        <v>34</v>
      </c>
      <c r="F2189" s="19">
        <v>32</v>
      </c>
      <c r="G2189" s="19">
        <v>3</v>
      </c>
      <c r="H2189" s="19">
        <v>2</v>
      </c>
      <c r="I2189" s="19">
        <v>3</v>
      </c>
      <c r="J2189" s="19">
        <v>3</v>
      </c>
      <c r="K2189" s="20">
        <f>ROUND(1+(SUMPRODUCT(INDEX(CachTinhDiem!$B$8:$E$11,MATCH($B2189,CachTinhDiem!$A$8:$A$11,0),0),$G2189:$J2189)-1)*9/4,1)</f>
        <v>4.8</v>
      </c>
      <c r="L2189" s="20">
        <f>ROUND(1+(INDEX(CachTinhDiem!$B$15:$E$20,MATCH($C2189,CachTinhDiem!$A$15:$A$20,0),MATCH($B2189,CachTinhDiem!$B$14:$E$14,0))-1)*9/4,1)</f>
        <v>7.8</v>
      </c>
      <c r="M2189" s="19">
        <f t="shared" si="34"/>
        <v>0</v>
      </c>
      <c r="N2189" s="23">
        <f>MAX(0,1-M2189*CachTinhDiem!$B$25)</f>
        <v>1</v>
      </c>
      <c r="O2189" s="20">
        <f>ROUND((CachTinhDiem!$B$23*K2189+CachTinhDiem!$B$24*L2189)*N2189,1)</f>
        <v>5.7</v>
      </c>
      <c r="P2189" s="19" t="s">
        <v>3227</v>
      </c>
    </row>
    <row r="2190" spans="1:16" ht="15" customHeight="1" x14ac:dyDescent="0.35">
      <c r="A2190" s="18" t="s">
        <v>1016</v>
      </c>
      <c r="B2190" s="18" t="s">
        <v>3229</v>
      </c>
      <c r="C2190" s="18" t="s">
        <v>150</v>
      </c>
      <c r="D2190" s="19">
        <v>23</v>
      </c>
      <c r="E2190" s="19">
        <v>37</v>
      </c>
      <c r="F2190" s="19">
        <v>20</v>
      </c>
      <c r="G2190" s="19">
        <v>1</v>
      </c>
      <c r="H2190" s="19">
        <v>5</v>
      </c>
      <c r="I2190" s="19">
        <v>2</v>
      </c>
      <c r="J2190" s="19">
        <v>4</v>
      </c>
      <c r="K2190" s="20">
        <f>ROUND(1+(SUMPRODUCT(INDEX(CachTinhDiem!$B$8:$E$11,MATCH($B2190,CachTinhDiem!$A$8:$A$11,0),0),$G2190:$J2190)-1)*9/4,1)</f>
        <v>6.4</v>
      </c>
      <c r="L2190" s="20">
        <f>ROUND(1+(INDEX(CachTinhDiem!$B$15:$E$20,MATCH($C2190,CachTinhDiem!$A$15:$A$20,0),MATCH($B2190,CachTinhDiem!$B$14:$E$14,0))-1)*9/4,1)</f>
        <v>7.8</v>
      </c>
      <c r="M2190" s="19">
        <f t="shared" si="34"/>
        <v>3</v>
      </c>
      <c r="N2190" s="23">
        <f>MAX(0,1-M2190*CachTinhDiem!$B$25)</f>
        <v>0.7</v>
      </c>
      <c r="O2190" s="20">
        <f>ROUND((CachTinhDiem!$B$23*K2190+CachTinhDiem!$B$24*L2190)*N2190,1)</f>
        <v>4.8</v>
      </c>
      <c r="P2190" s="19" t="s">
        <v>3227</v>
      </c>
    </row>
    <row r="2191" spans="1:16" ht="15" customHeight="1" x14ac:dyDescent="0.35">
      <c r="A2191" s="18" t="s">
        <v>2259</v>
      </c>
      <c r="B2191" s="18" t="s">
        <v>3228</v>
      </c>
      <c r="C2191" s="18" t="s">
        <v>115</v>
      </c>
      <c r="D2191" s="19">
        <v>13</v>
      </c>
      <c r="E2191" s="19">
        <v>32</v>
      </c>
      <c r="F2191" s="19">
        <v>10</v>
      </c>
      <c r="G2191" s="19">
        <v>3</v>
      </c>
      <c r="H2191" s="19">
        <v>2</v>
      </c>
      <c r="I2191" s="19">
        <v>3</v>
      </c>
      <c r="J2191" s="19">
        <v>4</v>
      </c>
      <c r="K2191" s="20">
        <f>ROUND(1+(SUMPRODUCT(INDEX(CachTinhDiem!$B$8:$E$11,MATCH($B2191,CachTinhDiem!$A$8:$A$11,0),0),$G2191:$J2191)-1)*9/4,1)</f>
        <v>6.4</v>
      </c>
      <c r="L2191" s="20">
        <f>ROUND(1+(INDEX(CachTinhDiem!$B$15:$E$20,MATCH($C2191,CachTinhDiem!$A$15:$A$20,0),MATCH($B2191,CachTinhDiem!$B$14:$E$14,0))-1)*9/4,1)</f>
        <v>5.5</v>
      </c>
      <c r="M2191" s="19">
        <f t="shared" si="34"/>
        <v>3</v>
      </c>
      <c r="N2191" s="23">
        <f>MAX(0,1-M2191*CachTinhDiem!$B$25)</f>
        <v>0.7</v>
      </c>
      <c r="O2191" s="20">
        <f>ROUND((CachTinhDiem!$B$23*K2191+CachTinhDiem!$B$24*L2191)*N2191,1)</f>
        <v>4.3</v>
      </c>
      <c r="P2191" s="19" t="s">
        <v>3227</v>
      </c>
    </row>
    <row r="2192" spans="1:16" ht="15" customHeight="1" x14ac:dyDescent="0.35">
      <c r="A2192" s="18" t="s">
        <v>1872</v>
      </c>
      <c r="B2192" s="18" t="s">
        <v>3226</v>
      </c>
      <c r="C2192" s="18" t="s">
        <v>103</v>
      </c>
      <c r="D2192" s="19">
        <v>14</v>
      </c>
      <c r="E2192" s="19">
        <v>33</v>
      </c>
      <c r="F2192" s="19">
        <v>9</v>
      </c>
      <c r="G2192" s="19">
        <v>2</v>
      </c>
      <c r="H2192" s="19">
        <v>3</v>
      </c>
      <c r="I2192" s="19">
        <v>3</v>
      </c>
      <c r="J2192" s="19">
        <v>3</v>
      </c>
      <c r="K2192" s="20">
        <f>ROUND(1+(SUMPRODUCT(INDEX(CachTinhDiem!$B$8:$E$11,MATCH($B2192,CachTinhDiem!$A$8:$A$11,0),0),$G2192:$J2192)-1)*9/4,1)</f>
        <v>5.5</v>
      </c>
      <c r="L2192" s="20">
        <f>ROUND(1+(INDEX(CachTinhDiem!$B$15:$E$20,MATCH($C2192,CachTinhDiem!$A$15:$A$20,0),MATCH($B2192,CachTinhDiem!$B$14:$E$14,0))-1)*9/4,1)</f>
        <v>3.3</v>
      </c>
      <c r="M2192" s="19">
        <f t="shared" si="34"/>
        <v>5</v>
      </c>
      <c r="N2192" s="23">
        <f>MAX(0,1-M2192*CachTinhDiem!$B$25)</f>
        <v>0.5</v>
      </c>
      <c r="O2192" s="20">
        <f>ROUND((CachTinhDiem!$B$23*K2192+CachTinhDiem!$B$24*L2192)*N2192,1)</f>
        <v>2.4</v>
      </c>
      <c r="P2192" s="19" t="s">
        <v>3227</v>
      </c>
    </row>
    <row r="2193" spans="1:16" ht="15" customHeight="1" x14ac:dyDescent="0.35">
      <c r="A2193" s="18" t="s">
        <v>1545</v>
      </c>
      <c r="B2193" s="18" t="s">
        <v>3228</v>
      </c>
      <c r="C2193" s="18" t="s">
        <v>115</v>
      </c>
      <c r="D2193" s="19">
        <v>6</v>
      </c>
      <c r="E2193" s="19">
        <v>19</v>
      </c>
      <c r="F2193" s="19">
        <v>5</v>
      </c>
      <c r="G2193" s="19">
        <v>4</v>
      </c>
      <c r="H2193" s="19">
        <v>2</v>
      </c>
      <c r="I2193" s="19">
        <v>3</v>
      </c>
      <c r="J2193" s="19">
        <v>2</v>
      </c>
      <c r="K2193" s="20">
        <f>ROUND(1+(SUMPRODUCT(INDEX(CachTinhDiem!$B$8:$E$11,MATCH($B2193,CachTinhDiem!$A$8:$A$11,0),0),$G2193:$J2193)-1)*9/4,1)</f>
        <v>3.7</v>
      </c>
      <c r="L2193" s="20">
        <f>ROUND(1+(INDEX(CachTinhDiem!$B$15:$E$20,MATCH($C2193,CachTinhDiem!$A$15:$A$20,0),MATCH($B2193,CachTinhDiem!$B$14:$E$14,0))-1)*9/4,1)</f>
        <v>5.5</v>
      </c>
      <c r="M2193" s="19">
        <f t="shared" si="34"/>
        <v>1</v>
      </c>
      <c r="N2193" s="23">
        <f>MAX(0,1-M2193*CachTinhDiem!$B$25)</f>
        <v>0.9</v>
      </c>
      <c r="O2193" s="20">
        <f>ROUND((CachTinhDiem!$B$23*K2193+CachTinhDiem!$B$24*L2193)*N2193,1)</f>
        <v>3.8</v>
      </c>
      <c r="P2193" s="19" t="s">
        <v>3227</v>
      </c>
    </row>
    <row r="2194" spans="1:16" ht="15" customHeight="1" x14ac:dyDescent="0.35">
      <c r="A2194" s="18" t="s">
        <v>2176</v>
      </c>
      <c r="B2194" s="18" t="s">
        <v>3228</v>
      </c>
      <c r="C2194" s="18" t="s">
        <v>103</v>
      </c>
      <c r="D2194" s="19">
        <v>17</v>
      </c>
      <c r="E2194" s="19">
        <v>35</v>
      </c>
      <c r="F2194" s="19">
        <v>40</v>
      </c>
      <c r="G2194" s="19">
        <v>2</v>
      </c>
      <c r="H2194" s="19">
        <v>2</v>
      </c>
      <c r="I2194" s="19">
        <v>3</v>
      </c>
      <c r="J2194" s="19">
        <v>4</v>
      </c>
      <c r="K2194" s="20">
        <f>ROUND(1+(SUMPRODUCT(INDEX(CachTinhDiem!$B$8:$E$11,MATCH($B2194,CachTinhDiem!$A$8:$A$11,0),0),$G2194:$J2194)-1)*9/4,1)</f>
        <v>6.4</v>
      </c>
      <c r="L2194" s="20">
        <f>ROUND(1+(INDEX(CachTinhDiem!$B$15:$E$20,MATCH($C2194,CachTinhDiem!$A$15:$A$20,0),MATCH($B2194,CachTinhDiem!$B$14:$E$14,0))-1)*9/4,1)</f>
        <v>10</v>
      </c>
      <c r="M2194" s="19">
        <f t="shared" si="34"/>
        <v>5</v>
      </c>
      <c r="N2194" s="23">
        <f>MAX(0,1-M2194*CachTinhDiem!$B$25)</f>
        <v>0.5</v>
      </c>
      <c r="O2194" s="20">
        <f>ROUND((CachTinhDiem!$B$23*K2194+CachTinhDiem!$B$24*L2194)*N2194,1)</f>
        <v>3.7</v>
      </c>
      <c r="P2194" s="19" t="s">
        <v>3227</v>
      </c>
    </row>
    <row r="2195" spans="1:16" ht="15" customHeight="1" x14ac:dyDescent="0.35">
      <c r="A2195" s="18" t="s">
        <v>2831</v>
      </c>
      <c r="B2195" s="18" t="s">
        <v>3228</v>
      </c>
      <c r="C2195" s="18" t="s">
        <v>103</v>
      </c>
      <c r="D2195" s="19">
        <v>8</v>
      </c>
      <c r="E2195" s="19">
        <v>34</v>
      </c>
      <c r="F2195" s="19">
        <v>29</v>
      </c>
      <c r="G2195" s="19">
        <v>4</v>
      </c>
      <c r="H2195" s="19">
        <v>1</v>
      </c>
      <c r="I2195" s="19">
        <v>3</v>
      </c>
      <c r="J2195" s="19">
        <v>5</v>
      </c>
      <c r="K2195" s="20">
        <f>ROUND(1+(SUMPRODUCT(INDEX(CachTinhDiem!$B$8:$E$11,MATCH($B2195,CachTinhDiem!$A$8:$A$11,0),0),$G2195:$J2195)-1)*9/4,1)</f>
        <v>7.3</v>
      </c>
      <c r="L2195" s="20">
        <f>ROUND(1+(INDEX(CachTinhDiem!$B$15:$E$20,MATCH($C2195,CachTinhDiem!$A$15:$A$20,0),MATCH($B2195,CachTinhDiem!$B$14:$E$14,0))-1)*9/4,1)</f>
        <v>10</v>
      </c>
      <c r="M2195" s="19">
        <f t="shared" si="34"/>
        <v>0</v>
      </c>
      <c r="N2195" s="23">
        <f>MAX(0,1-M2195*CachTinhDiem!$B$25)</f>
        <v>1</v>
      </c>
      <c r="O2195" s="20">
        <f>ROUND((CachTinhDiem!$B$23*K2195+CachTinhDiem!$B$24*L2195)*N2195,1)</f>
        <v>8.1</v>
      </c>
      <c r="P2195" s="19" t="s">
        <v>3225</v>
      </c>
    </row>
    <row r="2196" spans="1:16" ht="15" customHeight="1" x14ac:dyDescent="0.35">
      <c r="A2196" s="18" t="s">
        <v>804</v>
      </c>
      <c r="B2196" s="18" t="s">
        <v>3226</v>
      </c>
      <c r="C2196" s="18" t="s">
        <v>103</v>
      </c>
      <c r="D2196" s="19">
        <v>6</v>
      </c>
      <c r="E2196" s="19">
        <v>16</v>
      </c>
      <c r="F2196" s="19">
        <v>17</v>
      </c>
      <c r="G2196" s="19">
        <v>4</v>
      </c>
      <c r="H2196" s="19">
        <v>2</v>
      </c>
      <c r="I2196" s="19">
        <v>1</v>
      </c>
      <c r="J2196" s="19">
        <v>2</v>
      </c>
      <c r="K2196" s="20">
        <f>ROUND(1+(SUMPRODUCT(INDEX(CachTinhDiem!$B$8:$E$11,MATCH($B2196,CachTinhDiem!$A$8:$A$11,0),0),$G2196:$J2196)-1)*9/4,1)</f>
        <v>2.1</v>
      </c>
      <c r="L2196" s="20">
        <f>ROUND(1+(INDEX(CachTinhDiem!$B$15:$E$20,MATCH($C2196,CachTinhDiem!$A$15:$A$20,0),MATCH($B2196,CachTinhDiem!$B$14:$E$14,0))-1)*9/4,1)</f>
        <v>3.3</v>
      </c>
      <c r="M2196" s="19">
        <f t="shared" si="34"/>
        <v>1</v>
      </c>
      <c r="N2196" s="23">
        <f>MAX(0,1-M2196*CachTinhDiem!$B$25)</f>
        <v>0.9</v>
      </c>
      <c r="O2196" s="20">
        <f>ROUND((CachTinhDiem!$B$23*K2196+CachTinhDiem!$B$24*L2196)*N2196,1)</f>
        <v>2.2000000000000002</v>
      </c>
      <c r="P2196" s="19" t="s">
        <v>3227</v>
      </c>
    </row>
    <row r="2197" spans="1:16" ht="15" customHeight="1" x14ac:dyDescent="0.35">
      <c r="A2197" s="18" t="s">
        <v>1146</v>
      </c>
      <c r="B2197" s="18" t="s">
        <v>3228</v>
      </c>
      <c r="C2197" s="18" t="s">
        <v>115</v>
      </c>
      <c r="D2197" s="19">
        <v>12</v>
      </c>
      <c r="E2197" s="19">
        <v>30</v>
      </c>
      <c r="F2197" s="19">
        <v>22</v>
      </c>
      <c r="G2197" s="19">
        <v>2</v>
      </c>
      <c r="H2197" s="19">
        <v>3</v>
      </c>
      <c r="I2197" s="19">
        <v>4</v>
      </c>
      <c r="J2197" s="19">
        <v>3</v>
      </c>
      <c r="K2197" s="20">
        <f>ROUND(1+(SUMPRODUCT(INDEX(CachTinhDiem!$B$8:$E$11,MATCH($B2197,CachTinhDiem!$A$8:$A$11,0),0),$G2197:$J2197)-1)*9/4,1)</f>
        <v>6</v>
      </c>
      <c r="L2197" s="20">
        <f>ROUND(1+(INDEX(CachTinhDiem!$B$15:$E$20,MATCH($C2197,CachTinhDiem!$A$15:$A$20,0),MATCH($B2197,CachTinhDiem!$B$14:$E$14,0))-1)*9/4,1)</f>
        <v>5.5</v>
      </c>
      <c r="M2197" s="19">
        <f t="shared" si="34"/>
        <v>0</v>
      </c>
      <c r="N2197" s="23">
        <f>MAX(0,1-M2197*CachTinhDiem!$B$25)</f>
        <v>1</v>
      </c>
      <c r="O2197" s="20">
        <f>ROUND((CachTinhDiem!$B$23*K2197+CachTinhDiem!$B$24*L2197)*N2197,1)</f>
        <v>5.9</v>
      </c>
      <c r="P2197" s="19" t="s">
        <v>3225</v>
      </c>
    </row>
    <row r="2198" spans="1:16" ht="15" customHeight="1" x14ac:dyDescent="0.35">
      <c r="A2198" s="18" t="s">
        <v>1189</v>
      </c>
      <c r="B2198" s="18" t="s">
        <v>3224</v>
      </c>
      <c r="C2198" s="18" t="s">
        <v>115</v>
      </c>
      <c r="D2198" s="19">
        <v>5</v>
      </c>
      <c r="E2198" s="19">
        <v>10</v>
      </c>
      <c r="F2198" s="19">
        <v>15</v>
      </c>
      <c r="G2198" s="19">
        <v>4</v>
      </c>
      <c r="H2198" s="19">
        <v>1</v>
      </c>
      <c r="I2198" s="19">
        <v>2</v>
      </c>
      <c r="J2198" s="19">
        <v>1</v>
      </c>
      <c r="K2198" s="20">
        <f>ROUND(1+(SUMPRODUCT(INDEX(CachTinhDiem!$B$8:$E$11,MATCH($B2198,CachTinhDiem!$A$8:$A$11,0),0),$G2198:$J2198)-1)*9/4,1)</f>
        <v>3.5</v>
      </c>
      <c r="L2198" s="20">
        <f>ROUND(1+(INDEX(CachTinhDiem!$B$15:$E$20,MATCH($C2198,CachTinhDiem!$A$15:$A$20,0),MATCH($B2198,CachTinhDiem!$B$14:$E$14,0))-1)*9/4,1)</f>
        <v>7.8</v>
      </c>
      <c r="M2198" s="19">
        <f t="shared" si="34"/>
        <v>5</v>
      </c>
      <c r="N2198" s="23">
        <f>MAX(0,1-M2198*CachTinhDiem!$B$25)</f>
        <v>0.5</v>
      </c>
      <c r="O2198" s="20">
        <f>ROUND((CachTinhDiem!$B$23*K2198+CachTinhDiem!$B$24*L2198)*N2198,1)</f>
        <v>2.4</v>
      </c>
      <c r="P2198" s="19" t="s">
        <v>3227</v>
      </c>
    </row>
    <row r="2199" spans="1:16" ht="15" customHeight="1" x14ac:dyDescent="0.35">
      <c r="A2199" s="18" t="s">
        <v>1974</v>
      </c>
      <c r="B2199" s="18" t="s">
        <v>3226</v>
      </c>
      <c r="C2199" s="18" t="s">
        <v>115</v>
      </c>
      <c r="D2199" s="19">
        <v>11</v>
      </c>
      <c r="E2199" s="19">
        <v>32</v>
      </c>
      <c r="F2199" s="19">
        <v>5</v>
      </c>
      <c r="G2199" s="19">
        <v>3</v>
      </c>
      <c r="H2199" s="19">
        <v>2</v>
      </c>
      <c r="I2199" s="19">
        <v>3</v>
      </c>
      <c r="J2199" s="19">
        <v>2</v>
      </c>
      <c r="K2199" s="20">
        <f>ROUND(1+(SUMPRODUCT(INDEX(CachTinhDiem!$B$8:$E$11,MATCH($B2199,CachTinhDiem!$A$8:$A$11,0),0),$G2199:$J2199)-1)*9/4,1)</f>
        <v>4.4000000000000004</v>
      </c>
      <c r="L2199" s="20">
        <f>ROUND(1+(INDEX(CachTinhDiem!$B$15:$E$20,MATCH($C2199,CachTinhDiem!$A$15:$A$20,0),MATCH($B2199,CachTinhDiem!$B$14:$E$14,0))-1)*9/4,1)</f>
        <v>10</v>
      </c>
      <c r="M2199" s="19">
        <f t="shared" si="34"/>
        <v>6</v>
      </c>
      <c r="N2199" s="23">
        <f>MAX(0,1-M2199*CachTinhDiem!$B$25)</f>
        <v>0.39999999999999991</v>
      </c>
      <c r="O2199" s="20">
        <f>ROUND((CachTinhDiem!$B$23*K2199+CachTinhDiem!$B$24*L2199)*N2199,1)</f>
        <v>2.4</v>
      </c>
      <c r="P2199" s="19" t="s">
        <v>3227</v>
      </c>
    </row>
    <row r="2200" spans="1:16" ht="15" customHeight="1" x14ac:dyDescent="0.35">
      <c r="A2200" s="18" t="s">
        <v>1495</v>
      </c>
      <c r="B2200" s="18" t="s">
        <v>3228</v>
      </c>
      <c r="C2200" s="18" t="s">
        <v>90</v>
      </c>
      <c r="D2200" s="19">
        <v>10</v>
      </c>
      <c r="E2200" s="19">
        <v>24</v>
      </c>
      <c r="F2200" s="19">
        <v>37</v>
      </c>
      <c r="G2200" s="19">
        <v>2</v>
      </c>
      <c r="H2200" s="19">
        <v>3</v>
      </c>
      <c r="I2200" s="19">
        <v>3</v>
      </c>
      <c r="J2200" s="19">
        <v>3</v>
      </c>
      <c r="K2200" s="20">
        <f>ROUND(1+(SUMPRODUCT(INDEX(CachTinhDiem!$B$8:$E$11,MATCH($B2200,CachTinhDiem!$A$8:$A$11,0),0),$G2200:$J2200)-1)*9/4,1)</f>
        <v>5.5</v>
      </c>
      <c r="L2200" s="20">
        <f>ROUND(1+(INDEX(CachTinhDiem!$B$15:$E$20,MATCH($C2200,CachTinhDiem!$A$15:$A$20,0),MATCH($B2200,CachTinhDiem!$B$14:$E$14,0))-1)*9/4,1)</f>
        <v>3.3</v>
      </c>
      <c r="M2200" s="19">
        <f t="shared" si="34"/>
        <v>13</v>
      </c>
      <c r="N2200" s="23">
        <f>MAX(0,1-M2200*CachTinhDiem!$B$25)</f>
        <v>0</v>
      </c>
      <c r="O2200" s="20">
        <f>ROUND((CachTinhDiem!$B$23*K2200+CachTinhDiem!$B$24*L2200)*N2200,1)</f>
        <v>0</v>
      </c>
      <c r="P2200" s="19" t="s">
        <v>3225</v>
      </c>
    </row>
    <row r="2201" spans="1:16" ht="15" customHeight="1" x14ac:dyDescent="0.35">
      <c r="A2201" s="18" t="s">
        <v>637</v>
      </c>
      <c r="B2201" s="18" t="s">
        <v>3229</v>
      </c>
      <c r="C2201" s="18" t="s">
        <v>138</v>
      </c>
      <c r="D2201" s="19">
        <v>5</v>
      </c>
      <c r="E2201" s="19">
        <v>12</v>
      </c>
      <c r="F2201" s="19">
        <v>36</v>
      </c>
      <c r="G2201" s="19">
        <v>5</v>
      </c>
      <c r="H2201" s="19">
        <v>2</v>
      </c>
      <c r="I2201" s="19">
        <v>2</v>
      </c>
      <c r="J2201" s="19">
        <v>3</v>
      </c>
      <c r="K2201" s="20">
        <f>ROUND(1+(SUMPRODUCT(INDEX(CachTinhDiem!$B$8:$E$11,MATCH($B2201,CachTinhDiem!$A$8:$A$11,0),0),$G2201:$J2201)-1)*9/4,1)</f>
        <v>4.5999999999999996</v>
      </c>
      <c r="L2201" s="20">
        <f>ROUND(1+(INDEX(CachTinhDiem!$B$15:$E$20,MATCH($C2201,CachTinhDiem!$A$15:$A$20,0),MATCH($B2201,CachTinhDiem!$B$14:$E$14,0))-1)*9/4,1)</f>
        <v>7.8</v>
      </c>
      <c r="M2201" s="19">
        <f t="shared" si="34"/>
        <v>24</v>
      </c>
      <c r="N2201" s="23">
        <f>MAX(0,1-M2201*CachTinhDiem!$B$25)</f>
        <v>0</v>
      </c>
      <c r="O2201" s="20">
        <f>ROUND((CachTinhDiem!$B$23*K2201+CachTinhDiem!$B$24*L2201)*N2201,1)</f>
        <v>0</v>
      </c>
      <c r="P2201" s="19" t="s">
        <v>3227</v>
      </c>
    </row>
    <row r="2202" spans="1:16" ht="15" customHeight="1" x14ac:dyDescent="0.35">
      <c r="A2202" s="18" t="s">
        <v>2164</v>
      </c>
      <c r="B2202" s="18" t="s">
        <v>3228</v>
      </c>
      <c r="C2202" s="18" t="s">
        <v>150</v>
      </c>
      <c r="D2202" s="19">
        <v>5</v>
      </c>
      <c r="E2202" s="19">
        <v>15</v>
      </c>
      <c r="F2202" s="19">
        <v>33</v>
      </c>
      <c r="G2202" s="19">
        <v>4</v>
      </c>
      <c r="H2202" s="19">
        <v>1</v>
      </c>
      <c r="I2202" s="19">
        <v>2</v>
      </c>
      <c r="J2202" s="19">
        <v>3</v>
      </c>
      <c r="K2202" s="20">
        <f>ROUND(1+(SUMPRODUCT(INDEX(CachTinhDiem!$B$8:$E$11,MATCH($B2202,CachTinhDiem!$A$8:$A$11,0),0),$G2202:$J2202)-1)*9/4,1)</f>
        <v>4.2</v>
      </c>
      <c r="L2202" s="20">
        <f>ROUND(1+(INDEX(CachTinhDiem!$B$15:$E$20,MATCH($C2202,CachTinhDiem!$A$15:$A$20,0),MATCH($B2202,CachTinhDiem!$B$14:$E$14,0))-1)*9/4,1)</f>
        <v>5.5</v>
      </c>
      <c r="M2202" s="19">
        <f t="shared" si="34"/>
        <v>18</v>
      </c>
      <c r="N2202" s="23">
        <f>MAX(0,1-M2202*CachTinhDiem!$B$25)</f>
        <v>0</v>
      </c>
      <c r="O2202" s="20">
        <f>ROUND((CachTinhDiem!$B$23*K2202+CachTinhDiem!$B$24*L2202)*N2202,1)</f>
        <v>0</v>
      </c>
      <c r="P2202" s="19" t="s">
        <v>3227</v>
      </c>
    </row>
    <row r="2203" spans="1:16" ht="15" customHeight="1" x14ac:dyDescent="0.35">
      <c r="A2203" s="18" t="s">
        <v>2688</v>
      </c>
      <c r="B2203" s="18" t="s">
        <v>3226</v>
      </c>
      <c r="C2203" s="18" t="s">
        <v>115</v>
      </c>
      <c r="D2203" s="19">
        <v>5</v>
      </c>
      <c r="E2203" s="19">
        <v>30</v>
      </c>
      <c r="F2203" s="19">
        <v>5</v>
      </c>
      <c r="G2203" s="19">
        <v>4</v>
      </c>
      <c r="H2203" s="19">
        <v>2</v>
      </c>
      <c r="I2203" s="19">
        <v>5</v>
      </c>
      <c r="J2203" s="19">
        <v>2</v>
      </c>
      <c r="K2203" s="20">
        <f>ROUND(1+(SUMPRODUCT(INDEX(CachTinhDiem!$B$8:$E$11,MATCH($B2203,CachTinhDiem!$A$8:$A$11,0),0),$G2203:$J2203)-1)*9/4,1)</f>
        <v>6.6</v>
      </c>
      <c r="L2203" s="20">
        <f>ROUND(1+(INDEX(CachTinhDiem!$B$15:$E$20,MATCH($C2203,CachTinhDiem!$A$15:$A$20,0),MATCH($B2203,CachTinhDiem!$B$14:$E$14,0))-1)*9/4,1)</f>
        <v>10</v>
      </c>
      <c r="M2203" s="19">
        <f t="shared" si="34"/>
        <v>0</v>
      </c>
      <c r="N2203" s="23">
        <f>MAX(0,1-M2203*CachTinhDiem!$B$25)</f>
        <v>1</v>
      </c>
      <c r="O2203" s="20">
        <f>ROUND((CachTinhDiem!$B$23*K2203+CachTinhDiem!$B$24*L2203)*N2203,1)</f>
        <v>7.6</v>
      </c>
      <c r="P2203" s="19" t="s">
        <v>3227</v>
      </c>
    </row>
    <row r="2204" spans="1:16" ht="15" customHeight="1" x14ac:dyDescent="0.35">
      <c r="A2204" s="18" t="s">
        <v>1866</v>
      </c>
      <c r="B2204" s="18" t="s">
        <v>3229</v>
      </c>
      <c r="C2204" s="18" t="s">
        <v>115</v>
      </c>
      <c r="D2204" s="19">
        <v>11</v>
      </c>
      <c r="E2204" s="19">
        <v>32</v>
      </c>
      <c r="F2204" s="19">
        <v>23</v>
      </c>
      <c r="G2204" s="19">
        <v>2</v>
      </c>
      <c r="H2204" s="19">
        <v>3</v>
      </c>
      <c r="I2204" s="19">
        <v>4</v>
      </c>
      <c r="J2204" s="19">
        <v>2</v>
      </c>
      <c r="K2204" s="20">
        <f>ROUND(1+(SUMPRODUCT(INDEX(CachTinhDiem!$B$8:$E$11,MATCH($B2204,CachTinhDiem!$A$8:$A$11,0),0),$G2204:$J2204)-1)*9/4,1)</f>
        <v>5.3</v>
      </c>
      <c r="L2204" s="20">
        <f>ROUND(1+(INDEX(CachTinhDiem!$B$15:$E$20,MATCH($C2204,CachTinhDiem!$A$15:$A$20,0),MATCH($B2204,CachTinhDiem!$B$14:$E$14,0))-1)*9/4,1)</f>
        <v>10</v>
      </c>
      <c r="M2204" s="19">
        <f t="shared" si="34"/>
        <v>0</v>
      </c>
      <c r="N2204" s="23">
        <f>MAX(0,1-M2204*CachTinhDiem!$B$25)</f>
        <v>1</v>
      </c>
      <c r="O2204" s="20">
        <f>ROUND((CachTinhDiem!$B$23*K2204+CachTinhDiem!$B$24*L2204)*N2204,1)</f>
        <v>6.7</v>
      </c>
      <c r="P2204" s="19" t="s">
        <v>3227</v>
      </c>
    </row>
    <row r="2205" spans="1:16" ht="15" customHeight="1" x14ac:dyDescent="0.35">
      <c r="A2205" s="18" t="s">
        <v>2050</v>
      </c>
      <c r="B2205" s="18" t="s">
        <v>3224</v>
      </c>
      <c r="C2205" s="18" t="s">
        <v>150</v>
      </c>
      <c r="D2205" s="19">
        <v>5</v>
      </c>
      <c r="E2205" s="19">
        <v>17</v>
      </c>
      <c r="F2205" s="19">
        <v>31</v>
      </c>
      <c r="G2205" s="19">
        <v>4</v>
      </c>
      <c r="H2205" s="19">
        <v>1</v>
      </c>
      <c r="I2205" s="19">
        <v>4</v>
      </c>
      <c r="J2205" s="19">
        <v>3</v>
      </c>
      <c r="K2205" s="20">
        <f>ROUND(1+(SUMPRODUCT(INDEX(CachTinhDiem!$B$8:$E$11,MATCH($B2205,CachTinhDiem!$A$8:$A$11,0),0),$G2205:$J2205)-1)*9/4,1)</f>
        <v>6.2</v>
      </c>
      <c r="L2205" s="20">
        <f>ROUND(1+(INDEX(CachTinhDiem!$B$15:$E$20,MATCH($C2205,CachTinhDiem!$A$15:$A$20,0),MATCH($B2205,CachTinhDiem!$B$14:$E$14,0))-1)*9/4,1)</f>
        <v>3.3</v>
      </c>
      <c r="M2205" s="19">
        <f t="shared" si="34"/>
        <v>14</v>
      </c>
      <c r="N2205" s="23">
        <f>MAX(0,1-M2205*CachTinhDiem!$B$25)</f>
        <v>0</v>
      </c>
      <c r="O2205" s="20">
        <f>ROUND((CachTinhDiem!$B$23*K2205+CachTinhDiem!$B$24*L2205)*N2205,1)</f>
        <v>0</v>
      </c>
      <c r="P2205" s="19" t="s">
        <v>3227</v>
      </c>
    </row>
    <row r="2206" spans="1:16" ht="15" customHeight="1" x14ac:dyDescent="0.35">
      <c r="A2206" s="18" t="s">
        <v>2104</v>
      </c>
      <c r="B2206" s="18" t="s">
        <v>3226</v>
      </c>
      <c r="C2206" s="18" t="s">
        <v>103</v>
      </c>
      <c r="D2206" s="19">
        <v>15</v>
      </c>
      <c r="E2206" s="19">
        <v>33</v>
      </c>
      <c r="F2206" s="19">
        <v>19</v>
      </c>
      <c r="G2206" s="19">
        <v>2</v>
      </c>
      <c r="H2206" s="19">
        <v>3</v>
      </c>
      <c r="I2206" s="19">
        <v>2</v>
      </c>
      <c r="J2206" s="19">
        <v>5</v>
      </c>
      <c r="K2206" s="20">
        <f>ROUND(1+(SUMPRODUCT(INDEX(CachTinhDiem!$B$8:$E$11,MATCH($B2206,CachTinhDiem!$A$8:$A$11,0),0),$G2206:$J2206)-1)*9/4,1)</f>
        <v>5.3</v>
      </c>
      <c r="L2206" s="20">
        <f>ROUND(1+(INDEX(CachTinhDiem!$B$15:$E$20,MATCH($C2206,CachTinhDiem!$A$15:$A$20,0),MATCH($B2206,CachTinhDiem!$B$14:$E$14,0))-1)*9/4,1)</f>
        <v>3.3</v>
      </c>
      <c r="M2206" s="19">
        <f t="shared" si="34"/>
        <v>0</v>
      </c>
      <c r="N2206" s="23">
        <f>MAX(0,1-M2206*CachTinhDiem!$B$25)</f>
        <v>1</v>
      </c>
      <c r="O2206" s="20">
        <f>ROUND((CachTinhDiem!$B$23*K2206+CachTinhDiem!$B$24*L2206)*N2206,1)</f>
        <v>4.7</v>
      </c>
      <c r="P2206" s="19" t="s">
        <v>3225</v>
      </c>
    </row>
    <row r="2207" spans="1:16" ht="15" customHeight="1" x14ac:dyDescent="0.35">
      <c r="A2207" s="18" t="s">
        <v>2680</v>
      </c>
      <c r="B2207" s="18" t="s">
        <v>3228</v>
      </c>
      <c r="C2207" s="18" t="s">
        <v>115</v>
      </c>
      <c r="D2207" s="19">
        <v>5</v>
      </c>
      <c r="E2207" s="19">
        <v>30</v>
      </c>
      <c r="F2207" s="19">
        <v>9</v>
      </c>
      <c r="G2207" s="19">
        <v>4</v>
      </c>
      <c r="H2207" s="19">
        <v>2</v>
      </c>
      <c r="I2207" s="19">
        <v>5</v>
      </c>
      <c r="J2207" s="19">
        <v>2</v>
      </c>
      <c r="K2207" s="20">
        <f>ROUND(1+(SUMPRODUCT(INDEX(CachTinhDiem!$B$8:$E$11,MATCH($B2207,CachTinhDiem!$A$8:$A$11,0),0),$G2207:$J2207)-1)*9/4,1)</f>
        <v>4.5999999999999996</v>
      </c>
      <c r="L2207" s="20">
        <f>ROUND(1+(INDEX(CachTinhDiem!$B$15:$E$20,MATCH($C2207,CachTinhDiem!$A$15:$A$20,0),MATCH($B2207,CachTinhDiem!$B$14:$E$14,0))-1)*9/4,1)</f>
        <v>5.5</v>
      </c>
      <c r="M2207" s="19">
        <f t="shared" si="34"/>
        <v>0</v>
      </c>
      <c r="N2207" s="23">
        <f>MAX(0,1-M2207*CachTinhDiem!$B$25)</f>
        <v>1</v>
      </c>
      <c r="O2207" s="20">
        <f>ROUND((CachTinhDiem!$B$23*K2207+CachTinhDiem!$B$24*L2207)*N2207,1)</f>
        <v>4.9000000000000004</v>
      </c>
      <c r="P2207" s="19" t="s">
        <v>3227</v>
      </c>
    </row>
    <row r="2208" spans="1:16" ht="15" customHeight="1" x14ac:dyDescent="0.35">
      <c r="A2208" s="18" t="s">
        <v>2114</v>
      </c>
      <c r="B2208" s="18" t="s">
        <v>3228</v>
      </c>
      <c r="C2208" s="18" t="s">
        <v>103</v>
      </c>
      <c r="D2208" s="19">
        <v>12</v>
      </c>
      <c r="E2208" s="19">
        <v>33</v>
      </c>
      <c r="F2208" s="19">
        <v>25</v>
      </c>
      <c r="G2208" s="19">
        <v>3</v>
      </c>
      <c r="H2208" s="19">
        <v>3</v>
      </c>
      <c r="I2208" s="19">
        <v>3</v>
      </c>
      <c r="J2208" s="19">
        <v>5</v>
      </c>
      <c r="K2208" s="20">
        <f>ROUND(1+(SUMPRODUCT(INDEX(CachTinhDiem!$B$8:$E$11,MATCH($B2208,CachTinhDiem!$A$8:$A$11,0),0),$G2208:$J2208)-1)*9/4,1)</f>
        <v>8.1999999999999993</v>
      </c>
      <c r="L2208" s="20">
        <f>ROUND(1+(INDEX(CachTinhDiem!$B$15:$E$20,MATCH($C2208,CachTinhDiem!$A$15:$A$20,0),MATCH($B2208,CachTinhDiem!$B$14:$E$14,0))-1)*9/4,1)</f>
        <v>10</v>
      </c>
      <c r="M2208" s="19">
        <f t="shared" si="34"/>
        <v>0</v>
      </c>
      <c r="N2208" s="23">
        <f>MAX(0,1-M2208*CachTinhDiem!$B$25)</f>
        <v>1</v>
      </c>
      <c r="O2208" s="20">
        <f>ROUND((CachTinhDiem!$B$23*K2208+CachTinhDiem!$B$24*L2208)*N2208,1)</f>
        <v>8.6999999999999993</v>
      </c>
      <c r="P2208" s="19" t="s">
        <v>3227</v>
      </c>
    </row>
    <row r="2209" spans="1:16" ht="15" customHeight="1" x14ac:dyDescent="0.35">
      <c r="A2209" s="18" t="s">
        <v>563</v>
      </c>
      <c r="B2209" s="18" t="s">
        <v>3226</v>
      </c>
      <c r="C2209" s="18" t="s">
        <v>115</v>
      </c>
      <c r="D2209" s="19">
        <v>5</v>
      </c>
      <c r="E2209" s="19">
        <v>12</v>
      </c>
      <c r="F2209" s="19">
        <v>16</v>
      </c>
      <c r="G2209" s="19">
        <v>4</v>
      </c>
      <c r="H2209" s="19">
        <v>2</v>
      </c>
      <c r="I2209" s="19">
        <v>3</v>
      </c>
      <c r="J2209" s="19">
        <v>3</v>
      </c>
      <c r="K2209" s="20">
        <f>ROUND(1+(SUMPRODUCT(INDEX(CachTinhDiem!$B$8:$E$11,MATCH($B2209,CachTinhDiem!$A$8:$A$11,0),0),$G2209:$J2209)-1)*9/4,1)</f>
        <v>4.8</v>
      </c>
      <c r="L2209" s="20">
        <f>ROUND(1+(INDEX(CachTinhDiem!$B$15:$E$20,MATCH($C2209,CachTinhDiem!$A$15:$A$20,0),MATCH($B2209,CachTinhDiem!$B$14:$E$14,0))-1)*9/4,1)</f>
        <v>10</v>
      </c>
      <c r="M2209" s="19">
        <f t="shared" si="34"/>
        <v>4</v>
      </c>
      <c r="N2209" s="23">
        <f>MAX(0,1-M2209*CachTinhDiem!$B$25)</f>
        <v>0.6</v>
      </c>
      <c r="O2209" s="20">
        <f>ROUND((CachTinhDiem!$B$23*K2209+CachTinhDiem!$B$24*L2209)*N2209,1)</f>
        <v>3.8</v>
      </c>
      <c r="P2209" s="19" t="s">
        <v>3227</v>
      </c>
    </row>
    <row r="2210" spans="1:16" ht="15" customHeight="1" x14ac:dyDescent="0.35">
      <c r="A2210" s="18" t="s">
        <v>1381</v>
      </c>
      <c r="B2210" s="18" t="s">
        <v>3224</v>
      </c>
      <c r="C2210" s="18" t="s">
        <v>103</v>
      </c>
      <c r="D2210" s="19">
        <v>5</v>
      </c>
      <c r="E2210" s="19">
        <v>19</v>
      </c>
      <c r="F2210" s="19">
        <v>12</v>
      </c>
      <c r="G2210" s="19">
        <v>4</v>
      </c>
      <c r="H2210" s="19">
        <v>1</v>
      </c>
      <c r="I2210" s="19">
        <v>1</v>
      </c>
      <c r="J2210" s="19">
        <v>5</v>
      </c>
      <c r="K2210" s="20">
        <f>ROUND(1+(SUMPRODUCT(INDEX(CachTinhDiem!$B$8:$E$11,MATCH($B2210,CachTinhDiem!$A$8:$A$11,0),0),$G2210:$J2210)-1)*9/4,1)</f>
        <v>3.3</v>
      </c>
      <c r="L2210" s="20">
        <f>ROUND(1+(INDEX(CachTinhDiem!$B$15:$E$20,MATCH($C2210,CachTinhDiem!$A$15:$A$20,0),MATCH($B2210,CachTinhDiem!$B$14:$E$14,0))-1)*9/4,1)</f>
        <v>3.3</v>
      </c>
      <c r="M2210" s="19">
        <f t="shared" si="34"/>
        <v>0</v>
      </c>
      <c r="N2210" s="23">
        <f>MAX(0,1-M2210*CachTinhDiem!$B$25)</f>
        <v>1</v>
      </c>
      <c r="O2210" s="20">
        <f>ROUND((CachTinhDiem!$B$23*K2210+CachTinhDiem!$B$24*L2210)*N2210,1)</f>
        <v>3.3</v>
      </c>
      <c r="P2210" s="19" t="s">
        <v>3227</v>
      </c>
    </row>
    <row r="2211" spans="1:16" ht="15" customHeight="1" x14ac:dyDescent="0.35">
      <c r="A2211" s="18" t="s">
        <v>2271</v>
      </c>
      <c r="B2211" s="18" t="s">
        <v>3224</v>
      </c>
      <c r="C2211" s="18" t="s">
        <v>115</v>
      </c>
      <c r="D2211" s="19">
        <v>13</v>
      </c>
      <c r="E2211" s="19">
        <v>32</v>
      </c>
      <c r="F2211" s="19">
        <v>40</v>
      </c>
      <c r="G2211" s="19">
        <v>3</v>
      </c>
      <c r="H2211" s="19">
        <v>2</v>
      </c>
      <c r="I2211" s="19">
        <v>4</v>
      </c>
      <c r="J2211" s="19">
        <v>3</v>
      </c>
      <c r="K2211" s="20">
        <f>ROUND(1+(SUMPRODUCT(INDEX(CachTinhDiem!$B$8:$E$11,MATCH($B2211,CachTinhDiem!$A$8:$A$11,0),0),$G2211:$J2211)-1)*9/4,1)</f>
        <v>6.2</v>
      </c>
      <c r="L2211" s="20">
        <f>ROUND(1+(INDEX(CachTinhDiem!$B$15:$E$20,MATCH($C2211,CachTinhDiem!$A$15:$A$20,0),MATCH($B2211,CachTinhDiem!$B$14:$E$14,0))-1)*9/4,1)</f>
        <v>7.8</v>
      </c>
      <c r="M2211" s="19">
        <f t="shared" si="34"/>
        <v>8</v>
      </c>
      <c r="N2211" s="23">
        <f>MAX(0,1-M2211*CachTinhDiem!$B$25)</f>
        <v>0.19999999999999996</v>
      </c>
      <c r="O2211" s="20">
        <f>ROUND((CachTinhDiem!$B$23*K2211+CachTinhDiem!$B$24*L2211)*N2211,1)</f>
        <v>1.3</v>
      </c>
      <c r="P2211" s="19" t="s">
        <v>3227</v>
      </c>
    </row>
    <row r="2212" spans="1:16" ht="15" customHeight="1" x14ac:dyDescent="0.35">
      <c r="A2212" s="18" t="s">
        <v>1199</v>
      </c>
      <c r="B2212" s="18" t="s">
        <v>3228</v>
      </c>
      <c r="C2212" s="18" t="s">
        <v>115</v>
      </c>
      <c r="D2212" s="19">
        <v>5</v>
      </c>
      <c r="E2212" s="19">
        <v>13</v>
      </c>
      <c r="F2212" s="19">
        <v>5</v>
      </c>
      <c r="G2212" s="19">
        <v>4</v>
      </c>
      <c r="H2212" s="19">
        <v>1</v>
      </c>
      <c r="I2212" s="19">
        <v>3</v>
      </c>
      <c r="J2212" s="19">
        <v>3</v>
      </c>
      <c r="K2212" s="20">
        <f>ROUND(1+(SUMPRODUCT(INDEX(CachTinhDiem!$B$8:$E$11,MATCH($B2212,CachTinhDiem!$A$8:$A$11,0),0),$G2212:$J2212)-1)*9/4,1)</f>
        <v>4.5999999999999996</v>
      </c>
      <c r="L2212" s="20">
        <f>ROUND(1+(INDEX(CachTinhDiem!$B$15:$E$20,MATCH($C2212,CachTinhDiem!$A$15:$A$20,0),MATCH($B2212,CachTinhDiem!$B$14:$E$14,0))-1)*9/4,1)</f>
        <v>5.5</v>
      </c>
      <c r="M2212" s="19">
        <f t="shared" si="34"/>
        <v>0</v>
      </c>
      <c r="N2212" s="23">
        <f>MAX(0,1-M2212*CachTinhDiem!$B$25)</f>
        <v>1</v>
      </c>
      <c r="O2212" s="20">
        <f>ROUND((CachTinhDiem!$B$23*K2212+CachTinhDiem!$B$24*L2212)*N2212,1)</f>
        <v>4.9000000000000004</v>
      </c>
      <c r="P2212" s="19" t="s">
        <v>3227</v>
      </c>
    </row>
    <row r="2213" spans="1:16" ht="15" customHeight="1" x14ac:dyDescent="0.35">
      <c r="A2213" s="18" t="s">
        <v>1205</v>
      </c>
      <c r="B2213" s="18" t="s">
        <v>3228</v>
      </c>
      <c r="C2213" s="18" t="s">
        <v>115</v>
      </c>
      <c r="D2213" s="19">
        <v>5</v>
      </c>
      <c r="E2213" s="19">
        <v>10</v>
      </c>
      <c r="F2213" s="19">
        <v>23</v>
      </c>
      <c r="G2213" s="19">
        <v>4</v>
      </c>
      <c r="H2213" s="19">
        <v>1</v>
      </c>
      <c r="I2213" s="19">
        <v>1</v>
      </c>
      <c r="J2213" s="19">
        <v>2</v>
      </c>
      <c r="K2213" s="20">
        <f>ROUND(1+(SUMPRODUCT(INDEX(CachTinhDiem!$B$8:$E$11,MATCH($B2213,CachTinhDiem!$A$8:$A$11,0),0),$G2213:$J2213)-1)*9/4,1)</f>
        <v>2.4</v>
      </c>
      <c r="L2213" s="20">
        <f>ROUND(1+(INDEX(CachTinhDiem!$B$15:$E$20,MATCH($C2213,CachTinhDiem!$A$15:$A$20,0),MATCH($B2213,CachTinhDiem!$B$14:$E$14,0))-1)*9/4,1)</f>
        <v>5.5</v>
      </c>
      <c r="M2213" s="19">
        <f t="shared" si="34"/>
        <v>13</v>
      </c>
      <c r="N2213" s="23">
        <f>MAX(0,1-M2213*CachTinhDiem!$B$25)</f>
        <v>0</v>
      </c>
      <c r="O2213" s="20">
        <f>ROUND((CachTinhDiem!$B$23*K2213+CachTinhDiem!$B$24*L2213)*N2213,1)</f>
        <v>0</v>
      </c>
      <c r="P2213" s="19" t="s">
        <v>3227</v>
      </c>
    </row>
    <row r="2214" spans="1:16" ht="15" customHeight="1" x14ac:dyDescent="0.35">
      <c r="A2214" s="18" t="s">
        <v>2139</v>
      </c>
      <c r="B2214" s="18" t="s">
        <v>3228</v>
      </c>
      <c r="C2214" s="18" t="s">
        <v>150</v>
      </c>
      <c r="D2214" s="19">
        <v>9</v>
      </c>
      <c r="E2214" s="19">
        <v>23</v>
      </c>
      <c r="F2214" s="19">
        <v>21</v>
      </c>
      <c r="G2214" s="19">
        <v>3</v>
      </c>
      <c r="H2214" s="19">
        <v>1</v>
      </c>
      <c r="I2214" s="19">
        <v>4</v>
      </c>
      <c r="J2214" s="19">
        <v>3</v>
      </c>
      <c r="K2214" s="20">
        <f>ROUND(1+(SUMPRODUCT(INDEX(CachTinhDiem!$B$8:$E$11,MATCH($B2214,CachTinhDiem!$A$8:$A$11,0),0),$G2214:$J2214)-1)*9/4,1)</f>
        <v>5.0999999999999996</v>
      </c>
      <c r="L2214" s="20">
        <f>ROUND(1+(INDEX(CachTinhDiem!$B$15:$E$20,MATCH($C2214,CachTinhDiem!$A$15:$A$20,0),MATCH($B2214,CachTinhDiem!$B$14:$E$14,0))-1)*9/4,1)</f>
        <v>5.5</v>
      </c>
      <c r="M2214" s="19">
        <f t="shared" si="34"/>
        <v>0</v>
      </c>
      <c r="N2214" s="23">
        <f>MAX(0,1-M2214*CachTinhDiem!$B$25)</f>
        <v>1</v>
      </c>
      <c r="O2214" s="20">
        <f>ROUND((CachTinhDiem!$B$23*K2214+CachTinhDiem!$B$24*L2214)*N2214,1)</f>
        <v>5.2</v>
      </c>
      <c r="P2214" s="19" t="s">
        <v>3227</v>
      </c>
    </row>
    <row r="2215" spans="1:16" ht="15" customHeight="1" x14ac:dyDescent="0.35">
      <c r="A2215" s="18" t="s">
        <v>1735</v>
      </c>
      <c r="B2215" s="18" t="s">
        <v>3226</v>
      </c>
      <c r="C2215" s="18" t="s">
        <v>138</v>
      </c>
      <c r="D2215" s="19">
        <v>10</v>
      </c>
      <c r="E2215" s="19">
        <v>31</v>
      </c>
      <c r="F2215" s="19">
        <v>9</v>
      </c>
      <c r="G2215" s="19">
        <v>2</v>
      </c>
      <c r="H2215" s="19">
        <v>4</v>
      </c>
      <c r="I2215" s="19">
        <v>5</v>
      </c>
      <c r="J2215" s="19">
        <v>2</v>
      </c>
      <c r="K2215" s="20">
        <f>ROUND(1+(SUMPRODUCT(INDEX(CachTinhDiem!$B$8:$E$11,MATCH($B2215,CachTinhDiem!$A$8:$A$11,0),0),$G2215:$J2215)-1)*9/4,1)</f>
        <v>8</v>
      </c>
      <c r="L2215" s="20">
        <f>ROUND(1+(INDEX(CachTinhDiem!$B$15:$E$20,MATCH($C2215,CachTinhDiem!$A$15:$A$20,0),MATCH($B2215,CachTinhDiem!$B$14:$E$14,0))-1)*9/4,1)</f>
        <v>7.8</v>
      </c>
      <c r="M2215" s="19">
        <f t="shared" si="34"/>
        <v>1</v>
      </c>
      <c r="N2215" s="23">
        <f>MAX(0,1-M2215*CachTinhDiem!$B$25)</f>
        <v>0.9</v>
      </c>
      <c r="O2215" s="20">
        <f>ROUND((CachTinhDiem!$B$23*K2215+CachTinhDiem!$B$24*L2215)*N2215,1)</f>
        <v>7.1</v>
      </c>
      <c r="P2215" s="19" t="s">
        <v>3227</v>
      </c>
    </row>
    <row r="2216" spans="1:16" ht="15" customHeight="1" x14ac:dyDescent="0.35">
      <c r="A2216" s="18" t="s">
        <v>381</v>
      </c>
      <c r="B2216" s="18" t="s">
        <v>3226</v>
      </c>
      <c r="C2216" s="18" t="s">
        <v>103</v>
      </c>
      <c r="D2216" s="19">
        <v>22</v>
      </c>
      <c r="E2216" s="19">
        <v>37</v>
      </c>
      <c r="F2216" s="19">
        <v>23</v>
      </c>
      <c r="G2216" s="19">
        <v>1</v>
      </c>
      <c r="H2216" s="19">
        <v>4</v>
      </c>
      <c r="I2216" s="19">
        <v>2</v>
      </c>
      <c r="J2216" s="19">
        <v>5</v>
      </c>
      <c r="K2216" s="20">
        <f>ROUND(1+(SUMPRODUCT(INDEX(CachTinhDiem!$B$8:$E$11,MATCH($B2216,CachTinhDiem!$A$8:$A$11,0),0),$G2216:$J2216)-1)*9/4,1)</f>
        <v>6</v>
      </c>
      <c r="L2216" s="20">
        <f>ROUND(1+(INDEX(CachTinhDiem!$B$15:$E$20,MATCH($C2216,CachTinhDiem!$A$15:$A$20,0),MATCH($B2216,CachTinhDiem!$B$14:$E$14,0))-1)*9/4,1)</f>
        <v>3.3</v>
      </c>
      <c r="M2216" s="19">
        <f t="shared" si="34"/>
        <v>0</v>
      </c>
      <c r="N2216" s="23">
        <f>MAX(0,1-M2216*CachTinhDiem!$B$25)</f>
        <v>1</v>
      </c>
      <c r="O2216" s="20">
        <f>ROUND((CachTinhDiem!$B$23*K2216+CachTinhDiem!$B$24*L2216)*N2216,1)</f>
        <v>5.2</v>
      </c>
      <c r="P2216" s="19" t="s">
        <v>3227</v>
      </c>
    </row>
    <row r="2217" spans="1:16" ht="15" customHeight="1" x14ac:dyDescent="0.35">
      <c r="A2217" s="18" t="s">
        <v>442</v>
      </c>
      <c r="B2217" s="18" t="s">
        <v>3229</v>
      </c>
      <c r="C2217" s="18" t="s">
        <v>110</v>
      </c>
      <c r="D2217" s="19">
        <v>5</v>
      </c>
      <c r="E2217" s="19">
        <v>13</v>
      </c>
      <c r="F2217" s="19">
        <v>34</v>
      </c>
      <c r="G2217" s="19">
        <v>5</v>
      </c>
      <c r="H2217" s="19">
        <v>2</v>
      </c>
      <c r="I2217" s="19">
        <v>2</v>
      </c>
      <c r="J2217" s="19">
        <v>4</v>
      </c>
      <c r="K2217" s="20">
        <f>ROUND(1+(SUMPRODUCT(INDEX(CachTinhDiem!$B$8:$E$11,MATCH($B2217,CachTinhDiem!$A$8:$A$11,0),0),$G2217:$J2217)-1)*9/4,1)</f>
        <v>5.3</v>
      </c>
      <c r="L2217" s="20">
        <f>ROUND(1+(INDEX(CachTinhDiem!$B$15:$E$20,MATCH($C2217,CachTinhDiem!$A$15:$A$20,0),MATCH($B2217,CachTinhDiem!$B$14:$E$14,0))-1)*9/4,1)</f>
        <v>7.8</v>
      </c>
      <c r="M2217" s="19">
        <f t="shared" si="34"/>
        <v>21</v>
      </c>
      <c r="N2217" s="23">
        <f>MAX(0,1-M2217*CachTinhDiem!$B$25)</f>
        <v>0</v>
      </c>
      <c r="O2217" s="20">
        <f>ROUND((CachTinhDiem!$B$23*K2217+CachTinhDiem!$B$24*L2217)*N2217,1)</f>
        <v>0</v>
      </c>
      <c r="P2217" s="19" t="s">
        <v>3227</v>
      </c>
    </row>
    <row r="2218" spans="1:16" ht="15" customHeight="1" x14ac:dyDescent="0.35">
      <c r="A2218" s="18" t="s">
        <v>1212</v>
      </c>
      <c r="B2218" s="18" t="s">
        <v>3228</v>
      </c>
      <c r="C2218" s="18" t="s">
        <v>115</v>
      </c>
      <c r="D2218" s="19">
        <v>5</v>
      </c>
      <c r="E2218" s="19">
        <v>13</v>
      </c>
      <c r="F2218" s="19">
        <v>35</v>
      </c>
      <c r="G2218" s="19">
        <v>4</v>
      </c>
      <c r="H2218" s="19">
        <v>2</v>
      </c>
      <c r="I2218" s="19">
        <v>1</v>
      </c>
      <c r="J2218" s="19">
        <v>2</v>
      </c>
      <c r="K2218" s="20">
        <f>ROUND(1+(SUMPRODUCT(INDEX(CachTinhDiem!$B$8:$E$11,MATCH($B2218,CachTinhDiem!$A$8:$A$11,0),0),$G2218:$J2218)-1)*9/4,1)</f>
        <v>2.8</v>
      </c>
      <c r="L2218" s="20">
        <f>ROUND(1+(INDEX(CachTinhDiem!$B$15:$E$20,MATCH($C2218,CachTinhDiem!$A$15:$A$20,0),MATCH($B2218,CachTinhDiem!$B$14:$E$14,0))-1)*9/4,1)</f>
        <v>5.5</v>
      </c>
      <c r="M2218" s="19">
        <f t="shared" si="34"/>
        <v>22</v>
      </c>
      <c r="N2218" s="23">
        <f>MAX(0,1-M2218*CachTinhDiem!$B$25)</f>
        <v>0</v>
      </c>
      <c r="O2218" s="20">
        <f>ROUND((CachTinhDiem!$B$23*K2218+CachTinhDiem!$B$24*L2218)*N2218,1)</f>
        <v>0</v>
      </c>
      <c r="P2218" s="19" t="s">
        <v>3225</v>
      </c>
    </row>
    <row r="2219" spans="1:16" ht="15" customHeight="1" x14ac:dyDescent="0.35">
      <c r="A2219" s="18" t="s">
        <v>2656</v>
      </c>
      <c r="B2219" s="18" t="s">
        <v>3226</v>
      </c>
      <c r="C2219" s="18" t="s">
        <v>103</v>
      </c>
      <c r="D2219" s="19">
        <v>8</v>
      </c>
      <c r="E2219" s="19">
        <v>33</v>
      </c>
      <c r="F2219" s="19">
        <v>17</v>
      </c>
      <c r="G2219" s="19">
        <v>4</v>
      </c>
      <c r="H2219" s="19">
        <v>1</v>
      </c>
      <c r="I2219" s="19">
        <v>2</v>
      </c>
      <c r="J2219" s="19">
        <v>5</v>
      </c>
      <c r="K2219" s="20">
        <f>ROUND(1+(SUMPRODUCT(INDEX(CachTinhDiem!$B$8:$E$11,MATCH($B2219,CachTinhDiem!$A$8:$A$11,0),0),$G2219:$J2219)-1)*9/4,1)</f>
        <v>3.9</v>
      </c>
      <c r="L2219" s="20">
        <f>ROUND(1+(INDEX(CachTinhDiem!$B$15:$E$20,MATCH($C2219,CachTinhDiem!$A$15:$A$20,0),MATCH($B2219,CachTinhDiem!$B$14:$E$14,0))-1)*9/4,1)</f>
        <v>3.3</v>
      </c>
      <c r="M2219" s="19">
        <f t="shared" si="34"/>
        <v>0</v>
      </c>
      <c r="N2219" s="23">
        <f>MAX(0,1-M2219*CachTinhDiem!$B$25)</f>
        <v>1</v>
      </c>
      <c r="O2219" s="20">
        <f>ROUND((CachTinhDiem!$B$23*K2219+CachTinhDiem!$B$24*L2219)*N2219,1)</f>
        <v>3.7</v>
      </c>
      <c r="P2219" s="19" t="s">
        <v>3227</v>
      </c>
    </row>
    <row r="2220" spans="1:16" ht="15" customHeight="1" x14ac:dyDescent="0.35">
      <c r="A2220" s="18" t="s">
        <v>1645</v>
      </c>
      <c r="B2220" s="18" t="s">
        <v>3226</v>
      </c>
      <c r="C2220" s="18" t="s">
        <v>150</v>
      </c>
      <c r="D2220" s="19">
        <v>14</v>
      </c>
      <c r="E2220" s="19">
        <v>33</v>
      </c>
      <c r="F2220" s="19">
        <v>24</v>
      </c>
      <c r="G2220" s="19">
        <v>3</v>
      </c>
      <c r="H2220" s="19">
        <v>2</v>
      </c>
      <c r="I2220" s="19">
        <v>3</v>
      </c>
      <c r="J2220" s="19">
        <v>2</v>
      </c>
      <c r="K2220" s="20">
        <f>ROUND(1+(SUMPRODUCT(INDEX(CachTinhDiem!$B$8:$E$11,MATCH($B2220,CachTinhDiem!$A$8:$A$11,0),0),$G2220:$J2220)-1)*9/4,1)</f>
        <v>4.4000000000000004</v>
      </c>
      <c r="L2220" s="20">
        <f>ROUND(1+(INDEX(CachTinhDiem!$B$15:$E$20,MATCH($C2220,CachTinhDiem!$A$15:$A$20,0),MATCH($B2220,CachTinhDiem!$B$14:$E$14,0))-1)*9/4,1)</f>
        <v>10</v>
      </c>
      <c r="M2220" s="19">
        <f t="shared" si="34"/>
        <v>0</v>
      </c>
      <c r="N2220" s="23">
        <f>MAX(0,1-M2220*CachTinhDiem!$B$25)</f>
        <v>1</v>
      </c>
      <c r="O2220" s="20">
        <f>ROUND((CachTinhDiem!$B$23*K2220+CachTinhDiem!$B$24*L2220)*N2220,1)</f>
        <v>6.1</v>
      </c>
      <c r="P2220" s="19" t="s">
        <v>3225</v>
      </c>
    </row>
    <row r="2221" spans="1:16" ht="15" customHeight="1" x14ac:dyDescent="0.35">
      <c r="A2221" s="18" t="s">
        <v>1351</v>
      </c>
      <c r="B2221" s="18" t="s">
        <v>3228</v>
      </c>
      <c r="C2221" s="18" t="s">
        <v>103</v>
      </c>
      <c r="D2221" s="19">
        <v>5</v>
      </c>
      <c r="E2221" s="19">
        <v>11</v>
      </c>
      <c r="F2221" s="19">
        <v>38</v>
      </c>
      <c r="G2221" s="19">
        <v>5</v>
      </c>
      <c r="H2221" s="19">
        <v>1</v>
      </c>
      <c r="I2221" s="19">
        <v>1</v>
      </c>
      <c r="J2221" s="19">
        <v>5</v>
      </c>
      <c r="K2221" s="20">
        <f>ROUND(1+(SUMPRODUCT(INDEX(CachTinhDiem!$B$8:$E$11,MATCH($B2221,CachTinhDiem!$A$8:$A$11,0),0),$G2221:$J2221)-1)*9/4,1)</f>
        <v>6.4</v>
      </c>
      <c r="L2221" s="20">
        <f>ROUND(1+(INDEX(CachTinhDiem!$B$15:$E$20,MATCH($C2221,CachTinhDiem!$A$15:$A$20,0),MATCH($B2221,CachTinhDiem!$B$14:$E$14,0))-1)*9/4,1)</f>
        <v>10</v>
      </c>
      <c r="M2221" s="19">
        <f t="shared" si="34"/>
        <v>27</v>
      </c>
      <c r="N2221" s="23">
        <f>MAX(0,1-M2221*CachTinhDiem!$B$25)</f>
        <v>0</v>
      </c>
      <c r="O2221" s="20">
        <f>ROUND((CachTinhDiem!$B$23*K2221+CachTinhDiem!$B$24*L2221)*N2221,1)</f>
        <v>0</v>
      </c>
      <c r="P2221" s="19" t="s">
        <v>3227</v>
      </c>
    </row>
    <row r="2222" spans="1:16" ht="15" customHeight="1" x14ac:dyDescent="0.35">
      <c r="A2222" s="18" t="s">
        <v>629</v>
      </c>
      <c r="B2222" s="18" t="s">
        <v>3226</v>
      </c>
      <c r="C2222" s="18" t="s">
        <v>115</v>
      </c>
      <c r="D2222" s="19">
        <v>20</v>
      </c>
      <c r="E2222" s="19">
        <v>38</v>
      </c>
      <c r="F2222" s="19">
        <v>25</v>
      </c>
      <c r="G2222" s="19">
        <v>2</v>
      </c>
      <c r="H2222" s="19">
        <v>4</v>
      </c>
      <c r="I2222" s="19">
        <v>3</v>
      </c>
      <c r="J2222" s="19">
        <v>4</v>
      </c>
      <c r="K2222" s="20">
        <f>ROUND(1+(SUMPRODUCT(INDEX(CachTinhDiem!$B$8:$E$11,MATCH($B2222,CachTinhDiem!$A$8:$A$11,0),0),$G2222:$J2222)-1)*9/4,1)</f>
        <v>6.6</v>
      </c>
      <c r="L2222" s="20">
        <f>ROUND(1+(INDEX(CachTinhDiem!$B$15:$E$20,MATCH($C2222,CachTinhDiem!$A$15:$A$20,0),MATCH($B2222,CachTinhDiem!$B$14:$E$14,0))-1)*9/4,1)</f>
        <v>10</v>
      </c>
      <c r="M2222" s="19">
        <f t="shared" si="34"/>
        <v>0</v>
      </c>
      <c r="N2222" s="23">
        <f>MAX(0,1-M2222*CachTinhDiem!$B$25)</f>
        <v>1</v>
      </c>
      <c r="O2222" s="20">
        <f>ROUND((CachTinhDiem!$B$23*K2222+CachTinhDiem!$B$24*L2222)*N2222,1)</f>
        <v>7.6</v>
      </c>
      <c r="P2222" s="19" t="s">
        <v>3227</v>
      </c>
    </row>
    <row r="2223" spans="1:16" ht="15" customHeight="1" x14ac:dyDescent="0.35">
      <c r="A2223" s="18" t="s">
        <v>2767</v>
      </c>
      <c r="B2223" s="18" t="s">
        <v>3224</v>
      </c>
      <c r="C2223" s="18" t="s">
        <v>103</v>
      </c>
      <c r="D2223" s="19">
        <v>13</v>
      </c>
      <c r="E2223" s="19">
        <v>33</v>
      </c>
      <c r="F2223" s="19">
        <v>21</v>
      </c>
      <c r="G2223" s="19">
        <v>3</v>
      </c>
      <c r="H2223" s="19">
        <v>1</v>
      </c>
      <c r="I2223" s="19">
        <v>1</v>
      </c>
      <c r="J2223" s="19">
        <v>4</v>
      </c>
      <c r="K2223" s="20">
        <f>ROUND(1+(SUMPRODUCT(INDEX(CachTinhDiem!$B$8:$E$11,MATCH($B2223,CachTinhDiem!$A$8:$A$11,0),0),$G2223:$J2223)-1)*9/4,1)</f>
        <v>2.6</v>
      </c>
      <c r="L2223" s="20">
        <f>ROUND(1+(INDEX(CachTinhDiem!$B$15:$E$20,MATCH($C2223,CachTinhDiem!$A$15:$A$20,0),MATCH($B2223,CachTinhDiem!$B$14:$E$14,0))-1)*9/4,1)</f>
        <v>3.3</v>
      </c>
      <c r="M2223" s="19">
        <f t="shared" si="34"/>
        <v>0</v>
      </c>
      <c r="N2223" s="23">
        <f>MAX(0,1-M2223*CachTinhDiem!$B$25)</f>
        <v>1</v>
      </c>
      <c r="O2223" s="20">
        <f>ROUND((CachTinhDiem!$B$23*K2223+CachTinhDiem!$B$24*L2223)*N2223,1)</f>
        <v>2.8</v>
      </c>
      <c r="P2223" s="19" t="s">
        <v>3227</v>
      </c>
    </row>
    <row r="2224" spans="1:16" ht="15" customHeight="1" x14ac:dyDescent="0.35">
      <c r="A2224" s="18" t="s">
        <v>387</v>
      </c>
      <c r="B2224" s="18" t="s">
        <v>3228</v>
      </c>
      <c r="C2224" s="18" t="s">
        <v>138</v>
      </c>
      <c r="D2224" s="19">
        <v>21</v>
      </c>
      <c r="E2224" s="19">
        <v>40</v>
      </c>
      <c r="F2224" s="19">
        <v>39</v>
      </c>
      <c r="G2224" s="19">
        <v>2</v>
      </c>
      <c r="H2224" s="19">
        <v>4</v>
      </c>
      <c r="I2224" s="19">
        <v>5</v>
      </c>
      <c r="J2224" s="19">
        <v>2</v>
      </c>
      <c r="K2224" s="20">
        <f>ROUND(1+(SUMPRODUCT(INDEX(CachTinhDiem!$B$8:$E$11,MATCH($B2224,CachTinhDiem!$A$8:$A$11,0),0),$G2224:$J2224)-1)*9/4,1)</f>
        <v>5.5</v>
      </c>
      <c r="L2224" s="20">
        <f>ROUND(1+(INDEX(CachTinhDiem!$B$15:$E$20,MATCH($C2224,CachTinhDiem!$A$15:$A$20,0),MATCH($B2224,CachTinhDiem!$B$14:$E$14,0))-1)*9/4,1)</f>
        <v>1</v>
      </c>
      <c r="M2224" s="19">
        <f t="shared" si="34"/>
        <v>0</v>
      </c>
      <c r="N2224" s="23">
        <f>MAX(0,1-M2224*CachTinhDiem!$B$25)</f>
        <v>1</v>
      </c>
      <c r="O2224" s="20">
        <f>ROUND((CachTinhDiem!$B$23*K2224+CachTinhDiem!$B$24*L2224)*N2224,1)</f>
        <v>4.2</v>
      </c>
      <c r="P2224" s="19" t="s">
        <v>3225</v>
      </c>
    </row>
    <row r="2225" spans="1:16" ht="15" customHeight="1" x14ac:dyDescent="0.35">
      <c r="A2225" s="18" t="s">
        <v>2694</v>
      </c>
      <c r="B2225" s="18" t="s">
        <v>3226</v>
      </c>
      <c r="C2225" s="18" t="s">
        <v>138</v>
      </c>
      <c r="D2225" s="19">
        <v>8</v>
      </c>
      <c r="E2225" s="19">
        <v>40</v>
      </c>
      <c r="F2225" s="19">
        <v>39</v>
      </c>
      <c r="G2225" s="19">
        <v>2</v>
      </c>
      <c r="H2225" s="19">
        <v>5</v>
      </c>
      <c r="I2225" s="19">
        <v>4</v>
      </c>
      <c r="J2225" s="19">
        <v>2</v>
      </c>
      <c r="K2225" s="20">
        <f>ROUND(1+(SUMPRODUCT(INDEX(CachTinhDiem!$B$8:$E$11,MATCH($B2225,CachTinhDiem!$A$8:$A$11,0),0),$G2225:$J2225)-1)*9/4,1)</f>
        <v>7.5</v>
      </c>
      <c r="L2225" s="20">
        <f>ROUND(1+(INDEX(CachTinhDiem!$B$15:$E$20,MATCH($C2225,CachTinhDiem!$A$15:$A$20,0),MATCH($B2225,CachTinhDiem!$B$14:$E$14,0))-1)*9/4,1)</f>
        <v>7.8</v>
      </c>
      <c r="M2225" s="19">
        <f t="shared" si="34"/>
        <v>0</v>
      </c>
      <c r="N2225" s="23">
        <f>MAX(0,1-M2225*CachTinhDiem!$B$25)</f>
        <v>1</v>
      </c>
      <c r="O2225" s="20">
        <f>ROUND((CachTinhDiem!$B$23*K2225+CachTinhDiem!$B$24*L2225)*N2225,1)</f>
        <v>7.6</v>
      </c>
      <c r="P2225" s="19" t="s">
        <v>3227</v>
      </c>
    </row>
    <row r="2226" spans="1:16" ht="15" customHeight="1" x14ac:dyDescent="0.35">
      <c r="A2226" s="18" t="s">
        <v>2180</v>
      </c>
      <c r="B2226" s="18" t="s">
        <v>3228</v>
      </c>
      <c r="C2226" s="18" t="s">
        <v>103</v>
      </c>
      <c r="D2226" s="19">
        <v>20</v>
      </c>
      <c r="E2226" s="19">
        <v>35</v>
      </c>
      <c r="F2226" s="19">
        <v>26</v>
      </c>
      <c r="G2226" s="19">
        <v>2</v>
      </c>
      <c r="H2226" s="19">
        <v>3</v>
      </c>
      <c r="I2226" s="19">
        <v>2</v>
      </c>
      <c r="J2226" s="19">
        <v>4</v>
      </c>
      <c r="K2226" s="20">
        <f>ROUND(1+(SUMPRODUCT(INDEX(CachTinhDiem!$B$8:$E$11,MATCH($B2226,CachTinhDiem!$A$8:$A$11,0),0),$G2226:$J2226)-1)*9/4,1)</f>
        <v>6.4</v>
      </c>
      <c r="L2226" s="20">
        <f>ROUND(1+(INDEX(CachTinhDiem!$B$15:$E$20,MATCH($C2226,CachTinhDiem!$A$15:$A$20,0),MATCH($B2226,CachTinhDiem!$B$14:$E$14,0))-1)*9/4,1)</f>
        <v>10</v>
      </c>
      <c r="M2226" s="19">
        <f t="shared" si="34"/>
        <v>0</v>
      </c>
      <c r="N2226" s="23">
        <f>MAX(0,1-M2226*CachTinhDiem!$B$25)</f>
        <v>1</v>
      </c>
      <c r="O2226" s="20">
        <f>ROUND((CachTinhDiem!$B$23*K2226+CachTinhDiem!$B$24*L2226)*N2226,1)</f>
        <v>7.5</v>
      </c>
      <c r="P2226" s="19" t="s">
        <v>3225</v>
      </c>
    </row>
    <row r="2227" spans="1:16" ht="15" customHeight="1" x14ac:dyDescent="0.35">
      <c r="A2227" s="18" t="s">
        <v>3110</v>
      </c>
      <c r="B2227" s="18" t="s">
        <v>3224</v>
      </c>
      <c r="C2227" s="18" t="s">
        <v>115</v>
      </c>
      <c r="D2227" s="19">
        <v>18</v>
      </c>
      <c r="E2227" s="19">
        <v>39</v>
      </c>
      <c r="F2227" s="19">
        <v>20</v>
      </c>
      <c r="G2227" s="19">
        <v>2</v>
      </c>
      <c r="H2227" s="19">
        <v>3</v>
      </c>
      <c r="I2227" s="19">
        <v>2</v>
      </c>
      <c r="J2227" s="19">
        <v>2</v>
      </c>
      <c r="K2227" s="20">
        <f>ROUND(1+(SUMPRODUCT(INDEX(CachTinhDiem!$B$8:$E$11,MATCH($B2227,CachTinhDiem!$A$8:$A$11,0),0),$G2227:$J2227)-1)*9/4,1)</f>
        <v>3.7</v>
      </c>
      <c r="L2227" s="20">
        <f>ROUND(1+(INDEX(CachTinhDiem!$B$15:$E$20,MATCH($C2227,CachTinhDiem!$A$15:$A$20,0),MATCH($B2227,CachTinhDiem!$B$14:$E$14,0))-1)*9/4,1)</f>
        <v>7.8</v>
      </c>
      <c r="M2227" s="19">
        <f t="shared" si="34"/>
        <v>0</v>
      </c>
      <c r="N2227" s="23">
        <f>MAX(0,1-M2227*CachTinhDiem!$B$25)</f>
        <v>1</v>
      </c>
      <c r="O2227" s="20">
        <f>ROUND((CachTinhDiem!$B$23*K2227+CachTinhDiem!$B$24*L2227)*N2227,1)</f>
        <v>4.9000000000000004</v>
      </c>
      <c r="P2227" s="19" t="s">
        <v>3227</v>
      </c>
    </row>
    <row r="2228" spans="1:16" ht="15" customHeight="1" x14ac:dyDescent="0.35">
      <c r="A2228" s="18" t="s">
        <v>1054</v>
      </c>
      <c r="B2228" s="18" t="s">
        <v>3229</v>
      </c>
      <c r="C2228" s="18" t="s">
        <v>138</v>
      </c>
      <c r="D2228" s="19">
        <v>27</v>
      </c>
      <c r="E2228" s="19">
        <v>40</v>
      </c>
      <c r="F2228" s="19">
        <v>25</v>
      </c>
      <c r="G2228" s="19">
        <v>1</v>
      </c>
      <c r="H2228" s="19">
        <v>5</v>
      </c>
      <c r="I2228" s="19">
        <v>5</v>
      </c>
      <c r="J2228" s="19">
        <v>4</v>
      </c>
      <c r="K2228" s="20">
        <f>ROUND(1+(SUMPRODUCT(INDEX(CachTinhDiem!$B$8:$E$11,MATCH($B2228,CachTinhDiem!$A$8:$A$11,0),0),$G2228:$J2228)-1)*9/4,1)</f>
        <v>8.4</v>
      </c>
      <c r="L2228" s="20">
        <f>ROUND(1+(INDEX(CachTinhDiem!$B$15:$E$20,MATCH($C2228,CachTinhDiem!$A$15:$A$20,0),MATCH($B2228,CachTinhDiem!$B$14:$E$14,0))-1)*9/4,1)</f>
        <v>7.8</v>
      </c>
      <c r="M2228" s="19">
        <f t="shared" si="34"/>
        <v>2</v>
      </c>
      <c r="N2228" s="23">
        <f>MAX(0,1-M2228*CachTinhDiem!$B$25)</f>
        <v>0.8</v>
      </c>
      <c r="O2228" s="20">
        <f>ROUND((CachTinhDiem!$B$23*K2228+CachTinhDiem!$B$24*L2228)*N2228,1)</f>
        <v>6.6</v>
      </c>
      <c r="P2228" s="19" t="s">
        <v>3227</v>
      </c>
    </row>
    <row r="2229" spans="1:16" ht="15" customHeight="1" x14ac:dyDescent="0.35">
      <c r="A2229" s="18" t="s">
        <v>2143</v>
      </c>
      <c r="B2229" s="18" t="s">
        <v>3228</v>
      </c>
      <c r="C2229" s="18" t="s">
        <v>150</v>
      </c>
      <c r="D2229" s="19">
        <v>25</v>
      </c>
      <c r="E2229" s="19">
        <v>39</v>
      </c>
      <c r="F2229" s="19">
        <v>34</v>
      </c>
      <c r="G2229" s="19">
        <v>1</v>
      </c>
      <c r="H2229" s="19">
        <v>5</v>
      </c>
      <c r="I2229" s="19">
        <v>2</v>
      </c>
      <c r="J2229" s="19">
        <v>3</v>
      </c>
      <c r="K2229" s="20">
        <f>ROUND(1+(SUMPRODUCT(INDEX(CachTinhDiem!$B$8:$E$11,MATCH($B2229,CachTinhDiem!$A$8:$A$11,0),0),$G2229:$J2229)-1)*9/4,1)</f>
        <v>6</v>
      </c>
      <c r="L2229" s="20">
        <f>ROUND(1+(INDEX(CachTinhDiem!$B$15:$E$20,MATCH($C2229,CachTinhDiem!$A$15:$A$20,0),MATCH($B2229,CachTinhDiem!$B$14:$E$14,0))-1)*9/4,1)</f>
        <v>5.5</v>
      </c>
      <c r="M2229" s="19">
        <f t="shared" si="34"/>
        <v>0</v>
      </c>
      <c r="N2229" s="23">
        <f>MAX(0,1-M2229*CachTinhDiem!$B$25)</f>
        <v>1</v>
      </c>
      <c r="O2229" s="20">
        <f>ROUND((CachTinhDiem!$B$23*K2229+CachTinhDiem!$B$24*L2229)*N2229,1)</f>
        <v>5.9</v>
      </c>
      <c r="P2229" s="19" t="s">
        <v>3227</v>
      </c>
    </row>
    <row r="2230" spans="1:16" ht="15" customHeight="1" x14ac:dyDescent="0.35">
      <c r="A2230" s="18" t="s">
        <v>2096</v>
      </c>
      <c r="B2230" s="18" t="s">
        <v>3228</v>
      </c>
      <c r="C2230" s="18" t="s">
        <v>115</v>
      </c>
      <c r="D2230" s="19">
        <v>25</v>
      </c>
      <c r="E2230" s="19">
        <v>39</v>
      </c>
      <c r="F2230" s="19">
        <v>6</v>
      </c>
      <c r="G2230" s="19">
        <v>1</v>
      </c>
      <c r="H2230" s="19">
        <v>5</v>
      </c>
      <c r="I2230" s="19">
        <v>4</v>
      </c>
      <c r="J2230" s="19">
        <v>2</v>
      </c>
      <c r="K2230" s="20">
        <f>ROUND(1+(SUMPRODUCT(INDEX(CachTinhDiem!$B$8:$E$11,MATCH($B2230,CachTinhDiem!$A$8:$A$11,0),0),$G2230:$J2230)-1)*9/4,1)</f>
        <v>5.5</v>
      </c>
      <c r="L2230" s="20">
        <f>ROUND(1+(INDEX(CachTinhDiem!$B$15:$E$20,MATCH($C2230,CachTinhDiem!$A$15:$A$20,0),MATCH($B2230,CachTinhDiem!$B$14:$E$14,0))-1)*9/4,1)</f>
        <v>5.5</v>
      </c>
      <c r="M2230" s="19">
        <f t="shared" si="34"/>
        <v>19</v>
      </c>
      <c r="N2230" s="23">
        <f>MAX(0,1-M2230*CachTinhDiem!$B$25)</f>
        <v>0</v>
      </c>
      <c r="O2230" s="20">
        <f>ROUND((CachTinhDiem!$B$23*K2230+CachTinhDiem!$B$24*L2230)*N2230,1)</f>
        <v>0</v>
      </c>
      <c r="P2230" s="19" t="s">
        <v>3227</v>
      </c>
    </row>
    <row r="2231" spans="1:16" ht="15" customHeight="1" x14ac:dyDescent="0.35">
      <c r="A2231" s="18" t="s">
        <v>2000</v>
      </c>
      <c r="B2231" s="18" t="s">
        <v>3229</v>
      </c>
      <c r="C2231" s="18" t="s">
        <v>90</v>
      </c>
      <c r="D2231" s="19">
        <v>7</v>
      </c>
      <c r="E2231" s="19">
        <v>29</v>
      </c>
      <c r="F2231" s="19">
        <v>36</v>
      </c>
      <c r="G2231" s="19">
        <v>4</v>
      </c>
      <c r="H2231" s="19">
        <v>2</v>
      </c>
      <c r="I2231" s="19">
        <v>3</v>
      </c>
      <c r="J2231" s="19">
        <v>2</v>
      </c>
      <c r="K2231" s="20">
        <f>ROUND(1+(SUMPRODUCT(INDEX(CachTinhDiem!$B$8:$E$11,MATCH($B2231,CachTinhDiem!$A$8:$A$11,0),0),$G2231:$J2231)-1)*9/4,1)</f>
        <v>4.4000000000000004</v>
      </c>
      <c r="L2231" s="20">
        <f>ROUND(1+(INDEX(CachTinhDiem!$B$15:$E$20,MATCH($C2231,CachTinhDiem!$A$15:$A$20,0),MATCH($B2231,CachTinhDiem!$B$14:$E$14,0))-1)*9/4,1)</f>
        <v>7.8</v>
      </c>
      <c r="M2231" s="19">
        <f t="shared" si="34"/>
        <v>7</v>
      </c>
      <c r="N2231" s="23">
        <f>MAX(0,1-M2231*CachTinhDiem!$B$25)</f>
        <v>0.29999999999999993</v>
      </c>
      <c r="O2231" s="20">
        <f>ROUND((CachTinhDiem!$B$23*K2231+CachTinhDiem!$B$24*L2231)*N2231,1)</f>
        <v>1.6</v>
      </c>
      <c r="P2231" s="19" t="s">
        <v>3227</v>
      </c>
    </row>
    <row r="2232" spans="1:16" ht="15" customHeight="1" x14ac:dyDescent="0.35">
      <c r="A2232" s="18" t="s">
        <v>3014</v>
      </c>
      <c r="B2232" s="18" t="s">
        <v>3226</v>
      </c>
      <c r="C2232" s="18" t="s">
        <v>115</v>
      </c>
      <c r="D2232" s="19">
        <v>18</v>
      </c>
      <c r="E2232" s="19">
        <v>38</v>
      </c>
      <c r="F2232" s="19">
        <v>7</v>
      </c>
      <c r="G2232" s="19">
        <v>2</v>
      </c>
      <c r="H2232" s="19">
        <v>3</v>
      </c>
      <c r="I2232" s="19">
        <v>3</v>
      </c>
      <c r="J2232" s="19">
        <v>2</v>
      </c>
      <c r="K2232" s="20">
        <f>ROUND(1+(SUMPRODUCT(INDEX(CachTinhDiem!$B$8:$E$11,MATCH($B2232,CachTinhDiem!$A$8:$A$11,0),0),$G2232:$J2232)-1)*9/4,1)</f>
        <v>5.0999999999999996</v>
      </c>
      <c r="L2232" s="20">
        <f>ROUND(1+(INDEX(CachTinhDiem!$B$15:$E$20,MATCH($C2232,CachTinhDiem!$A$15:$A$20,0),MATCH($B2232,CachTinhDiem!$B$14:$E$14,0))-1)*9/4,1)</f>
        <v>10</v>
      </c>
      <c r="M2232" s="19">
        <f t="shared" si="34"/>
        <v>11</v>
      </c>
      <c r="N2232" s="23">
        <f>MAX(0,1-M2232*CachTinhDiem!$B$25)</f>
        <v>0</v>
      </c>
      <c r="O2232" s="20">
        <f>ROUND((CachTinhDiem!$B$23*K2232+CachTinhDiem!$B$24*L2232)*N2232,1)</f>
        <v>0</v>
      </c>
      <c r="P2232" s="19" t="s">
        <v>3227</v>
      </c>
    </row>
    <row r="2233" spans="1:16" ht="15" customHeight="1" x14ac:dyDescent="0.35">
      <c r="A2233" s="18" t="s">
        <v>2152</v>
      </c>
      <c r="B2233" s="18" t="s">
        <v>3229</v>
      </c>
      <c r="C2233" s="18" t="s">
        <v>150</v>
      </c>
      <c r="D2233" s="19">
        <v>21</v>
      </c>
      <c r="E2233" s="19">
        <v>36</v>
      </c>
      <c r="F2233" s="19">
        <v>26</v>
      </c>
      <c r="G2233" s="19">
        <v>1</v>
      </c>
      <c r="H2233" s="19">
        <v>5</v>
      </c>
      <c r="I2233" s="19">
        <v>2</v>
      </c>
      <c r="J2233" s="19">
        <v>4</v>
      </c>
      <c r="K2233" s="20">
        <f>ROUND(1+(SUMPRODUCT(INDEX(CachTinhDiem!$B$8:$E$11,MATCH($B2233,CachTinhDiem!$A$8:$A$11,0),0),$G2233:$J2233)-1)*9/4,1)</f>
        <v>6.4</v>
      </c>
      <c r="L2233" s="20">
        <f>ROUND(1+(INDEX(CachTinhDiem!$B$15:$E$20,MATCH($C2233,CachTinhDiem!$A$15:$A$20,0),MATCH($B2233,CachTinhDiem!$B$14:$E$14,0))-1)*9/4,1)</f>
        <v>7.8</v>
      </c>
      <c r="M2233" s="19">
        <f t="shared" si="34"/>
        <v>0</v>
      </c>
      <c r="N2233" s="23">
        <f>MAX(0,1-M2233*CachTinhDiem!$B$25)</f>
        <v>1</v>
      </c>
      <c r="O2233" s="20">
        <f>ROUND((CachTinhDiem!$B$23*K2233+CachTinhDiem!$B$24*L2233)*N2233,1)</f>
        <v>6.8</v>
      </c>
      <c r="P2233" s="19" t="s">
        <v>3227</v>
      </c>
    </row>
    <row r="2234" spans="1:16" ht="15" customHeight="1" x14ac:dyDescent="0.35">
      <c r="A2234" s="18" t="s">
        <v>579</v>
      </c>
      <c r="B2234" s="18" t="s">
        <v>3224</v>
      </c>
      <c r="C2234" s="18" t="s">
        <v>110</v>
      </c>
      <c r="D2234" s="19">
        <v>19</v>
      </c>
      <c r="E2234" s="19">
        <v>34</v>
      </c>
      <c r="F2234" s="19">
        <v>18</v>
      </c>
      <c r="G2234" s="19">
        <v>2</v>
      </c>
      <c r="H2234" s="19">
        <v>4</v>
      </c>
      <c r="I2234" s="19">
        <v>2</v>
      </c>
      <c r="J2234" s="19">
        <v>5</v>
      </c>
      <c r="K2234" s="20">
        <f>ROUND(1+(SUMPRODUCT(INDEX(CachTinhDiem!$B$8:$E$11,MATCH($B2234,CachTinhDiem!$A$8:$A$11,0),0),$G2234:$J2234)-1)*9/4,1)</f>
        <v>4.8</v>
      </c>
      <c r="L2234" s="20">
        <f>ROUND(1+(INDEX(CachTinhDiem!$B$15:$E$20,MATCH($C2234,CachTinhDiem!$A$15:$A$20,0),MATCH($B2234,CachTinhDiem!$B$14:$E$14,0))-1)*9/4,1)</f>
        <v>5.5</v>
      </c>
      <c r="M2234" s="19">
        <f t="shared" si="34"/>
        <v>1</v>
      </c>
      <c r="N2234" s="23">
        <f>MAX(0,1-M2234*CachTinhDiem!$B$25)</f>
        <v>0.9</v>
      </c>
      <c r="O2234" s="20">
        <f>ROUND((CachTinhDiem!$B$23*K2234+CachTinhDiem!$B$24*L2234)*N2234,1)</f>
        <v>4.5</v>
      </c>
      <c r="P2234" s="19" t="s">
        <v>3227</v>
      </c>
    </row>
    <row r="2235" spans="1:16" ht="15" customHeight="1" x14ac:dyDescent="0.35">
      <c r="A2235" s="18" t="s">
        <v>1525</v>
      </c>
      <c r="B2235" s="18" t="s">
        <v>3226</v>
      </c>
      <c r="C2235" s="18" t="s">
        <v>150</v>
      </c>
      <c r="D2235" s="19">
        <v>5</v>
      </c>
      <c r="E2235" s="19">
        <v>20</v>
      </c>
      <c r="F2235" s="19">
        <v>27</v>
      </c>
      <c r="G2235" s="19">
        <v>4</v>
      </c>
      <c r="H2235" s="19">
        <v>1</v>
      </c>
      <c r="I2235" s="19">
        <v>3</v>
      </c>
      <c r="J2235" s="19">
        <v>4</v>
      </c>
      <c r="K2235" s="20">
        <f>ROUND(1+(SUMPRODUCT(INDEX(CachTinhDiem!$B$8:$E$11,MATCH($B2235,CachTinhDiem!$A$8:$A$11,0),0),$G2235:$J2235)-1)*9/4,1)</f>
        <v>4.5999999999999996</v>
      </c>
      <c r="L2235" s="20">
        <f>ROUND(1+(INDEX(CachTinhDiem!$B$15:$E$20,MATCH($C2235,CachTinhDiem!$A$15:$A$20,0),MATCH($B2235,CachTinhDiem!$B$14:$E$14,0))-1)*9/4,1)</f>
        <v>10</v>
      </c>
      <c r="M2235" s="19">
        <f t="shared" si="34"/>
        <v>7</v>
      </c>
      <c r="N2235" s="23">
        <f>MAX(0,1-M2235*CachTinhDiem!$B$25)</f>
        <v>0.29999999999999993</v>
      </c>
      <c r="O2235" s="20">
        <f>ROUND((CachTinhDiem!$B$23*K2235+CachTinhDiem!$B$24*L2235)*N2235,1)</f>
        <v>1.9</v>
      </c>
      <c r="P2235" s="19" t="s">
        <v>3227</v>
      </c>
    </row>
    <row r="2236" spans="1:16" ht="15" customHeight="1" x14ac:dyDescent="0.35">
      <c r="A2236" s="18" t="s">
        <v>2632</v>
      </c>
      <c r="B2236" s="18" t="s">
        <v>3228</v>
      </c>
      <c r="C2236" s="18" t="s">
        <v>90</v>
      </c>
      <c r="D2236" s="19">
        <v>5</v>
      </c>
      <c r="E2236" s="19">
        <v>19</v>
      </c>
      <c r="F2236" s="19">
        <v>38</v>
      </c>
      <c r="G2236" s="19">
        <v>4</v>
      </c>
      <c r="H2236" s="19">
        <v>1</v>
      </c>
      <c r="I2236" s="19">
        <v>3</v>
      </c>
      <c r="J2236" s="19">
        <v>4</v>
      </c>
      <c r="K2236" s="20">
        <f>ROUND(1+(SUMPRODUCT(INDEX(CachTinhDiem!$B$8:$E$11,MATCH($B2236,CachTinhDiem!$A$8:$A$11,0),0),$G2236:$J2236)-1)*9/4,1)</f>
        <v>6</v>
      </c>
      <c r="L2236" s="20">
        <f>ROUND(1+(INDEX(CachTinhDiem!$B$15:$E$20,MATCH($C2236,CachTinhDiem!$A$15:$A$20,0),MATCH($B2236,CachTinhDiem!$B$14:$E$14,0))-1)*9/4,1)</f>
        <v>3.3</v>
      </c>
      <c r="M2236" s="19">
        <f t="shared" si="34"/>
        <v>19</v>
      </c>
      <c r="N2236" s="23">
        <f>MAX(0,1-M2236*CachTinhDiem!$B$25)</f>
        <v>0</v>
      </c>
      <c r="O2236" s="20">
        <f>ROUND((CachTinhDiem!$B$23*K2236+CachTinhDiem!$B$24*L2236)*N2236,1)</f>
        <v>0</v>
      </c>
      <c r="P2236" s="19" t="s">
        <v>3227</v>
      </c>
    </row>
    <row r="2237" spans="1:16" ht="15" customHeight="1" x14ac:dyDescent="0.35">
      <c r="A2237" s="18" t="s">
        <v>864</v>
      </c>
      <c r="B2237" s="18" t="s">
        <v>3226</v>
      </c>
      <c r="C2237" s="18" t="s">
        <v>115</v>
      </c>
      <c r="D2237" s="19">
        <v>18</v>
      </c>
      <c r="E2237" s="19">
        <v>34</v>
      </c>
      <c r="F2237" s="19">
        <v>33</v>
      </c>
      <c r="G2237" s="19">
        <v>2</v>
      </c>
      <c r="H2237" s="19">
        <v>4</v>
      </c>
      <c r="I2237" s="19">
        <v>2</v>
      </c>
      <c r="J2237" s="19">
        <v>2</v>
      </c>
      <c r="K2237" s="20">
        <f>ROUND(1+(SUMPRODUCT(INDEX(CachTinhDiem!$B$8:$E$11,MATCH($B2237,CachTinhDiem!$A$8:$A$11,0),0),$G2237:$J2237)-1)*9/4,1)</f>
        <v>4.5999999999999996</v>
      </c>
      <c r="L2237" s="20">
        <f>ROUND(1+(INDEX(CachTinhDiem!$B$15:$E$20,MATCH($C2237,CachTinhDiem!$A$15:$A$20,0),MATCH($B2237,CachTinhDiem!$B$14:$E$14,0))-1)*9/4,1)</f>
        <v>10</v>
      </c>
      <c r="M2237" s="19">
        <f t="shared" si="34"/>
        <v>0</v>
      </c>
      <c r="N2237" s="23">
        <f>MAX(0,1-M2237*CachTinhDiem!$B$25)</f>
        <v>1</v>
      </c>
      <c r="O2237" s="20">
        <f>ROUND((CachTinhDiem!$B$23*K2237+CachTinhDiem!$B$24*L2237)*N2237,1)</f>
        <v>6.2</v>
      </c>
      <c r="P2237" s="19" t="s">
        <v>3227</v>
      </c>
    </row>
    <row r="2238" spans="1:16" ht="15" customHeight="1" x14ac:dyDescent="0.35">
      <c r="A2238" s="18" t="s">
        <v>2444</v>
      </c>
      <c r="B2238" s="18" t="s">
        <v>3226</v>
      </c>
      <c r="C2238" s="18" t="s">
        <v>150</v>
      </c>
      <c r="D2238" s="19">
        <v>25</v>
      </c>
      <c r="E2238" s="19">
        <v>38</v>
      </c>
      <c r="F2238" s="19">
        <v>26</v>
      </c>
      <c r="G2238" s="19">
        <v>1</v>
      </c>
      <c r="H2238" s="19">
        <v>5</v>
      </c>
      <c r="I2238" s="19">
        <v>3</v>
      </c>
      <c r="J2238" s="19">
        <v>2</v>
      </c>
      <c r="K2238" s="20">
        <f>ROUND(1+(SUMPRODUCT(INDEX(CachTinhDiem!$B$8:$E$11,MATCH($B2238,CachTinhDiem!$A$8:$A$11,0),0),$G2238:$J2238)-1)*9/4,1)</f>
        <v>6.4</v>
      </c>
      <c r="L2238" s="20">
        <f>ROUND(1+(INDEX(CachTinhDiem!$B$15:$E$20,MATCH($C2238,CachTinhDiem!$A$15:$A$20,0),MATCH($B2238,CachTinhDiem!$B$14:$E$14,0))-1)*9/4,1)</f>
        <v>10</v>
      </c>
      <c r="M2238" s="19">
        <f t="shared" si="34"/>
        <v>0</v>
      </c>
      <c r="N2238" s="23">
        <f>MAX(0,1-M2238*CachTinhDiem!$B$25)</f>
        <v>1</v>
      </c>
      <c r="O2238" s="20">
        <f>ROUND((CachTinhDiem!$B$23*K2238+CachTinhDiem!$B$24*L2238)*N2238,1)</f>
        <v>7.5</v>
      </c>
      <c r="P2238" s="19" t="s">
        <v>3227</v>
      </c>
    </row>
    <row r="2239" spans="1:16" ht="15" customHeight="1" x14ac:dyDescent="0.35">
      <c r="A2239" s="18" t="s">
        <v>275</v>
      </c>
      <c r="B2239" s="18" t="s">
        <v>3226</v>
      </c>
      <c r="C2239" s="18" t="s">
        <v>110</v>
      </c>
      <c r="D2239" s="19">
        <v>18</v>
      </c>
      <c r="E2239" s="19">
        <v>36</v>
      </c>
      <c r="F2239" s="19">
        <v>34</v>
      </c>
      <c r="G2239" s="19">
        <v>2</v>
      </c>
      <c r="H2239" s="19">
        <v>5</v>
      </c>
      <c r="I2239" s="19">
        <v>2</v>
      </c>
      <c r="J2239" s="19">
        <v>4</v>
      </c>
      <c r="K2239" s="20">
        <f>ROUND(1+(SUMPRODUCT(INDEX(CachTinhDiem!$B$8:$E$11,MATCH($B2239,CachTinhDiem!$A$8:$A$11,0),0),$G2239:$J2239)-1)*9/4,1)</f>
        <v>6.2</v>
      </c>
      <c r="L2239" s="20">
        <f>ROUND(1+(INDEX(CachTinhDiem!$B$15:$E$20,MATCH($C2239,CachTinhDiem!$A$15:$A$20,0),MATCH($B2239,CachTinhDiem!$B$14:$E$14,0))-1)*9/4,1)</f>
        <v>5.5</v>
      </c>
      <c r="M2239" s="19">
        <f t="shared" si="34"/>
        <v>0</v>
      </c>
      <c r="N2239" s="23">
        <f>MAX(0,1-M2239*CachTinhDiem!$B$25)</f>
        <v>1</v>
      </c>
      <c r="O2239" s="20">
        <f>ROUND((CachTinhDiem!$B$23*K2239+CachTinhDiem!$B$24*L2239)*N2239,1)</f>
        <v>6</v>
      </c>
      <c r="P2239" s="19" t="s">
        <v>3225</v>
      </c>
    </row>
    <row r="2240" spans="1:16" ht="15" customHeight="1" x14ac:dyDescent="0.35">
      <c r="A2240" s="18" t="s">
        <v>1385</v>
      </c>
      <c r="B2240" s="18" t="s">
        <v>3229</v>
      </c>
      <c r="C2240" s="18" t="s">
        <v>115</v>
      </c>
      <c r="D2240" s="19">
        <v>5</v>
      </c>
      <c r="E2240" s="19">
        <v>14</v>
      </c>
      <c r="F2240" s="19">
        <v>13</v>
      </c>
      <c r="G2240" s="19">
        <v>4</v>
      </c>
      <c r="H2240" s="19">
        <v>1</v>
      </c>
      <c r="I2240" s="19">
        <v>2</v>
      </c>
      <c r="J2240" s="19">
        <v>3</v>
      </c>
      <c r="K2240" s="20">
        <f>ROUND(1+(SUMPRODUCT(INDEX(CachTinhDiem!$B$8:$E$11,MATCH($B2240,CachTinhDiem!$A$8:$A$11,0),0),$G2240:$J2240)-1)*9/4,1)</f>
        <v>3.7</v>
      </c>
      <c r="L2240" s="20">
        <f>ROUND(1+(INDEX(CachTinhDiem!$B$15:$E$20,MATCH($C2240,CachTinhDiem!$A$15:$A$20,0),MATCH($B2240,CachTinhDiem!$B$14:$E$14,0))-1)*9/4,1)</f>
        <v>10</v>
      </c>
      <c r="M2240" s="19">
        <f t="shared" si="34"/>
        <v>0</v>
      </c>
      <c r="N2240" s="23">
        <f>MAX(0,1-M2240*CachTinhDiem!$B$25)</f>
        <v>1</v>
      </c>
      <c r="O2240" s="20">
        <f>ROUND((CachTinhDiem!$B$23*K2240+CachTinhDiem!$B$24*L2240)*N2240,1)</f>
        <v>5.6</v>
      </c>
      <c r="P2240" s="19" t="s">
        <v>3225</v>
      </c>
    </row>
    <row r="2241" spans="1:16" ht="15" customHeight="1" x14ac:dyDescent="0.35">
      <c r="A2241" s="18" t="s">
        <v>2356</v>
      </c>
      <c r="B2241" s="18" t="s">
        <v>3228</v>
      </c>
      <c r="C2241" s="18" t="s">
        <v>110</v>
      </c>
      <c r="D2241" s="19">
        <v>21</v>
      </c>
      <c r="E2241" s="19">
        <v>38</v>
      </c>
      <c r="F2241" s="19">
        <v>20</v>
      </c>
      <c r="G2241" s="19">
        <v>2</v>
      </c>
      <c r="H2241" s="19">
        <v>5</v>
      </c>
      <c r="I2241" s="19">
        <v>2</v>
      </c>
      <c r="J2241" s="19">
        <v>4</v>
      </c>
      <c r="K2241" s="20">
        <f>ROUND(1+(SUMPRODUCT(INDEX(CachTinhDiem!$B$8:$E$11,MATCH($B2241,CachTinhDiem!$A$8:$A$11,0),0),$G2241:$J2241)-1)*9/4,1)</f>
        <v>7.3</v>
      </c>
      <c r="L2241" s="20">
        <f>ROUND(1+(INDEX(CachTinhDiem!$B$15:$E$20,MATCH($C2241,CachTinhDiem!$A$15:$A$20,0),MATCH($B2241,CachTinhDiem!$B$14:$E$14,0))-1)*9/4,1)</f>
        <v>7.8</v>
      </c>
      <c r="M2241" s="19">
        <f t="shared" si="34"/>
        <v>1</v>
      </c>
      <c r="N2241" s="23">
        <f>MAX(0,1-M2241*CachTinhDiem!$B$25)</f>
        <v>0.9</v>
      </c>
      <c r="O2241" s="20">
        <f>ROUND((CachTinhDiem!$B$23*K2241+CachTinhDiem!$B$24*L2241)*N2241,1)</f>
        <v>6.7</v>
      </c>
      <c r="P2241" s="19" t="s">
        <v>3225</v>
      </c>
    </row>
    <row r="2242" spans="1:16" ht="15" customHeight="1" x14ac:dyDescent="0.35">
      <c r="A2242" s="18" t="s">
        <v>2636</v>
      </c>
      <c r="B2242" s="18" t="s">
        <v>3228</v>
      </c>
      <c r="C2242" s="18" t="s">
        <v>115</v>
      </c>
      <c r="D2242" s="19">
        <v>16</v>
      </c>
      <c r="E2242" s="19">
        <v>36</v>
      </c>
      <c r="F2242" s="19">
        <v>20</v>
      </c>
      <c r="G2242" s="19">
        <v>2</v>
      </c>
      <c r="H2242" s="19">
        <v>3</v>
      </c>
      <c r="I2242" s="19">
        <v>4</v>
      </c>
      <c r="J2242" s="19">
        <v>3</v>
      </c>
      <c r="K2242" s="20">
        <f>ROUND(1+(SUMPRODUCT(INDEX(CachTinhDiem!$B$8:$E$11,MATCH($B2242,CachTinhDiem!$A$8:$A$11,0),0),$G2242:$J2242)-1)*9/4,1)</f>
        <v>6</v>
      </c>
      <c r="L2242" s="20">
        <f>ROUND(1+(INDEX(CachTinhDiem!$B$15:$E$20,MATCH($C2242,CachTinhDiem!$A$15:$A$20,0),MATCH($B2242,CachTinhDiem!$B$14:$E$14,0))-1)*9/4,1)</f>
        <v>5.5</v>
      </c>
      <c r="M2242" s="19">
        <f t="shared" ref="M2242:M2305" si="35">MAX(0,$D2242-$F2242,$F2242-$E2242)</f>
        <v>0</v>
      </c>
      <c r="N2242" s="23">
        <f>MAX(0,1-M2242*CachTinhDiem!$B$25)</f>
        <v>1</v>
      </c>
      <c r="O2242" s="20">
        <f>ROUND((CachTinhDiem!$B$23*K2242+CachTinhDiem!$B$24*L2242)*N2242,1)</f>
        <v>5.9</v>
      </c>
      <c r="P2242" s="19" t="s">
        <v>3227</v>
      </c>
    </row>
    <row r="2243" spans="1:16" ht="15" customHeight="1" x14ac:dyDescent="0.35">
      <c r="A2243" s="18" t="s">
        <v>2263</v>
      </c>
      <c r="B2243" s="18" t="s">
        <v>3229</v>
      </c>
      <c r="C2243" s="18" t="s">
        <v>138</v>
      </c>
      <c r="D2243" s="19">
        <v>24</v>
      </c>
      <c r="E2243" s="19">
        <v>40</v>
      </c>
      <c r="F2243" s="19">
        <v>28</v>
      </c>
      <c r="G2243" s="19">
        <v>2</v>
      </c>
      <c r="H2243" s="19">
        <v>5</v>
      </c>
      <c r="I2243" s="19">
        <v>5</v>
      </c>
      <c r="J2243" s="19">
        <v>3</v>
      </c>
      <c r="K2243" s="20">
        <f>ROUND(1+(SUMPRODUCT(INDEX(CachTinhDiem!$B$8:$E$11,MATCH($B2243,CachTinhDiem!$A$8:$A$11,0),0),$G2243:$J2243)-1)*9/4,1)</f>
        <v>8</v>
      </c>
      <c r="L2243" s="20">
        <f>ROUND(1+(INDEX(CachTinhDiem!$B$15:$E$20,MATCH($C2243,CachTinhDiem!$A$15:$A$20,0),MATCH($B2243,CachTinhDiem!$B$14:$E$14,0))-1)*9/4,1)</f>
        <v>7.8</v>
      </c>
      <c r="M2243" s="19">
        <f t="shared" si="35"/>
        <v>0</v>
      </c>
      <c r="N2243" s="23">
        <f>MAX(0,1-M2243*CachTinhDiem!$B$25)</f>
        <v>1</v>
      </c>
      <c r="O2243" s="20">
        <f>ROUND((CachTinhDiem!$B$23*K2243+CachTinhDiem!$B$24*L2243)*N2243,1)</f>
        <v>7.9</v>
      </c>
      <c r="P2243" s="19" t="s">
        <v>3225</v>
      </c>
    </row>
    <row r="2244" spans="1:16" ht="15" customHeight="1" x14ac:dyDescent="0.35">
      <c r="A2244" s="18" t="s">
        <v>2326</v>
      </c>
      <c r="B2244" s="18" t="s">
        <v>3228</v>
      </c>
      <c r="C2244" s="18" t="s">
        <v>110</v>
      </c>
      <c r="D2244" s="19">
        <v>22</v>
      </c>
      <c r="E2244" s="19">
        <v>37</v>
      </c>
      <c r="F2244" s="19">
        <v>12</v>
      </c>
      <c r="G2244" s="19">
        <v>2</v>
      </c>
      <c r="H2244" s="19">
        <v>5</v>
      </c>
      <c r="I2244" s="19">
        <v>2</v>
      </c>
      <c r="J2244" s="19">
        <v>4</v>
      </c>
      <c r="K2244" s="20">
        <f>ROUND(1+(SUMPRODUCT(INDEX(CachTinhDiem!$B$8:$E$11,MATCH($B2244,CachTinhDiem!$A$8:$A$11,0),0),$G2244:$J2244)-1)*9/4,1)</f>
        <v>7.3</v>
      </c>
      <c r="L2244" s="20">
        <f>ROUND(1+(INDEX(CachTinhDiem!$B$15:$E$20,MATCH($C2244,CachTinhDiem!$A$15:$A$20,0),MATCH($B2244,CachTinhDiem!$B$14:$E$14,0))-1)*9/4,1)</f>
        <v>7.8</v>
      </c>
      <c r="M2244" s="19">
        <f t="shared" si="35"/>
        <v>10</v>
      </c>
      <c r="N2244" s="23">
        <f>MAX(0,1-M2244*CachTinhDiem!$B$25)</f>
        <v>0</v>
      </c>
      <c r="O2244" s="20">
        <f>ROUND((CachTinhDiem!$B$23*K2244+CachTinhDiem!$B$24*L2244)*N2244,1)</f>
        <v>0</v>
      </c>
      <c r="P2244" s="19" t="s">
        <v>3227</v>
      </c>
    </row>
    <row r="2245" spans="1:16" ht="15" customHeight="1" x14ac:dyDescent="0.35">
      <c r="A2245" s="18" t="s">
        <v>2596</v>
      </c>
      <c r="B2245" s="18" t="s">
        <v>3228</v>
      </c>
      <c r="C2245" s="18" t="s">
        <v>90</v>
      </c>
      <c r="D2245" s="19">
        <v>5</v>
      </c>
      <c r="E2245" s="19">
        <v>21</v>
      </c>
      <c r="F2245" s="19">
        <v>21</v>
      </c>
      <c r="G2245" s="19">
        <v>4</v>
      </c>
      <c r="H2245" s="19">
        <v>1</v>
      </c>
      <c r="I2245" s="19">
        <v>3</v>
      </c>
      <c r="J2245" s="19">
        <v>3</v>
      </c>
      <c r="K2245" s="20">
        <f>ROUND(1+(SUMPRODUCT(INDEX(CachTinhDiem!$B$8:$E$11,MATCH($B2245,CachTinhDiem!$A$8:$A$11,0),0),$G2245:$J2245)-1)*9/4,1)</f>
        <v>4.5999999999999996</v>
      </c>
      <c r="L2245" s="20">
        <f>ROUND(1+(INDEX(CachTinhDiem!$B$15:$E$20,MATCH($C2245,CachTinhDiem!$A$15:$A$20,0),MATCH($B2245,CachTinhDiem!$B$14:$E$14,0))-1)*9/4,1)</f>
        <v>3.3</v>
      </c>
      <c r="M2245" s="19">
        <f t="shared" si="35"/>
        <v>0</v>
      </c>
      <c r="N2245" s="23">
        <f>MAX(0,1-M2245*CachTinhDiem!$B$25)</f>
        <v>1</v>
      </c>
      <c r="O2245" s="20">
        <f>ROUND((CachTinhDiem!$B$23*K2245+CachTinhDiem!$B$24*L2245)*N2245,1)</f>
        <v>4.2</v>
      </c>
      <c r="P2245" s="19" t="s">
        <v>3227</v>
      </c>
    </row>
    <row r="2246" spans="1:16" ht="15" customHeight="1" x14ac:dyDescent="0.35">
      <c r="A2246" s="18" t="s">
        <v>1944</v>
      </c>
      <c r="B2246" s="18" t="s">
        <v>3228</v>
      </c>
      <c r="C2246" s="18" t="s">
        <v>110</v>
      </c>
      <c r="D2246" s="19">
        <v>18</v>
      </c>
      <c r="E2246" s="19">
        <v>36</v>
      </c>
      <c r="F2246" s="19">
        <v>29</v>
      </c>
      <c r="G2246" s="19">
        <v>2</v>
      </c>
      <c r="H2246" s="19">
        <v>4</v>
      </c>
      <c r="I2246" s="19">
        <v>2</v>
      </c>
      <c r="J2246" s="19">
        <v>4</v>
      </c>
      <c r="K2246" s="20">
        <f>ROUND(1+(SUMPRODUCT(INDEX(CachTinhDiem!$B$8:$E$11,MATCH($B2246,CachTinhDiem!$A$8:$A$11,0),0),$G2246:$J2246)-1)*9/4,1)</f>
        <v>6.9</v>
      </c>
      <c r="L2246" s="20">
        <f>ROUND(1+(INDEX(CachTinhDiem!$B$15:$E$20,MATCH($C2246,CachTinhDiem!$A$15:$A$20,0),MATCH($B2246,CachTinhDiem!$B$14:$E$14,0))-1)*9/4,1)</f>
        <v>7.8</v>
      </c>
      <c r="M2246" s="19">
        <f t="shared" si="35"/>
        <v>0</v>
      </c>
      <c r="N2246" s="23">
        <f>MAX(0,1-M2246*CachTinhDiem!$B$25)</f>
        <v>1</v>
      </c>
      <c r="O2246" s="20">
        <f>ROUND((CachTinhDiem!$B$23*K2246+CachTinhDiem!$B$24*L2246)*N2246,1)</f>
        <v>7.2</v>
      </c>
      <c r="P2246" s="19" t="s">
        <v>3227</v>
      </c>
    </row>
    <row r="2247" spans="1:16" ht="15" customHeight="1" x14ac:dyDescent="0.35">
      <c r="A2247" s="18" t="s">
        <v>700</v>
      </c>
      <c r="B2247" s="18" t="s">
        <v>3228</v>
      </c>
      <c r="C2247" s="18" t="s">
        <v>103</v>
      </c>
      <c r="D2247" s="19">
        <v>8</v>
      </c>
      <c r="E2247" s="19">
        <v>22</v>
      </c>
      <c r="F2247" s="19">
        <v>40</v>
      </c>
      <c r="G2247" s="19">
        <v>4</v>
      </c>
      <c r="H2247" s="19">
        <v>2</v>
      </c>
      <c r="I2247" s="19">
        <v>3</v>
      </c>
      <c r="J2247" s="19">
        <v>5</v>
      </c>
      <c r="K2247" s="20">
        <f>ROUND(1+(SUMPRODUCT(INDEX(CachTinhDiem!$B$8:$E$11,MATCH($B2247,CachTinhDiem!$A$8:$A$11,0),0),$G2247:$J2247)-1)*9/4,1)</f>
        <v>7.8</v>
      </c>
      <c r="L2247" s="20">
        <f>ROUND(1+(INDEX(CachTinhDiem!$B$15:$E$20,MATCH($C2247,CachTinhDiem!$A$15:$A$20,0),MATCH($B2247,CachTinhDiem!$B$14:$E$14,0))-1)*9/4,1)</f>
        <v>10</v>
      </c>
      <c r="M2247" s="19">
        <f t="shared" si="35"/>
        <v>18</v>
      </c>
      <c r="N2247" s="23">
        <f>MAX(0,1-M2247*CachTinhDiem!$B$25)</f>
        <v>0</v>
      </c>
      <c r="O2247" s="20">
        <f>ROUND((CachTinhDiem!$B$23*K2247+CachTinhDiem!$B$24*L2247)*N2247,1)</f>
        <v>0</v>
      </c>
      <c r="P2247" s="19" t="s">
        <v>3227</v>
      </c>
    </row>
    <row r="2248" spans="1:16" ht="15" customHeight="1" x14ac:dyDescent="0.35">
      <c r="A2248" s="18" t="s">
        <v>2352</v>
      </c>
      <c r="B2248" s="18" t="s">
        <v>3224</v>
      </c>
      <c r="C2248" s="18" t="s">
        <v>103</v>
      </c>
      <c r="D2248" s="19">
        <v>16</v>
      </c>
      <c r="E2248" s="19">
        <v>31</v>
      </c>
      <c r="F2248" s="19">
        <v>39</v>
      </c>
      <c r="G2248" s="19">
        <v>2</v>
      </c>
      <c r="H2248" s="19">
        <v>3</v>
      </c>
      <c r="I2248" s="19">
        <v>2</v>
      </c>
      <c r="J2248" s="19">
        <v>5</v>
      </c>
      <c r="K2248" s="20">
        <f>ROUND(1+(SUMPRODUCT(INDEX(CachTinhDiem!$B$8:$E$11,MATCH($B2248,CachTinhDiem!$A$8:$A$11,0),0),$G2248:$J2248)-1)*9/4,1)</f>
        <v>4.4000000000000004</v>
      </c>
      <c r="L2248" s="20">
        <f>ROUND(1+(INDEX(CachTinhDiem!$B$15:$E$20,MATCH($C2248,CachTinhDiem!$A$15:$A$20,0),MATCH($B2248,CachTinhDiem!$B$14:$E$14,0))-1)*9/4,1)</f>
        <v>3.3</v>
      </c>
      <c r="M2248" s="19">
        <f t="shared" si="35"/>
        <v>8</v>
      </c>
      <c r="N2248" s="23">
        <f>MAX(0,1-M2248*CachTinhDiem!$B$25)</f>
        <v>0.19999999999999996</v>
      </c>
      <c r="O2248" s="20">
        <f>ROUND((CachTinhDiem!$B$23*K2248+CachTinhDiem!$B$24*L2248)*N2248,1)</f>
        <v>0.8</v>
      </c>
      <c r="P2248" s="19" t="s">
        <v>3227</v>
      </c>
    </row>
    <row r="2249" spans="1:16" ht="15" customHeight="1" x14ac:dyDescent="0.35">
      <c r="A2249" s="18" t="s">
        <v>1607</v>
      </c>
      <c r="B2249" s="18" t="s">
        <v>3228</v>
      </c>
      <c r="C2249" s="18" t="s">
        <v>138</v>
      </c>
      <c r="D2249" s="19">
        <v>5</v>
      </c>
      <c r="E2249" s="19">
        <v>10</v>
      </c>
      <c r="F2249" s="19">
        <v>39</v>
      </c>
      <c r="G2249" s="19">
        <v>4</v>
      </c>
      <c r="H2249" s="19">
        <v>1</v>
      </c>
      <c r="I2249" s="19">
        <v>4</v>
      </c>
      <c r="J2249" s="19">
        <v>2</v>
      </c>
      <c r="K2249" s="20">
        <f>ROUND(1+(SUMPRODUCT(INDEX(CachTinhDiem!$B$8:$E$11,MATCH($B2249,CachTinhDiem!$A$8:$A$11,0),0),$G2249:$J2249)-1)*9/4,1)</f>
        <v>3.7</v>
      </c>
      <c r="L2249" s="20">
        <f>ROUND(1+(INDEX(CachTinhDiem!$B$15:$E$20,MATCH($C2249,CachTinhDiem!$A$15:$A$20,0),MATCH($B2249,CachTinhDiem!$B$14:$E$14,0))-1)*9/4,1)</f>
        <v>1</v>
      </c>
      <c r="M2249" s="19">
        <f t="shared" si="35"/>
        <v>29</v>
      </c>
      <c r="N2249" s="23">
        <f>MAX(0,1-M2249*CachTinhDiem!$B$25)</f>
        <v>0</v>
      </c>
      <c r="O2249" s="20">
        <f>ROUND((CachTinhDiem!$B$23*K2249+CachTinhDiem!$B$24*L2249)*N2249,1)</f>
        <v>0</v>
      </c>
      <c r="P2249" s="19" t="s">
        <v>3227</v>
      </c>
    </row>
    <row r="2250" spans="1:16" ht="15" customHeight="1" x14ac:dyDescent="0.35">
      <c r="A2250" s="18" t="s">
        <v>1327</v>
      </c>
      <c r="B2250" s="18" t="s">
        <v>3226</v>
      </c>
      <c r="C2250" s="18" t="s">
        <v>90</v>
      </c>
      <c r="D2250" s="19">
        <v>5</v>
      </c>
      <c r="E2250" s="19">
        <v>19</v>
      </c>
      <c r="F2250" s="19">
        <v>37</v>
      </c>
      <c r="G2250" s="19">
        <v>4</v>
      </c>
      <c r="H2250" s="19">
        <v>1</v>
      </c>
      <c r="I2250" s="19">
        <v>2</v>
      </c>
      <c r="J2250" s="19">
        <v>2</v>
      </c>
      <c r="K2250" s="20">
        <f>ROUND(1+(SUMPRODUCT(INDEX(CachTinhDiem!$B$8:$E$11,MATCH($B2250,CachTinhDiem!$A$8:$A$11,0),0),$G2250:$J2250)-1)*9/4,1)</f>
        <v>2.6</v>
      </c>
      <c r="L2250" s="20">
        <f>ROUND(1+(INDEX(CachTinhDiem!$B$15:$E$20,MATCH($C2250,CachTinhDiem!$A$15:$A$20,0),MATCH($B2250,CachTinhDiem!$B$14:$E$14,0))-1)*9/4,1)</f>
        <v>7.8</v>
      </c>
      <c r="M2250" s="19">
        <f t="shared" si="35"/>
        <v>18</v>
      </c>
      <c r="N2250" s="23">
        <f>MAX(0,1-M2250*CachTinhDiem!$B$25)</f>
        <v>0</v>
      </c>
      <c r="O2250" s="20">
        <f>ROUND((CachTinhDiem!$B$23*K2250+CachTinhDiem!$B$24*L2250)*N2250,1)</f>
        <v>0</v>
      </c>
      <c r="P2250" s="19" t="s">
        <v>3227</v>
      </c>
    </row>
    <row r="2251" spans="1:16" ht="15" customHeight="1" x14ac:dyDescent="0.35">
      <c r="A2251" s="18" t="s">
        <v>3081</v>
      </c>
      <c r="B2251" s="18" t="s">
        <v>3229</v>
      </c>
      <c r="C2251" s="18" t="s">
        <v>115</v>
      </c>
      <c r="D2251" s="19">
        <v>21</v>
      </c>
      <c r="E2251" s="19">
        <v>40</v>
      </c>
      <c r="F2251" s="19">
        <v>38</v>
      </c>
      <c r="G2251" s="19">
        <v>1</v>
      </c>
      <c r="H2251" s="19">
        <v>2</v>
      </c>
      <c r="I2251" s="19">
        <v>5</v>
      </c>
      <c r="J2251" s="19">
        <v>3</v>
      </c>
      <c r="K2251" s="20">
        <f>ROUND(1+(SUMPRODUCT(INDEX(CachTinhDiem!$B$8:$E$11,MATCH($B2251,CachTinhDiem!$A$8:$A$11,0),0),$G2251:$J2251)-1)*9/4,1)</f>
        <v>5.7</v>
      </c>
      <c r="L2251" s="20">
        <f>ROUND(1+(INDEX(CachTinhDiem!$B$15:$E$20,MATCH($C2251,CachTinhDiem!$A$15:$A$20,0),MATCH($B2251,CachTinhDiem!$B$14:$E$14,0))-1)*9/4,1)</f>
        <v>10</v>
      </c>
      <c r="M2251" s="19">
        <f t="shared" si="35"/>
        <v>0</v>
      </c>
      <c r="N2251" s="23">
        <f>MAX(0,1-M2251*CachTinhDiem!$B$25)</f>
        <v>1</v>
      </c>
      <c r="O2251" s="20">
        <f>ROUND((CachTinhDiem!$B$23*K2251+CachTinhDiem!$B$24*L2251)*N2251,1)</f>
        <v>7</v>
      </c>
      <c r="P2251" s="19" t="s">
        <v>3227</v>
      </c>
    </row>
    <row r="2252" spans="1:16" ht="15" customHeight="1" x14ac:dyDescent="0.35">
      <c r="A2252" s="18" t="s">
        <v>908</v>
      </c>
      <c r="B2252" s="18" t="s">
        <v>3228</v>
      </c>
      <c r="C2252" s="18" t="s">
        <v>90</v>
      </c>
      <c r="D2252" s="19">
        <v>8</v>
      </c>
      <c r="E2252" s="19">
        <v>21</v>
      </c>
      <c r="F2252" s="19">
        <v>23</v>
      </c>
      <c r="G2252" s="19">
        <v>4</v>
      </c>
      <c r="H2252" s="19">
        <v>3</v>
      </c>
      <c r="I2252" s="19">
        <v>4</v>
      </c>
      <c r="J2252" s="19">
        <v>3</v>
      </c>
      <c r="K2252" s="20">
        <f>ROUND(1+(SUMPRODUCT(INDEX(CachTinhDiem!$B$8:$E$11,MATCH($B2252,CachTinhDiem!$A$8:$A$11,0),0),$G2252:$J2252)-1)*9/4,1)</f>
        <v>6</v>
      </c>
      <c r="L2252" s="20">
        <f>ROUND(1+(INDEX(CachTinhDiem!$B$15:$E$20,MATCH($C2252,CachTinhDiem!$A$15:$A$20,0),MATCH($B2252,CachTinhDiem!$B$14:$E$14,0))-1)*9/4,1)</f>
        <v>3.3</v>
      </c>
      <c r="M2252" s="19">
        <f t="shared" si="35"/>
        <v>2</v>
      </c>
      <c r="N2252" s="23">
        <f>MAX(0,1-M2252*CachTinhDiem!$B$25)</f>
        <v>0.8</v>
      </c>
      <c r="O2252" s="20">
        <f>ROUND((CachTinhDiem!$B$23*K2252+CachTinhDiem!$B$24*L2252)*N2252,1)</f>
        <v>4.2</v>
      </c>
      <c r="P2252" s="19" t="s">
        <v>3227</v>
      </c>
    </row>
    <row r="2253" spans="1:16" ht="15" customHeight="1" x14ac:dyDescent="0.35">
      <c r="A2253" s="18" t="s">
        <v>2775</v>
      </c>
      <c r="B2253" s="18" t="s">
        <v>3226</v>
      </c>
      <c r="C2253" s="18" t="s">
        <v>103</v>
      </c>
      <c r="D2253" s="19">
        <v>5</v>
      </c>
      <c r="E2253" s="19">
        <v>20</v>
      </c>
      <c r="F2253" s="19">
        <v>8</v>
      </c>
      <c r="G2253" s="19">
        <v>4</v>
      </c>
      <c r="H2253" s="19">
        <v>1</v>
      </c>
      <c r="I2253" s="19">
        <v>2</v>
      </c>
      <c r="J2253" s="19">
        <v>4</v>
      </c>
      <c r="K2253" s="20">
        <f>ROUND(1+(SUMPRODUCT(INDEX(CachTinhDiem!$B$8:$E$11,MATCH($B2253,CachTinhDiem!$A$8:$A$11,0),0),$G2253:$J2253)-1)*9/4,1)</f>
        <v>3.5</v>
      </c>
      <c r="L2253" s="20">
        <f>ROUND(1+(INDEX(CachTinhDiem!$B$15:$E$20,MATCH($C2253,CachTinhDiem!$A$15:$A$20,0),MATCH($B2253,CachTinhDiem!$B$14:$E$14,0))-1)*9/4,1)</f>
        <v>3.3</v>
      </c>
      <c r="M2253" s="19">
        <f t="shared" si="35"/>
        <v>0</v>
      </c>
      <c r="N2253" s="23">
        <f>MAX(0,1-M2253*CachTinhDiem!$B$25)</f>
        <v>1</v>
      </c>
      <c r="O2253" s="20">
        <f>ROUND((CachTinhDiem!$B$23*K2253+CachTinhDiem!$B$24*L2253)*N2253,1)</f>
        <v>3.4</v>
      </c>
      <c r="P2253" s="19" t="s">
        <v>3227</v>
      </c>
    </row>
    <row r="2254" spans="1:16" ht="15" customHeight="1" x14ac:dyDescent="0.35">
      <c r="A2254" s="18" t="s">
        <v>3178</v>
      </c>
      <c r="B2254" s="18" t="s">
        <v>3226</v>
      </c>
      <c r="C2254" s="18" t="s">
        <v>138</v>
      </c>
      <c r="D2254" s="19">
        <v>20</v>
      </c>
      <c r="E2254" s="19">
        <v>40</v>
      </c>
      <c r="F2254" s="19">
        <v>37</v>
      </c>
      <c r="G2254" s="19">
        <v>2</v>
      </c>
      <c r="H2254" s="19">
        <v>5</v>
      </c>
      <c r="I2254" s="19">
        <v>5</v>
      </c>
      <c r="J2254" s="19">
        <v>2</v>
      </c>
      <c r="K2254" s="20">
        <f>ROUND(1+(SUMPRODUCT(INDEX(CachTinhDiem!$B$8:$E$11,MATCH($B2254,CachTinhDiem!$A$8:$A$11,0),0),$G2254:$J2254)-1)*9/4,1)</f>
        <v>8.6999999999999993</v>
      </c>
      <c r="L2254" s="20">
        <f>ROUND(1+(INDEX(CachTinhDiem!$B$15:$E$20,MATCH($C2254,CachTinhDiem!$A$15:$A$20,0),MATCH($B2254,CachTinhDiem!$B$14:$E$14,0))-1)*9/4,1)</f>
        <v>7.8</v>
      </c>
      <c r="M2254" s="19">
        <f t="shared" si="35"/>
        <v>0</v>
      </c>
      <c r="N2254" s="23">
        <f>MAX(0,1-M2254*CachTinhDiem!$B$25)</f>
        <v>1</v>
      </c>
      <c r="O2254" s="20">
        <f>ROUND((CachTinhDiem!$B$23*K2254+CachTinhDiem!$B$24*L2254)*N2254,1)</f>
        <v>8.4</v>
      </c>
      <c r="P2254" s="19" t="s">
        <v>3227</v>
      </c>
    </row>
    <row r="2255" spans="1:16" ht="15" customHeight="1" x14ac:dyDescent="0.35">
      <c r="A2255" s="18" t="s">
        <v>2279</v>
      </c>
      <c r="B2255" s="18" t="s">
        <v>3228</v>
      </c>
      <c r="C2255" s="18" t="s">
        <v>103</v>
      </c>
      <c r="D2255" s="19">
        <v>15</v>
      </c>
      <c r="E2255" s="19">
        <v>33</v>
      </c>
      <c r="F2255" s="19">
        <v>18</v>
      </c>
      <c r="G2255" s="19">
        <v>3</v>
      </c>
      <c r="H2255" s="19">
        <v>2</v>
      </c>
      <c r="I2255" s="19">
        <v>3</v>
      </c>
      <c r="J2255" s="19">
        <v>4</v>
      </c>
      <c r="K2255" s="20">
        <f>ROUND(1+(SUMPRODUCT(INDEX(CachTinhDiem!$B$8:$E$11,MATCH($B2255,CachTinhDiem!$A$8:$A$11,0),0),$G2255:$J2255)-1)*9/4,1)</f>
        <v>6.4</v>
      </c>
      <c r="L2255" s="20">
        <f>ROUND(1+(INDEX(CachTinhDiem!$B$15:$E$20,MATCH($C2255,CachTinhDiem!$A$15:$A$20,0),MATCH($B2255,CachTinhDiem!$B$14:$E$14,0))-1)*9/4,1)</f>
        <v>10</v>
      </c>
      <c r="M2255" s="19">
        <f t="shared" si="35"/>
        <v>0</v>
      </c>
      <c r="N2255" s="23">
        <f>MAX(0,1-M2255*CachTinhDiem!$B$25)</f>
        <v>1</v>
      </c>
      <c r="O2255" s="20">
        <f>ROUND((CachTinhDiem!$B$23*K2255+CachTinhDiem!$B$24*L2255)*N2255,1)</f>
        <v>7.5</v>
      </c>
      <c r="P2255" s="19" t="s">
        <v>3227</v>
      </c>
    </row>
    <row r="2256" spans="1:16" ht="15" customHeight="1" x14ac:dyDescent="0.35">
      <c r="A2256" s="18" t="s">
        <v>1333</v>
      </c>
      <c r="B2256" s="18" t="s">
        <v>3229</v>
      </c>
      <c r="C2256" s="18" t="s">
        <v>90</v>
      </c>
      <c r="D2256" s="19">
        <v>6</v>
      </c>
      <c r="E2256" s="19">
        <v>20</v>
      </c>
      <c r="F2256" s="19">
        <v>19</v>
      </c>
      <c r="G2256" s="19">
        <v>4</v>
      </c>
      <c r="H2256" s="19">
        <v>2</v>
      </c>
      <c r="I2256" s="19">
        <v>3</v>
      </c>
      <c r="J2256" s="19">
        <v>1</v>
      </c>
      <c r="K2256" s="20">
        <f>ROUND(1+(SUMPRODUCT(INDEX(CachTinhDiem!$B$8:$E$11,MATCH($B2256,CachTinhDiem!$A$8:$A$11,0),0),$G2256:$J2256)-1)*9/4,1)</f>
        <v>3.7</v>
      </c>
      <c r="L2256" s="20">
        <f>ROUND(1+(INDEX(CachTinhDiem!$B$15:$E$20,MATCH($C2256,CachTinhDiem!$A$15:$A$20,0),MATCH($B2256,CachTinhDiem!$B$14:$E$14,0))-1)*9/4,1)</f>
        <v>7.8</v>
      </c>
      <c r="M2256" s="19">
        <f t="shared" si="35"/>
        <v>0</v>
      </c>
      <c r="N2256" s="23">
        <f>MAX(0,1-M2256*CachTinhDiem!$B$25)</f>
        <v>1</v>
      </c>
      <c r="O2256" s="20">
        <f>ROUND((CachTinhDiem!$B$23*K2256+CachTinhDiem!$B$24*L2256)*N2256,1)</f>
        <v>4.9000000000000004</v>
      </c>
      <c r="P2256" s="19" t="s">
        <v>3227</v>
      </c>
    </row>
    <row r="2257" spans="1:16" ht="15" customHeight="1" x14ac:dyDescent="0.35">
      <c r="A2257" s="18" t="s">
        <v>2215</v>
      </c>
      <c r="B2257" s="18" t="s">
        <v>3224</v>
      </c>
      <c r="C2257" s="18" t="s">
        <v>150</v>
      </c>
      <c r="D2257" s="19">
        <v>18</v>
      </c>
      <c r="E2257" s="19">
        <v>36</v>
      </c>
      <c r="F2257" s="19">
        <v>20</v>
      </c>
      <c r="G2257" s="19">
        <v>2</v>
      </c>
      <c r="H2257" s="19">
        <v>4</v>
      </c>
      <c r="I2257" s="19">
        <v>3</v>
      </c>
      <c r="J2257" s="19">
        <v>4</v>
      </c>
      <c r="K2257" s="20">
        <f>ROUND(1+(SUMPRODUCT(INDEX(CachTinhDiem!$B$8:$E$11,MATCH($B2257,CachTinhDiem!$A$8:$A$11,0),0),$G2257:$J2257)-1)*9/4,1)</f>
        <v>5.7</v>
      </c>
      <c r="L2257" s="20">
        <f>ROUND(1+(INDEX(CachTinhDiem!$B$15:$E$20,MATCH($C2257,CachTinhDiem!$A$15:$A$20,0),MATCH($B2257,CachTinhDiem!$B$14:$E$14,0))-1)*9/4,1)</f>
        <v>3.3</v>
      </c>
      <c r="M2257" s="19">
        <f t="shared" si="35"/>
        <v>0</v>
      </c>
      <c r="N2257" s="23">
        <f>MAX(0,1-M2257*CachTinhDiem!$B$25)</f>
        <v>1</v>
      </c>
      <c r="O2257" s="20">
        <f>ROUND((CachTinhDiem!$B$23*K2257+CachTinhDiem!$B$24*L2257)*N2257,1)</f>
        <v>5</v>
      </c>
      <c r="P2257" s="19" t="s">
        <v>3227</v>
      </c>
    </row>
    <row r="2258" spans="1:16" ht="15" customHeight="1" x14ac:dyDescent="0.35">
      <c r="A2258" s="18" t="s">
        <v>1767</v>
      </c>
      <c r="B2258" s="18" t="s">
        <v>3229</v>
      </c>
      <c r="C2258" s="18" t="s">
        <v>115</v>
      </c>
      <c r="D2258" s="19">
        <v>6</v>
      </c>
      <c r="E2258" s="19">
        <v>20</v>
      </c>
      <c r="F2258" s="19">
        <v>15</v>
      </c>
      <c r="G2258" s="19">
        <v>4</v>
      </c>
      <c r="H2258" s="19">
        <v>2</v>
      </c>
      <c r="I2258" s="19">
        <v>2</v>
      </c>
      <c r="J2258" s="19">
        <v>1</v>
      </c>
      <c r="K2258" s="20">
        <f>ROUND(1+(SUMPRODUCT(INDEX(CachTinhDiem!$B$8:$E$11,MATCH($B2258,CachTinhDiem!$A$8:$A$11,0),0),$G2258:$J2258)-1)*9/4,1)</f>
        <v>3</v>
      </c>
      <c r="L2258" s="20">
        <f>ROUND(1+(INDEX(CachTinhDiem!$B$15:$E$20,MATCH($C2258,CachTinhDiem!$A$15:$A$20,0),MATCH($B2258,CachTinhDiem!$B$14:$E$14,0))-1)*9/4,1)</f>
        <v>10</v>
      </c>
      <c r="M2258" s="19">
        <f t="shared" si="35"/>
        <v>0</v>
      </c>
      <c r="N2258" s="23">
        <f>MAX(0,1-M2258*CachTinhDiem!$B$25)</f>
        <v>1</v>
      </c>
      <c r="O2258" s="20">
        <f>ROUND((CachTinhDiem!$B$23*K2258+CachTinhDiem!$B$24*L2258)*N2258,1)</f>
        <v>5.0999999999999996</v>
      </c>
      <c r="P2258" s="19" t="s">
        <v>3227</v>
      </c>
    </row>
    <row r="2259" spans="1:16" ht="15" customHeight="1" x14ac:dyDescent="0.35">
      <c r="A2259" s="18" t="s">
        <v>2456</v>
      </c>
      <c r="B2259" s="18" t="s">
        <v>3229</v>
      </c>
      <c r="C2259" s="18" t="s">
        <v>115</v>
      </c>
      <c r="D2259" s="19">
        <v>19</v>
      </c>
      <c r="E2259" s="19">
        <v>36</v>
      </c>
      <c r="F2259" s="19">
        <v>28</v>
      </c>
      <c r="G2259" s="19">
        <v>2</v>
      </c>
      <c r="H2259" s="19">
        <v>5</v>
      </c>
      <c r="I2259" s="19">
        <v>3</v>
      </c>
      <c r="J2259" s="19">
        <v>4</v>
      </c>
      <c r="K2259" s="20">
        <f>ROUND(1+(SUMPRODUCT(INDEX(CachTinhDiem!$B$8:$E$11,MATCH($B2259,CachTinhDiem!$A$8:$A$11,0),0),$G2259:$J2259)-1)*9/4,1)</f>
        <v>7.3</v>
      </c>
      <c r="L2259" s="20">
        <f>ROUND(1+(INDEX(CachTinhDiem!$B$15:$E$20,MATCH($C2259,CachTinhDiem!$A$15:$A$20,0),MATCH($B2259,CachTinhDiem!$B$14:$E$14,0))-1)*9/4,1)</f>
        <v>10</v>
      </c>
      <c r="M2259" s="19">
        <f t="shared" si="35"/>
        <v>0</v>
      </c>
      <c r="N2259" s="23">
        <f>MAX(0,1-M2259*CachTinhDiem!$B$25)</f>
        <v>1</v>
      </c>
      <c r="O2259" s="20">
        <f>ROUND((CachTinhDiem!$B$23*K2259+CachTinhDiem!$B$24*L2259)*N2259,1)</f>
        <v>8.1</v>
      </c>
      <c r="P2259" s="19" t="s">
        <v>3227</v>
      </c>
    </row>
    <row r="2260" spans="1:16" ht="15" customHeight="1" x14ac:dyDescent="0.35">
      <c r="A2260" s="18" t="s">
        <v>2460</v>
      </c>
      <c r="B2260" s="18" t="s">
        <v>3224</v>
      </c>
      <c r="C2260" s="18" t="s">
        <v>103</v>
      </c>
      <c r="D2260" s="19">
        <v>17</v>
      </c>
      <c r="E2260" s="19">
        <v>35</v>
      </c>
      <c r="F2260" s="19">
        <v>25</v>
      </c>
      <c r="G2260" s="19">
        <v>2</v>
      </c>
      <c r="H2260" s="19">
        <v>3</v>
      </c>
      <c r="I2260" s="19">
        <v>2</v>
      </c>
      <c r="J2260" s="19">
        <v>5</v>
      </c>
      <c r="K2260" s="20">
        <f>ROUND(1+(SUMPRODUCT(INDEX(CachTinhDiem!$B$8:$E$11,MATCH($B2260,CachTinhDiem!$A$8:$A$11,0),0),$G2260:$J2260)-1)*9/4,1)</f>
        <v>4.4000000000000004</v>
      </c>
      <c r="L2260" s="20">
        <f>ROUND(1+(INDEX(CachTinhDiem!$B$15:$E$20,MATCH($C2260,CachTinhDiem!$A$15:$A$20,0),MATCH($B2260,CachTinhDiem!$B$14:$E$14,0))-1)*9/4,1)</f>
        <v>3.3</v>
      </c>
      <c r="M2260" s="19">
        <f t="shared" si="35"/>
        <v>0</v>
      </c>
      <c r="N2260" s="23">
        <f>MAX(0,1-M2260*CachTinhDiem!$B$25)</f>
        <v>1</v>
      </c>
      <c r="O2260" s="20">
        <f>ROUND((CachTinhDiem!$B$23*K2260+CachTinhDiem!$B$24*L2260)*N2260,1)</f>
        <v>4.0999999999999996</v>
      </c>
      <c r="P2260" s="19" t="s">
        <v>3227</v>
      </c>
    </row>
    <row r="2261" spans="1:16" ht="15" customHeight="1" x14ac:dyDescent="0.35">
      <c r="A2261" s="18" t="s">
        <v>788</v>
      </c>
      <c r="B2261" s="18" t="s">
        <v>3226</v>
      </c>
      <c r="C2261" s="18" t="s">
        <v>115</v>
      </c>
      <c r="D2261" s="19">
        <v>25</v>
      </c>
      <c r="E2261" s="19">
        <v>40</v>
      </c>
      <c r="F2261" s="19">
        <v>16</v>
      </c>
      <c r="G2261" s="19">
        <v>1</v>
      </c>
      <c r="H2261" s="19">
        <v>5</v>
      </c>
      <c r="I2261" s="19">
        <v>2</v>
      </c>
      <c r="J2261" s="19">
        <v>3</v>
      </c>
      <c r="K2261" s="20">
        <f>ROUND(1+(SUMPRODUCT(INDEX(CachTinhDiem!$B$8:$E$11,MATCH($B2261,CachTinhDiem!$A$8:$A$11,0),0),$G2261:$J2261)-1)*9/4,1)</f>
        <v>5.7</v>
      </c>
      <c r="L2261" s="20">
        <f>ROUND(1+(INDEX(CachTinhDiem!$B$15:$E$20,MATCH($C2261,CachTinhDiem!$A$15:$A$20,0),MATCH($B2261,CachTinhDiem!$B$14:$E$14,0))-1)*9/4,1)</f>
        <v>10</v>
      </c>
      <c r="M2261" s="19">
        <f t="shared" si="35"/>
        <v>9</v>
      </c>
      <c r="N2261" s="23">
        <f>MAX(0,1-M2261*CachTinhDiem!$B$25)</f>
        <v>9.9999999999999978E-2</v>
      </c>
      <c r="O2261" s="20">
        <f>ROUND((CachTinhDiem!$B$23*K2261+CachTinhDiem!$B$24*L2261)*N2261,1)</f>
        <v>0.7</v>
      </c>
      <c r="P2261" s="19" t="s">
        <v>3227</v>
      </c>
    </row>
    <row r="2262" spans="1:16" ht="15" customHeight="1" x14ac:dyDescent="0.35">
      <c r="A2262" s="18" t="s">
        <v>1102</v>
      </c>
      <c r="B2262" s="18" t="s">
        <v>3226</v>
      </c>
      <c r="C2262" s="18" t="s">
        <v>103</v>
      </c>
      <c r="D2262" s="19">
        <v>5</v>
      </c>
      <c r="E2262" s="19">
        <v>20</v>
      </c>
      <c r="F2262" s="19">
        <v>36</v>
      </c>
      <c r="G2262" s="19">
        <v>4</v>
      </c>
      <c r="H2262" s="19">
        <v>2</v>
      </c>
      <c r="I2262" s="19">
        <v>2</v>
      </c>
      <c r="J2262" s="19">
        <v>5</v>
      </c>
      <c r="K2262" s="20">
        <f>ROUND(1+(SUMPRODUCT(INDEX(CachTinhDiem!$B$8:$E$11,MATCH($B2262,CachTinhDiem!$A$8:$A$11,0),0),$G2262:$J2262)-1)*9/4,1)</f>
        <v>4.5999999999999996</v>
      </c>
      <c r="L2262" s="20">
        <f>ROUND(1+(INDEX(CachTinhDiem!$B$15:$E$20,MATCH($C2262,CachTinhDiem!$A$15:$A$20,0),MATCH($B2262,CachTinhDiem!$B$14:$E$14,0))-1)*9/4,1)</f>
        <v>3.3</v>
      </c>
      <c r="M2262" s="19">
        <f t="shared" si="35"/>
        <v>16</v>
      </c>
      <c r="N2262" s="23">
        <f>MAX(0,1-M2262*CachTinhDiem!$B$25)</f>
        <v>0</v>
      </c>
      <c r="O2262" s="20">
        <f>ROUND((CachTinhDiem!$B$23*K2262+CachTinhDiem!$B$24*L2262)*N2262,1)</f>
        <v>0</v>
      </c>
      <c r="P2262" s="19" t="s">
        <v>3227</v>
      </c>
    </row>
    <row r="2263" spans="1:16" ht="15" customHeight="1" x14ac:dyDescent="0.35">
      <c r="A2263" s="18" t="s">
        <v>535</v>
      </c>
      <c r="B2263" s="18" t="s">
        <v>3224</v>
      </c>
      <c r="C2263" s="18" t="s">
        <v>110</v>
      </c>
      <c r="D2263" s="19">
        <v>15</v>
      </c>
      <c r="E2263" s="19">
        <v>31</v>
      </c>
      <c r="F2263" s="19">
        <v>24</v>
      </c>
      <c r="G2263" s="19">
        <v>2</v>
      </c>
      <c r="H2263" s="19">
        <v>4</v>
      </c>
      <c r="I2263" s="19">
        <v>3</v>
      </c>
      <c r="J2263" s="19">
        <v>3</v>
      </c>
      <c r="K2263" s="20">
        <f>ROUND(1+(SUMPRODUCT(INDEX(CachTinhDiem!$B$8:$E$11,MATCH($B2263,CachTinhDiem!$A$8:$A$11,0),0),$G2263:$J2263)-1)*9/4,1)</f>
        <v>5.5</v>
      </c>
      <c r="L2263" s="20">
        <f>ROUND(1+(INDEX(CachTinhDiem!$B$15:$E$20,MATCH($C2263,CachTinhDiem!$A$15:$A$20,0),MATCH($B2263,CachTinhDiem!$B$14:$E$14,0))-1)*9/4,1)</f>
        <v>5.5</v>
      </c>
      <c r="M2263" s="19">
        <f t="shared" si="35"/>
        <v>0</v>
      </c>
      <c r="N2263" s="23">
        <f>MAX(0,1-M2263*CachTinhDiem!$B$25)</f>
        <v>1</v>
      </c>
      <c r="O2263" s="20">
        <f>ROUND((CachTinhDiem!$B$23*K2263+CachTinhDiem!$B$24*L2263)*N2263,1)</f>
        <v>5.5</v>
      </c>
      <c r="P2263" s="19" t="s">
        <v>3225</v>
      </c>
    </row>
    <row r="2264" spans="1:16" ht="15" customHeight="1" x14ac:dyDescent="0.35">
      <c r="A2264" s="18" t="s">
        <v>444</v>
      </c>
      <c r="B2264" s="18" t="s">
        <v>3226</v>
      </c>
      <c r="C2264" s="18" t="s">
        <v>103</v>
      </c>
      <c r="D2264" s="19">
        <v>5</v>
      </c>
      <c r="E2264" s="19">
        <v>16</v>
      </c>
      <c r="F2264" s="19">
        <v>15</v>
      </c>
      <c r="G2264" s="19">
        <v>4</v>
      </c>
      <c r="H2264" s="19">
        <v>1</v>
      </c>
      <c r="I2264" s="19">
        <v>2</v>
      </c>
      <c r="J2264" s="19">
        <v>4</v>
      </c>
      <c r="K2264" s="20">
        <f>ROUND(1+(SUMPRODUCT(INDEX(CachTinhDiem!$B$8:$E$11,MATCH($B2264,CachTinhDiem!$A$8:$A$11,0),0),$G2264:$J2264)-1)*9/4,1)</f>
        <v>3.5</v>
      </c>
      <c r="L2264" s="20">
        <f>ROUND(1+(INDEX(CachTinhDiem!$B$15:$E$20,MATCH($C2264,CachTinhDiem!$A$15:$A$20,0),MATCH($B2264,CachTinhDiem!$B$14:$E$14,0))-1)*9/4,1)</f>
        <v>3.3</v>
      </c>
      <c r="M2264" s="19">
        <f t="shared" si="35"/>
        <v>0</v>
      </c>
      <c r="N2264" s="23">
        <f>MAX(0,1-M2264*CachTinhDiem!$B$25)</f>
        <v>1</v>
      </c>
      <c r="O2264" s="20">
        <f>ROUND((CachTinhDiem!$B$23*K2264+CachTinhDiem!$B$24*L2264)*N2264,1)</f>
        <v>3.4</v>
      </c>
      <c r="P2264" s="19" t="s">
        <v>3227</v>
      </c>
    </row>
    <row r="2265" spans="1:16" ht="15" customHeight="1" x14ac:dyDescent="0.35">
      <c r="A2265" s="18" t="s">
        <v>3009</v>
      </c>
      <c r="B2265" s="18" t="s">
        <v>3228</v>
      </c>
      <c r="C2265" s="18" t="s">
        <v>150</v>
      </c>
      <c r="D2265" s="19">
        <v>26</v>
      </c>
      <c r="E2265" s="19">
        <v>40</v>
      </c>
      <c r="F2265" s="19">
        <v>10</v>
      </c>
      <c r="G2265" s="19">
        <v>1</v>
      </c>
      <c r="H2265" s="19">
        <v>5</v>
      </c>
      <c r="I2265" s="19">
        <v>3</v>
      </c>
      <c r="J2265" s="19">
        <v>3</v>
      </c>
      <c r="K2265" s="20">
        <f>ROUND(1+(SUMPRODUCT(INDEX(CachTinhDiem!$B$8:$E$11,MATCH($B2265,CachTinhDiem!$A$8:$A$11,0),0),$G2265:$J2265)-1)*9/4,1)</f>
        <v>6.4</v>
      </c>
      <c r="L2265" s="20">
        <f>ROUND(1+(INDEX(CachTinhDiem!$B$15:$E$20,MATCH($C2265,CachTinhDiem!$A$15:$A$20,0),MATCH($B2265,CachTinhDiem!$B$14:$E$14,0))-1)*9/4,1)</f>
        <v>5.5</v>
      </c>
      <c r="M2265" s="19">
        <f t="shared" si="35"/>
        <v>16</v>
      </c>
      <c r="N2265" s="23">
        <f>MAX(0,1-M2265*CachTinhDiem!$B$25)</f>
        <v>0</v>
      </c>
      <c r="O2265" s="20">
        <f>ROUND((CachTinhDiem!$B$23*K2265+CachTinhDiem!$B$24*L2265)*N2265,1)</f>
        <v>0</v>
      </c>
      <c r="P2265" s="19" t="s">
        <v>3227</v>
      </c>
    </row>
    <row r="2266" spans="1:16" ht="15" customHeight="1" x14ac:dyDescent="0.35">
      <c r="A2266" s="18" t="s">
        <v>3028</v>
      </c>
      <c r="B2266" s="18" t="s">
        <v>3228</v>
      </c>
      <c r="C2266" s="18" t="s">
        <v>110</v>
      </c>
      <c r="D2266" s="19">
        <v>21</v>
      </c>
      <c r="E2266" s="19">
        <v>38</v>
      </c>
      <c r="F2266" s="19">
        <v>8</v>
      </c>
      <c r="G2266" s="19">
        <v>2</v>
      </c>
      <c r="H2266" s="19">
        <v>2</v>
      </c>
      <c r="I2266" s="19">
        <v>3</v>
      </c>
      <c r="J2266" s="19">
        <v>4</v>
      </c>
      <c r="K2266" s="20">
        <f>ROUND(1+(SUMPRODUCT(INDEX(CachTinhDiem!$B$8:$E$11,MATCH($B2266,CachTinhDiem!$A$8:$A$11,0),0),$G2266:$J2266)-1)*9/4,1)</f>
        <v>6.4</v>
      </c>
      <c r="L2266" s="20">
        <f>ROUND(1+(INDEX(CachTinhDiem!$B$15:$E$20,MATCH($C2266,CachTinhDiem!$A$15:$A$20,0),MATCH($B2266,CachTinhDiem!$B$14:$E$14,0))-1)*9/4,1)</f>
        <v>7.8</v>
      </c>
      <c r="M2266" s="19">
        <f t="shared" si="35"/>
        <v>13</v>
      </c>
      <c r="N2266" s="23">
        <f>MAX(0,1-M2266*CachTinhDiem!$B$25)</f>
        <v>0</v>
      </c>
      <c r="O2266" s="20">
        <f>ROUND((CachTinhDiem!$B$23*K2266+CachTinhDiem!$B$24*L2266)*N2266,1)</f>
        <v>0</v>
      </c>
      <c r="P2266" s="19" t="s">
        <v>3227</v>
      </c>
    </row>
    <row r="2267" spans="1:16" ht="15" customHeight="1" x14ac:dyDescent="0.35">
      <c r="A2267" s="18" t="s">
        <v>2148</v>
      </c>
      <c r="B2267" s="18" t="s">
        <v>3229</v>
      </c>
      <c r="C2267" s="18" t="s">
        <v>150</v>
      </c>
      <c r="D2267" s="19">
        <v>23</v>
      </c>
      <c r="E2267" s="19">
        <v>39</v>
      </c>
      <c r="F2267" s="19">
        <v>17</v>
      </c>
      <c r="G2267" s="19">
        <v>1</v>
      </c>
      <c r="H2267" s="19">
        <v>5</v>
      </c>
      <c r="I2267" s="19">
        <v>3</v>
      </c>
      <c r="J2267" s="19">
        <v>2</v>
      </c>
      <c r="K2267" s="20">
        <f>ROUND(1+(SUMPRODUCT(INDEX(CachTinhDiem!$B$8:$E$11,MATCH($B2267,CachTinhDiem!$A$8:$A$11,0),0),$G2267:$J2267)-1)*9/4,1)</f>
        <v>5.7</v>
      </c>
      <c r="L2267" s="20">
        <f>ROUND(1+(INDEX(CachTinhDiem!$B$15:$E$20,MATCH($C2267,CachTinhDiem!$A$15:$A$20,0),MATCH($B2267,CachTinhDiem!$B$14:$E$14,0))-1)*9/4,1)</f>
        <v>7.8</v>
      </c>
      <c r="M2267" s="19">
        <f t="shared" si="35"/>
        <v>6</v>
      </c>
      <c r="N2267" s="23">
        <f>MAX(0,1-M2267*CachTinhDiem!$B$25)</f>
        <v>0.39999999999999991</v>
      </c>
      <c r="O2267" s="20">
        <f>ROUND((CachTinhDiem!$B$23*K2267+CachTinhDiem!$B$24*L2267)*N2267,1)</f>
        <v>2.5</v>
      </c>
      <c r="P2267" s="19" t="s">
        <v>3227</v>
      </c>
    </row>
    <row r="2268" spans="1:16" ht="15" customHeight="1" x14ac:dyDescent="0.35">
      <c r="A2268" s="18" t="s">
        <v>1958</v>
      </c>
      <c r="B2268" s="18" t="s">
        <v>3229</v>
      </c>
      <c r="C2268" s="18" t="s">
        <v>138</v>
      </c>
      <c r="D2268" s="19">
        <v>14</v>
      </c>
      <c r="E2268" s="19">
        <v>29</v>
      </c>
      <c r="F2268" s="19">
        <v>22</v>
      </c>
      <c r="G2268" s="19">
        <v>2</v>
      </c>
      <c r="H2268" s="19">
        <v>3</v>
      </c>
      <c r="I2268" s="19">
        <v>5</v>
      </c>
      <c r="J2268" s="19">
        <v>2</v>
      </c>
      <c r="K2268" s="20">
        <f>ROUND(1+(SUMPRODUCT(INDEX(CachTinhDiem!$B$8:$E$11,MATCH($B2268,CachTinhDiem!$A$8:$A$11,0),0),$G2268:$J2268)-1)*9/4,1)</f>
        <v>6</v>
      </c>
      <c r="L2268" s="20">
        <f>ROUND(1+(INDEX(CachTinhDiem!$B$15:$E$20,MATCH($C2268,CachTinhDiem!$A$15:$A$20,0),MATCH($B2268,CachTinhDiem!$B$14:$E$14,0))-1)*9/4,1)</f>
        <v>7.8</v>
      </c>
      <c r="M2268" s="19">
        <f t="shared" si="35"/>
        <v>0</v>
      </c>
      <c r="N2268" s="23">
        <f>MAX(0,1-M2268*CachTinhDiem!$B$25)</f>
        <v>1</v>
      </c>
      <c r="O2268" s="20">
        <f>ROUND((CachTinhDiem!$B$23*K2268+CachTinhDiem!$B$24*L2268)*N2268,1)</f>
        <v>6.5</v>
      </c>
      <c r="P2268" s="19" t="s">
        <v>3227</v>
      </c>
    </row>
    <row r="2269" spans="1:16" ht="15" customHeight="1" x14ac:dyDescent="0.35">
      <c r="A2269" s="18" t="s">
        <v>402</v>
      </c>
      <c r="B2269" s="18" t="s">
        <v>3226</v>
      </c>
      <c r="C2269" s="18" t="s">
        <v>110</v>
      </c>
      <c r="D2269" s="19">
        <v>16</v>
      </c>
      <c r="E2269" s="19">
        <v>31</v>
      </c>
      <c r="F2269" s="19">
        <v>12</v>
      </c>
      <c r="G2269" s="19">
        <v>2</v>
      </c>
      <c r="H2269" s="19">
        <v>5</v>
      </c>
      <c r="I2269" s="19">
        <v>3</v>
      </c>
      <c r="J2269" s="19">
        <v>3</v>
      </c>
      <c r="K2269" s="20">
        <f>ROUND(1+(SUMPRODUCT(INDEX(CachTinhDiem!$B$8:$E$11,MATCH($B2269,CachTinhDiem!$A$8:$A$11,0),0),$G2269:$J2269)-1)*9/4,1)</f>
        <v>6.9</v>
      </c>
      <c r="L2269" s="20">
        <f>ROUND(1+(INDEX(CachTinhDiem!$B$15:$E$20,MATCH($C2269,CachTinhDiem!$A$15:$A$20,0),MATCH($B2269,CachTinhDiem!$B$14:$E$14,0))-1)*9/4,1)</f>
        <v>5.5</v>
      </c>
      <c r="M2269" s="19">
        <f t="shared" si="35"/>
        <v>4</v>
      </c>
      <c r="N2269" s="23">
        <f>MAX(0,1-M2269*CachTinhDiem!$B$25)</f>
        <v>0.6</v>
      </c>
      <c r="O2269" s="20">
        <f>ROUND((CachTinhDiem!$B$23*K2269+CachTinhDiem!$B$24*L2269)*N2269,1)</f>
        <v>3.9</v>
      </c>
      <c r="P2269" s="19" t="s">
        <v>3227</v>
      </c>
    </row>
    <row r="2270" spans="1:16" ht="15" customHeight="1" x14ac:dyDescent="0.35">
      <c r="A2270" s="18" t="s">
        <v>1139</v>
      </c>
      <c r="B2270" s="18" t="s">
        <v>3229</v>
      </c>
      <c r="C2270" s="18" t="s">
        <v>90</v>
      </c>
      <c r="D2270" s="19">
        <v>10</v>
      </c>
      <c r="E2270" s="19">
        <v>24</v>
      </c>
      <c r="F2270" s="19">
        <v>12</v>
      </c>
      <c r="G2270" s="19">
        <v>2</v>
      </c>
      <c r="H2270" s="19">
        <v>3</v>
      </c>
      <c r="I2270" s="19">
        <v>3</v>
      </c>
      <c r="J2270" s="19">
        <v>3</v>
      </c>
      <c r="K2270" s="20">
        <f>ROUND(1+(SUMPRODUCT(INDEX(CachTinhDiem!$B$8:$E$11,MATCH($B2270,CachTinhDiem!$A$8:$A$11,0),0),$G2270:$J2270)-1)*9/4,1)</f>
        <v>5.3</v>
      </c>
      <c r="L2270" s="20">
        <f>ROUND(1+(INDEX(CachTinhDiem!$B$15:$E$20,MATCH($C2270,CachTinhDiem!$A$15:$A$20,0),MATCH($B2270,CachTinhDiem!$B$14:$E$14,0))-1)*9/4,1)</f>
        <v>7.8</v>
      </c>
      <c r="M2270" s="19">
        <f t="shared" si="35"/>
        <v>0</v>
      </c>
      <c r="N2270" s="23">
        <f>MAX(0,1-M2270*CachTinhDiem!$B$25)</f>
        <v>1</v>
      </c>
      <c r="O2270" s="20">
        <f>ROUND((CachTinhDiem!$B$23*K2270+CachTinhDiem!$B$24*L2270)*N2270,1)</f>
        <v>6.1</v>
      </c>
      <c r="P2270" s="19" t="s">
        <v>3225</v>
      </c>
    </row>
    <row r="2271" spans="1:16" ht="15" customHeight="1" x14ac:dyDescent="0.35">
      <c r="A2271" s="18" t="s">
        <v>533</v>
      </c>
      <c r="B2271" s="18" t="s">
        <v>3228</v>
      </c>
      <c r="C2271" s="18" t="s">
        <v>110</v>
      </c>
      <c r="D2271" s="19">
        <v>5</v>
      </c>
      <c r="E2271" s="19">
        <v>12</v>
      </c>
      <c r="F2271" s="19">
        <v>10</v>
      </c>
      <c r="G2271" s="19">
        <v>5</v>
      </c>
      <c r="H2271" s="19">
        <v>2</v>
      </c>
      <c r="I2271" s="19">
        <v>2</v>
      </c>
      <c r="J2271" s="19">
        <v>4</v>
      </c>
      <c r="K2271" s="20">
        <f>ROUND(1+(SUMPRODUCT(INDEX(CachTinhDiem!$B$8:$E$11,MATCH($B2271,CachTinhDiem!$A$8:$A$11,0),0),$G2271:$J2271)-1)*9/4,1)</f>
        <v>6</v>
      </c>
      <c r="L2271" s="20">
        <f>ROUND(1+(INDEX(CachTinhDiem!$B$15:$E$20,MATCH($C2271,CachTinhDiem!$A$15:$A$20,0),MATCH($B2271,CachTinhDiem!$B$14:$E$14,0))-1)*9/4,1)</f>
        <v>7.8</v>
      </c>
      <c r="M2271" s="19">
        <f t="shared" si="35"/>
        <v>0</v>
      </c>
      <c r="N2271" s="23">
        <f>MAX(0,1-M2271*CachTinhDiem!$B$25)</f>
        <v>1</v>
      </c>
      <c r="O2271" s="20">
        <f>ROUND((CachTinhDiem!$B$23*K2271+CachTinhDiem!$B$24*L2271)*N2271,1)</f>
        <v>6.5</v>
      </c>
      <c r="P2271" s="19" t="s">
        <v>3227</v>
      </c>
    </row>
    <row r="2272" spans="1:16" ht="15" customHeight="1" x14ac:dyDescent="0.35">
      <c r="A2272" s="18" t="s">
        <v>2036</v>
      </c>
      <c r="B2272" s="18" t="s">
        <v>3226</v>
      </c>
      <c r="C2272" s="18" t="s">
        <v>103</v>
      </c>
      <c r="D2272" s="19">
        <v>13</v>
      </c>
      <c r="E2272" s="19">
        <v>34</v>
      </c>
      <c r="F2272" s="19">
        <v>15</v>
      </c>
      <c r="G2272" s="19">
        <v>2</v>
      </c>
      <c r="H2272" s="19">
        <v>3</v>
      </c>
      <c r="I2272" s="19">
        <v>3</v>
      </c>
      <c r="J2272" s="19">
        <v>5</v>
      </c>
      <c r="K2272" s="20">
        <f>ROUND(1+(SUMPRODUCT(INDEX(CachTinhDiem!$B$8:$E$11,MATCH($B2272,CachTinhDiem!$A$8:$A$11,0),0),$G2272:$J2272)-1)*9/4,1)</f>
        <v>6.4</v>
      </c>
      <c r="L2272" s="20">
        <f>ROUND(1+(INDEX(CachTinhDiem!$B$15:$E$20,MATCH($C2272,CachTinhDiem!$A$15:$A$20,0),MATCH($B2272,CachTinhDiem!$B$14:$E$14,0))-1)*9/4,1)</f>
        <v>3.3</v>
      </c>
      <c r="M2272" s="19">
        <f t="shared" si="35"/>
        <v>0</v>
      </c>
      <c r="N2272" s="23">
        <f>MAX(0,1-M2272*CachTinhDiem!$B$25)</f>
        <v>1</v>
      </c>
      <c r="O2272" s="20">
        <f>ROUND((CachTinhDiem!$B$23*K2272+CachTinhDiem!$B$24*L2272)*N2272,1)</f>
        <v>5.5</v>
      </c>
      <c r="P2272" s="19" t="s">
        <v>3227</v>
      </c>
    </row>
    <row r="2273" spans="1:16" ht="15" customHeight="1" x14ac:dyDescent="0.35">
      <c r="A2273" s="18" t="s">
        <v>906</v>
      </c>
      <c r="B2273" s="18" t="s">
        <v>3226</v>
      </c>
      <c r="C2273" s="18" t="s">
        <v>90</v>
      </c>
      <c r="D2273" s="19">
        <v>12</v>
      </c>
      <c r="E2273" s="19">
        <v>27</v>
      </c>
      <c r="F2273" s="19">
        <v>16</v>
      </c>
      <c r="G2273" s="19">
        <v>3</v>
      </c>
      <c r="H2273" s="19">
        <v>2</v>
      </c>
      <c r="I2273" s="19">
        <v>3</v>
      </c>
      <c r="J2273" s="19">
        <v>3</v>
      </c>
      <c r="K2273" s="20">
        <f>ROUND(1+(SUMPRODUCT(INDEX(CachTinhDiem!$B$8:$E$11,MATCH($B2273,CachTinhDiem!$A$8:$A$11,0),0),$G2273:$J2273)-1)*9/4,1)</f>
        <v>4.8</v>
      </c>
      <c r="L2273" s="20">
        <f>ROUND(1+(INDEX(CachTinhDiem!$B$15:$E$20,MATCH($C2273,CachTinhDiem!$A$15:$A$20,0),MATCH($B2273,CachTinhDiem!$B$14:$E$14,0))-1)*9/4,1)</f>
        <v>7.8</v>
      </c>
      <c r="M2273" s="19">
        <f t="shared" si="35"/>
        <v>0</v>
      </c>
      <c r="N2273" s="23">
        <f>MAX(0,1-M2273*CachTinhDiem!$B$25)</f>
        <v>1</v>
      </c>
      <c r="O2273" s="20">
        <f>ROUND((CachTinhDiem!$B$23*K2273+CachTinhDiem!$B$24*L2273)*N2273,1)</f>
        <v>5.7</v>
      </c>
      <c r="P2273" s="19" t="s">
        <v>3225</v>
      </c>
    </row>
    <row r="2274" spans="1:16" ht="15" customHeight="1" x14ac:dyDescent="0.35">
      <c r="A2274" s="18" t="s">
        <v>1587</v>
      </c>
      <c r="B2274" s="18" t="s">
        <v>3228</v>
      </c>
      <c r="C2274" s="18" t="s">
        <v>150</v>
      </c>
      <c r="D2274" s="19">
        <v>6</v>
      </c>
      <c r="E2274" s="19">
        <v>19</v>
      </c>
      <c r="F2274" s="19">
        <v>28</v>
      </c>
      <c r="G2274" s="19">
        <v>4</v>
      </c>
      <c r="H2274" s="19">
        <v>1</v>
      </c>
      <c r="I2274" s="19">
        <v>4</v>
      </c>
      <c r="J2274" s="19">
        <v>3</v>
      </c>
      <c r="K2274" s="20">
        <f>ROUND(1+(SUMPRODUCT(INDEX(CachTinhDiem!$B$8:$E$11,MATCH($B2274,CachTinhDiem!$A$8:$A$11,0),0),$G2274:$J2274)-1)*9/4,1)</f>
        <v>5.0999999999999996</v>
      </c>
      <c r="L2274" s="20">
        <f>ROUND(1+(INDEX(CachTinhDiem!$B$15:$E$20,MATCH($C2274,CachTinhDiem!$A$15:$A$20,0),MATCH($B2274,CachTinhDiem!$B$14:$E$14,0))-1)*9/4,1)</f>
        <v>5.5</v>
      </c>
      <c r="M2274" s="19">
        <f t="shared" si="35"/>
        <v>9</v>
      </c>
      <c r="N2274" s="23">
        <f>MAX(0,1-M2274*CachTinhDiem!$B$25)</f>
        <v>9.9999999999999978E-2</v>
      </c>
      <c r="O2274" s="20">
        <f>ROUND((CachTinhDiem!$B$23*K2274+CachTinhDiem!$B$24*L2274)*N2274,1)</f>
        <v>0.5</v>
      </c>
      <c r="P2274" s="19" t="s">
        <v>3227</v>
      </c>
    </row>
    <row r="2275" spans="1:16" ht="15" customHeight="1" x14ac:dyDescent="0.35">
      <c r="A2275" s="18" t="s">
        <v>1784</v>
      </c>
      <c r="B2275" s="18" t="s">
        <v>3226</v>
      </c>
      <c r="C2275" s="18" t="s">
        <v>115</v>
      </c>
      <c r="D2275" s="19">
        <v>7</v>
      </c>
      <c r="E2275" s="19">
        <v>28</v>
      </c>
      <c r="F2275" s="19">
        <v>25</v>
      </c>
      <c r="G2275" s="19">
        <v>4</v>
      </c>
      <c r="H2275" s="19">
        <v>2</v>
      </c>
      <c r="I2275" s="19">
        <v>5</v>
      </c>
      <c r="J2275" s="19">
        <v>2</v>
      </c>
      <c r="K2275" s="20">
        <f>ROUND(1+(SUMPRODUCT(INDEX(CachTinhDiem!$B$8:$E$11,MATCH($B2275,CachTinhDiem!$A$8:$A$11,0),0),$G2275:$J2275)-1)*9/4,1)</f>
        <v>6.6</v>
      </c>
      <c r="L2275" s="20">
        <f>ROUND(1+(INDEX(CachTinhDiem!$B$15:$E$20,MATCH($C2275,CachTinhDiem!$A$15:$A$20,0),MATCH($B2275,CachTinhDiem!$B$14:$E$14,0))-1)*9/4,1)</f>
        <v>10</v>
      </c>
      <c r="M2275" s="19">
        <f t="shared" si="35"/>
        <v>0</v>
      </c>
      <c r="N2275" s="23">
        <f>MAX(0,1-M2275*CachTinhDiem!$B$25)</f>
        <v>1</v>
      </c>
      <c r="O2275" s="20">
        <f>ROUND((CachTinhDiem!$B$23*K2275+CachTinhDiem!$B$24*L2275)*N2275,1)</f>
        <v>7.6</v>
      </c>
      <c r="P2275" s="19" t="s">
        <v>3227</v>
      </c>
    </row>
    <row r="2276" spans="1:16" ht="15" customHeight="1" x14ac:dyDescent="0.35">
      <c r="A2276" s="18" t="s">
        <v>2980</v>
      </c>
      <c r="B2276" s="18" t="s">
        <v>3228</v>
      </c>
      <c r="C2276" s="18" t="s">
        <v>110</v>
      </c>
      <c r="D2276" s="19">
        <v>20</v>
      </c>
      <c r="E2276" s="19">
        <v>37</v>
      </c>
      <c r="F2276" s="19">
        <v>20</v>
      </c>
      <c r="G2276" s="19">
        <v>2</v>
      </c>
      <c r="H2276" s="19">
        <v>2</v>
      </c>
      <c r="I2276" s="19">
        <v>2</v>
      </c>
      <c r="J2276" s="19">
        <v>4</v>
      </c>
      <c r="K2276" s="20">
        <f>ROUND(1+(SUMPRODUCT(INDEX(CachTinhDiem!$B$8:$E$11,MATCH($B2276,CachTinhDiem!$A$8:$A$11,0),0),$G2276:$J2276)-1)*9/4,1)</f>
        <v>6</v>
      </c>
      <c r="L2276" s="20">
        <f>ROUND(1+(INDEX(CachTinhDiem!$B$15:$E$20,MATCH($C2276,CachTinhDiem!$A$15:$A$20,0),MATCH($B2276,CachTinhDiem!$B$14:$E$14,0))-1)*9/4,1)</f>
        <v>7.8</v>
      </c>
      <c r="M2276" s="19">
        <f t="shared" si="35"/>
        <v>0</v>
      </c>
      <c r="N2276" s="23">
        <f>MAX(0,1-M2276*CachTinhDiem!$B$25)</f>
        <v>1</v>
      </c>
      <c r="O2276" s="20">
        <f>ROUND((CachTinhDiem!$B$23*K2276+CachTinhDiem!$B$24*L2276)*N2276,1)</f>
        <v>6.5</v>
      </c>
      <c r="P2276" s="19" t="s">
        <v>3227</v>
      </c>
    </row>
    <row r="2277" spans="1:16" ht="15" customHeight="1" x14ac:dyDescent="0.35">
      <c r="A2277" s="18" t="s">
        <v>503</v>
      </c>
      <c r="B2277" s="18" t="s">
        <v>3229</v>
      </c>
      <c r="C2277" s="18" t="s">
        <v>150</v>
      </c>
      <c r="D2277" s="19">
        <v>5</v>
      </c>
      <c r="E2277" s="19">
        <v>18</v>
      </c>
      <c r="F2277" s="19">
        <v>30</v>
      </c>
      <c r="G2277" s="19">
        <v>4</v>
      </c>
      <c r="H2277" s="19">
        <v>1</v>
      </c>
      <c r="I2277" s="19">
        <v>3</v>
      </c>
      <c r="J2277" s="19">
        <v>3</v>
      </c>
      <c r="K2277" s="20">
        <f>ROUND(1+(SUMPRODUCT(INDEX(CachTinhDiem!$B$8:$E$11,MATCH($B2277,CachTinhDiem!$A$8:$A$11,0),0),$G2277:$J2277)-1)*9/4,1)</f>
        <v>4.4000000000000004</v>
      </c>
      <c r="L2277" s="20">
        <f>ROUND(1+(INDEX(CachTinhDiem!$B$15:$E$20,MATCH($C2277,CachTinhDiem!$A$15:$A$20,0),MATCH($B2277,CachTinhDiem!$B$14:$E$14,0))-1)*9/4,1)</f>
        <v>7.8</v>
      </c>
      <c r="M2277" s="19">
        <f t="shared" si="35"/>
        <v>12</v>
      </c>
      <c r="N2277" s="23">
        <f>MAX(0,1-M2277*CachTinhDiem!$B$25)</f>
        <v>0</v>
      </c>
      <c r="O2277" s="20">
        <f>ROUND((CachTinhDiem!$B$23*K2277+CachTinhDiem!$B$24*L2277)*N2277,1)</f>
        <v>0</v>
      </c>
      <c r="P2277" s="19" t="s">
        <v>3227</v>
      </c>
    </row>
    <row r="2278" spans="1:16" ht="15" customHeight="1" x14ac:dyDescent="0.35">
      <c r="A2278" s="18" t="s">
        <v>553</v>
      </c>
      <c r="B2278" s="18" t="s">
        <v>3228</v>
      </c>
      <c r="C2278" s="18" t="s">
        <v>90</v>
      </c>
      <c r="D2278" s="19">
        <v>21</v>
      </c>
      <c r="E2278" s="19">
        <v>37</v>
      </c>
      <c r="F2278" s="19">
        <v>6</v>
      </c>
      <c r="G2278" s="19">
        <v>2</v>
      </c>
      <c r="H2278" s="19">
        <v>5</v>
      </c>
      <c r="I2278" s="19">
        <v>3</v>
      </c>
      <c r="J2278" s="19">
        <v>2</v>
      </c>
      <c r="K2278" s="20">
        <f>ROUND(1+(SUMPRODUCT(INDEX(CachTinhDiem!$B$8:$E$11,MATCH($B2278,CachTinhDiem!$A$8:$A$11,0),0),$G2278:$J2278)-1)*9/4,1)</f>
        <v>5.0999999999999996</v>
      </c>
      <c r="L2278" s="20">
        <f>ROUND(1+(INDEX(CachTinhDiem!$B$15:$E$20,MATCH($C2278,CachTinhDiem!$A$15:$A$20,0),MATCH($B2278,CachTinhDiem!$B$14:$E$14,0))-1)*9/4,1)</f>
        <v>3.3</v>
      </c>
      <c r="M2278" s="19">
        <f t="shared" si="35"/>
        <v>15</v>
      </c>
      <c r="N2278" s="23">
        <f>MAX(0,1-M2278*CachTinhDiem!$B$25)</f>
        <v>0</v>
      </c>
      <c r="O2278" s="20">
        <f>ROUND((CachTinhDiem!$B$23*K2278+CachTinhDiem!$B$24*L2278)*N2278,1)</f>
        <v>0</v>
      </c>
      <c r="P2278" s="19" t="s">
        <v>3227</v>
      </c>
    </row>
    <row r="2279" spans="1:16" ht="15" customHeight="1" x14ac:dyDescent="0.35">
      <c r="A2279" s="18" t="s">
        <v>3168</v>
      </c>
      <c r="B2279" s="18" t="s">
        <v>3226</v>
      </c>
      <c r="C2279" s="18" t="s">
        <v>115</v>
      </c>
      <c r="D2279" s="19">
        <v>22</v>
      </c>
      <c r="E2279" s="19">
        <v>40</v>
      </c>
      <c r="F2279" s="19">
        <v>36</v>
      </c>
      <c r="G2279" s="19">
        <v>1</v>
      </c>
      <c r="H2279" s="19">
        <v>2</v>
      </c>
      <c r="I2279" s="19">
        <v>4</v>
      </c>
      <c r="J2279" s="19">
        <v>3</v>
      </c>
      <c r="K2279" s="20">
        <f>ROUND(1+(SUMPRODUCT(INDEX(CachTinhDiem!$B$8:$E$11,MATCH($B2279,CachTinhDiem!$A$8:$A$11,0),0),$G2279:$J2279)-1)*9/4,1)</f>
        <v>6</v>
      </c>
      <c r="L2279" s="20">
        <f>ROUND(1+(INDEX(CachTinhDiem!$B$15:$E$20,MATCH($C2279,CachTinhDiem!$A$15:$A$20,0),MATCH($B2279,CachTinhDiem!$B$14:$E$14,0))-1)*9/4,1)</f>
        <v>10</v>
      </c>
      <c r="M2279" s="19">
        <f t="shared" si="35"/>
        <v>0</v>
      </c>
      <c r="N2279" s="23">
        <f>MAX(0,1-M2279*CachTinhDiem!$B$25)</f>
        <v>1</v>
      </c>
      <c r="O2279" s="20">
        <f>ROUND((CachTinhDiem!$B$23*K2279+CachTinhDiem!$B$24*L2279)*N2279,1)</f>
        <v>7.2</v>
      </c>
      <c r="P2279" s="19" t="s">
        <v>3227</v>
      </c>
    </row>
    <row r="2280" spans="1:16" ht="15" customHeight="1" x14ac:dyDescent="0.35">
      <c r="A2280" s="18" t="s">
        <v>573</v>
      </c>
      <c r="B2280" s="18" t="s">
        <v>3224</v>
      </c>
      <c r="C2280" s="18" t="s">
        <v>103</v>
      </c>
      <c r="D2280" s="19">
        <v>19</v>
      </c>
      <c r="E2280" s="19">
        <v>35</v>
      </c>
      <c r="F2280" s="19">
        <v>22</v>
      </c>
      <c r="G2280" s="19">
        <v>2</v>
      </c>
      <c r="H2280" s="19">
        <v>5</v>
      </c>
      <c r="I2280" s="19">
        <v>2</v>
      </c>
      <c r="J2280" s="19">
        <v>4</v>
      </c>
      <c r="K2280" s="20">
        <f>ROUND(1+(SUMPRODUCT(INDEX(CachTinhDiem!$B$8:$E$11,MATCH($B2280,CachTinhDiem!$A$8:$A$11,0),0),$G2280:$J2280)-1)*9/4,1)</f>
        <v>5.0999999999999996</v>
      </c>
      <c r="L2280" s="20">
        <f>ROUND(1+(INDEX(CachTinhDiem!$B$15:$E$20,MATCH($C2280,CachTinhDiem!$A$15:$A$20,0),MATCH($B2280,CachTinhDiem!$B$14:$E$14,0))-1)*9/4,1)</f>
        <v>3.3</v>
      </c>
      <c r="M2280" s="19">
        <f t="shared" si="35"/>
        <v>0</v>
      </c>
      <c r="N2280" s="23">
        <f>MAX(0,1-M2280*CachTinhDiem!$B$25)</f>
        <v>1</v>
      </c>
      <c r="O2280" s="20">
        <f>ROUND((CachTinhDiem!$B$23*K2280+CachTinhDiem!$B$24*L2280)*N2280,1)</f>
        <v>4.5999999999999996</v>
      </c>
      <c r="P2280" s="19" t="s">
        <v>3227</v>
      </c>
    </row>
    <row r="2281" spans="1:16" ht="15" customHeight="1" x14ac:dyDescent="0.35">
      <c r="A2281" s="18" t="s">
        <v>2674</v>
      </c>
      <c r="B2281" s="18" t="s">
        <v>3229</v>
      </c>
      <c r="C2281" s="18" t="s">
        <v>138</v>
      </c>
      <c r="D2281" s="19">
        <v>11</v>
      </c>
      <c r="E2281" s="19">
        <v>38</v>
      </c>
      <c r="F2281" s="19">
        <v>13</v>
      </c>
      <c r="G2281" s="19">
        <v>2</v>
      </c>
      <c r="H2281" s="19">
        <v>3</v>
      </c>
      <c r="I2281" s="19">
        <v>5</v>
      </c>
      <c r="J2281" s="19">
        <v>3</v>
      </c>
      <c r="K2281" s="20">
        <f>ROUND(1+(SUMPRODUCT(INDEX(CachTinhDiem!$B$8:$E$11,MATCH($B2281,CachTinhDiem!$A$8:$A$11,0),0),$G2281:$J2281)-1)*9/4,1)</f>
        <v>6.6</v>
      </c>
      <c r="L2281" s="20">
        <f>ROUND(1+(INDEX(CachTinhDiem!$B$15:$E$20,MATCH($C2281,CachTinhDiem!$A$15:$A$20,0),MATCH($B2281,CachTinhDiem!$B$14:$E$14,0))-1)*9/4,1)</f>
        <v>7.8</v>
      </c>
      <c r="M2281" s="19">
        <f t="shared" si="35"/>
        <v>0</v>
      </c>
      <c r="N2281" s="23">
        <f>MAX(0,1-M2281*CachTinhDiem!$B$25)</f>
        <v>1</v>
      </c>
      <c r="O2281" s="20">
        <f>ROUND((CachTinhDiem!$B$23*K2281+CachTinhDiem!$B$24*L2281)*N2281,1)</f>
        <v>7</v>
      </c>
      <c r="P2281" s="19" t="s">
        <v>3227</v>
      </c>
    </row>
    <row r="2282" spans="1:16" ht="15" customHeight="1" x14ac:dyDescent="0.35">
      <c r="A2282" s="18" t="s">
        <v>1298</v>
      </c>
      <c r="B2282" s="18" t="s">
        <v>3224</v>
      </c>
      <c r="C2282" s="18" t="s">
        <v>103</v>
      </c>
      <c r="D2282" s="19">
        <v>5</v>
      </c>
      <c r="E2282" s="19">
        <v>10</v>
      </c>
      <c r="F2282" s="19">
        <v>15</v>
      </c>
      <c r="G2282" s="19">
        <v>5</v>
      </c>
      <c r="H2282" s="19">
        <v>1</v>
      </c>
      <c r="I2282" s="19">
        <v>1</v>
      </c>
      <c r="J2282" s="19">
        <v>5</v>
      </c>
      <c r="K2282" s="20">
        <f>ROUND(1+(SUMPRODUCT(INDEX(CachTinhDiem!$B$8:$E$11,MATCH($B2282,CachTinhDiem!$A$8:$A$11,0),0),$G2282:$J2282)-1)*9/4,1)</f>
        <v>3.7</v>
      </c>
      <c r="L2282" s="20">
        <f>ROUND(1+(INDEX(CachTinhDiem!$B$15:$E$20,MATCH($C2282,CachTinhDiem!$A$15:$A$20,0),MATCH($B2282,CachTinhDiem!$B$14:$E$14,0))-1)*9/4,1)</f>
        <v>3.3</v>
      </c>
      <c r="M2282" s="19">
        <f t="shared" si="35"/>
        <v>5</v>
      </c>
      <c r="N2282" s="23">
        <f>MAX(0,1-M2282*CachTinhDiem!$B$25)</f>
        <v>0.5</v>
      </c>
      <c r="O2282" s="20">
        <f>ROUND((CachTinhDiem!$B$23*K2282+CachTinhDiem!$B$24*L2282)*N2282,1)</f>
        <v>1.8</v>
      </c>
      <c r="P2282" s="19" t="s">
        <v>3227</v>
      </c>
    </row>
    <row r="2283" spans="1:16" ht="15" customHeight="1" x14ac:dyDescent="0.35">
      <c r="A2283" s="18" t="s">
        <v>2112</v>
      </c>
      <c r="B2283" s="18" t="s">
        <v>3226</v>
      </c>
      <c r="C2283" s="18" t="s">
        <v>138</v>
      </c>
      <c r="D2283" s="19">
        <v>5</v>
      </c>
      <c r="E2283" s="19">
        <v>10</v>
      </c>
      <c r="F2283" s="19">
        <v>19</v>
      </c>
      <c r="G2283" s="19">
        <v>4</v>
      </c>
      <c r="H2283" s="19">
        <v>2</v>
      </c>
      <c r="I2283" s="19">
        <v>4</v>
      </c>
      <c r="J2283" s="19">
        <v>1</v>
      </c>
      <c r="K2283" s="20">
        <f>ROUND(1+(SUMPRODUCT(INDEX(CachTinhDiem!$B$8:$E$11,MATCH($B2283,CachTinhDiem!$A$8:$A$11,0),0),$G2283:$J2283)-1)*9/4,1)</f>
        <v>5.0999999999999996</v>
      </c>
      <c r="L2283" s="20">
        <f>ROUND(1+(INDEX(CachTinhDiem!$B$15:$E$20,MATCH($C2283,CachTinhDiem!$A$15:$A$20,0),MATCH($B2283,CachTinhDiem!$B$14:$E$14,0))-1)*9/4,1)</f>
        <v>7.8</v>
      </c>
      <c r="M2283" s="19">
        <f t="shared" si="35"/>
        <v>9</v>
      </c>
      <c r="N2283" s="23">
        <f>MAX(0,1-M2283*CachTinhDiem!$B$25)</f>
        <v>9.9999999999999978E-2</v>
      </c>
      <c r="O2283" s="20">
        <f>ROUND((CachTinhDiem!$B$23*K2283+CachTinhDiem!$B$24*L2283)*N2283,1)</f>
        <v>0.6</v>
      </c>
      <c r="P2283" s="19" t="s">
        <v>3227</v>
      </c>
    </row>
    <row r="2284" spans="1:16" ht="15" customHeight="1" x14ac:dyDescent="0.35">
      <c r="A2284" s="18" t="s">
        <v>1497</v>
      </c>
      <c r="B2284" s="18" t="s">
        <v>3228</v>
      </c>
      <c r="C2284" s="18" t="s">
        <v>103</v>
      </c>
      <c r="D2284" s="19">
        <v>5</v>
      </c>
      <c r="E2284" s="19">
        <v>10</v>
      </c>
      <c r="F2284" s="19">
        <v>12</v>
      </c>
      <c r="G2284" s="19">
        <v>5</v>
      </c>
      <c r="H2284" s="19">
        <v>1</v>
      </c>
      <c r="I2284" s="19">
        <v>1</v>
      </c>
      <c r="J2284" s="19">
        <v>5</v>
      </c>
      <c r="K2284" s="20">
        <f>ROUND(1+(SUMPRODUCT(INDEX(CachTinhDiem!$B$8:$E$11,MATCH($B2284,CachTinhDiem!$A$8:$A$11,0),0),$G2284:$J2284)-1)*9/4,1)</f>
        <v>6.4</v>
      </c>
      <c r="L2284" s="20">
        <f>ROUND(1+(INDEX(CachTinhDiem!$B$15:$E$20,MATCH($C2284,CachTinhDiem!$A$15:$A$20,0),MATCH($B2284,CachTinhDiem!$B$14:$E$14,0))-1)*9/4,1)</f>
        <v>10</v>
      </c>
      <c r="M2284" s="19">
        <f t="shared" si="35"/>
        <v>2</v>
      </c>
      <c r="N2284" s="23">
        <f>MAX(0,1-M2284*CachTinhDiem!$B$25)</f>
        <v>0.8</v>
      </c>
      <c r="O2284" s="20">
        <f>ROUND((CachTinhDiem!$B$23*K2284+CachTinhDiem!$B$24*L2284)*N2284,1)</f>
        <v>6</v>
      </c>
      <c r="P2284" s="19" t="s">
        <v>3227</v>
      </c>
    </row>
    <row r="2285" spans="1:16" ht="15" customHeight="1" x14ac:dyDescent="0.35">
      <c r="A2285" s="18" t="s">
        <v>1068</v>
      </c>
      <c r="B2285" s="18" t="s">
        <v>3226</v>
      </c>
      <c r="C2285" s="18" t="s">
        <v>103</v>
      </c>
      <c r="D2285" s="19">
        <v>5</v>
      </c>
      <c r="E2285" s="19">
        <v>10</v>
      </c>
      <c r="F2285" s="19">
        <v>40</v>
      </c>
      <c r="G2285" s="19">
        <v>5</v>
      </c>
      <c r="H2285" s="19">
        <v>1</v>
      </c>
      <c r="I2285" s="19">
        <v>2</v>
      </c>
      <c r="J2285" s="19">
        <v>5</v>
      </c>
      <c r="K2285" s="20">
        <f>ROUND(1+(SUMPRODUCT(INDEX(CachTinhDiem!$B$8:$E$11,MATCH($B2285,CachTinhDiem!$A$8:$A$11,0),0),$G2285:$J2285)-1)*9/4,1)</f>
        <v>3.9</v>
      </c>
      <c r="L2285" s="20">
        <f>ROUND(1+(INDEX(CachTinhDiem!$B$15:$E$20,MATCH($C2285,CachTinhDiem!$A$15:$A$20,0),MATCH($B2285,CachTinhDiem!$B$14:$E$14,0))-1)*9/4,1)</f>
        <v>3.3</v>
      </c>
      <c r="M2285" s="19">
        <f t="shared" si="35"/>
        <v>30</v>
      </c>
      <c r="N2285" s="23">
        <f>MAX(0,1-M2285*CachTinhDiem!$B$25)</f>
        <v>0</v>
      </c>
      <c r="O2285" s="20">
        <f>ROUND((CachTinhDiem!$B$23*K2285+CachTinhDiem!$B$24*L2285)*N2285,1)</f>
        <v>0</v>
      </c>
      <c r="P2285" s="19" t="s">
        <v>3227</v>
      </c>
    </row>
    <row r="2286" spans="1:16" ht="15" customHeight="1" x14ac:dyDescent="0.35">
      <c r="A2286" s="18" t="s">
        <v>1391</v>
      </c>
      <c r="B2286" s="18" t="s">
        <v>3224</v>
      </c>
      <c r="C2286" s="18" t="s">
        <v>150</v>
      </c>
      <c r="D2286" s="19">
        <v>5</v>
      </c>
      <c r="E2286" s="19">
        <v>20</v>
      </c>
      <c r="F2286" s="19">
        <v>9</v>
      </c>
      <c r="G2286" s="19">
        <v>4</v>
      </c>
      <c r="H2286" s="19">
        <v>1</v>
      </c>
      <c r="I2286" s="19">
        <v>3</v>
      </c>
      <c r="J2286" s="19">
        <v>3</v>
      </c>
      <c r="K2286" s="20">
        <f>ROUND(1+(SUMPRODUCT(INDEX(CachTinhDiem!$B$8:$E$11,MATCH($B2286,CachTinhDiem!$A$8:$A$11,0),0),$G2286:$J2286)-1)*9/4,1)</f>
        <v>5.0999999999999996</v>
      </c>
      <c r="L2286" s="20">
        <f>ROUND(1+(INDEX(CachTinhDiem!$B$15:$E$20,MATCH($C2286,CachTinhDiem!$A$15:$A$20,0),MATCH($B2286,CachTinhDiem!$B$14:$E$14,0))-1)*9/4,1)</f>
        <v>3.3</v>
      </c>
      <c r="M2286" s="19">
        <f t="shared" si="35"/>
        <v>0</v>
      </c>
      <c r="N2286" s="23">
        <f>MAX(0,1-M2286*CachTinhDiem!$B$25)</f>
        <v>1</v>
      </c>
      <c r="O2286" s="20">
        <f>ROUND((CachTinhDiem!$B$23*K2286+CachTinhDiem!$B$24*L2286)*N2286,1)</f>
        <v>4.5999999999999996</v>
      </c>
      <c r="P2286" s="19" t="s">
        <v>3227</v>
      </c>
    </row>
    <row r="2287" spans="1:16" ht="15" customHeight="1" x14ac:dyDescent="0.35">
      <c r="A2287" s="18" t="s">
        <v>3093</v>
      </c>
      <c r="B2287" s="18" t="s">
        <v>3226</v>
      </c>
      <c r="C2287" s="18" t="s">
        <v>150</v>
      </c>
      <c r="D2287" s="19">
        <v>27</v>
      </c>
      <c r="E2287" s="19">
        <v>40</v>
      </c>
      <c r="F2287" s="19">
        <v>27</v>
      </c>
      <c r="G2287" s="19">
        <v>1</v>
      </c>
      <c r="H2287" s="19">
        <v>5</v>
      </c>
      <c r="I2287" s="19">
        <v>2</v>
      </c>
      <c r="J2287" s="19">
        <v>3</v>
      </c>
      <c r="K2287" s="20">
        <f>ROUND(1+(SUMPRODUCT(INDEX(CachTinhDiem!$B$8:$E$11,MATCH($B2287,CachTinhDiem!$A$8:$A$11,0),0),$G2287:$J2287)-1)*9/4,1)</f>
        <v>5.7</v>
      </c>
      <c r="L2287" s="20">
        <f>ROUND(1+(INDEX(CachTinhDiem!$B$15:$E$20,MATCH($C2287,CachTinhDiem!$A$15:$A$20,0),MATCH($B2287,CachTinhDiem!$B$14:$E$14,0))-1)*9/4,1)</f>
        <v>10</v>
      </c>
      <c r="M2287" s="19">
        <f t="shared" si="35"/>
        <v>0</v>
      </c>
      <c r="N2287" s="23">
        <f>MAX(0,1-M2287*CachTinhDiem!$B$25)</f>
        <v>1</v>
      </c>
      <c r="O2287" s="20">
        <f>ROUND((CachTinhDiem!$B$23*K2287+CachTinhDiem!$B$24*L2287)*N2287,1)</f>
        <v>7</v>
      </c>
      <c r="P2287" s="19" t="s">
        <v>3227</v>
      </c>
    </row>
    <row r="2288" spans="1:16" ht="15" customHeight="1" x14ac:dyDescent="0.35">
      <c r="A2288" s="18" t="s">
        <v>1826</v>
      </c>
      <c r="B2288" s="18" t="s">
        <v>3229</v>
      </c>
      <c r="C2288" s="18" t="s">
        <v>138</v>
      </c>
      <c r="D2288" s="19">
        <v>12</v>
      </c>
      <c r="E2288" s="19">
        <v>33</v>
      </c>
      <c r="F2288" s="19">
        <v>28</v>
      </c>
      <c r="G2288" s="19">
        <v>2</v>
      </c>
      <c r="H2288" s="19">
        <v>3</v>
      </c>
      <c r="I2288" s="19">
        <v>5</v>
      </c>
      <c r="J2288" s="19">
        <v>1</v>
      </c>
      <c r="K2288" s="20">
        <f>ROUND(1+(SUMPRODUCT(INDEX(CachTinhDiem!$B$8:$E$11,MATCH($B2288,CachTinhDiem!$A$8:$A$11,0),0),$G2288:$J2288)-1)*9/4,1)</f>
        <v>5.3</v>
      </c>
      <c r="L2288" s="20">
        <f>ROUND(1+(INDEX(CachTinhDiem!$B$15:$E$20,MATCH($C2288,CachTinhDiem!$A$15:$A$20,0),MATCH($B2288,CachTinhDiem!$B$14:$E$14,0))-1)*9/4,1)</f>
        <v>7.8</v>
      </c>
      <c r="M2288" s="19">
        <f t="shared" si="35"/>
        <v>0</v>
      </c>
      <c r="N2288" s="23">
        <f>MAX(0,1-M2288*CachTinhDiem!$B$25)</f>
        <v>1</v>
      </c>
      <c r="O2288" s="20">
        <f>ROUND((CachTinhDiem!$B$23*K2288+CachTinhDiem!$B$24*L2288)*N2288,1)</f>
        <v>6.1</v>
      </c>
      <c r="P2288" s="19" t="s">
        <v>3227</v>
      </c>
    </row>
    <row r="2289" spans="1:16" ht="15" customHeight="1" x14ac:dyDescent="0.35">
      <c r="A2289" s="18" t="s">
        <v>862</v>
      </c>
      <c r="B2289" s="18" t="s">
        <v>3229</v>
      </c>
      <c r="C2289" s="18" t="s">
        <v>110</v>
      </c>
      <c r="D2289" s="19">
        <v>5</v>
      </c>
      <c r="E2289" s="19">
        <v>14</v>
      </c>
      <c r="F2289" s="19">
        <v>33</v>
      </c>
      <c r="G2289" s="19">
        <v>5</v>
      </c>
      <c r="H2289" s="19">
        <v>1</v>
      </c>
      <c r="I2289" s="19">
        <v>1</v>
      </c>
      <c r="J2289" s="19">
        <v>4</v>
      </c>
      <c r="K2289" s="20">
        <f>ROUND(1+(SUMPRODUCT(INDEX(CachTinhDiem!$B$8:$E$11,MATCH($B2289,CachTinhDiem!$A$8:$A$11,0),0),$G2289:$J2289)-1)*9/4,1)</f>
        <v>3.9</v>
      </c>
      <c r="L2289" s="20">
        <f>ROUND(1+(INDEX(CachTinhDiem!$B$15:$E$20,MATCH($C2289,CachTinhDiem!$A$15:$A$20,0),MATCH($B2289,CachTinhDiem!$B$14:$E$14,0))-1)*9/4,1)</f>
        <v>7.8</v>
      </c>
      <c r="M2289" s="19">
        <f t="shared" si="35"/>
        <v>19</v>
      </c>
      <c r="N2289" s="23">
        <f>MAX(0,1-M2289*CachTinhDiem!$B$25)</f>
        <v>0</v>
      </c>
      <c r="O2289" s="20">
        <f>ROUND((CachTinhDiem!$B$23*K2289+CachTinhDiem!$B$24*L2289)*N2289,1)</f>
        <v>0</v>
      </c>
      <c r="P2289" s="19" t="s">
        <v>3227</v>
      </c>
    </row>
    <row r="2290" spans="1:16" ht="15" customHeight="1" x14ac:dyDescent="0.35">
      <c r="A2290" s="18" t="s">
        <v>3106</v>
      </c>
      <c r="B2290" s="18" t="s">
        <v>3228</v>
      </c>
      <c r="C2290" s="18" t="s">
        <v>103</v>
      </c>
      <c r="D2290" s="19">
        <v>21</v>
      </c>
      <c r="E2290" s="19">
        <v>38</v>
      </c>
      <c r="F2290" s="19">
        <v>31</v>
      </c>
      <c r="G2290" s="19">
        <v>2</v>
      </c>
      <c r="H2290" s="19">
        <v>2</v>
      </c>
      <c r="I2290" s="19">
        <v>2</v>
      </c>
      <c r="J2290" s="19">
        <v>4</v>
      </c>
      <c r="K2290" s="20">
        <f>ROUND(1+(SUMPRODUCT(INDEX(CachTinhDiem!$B$8:$E$11,MATCH($B2290,CachTinhDiem!$A$8:$A$11,0),0),$G2290:$J2290)-1)*9/4,1)</f>
        <v>6</v>
      </c>
      <c r="L2290" s="20">
        <f>ROUND(1+(INDEX(CachTinhDiem!$B$15:$E$20,MATCH($C2290,CachTinhDiem!$A$15:$A$20,0),MATCH($B2290,CachTinhDiem!$B$14:$E$14,0))-1)*9/4,1)</f>
        <v>10</v>
      </c>
      <c r="M2290" s="19">
        <f t="shared" si="35"/>
        <v>0</v>
      </c>
      <c r="N2290" s="23">
        <f>MAX(0,1-M2290*CachTinhDiem!$B$25)</f>
        <v>1</v>
      </c>
      <c r="O2290" s="20">
        <f>ROUND((CachTinhDiem!$B$23*K2290+CachTinhDiem!$B$24*L2290)*N2290,1)</f>
        <v>7.2</v>
      </c>
      <c r="P2290" s="19" t="s">
        <v>3227</v>
      </c>
    </row>
    <row r="2291" spans="1:16" ht="15" customHeight="1" x14ac:dyDescent="0.35">
      <c r="A2291" s="18" t="s">
        <v>940</v>
      </c>
      <c r="B2291" s="18" t="s">
        <v>3224</v>
      </c>
      <c r="C2291" s="18" t="s">
        <v>90</v>
      </c>
      <c r="D2291" s="19">
        <v>20</v>
      </c>
      <c r="E2291" s="19">
        <v>37</v>
      </c>
      <c r="F2291" s="19">
        <v>6</v>
      </c>
      <c r="G2291" s="19">
        <v>2</v>
      </c>
      <c r="H2291" s="19">
        <v>5</v>
      </c>
      <c r="I2291" s="19">
        <v>3</v>
      </c>
      <c r="J2291" s="19">
        <v>2</v>
      </c>
      <c r="K2291" s="20">
        <f>ROUND(1+(SUMPRODUCT(INDEX(CachTinhDiem!$B$8:$E$11,MATCH($B2291,CachTinhDiem!$A$8:$A$11,0),0),$G2291:$J2291)-1)*9/4,1)</f>
        <v>5.7</v>
      </c>
      <c r="L2291" s="20">
        <f>ROUND(1+(INDEX(CachTinhDiem!$B$15:$E$20,MATCH($C2291,CachTinhDiem!$A$15:$A$20,0),MATCH($B2291,CachTinhDiem!$B$14:$E$14,0))-1)*9/4,1)</f>
        <v>5.5</v>
      </c>
      <c r="M2291" s="19">
        <f t="shared" si="35"/>
        <v>14</v>
      </c>
      <c r="N2291" s="23">
        <f>MAX(0,1-M2291*CachTinhDiem!$B$25)</f>
        <v>0</v>
      </c>
      <c r="O2291" s="20">
        <f>ROUND((CachTinhDiem!$B$23*K2291+CachTinhDiem!$B$24*L2291)*N2291,1)</f>
        <v>0</v>
      </c>
      <c r="P2291" s="19" t="s">
        <v>3227</v>
      </c>
    </row>
    <row r="2292" spans="1:16" ht="15" customHeight="1" x14ac:dyDescent="0.35">
      <c r="A2292" s="18" t="s">
        <v>1936</v>
      </c>
      <c r="B2292" s="18" t="s">
        <v>3224</v>
      </c>
      <c r="C2292" s="18" t="s">
        <v>115</v>
      </c>
      <c r="D2292" s="19">
        <v>8</v>
      </c>
      <c r="E2292" s="19">
        <v>22</v>
      </c>
      <c r="F2292" s="19">
        <v>5</v>
      </c>
      <c r="G2292" s="19">
        <v>4</v>
      </c>
      <c r="H2292" s="19">
        <v>3</v>
      </c>
      <c r="I2292" s="19">
        <v>3</v>
      </c>
      <c r="J2292" s="19">
        <v>2</v>
      </c>
      <c r="K2292" s="20">
        <f>ROUND(1+(SUMPRODUCT(INDEX(CachTinhDiem!$B$8:$E$11,MATCH($B2292,CachTinhDiem!$A$8:$A$11,0),0),$G2292:$J2292)-1)*9/4,1)</f>
        <v>5.7</v>
      </c>
      <c r="L2292" s="20">
        <f>ROUND(1+(INDEX(CachTinhDiem!$B$15:$E$20,MATCH($C2292,CachTinhDiem!$A$15:$A$20,0),MATCH($B2292,CachTinhDiem!$B$14:$E$14,0))-1)*9/4,1)</f>
        <v>7.8</v>
      </c>
      <c r="M2292" s="19">
        <f t="shared" si="35"/>
        <v>3</v>
      </c>
      <c r="N2292" s="23">
        <f>MAX(0,1-M2292*CachTinhDiem!$B$25)</f>
        <v>0.7</v>
      </c>
      <c r="O2292" s="20">
        <f>ROUND((CachTinhDiem!$B$23*K2292+CachTinhDiem!$B$24*L2292)*N2292,1)</f>
        <v>4.4000000000000004</v>
      </c>
      <c r="P2292" s="19" t="s">
        <v>3227</v>
      </c>
    </row>
    <row r="2293" spans="1:16" ht="15" customHeight="1" x14ac:dyDescent="0.35">
      <c r="A2293" s="18" t="s">
        <v>1715</v>
      </c>
      <c r="B2293" s="18" t="s">
        <v>3226</v>
      </c>
      <c r="C2293" s="18" t="s">
        <v>103</v>
      </c>
      <c r="D2293" s="19">
        <v>14</v>
      </c>
      <c r="E2293" s="19">
        <v>34</v>
      </c>
      <c r="F2293" s="19">
        <v>31</v>
      </c>
      <c r="G2293" s="19">
        <v>2</v>
      </c>
      <c r="H2293" s="19">
        <v>4</v>
      </c>
      <c r="I2293" s="19">
        <v>3</v>
      </c>
      <c r="J2293" s="19">
        <v>4</v>
      </c>
      <c r="K2293" s="20">
        <f>ROUND(1+(SUMPRODUCT(INDEX(CachTinhDiem!$B$8:$E$11,MATCH($B2293,CachTinhDiem!$A$8:$A$11,0),0),$G2293:$J2293)-1)*9/4,1)</f>
        <v>6.6</v>
      </c>
      <c r="L2293" s="20">
        <f>ROUND(1+(INDEX(CachTinhDiem!$B$15:$E$20,MATCH($C2293,CachTinhDiem!$A$15:$A$20,0),MATCH($B2293,CachTinhDiem!$B$14:$E$14,0))-1)*9/4,1)</f>
        <v>3.3</v>
      </c>
      <c r="M2293" s="19">
        <f t="shared" si="35"/>
        <v>0</v>
      </c>
      <c r="N2293" s="23">
        <f>MAX(0,1-M2293*CachTinhDiem!$B$25)</f>
        <v>1</v>
      </c>
      <c r="O2293" s="20">
        <f>ROUND((CachTinhDiem!$B$23*K2293+CachTinhDiem!$B$24*L2293)*N2293,1)</f>
        <v>5.6</v>
      </c>
      <c r="P2293" s="19" t="s">
        <v>3227</v>
      </c>
    </row>
    <row r="2294" spans="1:16" ht="15" customHeight="1" x14ac:dyDescent="0.35">
      <c r="A2294" s="18" t="s">
        <v>1437</v>
      </c>
      <c r="B2294" s="18" t="s">
        <v>3228</v>
      </c>
      <c r="C2294" s="18" t="s">
        <v>115</v>
      </c>
      <c r="D2294" s="19">
        <v>11</v>
      </c>
      <c r="E2294" s="19">
        <v>30</v>
      </c>
      <c r="F2294" s="19">
        <v>23</v>
      </c>
      <c r="G2294" s="19">
        <v>2</v>
      </c>
      <c r="H2294" s="19">
        <v>3</v>
      </c>
      <c r="I2294" s="19">
        <v>3</v>
      </c>
      <c r="J2294" s="19">
        <v>2</v>
      </c>
      <c r="K2294" s="20">
        <f>ROUND(1+(SUMPRODUCT(INDEX(CachTinhDiem!$B$8:$E$11,MATCH($B2294,CachTinhDiem!$A$8:$A$11,0),0),$G2294:$J2294)-1)*9/4,1)</f>
        <v>4.2</v>
      </c>
      <c r="L2294" s="20">
        <f>ROUND(1+(INDEX(CachTinhDiem!$B$15:$E$20,MATCH($C2294,CachTinhDiem!$A$15:$A$20,0),MATCH($B2294,CachTinhDiem!$B$14:$E$14,0))-1)*9/4,1)</f>
        <v>5.5</v>
      </c>
      <c r="M2294" s="19">
        <f t="shared" si="35"/>
        <v>0</v>
      </c>
      <c r="N2294" s="23">
        <f>MAX(0,1-M2294*CachTinhDiem!$B$25)</f>
        <v>1</v>
      </c>
      <c r="O2294" s="20">
        <f>ROUND((CachTinhDiem!$B$23*K2294+CachTinhDiem!$B$24*L2294)*N2294,1)</f>
        <v>4.5999999999999996</v>
      </c>
      <c r="P2294" s="19" t="s">
        <v>3227</v>
      </c>
    </row>
    <row r="2295" spans="1:16" ht="15" customHeight="1" x14ac:dyDescent="0.35">
      <c r="A2295" s="18" t="s">
        <v>2712</v>
      </c>
      <c r="B2295" s="18" t="s">
        <v>3226</v>
      </c>
      <c r="C2295" s="18" t="s">
        <v>150</v>
      </c>
      <c r="D2295" s="19">
        <v>15</v>
      </c>
      <c r="E2295" s="19">
        <v>33</v>
      </c>
      <c r="F2295" s="19">
        <v>10</v>
      </c>
      <c r="G2295" s="19">
        <v>2</v>
      </c>
      <c r="H2295" s="19">
        <v>1</v>
      </c>
      <c r="I2295" s="19">
        <v>3</v>
      </c>
      <c r="J2295" s="19">
        <v>2</v>
      </c>
      <c r="K2295" s="20">
        <f>ROUND(1+(SUMPRODUCT(INDEX(CachTinhDiem!$B$8:$E$11,MATCH($B2295,CachTinhDiem!$A$8:$A$11,0),0),$G2295:$J2295)-1)*9/4,1)</f>
        <v>3.7</v>
      </c>
      <c r="L2295" s="20">
        <f>ROUND(1+(INDEX(CachTinhDiem!$B$15:$E$20,MATCH($C2295,CachTinhDiem!$A$15:$A$20,0),MATCH($B2295,CachTinhDiem!$B$14:$E$14,0))-1)*9/4,1)</f>
        <v>10</v>
      </c>
      <c r="M2295" s="19">
        <f t="shared" si="35"/>
        <v>5</v>
      </c>
      <c r="N2295" s="23">
        <f>MAX(0,1-M2295*CachTinhDiem!$B$25)</f>
        <v>0.5</v>
      </c>
      <c r="O2295" s="20">
        <f>ROUND((CachTinhDiem!$B$23*K2295+CachTinhDiem!$B$24*L2295)*N2295,1)</f>
        <v>2.8</v>
      </c>
      <c r="P2295" s="19" t="s">
        <v>3227</v>
      </c>
    </row>
    <row r="2296" spans="1:16" ht="15" customHeight="1" x14ac:dyDescent="0.35">
      <c r="A2296" s="18" t="s">
        <v>2350</v>
      </c>
      <c r="B2296" s="18" t="s">
        <v>3229</v>
      </c>
      <c r="C2296" s="18" t="s">
        <v>115</v>
      </c>
      <c r="D2296" s="19">
        <v>17</v>
      </c>
      <c r="E2296" s="19">
        <v>34</v>
      </c>
      <c r="F2296" s="19">
        <v>36</v>
      </c>
      <c r="G2296" s="19">
        <v>2</v>
      </c>
      <c r="H2296" s="19">
        <v>2</v>
      </c>
      <c r="I2296" s="19">
        <v>2</v>
      </c>
      <c r="J2296" s="19">
        <v>3</v>
      </c>
      <c r="K2296" s="20">
        <f>ROUND(1+(SUMPRODUCT(INDEX(CachTinhDiem!$B$8:$E$11,MATCH($B2296,CachTinhDiem!$A$8:$A$11,0),0),$G2296:$J2296)-1)*9/4,1)</f>
        <v>3.9</v>
      </c>
      <c r="L2296" s="20">
        <f>ROUND(1+(INDEX(CachTinhDiem!$B$15:$E$20,MATCH($C2296,CachTinhDiem!$A$15:$A$20,0),MATCH($B2296,CachTinhDiem!$B$14:$E$14,0))-1)*9/4,1)</f>
        <v>10</v>
      </c>
      <c r="M2296" s="19">
        <f t="shared" si="35"/>
        <v>2</v>
      </c>
      <c r="N2296" s="23">
        <f>MAX(0,1-M2296*CachTinhDiem!$B$25)</f>
        <v>0.8</v>
      </c>
      <c r="O2296" s="20">
        <f>ROUND((CachTinhDiem!$B$23*K2296+CachTinhDiem!$B$24*L2296)*N2296,1)</f>
        <v>4.5999999999999996</v>
      </c>
      <c r="P2296" s="19" t="s">
        <v>3227</v>
      </c>
    </row>
    <row r="2297" spans="1:16" ht="15" customHeight="1" x14ac:dyDescent="0.35">
      <c r="A2297" s="18" t="s">
        <v>332</v>
      </c>
      <c r="B2297" s="18" t="s">
        <v>3229</v>
      </c>
      <c r="C2297" s="18" t="s">
        <v>90</v>
      </c>
      <c r="D2297" s="19">
        <v>7</v>
      </c>
      <c r="E2297" s="19">
        <v>21</v>
      </c>
      <c r="F2297" s="19">
        <v>20</v>
      </c>
      <c r="G2297" s="19">
        <v>4</v>
      </c>
      <c r="H2297" s="19">
        <v>3</v>
      </c>
      <c r="I2297" s="19">
        <v>3</v>
      </c>
      <c r="J2297" s="19">
        <v>3</v>
      </c>
      <c r="K2297" s="20">
        <f>ROUND(1+(SUMPRODUCT(INDEX(CachTinhDiem!$B$8:$E$11,MATCH($B2297,CachTinhDiem!$A$8:$A$11,0),0),$G2297:$J2297)-1)*9/4,1)</f>
        <v>5.7</v>
      </c>
      <c r="L2297" s="20">
        <f>ROUND(1+(INDEX(CachTinhDiem!$B$15:$E$20,MATCH($C2297,CachTinhDiem!$A$15:$A$20,0),MATCH($B2297,CachTinhDiem!$B$14:$E$14,0))-1)*9/4,1)</f>
        <v>7.8</v>
      </c>
      <c r="M2297" s="19">
        <f t="shared" si="35"/>
        <v>0</v>
      </c>
      <c r="N2297" s="23">
        <f>MAX(0,1-M2297*CachTinhDiem!$B$25)</f>
        <v>1</v>
      </c>
      <c r="O2297" s="20">
        <f>ROUND((CachTinhDiem!$B$23*K2297+CachTinhDiem!$B$24*L2297)*N2297,1)</f>
        <v>6.3</v>
      </c>
      <c r="P2297" s="19" t="s">
        <v>3227</v>
      </c>
    </row>
    <row r="2298" spans="1:16" ht="15" customHeight="1" x14ac:dyDescent="0.35">
      <c r="A2298" s="18" t="s">
        <v>2468</v>
      </c>
      <c r="B2298" s="18" t="s">
        <v>3228</v>
      </c>
      <c r="C2298" s="18" t="s">
        <v>103</v>
      </c>
      <c r="D2298" s="19">
        <v>19</v>
      </c>
      <c r="E2298" s="19">
        <v>35</v>
      </c>
      <c r="F2298" s="19">
        <v>30</v>
      </c>
      <c r="G2298" s="19">
        <v>2</v>
      </c>
      <c r="H2298" s="19">
        <v>3</v>
      </c>
      <c r="I2298" s="19">
        <v>2</v>
      </c>
      <c r="J2298" s="19">
        <v>5</v>
      </c>
      <c r="K2298" s="20">
        <f>ROUND(1+(SUMPRODUCT(INDEX(CachTinhDiem!$B$8:$E$11,MATCH($B2298,CachTinhDiem!$A$8:$A$11,0),0),$G2298:$J2298)-1)*9/4,1)</f>
        <v>7.8</v>
      </c>
      <c r="L2298" s="20">
        <f>ROUND(1+(INDEX(CachTinhDiem!$B$15:$E$20,MATCH($C2298,CachTinhDiem!$A$15:$A$20,0),MATCH($B2298,CachTinhDiem!$B$14:$E$14,0))-1)*9/4,1)</f>
        <v>10</v>
      </c>
      <c r="M2298" s="19">
        <f t="shared" si="35"/>
        <v>0</v>
      </c>
      <c r="N2298" s="23">
        <f>MAX(0,1-M2298*CachTinhDiem!$B$25)</f>
        <v>1</v>
      </c>
      <c r="O2298" s="20">
        <f>ROUND((CachTinhDiem!$B$23*K2298+CachTinhDiem!$B$24*L2298)*N2298,1)</f>
        <v>8.5</v>
      </c>
      <c r="P2298" s="19" t="s">
        <v>3227</v>
      </c>
    </row>
    <row r="2299" spans="1:16" ht="15" customHeight="1" x14ac:dyDescent="0.35">
      <c r="A2299" s="18" t="s">
        <v>1896</v>
      </c>
      <c r="B2299" s="18" t="s">
        <v>3228</v>
      </c>
      <c r="C2299" s="18" t="s">
        <v>103</v>
      </c>
      <c r="D2299" s="19">
        <v>13</v>
      </c>
      <c r="E2299" s="19">
        <v>32</v>
      </c>
      <c r="F2299" s="19">
        <v>11</v>
      </c>
      <c r="G2299" s="19">
        <v>3</v>
      </c>
      <c r="H2299" s="19">
        <v>3</v>
      </c>
      <c r="I2299" s="19">
        <v>3</v>
      </c>
      <c r="J2299" s="19">
        <v>3</v>
      </c>
      <c r="K2299" s="20">
        <f>ROUND(1+(SUMPRODUCT(INDEX(CachTinhDiem!$B$8:$E$11,MATCH($B2299,CachTinhDiem!$A$8:$A$11,0),0),$G2299:$J2299)-1)*9/4,1)</f>
        <v>5.5</v>
      </c>
      <c r="L2299" s="20">
        <f>ROUND(1+(INDEX(CachTinhDiem!$B$15:$E$20,MATCH($C2299,CachTinhDiem!$A$15:$A$20,0),MATCH($B2299,CachTinhDiem!$B$14:$E$14,0))-1)*9/4,1)</f>
        <v>10</v>
      </c>
      <c r="M2299" s="19">
        <f t="shared" si="35"/>
        <v>2</v>
      </c>
      <c r="N2299" s="23">
        <f>MAX(0,1-M2299*CachTinhDiem!$B$25)</f>
        <v>0.8</v>
      </c>
      <c r="O2299" s="20">
        <f>ROUND((CachTinhDiem!$B$23*K2299+CachTinhDiem!$B$24*L2299)*N2299,1)</f>
        <v>5.5</v>
      </c>
      <c r="P2299" s="19" t="s">
        <v>3227</v>
      </c>
    </row>
    <row r="2300" spans="1:16" ht="15" customHeight="1" x14ac:dyDescent="0.35">
      <c r="A2300" s="18" t="s">
        <v>383</v>
      </c>
      <c r="B2300" s="18" t="s">
        <v>3226</v>
      </c>
      <c r="C2300" s="18" t="s">
        <v>115</v>
      </c>
      <c r="D2300" s="19">
        <v>19</v>
      </c>
      <c r="E2300" s="19">
        <v>37</v>
      </c>
      <c r="F2300" s="19">
        <v>16</v>
      </c>
      <c r="G2300" s="19">
        <v>2</v>
      </c>
      <c r="H2300" s="19">
        <v>5</v>
      </c>
      <c r="I2300" s="19">
        <v>3</v>
      </c>
      <c r="J2300" s="19">
        <v>2</v>
      </c>
      <c r="K2300" s="20">
        <f>ROUND(1+(SUMPRODUCT(INDEX(CachTinhDiem!$B$8:$E$11,MATCH($B2300,CachTinhDiem!$A$8:$A$11,0),0),$G2300:$J2300)-1)*9/4,1)</f>
        <v>6.4</v>
      </c>
      <c r="L2300" s="20">
        <f>ROUND(1+(INDEX(CachTinhDiem!$B$15:$E$20,MATCH($C2300,CachTinhDiem!$A$15:$A$20,0),MATCH($B2300,CachTinhDiem!$B$14:$E$14,0))-1)*9/4,1)</f>
        <v>10</v>
      </c>
      <c r="M2300" s="19">
        <f t="shared" si="35"/>
        <v>3</v>
      </c>
      <c r="N2300" s="23">
        <f>MAX(0,1-M2300*CachTinhDiem!$B$25)</f>
        <v>0.7</v>
      </c>
      <c r="O2300" s="20">
        <f>ROUND((CachTinhDiem!$B$23*K2300+CachTinhDiem!$B$24*L2300)*N2300,1)</f>
        <v>5.2</v>
      </c>
      <c r="P2300" s="19" t="s">
        <v>3227</v>
      </c>
    </row>
    <row r="2301" spans="1:16" ht="15" customHeight="1" x14ac:dyDescent="0.35">
      <c r="A2301" s="18" t="s">
        <v>2285</v>
      </c>
      <c r="B2301" s="18" t="s">
        <v>3226</v>
      </c>
      <c r="C2301" s="18" t="s">
        <v>103</v>
      </c>
      <c r="D2301" s="19">
        <v>19</v>
      </c>
      <c r="E2301" s="19">
        <v>38</v>
      </c>
      <c r="F2301" s="19">
        <v>28</v>
      </c>
      <c r="G2301" s="19">
        <v>2</v>
      </c>
      <c r="H2301" s="19">
        <v>5</v>
      </c>
      <c r="I2301" s="19">
        <v>3</v>
      </c>
      <c r="J2301" s="19">
        <v>4</v>
      </c>
      <c r="K2301" s="20">
        <f>ROUND(1+(SUMPRODUCT(INDEX(CachTinhDiem!$B$8:$E$11,MATCH($B2301,CachTinhDiem!$A$8:$A$11,0),0),$G2301:$J2301)-1)*9/4,1)</f>
        <v>7.3</v>
      </c>
      <c r="L2301" s="20">
        <f>ROUND(1+(INDEX(CachTinhDiem!$B$15:$E$20,MATCH($C2301,CachTinhDiem!$A$15:$A$20,0),MATCH($B2301,CachTinhDiem!$B$14:$E$14,0))-1)*9/4,1)</f>
        <v>3.3</v>
      </c>
      <c r="M2301" s="19">
        <f t="shared" si="35"/>
        <v>0</v>
      </c>
      <c r="N2301" s="23">
        <f>MAX(0,1-M2301*CachTinhDiem!$B$25)</f>
        <v>1</v>
      </c>
      <c r="O2301" s="20">
        <f>ROUND((CachTinhDiem!$B$23*K2301+CachTinhDiem!$B$24*L2301)*N2301,1)</f>
        <v>6.1</v>
      </c>
      <c r="P2301" s="19" t="s">
        <v>3227</v>
      </c>
    </row>
    <row r="2302" spans="1:16" ht="15" customHeight="1" x14ac:dyDescent="0.35">
      <c r="A2302" s="18" t="s">
        <v>639</v>
      </c>
      <c r="B2302" s="18" t="s">
        <v>3229</v>
      </c>
      <c r="C2302" s="18" t="s">
        <v>110</v>
      </c>
      <c r="D2302" s="19">
        <v>5</v>
      </c>
      <c r="E2302" s="19">
        <v>15</v>
      </c>
      <c r="F2302" s="19">
        <v>34</v>
      </c>
      <c r="G2302" s="19">
        <v>4</v>
      </c>
      <c r="H2302" s="19">
        <v>1</v>
      </c>
      <c r="I2302" s="19">
        <v>2</v>
      </c>
      <c r="J2302" s="19">
        <v>3</v>
      </c>
      <c r="K2302" s="20">
        <f>ROUND(1+(SUMPRODUCT(INDEX(CachTinhDiem!$B$8:$E$11,MATCH($B2302,CachTinhDiem!$A$8:$A$11,0),0),$G2302:$J2302)-1)*9/4,1)</f>
        <v>3.7</v>
      </c>
      <c r="L2302" s="20">
        <f>ROUND(1+(INDEX(CachTinhDiem!$B$15:$E$20,MATCH($C2302,CachTinhDiem!$A$15:$A$20,0),MATCH($B2302,CachTinhDiem!$B$14:$E$14,0))-1)*9/4,1)</f>
        <v>7.8</v>
      </c>
      <c r="M2302" s="19">
        <f t="shared" si="35"/>
        <v>19</v>
      </c>
      <c r="N2302" s="23">
        <f>MAX(0,1-M2302*CachTinhDiem!$B$25)</f>
        <v>0</v>
      </c>
      <c r="O2302" s="20">
        <f>ROUND((CachTinhDiem!$B$23*K2302+CachTinhDiem!$B$24*L2302)*N2302,1)</f>
        <v>0</v>
      </c>
      <c r="P2302" s="19" t="s">
        <v>3227</v>
      </c>
    </row>
    <row r="2303" spans="1:16" ht="15" customHeight="1" x14ac:dyDescent="0.35">
      <c r="A2303" s="18" t="s">
        <v>1657</v>
      </c>
      <c r="B2303" s="18" t="s">
        <v>3229</v>
      </c>
      <c r="C2303" s="18" t="s">
        <v>150</v>
      </c>
      <c r="D2303" s="19">
        <v>12</v>
      </c>
      <c r="E2303" s="19">
        <v>29</v>
      </c>
      <c r="F2303" s="19">
        <v>35</v>
      </c>
      <c r="G2303" s="19">
        <v>3</v>
      </c>
      <c r="H2303" s="19">
        <v>2</v>
      </c>
      <c r="I2303" s="19">
        <v>5</v>
      </c>
      <c r="J2303" s="19">
        <v>1</v>
      </c>
      <c r="K2303" s="20">
        <f>ROUND(1+(SUMPRODUCT(INDEX(CachTinhDiem!$B$8:$E$11,MATCH($B2303,CachTinhDiem!$A$8:$A$11,0),0),$G2303:$J2303)-1)*9/4,1)</f>
        <v>4.8</v>
      </c>
      <c r="L2303" s="20">
        <f>ROUND(1+(INDEX(CachTinhDiem!$B$15:$E$20,MATCH($C2303,CachTinhDiem!$A$15:$A$20,0),MATCH($B2303,CachTinhDiem!$B$14:$E$14,0))-1)*9/4,1)</f>
        <v>7.8</v>
      </c>
      <c r="M2303" s="19">
        <f t="shared" si="35"/>
        <v>6</v>
      </c>
      <c r="N2303" s="23">
        <f>MAX(0,1-M2303*CachTinhDiem!$B$25)</f>
        <v>0.39999999999999991</v>
      </c>
      <c r="O2303" s="20">
        <f>ROUND((CachTinhDiem!$B$23*K2303+CachTinhDiem!$B$24*L2303)*N2303,1)</f>
        <v>2.2999999999999998</v>
      </c>
      <c r="P2303" s="19" t="s">
        <v>3225</v>
      </c>
    </row>
    <row r="2304" spans="1:16" ht="15" customHeight="1" x14ac:dyDescent="0.35">
      <c r="A2304" s="18" t="s">
        <v>802</v>
      </c>
      <c r="B2304" s="18" t="s">
        <v>3226</v>
      </c>
      <c r="C2304" s="18" t="s">
        <v>115</v>
      </c>
      <c r="D2304" s="19">
        <v>5</v>
      </c>
      <c r="E2304" s="19">
        <v>10</v>
      </c>
      <c r="F2304" s="19">
        <v>23</v>
      </c>
      <c r="G2304" s="19">
        <v>5</v>
      </c>
      <c r="H2304" s="19">
        <v>2</v>
      </c>
      <c r="I2304" s="19">
        <v>3</v>
      </c>
      <c r="J2304" s="19">
        <v>2</v>
      </c>
      <c r="K2304" s="20">
        <f>ROUND(1+(SUMPRODUCT(INDEX(CachTinhDiem!$B$8:$E$11,MATCH($B2304,CachTinhDiem!$A$8:$A$11,0),0),$G2304:$J2304)-1)*9/4,1)</f>
        <v>4.4000000000000004</v>
      </c>
      <c r="L2304" s="20">
        <f>ROUND(1+(INDEX(CachTinhDiem!$B$15:$E$20,MATCH($C2304,CachTinhDiem!$A$15:$A$20,0),MATCH($B2304,CachTinhDiem!$B$14:$E$14,0))-1)*9/4,1)</f>
        <v>10</v>
      </c>
      <c r="M2304" s="19">
        <f t="shared" si="35"/>
        <v>13</v>
      </c>
      <c r="N2304" s="23">
        <f>MAX(0,1-M2304*CachTinhDiem!$B$25)</f>
        <v>0</v>
      </c>
      <c r="O2304" s="20">
        <f>ROUND((CachTinhDiem!$B$23*K2304+CachTinhDiem!$B$24*L2304)*N2304,1)</f>
        <v>0</v>
      </c>
      <c r="P2304" s="19" t="s">
        <v>3227</v>
      </c>
    </row>
    <row r="2305" spans="1:16" ht="15" customHeight="1" x14ac:dyDescent="0.35">
      <c r="A2305" s="18" t="s">
        <v>2492</v>
      </c>
      <c r="B2305" s="18" t="s">
        <v>3226</v>
      </c>
      <c r="C2305" s="18" t="s">
        <v>115</v>
      </c>
      <c r="D2305" s="19">
        <v>24</v>
      </c>
      <c r="E2305" s="19">
        <v>38</v>
      </c>
      <c r="F2305" s="19">
        <v>19</v>
      </c>
      <c r="G2305" s="19">
        <v>2</v>
      </c>
      <c r="H2305" s="19">
        <v>5</v>
      </c>
      <c r="I2305" s="19">
        <v>3</v>
      </c>
      <c r="J2305" s="19">
        <v>3</v>
      </c>
      <c r="K2305" s="20">
        <f>ROUND(1+(SUMPRODUCT(INDEX(CachTinhDiem!$B$8:$E$11,MATCH($B2305,CachTinhDiem!$A$8:$A$11,0),0),$G2305:$J2305)-1)*9/4,1)</f>
        <v>6.9</v>
      </c>
      <c r="L2305" s="20">
        <f>ROUND(1+(INDEX(CachTinhDiem!$B$15:$E$20,MATCH($C2305,CachTinhDiem!$A$15:$A$20,0),MATCH($B2305,CachTinhDiem!$B$14:$E$14,0))-1)*9/4,1)</f>
        <v>10</v>
      </c>
      <c r="M2305" s="19">
        <f t="shared" si="35"/>
        <v>5</v>
      </c>
      <c r="N2305" s="23">
        <f>MAX(0,1-M2305*CachTinhDiem!$B$25)</f>
        <v>0.5</v>
      </c>
      <c r="O2305" s="20">
        <f>ROUND((CachTinhDiem!$B$23*K2305+CachTinhDiem!$B$24*L2305)*N2305,1)</f>
        <v>3.9</v>
      </c>
      <c r="P2305" s="19" t="s">
        <v>3225</v>
      </c>
    </row>
    <row r="2306" spans="1:16" ht="15" customHeight="1" x14ac:dyDescent="0.35">
      <c r="A2306" s="18" t="s">
        <v>762</v>
      </c>
      <c r="B2306" s="18" t="s">
        <v>3228</v>
      </c>
      <c r="C2306" s="18" t="s">
        <v>110</v>
      </c>
      <c r="D2306" s="19">
        <v>5</v>
      </c>
      <c r="E2306" s="19">
        <v>16</v>
      </c>
      <c r="F2306" s="19">
        <v>29</v>
      </c>
      <c r="G2306" s="19">
        <v>4</v>
      </c>
      <c r="H2306" s="19">
        <v>1</v>
      </c>
      <c r="I2306" s="19">
        <v>3</v>
      </c>
      <c r="J2306" s="19">
        <v>3</v>
      </c>
      <c r="K2306" s="20">
        <f>ROUND(1+(SUMPRODUCT(INDEX(CachTinhDiem!$B$8:$E$11,MATCH($B2306,CachTinhDiem!$A$8:$A$11,0),0),$G2306:$J2306)-1)*9/4,1)</f>
        <v>4.5999999999999996</v>
      </c>
      <c r="L2306" s="20">
        <f>ROUND(1+(INDEX(CachTinhDiem!$B$15:$E$20,MATCH($C2306,CachTinhDiem!$A$15:$A$20,0),MATCH($B2306,CachTinhDiem!$B$14:$E$14,0))-1)*9/4,1)</f>
        <v>7.8</v>
      </c>
      <c r="M2306" s="19">
        <f t="shared" ref="M2306:M2369" si="36">MAX(0,$D2306-$F2306,$F2306-$E2306)</f>
        <v>13</v>
      </c>
      <c r="N2306" s="23">
        <f>MAX(0,1-M2306*CachTinhDiem!$B$25)</f>
        <v>0</v>
      </c>
      <c r="O2306" s="20">
        <f>ROUND((CachTinhDiem!$B$23*K2306+CachTinhDiem!$B$24*L2306)*N2306,1)</f>
        <v>0</v>
      </c>
      <c r="P2306" s="19" t="s">
        <v>3227</v>
      </c>
    </row>
    <row r="2307" spans="1:16" ht="15" customHeight="1" x14ac:dyDescent="0.35">
      <c r="A2307" s="18" t="s">
        <v>571</v>
      </c>
      <c r="B2307" s="18" t="s">
        <v>3224</v>
      </c>
      <c r="C2307" s="18" t="s">
        <v>115</v>
      </c>
      <c r="D2307" s="19">
        <v>17</v>
      </c>
      <c r="E2307" s="19">
        <v>34</v>
      </c>
      <c r="F2307" s="19">
        <v>30</v>
      </c>
      <c r="G2307" s="19">
        <v>2</v>
      </c>
      <c r="H2307" s="19">
        <v>4</v>
      </c>
      <c r="I2307" s="19">
        <v>3</v>
      </c>
      <c r="J2307" s="19">
        <v>3</v>
      </c>
      <c r="K2307" s="20">
        <f>ROUND(1+(SUMPRODUCT(INDEX(CachTinhDiem!$B$8:$E$11,MATCH($B2307,CachTinhDiem!$A$8:$A$11,0),0),$G2307:$J2307)-1)*9/4,1)</f>
        <v>5.5</v>
      </c>
      <c r="L2307" s="20">
        <f>ROUND(1+(INDEX(CachTinhDiem!$B$15:$E$20,MATCH($C2307,CachTinhDiem!$A$15:$A$20,0),MATCH($B2307,CachTinhDiem!$B$14:$E$14,0))-1)*9/4,1)</f>
        <v>7.8</v>
      </c>
      <c r="M2307" s="19">
        <f t="shared" si="36"/>
        <v>0</v>
      </c>
      <c r="N2307" s="23">
        <f>MAX(0,1-M2307*CachTinhDiem!$B$25)</f>
        <v>1</v>
      </c>
      <c r="O2307" s="20">
        <f>ROUND((CachTinhDiem!$B$23*K2307+CachTinhDiem!$B$24*L2307)*N2307,1)</f>
        <v>6.2</v>
      </c>
      <c r="P2307" s="19" t="s">
        <v>3227</v>
      </c>
    </row>
    <row r="2308" spans="1:16" ht="15" customHeight="1" x14ac:dyDescent="0.35">
      <c r="A2308" s="18" t="s">
        <v>312</v>
      </c>
      <c r="B2308" s="18" t="s">
        <v>3224</v>
      </c>
      <c r="C2308" s="18" t="s">
        <v>110</v>
      </c>
      <c r="D2308" s="19">
        <v>5</v>
      </c>
      <c r="E2308" s="19">
        <v>11</v>
      </c>
      <c r="F2308" s="19">
        <v>6</v>
      </c>
      <c r="G2308" s="19">
        <v>4</v>
      </c>
      <c r="H2308" s="19">
        <v>2</v>
      </c>
      <c r="I2308" s="19">
        <v>3</v>
      </c>
      <c r="J2308" s="19">
        <v>3</v>
      </c>
      <c r="K2308" s="20">
        <f>ROUND(1+(SUMPRODUCT(INDEX(CachTinhDiem!$B$8:$E$11,MATCH($B2308,CachTinhDiem!$A$8:$A$11,0),0),$G2308:$J2308)-1)*9/4,1)</f>
        <v>5.5</v>
      </c>
      <c r="L2308" s="20">
        <f>ROUND(1+(INDEX(CachTinhDiem!$B$15:$E$20,MATCH($C2308,CachTinhDiem!$A$15:$A$20,0),MATCH($B2308,CachTinhDiem!$B$14:$E$14,0))-1)*9/4,1)</f>
        <v>5.5</v>
      </c>
      <c r="M2308" s="19">
        <f t="shared" si="36"/>
        <v>0</v>
      </c>
      <c r="N2308" s="23">
        <f>MAX(0,1-M2308*CachTinhDiem!$B$25)</f>
        <v>1</v>
      </c>
      <c r="O2308" s="20">
        <f>ROUND((CachTinhDiem!$B$23*K2308+CachTinhDiem!$B$24*L2308)*N2308,1)</f>
        <v>5.5</v>
      </c>
      <c r="P2308" s="19" t="s">
        <v>3227</v>
      </c>
    </row>
    <row r="2309" spans="1:16" ht="15" customHeight="1" x14ac:dyDescent="0.35">
      <c r="A2309" s="18" t="s">
        <v>1751</v>
      </c>
      <c r="B2309" s="18" t="s">
        <v>3228</v>
      </c>
      <c r="C2309" s="18" t="s">
        <v>103</v>
      </c>
      <c r="D2309" s="19">
        <v>15</v>
      </c>
      <c r="E2309" s="19">
        <v>33</v>
      </c>
      <c r="F2309" s="19">
        <v>36</v>
      </c>
      <c r="G2309" s="19">
        <v>2</v>
      </c>
      <c r="H2309" s="19">
        <v>3</v>
      </c>
      <c r="I2309" s="19">
        <v>2</v>
      </c>
      <c r="J2309" s="19">
        <v>4</v>
      </c>
      <c r="K2309" s="20">
        <f>ROUND(1+(SUMPRODUCT(INDEX(CachTinhDiem!$B$8:$E$11,MATCH($B2309,CachTinhDiem!$A$8:$A$11,0),0),$G2309:$J2309)-1)*9/4,1)</f>
        <v>6.4</v>
      </c>
      <c r="L2309" s="20">
        <f>ROUND(1+(INDEX(CachTinhDiem!$B$15:$E$20,MATCH($C2309,CachTinhDiem!$A$15:$A$20,0),MATCH($B2309,CachTinhDiem!$B$14:$E$14,0))-1)*9/4,1)</f>
        <v>10</v>
      </c>
      <c r="M2309" s="19">
        <f t="shared" si="36"/>
        <v>3</v>
      </c>
      <c r="N2309" s="23">
        <f>MAX(0,1-M2309*CachTinhDiem!$B$25)</f>
        <v>0.7</v>
      </c>
      <c r="O2309" s="20">
        <f>ROUND((CachTinhDiem!$B$23*K2309+CachTinhDiem!$B$24*L2309)*N2309,1)</f>
        <v>5.2</v>
      </c>
      <c r="P2309" s="19" t="s">
        <v>3227</v>
      </c>
    </row>
    <row r="2310" spans="1:16" ht="15" customHeight="1" x14ac:dyDescent="0.35">
      <c r="A2310" s="18" t="s">
        <v>1347</v>
      </c>
      <c r="B2310" s="18" t="s">
        <v>3224</v>
      </c>
      <c r="C2310" s="18" t="s">
        <v>103</v>
      </c>
      <c r="D2310" s="19">
        <v>9</v>
      </c>
      <c r="E2310" s="19">
        <v>26</v>
      </c>
      <c r="F2310" s="19">
        <v>10</v>
      </c>
      <c r="G2310" s="19">
        <v>4</v>
      </c>
      <c r="H2310" s="19">
        <v>2</v>
      </c>
      <c r="I2310" s="19">
        <v>3</v>
      </c>
      <c r="J2310" s="19">
        <v>5</v>
      </c>
      <c r="K2310" s="20">
        <f>ROUND(1+(SUMPRODUCT(INDEX(CachTinhDiem!$B$8:$E$11,MATCH($B2310,CachTinhDiem!$A$8:$A$11,0),0),$G2310:$J2310)-1)*9/4,1)</f>
        <v>6</v>
      </c>
      <c r="L2310" s="20">
        <f>ROUND(1+(INDEX(CachTinhDiem!$B$15:$E$20,MATCH($C2310,CachTinhDiem!$A$15:$A$20,0),MATCH($B2310,CachTinhDiem!$B$14:$E$14,0))-1)*9/4,1)</f>
        <v>3.3</v>
      </c>
      <c r="M2310" s="19">
        <f t="shared" si="36"/>
        <v>0</v>
      </c>
      <c r="N2310" s="23">
        <f>MAX(0,1-M2310*CachTinhDiem!$B$25)</f>
        <v>1</v>
      </c>
      <c r="O2310" s="20">
        <f>ROUND((CachTinhDiem!$B$23*K2310+CachTinhDiem!$B$24*L2310)*N2310,1)</f>
        <v>5.2</v>
      </c>
      <c r="P2310" s="19" t="s">
        <v>3227</v>
      </c>
    </row>
    <row r="2311" spans="1:16" ht="15" customHeight="1" x14ac:dyDescent="0.35">
      <c r="A2311" s="18" t="s">
        <v>2174</v>
      </c>
      <c r="B2311" s="18" t="s">
        <v>3228</v>
      </c>
      <c r="C2311" s="18" t="s">
        <v>138</v>
      </c>
      <c r="D2311" s="19">
        <v>24</v>
      </c>
      <c r="E2311" s="19">
        <v>40</v>
      </c>
      <c r="F2311" s="19">
        <v>32</v>
      </c>
      <c r="G2311" s="19">
        <v>2</v>
      </c>
      <c r="H2311" s="19">
        <v>4</v>
      </c>
      <c r="I2311" s="19">
        <v>5</v>
      </c>
      <c r="J2311" s="19">
        <v>3</v>
      </c>
      <c r="K2311" s="20">
        <f>ROUND(1+(SUMPRODUCT(INDEX(CachTinhDiem!$B$8:$E$11,MATCH($B2311,CachTinhDiem!$A$8:$A$11,0),0),$G2311:$J2311)-1)*9/4,1)</f>
        <v>6.9</v>
      </c>
      <c r="L2311" s="20">
        <f>ROUND(1+(INDEX(CachTinhDiem!$B$15:$E$20,MATCH($C2311,CachTinhDiem!$A$15:$A$20,0),MATCH($B2311,CachTinhDiem!$B$14:$E$14,0))-1)*9/4,1)</f>
        <v>1</v>
      </c>
      <c r="M2311" s="19">
        <f t="shared" si="36"/>
        <v>0</v>
      </c>
      <c r="N2311" s="23">
        <f>MAX(0,1-M2311*CachTinhDiem!$B$25)</f>
        <v>1</v>
      </c>
      <c r="O2311" s="20">
        <f>ROUND((CachTinhDiem!$B$23*K2311+CachTinhDiem!$B$24*L2311)*N2311,1)</f>
        <v>5.0999999999999996</v>
      </c>
      <c r="P2311" s="19" t="s">
        <v>3227</v>
      </c>
    </row>
    <row r="2312" spans="1:16" ht="15" customHeight="1" x14ac:dyDescent="0.35">
      <c r="A2312" s="18" t="s">
        <v>2990</v>
      </c>
      <c r="B2312" s="18" t="s">
        <v>3224</v>
      </c>
      <c r="C2312" s="18" t="s">
        <v>115</v>
      </c>
      <c r="D2312" s="19">
        <v>20</v>
      </c>
      <c r="E2312" s="19">
        <v>40</v>
      </c>
      <c r="F2312" s="19">
        <v>30</v>
      </c>
      <c r="G2312" s="19">
        <v>2</v>
      </c>
      <c r="H2312" s="19">
        <v>2</v>
      </c>
      <c r="I2312" s="19">
        <v>4</v>
      </c>
      <c r="J2312" s="19">
        <v>3</v>
      </c>
      <c r="K2312" s="20">
        <f>ROUND(1+(SUMPRODUCT(INDEX(CachTinhDiem!$B$8:$E$11,MATCH($B2312,CachTinhDiem!$A$8:$A$11,0),0),$G2312:$J2312)-1)*9/4,1)</f>
        <v>5.7</v>
      </c>
      <c r="L2312" s="20">
        <f>ROUND(1+(INDEX(CachTinhDiem!$B$15:$E$20,MATCH($C2312,CachTinhDiem!$A$15:$A$20,0),MATCH($B2312,CachTinhDiem!$B$14:$E$14,0))-1)*9/4,1)</f>
        <v>7.8</v>
      </c>
      <c r="M2312" s="19">
        <f t="shared" si="36"/>
        <v>0</v>
      </c>
      <c r="N2312" s="23">
        <f>MAX(0,1-M2312*CachTinhDiem!$B$25)</f>
        <v>1</v>
      </c>
      <c r="O2312" s="20">
        <f>ROUND((CachTinhDiem!$B$23*K2312+CachTinhDiem!$B$24*L2312)*N2312,1)</f>
        <v>6.3</v>
      </c>
      <c r="P2312" s="19" t="s">
        <v>3227</v>
      </c>
    </row>
    <row r="2313" spans="1:16" ht="15" customHeight="1" x14ac:dyDescent="0.35">
      <c r="A2313" s="18" t="s">
        <v>400</v>
      </c>
      <c r="B2313" s="18" t="s">
        <v>3228</v>
      </c>
      <c r="C2313" s="18" t="s">
        <v>110</v>
      </c>
      <c r="D2313" s="19">
        <v>16</v>
      </c>
      <c r="E2313" s="19">
        <v>30</v>
      </c>
      <c r="F2313" s="19">
        <v>9</v>
      </c>
      <c r="G2313" s="19">
        <v>2</v>
      </c>
      <c r="H2313" s="19">
        <v>4</v>
      </c>
      <c r="I2313" s="19">
        <v>3</v>
      </c>
      <c r="J2313" s="19">
        <v>3</v>
      </c>
      <c r="K2313" s="20">
        <f>ROUND(1+(SUMPRODUCT(INDEX(CachTinhDiem!$B$8:$E$11,MATCH($B2313,CachTinhDiem!$A$8:$A$11,0),0),$G2313:$J2313)-1)*9/4,1)</f>
        <v>6</v>
      </c>
      <c r="L2313" s="20">
        <f>ROUND(1+(INDEX(CachTinhDiem!$B$15:$E$20,MATCH($C2313,CachTinhDiem!$A$15:$A$20,0),MATCH($B2313,CachTinhDiem!$B$14:$E$14,0))-1)*9/4,1)</f>
        <v>7.8</v>
      </c>
      <c r="M2313" s="19">
        <f t="shared" si="36"/>
        <v>7</v>
      </c>
      <c r="N2313" s="23">
        <f>MAX(0,1-M2313*CachTinhDiem!$B$25)</f>
        <v>0.29999999999999993</v>
      </c>
      <c r="O2313" s="20">
        <f>ROUND((CachTinhDiem!$B$23*K2313+CachTinhDiem!$B$24*L2313)*N2313,1)</f>
        <v>2</v>
      </c>
      <c r="P2313" s="19" t="s">
        <v>3225</v>
      </c>
    </row>
    <row r="2314" spans="1:16" ht="15" customHeight="1" x14ac:dyDescent="0.35">
      <c r="A2314" s="18" t="s">
        <v>2686</v>
      </c>
      <c r="B2314" s="18" t="s">
        <v>3224</v>
      </c>
      <c r="C2314" s="18" t="s">
        <v>138</v>
      </c>
      <c r="D2314" s="19">
        <v>5</v>
      </c>
      <c r="E2314" s="19">
        <v>32</v>
      </c>
      <c r="F2314" s="19">
        <v>23</v>
      </c>
      <c r="G2314" s="19">
        <v>4</v>
      </c>
      <c r="H2314" s="19">
        <v>3</v>
      </c>
      <c r="I2314" s="19">
        <v>5</v>
      </c>
      <c r="J2314" s="19">
        <v>1</v>
      </c>
      <c r="K2314" s="20">
        <f>ROUND(1+(SUMPRODUCT(INDEX(CachTinhDiem!$B$8:$E$11,MATCH($B2314,CachTinhDiem!$A$8:$A$11,0),0),$G2314:$J2314)-1)*9/4,1)</f>
        <v>7.8</v>
      </c>
      <c r="L2314" s="20">
        <f>ROUND(1+(INDEX(CachTinhDiem!$B$15:$E$20,MATCH($C2314,CachTinhDiem!$A$15:$A$20,0),MATCH($B2314,CachTinhDiem!$B$14:$E$14,0))-1)*9/4,1)</f>
        <v>10</v>
      </c>
      <c r="M2314" s="19">
        <f t="shared" si="36"/>
        <v>0</v>
      </c>
      <c r="N2314" s="23">
        <f>MAX(0,1-M2314*CachTinhDiem!$B$25)</f>
        <v>1</v>
      </c>
      <c r="O2314" s="20">
        <f>ROUND((CachTinhDiem!$B$23*K2314+CachTinhDiem!$B$24*L2314)*N2314,1)</f>
        <v>8.5</v>
      </c>
      <c r="P2314" s="19" t="s">
        <v>3227</v>
      </c>
    </row>
    <row r="2315" spans="1:16" ht="15" customHeight="1" x14ac:dyDescent="0.35">
      <c r="A2315" s="18" t="s">
        <v>2749</v>
      </c>
      <c r="B2315" s="18" t="s">
        <v>3228</v>
      </c>
      <c r="C2315" s="18" t="s">
        <v>138</v>
      </c>
      <c r="D2315" s="19">
        <v>18</v>
      </c>
      <c r="E2315" s="19">
        <v>38</v>
      </c>
      <c r="F2315" s="19">
        <v>24</v>
      </c>
      <c r="G2315" s="19">
        <v>2</v>
      </c>
      <c r="H2315" s="19">
        <v>5</v>
      </c>
      <c r="I2315" s="19">
        <v>5</v>
      </c>
      <c r="J2315" s="19">
        <v>2</v>
      </c>
      <c r="K2315" s="20">
        <f>ROUND(1+(SUMPRODUCT(INDEX(CachTinhDiem!$B$8:$E$11,MATCH($B2315,CachTinhDiem!$A$8:$A$11,0),0),$G2315:$J2315)-1)*9/4,1)</f>
        <v>6</v>
      </c>
      <c r="L2315" s="20">
        <f>ROUND(1+(INDEX(CachTinhDiem!$B$15:$E$20,MATCH($C2315,CachTinhDiem!$A$15:$A$20,0),MATCH($B2315,CachTinhDiem!$B$14:$E$14,0))-1)*9/4,1)</f>
        <v>1</v>
      </c>
      <c r="M2315" s="19">
        <f t="shared" si="36"/>
        <v>0</v>
      </c>
      <c r="N2315" s="23">
        <f>MAX(0,1-M2315*CachTinhDiem!$B$25)</f>
        <v>1</v>
      </c>
      <c r="O2315" s="20">
        <f>ROUND((CachTinhDiem!$B$23*K2315+CachTinhDiem!$B$24*L2315)*N2315,1)</f>
        <v>4.5</v>
      </c>
      <c r="P2315" s="19" t="s">
        <v>3225</v>
      </c>
    </row>
    <row r="2316" spans="1:16" ht="15" customHeight="1" x14ac:dyDescent="0.35">
      <c r="A2316" s="18" t="s">
        <v>3128</v>
      </c>
      <c r="B2316" s="18" t="s">
        <v>3224</v>
      </c>
      <c r="C2316" s="18" t="s">
        <v>110</v>
      </c>
      <c r="D2316" s="19">
        <v>21</v>
      </c>
      <c r="E2316" s="19">
        <v>40</v>
      </c>
      <c r="F2316" s="19">
        <v>27</v>
      </c>
      <c r="G2316" s="19">
        <v>2</v>
      </c>
      <c r="H2316" s="19">
        <v>2</v>
      </c>
      <c r="I2316" s="19">
        <v>3</v>
      </c>
      <c r="J2316" s="19">
        <v>3</v>
      </c>
      <c r="K2316" s="20">
        <f>ROUND(1+(SUMPRODUCT(INDEX(CachTinhDiem!$B$8:$E$11,MATCH($B2316,CachTinhDiem!$A$8:$A$11,0),0),$G2316:$J2316)-1)*9/4,1)</f>
        <v>4.5999999999999996</v>
      </c>
      <c r="L2316" s="20">
        <f>ROUND(1+(INDEX(CachTinhDiem!$B$15:$E$20,MATCH($C2316,CachTinhDiem!$A$15:$A$20,0),MATCH($B2316,CachTinhDiem!$B$14:$E$14,0))-1)*9/4,1)</f>
        <v>5.5</v>
      </c>
      <c r="M2316" s="19">
        <f t="shared" si="36"/>
        <v>0</v>
      </c>
      <c r="N2316" s="23">
        <f>MAX(0,1-M2316*CachTinhDiem!$B$25)</f>
        <v>1</v>
      </c>
      <c r="O2316" s="20">
        <f>ROUND((CachTinhDiem!$B$23*K2316+CachTinhDiem!$B$24*L2316)*N2316,1)</f>
        <v>4.9000000000000004</v>
      </c>
      <c r="P2316" s="19" t="s">
        <v>3225</v>
      </c>
    </row>
    <row r="2317" spans="1:16" ht="15" customHeight="1" x14ac:dyDescent="0.35">
      <c r="A2317" s="18" t="s">
        <v>458</v>
      </c>
      <c r="B2317" s="18" t="s">
        <v>3224</v>
      </c>
      <c r="C2317" s="18" t="s">
        <v>103</v>
      </c>
      <c r="D2317" s="19">
        <v>19</v>
      </c>
      <c r="E2317" s="19">
        <v>39</v>
      </c>
      <c r="F2317" s="19">
        <v>5</v>
      </c>
      <c r="G2317" s="19">
        <v>2</v>
      </c>
      <c r="H2317" s="19">
        <v>4</v>
      </c>
      <c r="I2317" s="19">
        <v>3</v>
      </c>
      <c r="J2317" s="19">
        <v>3</v>
      </c>
      <c r="K2317" s="20">
        <f>ROUND(1+(SUMPRODUCT(INDEX(CachTinhDiem!$B$8:$E$11,MATCH($B2317,CachTinhDiem!$A$8:$A$11,0),0),$G2317:$J2317)-1)*9/4,1)</f>
        <v>5.5</v>
      </c>
      <c r="L2317" s="20">
        <f>ROUND(1+(INDEX(CachTinhDiem!$B$15:$E$20,MATCH($C2317,CachTinhDiem!$A$15:$A$20,0),MATCH($B2317,CachTinhDiem!$B$14:$E$14,0))-1)*9/4,1)</f>
        <v>3.3</v>
      </c>
      <c r="M2317" s="19">
        <f t="shared" si="36"/>
        <v>14</v>
      </c>
      <c r="N2317" s="23">
        <f>MAX(0,1-M2317*CachTinhDiem!$B$25)</f>
        <v>0</v>
      </c>
      <c r="O2317" s="20">
        <f>ROUND((CachTinhDiem!$B$23*K2317+CachTinhDiem!$B$24*L2317)*N2317,1)</f>
        <v>0</v>
      </c>
      <c r="P2317" s="19" t="s">
        <v>3227</v>
      </c>
    </row>
    <row r="2318" spans="1:16" ht="15" customHeight="1" x14ac:dyDescent="0.35">
      <c r="A2318" s="18" t="s">
        <v>932</v>
      </c>
      <c r="B2318" s="18" t="s">
        <v>3228</v>
      </c>
      <c r="C2318" s="18" t="s">
        <v>110</v>
      </c>
      <c r="D2318" s="19">
        <v>5</v>
      </c>
      <c r="E2318" s="19">
        <v>14</v>
      </c>
      <c r="F2318" s="19">
        <v>34</v>
      </c>
      <c r="G2318" s="19">
        <v>5</v>
      </c>
      <c r="H2318" s="19">
        <v>2</v>
      </c>
      <c r="I2318" s="19">
        <v>2</v>
      </c>
      <c r="J2318" s="19">
        <v>4</v>
      </c>
      <c r="K2318" s="20">
        <f>ROUND(1+(SUMPRODUCT(INDEX(CachTinhDiem!$B$8:$E$11,MATCH($B2318,CachTinhDiem!$A$8:$A$11,0),0),$G2318:$J2318)-1)*9/4,1)</f>
        <v>6</v>
      </c>
      <c r="L2318" s="20">
        <f>ROUND(1+(INDEX(CachTinhDiem!$B$15:$E$20,MATCH($C2318,CachTinhDiem!$A$15:$A$20,0),MATCH($B2318,CachTinhDiem!$B$14:$E$14,0))-1)*9/4,1)</f>
        <v>7.8</v>
      </c>
      <c r="M2318" s="19">
        <f t="shared" si="36"/>
        <v>20</v>
      </c>
      <c r="N2318" s="23">
        <f>MAX(0,1-M2318*CachTinhDiem!$B$25)</f>
        <v>0</v>
      </c>
      <c r="O2318" s="20">
        <f>ROUND((CachTinhDiem!$B$23*K2318+CachTinhDiem!$B$24*L2318)*N2318,1)</f>
        <v>0</v>
      </c>
      <c r="P2318" s="19" t="s">
        <v>3225</v>
      </c>
    </row>
    <row r="2319" spans="1:16" ht="15" customHeight="1" x14ac:dyDescent="0.35">
      <c r="A2319" s="18" t="s">
        <v>2370</v>
      </c>
      <c r="B2319" s="18" t="s">
        <v>3228</v>
      </c>
      <c r="C2319" s="18" t="s">
        <v>150</v>
      </c>
      <c r="D2319" s="19">
        <v>25</v>
      </c>
      <c r="E2319" s="19">
        <v>39</v>
      </c>
      <c r="F2319" s="19">
        <v>8</v>
      </c>
      <c r="G2319" s="19">
        <v>1</v>
      </c>
      <c r="H2319" s="19">
        <v>5</v>
      </c>
      <c r="I2319" s="19">
        <v>2</v>
      </c>
      <c r="J2319" s="19">
        <v>3</v>
      </c>
      <c r="K2319" s="20">
        <f>ROUND(1+(SUMPRODUCT(INDEX(CachTinhDiem!$B$8:$E$11,MATCH($B2319,CachTinhDiem!$A$8:$A$11,0),0),$G2319:$J2319)-1)*9/4,1)</f>
        <v>6</v>
      </c>
      <c r="L2319" s="20">
        <f>ROUND(1+(INDEX(CachTinhDiem!$B$15:$E$20,MATCH($C2319,CachTinhDiem!$A$15:$A$20,0),MATCH($B2319,CachTinhDiem!$B$14:$E$14,0))-1)*9/4,1)</f>
        <v>5.5</v>
      </c>
      <c r="M2319" s="19">
        <f t="shared" si="36"/>
        <v>17</v>
      </c>
      <c r="N2319" s="23">
        <f>MAX(0,1-M2319*CachTinhDiem!$B$25)</f>
        <v>0</v>
      </c>
      <c r="O2319" s="20">
        <f>ROUND((CachTinhDiem!$B$23*K2319+CachTinhDiem!$B$24*L2319)*N2319,1)</f>
        <v>0</v>
      </c>
      <c r="P2319" s="19" t="s">
        <v>3227</v>
      </c>
    </row>
    <row r="2320" spans="1:16" ht="15" customHeight="1" x14ac:dyDescent="0.35">
      <c r="A2320" s="18" t="s">
        <v>1709</v>
      </c>
      <c r="B2320" s="18" t="s">
        <v>3228</v>
      </c>
      <c r="C2320" s="18" t="s">
        <v>103</v>
      </c>
      <c r="D2320" s="19">
        <v>9</v>
      </c>
      <c r="E2320" s="19">
        <v>28</v>
      </c>
      <c r="F2320" s="19">
        <v>33</v>
      </c>
      <c r="G2320" s="19">
        <v>4</v>
      </c>
      <c r="H2320" s="19">
        <v>2</v>
      </c>
      <c r="I2320" s="19">
        <v>3</v>
      </c>
      <c r="J2320" s="19">
        <v>5</v>
      </c>
      <c r="K2320" s="20">
        <f>ROUND(1+(SUMPRODUCT(INDEX(CachTinhDiem!$B$8:$E$11,MATCH($B2320,CachTinhDiem!$A$8:$A$11,0),0),$G2320:$J2320)-1)*9/4,1)</f>
        <v>7.8</v>
      </c>
      <c r="L2320" s="20">
        <f>ROUND(1+(INDEX(CachTinhDiem!$B$15:$E$20,MATCH($C2320,CachTinhDiem!$A$15:$A$20,0),MATCH($B2320,CachTinhDiem!$B$14:$E$14,0))-1)*9/4,1)</f>
        <v>10</v>
      </c>
      <c r="M2320" s="19">
        <f t="shared" si="36"/>
        <v>5</v>
      </c>
      <c r="N2320" s="23">
        <f>MAX(0,1-M2320*CachTinhDiem!$B$25)</f>
        <v>0.5</v>
      </c>
      <c r="O2320" s="20">
        <f>ROUND((CachTinhDiem!$B$23*K2320+CachTinhDiem!$B$24*L2320)*N2320,1)</f>
        <v>4.2</v>
      </c>
      <c r="P2320" s="19" t="s">
        <v>3227</v>
      </c>
    </row>
    <row r="2321" spans="1:16" ht="15" customHeight="1" x14ac:dyDescent="0.35">
      <c r="A2321" s="18" t="s">
        <v>2265</v>
      </c>
      <c r="B2321" s="18" t="s">
        <v>3228</v>
      </c>
      <c r="C2321" s="18" t="s">
        <v>115</v>
      </c>
      <c r="D2321" s="19">
        <v>13</v>
      </c>
      <c r="E2321" s="19">
        <v>32</v>
      </c>
      <c r="F2321" s="19">
        <v>23</v>
      </c>
      <c r="G2321" s="19">
        <v>3</v>
      </c>
      <c r="H2321" s="19">
        <v>2</v>
      </c>
      <c r="I2321" s="19">
        <v>4</v>
      </c>
      <c r="J2321" s="19">
        <v>3</v>
      </c>
      <c r="K2321" s="20">
        <f>ROUND(1+(SUMPRODUCT(INDEX(CachTinhDiem!$B$8:$E$11,MATCH($B2321,CachTinhDiem!$A$8:$A$11,0),0),$G2321:$J2321)-1)*9/4,1)</f>
        <v>5.5</v>
      </c>
      <c r="L2321" s="20">
        <f>ROUND(1+(INDEX(CachTinhDiem!$B$15:$E$20,MATCH($C2321,CachTinhDiem!$A$15:$A$20,0),MATCH($B2321,CachTinhDiem!$B$14:$E$14,0))-1)*9/4,1)</f>
        <v>5.5</v>
      </c>
      <c r="M2321" s="19">
        <f t="shared" si="36"/>
        <v>0</v>
      </c>
      <c r="N2321" s="23">
        <f>MAX(0,1-M2321*CachTinhDiem!$B$25)</f>
        <v>1</v>
      </c>
      <c r="O2321" s="20">
        <f>ROUND((CachTinhDiem!$B$23*K2321+CachTinhDiem!$B$24*L2321)*N2321,1)</f>
        <v>5.5</v>
      </c>
      <c r="P2321" s="19" t="s">
        <v>3227</v>
      </c>
    </row>
    <row r="2322" spans="1:16" ht="15" customHeight="1" x14ac:dyDescent="0.35">
      <c r="A2322" s="18" t="s">
        <v>1952</v>
      </c>
      <c r="B2322" s="18" t="s">
        <v>3224</v>
      </c>
      <c r="C2322" s="18" t="s">
        <v>138</v>
      </c>
      <c r="D2322" s="19">
        <v>14</v>
      </c>
      <c r="E2322" s="19">
        <v>29</v>
      </c>
      <c r="F2322" s="19">
        <v>37</v>
      </c>
      <c r="G2322" s="19">
        <v>2</v>
      </c>
      <c r="H2322" s="19">
        <v>3</v>
      </c>
      <c r="I2322" s="19">
        <v>4</v>
      </c>
      <c r="J2322" s="19">
        <v>3</v>
      </c>
      <c r="K2322" s="20">
        <f>ROUND(1+(SUMPRODUCT(INDEX(CachTinhDiem!$B$8:$E$11,MATCH($B2322,CachTinhDiem!$A$8:$A$11,0),0),$G2322:$J2322)-1)*9/4,1)</f>
        <v>6.2</v>
      </c>
      <c r="L2322" s="20">
        <f>ROUND(1+(INDEX(CachTinhDiem!$B$15:$E$20,MATCH($C2322,CachTinhDiem!$A$15:$A$20,0),MATCH($B2322,CachTinhDiem!$B$14:$E$14,0))-1)*9/4,1)</f>
        <v>10</v>
      </c>
      <c r="M2322" s="19">
        <f t="shared" si="36"/>
        <v>8</v>
      </c>
      <c r="N2322" s="23">
        <f>MAX(0,1-M2322*CachTinhDiem!$B$25)</f>
        <v>0.19999999999999996</v>
      </c>
      <c r="O2322" s="20">
        <f>ROUND((CachTinhDiem!$B$23*K2322+CachTinhDiem!$B$24*L2322)*N2322,1)</f>
        <v>1.5</v>
      </c>
      <c r="P2322" s="19" t="s">
        <v>3227</v>
      </c>
    </row>
    <row r="2323" spans="1:16" ht="15" customHeight="1" x14ac:dyDescent="0.35">
      <c r="A2323" s="18" t="s">
        <v>1169</v>
      </c>
      <c r="B2323" s="18" t="s">
        <v>3226</v>
      </c>
      <c r="C2323" s="18" t="s">
        <v>103</v>
      </c>
      <c r="D2323" s="19">
        <v>9</v>
      </c>
      <c r="E2323" s="19">
        <v>25</v>
      </c>
      <c r="F2323" s="19">
        <v>9</v>
      </c>
      <c r="G2323" s="19">
        <v>4</v>
      </c>
      <c r="H2323" s="19">
        <v>2</v>
      </c>
      <c r="I2323" s="19">
        <v>2</v>
      </c>
      <c r="J2323" s="19">
        <v>4</v>
      </c>
      <c r="K2323" s="20">
        <f>ROUND(1+(SUMPRODUCT(INDEX(CachTinhDiem!$B$8:$E$11,MATCH($B2323,CachTinhDiem!$A$8:$A$11,0),0),$G2323:$J2323)-1)*9/4,1)</f>
        <v>4.2</v>
      </c>
      <c r="L2323" s="20">
        <f>ROUND(1+(INDEX(CachTinhDiem!$B$15:$E$20,MATCH($C2323,CachTinhDiem!$A$15:$A$20,0),MATCH($B2323,CachTinhDiem!$B$14:$E$14,0))-1)*9/4,1)</f>
        <v>3.3</v>
      </c>
      <c r="M2323" s="19">
        <f t="shared" si="36"/>
        <v>0</v>
      </c>
      <c r="N2323" s="23">
        <f>MAX(0,1-M2323*CachTinhDiem!$B$25)</f>
        <v>1</v>
      </c>
      <c r="O2323" s="20">
        <f>ROUND((CachTinhDiem!$B$23*K2323+CachTinhDiem!$B$24*L2323)*N2323,1)</f>
        <v>3.9</v>
      </c>
      <c r="P2323" s="19" t="s">
        <v>3227</v>
      </c>
    </row>
    <row r="2324" spans="1:16" ht="15" customHeight="1" x14ac:dyDescent="0.35">
      <c r="A2324" s="18" t="s">
        <v>1643</v>
      </c>
      <c r="B2324" s="18" t="s">
        <v>3228</v>
      </c>
      <c r="C2324" s="18" t="s">
        <v>115</v>
      </c>
      <c r="D2324" s="19">
        <v>8</v>
      </c>
      <c r="E2324" s="19">
        <v>23</v>
      </c>
      <c r="F2324" s="19">
        <v>14</v>
      </c>
      <c r="G2324" s="19">
        <v>4</v>
      </c>
      <c r="H2324" s="19">
        <v>3</v>
      </c>
      <c r="I2324" s="19">
        <v>3</v>
      </c>
      <c r="J2324" s="19">
        <v>2</v>
      </c>
      <c r="K2324" s="20">
        <f>ROUND(1+(SUMPRODUCT(INDEX(CachTinhDiem!$B$8:$E$11,MATCH($B2324,CachTinhDiem!$A$8:$A$11,0),0),$G2324:$J2324)-1)*9/4,1)</f>
        <v>4.2</v>
      </c>
      <c r="L2324" s="20">
        <f>ROUND(1+(INDEX(CachTinhDiem!$B$15:$E$20,MATCH($C2324,CachTinhDiem!$A$15:$A$20,0),MATCH($B2324,CachTinhDiem!$B$14:$E$14,0))-1)*9/4,1)</f>
        <v>5.5</v>
      </c>
      <c r="M2324" s="19">
        <f t="shared" si="36"/>
        <v>0</v>
      </c>
      <c r="N2324" s="23">
        <f>MAX(0,1-M2324*CachTinhDiem!$B$25)</f>
        <v>1</v>
      </c>
      <c r="O2324" s="20">
        <f>ROUND((CachTinhDiem!$B$23*K2324+CachTinhDiem!$B$24*L2324)*N2324,1)</f>
        <v>4.5999999999999996</v>
      </c>
      <c r="P2324" s="19" t="s">
        <v>3227</v>
      </c>
    </row>
    <row r="2325" spans="1:16" ht="15" customHeight="1" x14ac:dyDescent="0.35">
      <c r="A2325" s="18" t="s">
        <v>956</v>
      </c>
      <c r="B2325" s="18" t="s">
        <v>3229</v>
      </c>
      <c r="C2325" s="18" t="s">
        <v>115</v>
      </c>
      <c r="D2325" s="19">
        <v>5</v>
      </c>
      <c r="E2325" s="19">
        <v>17</v>
      </c>
      <c r="F2325" s="19">
        <v>18</v>
      </c>
      <c r="G2325" s="19">
        <v>4</v>
      </c>
      <c r="H2325" s="19">
        <v>1</v>
      </c>
      <c r="I2325" s="19">
        <v>2</v>
      </c>
      <c r="J2325" s="19">
        <v>5</v>
      </c>
      <c r="K2325" s="20">
        <f>ROUND(1+(SUMPRODUCT(INDEX(CachTinhDiem!$B$8:$E$11,MATCH($B2325,CachTinhDiem!$A$8:$A$11,0),0),$G2325:$J2325)-1)*9/4,1)</f>
        <v>5.0999999999999996</v>
      </c>
      <c r="L2325" s="20">
        <f>ROUND(1+(INDEX(CachTinhDiem!$B$15:$E$20,MATCH($C2325,CachTinhDiem!$A$15:$A$20,0),MATCH($B2325,CachTinhDiem!$B$14:$E$14,0))-1)*9/4,1)</f>
        <v>10</v>
      </c>
      <c r="M2325" s="19">
        <f t="shared" si="36"/>
        <v>1</v>
      </c>
      <c r="N2325" s="23">
        <f>MAX(0,1-M2325*CachTinhDiem!$B$25)</f>
        <v>0.9</v>
      </c>
      <c r="O2325" s="20">
        <f>ROUND((CachTinhDiem!$B$23*K2325+CachTinhDiem!$B$24*L2325)*N2325,1)</f>
        <v>5.9</v>
      </c>
      <c r="P2325" s="19" t="s">
        <v>3227</v>
      </c>
    </row>
    <row r="2326" spans="1:16" ht="15" customHeight="1" x14ac:dyDescent="0.35">
      <c r="A2326" s="18" t="s">
        <v>926</v>
      </c>
      <c r="B2326" s="18" t="s">
        <v>3228</v>
      </c>
      <c r="C2326" s="18" t="s">
        <v>103</v>
      </c>
      <c r="D2326" s="19">
        <v>19</v>
      </c>
      <c r="E2326" s="19">
        <v>35</v>
      </c>
      <c r="F2326" s="19">
        <v>40</v>
      </c>
      <c r="G2326" s="19">
        <v>2</v>
      </c>
      <c r="H2326" s="19">
        <v>4</v>
      </c>
      <c r="I2326" s="19">
        <v>2</v>
      </c>
      <c r="J2326" s="19">
        <v>5</v>
      </c>
      <c r="K2326" s="20">
        <f>ROUND(1+(SUMPRODUCT(INDEX(CachTinhDiem!$B$8:$E$11,MATCH($B2326,CachTinhDiem!$A$8:$A$11,0),0),$G2326:$J2326)-1)*9/4,1)</f>
        <v>8.1999999999999993</v>
      </c>
      <c r="L2326" s="20">
        <f>ROUND(1+(INDEX(CachTinhDiem!$B$15:$E$20,MATCH($C2326,CachTinhDiem!$A$15:$A$20,0),MATCH($B2326,CachTinhDiem!$B$14:$E$14,0))-1)*9/4,1)</f>
        <v>10</v>
      </c>
      <c r="M2326" s="19">
        <f t="shared" si="36"/>
        <v>5</v>
      </c>
      <c r="N2326" s="23">
        <f>MAX(0,1-M2326*CachTinhDiem!$B$25)</f>
        <v>0.5</v>
      </c>
      <c r="O2326" s="20">
        <f>ROUND((CachTinhDiem!$B$23*K2326+CachTinhDiem!$B$24*L2326)*N2326,1)</f>
        <v>4.4000000000000004</v>
      </c>
      <c r="P2326" s="19" t="s">
        <v>3227</v>
      </c>
    </row>
    <row r="2327" spans="1:16" ht="15" customHeight="1" x14ac:dyDescent="0.35">
      <c r="A2327" s="18" t="s">
        <v>430</v>
      </c>
      <c r="B2327" s="18" t="s">
        <v>3224</v>
      </c>
      <c r="C2327" s="18" t="s">
        <v>115</v>
      </c>
      <c r="D2327" s="19">
        <v>5</v>
      </c>
      <c r="E2327" s="19">
        <v>12</v>
      </c>
      <c r="F2327" s="19">
        <v>32</v>
      </c>
      <c r="G2327" s="19">
        <v>4</v>
      </c>
      <c r="H2327" s="19">
        <v>1</v>
      </c>
      <c r="I2327" s="19">
        <v>3</v>
      </c>
      <c r="J2327" s="19">
        <v>2</v>
      </c>
      <c r="K2327" s="20">
        <f>ROUND(1+(SUMPRODUCT(INDEX(CachTinhDiem!$B$8:$E$11,MATCH($B2327,CachTinhDiem!$A$8:$A$11,0),0),$G2327:$J2327)-1)*9/4,1)</f>
        <v>4.8</v>
      </c>
      <c r="L2327" s="20">
        <f>ROUND(1+(INDEX(CachTinhDiem!$B$15:$E$20,MATCH($C2327,CachTinhDiem!$A$15:$A$20,0),MATCH($B2327,CachTinhDiem!$B$14:$E$14,0))-1)*9/4,1)</f>
        <v>7.8</v>
      </c>
      <c r="M2327" s="19">
        <f t="shared" si="36"/>
        <v>20</v>
      </c>
      <c r="N2327" s="23">
        <f>MAX(0,1-M2327*CachTinhDiem!$B$25)</f>
        <v>0</v>
      </c>
      <c r="O2327" s="20">
        <f>ROUND((CachTinhDiem!$B$23*K2327+CachTinhDiem!$B$24*L2327)*N2327,1)</f>
        <v>0</v>
      </c>
      <c r="P2327" s="19" t="s">
        <v>3225</v>
      </c>
    </row>
    <row r="2328" spans="1:16" ht="15" customHeight="1" x14ac:dyDescent="0.35">
      <c r="A2328" s="18" t="s">
        <v>282</v>
      </c>
      <c r="B2328" s="18" t="s">
        <v>3228</v>
      </c>
      <c r="C2328" s="18" t="s">
        <v>103</v>
      </c>
      <c r="D2328" s="19">
        <v>18</v>
      </c>
      <c r="E2328" s="19">
        <v>35</v>
      </c>
      <c r="F2328" s="19">
        <v>37</v>
      </c>
      <c r="G2328" s="19">
        <v>2</v>
      </c>
      <c r="H2328" s="19">
        <v>4</v>
      </c>
      <c r="I2328" s="19">
        <v>3</v>
      </c>
      <c r="J2328" s="19">
        <v>4</v>
      </c>
      <c r="K2328" s="20">
        <f>ROUND(1+(SUMPRODUCT(INDEX(CachTinhDiem!$B$8:$E$11,MATCH($B2328,CachTinhDiem!$A$8:$A$11,0),0),$G2328:$J2328)-1)*9/4,1)</f>
        <v>7.3</v>
      </c>
      <c r="L2328" s="20">
        <f>ROUND(1+(INDEX(CachTinhDiem!$B$15:$E$20,MATCH($C2328,CachTinhDiem!$A$15:$A$20,0),MATCH($B2328,CachTinhDiem!$B$14:$E$14,0))-1)*9/4,1)</f>
        <v>10</v>
      </c>
      <c r="M2328" s="19">
        <f t="shared" si="36"/>
        <v>2</v>
      </c>
      <c r="N2328" s="23">
        <f>MAX(0,1-M2328*CachTinhDiem!$B$25)</f>
        <v>0.8</v>
      </c>
      <c r="O2328" s="20">
        <f>ROUND((CachTinhDiem!$B$23*K2328+CachTinhDiem!$B$24*L2328)*N2328,1)</f>
        <v>6.5</v>
      </c>
      <c r="P2328" s="19" t="s">
        <v>3227</v>
      </c>
    </row>
    <row r="2329" spans="1:16" ht="15" customHeight="1" x14ac:dyDescent="0.35">
      <c r="A2329" s="18" t="s">
        <v>1711</v>
      </c>
      <c r="B2329" s="18" t="s">
        <v>3226</v>
      </c>
      <c r="C2329" s="18" t="s">
        <v>103</v>
      </c>
      <c r="D2329" s="19">
        <v>14</v>
      </c>
      <c r="E2329" s="19">
        <v>34</v>
      </c>
      <c r="F2329" s="19">
        <v>30</v>
      </c>
      <c r="G2329" s="19">
        <v>2</v>
      </c>
      <c r="H2329" s="19">
        <v>4</v>
      </c>
      <c r="I2329" s="19">
        <v>3</v>
      </c>
      <c r="J2329" s="19">
        <v>4</v>
      </c>
      <c r="K2329" s="20">
        <f>ROUND(1+(SUMPRODUCT(INDEX(CachTinhDiem!$B$8:$E$11,MATCH($B2329,CachTinhDiem!$A$8:$A$11,0),0),$G2329:$J2329)-1)*9/4,1)</f>
        <v>6.6</v>
      </c>
      <c r="L2329" s="20">
        <f>ROUND(1+(INDEX(CachTinhDiem!$B$15:$E$20,MATCH($C2329,CachTinhDiem!$A$15:$A$20,0),MATCH($B2329,CachTinhDiem!$B$14:$E$14,0))-1)*9/4,1)</f>
        <v>3.3</v>
      </c>
      <c r="M2329" s="19">
        <f t="shared" si="36"/>
        <v>0</v>
      </c>
      <c r="N2329" s="23">
        <f>MAX(0,1-M2329*CachTinhDiem!$B$25)</f>
        <v>1</v>
      </c>
      <c r="O2329" s="20">
        <f>ROUND((CachTinhDiem!$B$23*K2329+CachTinhDiem!$B$24*L2329)*N2329,1)</f>
        <v>5.6</v>
      </c>
      <c r="P2329" s="19" t="s">
        <v>3227</v>
      </c>
    </row>
    <row r="2330" spans="1:16" ht="15" customHeight="1" x14ac:dyDescent="0.35">
      <c r="A2330" s="18" t="s">
        <v>2398</v>
      </c>
      <c r="B2330" s="18" t="s">
        <v>3224</v>
      </c>
      <c r="C2330" s="18" t="s">
        <v>138</v>
      </c>
      <c r="D2330" s="19">
        <v>22</v>
      </c>
      <c r="E2330" s="19">
        <v>38</v>
      </c>
      <c r="F2330" s="19">
        <v>39</v>
      </c>
      <c r="G2330" s="19">
        <v>2</v>
      </c>
      <c r="H2330" s="19">
        <v>5</v>
      </c>
      <c r="I2330" s="19">
        <v>5</v>
      </c>
      <c r="J2330" s="19">
        <v>2</v>
      </c>
      <c r="K2330" s="20">
        <f>ROUND(1+(SUMPRODUCT(INDEX(CachTinhDiem!$B$8:$E$11,MATCH($B2330,CachTinhDiem!$A$8:$A$11,0),0),$G2330:$J2330)-1)*9/4,1)</f>
        <v>8</v>
      </c>
      <c r="L2330" s="20">
        <f>ROUND(1+(INDEX(CachTinhDiem!$B$15:$E$20,MATCH($C2330,CachTinhDiem!$A$15:$A$20,0),MATCH($B2330,CachTinhDiem!$B$14:$E$14,0))-1)*9/4,1)</f>
        <v>10</v>
      </c>
      <c r="M2330" s="19">
        <f t="shared" si="36"/>
        <v>1</v>
      </c>
      <c r="N2330" s="23">
        <f>MAX(0,1-M2330*CachTinhDiem!$B$25)</f>
        <v>0.9</v>
      </c>
      <c r="O2330" s="20">
        <f>ROUND((CachTinhDiem!$B$23*K2330+CachTinhDiem!$B$24*L2330)*N2330,1)</f>
        <v>7.7</v>
      </c>
      <c r="P2330" s="19" t="s">
        <v>3227</v>
      </c>
    </row>
    <row r="2331" spans="1:16" ht="15" customHeight="1" x14ac:dyDescent="0.35">
      <c r="A2331" s="18" t="s">
        <v>488</v>
      </c>
      <c r="B2331" s="18" t="s">
        <v>3226</v>
      </c>
      <c r="C2331" s="18" t="s">
        <v>103</v>
      </c>
      <c r="D2331" s="19">
        <v>9</v>
      </c>
      <c r="E2331" s="19">
        <v>23</v>
      </c>
      <c r="F2331" s="19">
        <v>36</v>
      </c>
      <c r="G2331" s="19">
        <v>4</v>
      </c>
      <c r="H2331" s="19">
        <v>2</v>
      </c>
      <c r="I2331" s="19">
        <v>2</v>
      </c>
      <c r="J2331" s="19">
        <v>4</v>
      </c>
      <c r="K2331" s="20">
        <f>ROUND(1+(SUMPRODUCT(INDEX(CachTinhDiem!$B$8:$E$11,MATCH($B2331,CachTinhDiem!$A$8:$A$11,0),0),$G2331:$J2331)-1)*9/4,1)</f>
        <v>4.2</v>
      </c>
      <c r="L2331" s="20">
        <f>ROUND(1+(INDEX(CachTinhDiem!$B$15:$E$20,MATCH($C2331,CachTinhDiem!$A$15:$A$20,0),MATCH($B2331,CachTinhDiem!$B$14:$E$14,0))-1)*9/4,1)</f>
        <v>3.3</v>
      </c>
      <c r="M2331" s="19">
        <f t="shared" si="36"/>
        <v>13</v>
      </c>
      <c r="N2331" s="23">
        <f>MAX(0,1-M2331*CachTinhDiem!$B$25)</f>
        <v>0</v>
      </c>
      <c r="O2331" s="20">
        <f>ROUND((CachTinhDiem!$B$23*K2331+CachTinhDiem!$B$24*L2331)*N2331,1)</f>
        <v>0</v>
      </c>
      <c r="P2331" s="19" t="s">
        <v>3227</v>
      </c>
    </row>
    <row r="2332" spans="1:16" ht="15" customHeight="1" x14ac:dyDescent="0.35">
      <c r="A2332" s="18" t="s">
        <v>3122</v>
      </c>
      <c r="B2332" s="18" t="s">
        <v>3226</v>
      </c>
      <c r="C2332" s="18" t="s">
        <v>150</v>
      </c>
      <c r="D2332" s="19">
        <v>25</v>
      </c>
      <c r="E2332" s="19">
        <v>40</v>
      </c>
      <c r="F2332" s="19">
        <v>9</v>
      </c>
      <c r="G2332" s="19">
        <v>2</v>
      </c>
      <c r="H2332" s="19">
        <v>4</v>
      </c>
      <c r="I2332" s="19">
        <v>3</v>
      </c>
      <c r="J2332" s="19">
        <v>2</v>
      </c>
      <c r="K2332" s="20">
        <f>ROUND(1+(SUMPRODUCT(INDEX(CachTinhDiem!$B$8:$E$11,MATCH($B2332,CachTinhDiem!$A$8:$A$11,0),0),$G2332:$J2332)-1)*9/4,1)</f>
        <v>5.7</v>
      </c>
      <c r="L2332" s="20">
        <f>ROUND(1+(INDEX(CachTinhDiem!$B$15:$E$20,MATCH($C2332,CachTinhDiem!$A$15:$A$20,0),MATCH($B2332,CachTinhDiem!$B$14:$E$14,0))-1)*9/4,1)</f>
        <v>10</v>
      </c>
      <c r="M2332" s="19">
        <f t="shared" si="36"/>
        <v>16</v>
      </c>
      <c r="N2332" s="23">
        <f>MAX(0,1-M2332*CachTinhDiem!$B$25)</f>
        <v>0</v>
      </c>
      <c r="O2332" s="20">
        <f>ROUND((CachTinhDiem!$B$23*K2332+CachTinhDiem!$B$24*L2332)*N2332,1)</f>
        <v>0</v>
      </c>
      <c r="P2332" s="19" t="s">
        <v>3227</v>
      </c>
    </row>
    <row r="2333" spans="1:16" ht="15" customHeight="1" x14ac:dyDescent="0.35">
      <c r="A2333" s="18" t="s">
        <v>2791</v>
      </c>
      <c r="B2333" s="18" t="s">
        <v>3224</v>
      </c>
      <c r="C2333" s="18" t="s">
        <v>138</v>
      </c>
      <c r="D2333" s="19">
        <v>19</v>
      </c>
      <c r="E2333" s="19">
        <v>40</v>
      </c>
      <c r="F2333" s="19">
        <v>29</v>
      </c>
      <c r="G2333" s="19">
        <v>2</v>
      </c>
      <c r="H2333" s="19">
        <v>5</v>
      </c>
      <c r="I2333" s="19">
        <v>5</v>
      </c>
      <c r="J2333" s="19">
        <v>2</v>
      </c>
      <c r="K2333" s="20">
        <f>ROUND(1+(SUMPRODUCT(INDEX(CachTinhDiem!$B$8:$E$11,MATCH($B2333,CachTinhDiem!$A$8:$A$11,0),0),$G2333:$J2333)-1)*9/4,1)</f>
        <v>8</v>
      </c>
      <c r="L2333" s="20">
        <f>ROUND(1+(INDEX(CachTinhDiem!$B$15:$E$20,MATCH($C2333,CachTinhDiem!$A$15:$A$20,0),MATCH($B2333,CachTinhDiem!$B$14:$E$14,0))-1)*9/4,1)</f>
        <v>10</v>
      </c>
      <c r="M2333" s="19">
        <f t="shared" si="36"/>
        <v>0</v>
      </c>
      <c r="N2333" s="23">
        <f>MAX(0,1-M2333*CachTinhDiem!$B$25)</f>
        <v>1</v>
      </c>
      <c r="O2333" s="20">
        <f>ROUND((CachTinhDiem!$B$23*K2333+CachTinhDiem!$B$24*L2333)*N2333,1)</f>
        <v>8.6</v>
      </c>
      <c r="P2333" s="19" t="s">
        <v>3227</v>
      </c>
    </row>
    <row r="2334" spans="1:16" ht="15" customHeight="1" x14ac:dyDescent="0.35">
      <c r="A2334" s="18" t="s">
        <v>1063</v>
      </c>
      <c r="B2334" s="18" t="s">
        <v>3226</v>
      </c>
      <c r="C2334" s="18" t="s">
        <v>90</v>
      </c>
      <c r="D2334" s="19">
        <v>5</v>
      </c>
      <c r="E2334" s="19">
        <v>12</v>
      </c>
      <c r="F2334" s="19">
        <v>22</v>
      </c>
      <c r="G2334" s="19">
        <v>4</v>
      </c>
      <c r="H2334" s="19">
        <v>2</v>
      </c>
      <c r="I2334" s="19">
        <v>2</v>
      </c>
      <c r="J2334" s="19">
        <v>3</v>
      </c>
      <c r="K2334" s="20">
        <f>ROUND(1+(SUMPRODUCT(INDEX(CachTinhDiem!$B$8:$E$11,MATCH($B2334,CachTinhDiem!$A$8:$A$11,0),0),$G2334:$J2334)-1)*9/4,1)</f>
        <v>3.7</v>
      </c>
      <c r="L2334" s="20">
        <f>ROUND(1+(INDEX(CachTinhDiem!$B$15:$E$20,MATCH($C2334,CachTinhDiem!$A$15:$A$20,0),MATCH($B2334,CachTinhDiem!$B$14:$E$14,0))-1)*9/4,1)</f>
        <v>7.8</v>
      </c>
      <c r="M2334" s="19">
        <f t="shared" si="36"/>
        <v>10</v>
      </c>
      <c r="N2334" s="23">
        <f>MAX(0,1-M2334*CachTinhDiem!$B$25)</f>
        <v>0</v>
      </c>
      <c r="O2334" s="20">
        <f>ROUND((CachTinhDiem!$B$23*K2334+CachTinhDiem!$B$24*L2334)*N2334,1)</f>
        <v>0</v>
      </c>
      <c r="P2334" s="19" t="s">
        <v>3227</v>
      </c>
    </row>
    <row r="2335" spans="1:16" ht="15" customHeight="1" x14ac:dyDescent="0.35">
      <c r="A2335" s="18" t="s">
        <v>3214</v>
      </c>
      <c r="B2335" s="18" t="s">
        <v>3229</v>
      </c>
      <c r="C2335" s="18" t="s">
        <v>138</v>
      </c>
      <c r="D2335" s="19">
        <v>22</v>
      </c>
      <c r="E2335" s="19">
        <v>40</v>
      </c>
      <c r="F2335" s="19">
        <v>9</v>
      </c>
      <c r="G2335" s="19">
        <v>1</v>
      </c>
      <c r="H2335" s="19">
        <v>3</v>
      </c>
      <c r="I2335" s="19">
        <v>5</v>
      </c>
      <c r="J2335" s="19">
        <v>2</v>
      </c>
      <c r="K2335" s="20">
        <f>ROUND(1+(SUMPRODUCT(INDEX(CachTinhDiem!$B$8:$E$11,MATCH($B2335,CachTinhDiem!$A$8:$A$11,0),0),$G2335:$J2335)-1)*9/4,1)</f>
        <v>5.7</v>
      </c>
      <c r="L2335" s="20">
        <f>ROUND(1+(INDEX(CachTinhDiem!$B$15:$E$20,MATCH($C2335,CachTinhDiem!$A$15:$A$20,0),MATCH($B2335,CachTinhDiem!$B$14:$E$14,0))-1)*9/4,1)</f>
        <v>7.8</v>
      </c>
      <c r="M2335" s="19">
        <f t="shared" si="36"/>
        <v>13</v>
      </c>
      <c r="N2335" s="23">
        <f>MAX(0,1-M2335*CachTinhDiem!$B$25)</f>
        <v>0</v>
      </c>
      <c r="O2335" s="20">
        <f>ROUND((CachTinhDiem!$B$23*K2335+CachTinhDiem!$B$24*L2335)*N2335,1)</f>
        <v>0</v>
      </c>
      <c r="P2335" s="19" t="s">
        <v>3227</v>
      </c>
    </row>
    <row r="2336" spans="1:16" ht="15" customHeight="1" x14ac:dyDescent="0.35">
      <c r="A2336" s="18" t="s">
        <v>2728</v>
      </c>
      <c r="B2336" s="18" t="s">
        <v>3228</v>
      </c>
      <c r="C2336" s="18" t="s">
        <v>138</v>
      </c>
      <c r="D2336" s="19">
        <v>8</v>
      </c>
      <c r="E2336" s="19">
        <v>40</v>
      </c>
      <c r="F2336" s="19">
        <v>20</v>
      </c>
      <c r="G2336" s="19">
        <v>3</v>
      </c>
      <c r="H2336" s="19">
        <v>5</v>
      </c>
      <c r="I2336" s="19">
        <v>5</v>
      </c>
      <c r="J2336" s="19">
        <v>2</v>
      </c>
      <c r="K2336" s="20">
        <f>ROUND(1+(SUMPRODUCT(INDEX(CachTinhDiem!$B$8:$E$11,MATCH($B2336,CachTinhDiem!$A$8:$A$11,0),0),$G2336:$J2336)-1)*9/4,1)</f>
        <v>6</v>
      </c>
      <c r="L2336" s="20">
        <f>ROUND(1+(INDEX(CachTinhDiem!$B$15:$E$20,MATCH($C2336,CachTinhDiem!$A$15:$A$20,0),MATCH($B2336,CachTinhDiem!$B$14:$E$14,0))-1)*9/4,1)</f>
        <v>1</v>
      </c>
      <c r="M2336" s="19">
        <f t="shared" si="36"/>
        <v>0</v>
      </c>
      <c r="N2336" s="23">
        <f>MAX(0,1-M2336*CachTinhDiem!$B$25)</f>
        <v>1</v>
      </c>
      <c r="O2336" s="20">
        <f>ROUND((CachTinhDiem!$B$23*K2336+CachTinhDiem!$B$24*L2336)*N2336,1)</f>
        <v>4.5</v>
      </c>
      <c r="P2336" s="19" t="s">
        <v>3227</v>
      </c>
    </row>
    <row r="2337" spans="1:16" ht="15" customHeight="1" x14ac:dyDescent="0.35">
      <c r="A2337" s="18" t="s">
        <v>1261</v>
      </c>
      <c r="B2337" s="18" t="s">
        <v>3229</v>
      </c>
      <c r="C2337" s="18" t="s">
        <v>115</v>
      </c>
      <c r="D2337" s="19">
        <v>5</v>
      </c>
      <c r="E2337" s="19">
        <v>11</v>
      </c>
      <c r="F2337" s="19">
        <v>29</v>
      </c>
      <c r="G2337" s="19">
        <v>4</v>
      </c>
      <c r="H2337" s="19">
        <v>1</v>
      </c>
      <c r="I2337" s="19">
        <v>2</v>
      </c>
      <c r="J2337" s="19">
        <v>2</v>
      </c>
      <c r="K2337" s="20">
        <f>ROUND(1+(SUMPRODUCT(INDEX(CachTinhDiem!$B$8:$E$11,MATCH($B2337,CachTinhDiem!$A$8:$A$11,0),0),$G2337:$J2337)-1)*9/4,1)</f>
        <v>3</v>
      </c>
      <c r="L2337" s="20">
        <f>ROUND(1+(INDEX(CachTinhDiem!$B$15:$E$20,MATCH($C2337,CachTinhDiem!$A$15:$A$20,0),MATCH($B2337,CachTinhDiem!$B$14:$E$14,0))-1)*9/4,1)</f>
        <v>10</v>
      </c>
      <c r="M2337" s="19">
        <f t="shared" si="36"/>
        <v>18</v>
      </c>
      <c r="N2337" s="23">
        <f>MAX(0,1-M2337*CachTinhDiem!$B$25)</f>
        <v>0</v>
      </c>
      <c r="O2337" s="20">
        <f>ROUND((CachTinhDiem!$B$23*K2337+CachTinhDiem!$B$24*L2337)*N2337,1)</f>
        <v>0</v>
      </c>
      <c r="P2337" s="19" t="s">
        <v>3227</v>
      </c>
    </row>
    <row r="2338" spans="1:16" ht="15" customHeight="1" x14ac:dyDescent="0.35">
      <c r="A2338" s="18" t="s">
        <v>2253</v>
      </c>
      <c r="B2338" s="18" t="s">
        <v>3226</v>
      </c>
      <c r="C2338" s="18" t="s">
        <v>150</v>
      </c>
      <c r="D2338" s="19">
        <v>5</v>
      </c>
      <c r="E2338" s="19">
        <v>14</v>
      </c>
      <c r="F2338" s="19">
        <v>12</v>
      </c>
      <c r="G2338" s="19">
        <v>4</v>
      </c>
      <c r="H2338" s="19">
        <v>1</v>
      </c>
      <c r="I2338" s="19">
        <v>2</v>
      </c>
      <c r="J2338" s="19">
        <v>3</v>
      </c>
      <c r="K2338" s="20">
        <f>ROUND(1+(SUMPRODUCT(INDEX(CachTinhDiem!$B$8:$E$11,MATCH($B2338,CachTinhDiem!$A$8:$A$11,0),0),$G2338:$J2338)-1)*9/4,1)</f>
        <v>3</v>
      </c>
      <c r="L2338" s="20">
        <f>ROUND(1+(INDEX(CachTinhDiem!$B$15:$E$20,MATCH($C2338,CachTinhDiem!$A$15:$A$20,0),MATCH($B2338,CachTinhDiem!$B$14:$E$14,0))-1)*9/4,1)</f>
        <v>10</v>
      </c>
      <c r="M2338" s="19">
        <f t="shared" si="36"/>
        <v>0</v>
      </c>
      <c r="N2338" s="23">
        <f>MAX(0,1-M2338*CachTinhDiem!$B$25)</f>
        <v>1</v>
      </c>
      <c r="O2338" s="20">
        <f>ROUND((CachTinhDiem!$B$23*K2338+CachTinhDiem!$B$24*L2338)*N2338,1)</f>
        <v>5.0999999999999996</v>
      </c>
      <c r="P2338" s="19" t="s">
        <v>3227</v>
      </c>
    </row>
    <row r="2339" spans="1:16" ht="15" customHeight="1" x14ac:dyDescent="0.35">
      <c r="A2339" s="18" t="s">
        <v>2929</v>
      </c>
      <c r="B2339" s="18" t="s">
        <v>3226</v>
      </c>
      <c r="C2339" s="18" t="s">
        <v>103</v>
      </c>
      <c r="D2339" s="19">
        <v>6</v>
      </c>
      <c r="E2339" s="19">
        <v>33</v>
      </c>
      <c r="F2339" s="19">
        <v>25</v>
      </c>
      <c r="G2339" s="19">
        <v>4</v>
      </c>
      <c r="H2339" s="19">
        <v>1</v>
      </c>
      <c r="I2339" s="19">
        <v>2</v>
      </c>
      <c r="J2339" s="19">
        <v>5</v>
      </c>
      <c r="K2339" s="20">
        <f>ROUND(1+(SUMPRODUCT(INDEX(CachTinhDiem!$B$8:$E$11,MATCH($B2339,CachTinhDiem!$A$8:$A$11,0),0),$G2339:$J2339)-1)*9/4,1)</f>
        <v>3.9</v>
      </c>
      <c r="L2339" s="20">
        <f>ROUND(1+(INDEX(CachTinhDiem!$B$15:$E$20,MATCH($C2339,CachTinhDiem!$A$15:$A$20,0),MATCH($B2339,CachTinhDiem!$B$14:$E$14,0))-1)*9/4,1)</f>
        <v>3.3</v>
      </c>
      <c r="M2339" s="19">
        <f t="shared" si="36"/>
        <v>0</v>
      </c>
      <c r="N2339" s="23">
        <f>MAX(0,1-M2339*CachTinhDiem!$B$25)</f>
        <v>1</v>
      </c>
      <c r="O2339" s="20">
        <f>ROUND((CachTinhDiem!$B$23*K2339+CachTinhDiem!$B$24*L2339)*N2339,1)</f>
        <v>3.7</v>
      </c>
      <c r="P2339" s="19" t="s">
        <v>3225</v>
      </c>
    </row>
    <row r="2340" spans="1:16" ht="15" customHeight="1" x14ac:dyDescent="0.35">
      <c r="A2340" s="18" t="s">
        <v>2690</v>
      </c>
      <c r="B2340" s="18" t="s">
        <v>3228</v>
      </c>
      <c r="C2340" s="18" t="s">
        <v>150</v>
      </c>
      <c r="D2340" s="19">
        <v>5</v>
      </c>
      <c r="E2340" s="19">
        <v>16</v>
      </c>
      <c r="F2340" s="19">
        <v>16</v>
      </c>
      <c r="G2340" s="19">
        <v>4</v>
      </c>
      <c r="H2340" s="19">
        <v>1</v>
      </c>
      <c r="I2340" s="19">
        <v>2</v>
      </c>
      <c r="J2340" s="19">
        <v>4</v>
      </c>
      <c r="K2340" s="20">
        <f>ROUND(1+(SUMPRODUCT(INDEX(CachTinhDiem!$B$8:$E$11,MATCH($B2340,CachTinhDiem!$A$8:$A$11,0),0),$G2340:$J2340)-1)*9/4,1)</f>
        <v>5.5</v>
      </c>
      <c r="L2340" s="20">
        <f>ROUND(1+(INDEX(CachTinhDiem!$B$15:$E$20,MATCH($C2340,CachTinhDiem!$A$15:$A$20,0),MATCH($B2340,CachTinhDiem!$B$14:$E$14,0))-1)*9/4,1)</f>
        <v>5.5</v>
      </c>
      <c r="M2340" s="19">
        <f t="shared" si="36"/>
        <v>0</v>
      </c>
      <c r="N2340" s="23">
        <f>MAX(0,1-M2340*CachTinhDiem!$B$25)</f>
        <v>1</v>
      </c>
      <c r="O2340" s="20">
        <f>ROUND((CachTinhDiem!$B$23*K2340+CachTinhDiem!$B$24*L2340)*N2340,1)</f>
        <v>5.5</v>
      </c>
      <c r="P2340" s="19" t="s">
        <v>3227</v>
      </c>
    </row>
    <row r="2341" spans="1:16" ht="15" customHeight="1" x14ac:dyDescent="0.35">
      <c r="A2341" s="18" t="s">
        <v>1296</v>
      </c>
      <c r="B2341" s="18" t="s">
        <v>3229</v>
      </c>
      <c r="C2341" s="18" t="s">
        <v>150</v>
      </c>
      <c r="D2341" s="19">
        <v>6</v>
      </c>
      <c r="E2341" s="19">
        <v>19</v>
      </c>
      <c r="F2341" s="19">
        <v>24</v>
      </c>
      <c r="G2341" s="19">
        <v>4</v>
      </c>
      <c r="H2341" s="19">
        <v>2</v>
      </c>
      <c r="I2341" s="19">
        <v>2</v>
      </c>
      <c r="J2341" s="19">
        <v>3</v>
      </c>
      <c r="K2341" s="20">
        <f>ROUND(1+(SUMPRODUCT(INDEX(CachTinhDiem!$B$8:$E$11,MATCH($B2341,CachTinhDiem!$A$8:$A$11,0),0),$G2341:$J2341)-1)*9/4,1)</f>
        <v>4.4000000000000004</v>
      </c>
      <c r="L2341" s="20">
        <f>ROUND(1+(INDEX(CachTinhDiem!$B$15:$E$20,MATCH($C2341,CachTinhDiem!$A$15:$A$20,0),MATCH($B2341,CachTinhDiem!$B$14:$E$14,0))-1)*9/4,1)</f>
        <v>7.8</v>
      </c>
      <c r="M2341" s="19">
        <f t="shared" si="36"/>
        <v>5</v>
      </c>
      <c r="N2341" s="23">
        <f>MAX(0,1-M2341*CachTinhDiem!$B$25)</f>
        <v>0.5</v>
      </c>
      <c r="O2341" s="20">
        <f>ROUND((CachTinhDiem!$B$23*K2341+CachTinhDiem!$B$24*L2341)*N2341,1)</f>
        <v>2.7</v>
      </c>
      <c r="P2341" s="19" t="s">
        <v>3225</v>
      </c>
    </row>
    <row r="2342" spans="1:16" ht="15" customHeight="1" x14ac:dyDescent="0.35">
      <c r="A2342" s="18" t="s">
        <v>319</v>
      </c>
      <c r="B2342" s="18" t="s">
        <v>3224</v>
      </c>
      <c r="C2342" s="18" t="s">
        <v>115</v>
      </c>
      <c r="D2342" s="19">
        <v>18</v>
      </c>
      <c r="E2342" s="19">
        <v>34</v>
      </c>
      <c r="F2342" s="19">
        <v>8</v>
      </c>
      <c r="G2342" s="19">
        <v>2</v>
      </c>
      <c r="H2342" s="19">
        <v>4</v>
      </c>
      <c r="I2342" s="19">
        <v>3</v>
      </c>
      <c r="J2342" s="19">
        <v>3</v>
      </c>
      <c r="K2342" s="20">
        <f>ROUND(1+(SUMPRODUCT(INDEX(CachTinhDiem!$B$8:$E$11,MATCH($B2342,CachTinhDiem!$A$8:$A$11,0),0),$G2342:$J2342)-1)*9/4,1)</f>
        <v>5.5</v>
      </c>
      <c r="L2342" s="20">
        <f>ROUND(1+(INDEX(CachTinhDiem!$B$15:$E$20,MATCH($C2342,CachTinhDiem!$A$15:$A$20,0),MATCH($B2342,CachTinhDiem!$B$14:$E$14,0))-1)*9/4,1)</f>
        <v>7.8</v>
      </c>
      <c r="M2342" s="19">
        <f t="shared" si="36"/>
        <v>10</v>
      </c>
      <c r="N2342" s="23">
        <f>MAX(0,1-M2342*CachTinhDiem!$B$25)</f>
        <v>0</v>
      </c>
      <c r="O2342" s="20">
        <f>ROUND((CachTinhDiem!$B$23*K2342+CachTinhDiem!$B$24*L2342)*N2342,1)</f>
        <v>0</v>
      </c>
      <c r="P2342" s="19" t="s">
        <v>3227</v>
      </c>
    </row>
    <row r="2343" spans="1:16" ht="15" customHeight="1" x14ac:dyDescent="0.35">
      <c r="A2343" s="18" t="s">
        <v>1329</v>
      </c>
      <c r="B2343" s="18" t="s">
        <v>3224</v>
      </c>
      <c r="C2343" s="18" t="s">
        <v>115</v>
      </c>
      <c r="D2343" s="19">
        <v>6</v>
      </c>
      <c r="E2343" s="19">
        <v>21</v>
      </c>
      <c r="F2343" s="19">
        <v>10</v>
      </c>
      <c r="G2343" s="19">
        <v>4</v>
      </c>
      <c r="H2343" s="19">
        <v>2</v>
      </c>
      <c r="I2343" s="19">
        <v>3</v>
      </c>
      <c r="J2343" s="19">
        <v>3</v>
      </c>
      <c r="K2343" s="20">
        <f>ROUND(1+(SUMPRODUCT(INDEX(CachTinhDiem!$B$8:$E$11,MATCH($B2343,CachTinhDiem!$A$8:$A$11,0),0),$G2343:$J2343)-1)*9/4,1)</f>
        <v>5.5</v>
      </c>
      <c r="L2343" s="20">
        <f>ROUND(1+(INDEX(CachTinhDiem!$B$15:$E$20,MATCH($C2343,CachTinhDiem!$A$15:$A$20,0),MATCH($B2343,CachTinhDiem!$B$14:$E$14,0))-1)*9/4,1)</f>
        <v>7.8</v>
      </c>
      <c r="M2343" s="19">
        <f t="shared" si="36"/>
        <v>0</v>
      </c>
      <c r="N2343" s="23">
        <f>MAX(0,1-M2343*CachTinhDiem!$B$25)</f>
        <v>1</v>
      </c>
      <c r="O2343" s="20">
        <f>ROUND((CachTinhDiem!$B$23*K2343+CachTinhDiem!$B$24*L2343)*N2343,1)</f>
        <v>6.2</v>
      </c>
      <c r="P2343" s="19" t="s">
        <v>3227</v>
      </c>
    </row>
    <row r="2344" spans="1:16" ht="15" customHeight="1" x14ac:dyDescent="0.35">
      <c r="A2344" s="18" t="s">
        <v>2696</v>
      </c>
      <c r="B2344" s="18" t="s">
        <v>3226</v>
      </c>
      <c r="C2344" s="18" t="s">
        <v>90</v>
      </c>
      <c r="D2344" s="19">
        <v>8</v>
      </c>
      <c r="E2344" s="19">
        <v>39</v>
      </c>
      <c r="F2344" s="19">
        <v>17</v>
      </c>
      <c r="G2344" s="19">
        <v>3</v>
      </c>
      <c r="H2344" s="19">
        <v>5</v>
      </c>
      <c r="I2344" s="19">
        <v>5</v>
      </c>
      <c r="J2344" s="19">
        <v>3</v>
      </c>
      <c r="K2344" s="20">
        <f>ROUND(1+(SUMPRODUCT(INDEX(CachTinhDiem!$B$8:$E$11,MATCH($B2344,CachTinhDiem!$A$8:$A$11,0),0),$G2344:$J2344)-1)*9/4,1)</f>
        <v>9.1</v>
      </c>
      <c r="L2344" s="20">
        <f>ROUND(1+(INDEX(CachTinhDiem!$B$15:$E$20,MATCH($C2344,CachTinhDiem!$A$15:$A$20,0),MATCH($B2344,CachTinhDiem!$B$14:$E$14,0))-1)*9/4,1)</f>
        <v>7.8</v>
      </c>
      <c r="M2344" s="19">
        <f t="shared" si="36"/>
        <v>0</v>
      </c>
      <c r="N2344" s="23">
        <f>MAX(0,1-M2344*CachTinhDiem!$B$25)</f>
        <v>1</v>
      </c>
      <c r="O2344" s="20">
        <f>ROUND((CachTinhDiem!$B$23*K2344+CachTinhDiem!$B$24*L2344)*N2344,1)</f>
        <v>8.6999999999999993</v>
      </c>
      <c r="P2344" s="19" t="s">
        <v>3227</v>
      </c>
    </row>
    <row r="2345" spans="1:16" ht="15" customHeight="1" x14ac:dyDescent="0.35">
      <c r="A2345" s="18" t="s">
        <v>1589</v>
      </c>
      <c r="B2345" s="18" t="s">
        <v>3228</v>
      </c>
      <c r="C2345" s="18" t="s">
        <v>138</v>
      </c>
      <c r="D2345" s="19">
        <v>14</v>
      </c>
      <c r="E2345" s="19">
        <v>31</v>
      </c>
      <c r="F2345" s="19">
        <v>15</v>
      </c>
      <c r="G2345" s="19">
        <v>2</v>
      </c>
      <c r="H2345" s="19">
        <v>3</v>
      </c>
      <c r="I2345" s="19">
        <v>5</v>
      </c>
      <c r="J2345" s="19">
        <v>3</v>
      </c>
      <c r="K2345" s="20">
        <f>ROUND(1+(SUMPRODUCT(INDEX(CachTinhDiem!$B$8:$E$11,MATCH($B2345,CachTinhDiem!$A$8:$A$11,0),0),$G2345:$J2345)-1)*9/4,1)</f>
        <v>6.4</v>
      </c>
      <c r="L2345" s="20">
        <f>ROUND(1+(INDEX(CachTinhDiem!$B$15:$E$20,MATCH($C2345,CachTinhDiem!$A$15:$A$20,0),MATCH($B2345,CachTinhDiem!$B$14:$E$14,0))-1)*9/4,1)</f>
        <v>1</v>
      </c>
      <c r="M2345" s="19">
        <f t="shared" si="36"/>
        <v>0</v>
      </c>
      <c r="N2345" s="23">
        <f>MAX(0,1-M2345*CachTinhDiem!$B$25)</f>
        <v>1</v>
      </c>
      <c r="O2345" s="20">
        <f>ROUND((CachTinhDiem!$B$23*K2345+CachTinhDiem!$B$24*L2345)*N2345,1)</f>
        <v>4.8</v>
      </c>
      <c r="P2345" s="19" t="s">
        <v>3225</v>
      </c>
    </row>
    <row r="2346" spans="1:16" ht="15" customHeight="1" x14ac:dyDescent="0.35">
      <c r="A2346" s="18" t="s">
        <v>1729</v>
      </c>
      <c r="B2346" s="18" t="s">
        <v>3228</v>
      </c>
      <c r="C2346" s="18" t="s">
        <v>115</v>
      </c>
      <c r="D2346" s="19">
        <v>9</v>
      </c>
      <c r="E2346" s="19">
        <v>28</v>
      </c>
      <c r="F2346" s="19">
        <v>33</v>
      </c>
      <c r="G2346" s="19">
        <v>3</v>
      </c>
      <c r="H2346" s="19">
        <v>2</v>
      </c>
      <c r="I2346" s="19">
        <v>3</v>
      </c>
      <c r="J2346" s="19">
        <v>2</v>
      </c>
      <c r="K2346" s="20">
        <f>ROUND(1+(SUMPRODUCT(INDEX(CachTinhDiem!$B$8:$E$11,MATCH($B2346,CachTinhDiem!$A$8:$A$11,0),0),$G2346:$J2346)-1)*9/4,1)</f>
        <v>3.7</v>
      </c>
      <c r="L2346" s="20">
        <f>ROUND(1+(INDEX(CachTinhDiem!$B$15:$E$20,MATCH($C2346,CachTinhDiem!$A$15:$A$20,0),MATCH($B2346,CachTinhDiem!$B$14:$E$14,0))-1)*9/4,1)</f>
        <v>5.5</v>
      </c>
      <c r="M2346" s="19">
        <f t="shared" si="36"/>
        <v>5</v>
      </c>
      <c r="N2346" s="23">
        <f>MAX(0,1-M2346*CachTinhDiem!$B$25)</f>
        <v>0.5</v>
      </c>
      <c r="O2346" s="20">
        <f>ROUND((CachTinhDiem!$B$23*K2346+CachTinhDiem!$B$24*L2346)*N2346,1)</f>
        <v>2.1</v>
      </c>
      <c r="P2346" s="19" t="s">
        <v>3225</v>
      </c>
    </row>
    <row r="2347" spans="1:16" ht="15" customHeight="1" x14ac:dyDescent="0.35">
      <c r="A2347" s="18" t="s">
        <v>938</v>
      </c>
      <c r="B2347" s="18" t="s">
        <v>3226</v>
      </c>
      <c r="C2347" s="18" t="s">
        <v>110</v>
      </c>
      <c r="D2347" s="19">
        <v>5</v>
      </c>
      <c r="E2347" s="19">
        <v>16</v>
      </c>
      <c r="F2347" s="19">
        <v>21</v>
      </c>
      <c r="G2347" s="19">
        <v>4</v>
      </c>
      <c r="H2347" s="19">
        <v>2</v>
      </c>
      <c r="I2347" s="19">
        <v>1</v>
      </c>
      <c r="J2347" s="19">
        <v>3</v>
      </c>
      <c r="K2347" s="20">
        <f>ROUND(1+(SUMPRODUCT(INDEX(CachTinhDiem!$B$8:$E$11,MATCH($B2347,CachTinhDiem!$A$8:$A$11,0),0),$G2347:$J2347)-1)*9/4,1)</f>
        <v>2.6</v>
      </c>
      <c r="L2347" s="20">
        <f>ROUND(1+(INDEX(CachTinhDiem!$B$15:$E$20,MATCH($C2347,CachTinhDiem!$A$15:$A$20,0),MATCH($B2347,CachTinhDiem!$B$14:$E$14,0))-1)*9/4,1)</f>
        <v>5.5</v>
      </c>
      <c r="M2347" s="19">
        <f t="shared" si="36"/>
        <v>5</v>
      </c>
      <c r="N2347" s="23">
        <f>MAX(0,1-M2347*CachTinhDiem!$B$25)</f>
        <v>0.5</v>
      </c>
      <c r="O2347" s="20">
        <f>ROUND((CachTinhDiem!$B$23*K2347+CachTinhDiem!$B$24*L2347)*N2347,1)</f>
        <v>1.7</v>
      </c>
      <c r="P2347" s="19" t="s">
        <v>3227</v>
      </c>
    </row>
    <row r="2348" spans="1:16" ht="15" customHeight="1" x14ac:dyDescent="0.35">
      <c r="A2348" s="18" t="s">
        <v>2895</v>
      </c>
      <c r="B2348" s="18" t="s">
        <v>3226</v>
      </c>
      <c r="C2348" s="18" t="s">
        <v>90</v>
      </c>
      <c r="D2348" s="19">
        <v>5</v>
      </c>
      <c r="E2348" s="19">
        <v>20</v>
      </c>
      <c r="F2348" s="19">
        <v>19</v>
      </c>
      <c r="G2348" s="19">
        <v>4</v>
      </c>
      <c r="H2348" s="19">
        <v>1</v>
      </c>
      <c r="I2348" s="19">
        <v>3</v>
      </c>
      <c r="J2348" s="19">
        <v>3</v>
      </c>
      <c r="K2348" s="20">
        <f>ROUND(1+(SUMPRODUCT(INDEX(CachTinhDiem!$B$8:$E$11,MATCH($B2348,CachTinhDiem!$A$8:$A$11,0),0),$G2348:$J2348)-1)*9/4,1)</f>
        <v>4.2</v>
      </c>
      <c r="L2348" s="20">
        <f>ROUND(1+(INDEX(CachTinhDiem!$B$15:$E$20,MATCH($C2348,CachTinhDiem!$A$15:$A$20,0),MATCH($B2348,CachTinhDiem!$B$14:$E$14,0))-1)*9/4,1)</f>
        <v>7.8</v>
      </c>
      <c r="M2348" s="19">
        <f t="shared" si="36"/>
        <v>0</v>
      </c>
      <c r="N2348" s="23">
        <f>MAX(0,1-M2348*CachTinhDiem!$B$25)</f>
        <v>1</v>
      </c>
      <c r="O2348" s="20">
        <f>ROUND((CachTinhDiem!$B$23*K2348+CachTinhDiem!$B$24*L2348)*N2348,1)</f>
        <v>5.3</v>
      </c>
      <c r="P2348" s="19" t="s">
        <v>3227</v>
      </c>
    </row>
    <row r="2349" spans="1:16" ht="15" customHeight="1" x14ac:dyDescent="0.35">
      <c r="A2349" s="18" t="s">
        <v>2034</v>
      </c>
      <c r="B2349" s="18" t="s">
        <v>3226</v>
      </c>
      <c r="C2349" s="18" t="s">
        <v>150</v>
      </c>
      <c r="D2349" s="19">
        <v>5</v>
      </c>
      <c r="E2349" s="19">
        <v>18</v>
      </c>
      <c r="F2349" s="19">
        <v>23</v>
      </c>
      <c r="G2349" s="19">
        <v>4</v>
      </c>
      <c r="H2349" s="19">
        <v>1</v>
      </c>
      <c r="I2349" s="19">
        <v>3</v>
      </c>
      <c r="J2349" s="19">
        <v>3</v>
      </c>
      <c r="K2349" s="20">
        <f>ROUND(1+(SUMPRODUCT(INDEX(CachTinhDiem!$B$8:$E$11,MATCH($B2349,CachTinhDiem!$A$8:$A$11,0),0),$G2349:$J2349)-1)*9/4,1)</f>
        <v>4.2</v>
      </c>
      <c r="L2349" s="20">
        <f>ROUND(1+(INDEX(CachTinhDiem!$B$15:$E$20,MATCH($C2349,CachTinhDiem!$A$15:$A$20,0),MATCH($B2349,CachTinhDiem!$B$14:$E$14,0))-1)*9/4,1)</f>
        <v>10</v>
      </c>
      <c r="M2349" s="19">
        <f t="shared" si="36"/>
        <v>5</v>
      </c>
      <c r="N2349" s="23">
        <f>MAX(0,1-M2349*CachTinhDiem!$B$25)</f>
        <v>0.5</v>
      </c>
      <c r="O2349" s="20">
        <f>ROUND((CachTinhDiem!$B$23*K2349+CachTinhDiem!$B$24*L2349)*N2349,1)</f>
        <v>3</v>
      </c>
      <c r="P2349" s="19" t="s">
        <v>3227</v>
      </c>
    </row>
    <row r="2350" spans="1:16" ht="15" customHeight="1" x14ac:dyDescent="0.35">
      <c r="A2350" s="18" t="s">
        <v>1075</v>
      </c>
      <c r="B2350" s="18" t="s">
        <v>3226</v>
      </c>
      <c r="C2350" s="18" t="s">
        <v>115</v>
      </c>
      <c r="D2350" s="19">
        <v>5</v>
      </c>
      <c r="E2350" s="19">
        <v>10</v>
      </c>
      <c r="F2350" s="19">
        <v>31</v>
      </c>
      <c r="G2350" s="19">
        <v>5</v>
      </c>
      <c r="H2350" s="19">
        <v>1</v>
      </c>
      <c r="I2350" s="19">
        <v>1</v>
      </c>
      <c r="J2350" s="19">
        <v>2</v>
      </c>
      <c r="K2350" s="20">
        <f>ROUND(1+(SUMPRODUCT(INDEX(CachTinhDiem!$B$8:$E$11,MATCH($B2350,CachTinhDiem!$A$8:$A$11,0),0),$G2350:$J2350)-1)*9/4,1)</f>
        <v>1.5</v>
      </c>
      <c r="L2350" s="20">
        <f>ROUND(1+(INDEX(CachTinhDiem!$B$15:$E$20,MATCH($C2350,CachTinhDiem!$A$15:$A$20,0),MATCH($B2350,CachTinhDiem!$B$14:$E$14,0))-1)*9/4,1)</f>
        <v>10</v>
      </c>
      <c r="M2350" s="19">
        <f t="shared" si="36"/>
        <v>21</v>
      </c>
      <c r="N2350" s="23">
        <f>MAX(0,1-M2350*CachTinhDiem!$B$25)</f>
        <v>0</v>
      </c>
      <c r="O2350" s="20">
        <f>ROUND((CachTinhDiem!$B$23*K2350+CachTinhDiem!$B$24*L2350)*N2350,1)</f>
        <v>0</v>
      </c>
      <c r="P2350" s="19" t="s">
        <v>3227</v>
      </c>
    </row>
    <row r="2351" spans="1:16" ht="15" customHeight="1" x14ac:dyDescent="0.35">
      <c r="A2351" s="18" t="s">
        <v>1073</v>
      </c>
      <c r="B2351" s="18" t="s">
        <v>3224</v>
      </c>
      <c r="C2351" s="18" t="s">
        <v>103</v>
      </c>
      <c r="D2351" s="19">
        <v>9</v>
      </c>
      <c r="E2351" s="19">
        <v>25</v>
      </c>
      <c r="F2351" s="19">
        <v>10</v>
      </c>
      <c r="G2351" s="19">
        <v>4</v>
      </c>
      <c r="H2351" s="19">
        <v>2</v>
      </c>
      <c r="I2351" s="19">
        <v>3</v>
      </c>
      <c r="J2351" s="19">
        <v>5</v>
      </c>
      <c r="K2351" s="20">
        <f>ROUND(1+(SUMPRODUCT(INDEX(CachTinhDiem!$B$8:$E$11,MATCH($B2351,CachTinhDiem!$A$8:$A$11,0),0),$G2351:$J2351)-1)*9/4,1)</f>
        <v>6</v>
      </c>
      <c r="L2351" s="20">
        <f>ROUND(1+(INDEX(CachTinhDiem!$B$15:$E$20,MATCH($C2351,CachTinhDiem!$A$15:$A$20,0),MATCH($B2351,CachTinhDiem!$B$14:$E$14,0))-1)*9/4,1)</f>
        <v>3.3</v>
      </c>
      <c r="M2351" s="19">
        <f t="shared" si="36"/>
        <v>0</v>
      </c>
      <c r="N2351" s="23">
        <f>MAX(0,1-M2351*CachTinhDiem!$B$25)</f>
        <v>1</v>
      </c>
      <c r="O2351" s="20">
        <f>ROUND((CachTinhDiem!$B$23*K2351+CachTinhDiem!$B$24*L2351)*N2351,1)</f>
        <v>5.2</v>
      </c>
      <c r="P2351" s="19" t="s">
        <v>3227</v>
      </c>
    </row>
    <row r="2352" spans="1:16" ht="15" customHeight="1" x14ac:dyDescent="0.35">
      <c r="A2352" s="18" t="s">
        <v>2010</v>
      </c>
      <c r="B2352" s="18" t="s">
        <v>3224</v>
      </c>
      <c r="C2352" s="18" t="s">
        <v>150</v>
      </c>
      <c r="D2352" s="19">
        <v>5</v>
      </c>
      <c r="E2352" s="19">
        <v>19</v>
      </c>
      <c r="F2352" s="19">
        <v>23</v>
      </c>
      <c r="G2352" s="19">
        <v>4</v>
      </c>
      <c r="H2352" s="19">
        <v>1</v>
      </c>
      <c r="I2352" s="19">
        <v>4</v>
      </c>
      <c r="J2352" s="19">
        <v>3</v>
      </c>
      <c r="K2352" s="20">
        <f>ROUND(1+(SUMPRODUCT(INDEX(CachTinhDiem!$B$8:$E$11,MATCH($B2352,CachTinhDiem!$A$8:$A$11,0),0),$G2352:$J2352)-1)*9/4,1)</f>
        <v>6.2</v>
      </c>
      <c r="L2352" s="20">
        <f>ROUND(1+(INDEX(CachTinhDiem!$B$15:$E$20,MATCH($C2352,CachTinhDiem!$A$15:$A$20,0),MATCH($B2352,CachTinhDiem!$B$14:$E$14,0))-1)*9/4,1)</f>
        <v>3.3</v>
      </c>
      <c r="M2352" s="19">
        <f t="shared" si="36"/>
        <v>4</v>
      </c>
      <c r="N2352" s="23">
        <f>MAX(0,1-M2352*CachTinhDiem!$B$25)</f>
        <v>0.6</v>
      </c>
      <c r="O2352" s="20">
        <f>ROUND((CachTinhDiem!$B$23*K2352+CachTinhDiem!$B$24*L2352)*N2352,1)</f>
        <v>3.2</v>
      </c>
      <c r="P2352" s="19" t="s">
        <v>3227</v>
      </c>
    </row>
    <row r="2353" spans="1:16" ht="15" customHeight="1" x14ac:dyDescent="0.35">
      <c r="A2353" s="18" t="s">
        <v>1844</v>
      </c>
      <c r="B2353" s="18" t="s">
        <v>3224</v>
      </c>
      <c r="C2353" s="18" t="s">
        <v>103</v>
      </c>
      <c r="D2353" s="19">
        <v>13</v>
      </c>
      <c r="E2353" s="19">
        <v>32</v>
      </c>
      <c r="F2353" s="19">
        <v>38</v>
      </c>
      <c r="G2353" s="19">
        <v>3</v>
      </c>
      <c r="H2353" s="19">
        <v>3</v>
      </c>
      <c r="I2353" s="19">
        <v>2</v>
      </c>
      <c r="J2353" s="19">
        <v>3</v>
      </c>
      <c r="K2353" s="20">
        <f>ROUND(1+(SUMPRODUCT(INDEX(CachTinhDiem!$B$8:$E$11,MATCH($B2353,CachTinhDiem!$A$8:$A$11,0),0),$G2353:$J2353)-1)*9/4,1)</f>
        <v>4.4000000000000004</v>
      </c>
      <c r="L2353" s="20">
        <f>ROUND(1+(INDEX(CachTinhDiem!$B$15:$E$20,MATCH($C2353,CachTinhDiem!$A$15:$A$20,0),MATCH($B2353,CachTinhDiem!$B$14:$E$14,0))-1)*9/4,1)</f>
        <v>3.3</v>
      </c>
      <c r="M2353" s="19">
        <f t="shared" si="36"/>
        <v>6</v>
      </c>
      <c r="N2353" s="23">
        <f>MAX(0,1-M2353*CachTinhDiem!$B$25)</f>
        <v>0.39999999999999991</v>
      </c>
      <c r="O2353" s="20">
        <f>ROUND((CachTinhDiem!$B$23*K2353+CachTinhDiem!$B$24*L2353)*N2353,1)</f>
        <v>1.6</v>
      </c>
      <c r="P2353" s="19" t="s">
        <v>3227</v>
      </c>
    </row>
    <row r="2354" spans="1:16" ht="15" customHeight="1" x14ac:dyDescent="0.35">
      <c r="A2354" s="18" t="s">
        <v>688</v>
      </c>
      <c r="B2354" s="18" t="s">
        <v>3228</v>
      </c>
      <c r="C2354" s="18" t="s">
        <v>138</v>
      </c>
      <c r="D2354" s="19">
        <v>9</v>
      </c>
      <c r="E2354" s="19">
        <v>22</v>
      </c>
      <c r="F2354" s="19">
        <v>22</v>
      </c>
      <c r="G2354" s="19">
        <v>3</v>
      </c>
      <c r="H2354" s="19">
        <v>3</v>
      </c>
      <c r="I2354" s="19">
        <v>3</v>
      </c>
      <c r="J2354" s="19">
        <v>2</v>
      </c>
      <c r="K2354" s="20">
        <f>ROUND(1+(SUMPRODUCT(INDEX(CachTinhDiem!$B$8:$E$11,MATCH($B2354,CachTinhDiem!$A$8:$A$11,0),0),$G2354:$J2354)-1)*9/4,1)</f>
        <v>4.2</v>
      </c>
      <c r="L2354" s="20">
        <f>ROUND(1+(INDEX(CachTinhDiem!$B$15:$E$20,MATCH($C2354,CachTinhDiem!$A$15:$A$20,0),MATCH($B2354,CachTinhDiem!$B$14:$E$14,0))-1)*9/4,1)</f>
        <v>1</v>
      </c>
      <c r="M2354" s="19">
        <f t="shared" si="36"/>
        <v>0</v>
      </c>
      <c r="N2354" s="23">
        <f>MAX(0,1-M2354*CachTinhDiem!$B$25)</f>
        <v>1</v>
      </c>
      <c r="O2354" s="20">
        <f>ROUND((CachTinhDiem!$B$23*K2354+CachTinhDiem!$B$24*L2354)*N2354,1)</f>
        <v>3.2</v>
      </c>
      <c r="P2354" s="19" t="s">
        <v>3227</v>
      </c>
    </row>
    <row r="2355" spans="1:16" ht="15" customHeight="1" x14ac:dyDescent="0.35">
      <c r="A2355" s="18" t="s">
        <v>1820</v>
      </c>
      <c r="B2355" s="18" t="s">
        <v>3226</v>
      </c>
      <c r="C2355" s="18" t="s">
        <v>115</v>
      </c>
      <c r="D2355" s="19">
        <v>12</v>
      </c>
      <c r="E2355" s="19">
        <v>32</v>
      </c>
      <c r="F2355" s="19">
        <v>8</v>
      </c>
      <c r="G2355" s="19">
        <v>3</v>
      </c>
      <c r="H2355" s="19">
        <v>2</v>
      </c>
      <c r="I2355" s="19">
        <v>3</v>
      </c>
      <c r="J2355" s="19">
        <v>4</v>
      </c>
      <c r="K2355" s="20">
        <f>ROUND(1+(SUMPRODUCT(INDEX(CachTinhDiem!$B$8:$E$11,MATCH($B2355,CachTinhDiem!$A$8:$A$11,0),0),$G2355:$J2355)-1)*9/4,1)</f>
        <v>5.3</v>
      </c>
      <c r="L2355" s="20">
        <f>ROUND(1+(INDEX(CachTinhDiem!$B$15:$E$20,MATCH($C2355,CachTinhDiem!$A$15:$A$20,0),MATCH($B2355,CachTinhDiem!$B$14:$E$14,0))-1)*9/4,1)</f>
        <v>10</v>
      </c>
      <c r="M2355" s="19">
        <f t="shared" si="36"/>
        <v>4</v>
      </c>
      <c r="N2355" s="23">
        <f>MAX(0,1-M2355*CachTinhDiem!$B$25)</f>
        <v>0.6</v>
      </c>
      <c r="O2355" s="20">
        <f>ROUND((CachTinhDiem!$B$23*K2355+CachTinhDiem!$B$24*L2355)*N2355,1)</f>
        <v>4</v>
      </c>
      <c r="P2355" s="19" t="s">
        <v>3227</v>
      </c>
    </row>
    <row r="2356" spans="1:16" ht="15" customHeight="1" x14ac:dyDescent="0.35">
      <c r="A2356" s="18" t="s">
        <v>230</v>
      </c>
      <c r="B2356" s="18" t="s">
        <v>3226</v>
      </c>
      <c r="C2356" s="18" t="s">
        <v>115</v>
      </c>
      <c r="D2356" s="19">
        <v>20</v>
      </c>
      <c r="E2356" s="19">
        <v>38</v>
      </c>
      <c r="F2356" s="19">
        <v>38</v>
      </c>
      <c r="G2356" s="19">
        <v>2</v>
      </c>
      <c r="H2356" s="19">
        <v>5</v>
      </c>
      <c r="I2356" s="19">
        <v>2</v>
      </c>
      <c r="J2356" s="19">
        <v>2</v>
      </c>
      <c r="K2356" s="20">
        <f>ROUND(1+(SUMPRODUCT(INDEX(CachTinhDiem!$B$8:$E$11,MATCH($B2356,CachTinhDiem!$A$8:$A$11,0),0),$G2356:$J2356)-1)*9/4,1)</f>
        <v>5.3</v>
      </c>
      <c r="L2356" s="20">
        <f>ROUND(1+(INDEX(CachTinhDiem!$B$15:$E$20,MATCH($C2356,CachTinhDiem!$A$15:$A$20,0),MATCH($B2356,CachTinhDiem!$B$14:$E$14,0))-1)*9/4,1)</f>
        <v>10</v>
      </c>
      <c r="M2356" s="19">
        <f t="shared" si="36"/>
        <v>0</v>
      </c>
      <c r="N2356" s="23">
        <f>MAX(0,1-M2356*CachTinhDiem!$B$25)</f>
        <v>1</v>
      </c>
      <c r="O2356" s="20">
        <f>ROUND((CachTinhDiem!$B$23*K2356+CachTinhDiem!$B$24*L2356)*N2356,1)</f>
        <v>6.7</v>
      </c>
      <c r="P2356" s="19" t="s">
        <v>3227</v>
      </c>
    </row>
    <row r="2357" spans="1:16" ht="15" customHeight="1" x14ac:dyDescent="0.35">
      <c r="A2357" s="18" t="s">
        <v>3176</v>
      </c>
      <c r="B2357" s="18" t="s">
        <v>3224</v>
      </c>
      <c r="C2357" s="18" t="s">
        <v>138</v>
      </c>
      <c r="D2357" s="19">
        <v>21</v>
      </c>
      <c r="E2357" s="19">
        <v>40</v>
      </c>
      <c r="F2357" s="19">
        <v>21</v>
      </c>
      <c r="G2357" s="19">
        <v>1</v>
      </c>
      <c r="H2357" s="19">
        <v>3</v>
      </c>
      <c r="I2357" s="19">
        <v>5</v>
      </c>
      <c r="J2357" s="19">
        <v>1</v>
      </c>
      <c r="K2357" s="20">
        <f>ROUND(1+(SUMPRODUCT(INDEX(CachTinhDiem!$B$8:$E$11,MATCH($B2357,CachTinhDiem!$A$8:$A$11,0),0),$G2357:$J2357)-1)*9/4,1)</f>
        <v>6.4</v>
      </c>
      <c r="L2357" s="20">
        <f>ROUND(1+(INDEX(CachTinhDiem!$B$15:$E$20,MATCH($C2357,CachTinhDiem!$A$15:$A$20,0),MATCH($B2357,CachTinhDiem!$B$14:$E$14,0))-1)*9/4,1)</f>
        <v>10</v>
      </c>
      <c r="M2357" s="19">
        <f t="shared" si="36"/>
        <v>0</v>
      </c>
      <c r="N2357" s="23">
        <f>MAX(0,1-M2357*CachTinhDiem!$B$25)</f>
        <v>1</v>
      </c>
      <c r="O2357" s="20">
        <f>ROUND((CachTinhDiem!$B$23*K2357+CachTinhDiem!$B$24*L2357)*N2357,1)</f>
        <v>7.5</v>
      </c>
      <c r="P2357" s="19" t="s">
        <v>3227</v>
      </c>
    </row>
    <row r="2358" spans="1:16" ht="15" customHeight="1" x14ac:dyDescent="0.35">
      <c r="A2358" s="18" t="s">
        <v>1824</v>
      </c>
      <c r="B2358" s="18" t="s">
        <v>3226</v>
      </c>
      <c r="C2358" s="18" t="s">
        <v>90</v>
      </c>
      <c r="D2358" s="19">
        <v>10</v>
      </c>
      <c r="E2358" s="19">
        <v>31</v>
      </c>
      <c r="F2358" s="19">
        <v>38</v>
      </c>
      <c r="G2358" s="19">
        <v>3</v>
      </c>
      <c r="H2358" s="19">
        <v>2</v>
      </c>
      <c r="I2358" s="19">
        <v>3</v>
      </c>
      <c r="J2358" s="19">
        <v>3</v>
      </c>
      <c r="K2358" s="20">
        <f>ROUND(1+(SUMPRODUCT(INDEX(CachTinhDiem!$B$8:$E$11,MATCH($B2358,CachTinhDiem!$A$8:$A$11,0),0),$G2358:$J2358)-1)*9/4,1)</f>
        <v>4.8</v>
      </c>
      <c r="L2358" s="20">
        <f>ROUND(1+(INDEX(CachTinhDiem!$B$15:$E$20,MATCH($C2358,CachTinhDiem!$A$15:$A$20,0),MATCH($B2358,CachTinhDiem!$B$14:$E$14,0))-1)*9/4,1)</f>
        <v>7.8</v>
      </c>
      <c r="M2358" s="19">
        <f t="shared" si="36"/>
        <v>7</v>
      </c>
      <c r="N2358" s="23">
        <f>MAX(0,1-M2358*CachTinhDiem!$B$25)</f>
        <v>0.29999999999999993</v>
      </c>
      <c r="O2358" s="20">
        <f>ROUND((CachTinhDiem!$B$23*K2358+CachTinhDiem!$B$24*L2358)*N2358,1)</f>
        <v>1.7</v>
      </c>
      <c r="P2358" s="19" t="s">
        <v>3225</v>
      </c>
    </row>
    <row r="2359" spans="1:16" ht="15" customHeight="1" x14ac:dyDescent="0.35">
      <c r="A2359" s="18" t="s">
        <v>2388</v>
      </c>
      <c r="B2359" s="18" t="s">
        <v>3224</v>
      </c>
      <c r="C2359" s="18" t="s">
        <v>110</v>
      </c>
      <c r="D2359" s="19">
        <v>5</v>
      </c>
      <c r="E2359" s="19">
        <v>13</v>
      </c>
      <c r="F2359" s="19">
        <v>27</v>
      </c>
      <c r="G2359" s="19">
        <v>4</v>
      </c>
      <c r="H2359" s="19">
        <v>1</v>
      </c>
      <c r="I2359" s="19">
        <v>2</v>
      </c>
      <c r="J2359" s="19">
        <v>4</v>
      </c>
      <c r="K2359" s="20">
        <f>ROUND(1+(SUMPRODUCT(INDEX(CachTinhDiem!$B$8:$E$11,MATCH($B2359,CachTinhDiem!$A$8:$A$11,0),0),$G2359:$J2359)-1)*9/4,1)</f>
        <v>4.2</v>
      </c>
      <c r="L2359" s="20">
        <f>ROUND(1+(INDEX(CachTinhDiem!$B$15:$E$20,MATCH($C2359,CachTinhDiem!$A$15:$A$20,0),MATCH($B2359,CachTinhDiem!$B$14:$E$14,0))-1)*9/4,1)</f>
        <v>5.5</v>
      </c>
      <c r="M2359" s="19">
        <f t="shared" si="36"/>
        <v>14</v>
      </c>
      <c r="N2359" s="23">
        <f>MAX(0,1-M2359*CachTinhDiem!$B$25)</f>
        <v>0</v>
      </c>
      <c r="O2359" s="20">
        <f>ROUND((CachTinhDiem!$B$23*K2359+CachTinhDiem!$B$24*L2359)*N2359,1)</f>
        <v>0</v>
      </c>
      <c r="P2359" s="19" t="s">
        <v>3227</v>
      </c>
    </row>
    <row r="2360" spans="1:16" ht="15" customHeight="1" x14ac:dyDescent="0.35">
      <c r="A2360" s="18" t="s">
        <v>2400</v>
      </c>
      <c r="B2360" s="18" t="s">
        <v>3229</v>
      </c>
      <c r="C2360" s="18" t="s">
        <v>138</v>
      </c>
      <c r="D2360" s="19">
        <v>22</v>
      </c>
      <c r="E2360" s="19">
        <v>39</v>
      </c>
      <c r="F2360" s="19">
        <v>39</v>
      </c>
      <c r="G2360" s="19">
        <v>2</v>
      </c>
      <c r="H2360" s="19">
        <v>5</v>
      </c>
      <c r="I2360" s="19">
        <v>4</v>
      </c>
      <c r="J2360" s="19">
        <v>2</v>
      </c>
      <c r="K2360" s="20">
        <f>ROUND(1+(SUMPRODUCT(INDEX(CachTinhDiem!$B$8:$E$11,MATCH($B2360,CachTinhDiem!$A$8:$A$11,0),0),$G2360:$J2360)-1)*9/4,1)</f>
        <v>6.6</v>
      </c>
      <c r="L2360" s="20">
        <f>ROUND(1+(INDEX(CachTinhDiem!$B$15:$E$20,MATCH($C2360,CachTinhDiem!$A$15:$A$20,0),MATCH($B2360,CachTinhDiem!$B$14:$E$14,0))-1)*9/4,1)</f>
        <v>7.8</v>
      </c>
      <c r="M2360" s="19">
        <f t="shared" si="36"/>
        <v>0</v>
      </c>
      <c r="N2360" s="23">
        <f>MAX(0,1-M2360*CachTinhDiem!$B$25)</f>
        <v>1</v>
      </c>
      <c r="O2360" s="20">
        <f>ROUND((CachTinhDiem!$B$23*K2360+CachTinhDiem!$B$24*L2360)*N2360,1)</f>
        <v>7</v>
      </c>
      <c r="P2360" s="19" t="s">
        <v>3227</v>
      </c>
    </row>
    <row r="2361" spans="1:16" ht="15" customHeight="1" x14ac:dyDescent="0.35">
      <c r="A2361" s="18" t="s">
        <v>1032</v>
      </c>
      <c r="B2361" s="18" t="s">
        <v>3224</v>
      </c>
      <c r="C2361" s="18" t="s">
        <v>103</v>
      </c>
      <c r="D2361" s="19">
        <v>5</v>
      </c>
      <c r="E2361" s="19">
        <v>16</v>
      </c>
      <c r="F2361" s="19">
        <v>17</v>
      </c>
      <c r="G2361" s="19">
        <v>4</v>
      </c>
      <c r="H2361" s="19">
        <v>1</v>
      </c>
      <c r="I2361" s="19">
        <v>2</v>
      </c>
      <c r="J2361" s="19">
        <v>3</v>
      </c>
      <c r="K2361" s="20">
        <f>ROUND(1+(SUMPRODUCT(INDEX(CachTinhDiem!$B$8:$E$11,MATCH($B2361,CachTinhDiem!$A$8:$A$11,0),0),$G2361:$J2361)-1)*9/4,1)</f>
        <v>3.9</v>
      </c>
      <c r="L2361" s="20">
        <f>ROUND(1+(INDEX(CachTinhDiem!$B$15:$E$20,MATCH($C2361,CachTinhDiem!$A$15:$A$20,0),MATCH($B2361,CachTinhDiem!$B$14:$E$14,0))-1)*9/4,1)</f>
        <v>3.3</v>
      </c>
      <c r="M2361" s="19">
        <f t="shared" si="36"/>
        <v>1</v>
      </c>
      <c r="N2361" s="23">
        <f>MAX(0,1-M2361*CachTinhDiem!$B$25)</f>
        <v>0.9</v>
      </c>
      <c r="O2361" s="20">
        <f>ROUND((CachTinhDiem!$B$23*K2361+CachTinhDiem!$B$24*L2361)*N2361,1)</f>
        <v>3.3</v>
      </c>
      <c r="P2361" s="19" t="s">
        <v>3227</v>
      </c>
    </row>
    <row r="2362" spans="1:16" ht="15" customHeight="1" x14ac:dyDescent="0.35">
      <c r="A2362" s="18" t="s">
        <v>406</v>
      </c>
      <c r="B2362" s="18" t="s">
        <v>3224</v>
      </c>
      <c r="C2362" s="18" t="s">
        <v>110</v>
      </c>
      <c r="D2362" s="19">
        <v>5</v>
      </c>
      <c r="E2362" s="19">
        <v>11</v>
      </c>
      <c r="F2362" s="19">
        <v>40</v>
      </c>
      <c r="G2362" s="19">
        <v>5</v>
      </c>
      <c r="H2362" s="19">
        <v>2</v>
      </c>
      <c r="I2362" s="19">
        <v>4</v>
      </c>
      <c r="J2362" s="19">
        <v>3</v>
      </c>
      <c r="K2362" s="20">
        <f>ROUND(1+(SUMPRODUCT(INDEX(CachTinhDiem!$B$8:$E$11,MATCH($B2362,CachTinhDiem!$A$8:$A$11,0),0),$G2362:$J2362)-1)*9/4,1)</f>
        <v>7.1</v>
      </c>
      <c r="L2362" s="20">
        <f>ROUND(1+(INDEX(CachTinhDiem!$B$15:$E$20,MATCH($C2362,CachTinhDiem!$A$15:$A$20,0),MATCH($B2362,CachTinhDiem!$B$14:$E$14,0))-1)*9/4,1)</f>
        <v>5.5</v>
      </c>
      <c r="M2362" s="19">
        <f t="shared" si="36"/>
        <v>29</v>
      </c>
      <c r="N2362" s="23">
        <f>MAX(0,1-M2362*CachTinhDiem!$B$25)</f>
        <v>0</v>
      </c>
      <c r="O2362" s="20">
        <f>ROUND((CachTinhDiem!$B$23*K2362+CachTinhDiem!$B$24*L2362)*N2362,1)</f>
        <v>0</v>
      </c>
      <c r="P2362" s="19" t="s">
        <v>3227</v>
      </c>
    </row>
    <row r="2363" spans="1:16" ht="15" customHeight="1" x14ac:dyDescent="0.35">
      <c r="A2363" s="18" t="s">
        <v>3190</v>
      </c>
      <c r="B2363" s="18" t="s">
        <v>3224</v>
      </c>
      <c r="C2363" s="18" t="s">
        <v>115</v>
      </c>
      <c r="D2363" s="19">
        <v>18</v>
      </c>
      <c r="E2363" s="19">
        <v>39</v>
      </c>
      <c r="F2363" s="19">
        <v>33</v>
      </c>
      <c r="G2363" s="19">
        <v>2</v>
      </c>
      <c r="H2363" s="19">
        <v>2</v>
      </c>
      <c r="I2363" s="19">
        <v>3</v>
      </c>
      <c r="J2363" s="19">
        <v>4</v>
      </c>
      <c r="K2363" s="20">
        <f>ROUND(1+(SUMPRODUCT(INDEX(CachTinhDiem!$B$8:$E$11,MATCH($B2363,CachTinhDiem!$A$8:$A$11,0),0),$G2363:$J2363)-1)*9/4,1)</f>
        <v>4.8</v>
      </c>
      <c r="L2363" s="20">
        <f>ROUND(1+(INDEX(CachTinhDiem!$B$15:$E$20,MATCH($C2363,CachTinhDiem!$A$15:$A$20,0),MATCH($B2363,CachTinhDiem!$B$14:$E$14,0))-1)*9/4,1)</f>
        <v>7.8</v>
      </c>
      <c r="M2363" s="19">
        <f t="shared" si="36"/>
        <v>0</v>
      </c>
      <c r="N2363" s="23">
        <f>MAX(0,1-M2363*CachTinhDiem!$B$25)</f>
        <v>1</v>
      </c>
      <c r="O2363" s="20">
        <f>ROUND((CachTinhDiem!$B$23*K2363+CachTinhDiem!$B$24*L2363)*N2363,1)</f>
        <v>5.7</v>
      </c>
      <c r="P2363" s="19" t="s">
        <v>3227</v>
      </c>
    </row>
    <row r="2364" spans="1:16" ht="15" customHeight="1" x14ac:dyDescent="0.35">
      <c r="A2364" s="18" t="s">
        <v>1000</v>
      </c>
      <c r="B2364" s="18" t="s">
        <v>3224</v>
      </c>
      <c r="C2364" s="18" t="s">
        <v>103</v>
      </c>
      <c r="D2364" s="19">
        <v>5</v>
      </c>
      <c r="E2364" s="19">
        <v>17</v>
      </c>
      <c r="F2364" s="19">
        <v>37</v>
      </c>
      <c r="G2364" s="19">
        <v>4</v>
      </c>
      <c r="H2364" s="19">
        <v>1</v>
      </c>
      <c r="I2364" s="19">
        <v>2</v>
      </c>
      <c r="J2364" s="19">
        <v>4</v>
      </c>
      <c r="K2364" s="20">
        <f>ROUND(1+(SUMPRODUCT(INDEX(CachTinhDiem!$B$8:$E$11,MATCH($B2364,CachTinhDiem!$A$8:$A$11,0),0),$G2364:$J2364)-1)*9/4,1)</f>
        <v>4.2</v>
      </c>
      <c r="L2364" s="20">
        <f>ROUND(1+(INDEX(CachTinhDiem!$B$15:$E$20,MATCH($C2364,CachTinhDiem!$A$15:$A$20,0),MATCH($B2364,CachTinhDiem!$B$14:$E$14,0))-1)*9/4,1)</f>
        <v>3.3</v>
      </c>
      <c r="M2364" s="19">
        <f t="shared" si="36"/>
        <v>20</v>
      </c>
      <c r="N2364" s="23">
        <f>MAX(0,1-M2364*CachTinhDiem!$B$25)</f>
        <v>0</v>
      </c>
      <c r="O2364" s="20">
        <f>ROUND((CachTinhDiem!$B$23*K2364+CachTinhDiem!$B$24*L2364)*N2364,1)</f>
        <v>0</v>
      </c>
      <c r="P2364" s="19" t="s">
        <v>3227</v>
      </c>
    </row>
    <row r="2365" spans="1:16" ht="15" customHeight="1" x14ac:dyDescent="0.35">
      <c r="A2365" s="18" t="s">
        <v>688</v>
      </c>
      <c r="B2365" s="18" t="s">
        <v>3226</v>
      </c>
      <c r="C2365" s="18" t="s">
        <v>138</v>
      </c>
      <c r="D2365" s="19">
        <v>9</v>
      </c>
      <c r="E2365" s="19">
        <v>22</v>
      </c>
      <c r="F2365" s="19">
        <v>10</v>
      </c>
      <c r="G2365" s="19">
        <v>3</v>
      </c>
      <c r="H2365" s="19">
        <v>3</v>
      </c>
      <c r="I2365" s="19">
        <v>3</v>
      </c>
      <c r="J2365" s="19">
        <v>2</v>
      </c>
      <c r="K2365" s="20">
        <f>ROUND(1+(SUMPRODUCT(INDEX(CachTinhDiem!$B$8:$E$11,MATCH($B2365,CachTinhDiem!$A$8:$A$11,0),0),$G2365:$J2365)-1)*9/4,1)</f>
        <v>5.0999999999999996</v>
      </c>
      <c r="L2365" s="20">
        <f>ROUND(1+(INDEX(CachTinhDiem!$B$15:$E$20,MATCH($C2365,CachTinhDiem!$A$15:$A$20,0),MATCH($B2365,CachTinhDiem!$B$14:$E$14,0))-1)*9/4,1)</f>
        <v>7.8</v>
      </c>
      <c r="M2365" s="19">
        <f t="shared" si="36"/>
        <v>0</v>
      </c>
      <c r="N2365" s="23">
        <f>MAX(0,1-M2365*CachTinhDiem!$B$25)</f>
        <v>1</v>
      </c>
      <c r="O2365" s="20">
        <f>ROUND((CachTinhDiem!$B$23*K2365+CachTinhDiem!$B$24*L2365)*N2365,1)</f>
        <v>5.9</v>
      </c>
      <c r="P2365" s="19" t="s">
        <v>3227</v>
      </c>
    </row>
    <row r="2366" spans="1:16" ht="15" customHeight="1" x14ac:dyDescent="0.35">
      <c r="A2366" s="18" t="s">
        <v>1516</v>
      </c>
      <c r="B2366" s="18" t="s">
        <v>3224</v>
      </c>
      <c r="C2366" s="18" t="s">
        <v>150</v>
      </c>
      <c r="D2366" s="19">
        <v>15</v>
      </c>
      <c r="E2366" s="19">
        <v>33</v>
      </c>
      <c r="F2366" s="19">
        <v>10</v>
      </c>
      <c r="G2366" s="19">
        <v>2</v>
      </c>
      <c r="H2366" s="19">
        <v>2</v>
      </c>
      <c r="I2366" s="19">
        <v>4</v>
      </c>
      <c r="J2366" s="19">
        <v>2</v>
      </c>
      <c r="K2366" s="20">
        <f>ROUND(1+(SUMPRODUCT(INDEX(CachTinhDiem!$B$8:$E$11,MATCH($B2366,CachTinhDiem!$A$8:$A$11,0),0),$G2366:$J2366)-1)*9/4,1)</f>
        <v>5.5</v>
      </c>
      <c r="L2366" s="20">
        <f>ROUND(1+(INDEX(CachTinhDiem!$B$15:$E$20,MATCH($C2366,CachTinhDiem!$A$15:$A$20,0),MATCH($B2366,CachTinhDiem!$B$14:$E$14,0))-1)*9/4,1)</f>
        <v>3.3</v>
      </c>
      <c r="M2366" s="19">
        <f t="shared" si="36"/>
        <v>5</v>
      </c>
      <c r="N2366" s="23">
        <f>MAX(0,1-M2366*CachTinhDiem!$B$25)</f>
        <v>0.5</v>
      </c>
      <c r="O2366" s="20">
        <f>ROUND((CachTinhDiem!$B$23*K2366+CachTinhDiem!$B$24*L2366)*N2366,1)</f>
        <v>2.4</v>
      </c>
      <c r="P2366" s="19" t="s">
        <v>3227</v>
      </c>
    </row>
    <row r="2367" spans="1:16" ht="15" customHeight="1" x14ac:dyDescent="0.35">
      <c r="A2367" s="18" t="s">
        <v>205</v>
      </c>
      <c r="B2367" s="18" t="s">
        <v>3228</v>
      </c>
      <c r="C2367" s="18" t="s">
        <v>115</v>
      </c>
      <c r="D2367" s="19">
        <v>20</v>
      </c>
      <c r="E2367" s="19">
        <v>40</v>
      </c>
      <c r="F2367" s="19">
        <v>31</v>
      </c>
      <c r="G2367" s="19">
        <v>2</v>
      </c>
      <c r="H2367" s="19">
        <v>5</v>
      </c>
      <c r="I2367" s="19">
        <v>3</v>
      </c>
      <c r="J2367" s="19">
        <v>1</v>
      </c>
      <c r="K2367" s="20">
        <f>ROUND(1+(SUMPRODUCT(INDEX(CachTinhDiem!$B$8:$E$11,MATCH($B2367,CachTinhDiem!$A$8:$A$11,0),0),$G2367:$J2367)-1)*9/4,1)</f>
        <v>3.7</v>
      </c>
      <c r="L2367" s="20">
        <f>ROUND(1+(INDEX(CachTinhDiem!$B$15:$E$20,MATCH($C2367,CachTinhDiem!$A$15:$A$20,0),MATCH($B2367,CachTinhDiem!$B$14:$E$14,0))-1)*9/4,1)</f>
        <v>5.5</v>
      </c>
      <c r="M2367" s="19">
        <f t="shared" si="36"/>
        <v>0</v>
      </c>
      <c r="N2367" s="23">
        <f>MAX(0,1-M2367*CachTinhDiem!$B$25)</f>
        <v>1</v>
      </c>
      <c r="O2367" s="20">
        <f>ROUND((CachTinhDiem!$B$23*K2367+CachTinhDiem!$B$24*L2367)*N2367,1)</f>
        <v>4.2</v>
      </c>
      <c r="P2367" s="19" t="s">
        <v>3227</v>
      </c>
    </row>
    <row r="2368" spans="1:16" ht="15" customHeight="1" x14ac:dyDescent="0.35">
      <c r="A2368" s="18" t="s">
        <v>1595</v>
      </c>
      <c r="B2368" s="18" t="s">
        <v>3226</v>
      </c>
      <c r="C2368" s="18" t="s">
        <v>90</v>
      </c>
      <c r="D2368" s="19">
        <v>11</v>
      </c>
      <c r="E2368" s="19">
        <v>33</v>
      </c>
      <c r="F2368" s="19">
        <v>21</v>
      </c>
      <c r="G2368" s="19">
        <v>3</v>
      </c>
      <c r="H2368" s="19">
        <v>2</v>
      </c>
      <c r="I2368" s="19">
        <v>3</v>
      </c>
      <c r="J2368" s="19">
        <v>2</v>
      </c>
      <c r="K2368" s="20">
        <f>ROUND(1+(SUMPRODUCT(INDEX(CachTinhDiem!$B$8:$E$11,MATCH($B2368,CachTinhDiem!$A$8:$A$11,0),0),$G2368:$J2368)-1)*9/4,1)</f>
        <v>4.4000000000000004</v>
      </c>
      <c r="L2368" s="20">
        <f>ROUND(1+(INDEX(CachTinhDiem!$B$15:$E$20,MATCH($C2368,CachTinhDiem!$A$15:$A$20,0),MATCH($B2368,CachTinhDiem!$B$14:$E$14,0))-1)*9/4,1)</f>
        <v>7.8</v>
      </c>
      <c r="M2368" s="19">
        <f t="shared" si="36"/>
        <v>0</v>
      </c>
      <c r="N2368" s="23">
        <f>MAX(0,1-M2368*CachTinhDiem!$B$25)</f>
        <v>1</v>
      </c>
      <c r="O2368" s="20">
        <f>ROUND((CachTinhDiem!$B$23*K2368+CachTinhDiem!$B$24*L2368)*N2368,1)</f>
        <v>5.4</v>
      </c>
      <c r="P2368" s="19" t="s">
        <v>3227</v>
      </c>
    </row>
    <row r="2369" spans="1:16" ht="15" customHeight="1" x14ac:dyDescent="0.35">
      <c r="A2369" s="18" t="s">
        <v>2454</v>
      </c>
      <c r="B2369" s="18" t="s">
        <v>3224</v>
      </c>
      <c r="C2369" s="18" t="s">
        <v>110</v>
      </c>
      <c r="D2369" s="19">
        <v>24</v>
      </c>
      <c r="E2369" s="19">
        <v>39</v>
      </c>
      <c r="F2369" s="19">
        <v>14</v>
      </c>
      <c r="G2369" s="19">
        <v>1</v>
      </c>
      <c r="H2369" s="19">
        <v>5</v>
      </c>
      <c r="I2369" s="19">
        <v>3</v>
      </c>
      <c r="J2369" s="19">
        <v>3</v>
      </c>
      <c r="K2369" s="20">
        <f>ROUND(1+(SUMPRODUCT(INDEX(CachTinhDiem!$B$8:$E$11,MATCH($B2369,CachTinhDiem!$A$8:$A$11,0),0),$G2369:$J2369)-1)*9/4,1)</f>
        <v>5.5</v>
      </c>
      <c r="L2369" s="20">
        <f>ROUND(1+(INDEX(CachTinhDiem!$B$15:$E$20,MATCH($C2369,CachTinhDiem!$A$15:$A$20,0),MATCH($B2369,CachTinhDiem!$B$14:$E$14,0))-1)*9/4,1)</f>
        <v>5.5</v>
      </c>
      <c r="M2369" s="19">
        <f t="shared" si="36"/>
        <v>10</v>
      </c>
      <c r="N2369" s="23">
        <f>MAX(0,1-M2369*CachTinhDiem!$B$25)</f>
        <v>0</v>
      </c>
      <c r="O2369" s="20">
        <f>ROUND((CachTinhDiem!$B$23*K2369+CachTinhDiem!$B$24*L2369)*N2369,1)</f>
        <v>0</v>
      </c>
      <c r="P2369" s="19" t="s">
        <v>3225</v>
      </c>
    </row>
    <row r="2370" spans="1:16" ht="15" customHeight="1" x14ac:dyDescent="0.35">
      <c r="A2370" s="18" t="s">
        <v>1757</v>
      </c>
      <c r="B2370" s="18" t="s">
        <v>3226</v>
      </c>
      <c r="C2370" s="18" t="s">
        <v>90</v>
      </c>
      <c r="D2370" s="19">
        <v>6</v>
      </c>
      <c r="E2370" s="19">
        <v>20</v>
      </c>
      <c r="F2370" s="19">
        <v>7</v>
      </c>
      <c r="G2370" s="19">
        <v>4</v>
      </c>
      <c r="H2370" s="19">
        <v>1</v>
      </c>
      <c r="I2370" s="19">
        <v>3</v>
      </c>
      <c r="J2370" s="19">
        <v>2</v>
      </c>
      <c r="K2370" s="20">
        <f>ROUND(1+(SUMPRODUCT(INDEX(CachTinhDiem!$B$8:$E$11,MATCH($B2370,CachTinhDiem!$A$8:$A$11,0),0),$G2370:$J2370)-1)*9/4,1)</f>
        <v>3.7</v>
      </c>
      <c r="L2370" s="20">
        <f>ROUND(1+(INDEX(CachTinhDiem!$B$15:$E$20,MATCH($C2370,CachTinhDiem!$A$15:$A$20,0),MATCH($B2370,CachTinhDiem!$B$14:$E$14,0))-1)*9/4,1)</f>
        <v>7.8</v>
      </c>
      <c r="M2370" s="19">
        <f t="shared" ref="M2370:M2433" si="37">MAX(0,$D2370-$F2370,$F2370-$E2370)</f>
        <v>0</v>
      </c>
      <c r="N2370" s="23">
        <f>MAX(0,1-M2370*CachTinhDiem!$B$25)</f>
        <v>1</v>
      </c>
      <c r="O2370" s="20">
        <f>ROUND((CachTinhDiem!$B$23*K2370+CachTinhDiem!$B$24*L2370)*N2370,1)</f>
        <v>4.9000000000000004</v>
      </c>
      <c r="P2370" s="19" t="s">
        <v>3227</v>
      </c>
    </row>
    <row r="2371" spans="1:16" ht="15" customHeight="1" x14ac:dyDescent="0.35">
      <c r="A2371" s="18" t="s">
        <v>2809</v>
      </c>
      <c r="B2371" s="18" t="s">
        <v>3224</v>
      </c>
      <c r="C2371" s="18" t="s">
        <v>138</v>
      </c>
      <c r="D2371" s="19">
        <v>5</v>
      </c>
      <c r="E2371" s="19">
        <v>30</v>
      </c>
      <c r="F2371" s="19">
        <v>39</v>
      </c>
      <c r="G2371" s="19">
        <v>4</v>
      </c>
      <c r="H2371" s="19">
        <v>2</v>
      </c>
      <c r="I2371" s="19">
        <v>5</v>
      </c>
      <c r="J2371" s="19">
        <v>2</v>
      </c>
      <c r="K2371" s="20">
        <f>ROUND(1+(SUMPRODUCT(INDEX(CachTinhDiem!$B$8:$E$11,MATCH($B2371,CachTinhDiem!$A$8:$A$11,0),0),$G2371:$J2371)-1)*9/4,1)</f>
        <v>7.5</v>
      </c>
      <c r="L2371" s="20">
        <f>ROUND(1+(INDEX(CachTinhDiem!$B$15:$E$20,MATCH($C2371,CachTinhDiem!$A$15:$A$20,0),MATCH($B2371,CachTinhDiem!$B$14:$E$14,0))-1)*9/4,1)</f>
        <v>10</v>
      </c>
      <c r="M2371" s="19">
        <f t="shared" si="37"/>
        <v>9</v>
      </c>
      <c r="N2371" s="23">
        <f>MAX(0,1-M2371*CachTinhDiem!$B$25)</f>
        <v>9.9999999999999978E-2</v>
      </c>
      <c r="O2371" s="20">
        <f>ROUND((CachTinhDiem!$B$23*K2371+CachTinhDiem!$B$24*L2371)*N2371,1)</f>
        <v>0.8</v>
      </c>
      <c r="P2371" s="19" t="s">
        <v>3227</v>
      </c>
    </row>
    <row r="2372" spans="1:16" ht="15" customHeight="1" x14ac:dyDescent="0.35">
      <c r="A2372" s="18" t="s">
        <v>1601</v>
      </c>
      <c r="B2372" s="18" t="s">
        <v>3228</v>
      </c>
      <c r="C2372" s="18" t="s">
        <v>115</v>
      </c>
      <c r="D2372" s="19">
        <v>8</v>
      </c>
      <c r="E2372" s="19">
        <v>23</v>
      </c>
      <c r="F2372" s="19">
        <v>33</v>
      </c>
      <c r="G2372" s="19">
        <v>4</v>
      </c>
      <c r="H2372" s="19">
        <v>3</v>
      </c>
      <c r="I2372" s="19">
        <v>3</v>
      </c>
      <c r="J2372" s="19">
        <v>3</v>
      </c>
      <c r="K2372" s="20">
        <f>ROUND(1+(SUMPRODUCT(INDEX(CachTinhDiem!$B$8:$E$11,MATCH($B2372,CachTinhDiem!$A$8:$A$11,0),0),$G2372:$J2372)-1)*9/4,1)</f>
        <v>5.5</v>
      </c>
      <c r="L2372" s="20">
        <f>ROUND(1+(INDEX(CachTinhDiem!$B$15:$E$20,MATCH($C2372,CachTinhDiem!$A$15:$A$20,0),MATCH($B2372,CachTinhDiem!$B$14:$E$14,0))-1)*9/4,1)</f>
        <v>5.5</v>
      </c>
      <c r="M2372" s="19">
        <f t="shared" si="37"/>
        <v>10</v>
      </c>
      <c r="N2372" s="23">
        <f>MAX(0,1-M2372*CachTinhDiem!$B$25)</f>
        <v>0</v>
      </c>
      <c r="O2372" s="20">
        <f>ROUND((CachTinhDiem!$B$23*K2372+CachTinhDiem!$B$24*L2372)*N2372,1)</f>
        <v>0</v>
      </c>
      <c r="P2372" s="19" t="s">
        <v>3227</v>
      </c>
    </row>
    <row r="2373" spans="1:16" ht="15" customHeight="1" x14ac:dyDescent="0.35">
      <c r="A2373" s="18" t="s">
        <v>1108</v>
      </c>
      <c r="B2373" s="18" t="s">
        <v>3224</v>
      </c>
      <c r="C2373" s="18" t="s">
        <v>103</v>
      </c>
      <c r="D2373" s="19">
        <v>15</v>
      </c>
      <c r="E2373" s="19">
        <v>31</v>
      </c>
      <c r="F2373" s="19">
        <v>6</v>
      </c>
      <c r="G2373" s="19">
        <v>2</v>
      </c>
      <c r="H2373" s="19">
        <v>5</v>
      </c>
      <c r="I2373" s="19">
        <v>2</v>
      </c>
      <c r="J2373" s="19">
        <v>4</v>
      </c>
      <c r="K2373" s="20">
        <f>ROUND(1+(SUMPRODUCT(INDEX(CachTinhDiem!$B$8:$E$11,MATCH($B2373,CachTinhDiem!$A$8:$A$11,0),0),$G2373:$J2373)-1)*9/4,1)</f>
        <v>5.0999999999999996</v>
      </c>
      <c r="L2373" s="20">
        <f>ROUND(1+(INDEX(CachTinhDiem!$B$15:$E$20,MATCH($C2373,CachTinhDiem!$A$15:$A$20,0),MATCH($B2373,CachTinhDiem!$B$14:$E$14,0))-1)*9/4,1)</f>
        <v>3.3</v>
      </c>
      <c r="M2373" s="19">
        <f t="shared" si="37"/>
        <v>9</v>
      </c>
      <c r="N2373" s="23">
        <f>MAX(0,1-M2373*CachTinhDiem!$B$25)</f>
        <v>9.9999999999999978E-2</v>
      </c>
      <c r="O2373" s="20">
        <f>ROUND((CachTinhDiem!$B$23*K2373+CachTinhDiem!$B$24*L2373)*N2373,1)</f>
        <v>0.5</v>
      </c>
      <c r="P2373" s="19" t="s">
        <v>3227</v>
      </c>
    </row>
    <row r="2374" spans="1:16" ht="15" customHeight="1" x14ac:dyDescent="0.35">
      <c r="A2374" s="18" t="s">
        <v>1042</v>
      </c>
      <c r="B2374" s="18" t="s">
        <v>3226</v>
      </c>
      <c r="C2374" s="18" t="s">
        <v>103</v>
      </c>
      <c r="D2374" s="19">
        <v>5</v>
      </c>
      <c r="E2374" s="19">
        <v>18</v>
      </c>
      <c r="F2374" s="19">
        <v>20</v>
      </c>
      <c r="G2374" s="19">
        <v>4</v>
      </c>
      <c r="H2374" s="19">
        <v>1</v>
      </c>
      <c r="I2374" s="19">
        <v>2</v>
      </c>
      <c r="J2374" s="19">
        <v>4</v>
      </c>
      <c r="K2374" s="20">
        <f>ROUND(1+(SUMPRODUCT(INDEX(CachTinhDiem!$B$8:$E$11,MATCH($B2374,CachTinhDiem!$A$8:$A$11,0),0),$G2374:$J2374)-1)*9/4,1)</f>
        <v>3.5</v>
      </c>
      <c r="L2374" s="20">
        <f>ROUND(1+(INDEX(CachTinhDiem!$B$15:$E$20,MATCH($C2374,CachTinhDiem!$A$15:$A$20,0),MATCH($B2374,CachTinhDiem!$B$14:$E$14,0))-1)*9/4,1)</f>
        <v>3.3</v>
      </c>
      <c r="M2374" s="19">
        <f t="shared" si="37"/>
        <v>2</v>
      </c>
      <c r="N2374" s="23">
        <f>MAX(0,1-M2374*CachTinhDiem!$B$25)</f>
        <v>0.8</v>
      </c>
      <c r="O2374" s="20">
        <f>ROUND((CachTinhDiem!$B$23*K2374+CachTinhDiem!$B$24*L2374)*N2374,1)</f>
        <v>2.8</v>
      </c>
      <c r="P2374" s="19" t="s">
        <v>3227</v>
      </c>
    </row>
    <row r="2375" spans="1:16" ht="15" customHeight="1" x14ac:dyDescent="0.35">
      <c r="A2375" s="18" t="s">
        <v>349</v>
      </c>
      <c r="B2375" s="18" t="s">
        <v>3229</v>
      </c>
      <c r="C2375" s="18" t="s">
        <v>103</v>
      </c>
      <c r="D2375" s="19">
        <v>24</v>
      </c>
      <c r="E2375" s="19">
        <v>37</v>
      </c>
      <c r="F2375" s="19">
        <v>5</v>
      </c>
      <c r="G2375" s="19">
        <v>1</v>
      </c>
      <c r="H2375" s="19">
        <v>5</v>
      </c>
      <c r="I2375" s="19">
        <v>1</v>
      </c>
      <c r="J2375" s="19">
        <v>5</v>
      </c>
      <c r="K2375" s="20">
        <f>ROUND(1+(SUMPRODUCT(INDEX(CachTinhDiem!$B$8:$E$11,MATCH($B2375,CachTinhDiem!$A$8:$A$11,0),0),$G2375:$J2375)-1)*9/4,1)</f>
        <v>6.4</v>
      </c>
      <c r="L2375" s="20">
        <f>ROUND(1+(INDEX(CachTinhDiem!$B$15:$E$20,MATCH($C2375,CachTinhDiem!$A$15:$A$20,0),MATCH($B2375,CachTinhDiem!$B$14:$E$14,0))-1)*9/4,1)</f>
        <v>7.8</v>
      </c>
      <c r="M2375" s="19">
        <f t="shared" si="37"/>
        <v>19</v>
      </c>
      <c r="N2375" s="23">
        <f>MAX(0,1-M2375*CachTinhDiem!$B$25)</f>
        <v>0</v>
      </c>
      <c r="O2375" s="20">
        <f>ROUND((CachTinhDiem!$B$23*K2375+CachTinhDiem!$B$24*L2375)*N2375,1)</f>
        <v>0</v>
      </c>
      <c r="P2375" s="19" t="s">
        <v>3227</v>
      </c>
    </row>
    <row r="2376" spans="1:16" ht="15" customHeight="1" x14ac:dyDescent="0.35">
      <c r="A2376" s="18" t="s">
        <v>2502</v>
      </c>
      <c r="B2376" s="18" t="s">
        <v>3226</v>
      </c>
      <c r="C2376" s="18" t="s">
        <v>103</v>
      </c>
      <c r="D2376" s="19">
        <v>19</v>
      </c>
      <c r="E2376" s="19">
        <v>34</v>
      </c>
      <c r="F2376" s="19">
        <v>40</v>
      </c>
      <c r="G2376" s="19">
        <v>2</v>
      </c>
      <c r="H2376" s="19">
        <v>3</v>
      </c>
      <c r="I2376" s="19">
        <v>1</v>
      </c>
      <c r="J2376" s="19">
        <v>5</v>
      </c>
      <c r="K2376" s="20">
        <f>ROUND(1+(SUMPRODUCT(INDEX(CachTinhDiem!$B$8:$E$11,MATCH($B2376,CachTinhDiem!$A$8:$A$11,0),0),$G2376:$J2376)-1)*9/4,1)</f>
        <v>4.2</v>
      </c>
      <c r="L2376" s="20">
        <f>ROUND(1+(INDEX(CachTinhDiem!$B$15:$E$20,MATCH($C2376,CachTinhDiem!$A$15:$A$20,0),MATCH($B2376,CachTinhDiem!$B$14:$E$14,0))-1)*9/4,1)</f>
        <v>3.3</v>
      </c>
      <c r="M2376" s="19">
        <f t="shared" si="37"/>
        <v>6</v>
      </c>
      <c r="N2376" s="23">
        <f>MAX(0,1-M2376*CachTinhDiem!$B$25)</f>
        <v>0.39999999999999991</v>
      </c>
      <c r="O2376" s="20">
        <f>ROUND((CachTinhDiem!$B$23*K2376+CachTinhDiem!$B$24*L2376)*N2376,1)</f>
        <v>1.6</v>
      </c>
      <c r="P2376" s="19" t="s">
        <v>3227</v>
      </c>
    </row>
    <row r="2377" spans="1:16" ht="15" customHeight="1" x14ac:dyDescent="0.35">
      <c r="A2377" s="18" t="s">
        <v>2330</v>
      </c>
      <c r="B2377" s="18" t="s">
        <v>3226</v>
      </c>
      <c r="C2377" s="18" t="s">
        <v>138</v>
      </c>
      <c r="D2377" s="19">
        <v>22</v>
      </c>
      <c r="E2377" s="19">
        <v>39</v>
      </c>
      <c r="F2377" s="19">
        <v>18</v>
      </c>
      <c r="G2377" s="19">
        <v>2</v>
      </c>
      <c r="H2377" s="19">
        <v>5</v>
      </c>
      <c r="I2377" s="19">
        <v>5</v>
      </c>
      <c r="J2377" s="19">
        <v>2</v>
      </c>
      <c r="K2377" s="20">
        <f>ROUND(1+(SUMPRODUCT(INDEX(CachTinhDiem!$B$8:$E$11,MATCH($B2377,CachTinhDiem!$A$8:$A$11,0),0),$G2377:$J2377)-1)*9/4,1)</f>
        <v>8.6999999999999993</v>
      </c>
      <c r="L2377" s="20">
        <f>ROUND(1+(INDEX(CachTinhDiem!$B$15:$E$20,MATCH($C2377,CachTinhDiem!$A$15:$A$20,0),MATCH($B2377,CachTinhDiem!$B$14:$E$14,0))-1)*9/4,1)</f>
        <v>7.8</v>
      </c>
      <c r="M2377" s="19">
        <f t="shared" si="37"/>
        <v>4</v>
      </c>
      <c r="N2377" s="23">
        <f>MAX(0,1-M2377*CachTinhDiem!$B$25)</f>
        <v>0.6</v>
      </c>
      <c r="O2377" s="20">
        <f>ROUND((CachTinhDiem!$B$23*K2377+CachTinhDiem!$B$24*L2377)*N2377,1)</f>
        <v>5.0999999999999996</v>
      </c>
      <c r="P2377" s="19" t="s">
        <v>3225</v>
      </c>
    </row>
    <row r="2378" spans="1:16" ht="15" customHeight="1" x14ac:dyDescent="0.35">
      <c r="A2378" s="18" t="s">
        <v>3085</v>
      </c>
      <c r="B2378" s="18" t="s">
        <v>3228</v>
      </c>
      <c r="C2378" s="18" t="s">
        <v>110</v>
      </c>
      <c r="D2378" s="19">
        <v>19</v>
      </c>
      <c r="E2378" s="19">
        <v>39</v>
      </c>
      <c r="F2378" s="19">
        <v>16</v>
      </c>
      <c r="G2378" s="19">
        <v>2</v>
      </c>
      <c r="H2378" s="19">
        <v>2</v>
      </c>
      <c r="I2378" s="19">
        <v>3</v>
      </c>
      <c r="J2378" s="19">
        <v>3</v>
      </c>
      <c r="K2378" s="20">
        <f>ROUND(1+(SUMPRODUCT(INDEX(CachTinhDiem!$B$8:$E$11,MATCH($B2378,CachTinhDiem!$A$8:$A$11,0),0),$G2378:$J2378)-1)*9/4,1)</f>
        <v>5.0999999999999996</v>
      </c>
      <c r="L2378" s="20">
        <f>ROUND(1+(INDEX(CachTinhDiem!$B$15:$E$20,MATCH($C2378,CachTinhDiem!$A$15:$A$20,0),MATCH($B2378,CachTinhDiem!$B$14:$E$14,0))-1)*9/4,1)</f>
        <v>7.8</v>
      </c>
      <c r="M2378" s="19">
        <f t="shared" si="37"/>
        <v>3</v>
      </c>
      <c r="N2378" s="23">
        <f>MAX(0,1-M2378*CachTinhDiem!$B$25)</f>
        <v>0.7</v>
      </c>
      <c r="O2378" s="20">
        <f>ROUND((CachTinhDiem!$B$23*K2378+CachTinhDiem!$B$24*L2378)*N2378,1)</f>
        <v>4.0999999999999996</v>
      </c>
      <c r="P2378" s="19" t="s">
        <v>3227</v>
      </c>
    </row>
    <row r="2379" spans="1:16" ht="15" customHeight="1" x14ac:dyDescent="0.35">
      <c r="A2379" s="18" t="s">
        <v>2622</v>
      </c>
      <c r="B2379" s="18" t="s">
        <v>3229</v>
      </c>
      <c r="C2379" s="18" t="s">
        <v>138</v>
      </c>
      <c r="D2379" s="19">
        <v>7</v>
      </c>
      <c r="E2379" s="19">
        <v>40</v>
      </c>
      <c r="F2379" s="19">
        <v>34</v>
      </c>
      <c r="G2379" s="19">
        <v>2</v>
      </c>
      <c r="H2379" s="19">
        <v>5</v>
      </c>
      <c r="I2379" s="19">
        <v>5</v>
      </c>
      <c r="J2379" s="19">
        <v>2</v>
      </c>
      <c r="K2379" s="20">
        <f>ROUND(1+(SUMPRODUCT(INDEX(CachTinhDiem!$B$8:$E$11,MATCH($B2379,CachTinhDiem!$A$8:$A$11,0),0),$G2379:$J2379)-1)*9/4,1)</f>
        <v>7.3</v>
      </c>
      <c r="L2379" s="20">
        <f>ROUND(1+(INDEX(CachTinhDiem!$B$15:$E$20,MATCH($C2379,CachTinhDiem!$A$15:$A$20,0),MATCH($B2379,CachTinhDiem!$B$14:$E$14,0))-1)*9/4,1)</f>
        <v>7.8</v>
      </c>
      <c r="M2379" s="19">
        <f t="shared" si="37"/>
        <v>0</v>
      </c>
      <c r="N2379" s="23">
        <f>MAX(0,1-M2379*CachTinhDiem!$B$25)</f>
        <v>1</v>
      </c>
      <c r="O2379" s="20">
        <f>ROUND((CachTinhDiem!$B$23*K2379+CachTinhDiem!$B$24*L2379)*N2379,1)</f>
        <v>7.5</v>
      </c>
      <c r="P2379" s="19" t="s">
        <v>3227</v>
      </c>
    </row>
    <row r="2380" spans="1:16" ht="15" customHeight="1" x14ac:dyDescent="0.35">
      <c r="A2380" s="18" t="s">
        <v>750</v>
      </c>
      <c r="B2380" s="18" t="s">
        <v>3226</v>
      </c>
      <c r="C2380" s="18" t="s">
        <v>103</v>
      </c>
      <c r="D2380" s="19">
        <v>7</v>
      </c>
      <c r="E2380" s="19">
        <v>22</v>
      </c>
      <c r="F2380" s="19">
        <v>6</v>
      </c>
      <c r="G2380" s="19">
        <v>4</v>
      </c>
      <c r="H2380" s="19">
        <v>2</v>
      </c>
      <c r="I2380" s="19">
        <v>3</v>
      </c>
      <c r="J2380" s="19">
        <v>5</v>
      </c>
      <c r="K2380" s="20">
        <f>ROUND(1+(SUMPRODUCT(INDEX(CachTinhDiem!$B$8:$E$11,MATCH($B2380,CachTinhDiem!$A$8:$A$11,0),0),$G2380:$J2380)-1)*9/4,1)</f>
        <v>5.7</v>
      </c>
      <c r="L2380" s="20">
        <f>ROUND(1+(INDEX(CachTinhDiem!$B$15:$E$20,MATCH($C2380,CachTinhDiem!$A$15:$A$20,0),MATCH($B2380,CachTinhDiem!$B$14:$E$14,0))-1)*9/4,1)</f>
        <v>3.3</v>
      </c>
      <c r="M2380" s="19">
        <f t="shared" si="37"/>
        <v>1</v>
      </c>
      <c r="N2380" s="23">
        <f>MAX(0,1-M2380*CachTinhDiem!$B$25)</f>
        <v>0.9</v>
      </c>
      <c r="O2380" s="20">
        <f>ROUND((CachTinhDiem!$B$23*K2380+CachTinhDiem!$B$24*L2380)*N2380,1)</f>
        <v>4.5</v>
      </c>
      <c r="P2380" s="19" t="s">
        <v>3227</v>
      </c>
    </row>
    <row r="2381" spans="1:16" ht="15" customHeight="1" x14ac:dyDescent="0.35">
      <c r="A2381" s="18" t="s">
        <v>2168</v>
      </c>
      <c r="B2381" s="18" t="s">
        <v>3228</v>
      </c>
      <c r="C2381" s="18" t="s">
        <v>150</v>
      </c>
      <c r="D2381" s="19">
        <v>5</v>
      </c>
      <c r="E2381" s="19">
        <v>13</v>
      </c>
      <c r="F2381" s="19">
        <v>14</v>
      </c>
      <c r="G2381" s="19">
        <v>5</v>
      </c>
      <c r="H2381" s="19">
        <v>1</v>
      </c>
      <c r="I2381" s="19">
        <v>3</v>
      </c>
      <c r="J2381" s="19">
        <v>3</v>
      </c>
      <c r="K2381" s="20">
        <f>ROUND(1+(SUMPRODUCT(INDEX(CachTinhDiem!$B$8:$E$11,MATCH($B2381,CachTinhDiem!$A$8:$A$11,0),0),$G2381:$J2381)-1)*9/4,1)</f>
        <v>4.5999999999999996</v>
      </c>
      <c r="L2381" s="20">
        <f>ROUND(1+(INDEX(CachTinhDiem!$B$15:$E$20,MATCH($C2381,CachTinhDiem!$A$15:$A$20,0),MATCH($B2381,CachTinhDiem!$B$14:$E$14,0))-1)*9/4,1)</f>
        <v>5.5</v>
      </c>
      <c r="M2381" s="19">
        <f t="shared" si="37"/>
        <v>1</v>
      </c>
      <c r="N2381" s="23">
        <f>MAX(0,1-M2381*CachTinhDiem!$B$25)</f>
        <v>0.9</v>
      </c>
      <c r="O2381" s="20">
        <f>ROUND((CachTinhDiem!$B$23*K2381+CachTinhDiem!$B$24*L2381)*N2381,1)</f>
        <v>4.4000000000000004</v>
      </c>
      <c r="P2381" s="19" t="s">
        <v>3227</v>
      </c>
    </row>
    <row r="2382" spans="1:16" ht="15" customHeight="1" x14ac:dyDescent="0.35">
      <c r="A2382" s="18" t="s">
        <v>1461</v>
      </c>
      <c r="B2382" s="18" t="s">
        <v>3226</v>
      </c>
      <c r="C2382" s="18" t="s">
        <v>138</v>
      </c>
      <c r="D2382" s="19">
        <v>27</v>
      </c>
      <c r="E2382" s="19">
        <v>40</v>
      </c>
      <c r="F2382" s="19">
        <v>36</v>
      </c>
      <c r="G2382" s="19">
        <v>1</v>
      </c>
      <c r="H2382" s="19">
        <v>5</v>
      </c>
      <c r="I2382" s="19">
        <v>5</v>
      </c>
      <c r="J2382" s="19">
        <v>4</v>
      </c>
      <c r="K2382" s="20">
        <f>ROUND(1+(SUMPRODUCT(INDEX(CachTinhDiem!$B$8:$E$11,MATCH($B2382,CachTinhDiem!$A$8:$A$11,0),0),$G2382:$J2382)-1)*9/4,1)</f>
        <v>9.6</v>
      </c>
      <c r="L2382" s="20">
        <f>ROUND(1+(INDEX(CachTinhDiem!$B$15:$E$20,MATCH($C2382,CachTinhDiem!$A$15:$A$20,0),MATCH($B2382,CachTinhDiem!$B$14:$E$14,0))-1)*9/4,1)</f>
        <v>7.8</v>
      </c>
      <c r="M2382" s="19">
        <f t="shared" si="37"/>
        <v>0</v>
      </c>
      <c r="N2382" s="23">
        <f>MAX(0,1-M2382*CachTinhDiem!$B$25)</f>
        <v>1</v>
      </c>
      <c r="O2382" s="20">
        <f>ROUND((CachTinhDiem!$B$23*K2382+CachTinhDiem!$B$24*L2382)*N2382,1)</f>
        <v>9.1</v>
      </c>
      <c r="P2382" s="19" t="s">
        <v>3227</v>
      </c>
    </row>
    <row r="2383" spans="1:16" ht="15" customHeight="1" x14ac:dyDescent="0.35">
      <c r="A2383" s="18" t="s">
        <v>472</v>
      </c>
      <c r="B2383" s="18" t="s">
        <v>3228</v>
      </c>
      <c r="C2383" s="18" t="s">
        <v>103</v>
      </c>
      <c r="D2383" s="19">
        <v>24</v>
      </c>
      <c r="E2383" s="19">
        <v>40</v>
      </c>
      <c r="F2383" s="19">
        <v>38</v>
      </c>
      <c r="G2383" s="19">
        <v>1</v>
      </c>
      <c r="H2383" s="19">
        <v>5</v>
      </c>
      <c r="I2383" s="19">
        <v>1</v>
      </c>
      <c r="J2383" s="19">
        <v>4</v>
      </c>
      <c r="K2383" s="20">
        <f>ROUND(1+(SUMPRODUCT(INDEX(CachTinhDiem!$B$8:$E$11,MATCH($B2383,CachTinhDiem!$A$8:$A$11,0),0),$G2383:$J2383)-1)*9/4,1)</f>
        <v>6.9</v>
      </c>
      <c r="L2383" s="20">
        <f>ROUND(1+(INDEX(CachTinhDiem!$B$15:$E$20,MATCH($C2383,CachTinhDiem!$A$15:$A$20,0),MATCH($B2383,CachTinhDiem!$B$14:$E$14,0))-1)*9/4,1)</f>
        <v>10</v>
      </c>
      <c r="M2383" s="19">
        <f t="shared" si="37"/>
        <v>0</v>
      </c>
      <c r="N2383" s="23">
        <f>MAX(0,1-M2383*CachTinhDiem!$B$25)</f>
        <v>1</v>
      </c>
      <c r="O2383" s="20">
        <f>ROUND((CachTinhDiem!$B$23*K2383+CachTinhDiem!$B$24*L2383)*N2383,1)</f>
        <v>7.8</v>
      </c>
      <c r="P2383" s="19" t="s">
        <v>3225</v>
      </c>
    </row>
    <row r="2384" spans="1:16" ht="15" customHeight="1" x14ac:dyDescent="0.35">
      <c r="A2384" s="18" t="s">
        <v>1090</v>
      </c>
      <c r="B2384" s="18" t="s">
        <v>3224</v>
      </c>
      <c r="C2384" s="18" t="s">
        <v>138</v>
      </c>
      <c r="D2384" s="19">
        <v>5</v>
      </c>
      <c r="E2384" s="19">
        <v>21</v>
      </c>
      <c r="F2384" s="19">
        <v>16</v>
      </c>
      <c r="G2384" s="19">
        <v>4</v>
      </c>
      <c r="H2384" s="19">
        <v>1</v>
      </c>
      <c r="I2384" s="19">
        <v>3</v>
      </c>
      <c r="J2384" s="19">
        <v>2</v>
      </c>
      <c r="K2384" s="20">
        <f>ROUND(1+(SUMPRODUCT(INDEX(CachTinhDiem!$B$8:$E$11,MATCH($B2384,CachTinhDiem!$A$8:$A$11,0),0),$G2384:$J2384)-1)*9/4,1)</f>
        <v>4.8</v>
      </c>
      <c r="L2384" s="20">
        <f>ROUND(1+(INDEX(CachTinhDiem!$B$15:$E$20,MATCH($C2384,CachTinhDiem!$A$15:$A$20,0),MATCH($B2384,CachTinhDiem!$B$14:$E$14,0))-1)*9/4,1)</f>
        <v>10</v>
      </c>
      <c r="M2384" s="19">
        <f t="shared" si="37"/>
        <v>0</v>
      </c>
      <c r="N2384" s="23">
        <f>MAX(0,1-M2384*CachTinhDiem!$B$25)</f>
        <v>1</v>
      </c>
      <c r="O2384" s="20">
        <f>ROUND((CachTinhDiem!$B$23*K2384+CachTinhDiem!$B$24*L2384)*N2384,1)</f>
        <v>6.4</v>
      </c>
      <c r="P2384" s="19" t="s">
        <v>3227</v>
      </c>
    </row>
    <row r="2385" spans="1:16" ht="15" customHeight="1" x14ac:dyDescent="0.35">
      <c r="A2385" s="18" t="s">
        <v>3150</v>
      </c>
      <c r="B2385" s="18" t="s">
        <v>3226</v>
      </c>
      <c r="C2385" s="18" t="s">
        <v>138</v>
      </c>
      <c r="D2385" s="19">
        <v>20</v>
      </c>
      <c r="E2385" s="19">
        <v>40</v>
      </c>
      <c r="F2385" s="19">
        <v>20</v>
      </c>
      <c r="G2385" s="19">
        <v>2</v>
      </c>
      <c r="H2385" s="19">
        <v>4</v>
      </c>
      <c r="I2385" s="19">
        <v>5</v>
      </c>
      <c r="J2385" s="19">
        <v>2</v>
      </c>
      <c r="K2385" s="20">
        <f>ROUND(1+(SUMPRODUCT(INDEX(CachTinhDiem!$B$8:$E$11,MATCH($B2385,CachTinhDiem!$A$8:$A$11,0),0),$G2385:$J2385)-1)*9/4,1)</f>
        <v>8</v>
      </c>
      <c r="L2385" s="20">
        <f>ROUND(1+(INDEX(CachTinhDiem!$B$15:$E$20,MATCH($C2385,CachTinhDiem!$A$15:$A$20,0),MATCH($B2385,CachTinhDiem!$B$14:$E$14,0))-1)*9/4,1)</f>
        <v>7.8</v>
      </c>
      <c r="M2385" s="19">
        <f t="shared" si="37"/>
        <v>0</v>
      </c>
      <c r="N2385" s="23">
        <f>MAX(0,1-M2385*CachTinhDiem!$B$25)</f>
        <v>1</v>
      </c>
      <c r="O2385" s="20">
        <f>ROUND((CachTinhDiem!$B$23*K2385+CachTinhDiem!$B$24*L2385)*N2385,1)</f>
        <v>7.9</v>
      </c>
      <c r="P2385" s="19" t="s">
        <v>3227</v>
      </c>
    </row>
    <row r="2386" spans="1:16" ht="15" customHeight="1" x14ac:dyDescent="0.35">
      <c r="A2386" s="18" t="s">
        <v>619</v>
      </c>
      <c r="B2386" s="18" t="s">
        <v>3229</v>
      </c>
      <c r="C2386" s="18" t="s">
        <v>110</v>
      </c>
      <c r="D2386" s="19">
        <v>5</v>
      </c>
      <c r="E2386" s="19">
        <v>13</v>
      </c>
      <c r="F2386" s="19">
        <v>30</v>
      </c>
      <c r="G2386" s="19">
        <v>4</v>
      </c>
      <c r="H2386" s="19">
        <v>2</v>
      </c>
      <c r="I2386" s="19">
        <v>3</v>
      </c>
      <c r="J2386" s="19">
        <v>3</v>
      </c>
      <c r="K2386" s="20">
        <f>ROUND(1+(SUMPRODUCT(INDEX(CachTinhDiem!$B$8:$E$11,MATCH($B2386,CachTinhDiem!$A$8:$A$11,0),0),$G2386:$J2386)-1)*9/4,1)</f>
        <v>5.0999999999999996</v>
      </c>
      <c r="L2386" s="20">
        <f>ROUND(1+(INDEX(CachTinhDiem!$B$15:$E$20,MATCH($C2386,CachTinhDiem!$A$15:$A$20,0),MATCH($B2386,CachTinhDiem!$B$14:$E$14,0))-1)*9/4,1)</f>
        <v>7.8</v>
      </c>
      <c r="M2386" s="19">
        <f t="shared" si="37"/>
        <v>17</v>
      </c>
      <c r="N2386" s="23">
        <f>MAX(0,1-M2386*CachTinhDiem!$B$25)</f>
        <v>0</v>
      </c>
      <c r="O2386" s="20">
        <f>ROUND((CachTinhDiem!$B$23*K2386+CachTinhDiem!$B$24*L2386)*N2386,1)</f>
        <v>0</v>
      </c>
      <c r="P2386" s="19" t="s">
        <v>3227</v>
      </c>
    </row>
    <row r="2387" spans="1:16" ht="15" customHeight="1" x14ac:dyDescent="0.35">
      <c r="A2387" s="18" t="s">
        <v>497</v>
      </c>
      <c r="B2387" s="18" t="s">
        <v>3228</v>
      </c>
      <c r="C2387" s="18" t="s">
        <v>110</v>
      </c>
      <c r="D2387" s="19">
        <v>23</v>
      </c>
      <c r="E2387" s="19">
        <v>38</v>
      </c>
      <c r="F2387" s="19">
        <v>38</v>
      </c>
      <c r="G2387" s="19">
        <v>1</v>
      </c>
      <c r="H2387" s="19">
        <v>5</v>
      </c>
      <c r="I2387" s="19">
        <v>2</v>
      </c>
      <c r="J2387" s="19">
        <v>3</v>
      </c>
      <c r="K2387" s="20">
        <f>ROUND(1+(SUMPRODUCT(INDEX(CachTinhDiem!$B$8:$E$11,MATCH($B2387,CachTinhDiem!$A$8:$A$11,0),0),$G2387:$J2387)-1)*9/4,1)</f>
        <v>6</v>
      </c>
      <c r="L2387" s="20">
        <f>ROUND(1+(INDEX(CachTinhDiem!$B$15:$E$20,MATCH($C2387,CachTinhDiem!$A$15:$A$20,0),MATCH($B2387,CachTinhDiem!$B$14:$E$14,0))-1)*9/4,1)</f>
        <v>7.8</v>
      </c>
      <c r="M2387" s="19">
        <f t="shared" si="37"/>
        <v>0</v>
      </c>
      <c r="N2387" s="23">
        <f>MAX(0,1-M2387*CachTinhDiem!$B$25)</f>
        <v>1</v>
      </c>
      <c r="O2387" s="20">
        <f>ROUND((CachTinhDiem!$B$23*K2387+CachTinhDiem!$B$24*L2387)*N2387,1)</f>
        <v>6.5</v>
      </c>
      <c r="P2387" s="19" t="s">
        <v>3227</v>
      </c>
    </row>
    <row r="2388" spans="1:16" ht="15" customHeight="1" x14ac:dyDescent="0.35">
      <c r="A2388" s="18" t="s">
        <v>2150</v>
      </c>
      <c r="B2388" s="18" t="s">
        <v>3224</v>
      </c>
      <c r="C2388" s="18" t="s">
        <v>103</v>
      </c>
      <c r="D2388" s="19">
        <v>20</v>
      </c>
      <c r="E2388" s="19">
        <v>34</v>
      </c>
      <c r="F2388" s="19">
        <v>30</v>
      </c>
      <c r="G2388" s="19">
        <v>2</v>
      </c>
      <c r="H2388" s="19">
        <v>3</v>
      </c>
      <c r="I2388" s="19">
        <v>1</v>
      </c>
      <c r="J2388" s="19">
        <v>4</v>
      </c>
      <c r="K2388" s="20">
        <f>ROUND(1+(SUMPRODUCT(INDEX(CachTinhDiem!$B$8:$E$11,MATCH($B2388,CachTinhDiem!$A$8:$A$11,0),0),$G2388:$J2388)-1)*9/4,1)</f>
        <v>3</v>
      </c>
      <c r="L2388" s="20">
        <f>ROUND(1+(INDEX(CachTinhDiem!$B$15:$E$20,MATCH($C2388,CachTinhDiem!$A$15:$A$20,0),MATCH($B2388,CachTinhDiem!$B$14:$E$14,0))-1)*9/4,1)</f>
        <v>3.3</v>
      </c>
      <c r="M2388" s="19">
        <f t="shared" si="37"/>
        <v>0</v>
      </c>
      <c r="N2388" s="23">
        <f>MAX(0,1-M2388*CachTinhDiem!$B$25)</f>
        <v>1</v>
      </c>
      <c r="O2388" s="20">
        <f>ROUND((CachTinhDiem!$B$23*K2388+CachTinhDiem!$B$24*L2388)*N2388,1)</f>
        <v>3.1</v>
      </c>
      <c r="P2388" s="19" t="s">
        <v>3227</v>
      </c>
    </row>
    <row r="2389" spans="1:16" ht="15" customHeight="1" x14ac:dyDescent="0.35">
      <c r="A2389" s="18" t="s">
        <v>1192</v>
      </c>
      <c r="B2389" s="18" t="s">
        <v>3226</v>
      </c>
      <c r="C2389" s="18" t="s">
        <v>115</v>
      </c>
      <c r="D2389" s="19">
        <v>5</v>
      </c>
      <c r="E2389" s="19">
        <v>14</v>
      </c>
      <c r="F2389" s="19">
        <v>19</v>
      </c>
      <c r="G2389" s="19">
        <v>4</v>
      </c>
      <c r="H2389" s="19">
        <v>1</v>
      </c>
      <c r="I2389" s="19">
        <v>3</v>
      </c>
      <c r="J2389" s="19">
        <v>3</v>
      </c>
      <c r="K2389" s="20">
        <f>ROUND(1+(SUMPRODUCT(INDEX(CachTinhDiem!$B$8:$E$11,MATCH($B2389,CachTinhDiem!$A$8:$A$11,0),0),$G2389:$J2389)-1)*9/4,1)</f>
        <v>4.2</v>
      </c>
      <c r="L2389" s="20">
        <f>ROUND(1+(INDEX(CachTinhDiem!$B$15:$E$20,MATCH($C2389,CachTinhDiem!$A$15:$A$20,0),MATCH($B2389,CachTinhDiem!$B$14:$E$14,0))-1)*9/4,1)</f>
        <v>10</v>
      </c>
      <c r="M2389" s="19">
        <f t="shared" si="37"/>
        <v>5</v>
      </c>
      <c r="N2389" s="23">
        <f>MAX(0,1-M2389*CachTinhDiem!$B$25)</f>
        <v>0.5</v>
      </c>
      <c r="O2389" s="20">
        <f>ROUND((CachTinhDiem!$B$23*K2389+CachTinhDiem!$B$24*L2389)*N2389,1)</f>
        <v>3</v>
      </c>
      <c r="P2389" s="19" t="s">
        <v>3227</v>
      </c>
    </row>
    <row r="2390" spans="1:16" ht="15" customHeight="1" x14ac:dyDescent="0.35">
      <c r="A2390" s="18" t="s">
        <v>1822</v>
      </c>
      <c r="B2390" s="18" t="s">
        <v>3228</v>
      </c>
      <c r="C2390" s="18" t="s">
        <v>110</v>
      </c>
      <c r="D2390" s="19">
        <v>18</v>
      </c>
      <c r="E2390" s="19">
        <v>35</v>
      </c>
      <c r="F2390" s="19">
        <v>28</v>
      </c>
      <c r="G2390" s="19">
        <v>2</v>
      </c>
      <c r="H2390" s="19">
        <v>3</v>
      </c>
      <c r="I2390" s="19">
        <v>3</v>
      </c>
      <c r="J2390" s="19">
        <v>4</v>
      </c>
      <c r="K2390" s="20">
        <f>ROUND(1+(SUMPRODUCT(INDEX(CachTinhDiem!$B$8:$E$11,MATCH($B2390,CachTinhDiem!$A$8:$A$11,0),0),$G2390:$J2390)-1)*9/4,1)</f>
        <v>6.9</v>
      </c>
      <c r="L2390" s="20">
        <f>ROUND(1+(INDEX(CachTinhDiem!$B$15:$E$20,MATCH($C2390,CachTinhDiem!$A$15:$A$20,0),MATCH($B2390,CachTinhDiem!$B$14:$E$14,0))-1)*9/4,1)</f>
        <v>7.8</v>
      </c>
      <c r="M2390" s="19">
        <f t="shared" si="37"/>
        <v>0</v>
      </c>
      <c r="N2390" s="23">
        <f>MAX(0,1-M2390*CachTinhDiem!$B$25)</f>
        <v>1</v>
      </c>
      <c r="O2390" s="20">
        <f>ROUND((CachTinhDiem!$B$23*K2390+CachTinhDiem!$B$24*L2390)*N2390,1)</f>
        <v>7.2</v>
      </c>
      <c r="P2390" s="19" t="s">
        <v>3225</v>
      </c>
    </row>
    <row r="2391" spans="1:16" ht="15" customHeight="1" x14ac:dyDescent="0.35">
      <c r="A2391" s="18" t="s">
        <v>2574</v>
      </c>
      <c r="B2391" s="18" t="s">
        <v>3229</v>
      </c>
      <c r="C2391" s="18" t="s">
        <v>103</v>
      </c>
      <c r="D2391" s="19">
        <v>5</v>
      </c>
      <c r="E2391" s="19">
        <v>33</v>
      </c>
      <c r="F2391" s="19">
        <v>30</v>
      </c>
      <c r="G2391" s="19">
        <v>4</v>
      </c>
      <c r="H2391" s="19">
        <v>1</v>
      </c>
      <c r="I2391" s="19">
        <v>3</v>
      </c>
      <c r="J2391" s="19">
        <v>5</v>
      </c>
      <c r="K2391" s="20">
        <f>ROUND(1+(SUMPRODUCT(INDEX(CachTinhDiem!$B$8:$E$11,MATCH($B2391,CachTinhDiem!$A$8:$A$11,0),0),$G2391:$J2391)-1)*9/4,1)</f>
        <v>5.7</v>
      </c>
      <c r="L2391" s="20">
        <f>ROUND(1+(INDEX(CachTinhDiem!$B$15:$E$20,MATCH($C2391,CachTinhDiem!$A$15:$A$20,0),MATCH($B2391,CachTinhDiem!$B$14:$E$14,0))-1)*9/4,1)</f>
        <v>7.8</v>
      </c>
      <c r="M2391" s="19">
        <f t="shared" si="37"/>
        <v>0</v>
      </c>
      <c r="N2391" s="23">
        <f>MAX(0,1-M2391*CachTinhDiem!$B$25)</f>
        <v>1</v>
      </c>
      <c r="O2391" s="20">
        <f>ROUND((CachTinhDiem!$B$23*K2391+CachTinhDiem!$B$24*L2391)*N2391,1)</f>
        <v>6.3</v>
      </c>
      <c r="P2391" s="19" t="s">
        <v>3227</v>
      </c>
    </row>
    <row r="2392" spans="1:16" ht="15" customHeight="1" x14ac:dyDescent="0.35">
      <c r="A2392" s="18" t="s">
        <v>472</v>
      </c>
      <c r="B2392" s="18" t="s">
        <v>3226</v>
      </c>
      <c r="C2392" s="18" t="s">
        <v>103</v>
      </c>
      <c r="D2392" s="19">
        <v>24</v>
      </c>
      <c r="E2392" s="19">
        <v>40</v>
      </c>
      <c r="F2392" s="19">
        <v>31</v>
      </c>
      <c r="G2392" s="19">
        <v>1</v>
      </c>
      <c r="H2392" s="19">
        <v>5</v>
      </c>
      <c r="I2392" s="19">
        <v>1</v>
      </c>
      <c r="J2392" s="19">
        <v>4</v>
      </c>
      <c r="K2392" s="20">
        <f>ROUND(1+(SUMPRODUCT(INDEX(CachTinhDiem!$B$8:$E$11,MATCH($B2392,CachTinhDiem!$A$8:$A$11,0),0),$G2392:$J2392)-1)*9/4,1)</f>
        <v>5.0999999999999996</v>
      </c>
      <c r="L2392" s="20">
        <f>ROUND(1+(INDEX(CachTinhDiem!$B$15:$E$20,MATCH($C2392,CachTinhDiem!$A$15:$A$20,0),MATCH($B2392,CachTinhDiem!$B$14:$E$14,0))-1)*9/4,1)</f>
        <v>3.3</v>
      </c>
      <c r="M2392" s="19">
        <f t="shared" si="37"/>
        <v>0</v>
      </c>
      <c r="N2392" s="23">
        <f>MAX(0,1-M2392*CachTinhDiem!$B$25)</f>
        <v>1</v>
      </c>
      <c r="O2392" s="20">
        <f>ROUND((CachTinhDiem!$B$23*K2392+CachTinhDiem!$B$24*L2392)*N2392,1)</f>
        <v>4.5999999999999996</v>
      </c>
      <c r="P2392" s="19" t="s">
        <v>3225</v>
      </c>
    </row>
    <row r="2393" spans="1:16" ht="15" customHeight="1" x14ac:dyDescent="0.35">
      <c r="A2393" s="18" t="s">
        <v>1564</v>
      </c>
      <c r="B2393" s="18" t="s">
        <v>3224</v>
      </c>
      <c r="C2393" s="18" t="s">
        <v>90</v>
      </c>
      <c r="D2393" s="19">
        <v>11</v>
      </c>
      <c r="E2393" s="19">
        <v>31</v>
      </c>
      <c r="F2393" s="19">
        <v>36</v>
      </c>
      <c r="G2393" s="19">
        <v>3</v>
      </c>
      <c r="H2393" s="19">
        <v>2</v>
      </c>
      <c r="I2393" s="19">
        <v>3</v>
      </c>
      <c r="J2393" s="19">
        <v>3</v>
      </c>
      <c r="K2393" s="20">
        <f>ROUND(1+(SUMPRODUCT(INDEX(CachTinhDiem!$B$8:$E$11,MATCH($B2393,CachTinhDiem!$A$8:$A$11,0),0),$G2393:$J2393)-1)*9/4,1)</f>
        <v>5.0999999999999996</v>
      </c>
      <c r="L2393" s="20">
        <f>ROUND(1+(INDEX(CachTinhDiem!$B$15:$E$20,MATCH($C2393,CachTinhDiem!$A$15:$A$20,0),MATCH($B2393,CachTinhDiem!$B$14:$E$14,0))-1)*9/4,1)</f>
        <v>5.5</v>
      </c>
      <c r="M2393" s="19">
        <f t="shared" si="37"/>
        <v>5</v>
      </c>
      <c r="N2393" s="23">
        <f>MAX(0,1-M2393*CachTinhDiem!$B$25)</f>
        <v>0.5</v>
      </c>
      <c r="O2393" s="20">
        <f>ROUND((CachTinhDiem!$B$23*K2393+CachTinhDiem!$B$24*L2393)*N2393,1)</f>
        <v>2.6</v>
      </c>
      <c r="P2393" s="19" t="s">
        <v>3227</v>
      </c>
    </row>
    <row r="2394" spans="1:16" ht="15" customHeight="1" x14ac:dyDescent="0.35">
      <c r="A2394" s="18" t="s">
        <v>2336</v>
      </c>
      <c r="B2394" s="18" t="s">
        <v>3228</v>
      </c>
      <c r="C2394" s="18" t="s">
        <v>110</v>
      </c>
      <c r="D2394" s="19">
        <v>22</v>
      </c>
      <c r="E2394" s="19">
        <v>38</v>
      </c>
      <c r="F2394" s="19">
        <v>27</v>
      </c>
      <c r="G2394" s="19">
        <v>2</v>
      </c>
      <c r="H2394" s="19">
        <v>5</v>
      </c>
      <c r="I2394" s="19">
        <v>2</v>
      </c>
      <c r="J2394" s="19">
        <v>4</v>
      </c>
      <c r="K2394" s="20">
        <f>ROUND(1+(SUMPRODUCT(INDEX(CachTinhDiem!$B$8:$E$11,MATCH($B2394,CachTinhDiem!$A$8:$A$11,0),0),$G2394:$J2394)-1)*9/4,1)</f>
        <v>7.3</v>
      </c>
      <c r="L2394" s="20">
        <f>ROUND(1+(INDEX(CachTinhDiem!$B$15:$E$20,MATCH($C2394,CachTinhDiem!$A$15:$A$20,0),MATCH($B2394,CachTinhDiem!$B$14:$E$14,0))-1)*9/4,1)</f>
        <v>7.8</v>
      </c>
      <c r="M2394" s="19">
        <f t="shared" si="37"/>
        <v>0</v>
      </c>
      <c r="N2394" s="23">
        <f>MAX(0,1-M2394*CachTinhDiem!$B$25)</f>
        <v>1</v>
      </c>
      <c r="O2394" s="20">
        <f>ROUND((CachTinhDiem!$B$23*K2394+CachTinhDiem!$B$24*L2394)*N2394,1)</f>
        <v>7.5</v>
      </c>
      <c r="P2394" s="19" t="s">
        <v>3225</v>
      </c>
    </row>
    <row r="2395" spans="1:16" ht="15" customHeight="1" x14ac:dyDescent="0.35">
      <c r="A2395" s="18" t="s">
        <v>1317</v>
      </c>
      <c r="B2395" s="18" t="s">
        <v>3224</v>
      </c>
      <c r="C2395" s="18" t="s">
        <v>115</v>
      </c>
      <c r="D2395" s="19">
        <v>10</v>
      </c>
      <c r="E2395" s="19">
        <v>27</v>
      </c>
      <c r="F2395" s="19">
        <v>28</v>
      </c>
      <c r="G2395" s="19">
        <v>3</v>
      </c>
      <c r="H2395" s="19">
        <v>3</v>
      </c>
      <c r="I2395" s="19">
        <v>2</v>
      </c>
      <c r="J2395" s="19">
        <v>4</v>
      </c>
      <c r="K2395" s="20">
        <f>ROUND(1+(SUMPRODUCT(INDEX(CachTinhDiem!$B$8:$E$11,MATCH($B2395,CachTinhDiem!$A$8:$A$11,0),0),$G2395:$J2395)-1)*9/4,1)</f>
        <v>4.5999999999999996</v>
      </c>
      <c r="L2395" s="20">
        <f>ROUND(1+(INDEX(CachTinhDiem!$B$15:$E$20,MATCH($C2395,CachTinhDiem!$A$15:$A$20,0),MATCH($B2395,CachTinhDiem!$B$14:$E$14,0))-1)*9/4,1)</f>
        <v>7.8</v>
      </c>
      <c r="M2395" s="19">
        <f t="shared" si="37"/>
        <v>1</v>
      </c>
      <c r="N2395" s="23">
        <f>MAX(0,1-M2395*CachTinhDiem!$B$25)</f>
        <v>0.9</v>
      </c>
      <c r="O2395" s="20">
        <f>ROUND((CachTinhDiem!$B$23*K2395+CachTinhDiem!$B$24*L2395)*N2395,1)</f>
        <v>5</v>
      </c>
      <c r="P2395" s="19" t="s">
        <v>3227</v>
      </c>
    </row>
    <row r="2396" spans="1:16" ht="15" customHeight="1" x14ac:dyDescent="0.35">
      <c r="A2396" s="18" t="s">
        <v>1499</v>
      </c>
      <c r="B2396" s="18" t="s">
        <v>3229</v>
      </c>
      <c r="C2396" s="18" t="s">
        <v>110</v>
      </c>
      <c r="D2396" s="19">
        <v>5</v>
      </c>
      <c r="E2396" s="19">
        <v>17</v>
      </c>
      <c r="F2396" s="19">
        <v>29</v>
      </c>
      <c r="G2396" s="19">
        <v>3</v>
      </c>
      <c r="H2396" s="19">
        <v>2</v>
      </c>
      <c r="I2396" s="19">
        <v>4</v>
      </c>
      <c r="J2396" s="19">
        <v>3</v>
      </c>
      <c r="K2396" s="20">
        <f>ROUND(1+(SUMPRODUCT(INDEX(CachTinhDiem!$B$8:$E$11,MATCH($B2396,CachTinhDiem!$A$8:$A$11,0),0),$G2396:$J2396)-1)*9/4,1)</f>
        <v>5.5</v>
      </c>
      <c r="L2396" s="20">
        <f>ROUND(1+(INDEX(CachTinhDiem!$B$15:$E$20,MATCH($C2396,CachTinhDiem!$A$15:$A$20,0),MATCH($B2396,CachTinhDiem!$B$14:$E$14,0))-1)*9/4,1)</f>
        <v>7.8</v>
      </c>
      <c r="M2396" s="19">
        <f t="shared" si="37"/>
        <v>12</v>
      </c>
      <c r="N2396" s="23">
        <f>MAX(0,1-M2396*CachTinhDiem!$B$25)</f>
        <v>0</v>
      </c>
      <c r="O2396" s="20">
        <f>ROUND((CachTinhDiem!$B$23*K2396+CachTinhDiem!$B$24*L2396)*N2396,1)</f>
        <v>0</v>
      </c>
      <c r="P2396" s="19" t="s">
        <v>3225</v>
      </c>
    </row>
    <row r="2397" spans="1:16" ht="15" customHeight="1" x14ac:dyDescent="0.35">
      <c r="A2397" s="18" t="s">
        <v>1904</v>
      </c>
      <c r="B2397" s="18" t="s">
        <v>3228</v>
      </c>
      <c r="C2397" s="18" t="s">
        <v>103</v>
      </c>
      <c r="D2397" s="19">
        <v>13</v>
      </c>
      <c r="E2397" s="19">
        <v>34</v>
      </c>
      <c r="F2397" s="19">
        <v>21</v>
      </c>
      <c r="G2397" s="19">
        <v>2</v>
      </c>
      <c r="H2397" s="19">
        <v>3</v>
      </c>
      <c r="I2397" s="19">
        <v>3</v>
      </c>
      <c r="J2397" s="19">
        <v>5</v>
      </c>
      <c r="K2397" s="20">
        <f>ROUND(1+(SUMPRODUCT(INDEX(CachTinhDiem!$B$8:$E$11,MATCH($B2397,CachTinhDiem!$A$8:$A$11,0),0),$G2397:$J2397)-1)*9/4,1)</f>
        <v>8.1999999999999993</v>
      </c>
      <c r="L2397" s="20">
        <f>ROUND(1+(INDEX(CachTinhDiem!$B$15:$E$20,MATCH($C2397,CachTinhDiem!$A$15:$A$20,0),MATCH($B2397,CachTinhDiem!$B$14:$E$14,0))-1)*9/4,1)</f>
        <v>10</v>
      </c>
      <c r="M2397" s="19">
        <f t="shared" si="37"/>
        <v>0</v>
      </c>
      <c r="N2397" s="23">
        <f>MAX(0,1-M2397*CachTinhDiem!$B$25)</f>
        <v>1</v>
      </c>
      <c r="O2397" s="20">
        <f>ROUND((CachTinhDiem!$B$23*K2397+CachTinhDiem!$B$24*L2397)*N2397,1)</f>
        <v>8.6999999999999993</v>
      </c>
      <c r="P2397" s="19" t="s">
        <v>3227</v>
      </c>
    </row>
    <row r="2398" spans="1:16" ht="15" customHeight="1" x14ac:dyDescent="0.35">
      <c r="A2398" s="18" t="s">
        <v>2837</v>
      </c>
      <c r="B2398" s="18" t="s">
        <v>3226</v>
      </c>
      <c r="C2398" s="18" t="s">
        <v>138</v>
      </c>
      <c r="D2398" s="19">
        <v>13</v>
      </c>
      <c r="E2398" s="19">
        <v>40</v>
      </c>
      <c r="F2398" s="19">
        <v>8</v>
      </c>
      <c r="G2398" s="19">
        <v>2</v>
      </c>
      <c r="H2398" s="19">
        <v>5</v>
      </c>
      <c r="I2398" s="19">
        <v>5</v>
      </c>
      <c r="J2398" s="19">
        <v>2</v>
      </c>
      <c r="K2398" s="20">
        <f>ROUND(1+(SUMPRODUCT(INDEX(CachTinhDiem!$B$8:$E$11,MATCH($B2398,CachTinhDiem!$A$8:$A$11,0),0),$G2398:$J2398)-1)*9/4,1)</f>
        <v>8.6999999999999993</v>
      </c>
      <c r="L2398" s="20">
        <f>ROUND(1+(INDEX(CachTinhDiem!$B$15:$E$20,MATCH($C2398,CachTinhDiem!$A$15:$A$20,0),MATCH($B2398,CachTinhDiem!$B$14:$E$14,0))-1)*9/4,1)</f>
        <v>7.8</v>
      </c>
      <c r="M2398" s="19">
        <f t="shared" si="37"/>
        <v>5</v>
      </c>
      <c r="N2398" s="23">
        <f>MAX(0,1-M2398*CachTinhDiem!$B$25)</f>
        <v>0.5</v>
      </c>
      <c r="O2398" s="20">
        <f>ROUND((CachTinhDiem!$B$23*K2398+CachTinhDiem!$B$24*L2398)*N2398,1)</f>
        <v>4.2</v>
      </c>
      <c r="P2398" s="19" t="s">
        <v>3225</v>
      </c>
    </row>
    <row r="2399" spans="1:16" ht="15" customHeight="1" x14ac:dyDescent="0.35">
      <c r="A2399" s="18" t="s">
        <v>920</v>
      </c>
      <c r="B2399" s="18" t="s">
        <v>3229</v>
      </c>
      <c r="C2399" s="18" t="s">
        <v>110</v>
      </c>
      <c r="D2399" s="19">
        <v>16</v>
      </c>
      <c r="E2399" s="19">
        <v>31</v>
      </c>
      <c r="F2399" s="19">
        <v>25</v>
      </c>
      <c r="G2399" s="19">
        <v>2</v>
      </c>
      <c r="H2399" s="19">
        <v>4</v>
      </c>
      <c r="I2399" s="19">
        <v>4</v>
      </c>
      <c r="J2399" s="19">
        <v>2</v>
      </c>
      <c r="K2399" s="20">
        <f>ROUND(1+(SUMPRODUCT(INDEX(CachTinhDiem!$B$8:$E$11,MATCH($B2399,CachTinhDiem!$A$8:$A$11,0),0),$G2399:$J2399)-1)*9/4,1)</f>
        <v>6</v>
      </c>
      <c r="L2399" s="20">
        <f>ROUND(1+(INDEX(CachTinhDiem!$B$15:$E$20,MATCH($C2399,CachTinhDiem!$A$15:$A$20,0),MATCH($B2399,CachTinhDiem!$B$14:$E$14,0))-1)*9/4,1)</f>
        <v>7.8</v>
      </c>
      <c r="M2399" s="19">
        <f t="shared" si="37"/>
        <v>0</v>
      </c>
      <c r="N2399" s="23">
        <f>MAX(0,1-M2399*CachTinhDiem!$B$25)</f>
        <v>1</v>
      </c>
      <c r="O2399" s="20">
        <f>ROUND((CachTinhDiem!$B$23*K2399+CachTinhDiem!$B$24*L2399)*N2399,1)</f>
        <v>6.5</v>
      </c>
      <c r="P2399" s="19" t="s">
        <v>3227</v>
      </c>
    </row>
    <row r="2400" spans="1:16" ht="15" customHeight="1" x14ac:dyDescent="0.35">
      <c r="A2400" s="18" t="s">
        <v>1061</v>
      </c>
      <c r="B2400" s="18" t="s">
        <v>3229</v>
      </c>
      <c r="C2400" s="18" t="s">
        <v>115</v>
      </c>
      <c r="D2400" s="19">
        <v>9</v>
      </c>
      <c r="E2400" s="19">
        <v>26</v>
      </c>
      <c r="F2400" s="19">
        <v>17</v>
      </c>
      <c r="G2400" s="19">
        <v>3</v>
      </c>
      <c r="H2400" s="19">
        <v>2</v>
      </c>
      <c r="I2400" s="19">
        <v>2</v>
      </c>
      <c r="J2400" s="19">
        <v>2</v>
      </c>
      <c r="K2400" s="20">
        <f>ROUND(1+(SUMPRODUCT(INDEX(CachTinhDiem!$B$8:$E$11,MATCH($B2400,CachTinhDiem!$A$8:$A$11,0),0),$G2400:$J2400)-1)*9/4,1)</f>
        <v>3.5</v>
      </c>
      <c r="L2400" s="20">
        <f>ROUND(1+(INDEX(CachTinhDiem!$B$15:$E$20,MATCH($C2400,CachTinhDiem!$A$15:$A$20,0),MATCH($B2400,CachTinhDiem!$B$14:$E$14,0))-1)*9/4,1)</f>
        <v>10</v>
      </c>
      <c r="M2400" s="19">
        <f t="shared" si="37"/>
        <v>0</v>
      </c>
      <c r="N2400" s="23">
        <f>MAX(0,1-M2400*CachTinhDiem!$B$25)</f>
        <v>1</v>
      </c>
      <c r="O2400" s="20">
        <f>ROUND((CachTinhDiem!$B$23*K2400+CachTinhDiem!$B$24*L2400)*N2400,1)</f>
        <v>5.5</v>
      </c>
      <c r="P2400" s="19" t="s">
        <v>3227</v>
      </c>
    </row>
    <row r="2401" spans="1:16" ht="15" customHeight="1" x14ac:dyDescent="0.35">
      <c r="A2401" s="18" t="s">
        <v>794</v>
      </c>
      <c r="B2401" s="18" t="s">
        <v>3226</v>
      </c>
      <c r="C2401" s="18" t="s">
        <v>150</v>
      </c>
      <c r="D2401" s="19">
        <v>7</v>
      </c>
      <c r="E2401" s="19">
        <v>17</v>
      </c>
      <c r="F2401" s="19">
        <v>22</v>
      </c>
      <c r="G2401" s="19">
        <v>4</v>
      </c>
      <c r="H2401" s="19">
        <v>2</v>
      </c>
      <c r="I2401" s="19">
        <v>2</v>
      </c>
      <c r="J2401" s="19">
        <v>3</v>
      </c>
      <c r="K2401" s="20">
        <f>ROUND(1+(SUMPRODUCT(INDEX(CachTinhDiem!$B$8:$E$11,MATCH($B2401,CachTinhDiem!$A$8:$A$11,0),0),$G2401:$J2401)-1)*9/4,1)</f>
        <v>3.7</v>
      </c>
      <c r="L2401" s="20">
        <f>ROUND(1+(INDEX(CachTinhDiem!$B$15:$E$20,MATCH($C2401,CachTinhDiem!$A$15:$A$20,0),MATCH($B2401,CachTinhDiem!$B$14:$E$14,0))-1)*9/4,1)</f>
        <v>10</v>
      </c>
      <c r="M2401" s="19">
        <f t="shared" si="37"/>
        <v>5</v>
      </c>
      <c r="N2401" s="23">
        <f>MAX(0,1-M2401*CachTinhDiem!$B$25)</f>
        <v>0.5</v>
      </c>
      <c r="O2401" s="20">
        <f>ROUND((CachTinhDiem!$B$23*K2401+CachTinhDiem!$B$24*L2401)*N2401,1)</f>
        <v>2.8</v>
      </c>
      <c r="P2401" s="19" t="s">
        <v>3227</v>
      </c>
    </row>
    <row r="2402" spans="1:16" ht="15" customHeight="1" x14ac:dyDescent="0.35">
      <c r="A2402" s="18" t="s">
        <v>255</v>
      </c>
      <c r="B2402" s="18" t="s">
        <v>3228</v>
      </c>
      <c r="C2402" s="18" t="s">
        <v>115</v>
      </c>
      <c r="D2402" s="19">
        <v>20</v>
      </c>
      <c r="E2402" s="19">
        <v>38</v>
      </c>
      <c r="F2402" s="19">
        <v>37</v>
      </c>
      <c r="G2402" s="19">
        <v>2</v>
      </c>
      <c r="H2402" s="19">
        <v>5</v>
      </c>
      <c r="I2402" s="19">
        <v>3</v>
      </c>
      <c r="J2402" s="19">
        <v>5</v>
      </c>
      <c r="K2402" s="20">
        <f>ROUND(1+(SUMPRODUCT(INDEX(CachTinhDiem!$B$8:$E$11,MATCH($B2402,CachTinhDiem!$A$8:$A$11,0),0),$G2402:$J2402)-1)*9/4,1)</f>
        <v>9.1</v>
      </c>
      <c r="L2402" s="20">
        <f>ROUND(1+(INDEX(CachTinhDiem!$B$15:$E$20,MATCH($C2402,CachTinhDiem!$A$15:$A$20,0),MATCH($B2402,CachTinhDiem!$B$14:$E$14,0))-1)*9/4,1)</f>
        <v>5.5</v>
      </c>
      <c r="M2402" s="19">
        <f t="shared" si="37"/>
        <v>0</v>
      </c>
      <c r="N2402" s="23">
        <f>MAX(0,1-M2402*CachTinhDiem!$B$25)</f>
        <v>1</v>
      </c>
      <c r="O2402" s="20">
        <f>ROUND((CachTinhDiem!$B$23*K2402+CachTinhDiem!$B$24*L2402)*N2402,1)</f>
        <v>8</v>
      </c>
      <c r="P2402" s="19" t="s">
        <v>3227</v>
      </c>
    </row>
    <row r="2403" spans="1:16" ht="15" customHeight="1" x14ac:dyDescent="0.35">
      <c r="A2403" s="18" t="s">
        <v>2563</v>
      </c>
      <c r="B2403" s="18" t="s">
        <v>3228</v>
      </c>
      <c r="C2403" s="18" t="s">
        <v>90</v>
      </c>
      <c r="D2403" s="19">
        <v>14</v>
      </c>
      <c r="E2403" s="19">
        <v>33</v>
      </c>
      <c r="F2403" s="19">
        <v>18</v>
      </c>
      <c r="G2403" s="19">
        <v>3</v>
      </c>
      <c r="H2403" s="19">
        <v>2</v>
      </c>
      <c r="I2403" s="19">
        <v>3</v>
      </c>
      <c r="J2403" s="19">
        <v>3</v>
      </c>
      <c r="K2403" s="20">
        <f>ROUND(1+(SUMPRODUCT(INDEX(CachTinhDiem!$B$8:$E$11,MATCH($B2403,CachTinhDiem!$A$8:$A$11,0),0),$G2403:$J2403)-1)*9/4,1)</f>
        <v>5.0999999999999996</v>
      </c>
      <c r="L2403" s="20">
        <f>ROUND(1+(INDEX(CachTinhDiem!$B$15:$E$20,MATCH($C2403,CachTinhDiem!$A$15:$A$20,0),MATCH($B2403,CachTinhDiem!$B$14:$E$14,0))-1)*9/4,1)</f>
        <v>3.3</v>
      </c>
      <c r="M2403" s="19">
        <f t="shared" si="37"/>
        <v>0</v>
      </c>
      <c r="N2403" s="23">
        <f>MAX(0,1-M2403*CachTinhDiem!$B$25)</f>
        <v>1</v>
      </c>
      <c r="O2403" s="20">
        <f>ROUND((CachTinhDiem!$B$23*K2403+CachTinhDiem!$B$24*L2403)*N2403,1)</f>
        <v>4.5999999999999996</v>
      </c>
      <c r="P2403" s="19" t="s">
        <v>3227</v>
      </c>
    </row>
    <row r="2404" spans="1:16" ht="15" customHeight="1" x14ac:dyDescent="0.35">
      <c r="A2404" s="18" t="s">
        <v>2710</v>
      </c>
      <c r="B2404" s="18" t="s">
        <v>3224</v>
      </c>
      <c r="C2404" s="18" t="s">
        <v>103</v>
      </c>
      <c r="D2404" s="19">
        <v>15</v>
      </c>
      <c r="E2404" s="19">
        <v>34</v>
      </c>
      <c r="F2404" s="19">
        <v>22</v>
      </c>
      <c r="G2404" s="19">
        <v>2</v>
      </c>
      <c r="H2404" s="19">
        <v>1</v>
      </c>
      <c r="I2404" s="19">
        <v>4</v>
      </c>
      <c r="J2404" s="19">
        <v>4</v>
      </c>
      <c r="K2404" s="20">
        <f>ROUND(1+(SUMPRODUCT(INDEX(CachTinhDiem!$B$8:$E$11,MATCH($B2404,CachTinhDiem!$A$8:$A$11,0),0),$G2404:$J2404)-1)*9/4,1)</f>
        <v>5.5</v>
      </c>
      <c r="L2404" s="20">
        <f>ROUND(1+(INDEX(CachTinhDiem!$B$15:$E$20,MATCH($C2404,CachTinhDiem!$A$15:$A$20,0),MATCH($B2404,CachTinhDiem!$B$14:$E$14,0))-1)*9/4,1)</f>
        <v>3.3</v>
      </c>
      <c r="M2404" s="19">
        <f t="shared" si="37"/>
        <v>0</v>
      </c>
      <c r="N2404" s="23">
        <f>MAX(0,1-M2404*CachTinhDiem!$B$25)</f>
        <v>1</v>
      </c>
      <c r="O2404" s="20">
        <f>ROUND((CachTinhDiem!$B$23*K2404+CachTinhDiem!$B$24*L2404)*N2404,1)</f>
        <v>4.8</v>
      </c>
      <c r="P2404" s="19" t="s">
        <v>3227</v>
      </c>
    </row>
    <row r="2405" spans="1:16" ht="15" customHeight="1" x14ac:dyDescent="0.35">
      <c r="A2405" s="18" t="s">
        <v>2141</v>
      </c>
      <c r="B2405" s="18" t="s">
        <v>3228</v>
      </c>
      <c r="C2405" s="18" t="s">
        <v>150</v>
      </c>
      <c r="D2405" s="19">
        <v>22</v>
      </c>
      <c r="E2405" s="19">
        <v>38</v>
      </c>
      <c r="F2405" s="19">
        <v>37</v>
      </c>
      <c r="G2405" s="19">
        <v>2</v>
      </c>
      <c r="H2405" s="19">
        <v>5</v>
      </c>
      <c r="I2405" s="19">
        <v>3</v>
      </c>
      <c r="J2405" s="19">
        <v>3</v>
      </c>
      <c r="K2405" s="20">
        <f>ROUND(1+(SUMPRODUCT(INDEX(CachTinhDiem!$B$8:$E$11,MATCH($B2405,CachTinhDiem!$A$8:$A$11,0),0),$G2405:$J2405)-1)*9/4,1)</f>
        <v>6.4</v>
      </c>
      <c r="L2405" s="20">
        <f>ROUND(1+(INDEX(CachTinhDiem!$B$15:$E$20,MATCH($C2405,CachTinhDiem!$A$15:$A$20,0),MATCH($B2405,CachTinhDiem!$B$14:$E$14,0))-1)*9/4,1)</f>
        <v>5.5</v>
      </c>
      <c r="M2405" s="19">
        <f t="shared" si="37"/>
        <v>0</v>
      </c>
      <c r="N2405" s="23">
        <f>MAX(0,1-M2405*CachTinhDiem!$B$25)</f>
        <v>1</v>
      </c>
      <c r="O2405" s="20">
        <f>ROUND((CachTinhDiem!$B$23*K2405+CachTinhDiem!$B$24*L2405)*N2405,1)</f>
        <v>6.1</v>
      </c>
      <c r="P2405" s="19" t="s">
        <v>3225</v>
      </c>
    </row>
    <row r="2406" spans="1:16" ht="15" customHeight="1" x14ac:dyDescent="0.35">
      <c r="A2406" s="18" t="s">
        <v>1786</v>
      </c>
      <c r="B2406" s="18" t="s">
        <v>3226</v>
      </c>
      <c r="C2406" s="18" t="s">
        <v>150</v>
      </c>
      <c r="D2406" s="19">
        <v>5</v>
      </c>
      <c r="E2406" s="19">
        <v>21</v>
      </c>
      <c r="F2406" s="19">
        <v>31</v>
      </c>
      <c r="G2406" s="19">
        <v>4</v>
      </c>
      <c r="H2406" s="19">
        <v>1</v>
      </c>
      <c r="I2406" s="19">
        <v>3</v>
      </c>
      <c r="J2406" s="19">
        <v>4</v>
      </c>
      <c r="K2406" s="20">
        <f>ROUND(1+(SUMPRODUCT(INDEX(CachTinhDiem!$B$8:$E$11,MATCH($B2406,CachTinhDiem!$A$8:$A$11,0),0),$G2406:$J2406)-1)*9/4,1)</f>
        <v>4.5999999999999996</v>
      </c>
      <c r="L2406" s="20">
        <f>ROUND(1+(INDEX(CachTinhDiem!$B$15:$E$20,MATCH($C2406,CachTinhDiem!$A$15:$A$20,0),MATCH($B2406,CachTinhDiem!$B$14:$E$14,0))-1)*9/4,1)</f>
        <v>10</v>
      </c>
      <c r="M2406" s="19">
        <f t="shared" si="37"/>
        <v>10</v>
      </c>
      <c r="N2406" s="23">
        <f>MAX(0,1-M2406*CachTinhDiem!$B$25)</f>
        <v>0</v>
      </c>
      <c r="O2406" s="20">
        <f>ROUND((CachTinhDiem!$B$23*K2406+CachTinhDiem!$B$24*L2406)*N2406,1)</f>
        <v>0</v>
      </c>
      <c r="P2406" s="19" t="s">
        <v>3227</v>
      </c>
    </row>
    <row r="2407" spans="1:16" ht="15" customHeight="1" x14ac:dyDescent="0.35">
      <c r="A2407" s="18" t="s">
        <v>1325</v>
      </c>
      <c r="B2407" s="18" t="s">
        <v>3224</v>
      </c>
      <c r="C2407" s="18" t="s">
        <v>90</v>
      </c>
      <c r="D2407" s="19">
        <v>5</v>
      </c>
      <c r="E2407" s="19">
        <v>12</v>
      </c>
      <c r="F2407" s="19">
        <v>40</v>
      </c>
      <c r="G2407" s="19">
        <v>4</v>
      </c>
      <c r="H2407" s="19">
        <v>2</v>
      </c>
      <c r="I2407" s="19">
        <v>3</v>
      </c>
      <c r="J2407" s="19">
        <v>2</v>
      </c>
      <c r="K2407" s="20">
        <f>ROUND(1+(SUMPRODUCT(INDEX(CachTinhDiem!$B$8:$E$11,MATCH($B2407,CachTinhDiem!$A$8:$A$11,0),0),$G2407:$J2407)-1)*9/4,1)</f>
        <v>5.3</v>
      </c>
      <c r="L2407" s="20">
        <f>ROUND(1+(INDEX(CachTinhDiem!$B$15:$E$20,MATCH($C2407,CachTinhDiem!$A$15:$A$20,0),MATCH($B2407,CachTinhDiem!$B$14:$E$14,0))-1)*9/4,1)</f>
        <v>5.5</v>
      </c>
      <c r="M2407" s="19">
        <f t="shared" si="37"/>
        <v>28</v>
      </c>
      <c r="N2407" s="23">
        <f>MAX(0,1-M2407*CachTinhDiem!$B$25)</f>
        <v>0</v>
      </c>
      <c r="O2407" s="20">
        <f>ROUND((CachTinhDiem!$B$23*K2407+CachTinhDiem!$B$24*L2407)*N2407,1)</f>
        <v>0</v>
      </c>
      <c r="P2407" s="19" t="s">
        <v>3227</v>
      </c>
    </row>
    <row r="2408" spans="1:16" ht="15" customHeight="1" x14ac:dyDescent="0.35">
      <c r="A2408" s="18" t="s">
        <v>395</v>
      </c>
      <c r="B2408" s="18" t="s">
        <v>3226</v>
      </c>
      <c r="C2408" s="18" t="s">
        <v>138</v>
      </c>
      <c r="D2408" s="19">
        <v>22</v>
      </c>
      <c r="E2408" s="19">
        <v>40</v>
      </c>
      <c r="F2408" s="19">
        <v>16</v>
      </c>
      <c r="G2408" s="19">
        <v>2</v>
      </c>
      <c r="H2408" s="19">
        <v>4</v>
      </c>
      <c r="I2408" s="19">
        <v>5</v>
      </c>
      <c r="J2408" s="19">
        <v>2</v>
      </c>
      <c r="K2408" s="20">
        <f>ROUND(1+(SUMPRODUCT(INDEX(CachTinhDiem!$B$8:$E$11,MATCH($B2408,CachTinhDiem!$A$8:$A$11,0),0),$G2408:$J2408)-1)*9/4,1)</f>
        <v>8</v>
      </c>
      <c r="L2408" s="20">
        <f>ROUND(1+(INDEX(CachTinhDiem!$B$15:$E$20,MATCH($C2408,CachTinhDiem!$A$15:$A$20,0),MATCH($B2408,CachTinhDiem!$B$14:$E$14,0))-1)*9/4,1)</f>
        <v>7.8</v>
      </c>
      <c r="M2408" s="19">
        <f t="shared" si="37"/>
        <v>6</v>
      </c>
      <c r="N2408" s="23">
        <f>MAX(0,1-M2408*CachTinhDiem!$B$25)</f>
        <v>0.39999999999999991</v>
      </c>
      <c r="O2408" s="20">
        <f>ROUND((CachTinhDiem!$B$23*K2408+CachTinhDiem!$B$24*L2408)*N2408,1)</f>
        <v>3.2</v>
      </c>
      <c r="P2408" s="19" t="s">
        <v>3227</v>
      </c>
    </row>
    <row r="2409" spans="1:16" ht="15" customHeight="1" x14ac:dyDescent="0.35">
      <c r="A2409" s="18" t="s">
        <v>2074</v>
      </c>
      <c r="B2409" s="18" t="s">
        <v>3226</v>
      </c>
      <c r="C2409" s="18" t="s">
        <v>110</v>
      </c>
      <c r="D2409" s="19">
        <v>19</v>
      </c>
      <c r="E2409" s="19">
        <v>37</v>
      </c>
      <c r="F2409" s="19">
        <v>30</v>
      </c>
      <c r="G2409" s="19">
        <v>2</v>
      </c>
      <c r="H2409" s="19">
        <v>5</v>
      </c>
      <c r="I2409" s="19">
        <v>3</v>
      </c>
      <c r="J2409" s="19">
        <v>3</v>
      </c>
      <c r="K2409" s="20">
        <f>ROUND(1+(SUMPRODUCT(INDEX(CachTinhDiem!$B$8:$E$11,MATCH($B2409,CachTinhDiem!$A$8:$A$11,0),0),$G2409:$J2409)-1)*9/4,1)</f>
        <v>6.9</v>
      </c>
      <c r="L2409" s="20">
        <f>ROUND(1+(INDEX(CachTinhDiem!$B$15:$E$20,MATCH($C2409,CachTinhDiem!$A$15:$A$20,0),MATCH($B2409,CachTinhDiem!$B$14:$E$14,0))-1)*9/4,1)</f>
        <v>5.5</v>
      </c>
      <c r="M2409" s="19">
        <f t="shared" si="37"/>
        <v>0</v>
      </c>
      <c r="N2409" s="23">
        <f>MAX(0,1-M2409*CachTinhDiem!$B$25)</f>
        <v>1</v>
      </c>
      <c r="O2409" s="20">
        <f>ROUND((CachTinhDiem!$B$23*K2409+CachTinhDiem!$B$24*L2409)*N2409,1)</f>
        <v>6.5</v>
      </c>
      <c r="P2409" s="19" t="s">
        <v>3227</v>
      </c>
    </row>
    <row r="2410" spans="1:16" ht="15" customHeight="1" x14ac:dyDescent="0.35">
      <c r="A2410" s="18" t="s">
        <v>1042</v>
      </c>
      <c r="B2410" s="18" t="s">
        <v>3229</v>
      </c>
      <c r="C2410" s="18" t="s">
        <v>103</v>
      </c>
      <c r="D2410" s="19">
        <v>5</v>
      </c>
      <c r="E2410" s="19">
        <v>18</v>
      </c>
      <c r="F2410" s="19">
        <v>12</v>
      </c>
      <c r="G2410" s="19">
        <v>4</v>
      </c>
      <c r="H2410" s="19">
        <v>1</v>
      </c>
      <c r="I2410" s="19">
        <v>2</v>
      </c>
      <c r="J2410" s="19">
        <v>4</v>
      </c>
      <c r="K2410" s="20">
        <f>ROUND(1+(SUMPRODUCT(INDEX(CachTinhDiem!$B$8:$E$11,MATCH($B2410,CachTinhDiem!$A$8:$A$11,0),0),$G2410:$J2410)-1)*9/4,1)</f>
        <v>4.4000000000000004</v>
      </c>
      <c r="L2410" s="20">
        <f>ROUND(1+(INDEX(CachTinhDiem!$B$15:$E$20,MATCH($C2410,CachTinhDiem!$A$15:$A$20,0),MATCH($B2410,CachTinhDiem!$B$14:$E$14,0))-1)*9/4,1)</f>
        <v>7.8</v>
      </c>
      <c r="M2410" s="19">
        <f t="shared" si="37"/>
        <v>0</v>
      </c>
      <c r="N2410" s="23">
        <f>MAX(0,1-M2410*CachTinhDiem!$B$25)</f>
        <v>1</v>
      </c>
      <c r="O2410" s="20">
        <f>ROUND((CachTinhDiem!$B$23*K2410+CachTinhDiem!$B$24*L2410)*N2410,1)</f>
        <v>5.4</v>
      </c>
      <c r="P2410" s="19" t="s">
        <v>3227</v>
      </c>
    </row>
    <row r="2411" spans="1:16" ht="15" customHeight="1" x14ac:dyDescent="0.35">
      <c r="A2411" s="18" t="s">
        <v>466</v>
      </c>
      <c r="B2411" s="18" t="s">
        <v>3226</v>
      </c>
      <c r="C2411" s="18" t="s">
        <v>115</v>
      </c>
      <c r="D2411" s="19">
        <v>19</v>
      </c>
      <c r="E2411" s="19">
        <v>34</v>
      </c>
      <c r="F2411" s="19">
        <v>21</v>
      </c>
      <c r="G2411" s="19">
        <v>2</v>
      </c>
      <c r="H2411" s="19">
        <v>4</v>
      </c>
      <c r="I2411" s="19">
        <v>3</v>
      </c>
      <c r="J2411" s="19">
        <v>3</v>
      </c>
      <c r="K2411" s="20">
        <f>ROUND(1+(SUMPRODUCT(INDEX(CachTinhDiem!$B$8:$E$11,MATCH($B2411,CachTinhDiem!$A$8:$A$11,0),0),$G2411:$J2411)-1)*9/4,1)</f>
        <v>6.2</v>
      </c>
      <c r="L2411" s="20">
        <f>ROUND(1+(INDEX(CachTinhDiem!$B$15:$E$20,MATCH($C2411,CachTinhDiem!$A$15:$A$20,0),MATCH($B2411,CachTinhDiem!$B$14:$E$14,0))-1)*9/4,1)</f>
        <v>10</v>
      </c>
      <c r="M2411" s="19">
        <f t="shared" si="37"/>
        <v>0</v>
      </c>
      <c r="N2411" s="23">
        <f>MAX(0,1-M2411*CachTinhDiem!$B$25)</f>
        <v>1</v>
      </c>
      <c r="O2411" s="20">
        <f>ROUND((CachTinhDiem!$B$23*K2411+CachTinhDiem!$B$24*L2411)*N2411,1)</f>
        <v>7.3</v>
      </c>
      <c r="P2411" s="19" t="s">
        <v>3227</v>
      </c>
    </row>
    <row r="2412" spans="1:16" ht="15" customHeight="1" x14ac:dyDescent="0.35">
      <c r="A2412" s="18" t="s">
        <v>1288</v>
      </c>
      <c r="B2412" s="18" t="s">
        <v>3226</v>
      </c>
      <c r="C2412" s="18" t="s">
        <v>90</v>
      </c>
      <c r="D2412" s="19">
        <v>5</v>
      </c>
      <c r="E2412" s="19">
        <v>12</v>
      </c>
      <c r="F2412" s="19">
        <v>34</v>
      </c>
      <c r="G2412" s="19">
        <v>4</v>
      </c>
      <c r="H2412" s="19">
        <v>2</v>
      </c>
      <c r="I2412" s="19">
        <v>1</v>
      </c>
      <c r="J2412" s="19">
        <v>2</v>
      </c>
      <c r="K2412" s="20">
        <f>ROUND(1+(SUMPRODUCT(INDEX(CachTinhDiem!$B$8:$E$11,MATCH($B2412,CachTinhDiem!$A$8:$A$11,0),0),$G2412:$J2412)-1)*9/4,1)</f>
        <v>2.1</v>
      </c>
      <c r="L2412" s="20">
        <f>ROUND(1+(INDEX(CachTinhDiem!$B$15:$E$20,MATCH($C2412,CachTinhDiem!$A$15:$A$20,0),MATCH($B2412,CachTinhDiem!$B$14:$E$14,0))-1)*9/4,1)</f>
        <v>7.8</v>
      </c>
      <c r="M2412" s="19">
        <f t="shared" si="37"/>
        <v>22</v>
      </c>
      <c r="N2412" s="23">
        <f>MAX(0,1-M2412*CachTinhDiem!$B$25)</f>
        <v>0</v>
      </c>
      <c r="O2412" s="20">
        <f>ROUND((CachTinhDiem!$B$23*K2412+CachTinhDiem!$B$24*L2412)*N2412,1)</f>
        <v>0</v>
      </c>
      <c r="P2412" s="19" t="s">
        <v>3225</v>
      </c>
    </row>
    <row r="2413" spans="1:16" ht="15" customHeight="1" x14ac:dyDescent="0.35">
      <c r="A2413" s="18" t="s">
        <v>1128</v>
      </c>
      <c r="B2413" s="18" t="s">
        <v>3228</v>
      </c>
      <c r="C2413" s="18" t="s">
        <v>90</v>
      </c>
      <c r="D2413" s="19">
        <v>5</v>
      </c>
      <c r="E2413" s="19">
        <v>19</v>
      </c>
      <c r="F2413" s="19">
        <v>22</v>
      </c>
      <c r="G2413" s="19">
        <v>4</v>
      </c>
      <c r="H2413" s="19">
        <v>1</v>
      </c>
      <c r="I2413" s="19">
        <v>3</v>
      </c>
      <c r="J2413" s="19">
        <v>3</v>
      </c>
      <c r="K2413" s="20">
        <f>ROUND(1+(SUMPRODUCT(INDEX(CachTinhDiem!$B$8:$E$11,MATCH($B2413,CachTinhDiem!$A$8:$A$11,0),0),$G2413:$J2413)-1)*9/4,1)</f>
        <v>4.5999999999999996</v>
      </c>
      <c r="L2413" s="20">
        <f>ROUND(1+(INDEX(CachTinhDiem!$B$15:$E$20,MATCH($C2413,CachTinhDiem!$A$15:$A$20,0),MATCH($B2413,CachTinhDiem!$B$14:$E$14,0))-1)*9/4,1)</f>
        <v>3.3</v>
      </c>
      <c r="M2413" s="19">
        <f t="shared" si="37"/>
        <v>3</v>
      </c>
      <c r="N2413" s="23">
        <f>MAX(0,1-M2413*CachTinhDiem!$B$25)</f>
        <v>0.7</v>
      </c>
      <c r="O2413" s="20">
        <f>ROUND((CachTinhDiem!$B$23*K2413+CachTinhDiem!$B$24*L2413)*N2413,1)</f>
        <v>2.9</v>
      </c>
      <c r="P2413" s="19" t="s">
        <v>3227</v>
      </c>
    </row>
    <row r="2414" spans="1:16" ht="15" customHeight="1" x14ac:dyDescent="0.35">
      <c r="A2414" s="18" t="s">
        <v>1325</v>
      </c>
      <c r="B2414" s="18" t="s">
        <v>3229</v>
      </c>
      <c r="C2414" s="18" t="s">
        <v>90</v>
      </c>
      <c r="D2414" s="19">
        <v>5</v>
      </c>
      <c r="E2414" s="19">
        <v>12</v>
      </c>
      <c r="F2414" s="19">
        <v>13</v>
      </c>
      <c r="G2414" s="19">
        <v>4</v>
      </c>
      <c r="H2414" s="19">
        <v>2</v>
      </c>
      <c r="I2414" s="19">
        <v>3</v>
      </c>
      <c r="J2414" s="19">
        <v>2</v>
      </c>
      <c r="K2414" s="20">
        <f>ROUND(1+(SUMPRODUCT(INDEX(CachTinhDiem!$B$8:$E$11,MATCH($B2414,CachTinhDiem!$A$8:$A$11,0),0),$G2414:$J2414)-1)*9/4,1)</f>
        <v>4.4000000000000004</v>
      </c>
      <c r="L2414" s="20">
        <f>ROUND(1+(INDEX(CachTinhDiem!$B$15:$E$20,MATCH($C2414,CachTinhDiem!$A$15:$A$20,0),MATCH($B2414,CachTinhDiem!$B$14:$E$14,0))-1)*9/4,1)</f>
        <v>7.8</v>
      </c>
      <c r="M2414" s="19">
        <f t="shared" si="37"/>
        <v>1</v>
      </c>
      <c r="N2414" s="23">
        <f>MAX(0,1-M2414*CachTinhDiem!$B$25)</f>
        <v>0.9</v>
      </c>
      <c r="O2414" s="20">
        <f>ROUND((CachTinhDiem!$B$23*K2414+CachTinhDiem!$B$24*L2414)*N2414,1)</f>
        <v>4.9000000000000004</v>
      </c>
      <c r="P2414" s="19" t="s">
        <v>3227</v>
      </c>
    </row>
    <row r="2415" spans="1:16" ht="15" customHeight="1" x14ac:dyDescent="0.35">
      <c r="A2415" s="18" t="s">
        <v>2342</v>
      </c>
      <c r="B2415" s="18" t="s">
        <v>3226</v>
      </c>
      <c r="C2415" s="18" t="s">
        <v>115</v>
      </c>
      <c r="D2415" s="19">
        <v>20</v>
      </c>
      <c r="E2415" s="19">
        <v>36</v>
      </c>
      <c r="F2415" s="19">
        <v>21</v>
      </c>
      <c r="G2415" s="19">
        <v>2</v>
      </c>
      <c r="H2415" s="19">
        <v>5</v>
      </c>
      <c r="I2415" s="19">
        <v>3</v>
      </c>
      <c r="J2415" s="19">
        <v>5</v>
      </c>
      <c r="K2415" s="20">
        <f>ROUND(1+(SUMPRODUCT(INDEX(CachTinhDiem!$B$8:$E$11,MATCH($B2415,CachTinhDiem!$A$8:$A$11,0),0),$G2415:$J2415)-1)*9/4,1)</f>
        <v>7.8</v>
      </c>
      <c r="L2415" s="20">
        <f>ROUND(1+(INDEX(CachTinhDiem!$B$15:$E$20,MATCH($C2415,CachTinhDiem!$A$15:$A$20,0),MATCH($B2415,CachTinhDiem!$B$14:$E$14,0))-1)*9/4,1)</f>
        <v>10</v>
      </c>
      <c r="M2415" s="19">
        <f t="shared" si="37"/>
        <v>0</v>
      </c>
      <c r="N2415" s="23">
        <f>MAX(0,1-M2415*CachTinhDiem!$B$25)</f>
        <v>1</v>
      </c>
      <c r="O2415" s="20">
        <f>ROUND((CachTinhDiem!$B$23*K2415+CachTinhDiem!$B$24*L2415)*N2415,1)</f>
        <v>8.5</v>
      </c>
      <c r="P2415" s="19" t="s">
        <v>3227</v>
      </c>
    </row>
    <row r="2416" spans="1:16" ht="15" customHeight="1" x14ac:dyDescent="0.35">
      <c r="A2416" s="18" t="s">
        <v>2795</v>
      </c>
      <c r="B2416" s="18" t="s">
        <v>3229</v>
      </c>
      <c r="C2416" s="18" t="s">
        <v>103</v>
      </c>
      <c r="D2416" s="19">
        <v>5</v>
      </c>
      <c r="E2416" s="19">
        <v>20</v>
      </c>
      <c r="F2416" s="19">
        <v>7</v>
      </c>
      <c r="G2416" s="19">
        <v>4</v>
      </c>
      <c r="H2416" s="19">
        <v>1</v>
      </c>
      <c r="I2416" s="19">
        <v>3</v>
      </c>
      <c r="J2416" s="19">
        <v>4</v>
      </c>
      <c r="K2416" s="20">
        <f>ROUND(1+(SUMPRODUCT(INDEX(CachTinhDiem!$B$8:$E$11,MATCH($B2416,CachTinhDiem!$A$8:$A$11,0),0),$G2416:$J2416)-1)*9/4,1)</f>
        <v>5.0999999999999996</v>
      </c>
      <c r="L2416" s="20">
        <f>ROUND(1+(INDEX(CachTinhDiem!$B$15:$E$20,MATCH($C2416,CachTinhDiem!$A$15:$A$20,0),MATCH($B2416,CachTinhDiem!$B$14:$E$14,0))-1)*9/4,1)</f>
        <v>7.8</v>
      </c>
      <c r="M2416" s="19">
        <f t="shared" si="37"/>
        <v>0</v>
      </c>
      <c r="N2416" s="23">
        <f>MAX(0,1-M2416*CachTinhDiem!$B$25)</f>
        <v>1</v>
      </c>
      <c r="O2416" s="20">
        <f>ROUND((CachTinhDiem!$B$23*K2416+CachTinhDiem!$B$24*L2416)*N2416,1)</f>
        <v>5.9</v>
      </c>
      <c r="P2416" s="19" t="s">
        <v>3225</v>
      </c>
    </row>
    <row r="2417" spans="1:16" ht="15" customHeight="1" x14ac:dyDescent="0.35">
      <c r="A2417" s="18" t="s">
        <v>557</v>
      </c>
      <c r="B2417" s="18" t="s">
        <v>3226</v>
      </c>
      <c r="C2417" s="18" t="s">
        <v>103</v>
      </c>
      <c r="D2417" s="19">
        <v>12</v>
      </c>
      <c r="E2417" s="19">
        <v>28</v>
      </c>
      <c r="F2417" s="19">
        <v>13</v>
      </c>
      <c r="G2417" s="19">
        <v>2</v>
      </c>
      <c r="H2417" s="19">
        <v>3</v>
      </c>
      <c r="I2417" s="19">
        <v>2</v>
      </c>
      <c r="J2417" s="19">
        <v>5</v>
      </c>
      <c r="K2417" s="20">
        <f>ROUND(1+(SUMPRODUCT(INDEX(CachTinhDiem!$B$8:$E$11,MATCH($B2417,CachTinhDiem!$A$8:$A$11,0),0),$G2417:$J2417)-1)*9/4,1)</f>
        <v>5.3</v>
      </c>
      <c r="L2417" s="20">
        <f>ROUND(1+(INDEX(CachTinhDiem!$B$15:$E$20,MATCH($C2417,CachTinhDiem!$A$15:$A$20,0),MATCH($B2417,CachTinhDiem!$B$14:$E$14,0))-1)*9/4,1)</f>
        <v>3.3</v>
      </c>
      <c r="M2417" s="19">
        <f t="shared" si="37"/>
        <v>0</v>
      </c>
      <c r="N2417" s="23">
        <f>MAX(0,1-M2417*CachTinhDiem!$B$25)</f>
        <v>1</v>
      </c>
      <c r="O2417" s="20">
        <f>ROUND((CachTinhDiem!$B$23*K2417+CachTinhDiem!$B$24*L2417)*N2417,1)</f>
        <v>4.7</v>
      </c>
      <c r="P2417" s="19" t="s">
        <v>3227</v>
      </c>
    </row>
    <row r="2418" spans="1:16" ht="15" customHeight="1" x14ac:dyDescent="0.35">
      <c r="A2418" s="18" t="s">
        <v>2166</v>
      </c>
      <c r="B2418" s="18" t="s">
        <v>3229</v>
      </c>
      <c r="C2418" s="18" t="s">
        <v>103</v>
      </c>
      <c r="D2418" s="19">
        <v>18</v>
      </c>
      <c r="E2418" s="19">
        <v>38</v>
      </c>
      <c r="F2418" s="19">
        <v>23</v>
      </c>
      <c r="G2418" s="19">
        <v>2</v>
      </c>
      <c r="H2418" s="19">
        <v>4</v>
      </c>
      <c r="I2418" s="19">
        <v>3</v>
      </c>
      <c r="J2418" s="19">
        <v>4</v>
      </c>
      <c r="K2418" s="20">
        <f>ROUND(1+(SUMPRODUCT(INDEX(CachTinhDiem!$B$8:$E$11,MATCH($B2418,CachTinhDiem!$A$8:$A$11,0),0),$G2418:$J2418)-1)*9/4,1)</f>
        <v>6.6</v>
      </c>
      <c r="L2418" s="20">
        <f>ROUND(1+(INDEX(CachTinhDiem!$B$15:$E$20,MATCH($C2418,CachTinhDiem!$A$15:$A$20,0),MATCH($B2418,CachTinhDiem!$B$14:$E$14,0))-1)*9/4,1)</f>
        <v>7.8</v>
      </c>
      <c r="M2418" s="19">
        <f t="shared" si="37"/>
        <v>0</v>
      </c>
      <c r="N2418" s="23">
        <f>MAX(0,1-M2418*CachTinhDiem!$B$25)</f>
        <v>1</v>
      </c>
      <c r="O2418" s="20">
        <f>ROUND((CachTinhDiem!$B$23*K2418+CachTinhDiem!$B$24*L2418)*N2418,1)</f>
        <v>7</v>
      </c>
      <c r="P2418" s="19" t="s">
        <v>3227</v>
      </c>
    </row>
    <row r="2419" spans="1:16" ht="15" customHeight="1" x14ac:dyDescent="0.35">
      <c r="A2419" s="18" t="s">
        <v>2129</v>
      </c>
      <c r="B2419" s="18" t="s">
        <v>3224</v>
      </c>
      <c r="C2419" s="18" t="s">
        <v>103</v>
      </c>
      <c r="D2419" s="19">
        <v>15</v>
      </c>
      <c r="E2419" s="19">
        <v>35</v>
      </c>
      <c r="F2419" s="19">
        <v>36</v>
      </c>
      <c r="G2419" s="19">
        <v>2</v>
      </c>
      <c r="H2419" s="19">
        <v>2</v>
      </c>
      <c r="I2419" s="19">
        <v>3</v>
      </c>
      <c r="J2419" s="19">
        <v>3</v>
      </c>
      <c r="K2419" s="20">
        <f>ROUND(1+(SUMPRODUCT(INDEX(CachTinhDiem!$B$8:$E$11,MATCH($B2419,CachTinhDiem!$A$8:$A$11,0),0),$G2419:$J2419)-1)*9/4,1)</f>
        <v>4.5999999999999996</v>
      </c>
      <c r="L2419" s="20">
        <f>ROUND(1+(INDEX(CachTinhDiem!$B$15:$E$20,MATCH($C2419,CachTinhDiem!$A$15:$A$20,0),MATCH($B2419,CachTinhDiem!$B$14:$E$14,0))-1)*9/4,1)</f>
        <v>3.3</v>
      </c>
      <c r="M2419" s="19">
        <f t="shared" si="37"/>
        <v>1</v>
      </c>
      <c r="N2419" s="23">
        <f>MAX(0,1-M2419*CachTinhDiem!$B$25)</f>
        <v>0.9</v>
      </c>
      <c r="O2419" s="20">
        <f>ROUND((CachTinhDiem!$B$23*K2419+CachTinhDiem!$B$24*L2419)*N2419,1)</f>
        <v>3.8</v>
      </c>
      <c r="P2419" s="19" t="s">
        <v>3227</v>
      </c>
    </row>
    <row r="2420" spans="1:16" ht="15" customHeight="1" x14ac:dyDescent="0.35">
      <c r="A2420" s="18" t="s">
        <v>2486</v>
      </c>
      <c r="B2420" s="18" t="s">
        <v>3226</v>
      </c>
      <c r="C2420" s="18" t="s">
        <v>115</v>
      </c>
      <c r="D2420" s="19">
        <v>19</v>
      </c>
      <c r="E2420" s="19">
        <v>37</v>
      </c>
      <c r="F2420" s="19">
        <v>38</v>
      </c>
      <c r="G2420" s="19">
        <v>2</v>
      </c>
      <c r="H2420" s="19">
        <v>5</v>
      </c>
      <c r="I2420" s="19">
        <v>3</v>
      </c>
      <c r="J2420" s="19">
        <v>4</v>
      </c>
      <c r="K2420" s="20">
        <f>ROUND(1+(SUMPRODUCT(INDEX(CachTinhDiem!$B$8:$E$11,MATCH($B2420,CachTinhDiem!$A$8:$A$11,0),0),$G2420:$J2420)-1)*9/4,1)</f>
        <v>7.3</v>
      </c>
      <c r="L2420" s="20">
        <f>ROUND(1+(INDEX(CachTinhDiem!$B$15:$E$20,MATCH($C2420,CachTinhDiem!$A$15:$A$20,0),MATCH($B2420,CachTinhDiem!$B$14:$E$14,0))-1)*9/4,1)</f>
        <v>10</v>
      </c>
      <c r="M2420" s="19">
        <f t="shared" si="37"/>
        <v>1</v>
      </c>
      <c r="N2420" s="23">
        <f>MAX(0,1-M2420*CachTinhDiem!$B$25)</f>
        <v>0.9</v>
      </c>
      <c r="O2420" s="20">
        <f>ROUND((CachTinhDiem!$B$23*K2420+CachTinhDiem!$B$24*L2420)*N2420,1)</f>
        <v>7.3</v>
      </c>
      <c r="P2420" s="19" t="s">
        <v>3227</v>
      </c>
    </row>
    <row r="2421" spans="1:16" ht="15" customHeight="1" x14ac:dyDescent="0.35">
      <c r="A2421" s="18" t="s">
        <v>2376</v>
      </c>
      <c r="B2421" s="18" t="s">
        <v>3226</v>
      </c>
      <c r="C2421" s="18" t="s">
        <v>115</v>
      </c>
      <c r="D2421" s="19">
        <v>19</v>
      </c>
      <c r="E2421" s="19">
        <v>36</v>
      </c>
      <c r="F2421" s="19">
        <v>10</v>
      </c>
      <c r="G2421" s="19">
        <v>2</v>
      </c>
      <c r="H2421" s="19">
        <v>4</v>
      </c>
      <c r="I2421" s="19">
        <v>3</v>
      </c>
      <c r="J2421" s="19">
        <v>4</v>
      </c>
      <c r="K2421" s="20">
        <f>ROUND(1+(SUMPRODUCT(INDEX(CachTinhDiem!$B$8:$E$11,MATCH($B2421,CachTinhDiem!$A$8:$A$11,0),0),$G2421:$J2421)-1)*9/4,1)</f>
        <v>6.6</v>
      </c>
      <c r="L2421" s="20">
        <f>ROUND(1+(INDEX(CachTinhDiem!$B$15:$E$20,MATCH($C2421,CachTinhDiem!$A$15:$A$20,0),MATCH($B2421,CachTinhDiem!$B$14:$E$14,0))-1)*9/4,1)</f>
        <v>10</v>
      </c>
      <c r="M2421" s="19">
        <f t="shared" si="37"/>
        <v>9</v>
      </c>
      <c r="N2421" s="23">
        <f>MAX(0,1-M2421*CachTinhDiem!$B$25)</f>
        <v>9.9999999999999978E-2</v>
      </c>
      <c r="O2421" s="20">
        <f>ROUND((CachTinhDiem!$B$23*K2421+CachTinhDiem!$B$24*L2421)*N2421,1)</f>
        <v>0.8</v>
      </c>
      <c r="P2421" s="19" t="s">
        <v>3225</v>
      </c>
    </row>
    <row r="2422" spans="1:16" ht="15" customHeight="1" x14ac:dyDescent="0.35">
      <c r="A2422" s="18" t="s">
        <v>1379</v>
      </c>
      <c r="B2422" s="18" t="s">
        <v>3224</v>
      </c>
      <c r="C2422" s="18" t="s">
        <v>103</v>
      </c>
      <c r="D2422" s="19">
        <v>14</v>
      </c>
      <c r="E2422" s="19">
        <v>30</v>
      </c>
      <c r="F2422" s="19">
        <v>31</v>
      </c>
      <c r="G2422" s="19">
        <v>2</v>
      </c>
      <c r="H2422" s="19">
        <v>4</v>
      </c>
      <c r="I2422" s="19">
        <v>2</v>
      </c>
      <c r="J2422" s="19">
        <v>5</v>
      </c>
      <c r="K2422" s="20">
        <f>ROUND(1+(SUMPRODUCT(INDEX(CachTinhDiem!$B$8:$E$11,MATCH($B2422,CachTinhDiem!$A$8:$A$11,0),0),$G2422:$J2422)-1)*9/4,1)</f>
        <v>4.8</v>
      </c>
      <c r="L2422" s="20">
        <f>ROUND(1+(INDEX(CachTinhDiem!$B$15:$E$20,MATCH($C2422,CachTinhDiem!$A$15:$A$20,0),MATCH($B2422,CachTinhDiem!$B$14:$E$14,0))-1)*9/4,1)</f>
        <v>3.3</v>
      </c>
      <c r="M2422" s="19">
        <f t="shared" si="37"/>
        <v>1</v>
      </c>
      <c r="N2422" s="23">
        <f>MAX(0,1-M2422*CachTinhDiem!$B$25)</f>
        <v>0.9</v>
      </c>
      <c r="O2422" s="20">
        <f>ROUND((CachTinhDiem!$B$23*K2422+CachTinhDiem!$B$24*L2422)*N2422,1)</f>
        <v>3.9</v>
      </c>
      <c r="P2422" s="19" t="s">
        <v>3227</v>
      </c>
    </row>
    <row r="2423" spans="1:16" ht="15" customHeight="1" x14ac:dyDescent="0.35">
      <c r="A2423" s="18" t="s">
        <v>1244</v>
      </c>
      <c r="B2423" s="18" t="s">
        <v>3229</v>
      </c>
      <c r="C2423" s="18" t="s">
        <v>138</v>
      </c>
      <c r="D2423" s="19">
        <v>9</v>
      </c>
      <c r="E2423" s="19">
        <v>28</v>
      </c>
      <c r="F2423" s="19">
        <v>33</v>
      </c>
      <c r="G2423" s="19">
        <v>3</v>
      </c>
      <c r="H2423" s="19">
        <v>3</v>
      </c>
      <c r="I2423" s="19">
        <v>4</v>
      </c>
      <c r="J2423" s="19">
        <v>3</v>
      </c>
      <c r="K2423" s="20">
        <f>ROUND(1+(SUMPRODUCT(INDEX(CachTinhDiem!$B$8:$E$11,MATCH($B2423,CachTinhDiem!$A$8:$A$11,0),0),$G2423:$J2423)-1)*9/4,1)</f>
        <v>6.2</v>
      </c>
      <c r="L2423" s="20">
        <f>ROUND(1+(INDEX(CachTinhDiem!$B$15:$E$20,MATCH($C2423,CachTinhDiem!$A$15:$A$20,0),MATCH($B2423,CachTinhDiem!$B$14:$E$14,0))-1)*9/4,1)</f>
        <v>7.8</v>
      </c>
      <c r="M2423" s="19">
        <f t="shared" si="37"/>
        <v>5</v>
      </c>
      <c r="N2423" s="23">
        <f>MAX(0,1-M2423*CachTinhDiem!$B$25)</f>
        <v>0.5</v>
      </c>
      <c r="O2423" s="20">
        <f>ROUND((CachTinhDiem!$B$23*K2423+CachTinhDiem!$B$24*L2423)*N2423,1)</f>
        <v>3.3</v>
      </c>
      <c r="P2423" s="19" t="s">
        <v>3227</v>
      </c>
    </row>
    <row r="2424" spans="1:16" ht="15" customHeight="1" x14ac:dyDescent="0.35">
      <c r="A2424" s="18" t="s">
        <v>1707</v>
      </c>
      <c r="B2424" s="18" t="s">
        <v>3228</v>
      </c>
      <c r="C2424" s="18" t="s">
        <v>138</v>
      </c>
      <c r="D2424" s="19">
        <v>12</v>
      </c>
      <c r="E2424" s="19">
        <v>30</v>
      </c>
      <c r="F2424" s="19">
        <v>7</v>
      </c>
      <c r="G2424" s="19">
        <v>2</v>
      </c>
      <c r="H2424" s="19">
        <v>3</v>
      </c>
      <c r="I2424" s="19">
        <v>4</v>
      </c>
      <c r="J2424" s="19">
        <v>2</v>
      </c>
      <c r="K2424" s="20">
        <f>ROUND(1+(SUMPRODUCT(INDEX(CachTinhDiem!$B$8:$E$11,MATCH($B2424,CachTinhDiem!$A$8:$A$11,0),0),$G2424:$J2424)-1)*9/4,1)</f>
        <v>4.5999999999999996</v>
      </c>
      <c r="L2424" s="20">
        <f>ROUND(1+(INDEX(CachTinhDiem!$B$15:$E$20,MATCH($C2424,CachTinhDiem!$A$15:$A$20,0),MATCH($B2424,CachTinhDiem!$B$14:$E$14,0))-1)*9/4,1)</f>
        <v>1</v>
      </c>
      <c r="M2424" s="19">
        <f t="shared" si="37"/>
        <v>5</v>
      </c>
      <c r="N2424" s="23">
        <f>MAX(0,1-M2424*CachTinhDiem!$B$25)</f>
        <v>0.5</v>
      </c>
      <c r="O2424" s="20">
        <f>ROUND((CachTinhDiem!$B$23*K2424+CachTinhDiem!$B$24*L2424)*N2424,1)</f>
        <v>1.8</v>
      </c>
      <c r="P2424" s="19" t="s">
        <v>3227</v>
      </c>
    </row>
    <row r="2425" spans="1:16" ht="15" customHeight="1" x14ac:dyDescent="0.35">
      <c r="A2425" s="18" t="s">
        <v>854</v>
      </c>
      <c r="B2425" s="18" t="s">
        <v>3229</v>
      </c>
      <c r="C2425" s="18" t="s">
        <v>103</v>
      </c>
      <c r="D2425" s="19">
        <v>25</v>
      </c>
      <c r="E2425" s="19">
        <v>40</v>
      </c>
      <c r="F2425" s="19">
        <v>9</v>
      </c>
      <c r="G2425" s="19">
        <v>1</v>
      </c>
      <c r="H2425" s="19">
        <v>5</v>
      </c>
      <c r="I2425" s="19">
        <v>2</v>
      </c>
      <c r="J2425" s="19">
        <v>4</v>
      </c>
      <c r="K2425" s="20">
        <f>ROUND(1+(SUMPRODUCT(INDEX(CachTinhDiem!$B$8:$E$11,MATCH($B2425,CachTinhDiem!$A$8:$A$11,0),0),$G2425:$J2425)-1)*9/4,1)</f>
        <v>6.4</v>
      </c>
      <c r="L2425" s="20">
        <f>ROUND(1+(INDEX(CachTinhDiem!$B$15:$E$20,MATCH($C2425,CachTinhDiem!$A$15:$A$20,0),MATCH($B2425,CachTinhDiem!$B$14:$E$14,0))-1)*9/4,1)</f>
        <v>7.8</v>
      </c>
      <c r="M2425" s="19">
        <f t="shared" si="37"/>
        <v>16</v>
      </c>
      <c r="N2425" s="23">
        <f>MAX(0,1-M2425*CachTinhDiem!$B$25)</f>
        <v>0</v>
      </c>
      <c r="O2425" s="20">
        <f>ROUND((CachTinhDiem!$B$23*K2425+CachTinhDiem!$B$24*L2425)*N2425,1)</f>
        <v>0</v>
      </c>
      <c r="P2425" s="19" t="s">
        <v>3227</v>
      </c>
    </row>
    <row r="2426" spans="1:16" ht="15" customHeight="1" x14ac:dyDescent="0.35">
      <c r="A2426" s="18" t="s">
        <v>527</v>
      </c>
      <c r="B2426" s="18" t="s">
        <v>3229</v>
      </c>
      <c r="C2426" s="18" t="s">
        <v>103</v>
      </c>
      <c r="D2426" s="19">
        <v>7</v>
      </c>
      <c r="E2426" s="19">
        <v>24</v>
      </c>
      <c r="F2426" s="19">
        <v>25</v>
      </c>
      <c r="G2426" s="19">
        <v>4</v>
      </c>
      <c r="H2426" s="19">
        <v>2</v>
      </c>
      <c r="I2426" s="19">
        <v>2</v>
      </c>
      <c r="J2426" s="19">
        <v>4</v>
      </c>
      <c r="K2426" s="20">
        <f>ROUND(1+(SUMPRODUCT(INDEX(CachTinhDiem!$B$8:$E$11,MATCH($B2426,CachTinhDiem!$A$8:$A$11,0),0),$G2426:$J2426)-1)*9/4,1)</f>
        <v>5.0999999999999996</v>
      </c>
      <c r="L2426" s="20">
        <f>ROUND(1+(INDEX(CachTinhDiem!$B$15:$E$20,MATCH($C2426,CachTinhDiem!$A$15:$A$20,0),MATCH($B2426,CachTinhDiem!$B$14:$E$14,0))-1)*9/4,1)</f>
        <v>7.8</v>
      </c>
      <c r="M2426" s="19">
        <f t="shared" si="37"/>
        <v>1</v>
      </c>
      <c r="N2426" s="23">
        <f>MAX(0,1-M2426*CachTinhDiem!$B$25)</f>
        <v>0.9</v>
      </c>
      <c r="O2426" s="20">
        <f>ROUND((CachTinhDiem!$B$23*K2426+CachTinhDiem!$B$24*L2426)*N2426,1)</f>
        <v>5.3</v>
      </c>
      <c r="P2426" s="19" t="s">
        <v>3225</v>
      </c>
    </row>
    <row r="2427" spans="1:16" ht="15" customHeight="1" x14ac:dyDescent="0.35">
      <c r="A2427" s="18" t="s">
        <v>784</v>
      </c>
      <c r="B2427" s="18" t="s">
        <v>3229</v>
      </c>
      <c r="C2427" s="18" t="s">
        <v>110</v>
      </c>
      <c r="D2427" s="19">
        <v>5</v>
      </c>
      <c r="E2427" s="19">
        <v>18</v>
      </c>
      <c r="F2427" s="19">
        <v>18</v>
      </c>
      <c r="G2427" s="19">
        <v>4</v>
      </c>
      <c r="H2427" s="19">
        <v>1</v>
      </c>
      <c r="I2427" s="19">
        <v>2</v>
      </c>
      <c r="J2427" s="19">
        <v>4</v>
      </c>
      <c r="K2427" s="20">
        <f>ROUND(1+(SUMPRODUCT(INDEX(CachTinhDiem!$B$8:$E$11,MATCH($B2427,CachTinhDiem!$A$8:$A$11,0),0),$G2427:$J2427)-1)*9/4,1)</f>
        <v>4.4000000000000004</v>
      </c>
      <c r="L2427" s="20">
        <f>ROUND(1+(INDEX(CachTinhDiem!$B$15:$E$20,MATCH($C2427,CachTinhDiem!$A$15:$A$20,0),MATCH($B2427,CachTinhDiem!$B$14:$E$14,0))-1)*9/4,1)</f>
        <v>7.8</v>
      </c>
      <c r="M2427" s="19">
        <f t="shared" si="37"/>
        <v>0</v>
      </c>
      <c r="N2427" s="23">
        <f>MAX(0,1-M2427*CachTinhDiem!$B$25)</f>
        <v>1</v>
      </c>
      <c r="O2427" s="20">
        <f>ROUND((CachTinhDiem!$B$23*K2427+CachTinhDiem!$B$24*L2427)*N2427,1)</f>
        <v>5.4</v>
      </c>
      <c r="P2427" s="19" t="s">
        <v>3227</v>
      </c>
    </row>
    <row r="2428" spans="1:16" ht="15" customHeight="1" x14ac:dyDescent="0.35">
      <c r="A2428" s="18" t="s">
        <v>776</v>
      </c>
      <c r="B2428" s="18" t="s">
        <v>3226</v>
      </c>
      <c r="C2428" s="18" t="s">
        <v>110</v>
      </c>
      <c r="D2428" s="19">
        <v>17</v>
      </c>
      <c r="E2428" s="19">
        <v>31</v>
      </c>
      <c r="F2428" s="19">
        <v>13</v>
      </c>
      <c r="G2428" s="19">
        <v>2</v>
      </c>
      <c r="H2428" s="19">
        <v>5</v>
      </c>
      <c r="I2428" s="19">
        <v>3</v>
      </c>
      <c r="J2428" s="19">
        <v>3</v>
      </c>
      <c r="K2428" s="20">
        <f>ROUND(1+(SUMPRODUCT(INDEX(CachTinhDiem!$B$8:$E$11,MATCH($B2428,CachTinhDiem!$A$8:$A$11,0),0),$G2428:$J2428)-1)*9/4,1)</f>
        <v>6.9</v>
      </c>
      <c r="L2428" s="20">
        <f>ROUND(1+(INDEX(CachTinhDiem!$B$15:$E$20,MATCH($C2428,CachTinhDiem!$A$15:$A$20,0),MATCH($B2428,CachTinhDiem!$B$14:$E$14,0))-1)*9/4,1)</f>
        <v>5.5</v>
      </c>
      <c r="M2428" s="19">
        <f t="shared" si="37"/>
        <v>4</v>
      </c>
      <c r="N2428" s="23">
        <f>MAX(0,1-M2428*CachTinhDiem!$B$25)</f>
        <v>0.6</v>
      </c>
      <c r="O2428" s="20">
        <f>ROUND((CachTinhDiem!$B$23*K2428+CachTinhDiem!$B$24*L2428)*N2428,1)</f>
        <v>3.9</v>
      </c>
      <c r="P2428" s="19" t="s">
        <v>3225</v>
      </c>
    </row>
    <row r="2429" spans="1:16" ht="15" customHeight="1" x14ac:dyDescent="0.35">
      <c r="A2429" s="18" t="s">
        <v>2354</v>
      </c>
      <c r="B2429" s="18" t="s">
        <v>3226</v>
      </c>
      <c r="C2429" s="18" t="s">
        <v>103</v>
      </c>
      <c r="D2429" s="19">
        <v>12</v>
      </c>
      <c r="E2429" s="19">
        <v>28</v>
      </c>
      <c r="F2429" s="19">
        <v>18</v>
      </c>
      <c r="G2429" s="19">
        <v>4</v>
      </c>
      <c r="H2429" s="19">
        <v>2</v>
      </c>
      <c r="I2429" s="19">
        <v>3</v>
      </c>
      <c r="J2429" s="19">
        <v>5</v>
      </c>
      <c r="K2429" s="20">
        <f>ROUND(1+(SUMPRODUCT(INDEX(CachTinhDiem!$B$8:$E$11,MATCH($B2429,CachTinhDiem!$A$8:$A$11,0),0),$G2429:$J2429)-1)*9/4,1)</f>
        <v>5.7</v>
      </c>
      <c r="L2429" s="20">
        <f>ROUND(1+(INDEX(CachTinhDiem!$B$15:$E$20,MATCH($C2429,CachTinhDiem!$A$15:$A$20,0),MATCH($B2429,CachTinhDiem!$B$14:$E$14,0))-1)*9/4,1)</f>
        <v>3.3</v>
      </c>
      <c r="M2429" s="19">
        <f t="shared" si="37"/>
        <v>0</v>
      </c>
      <c r="N2429" s="23">
        <f>MAX(0,1-M2429*CachTinhDiem!$B$25)</f>
        <v>1</v>
      </c>
      <c r="O2429" s="20">
        <f>ROUND((CachTinhDiem!$B$23*K2429+CachTinhDiem!$B$24*L2429)*N2429,1)</f>
        <v>5</v>
      </c>
      <c r="P2429" s="19" t="s">
        <v>3227</v>
      </c>
    </row>
    <row r="2430" spans="1:16" ht="15" customHeight="1" x14ac:dyDescent="0.35">
      <c r="A2430" s="18" t="s">
        <v>2502</v>
      </c>
      <c r="B2430" s="18" t="s">
        <v>3228</v>
      </c>
      <c r="C2430" s="18" t="s">
        <v>103</v>
      </c>
      <c r="D2430" s="19">
        <v>19</v>
      </c>
      <c r="E2430" s="19">
        <v>34</v>
      </c>
      <c r="F2430" s="19">
        <v>29</v>
      </c>
      <c r="G2430" s="19">
        <v>2</v>
      </c>
      <c r="H2430" s="19">
        <v>3</v>
      </c>
      <c r="I2430" s="19">
        <v>1</v>
      </c>
      <c r="J2430" s="19">
        <v>5</v>
      </c>
      <c r="K2430" s="20">
        <f>ROUND(1+(SUMPRODUCT(INDEX(CachTinhDiem!$B$8:$E$11,MATCH($B2430,CachTinhDiem!$A$8:$A$11,0),0),$G2430:$J2430)-1)*9/4,1)</f>
        <v>7.3</v>
      </c>
      <c r="L2430" s="20">
        <f>ROUND(1+(INDEX(CachTinhDiem!$B$15:$E$20,MATCH($C2430,CachTinhDiem!$A$15:$A$20,0),MATCH($B2430,CachTinhDiem!$B$14:$E$14,0))-1)*9/4,1)</f>
        <v>10</v>
      </c>
      <c r="M2430" s="19">
        <f t="shared" si="37"/>
        <v>0</v>
      </c>
      <c r="N2430" s="23">
        <f>MAX(0,1-M2430*CachTinhDiem!$B$25)</f>
        <v>1</v>
      </c>
      <c r="O2430" s="20">
        <f>ROUND((CachTinhDiem!$B$23*K2430+CachTinhDiem!$B$24*L2430)*N2430,1)</f>
        <v>8.1</v>
      </c>
      <c r="P2430" s="19" t="s">
        <v>3227</v>
      </c>
    </row>
    <row r="2431" spans="1:16" ht="15" customHeight="1" x14ac:dyDescent="0.35">
      <c r="A2431" s="18" t="s">
        <v>3198</v>
      </c>
      <c r="B2431" s="18" t="s">
        <v>3224</v>
      </c>
      <c r="C2431" s="18" t="s">
        <v>103</v>
      </c>
      <c r="D2431" s="19">
        <v>22</v>
      </c>
      <c r="E2431" s="19">
        <v>40</v>
      </c>
      <c r="F2431" s="19">
        <v>13</v>
      </c>
      <c r="G2431" s="19">
        <v>2</v>
      </c>
      <c r="H2431" s="19">
        <v>4</v>
      </c>
      <c r="I2431" s="19">
        <v>3</v>
      </c>
      <c r="J2431" s="19">
        <v>3</v>
      </c>
      <c r="K2431" s="20">
        <f>ROUND(1+(SUMPRODUCT(INDEX(CachTinhDiem!$B$8:$E$11,MATCH($B2431,CachTinhDiem!$A$8:$A$11,0),0),$G2431:$J2431)-1)*9/4,1)</f>
        <v>5.5</v>
      </c>
      <c r="L2431" s="20">
        <f>ROUND(1+(INDEX(CachTinhDiem!$B$15:$E$20,MATCH($C2431,CachTinhDiem!$A$15:$A$20,0),MATCH($B2431,CachTinhDiem!$B$14:$E$14,0))-1)*9/4,1)</f>
        <v>3.3</v>
      </c>
      <c r="M2431" s="19">
        <f t="shared" si="37"/>
        <v>9</v>
      </c>
      <c r="N2431" s="23">
        <f>MAX(0,1-M2431*CachTinhDiem!$B$25)</f>
        <v>9.9999999999999978E-2</v>
      </c>
      <c r="O2431" s="20">
        <f>ROUND((CachTinhDiem!$B$23*K2431+CachTinhDiem!$B$24*L2431)*N2431,1)</f>
        <v>0.5</v>
      </c>
      <c r="P2431" s="19" t="s">
        <v>3225</v>
      </c>
    </row>
    <row r="2432" spans="1:16" ht="15" customHeight="1" x14ac:dyDescent="0.35">
      <c r="A2432" s="18" t="s">
        <v>1130</v>
      </c>
      <c r="B2432" s="18" t="s">
        <v>3229</v>
      </c>
      <c r="C2432" s="18" t="s">
        <v>90</v>
      </c>
      <c r="D2432" s="19">
        <v>5</v>
      </c>
      <c r="E2432" s="19">
        <v>19</v>
      </c>
      <c r="F2432" s="19">
        <v>14</v>
      </c>
      <c r="G2432" s="19">
        <v>4</v>
      </c>
      <c r="H2432" s="19">
        <v>1</v>
      </c>
      <c r="I2432" s="19">
        <v>3</v>
      </c>
      <c r="J2432" s="19">
        <v>3</v>
      </c>
      <c r="K2432" s="20">
        <f>ROUND(1+(SUMPRODUCT(INDEX(CachTinhDiem!$B$8:$E$11,MATCH($B2432,CachTinhDiem!$A$8:$A$11,0),0),$G2432:$J2432)-1)*9/4,1)</f>
        <v>4.4000000000000004</v>
      </c>
      <c r="L2432" s="20">
        <f>ROUND(1+(INDEX(CachTinhDiem!$B$15:$E$20,MATCH($C2432,CachTinhDiem!$A$15:$A$20,0),MATCH($B2432,CachTinhDiem!$B$14:$E$14,0))-1)*9/4,1)</f>
        <v>7.8</v>
      </c>
      <c r="M2432" s="19">
        <f t="shared" si="37"/>
        <v>0</v>
      </c>
      <c r="N2432" s="23">
        <f>MAX(0,1-M2432*CachTinhDiem!$B$25)</f>
        <v>1</v>
      </c>
      <c r="O2432" s="20">
        <f>ROUND((CachTinhDiem!$B$23*K2432+CachTinhDiem!$B$24*L2432)*N2432,1)</f>
        <v>5.4</v>
      </c>
      <c r="P2432" s="19" t="s">
        <v>3227</v>
      </c>
    </row>
    <row r="2433" spans="1:16" ht="15" customHeight="1" x14ac:dyDescent="0.35">
      <c r="A2433" s="18" t="s">
        <v>448</v>
      </c>
      <c r="B2433" s="18" t="s">
        <v>3229</v>
      </c>
      <c r="C2433" s="18" t="s">
        <v>115</v>
      </c>
      <c r="D2433" s="19">
        <v>9</v>
      </c>
      <c r="E2433" s="19">
        <v>25</v>
      </c>
      <c r="F2433" s="19">
        <v>17</v>
      </c>
      <c r="G2433" s="19">
        <v>3</v>
      </c>
      <c r="H2433" s="19">
        <v>3</v>
      </c>
      <c r="I2433" s="19">
        <v>4</v>
      </c>
      <c r="J2433" s="19">
        <v>2</v>
      </c>
      <c r="K2433" s="20">
        <f>ROUND(1+(SUMPRODUCT(INDEX(CachTinhDiem!$B$8:$E$11,MATCH($B2433,CachTinhDiem!$A$8:$A$11,0),0),$G2433:$J2433)-1)*9/4,1)</f>
        <v>5.5</v>
      </c>
      <c r="L2433" s="20">
        <f>ROUND(1+(INDEX(CachTinhDiem!$B$15:$E$20,MATCH($C2433,CachTinhDiem!$A$15:$A$20,0),MATCH($B2433,CachTinhDiem!$B$14:$E$14,0))-1)*9/4,1)</f>
        <v>10</v>
      </c>
      <c r="M2433" s="19">
        <f t="shared" si="37"/>
        <v>0</v>
      </c>
      <c r="N2433" s="23">
        <f>MAX(0,1-M2433*CachTinhDiem!$B$25)</f>
        <v>1</v>
      </c>
      <c r="O2433" s="20">
        <f>ROUND((CachTinhDiem!$B$23*K2433+CachTinhDiem!$B$24*L2433)*N2433,1)</f>
        <v>6.9</v>
      </c>
      <c r="P2433" s="19" t="s">
        <v>3225</v>
      </c>
    </row>
    <row r="2434" spans="1:16" ht="15" customHeight="1" x14ac:dyDescent="0.35">
      <c r="A2434" s="18" t="s">
        <v>806</v>
      </c>
      <c r="B2434" s="18" t="s">
        <v>3226</v>
      </c>
      <c r="C2434" s="18" t="s">
        <v>110</v>
      </c>
      <c r="D2434" s="19">
        <v>5</v>
      </c>
      <c r="E2434" s="19">
        <v>15</v>
      </c>
      <c r="F2434" s="19">
        <v>11</v>
      </c>
      <c r="G2434" s="19">
        <v>4</v>
      </c>
      <c r="H2434" s="19">
        <v>1</v>
      </c>
      <c r="I2434" s="19">
        <v>2</v>
      </c>
      <c r="J2434" s="19">
        <v>4</v>
      </c>
      <c r="K2434" s="20">
        <f>ROUND(1+(SUMPRODUCT(INDEX(CachTinhDiem!$B$8:$E$11,MATCH($B2434,CachTinhDiem!$A$8:$A$11,0),0),$G2434:$J2434)-1)*9/4,1)</f>
        <v>3.5</v>
      </c>
      <c r="L2434" s="20">
        <f>ROUND(1+(INDEX(CachTinhDiem!$B$15:$E$20,MATCH($C2434,CachTinhDiem!$A$15:$A$20,0),MATCH($B2434,CachTinhDiem!$B$14:$E$14,0))-1)*9/4,1)</f>
        <v>5.5</v>
      </c>
      <c r="M2434" s="19">
        <f t="shared" ref="M2434:M2497" si="38">MAX(0,$D2434-$F2434,$F2434-$E2434)</f>
        <v>0</v>
      </c>
      <c r="N2434" s="23">
        <f>MAX(0,1-M2434*CachTinhDiem!$B$25)</f>
        <v>1</v>
      </c>
      <c r="O2434" s="20">
        <f>ROUND((CachTinhDiem!$B$23*K2434+CachTinhDiem!$B$24*L2434)*N2434,1)</f>
        <v>4.0999999999999996</v>
      </c>
      <c r="P2434" s="19" t="s">
        <v>3227</v>
      </c>
    </row>
    <row r="2435" spans="1:16" ht="15" customHeight="1" x14ac:dyDescent="0.35">
      <c r="A2435" s="18" t="s">
        <v>830</v>
      </c>
      <c r="B2435" s="18" t="s">
        <v>3229</v>
      </c>
      <c r="C2435" s="18" t="s">
        <v>90</v>
      </c>
      <c r="D2435" s="19">
        <v>8</v>
      </c>
      <c r="E2435" s="19">
        <v>22</v>
      </c>
      <c r="F2435" s="19">
        <v>14</v>
      </c>
      <c r="G2435" s="19">
        <v>4</v>
      </c>
      <c r="H2435" s="19">
        <v>3</v>
      </c>
      <c r="I2435" s="19">
        <v>3</v>
      </c>
      <c r="J2435" s="19">
        <v>3</v>
      </c>
      <c r="K2435" s="20">
        <f>ROUND(1+(SUMPRODUCT(INDEX(CachTinhDiem!$B$8:$E$11,MATCH($B2435,CachTinhDiem!$A$8:$A$11,0),0),$G2435:$J2435)-1)*9/4,1)</f>
        <v>5.7</v>
      </c>
      <c r="L2435" s="20">
        <f>ROUND(1+(INDEX(CachTinhDiem!$B$15:$E$20,MATCH($C2435,CachTinhDiem!$A$15:$A$20,0),MATCH($B2435,CachTinhDiem!$B$14:$E$14,0))-1)*9/4,1)</f>
        <v>7.8</v>
      </c>
      <c r="M2435" s="19">
        <f t="shared" si="38"/>
        <v>0</v>
      </c>
      <c r="N2435" s="23">
        <f>MAX(0,1-M2435*CachTinhDiem!$B$25)</f>
        <v>1</v>
      </c>
      <c r="O2435" s="20">
        <f>ROUND((CachTinhDiem!$B$23*K2435+CachTinhDiem!$B$24*L2435)*N2435,1)</f>
        <v>6.3</v>
      </c>
      <c r="P2435" s="19" t="s">
        <v>3225</v>
      </c>
    </row>
    <row r="2436" spans="1:16" ht="15" customHeight="1" x14ac:dyDescent="0.35">
      <c r="A2436" s="18" t="s">
        <v>666</v>
      </c>
      <c r="B2436" s="18" t="s">
        <v>3229</v>
      </c>
      <c r="C2436" s="18" t="s">
        <v>110</v>
      </c>
      <c r="D2436" s="19">
        <v>18</v>
      </c>
      <c r="E2436" s="19">
        <v>35</v>
      </c>
      <c r="F2436" s="19">
        <v>25</v>
      </c>
      <c r="G2436" s="19">
        <v>2</v>
      </c>
      <c r="H2436" s="19">
        <v>4</v>
      </c>
      <c r="I2436" s="19">
        <v>2</v>
      </c>
      <c r="J2436" s="19">
        <v>5</v>
      </c>
      <c r="K2436" s="20">
        <f>ROUND(1+(SUMPRODUCT(INDEX(CachTinhDiem!$B$8:$E$11,MATCH($B2436,CachTinhDiem!$A$8:$A$11,0),0),$G2436:$J2436)-1)*9/4,1)</f>
        <v>6.6</v>
      </c>
      <c r="L2436" s="20">
        <f>ROUND(1+(INDEX(CachTinhDiem!$B$15:$E$20,MATCH($C2436,CachTinhDiem!$A$15:$A$20,0),MATCH($B2436,CachTinhDiem!$B$14:$E$14,0))-1)*9/4,1)</f>
        <v>7.8</v>
      </c>
      <c r="M2436" s="19">
        <f t="shared" si="38"/>
        <v>0</v>
      </c>
      <c r="N2436" s="23">
        <f>MAX(0,1-M2436*CachTinhDiem!$B$25)</f>
        <v>1</v>
      </c>
      <c r="O2436" s="20">
        <f>ROUND((CachTinhDiem!$B$23*K2436+CachTinhDiem!$B$24*L2436)*N2436,1)</f>
        <v>7</v>
      </c>
      <c r="P2436" s="19" t="s">
        <v>3227</v>
      </c>
    </row>
    <row r="2437" spans="1:16" ht="15" customHeight="1" x14ac:dyDescent="0.35">
      <c r="A2437" s="18" t="s">
        <v>1944</v>
      </c>
      <c r="B2437" s="18" t="s">
        <v>3229</v>
      </c>
      <c r="C2437" s="18" t="s">
        <v>110</v>
      </c>
      <c r="D2437" s="19">
        <v>18</v>
      </c>
      <c r="E2437" s="19">
        <v>36</v>
      </c>
      <c r="F2437" s="19">
        <v>31</v>
      </c>
      <c r="G2437" s="19">
        <v>2</v>
      </c>
      <c r="H2437" s="19">
        <v>4</v>
      </c>
      <c r="I2437" s="19">
        <v>2</v>
      </c>
      <c r="J2437" s="19">
        <v>4</v>
      </c>
      <c r="K2437" s="20">
        <f>ROUND(1+(SUMPRODUCT(INDEX(CachTinhDiem!$B$8:$E$11,MATCH($B2437,CachTinhDiem!$A$8:$A$11,0),0),$G2437:$J2437)-1)*9/4,1)</f>
        <v>6</v>
      </c>
      <c r="L2437" s="20">
        <f>ROUND(1+(INDEX(CachTinhDiem!$B$15:$E$20,MATCH($C2437,CachTinhDiem!$A$15:$A$20,0),MATCH($B2437,CachTinhDiem!$B$14:$E$14,0))-1)*9/4,1)</f>
        <v>7.8</v>
      </c>
      <c r="M2437" s="19">
        <f t="shared" si="38"/>
        <v>0</v>
      </c>
      <c r="N2437" s="23">
        <f>MAX(0,1-M2437*CachTinhDiem!$B$25)</f>
        <v>1</v>
      </c>
      <c r="O2437" s="20">
        <f>ROUND((CachTinhDiem!$B$23*K2437+CachTinhDiem!$B$24*L2437)*N2437,1)</f>
        <v>6.5</v>
      </c>
      <c r="P2437" s="19" t="s">
        <v>3227</v>
      </c>
    </row>
    <row r="2438" spans="1:16" ht="15" customHeight="1" x14ac:dyDescent="0.35">
      <c r="A2438" s="18" t="s">
        <v>2726</v>
      </c>
      <c r="B2438" s="18" t="s">
        <v>3229</v>
      </c>
      <c r="C2438" s="18" t="s">
        <v>90</v>
      </c>
      <c r="D2438" s="19">
        <v>5</v>
      </c>
      <c r="E2438" s="19">
        <v>19</v>
      </c>
      <c r="F2438" s="19">
        <v>28</v>
      </c>
      <c r="G2438" s="19">
        <v>4</v>
      </c>
      <c r="H2438" s="19">
        <v>1</v>
      </c>
      <c r="I2438" s="19">
        <v>2</v>
      </c>
      <c r="J2438" s="19">
        <v>3</v>
      </c>
      <c r="K2438" s="20">
        <f>ROUND(1+(SUMPRODUCT(INDEX(CachTinhDiem!$B$8:$E$11,MATCH($B2438,CachTinhDiem!$A$8:$A$11,0),0),$G2438:$J2438)-1)*9/4,1)</f>
        <v>3.7</v>
      </c>
      <c r="L2438" s="20">
        <f>ROUND(1+(INDEX(CachTinhDiem!$B$15:$E$20,MATCH($C2438,CachTinhDiem!$A$15:$A$20,0),MATCH($B2438,CachTinhDiem!$B$14:$E$14,0))-1)*9/4,1)</f>
        <v>7.8</v>
      </c>
      <c r="M2438" s="19">
        <f t="shared" si="38"/>
        <v>9</v>
      </c>
      <c r="N2438" s="23">
        <f>MAX(0,1-M2438*CachTinhDiem!$B$25)</f>
        <v>9.9999999999999978E-2</v>
      </c>
      <c r="O2438" s="20">
        <f>ROUND((CachTinhDiem!$B$23*K2438+CachTinhDiem!$B$24*L2438)*N2438,1)</f>
        <v>0.5</v>
      </c>
      <c r="P2438" s="19" t="s">
        <v>3227</v>
      </c>
    </row>
    <row r="2439" spans="1:16" ht="15" customHeight="1" x14ac:dyDescent="0.35">
      <c r="A2439" s="18" t="s">
        <v>2525</v>
      </c>
      <c r="B2439" s="18" t="s">
        <v>3228</v>
      </c>
      <c r="C2439" s="18" t="s">
        <v>138</v>
      </c>
      <c r="D2439" s="19">
        <v>7</v>
      </c>
      <c r="E2439" s="19">
        <v>40</v>
      </c>
      <c r="F2439" s="19">
        <v>13</v>
      </c>
      <c r="G2439" s="19">
        <v>3</v>
      </c>
      <c r="H2439" s="19">
        <v>5</v>
      </c>
      <c r="I2439" s="19">
        <v>5</v>
      </c>
      <c r="J2439" s="19">
        <v>2</v>
      </c>
      <c r="K2439" s="20">
        <f>ROUND(1+(SUMPRODUCT(INDEX(CachTinhDiem!$B$8:$E$11,MATCH($B2439,CachTinhDiem!$A$8:$A$11,0),0),$G2439:$J2439)-1)*9/4,1)</f>
        <v>6</v>
      </c>
      <c r="L2439" s="20">
        <f>ROUND(1+(INDEX(CachTinhDiem!$B$15:$E$20,MATCH($C2439,CachTinhDiem!$A$15:$A$20,0),MATCH($B2439,CachTinhDiem!$B$14:$E$14,0))-1)*9/4,1)</f>
        <v>1</v>
      </c>
      <c r="M2439" s="19">
        <f t="shared" si="38"/>
        <v>0</v>
      </c>
      <c r="N2439" s="23">
        <f>MAX(0,1-M2439*CachTinhDiem!$B$25)</f>
        <v>1</v>
      </c>
      <c r="O2439" s="20">
        <f>ROUND((CachTinhDiem!$B$23*K2439+CachTinhDiem!$B$24*L2439)*N2439,1)</f>
        <v>4.5</v>
      </c>
      <c r="P2439" s="19" t="s">
        <v>3227</v>
      </c>
    </row>
    <row r="2440" spans="1:16" ht="15" customHeight="1" x14ac:dyDescent="0.35">
      <c r="A2440" s="18" t="s">
        <v>1294</v>
      </c>
      <c r="B2440" s="18" t="s">
        <v>3229</v>
      </c>
      <c r="C2440" s="18" t="s">
        <v>115</v>
      </c>
      <c r="D2440" s="19">
        <v>5</v>
      </c>
      <c r="E2440" s="19">
        <v>17</v>
      </c>
      <c r="F2440" s="19">
        <v>37</v>
      </c>
      <c r="G2440" s="19">
        <v>3</v>
      </c>
      <c r="H2440" s="19">
        <v>2</v>
      </c>
      <c r="I2440" s="19">
        <v>4</v>
      </c>
      <c r="J2440" s="19">
        <v>2</v>
      </c>
      <c r="K2440" s="20">
        <f>ROUND(1+(SUMPRODUCT(INDEX(CachTinhDiem!$B$8:$E$11,MATCH($B2440,CachTinhDiem!$A$8:$A$11,0),0),$G2440:$J2440)-1)*9/4,1)</f>
        <v>4.8</v>
      </c>
      <c r="L2440" s="20">
        <f>ROUND(1+(INDEX(CachTinhDiem!$B$15:$E$20,MATCH($C2440,CachTinhDiem!$A$15:$A$20,0),MATCH($B2440,CachTinhDiem!$B$14:$E$14,0))-1)*9/4,1)</f>
        <v>10</v>
      </c>
      <c r="M2440" s="19">
        <f t="shared" si="38"/>
        <v>20</v>
      </c>
      <c r="N2440" s="23">
        <f>MAX(0,1-M2440*CachTinhDiem!$B$25)</f>
        <v>0</v>
      </c>
      <c r="O2440" s="20">
        <f>ROUND((CachTinhDiem!$B$23*K2440+CachTinhDiem!$B$24*L2440)*N2440,1)</f>
        <v>0</v>
      </c>
      <c r="P2440" s="19" t="s">
        <v>3227</v>
      </c>
    </row>
    <row r="2441" spans="1:16" ht="15" customHeight="1" x14ac:dyDescent="0.35">
      <c r="A2441" s="18" t="s">
        <v>2088</v>
      </c>
      <c r="B2441" s="18" t="s">
        <v>3229</v>
      </c>
      <c r="C2441" s="18" t="s">
        <v>103</v>
      </c>
      <c r="D2441" s="19">
        <v>14</v>
      </c>
      <c r="E2441" s="19">
        <v>34</v>
      </c>
      <c r="F2441" s="19">
        <v>24</v>
      </c>
      <c r="G2441" s="19">
        <v>2</v>
      </c>
      <c r="H2441" s="19">
        <v>4</v>
      </c>
      <c r="I2441" s="19">
        <v>3</v>
      </c>
      <c r="J2441" s="19">
        <v>4</v>
      </c>
      <c r="K2441" s="20">
        <f>ROUND(1+(SUMPRODUCT(INDEX(CachTinhDiem!$B$8:$E$11,MATCH($B2441,CachTinhDiem!$A$8:$A$11,0),0),$G2441:$J2441)-1)*9/4,1)</f>
        <v>6.6</v>
      </c>
      <c r="L2441" s="20">
        <f>ROUND(1+(INDEX(CachTinhDiem!$B$15:$E$20,MATCH($C2441,CachTinhDiem!$A$15:$A$20,0),MATCH($B2441,CachTinhDiem!$B$14:$E$14,0))-1)*9/4,1)</f>
        <v>7.8</v>
      </c>
      <c r="M2441" s="19">
        <f t="shared" si="38"/>
        <v>0</v>
      </c>
      <c r="N2441" s="23">
        <f>MAX(0,1-M2441*CachTinhDiem!$B$25)</f>
        <v>1</v>
      </c>
      <c r="O2441" s="20">
        <f>ROUND((CachTinhDiem!$B$23*K2441+CachTinhDiem!$B$24*L2441)*N2441,1)</f>
        <v>7</v>
      </c>
      <c r="P2441" s="19" t="s">
        <v>3227</v>
      </c>
    </row>
    <row r="2442" spans="1:16" ht="15" customHeight="1" x14ac:dyDescent="0.35">
      <c r="A2442" s="18" t="s">
        <v>1347</v>
      </c>
      <c r="B2442" s="18" t="s">
        <v>3229</v>
      </c>
      <c r="C2442" s="18" t="s">
        <v>103</v>
      </c>
      <c r="D2442" s="19">
        <v>9</v>
      </c>
      <c r="E2442" s="19">
        <v>26</v>
      </c>
      <c r="F2442" s="19">
        <v>10</v>
      </c>
      <c r="G2442" s="19">
        <v>4</v>
      </c>
      <c r="H2442" s="19">
        <v>2</v>
      </c>
      <c r="I2442" s="19">
        <v>3</v>
      </c>
      <c r="J2442" s="19">
        <v>5</v>
      </c>
      <c r="K2442" s="20">
        <f>ROUND(1+(SUMPRODUCT(INDEX(CachTinhDiem!$B$8:$E$11,MATCH($B2442,CachTinhDiem!$A$8:$A$11,0),0),$G2442:$J2442)-1)*9/4,1)</f>
        <v>6.4</v>
      </c>
      <c r="L2442" s="20">
        <f>ROUND(1+(INDEX(CachTinhDiem!$B$15:$E$20,MATCH($C2442,CachTinhDiem!$A$15:$A$20,0),MATCH($B2442,CachTinhDiem!$B$14:$E$14,0))-1)*9/4,1)</f>
        <v>7.8</v>
      </c>
      <c r="M2442" s="19">
        <f t="shared" si="38"/>
        <v>0</v>
      </c>
      <c r="N2442" s="23">
        <f>MAX(0,1-M2442*CachTinhDiem!$B$25)</f>
        <v>1</v>
      </c>
      <c r="O2442" s="20">
        <f>ROUND((CachTinhDiem!$B$23*K2442+CachTinhDiem!$B$24*L2442)*N2442,1)</f>
        <v>6.8</v>
      </c>
      <c r="P2442" s="19" t="s">
        <v>3227</v>
      </c>
    </row>
    <row r="2443" spans="1:16" ht="15" customHeight="1" x14ac:dyDescent="0.35">
      <c r="A2443" s="18" t="s">
        <v>2849</v>
      </c>
      <c r="B2443" s="18" t="s">
        <v>3228</v>
      </c>
      <c r="C2443" s="18" t="s">
        <v>115</v>
      </c>
      <c r="D2443" s="19">
        <v>12</v>
      </c>
      <c r="E2443" s="19">
        <v>34</v>
      </c>
      <c r="F2443" s="19">
        <v>37</v>
      </c>
      <c r="G2443" s="19">
        <v>3</v>
      </c>
      <c r="H2443" s="19">
        <v>2</v>
      </c>
      <c r="I2443" s="19">
        <v>5</v>
      </c>
      <c r="J2443" s="19">
        <v>3</v>
      </c>
      <c r="K2443" s="20">
        <f>ROUND(1+(SUMPRODUCT(INDEX(CachTinhDiem!$B$8:$E$11,MATCH($B2443,CachTinhDiem!$A$8:$A$11,0),0),$G2443:$J2443)-1)*9/4,1)</f>
        <v>6</v>
      </c>
      <c r="L2443" s="20">
        <f>ROUND(1+(INDEX(CachTinhDiem!$B$15:$E$20,MATCH($C2443,CachTinhDiem!$A$15:$A$20,0),MATCH($B2443,CachTinhDiem!$B$14:$E$14,0))-1)*9/4,1)</f>
        <v>5.5</v>
      </c>
      <c r="M2443" s="19">
        <f t="shared" si="38"/>
        <v>3</v>
      </c>
      <c r="N2443" s="23">
        <f>MAX(0,1-M2443*CachTinhDiem!$B$25)</f>
        <v>0.7</v>
      </c>
      <c r="O2443" s="20">
        <f>ROUND((CachTinhDiem!$B$23*K2443+CachTinhDiem!$B$24*L2443)*N2443,1)</f>
        <v>4.0999999999999996</v>
      </c>
      <c r="P2443" s="19" t="s">
        <v>3227</v>
      </c>
    </row>
    <row r="2444" spans="1:16" ht="15" customHeight="1" x14ac:dyDescent="0.35">
      <c r="A2444" s="18" t="s">
        <v>2334</v>
      </c>
      <c r="B2444" s="18" t="s">
        <v>3228</v>
      </c>
      <c r="C2444" s="18" t="s">
        <v>150</v>
      </c>
      <c r="D2444" s="19">
        <v>24</v>
      </c>
      <c r="E2444" s="19">
        <v>37</v>
      </c>
      <c r="F2444" s="19">
        <v>39</v>
      </c>
      <c r="G2444" s="19">
        <v>1</v>
      </c>
      <c r="H2444" s="19">
        <v>5</v>
      </c>
      <c r="I2444" s="19">
        <v>2</v>
      </c>
      <c r="J2444" s="19">
        <v>3</v>
      </c>
      <c r="K2444" s="20">
        <f>ROUND(1+(SUMPRODUCT(INDEX(CachTinhDiem!$B$8:$E$11,MATCH($B2444,CachTinhDiem!$A$8:$A$11,0),0),$G2444:$J2444)-1)*9/4,1)</f>
        <v>6</v>
      </c>
      <c r="L2444" s="20">
        <f>ROUND(1+(INDEX(CachTinhDiem!$B$15:$E$20,MATCH($C2444,CachTinhDiem!$A$15:$A$20,0),MATCH($B2444,CachTinhDiem!$B$14:$E$14,0))-1)*9/4,1)</f>
        <v>5.5</v>
      </c>
      <c r="M2444" s="19">
        <f t="shared" si="38"/>
        <v>2</v>
      </c>
      <c r="N2444" s="23">
        <f>MAX(0,1-M2444*CachTinhDiem!$B$25)</f>
        <v>0.8</v>
      </c>
      <c r="O2444" s="20">
        <f>ROUND((CachTinhDiem!$B$23*K2444+CachTinhDiem!$B$24*L2444)*N2444,1)</f>
        <v>4.7</v>
      </c>
      <c r="P2444" s="19" t="s">
        <v>3227</v>
      </c>
    </row>
    <row r="2445" spans="1:16" ht="15" customHeight="1" x14ac:dyDescent="0.35">
      <c r="A2445" s="18" t="s">
        <v>950</v>
      </c>
      <c r="B2445" s="18" t="s">
        <v>3224</v>
      </c>
      <c r="C2445" s="18" t="s">
        <v>115</v>
      </c>
      <c r="D2445" s="19">
        <v>18</v>
      </c>
      <c r="E2445" s="19">
        <v>33</v>
      </c>
      <c r="F2445" s="19">
        <v>24</v>
      </c>
      <c r="G2445" s="19">
        <v>2</v>
      </c>
      <c r="H2445" s="19">
        <v>4</v>
      </c>
      <c r="I2445" s="19">
        <v>3</v>
      </c>
      <c r="J2445" s="19">
        <v>3</v>
      </c>
      <c r="K2445" s="20">
        <f>ROUND(1+(SUMPRODUCT(INDEX(CachTinhDiem!$B$8:$E$11,MATCH($B2445,CachTinhDiem!$A$8:$A$11,0),0),$G2445:$J2445)-1)*9/4,1)</f>
        <v>5.5</v>
      </c>
      <c r="L2445" s="20">
        <f>ROUND(1+(INDEX(CachTinhDiem!$B$15:$E$20,MATCH($C2445,CachTinhDiem!$A$15:$A$20,0),MATCH($B2445,CachTinhDiem!$B$14:$E$14,0))-1)*9/4,1)</f>
        <v>7.8</v>
      </c>
      <c r="M2445" s="19">
        <f t="shared" si="38"/>
        <v>0</v>
      </c>
      <c r="N2445" s="23">
        <f>MAX(0,1-M2445*CachTinhDiem!$B$25)</f>
        <v>1</v>
      </c>
      <c r="O2445" s="20">
        <f>ROUND((CachTinhDiem!$B$23*K2445+CachTinhDiem!$B$24*L2445)*N2445,1)</f>
        <v>6.2</v>
      </c>
      <c r="P2445" s="19" t="s">
        <v>3227</v>
      </c>
    </row>
    <row r="2446" spans="1:16" ht="15" customHeight="1" x14ac:dyDescent="0.35">
      <c r="A2446" s="18" t="s">
        <v>2821</v>
      </c>
      <c r="B2446" s="18" t="s">
        <v>3229</v>
      </c>
      <c r="C2446" s="18" t="s">
        <v>103</v>
      </c>
      <c r="D2446" s="19">
        <v>15</v>
      </c>
      <c r="E2446" s="19">
        <v>34</v>
      </c>
      <c r="F2446" s="19">
        <v>38</v>
      </c>
      <c r="G2446" s="19">
        <v>2</v>
      </c>
      <c r="H2446" s="19">
        <v>1</v>
      </c>
      <c r="I2446" s="19">
        <v>4</v>
      </c>
      <c r="J2446" s="19">
        <v>4</v>
      </c>
      <c r="K2446" s="20">
        <f>ROUND(1+(SUMPRODUCT(INDEX(CachTinhDiem!$B$8:$E$11,MATCH($B2446,CachTinhDiem!$A$8:$A$11,0),0),$G2446:$J2446)-1)*9/4,1)</f>
        <v>5.3</v>
      </c>
      <c r="L2446" s="20">
        <f>ROUND(1+(INDEX(CachTinhDiem!$B$15:$E$20,MATCH($C2446,CachTinhDiem!$A$15:$A$20,0),MATCH($B2446,CachTinhDiem!$B$14:$E$14,0))-1)*9/4,1)</f>
        <v>7.8</v>
      </c>
      <c r="M2446" s="19">
        <f t="shared" si="38"/>
        <v>4</v>
      </c>
      <c r="N2446" s="23">
        <f>MAX(0,1-M2446*CachTinhDiem!$B$25)</f>
        <v>0.6</v>
      </c>
      <c r="O2446" s="20">
        <f>ROUND((CachTinhDiem!$B$23*K2446+CachTinhDiem!$B$24*L2446)*N2446,1)</f>
        <v>3.6</v>
      </c>
      <c r="P2446" s="19" t="s">
        <v>3227</v>
      </c>
    </row>
    <row r="2447" spans="1:16" ht="15" customHeight="1" x14ac:dyDescent="0.35">
      <c r="A2447" s="18" t="s">
        <v>1284</v>
      </c>
      <c r="B2447" s="18" t="s">
        <v>3229</v>
      </c>
      <c r="C2447" s="18" t="s">
        <v>138</v>
      </c>
      <c r="D2447" s="19">
        <v>13</v>
      </c>
      <c r="E2447" s="19">
        <v>26</v>
      </c>
      <c r="F2447" s="19">
        <v>38</v>
      </c>
      <c r="G2447" s="19">
        <v>2</v>
      </c>
      <c r="H2447" s="19">
        <v>3</v>
      </c>
      <c r="I2447" s="19">
        <v>5</v>
      </c>
      <c r="J2447" s="19">
        <v>3</v>
      </c>
      <c r="K2447" s="20">
        <f>ROUND(1+(SUMPRODUCT(INDEX(CachTinhDiem!$B$8:$E$11,MATCH($B2447,CachTinhDiem!$A$8:$A$11,0),0),$G2447:$J2447)-1)*9/4,1)</f>
        <v>6.6</v>
      </c>
      <c r="L2447" s="20">
        <f>ROUND(1+(INDEX(CachTinhDiem!$B$15:$E$20,MATCH($C2447,CachTinhDiem!$A$15:$A$20,0),MATCH($B2447,CachTinhDiem!$B$14:$E$14,0))-1)*9/4,1)</f>
        <v>7.8</v>
      </c>
      <c r="M2447" s="19">
        <f t="shared" si="38"/>
        <v>12</v>
      </c>
      <c r="N2447" s="23">
        <f>MAX(0,1-M2447*CachTinhDiem!$B$25)</f>
        <v>0</v>
      </c>
      <c r="O2447" s="20">
        <f>ROUND((CachTinhDiem!$B$23*K2447+CachTinhDiem!$B$24*L2447)*N2447,1)</f>
        <v>0</v>
      </c>
      <c r="P2447" s="19" t="s">
        <v>3227</v>
      </c>
    </row>
    <row r="2448" spans="1:16" ht="15" customHeight="1" x14ac:dyDescent="0.35">
      <c r="A2448" s="18" t="s">
        <v>854</v>
      </c>
      <c r="B2448" s="18" t="s">
        <v>3226</v>
      </c>
      <c r="C2448" s="18" t="s">
        <v>103</v>
      </c>
      <c r="D2448" s="19">
        <v>25</v>
      </c>
      <c r="E2448" s="19">
        <v>40</v>
      </c>
      <c r="F2448" s="19">
        <v>5</v>
      </c>
      <c r="G2448" s="19">
        <v>1</v>
      </c>
      <c r="H2448" s="19">
        <v>5</v>
      </c>
      <c r="I2448" s="19">
        <v>2</v>
      </c>
      <c r="J2448" s="19">
        <v>4</v>
      </c>
      <c r="K2448" s="20">
        <f>ROUND(1+(SUMPRODUCT(INDEX(CachTinhDiem!$B$8:$E$11,MATCH($B2448,CachTinhDiem!$A$8:$A$11,0),0),$G2448:$J2448)-1)*9/4,1)</f>
        <v>6.2</v>
      </c>
      <c r="L2448" s="20">
        <f>ROUND(1+(INDEX(CachTinhDiem!$B$15:$E$20,MATCH($C2448,CachTinhDiem!$A$15:$A$20,0),MATCH($B2448,CachTinhDiem!$B$14:$E$14,0))-1)*9/4,1)</f>
        <v>3.3</v>
      </c>
      <c r="M2448" s="19">
        <f t="shared" si="38"/>
        <v>20</v>
      </c>
      <c r="N2448" s="23">
        <f>MAX(0,1-M2448*CachTinhDiem!$B$25)</f>
        <v>0</v>
      </c>
      <c r="O2448" s="20">
        <f>ROUND((CachTinhDiem!$B$23*K2448+CachTinhDiem!$B$24*L2448)*N2448,1)</f>
        <v>0</v>
      </c>
      <c r="P2448" s="19" t="s">
        <v>3227</v>
      </c>
    </row>
    <row r="2449" spans="1:16" ht="15" customHeight="1" x14ac:dyDescent="0.35">
      <c r="A2449" s="18" t="s">
        <v>2414</v>
      </c>
      <c r="B2449" s="18" t="s">
        <v>3226</v>
      </c>
      <c r="C2449" s="18" t="s">
        <v>115</v>
      </c>
      <c r="D2449" s="19">
        <v>17</v>
      </c>
      <c r="E2449" s="19">
        <v>35</v>
      </c>
      <c r="F2449" s="19">
        <v>21</v>
      </c>
      <c r="G2449" s="19">
        <v>2</v>
      </c>
      <c r="H2449" s="19">
        <v>2</v>
      </c>
      <c r="I2449" s="19">
        <v>3</v>
      </c>
      <c r="J2449" s="19">
        <v>3</v>
      </c>
      <c r="K2449" s="20">
        <f>ROUND(1+(SUMPRODUCT(INDEX(CachTinhDiem!$B$8:$E$11,MATCH($B2449,CachTinhDiem!$A$8:$A$11,0),0),$G2449:$J2449)-1)*9/4,1)</f>
        <v>4.8</v>
      </c>
      <c r="L2449" s="20">
        <f>ROUND(1+(INDEX(CachTinhDiem!$B$15:$E$20,MATCH($C2449,CachTinhDiem!$A$15:$A$20,0),MATCH($B2449,CachTinhDiem!$B$14:$E$14,0))-1)*9/4,1)</f>
        <v>10</v>
      </c>
      <c r="M2449" s="19">
        <f t="shared" si="38"/>
        <v>0</v>
      </c>
      <c r="N2449" s="23">
        <f>MAX(0,1-M2449*CachTinhDiem!$B$25)</f>
        <v>1</v>
      </c>
      <c r="O2449" s="20">
        <f>ROUND((CachTinhDiem!$B$23*K2449+CachTinhDiem!$B$24*L2449)*N2449,1)</f>
        <v>6.4</v>
      </c>
      <c r="P2449" s="19" t="s">
        <v>3225</v>
      </c>
    </row>
    <row r="2450" spans="1:16" ht="15" customHeight="1" x14ac:dyDescent="0.35">
      <c r="A2450" s="18" t="s">
        <v>509</v>
      </c>
      <c r="B2450" s="18" t="s">
        <v>3229</v>
      </c>
      <c r="C2450" s="18" t="s">
        <v>90</v>
      </c>
      <c r="D2450" s="19">
        <v>10</v>
      </c>
      <c r="E2450" s="19">
        <v>25</v>
      </c>
      <c r="F2450" s="19">
        <v>28</v>
      </c>
      <c r="G2450" s="19">
        <v>3</v>
      </c>
      <c r="H2450" s="19">
        <v>3</v>
      </c>
      <c r="I2450" s="19">
        <v>3</v>
      </c>
      <c r="J2450" s="19">
        <v>1</v>
      </c>
      <c r="K2450" s="20">
        <f>ROUND(1+(SUMPRODUCT(INDEX(CachTinhDiem!$B$8:$E$11,MATCH($B2450,CachTinhDiem!$A$8:$A$11,0),0),$G2450:$J2450)-1)*9/4,1)</f>
        <v>4.2</v>
      </c>
      <c r="L2450" s="20">
        <f>ROUND(1+(INDEX(CachTinhDiem!$B$15:$E$20,MATCH($C2450,CachTinhDiem!$A$15:$A$20,0),MATCH($B2450,CachTinhDiem!$B$14:$E$14,0))-1)*9/4,1)</f>
        <v>7.8</v>
      </c>
      <c r="M2450" s="19">
        <f t="shared" si="38"/>
        <v>3</v>
      </c>
      <c r="N2450" s="23">
        <f>MAX(0,1-M2450*CachTinhDiem!$B$25)</f>
        <v>0.7</v>
      </c>
      <c r="O2450" s="20">
        <f>ROUND((CachTinhDiem!$B$23*K2450+CachTinhDiem!$B$24*L2450)*N2450,1)</f>
        <v>3.7</v>
      </c>
      <c r="P2450" s="19" t="s">
        <v>3227</v>
      </c>
    </row>
    <row r="2451" spans="1:16" ht="15" customHeight="1" x14ac:dyDescent="0.35">
      <c r="A2451" s="18" t="s">
        <v>2498</v>
      </c>
      <c r="B2451" s="18" t="s">
        <v>3229</v>
      </c>
      <c r="C2451" s="18" t="s">
        <v>103</v>
      </c>
      <c r="D2451" s="19">
        <v>19</v>
      </c>
      <c r="E2451" s="19">
        <v>35</v>
      </c>
      <c r="F2451" s="19">
        <v>18</v>
      </c>
      <c r="G2451" s="19">
        <v>2</v>
      </c>
      <c r="H2451" s="19">
        <v>4</v>
      </c>
      <c r="I2451" s="19">
        <v>2</v>
      </c>
      <c r="J2451" s="19">
        <v>5</v>
      </c>
      <c r="K2451" s="20">
        <f>ROUND(1+(SUMPRODUCT(INDEX(CachTinhDiem!$B$8:$E$11,MATCH($B2451,CachTinhDiem!$A$8:$A$11,0),0),$G2451:$J2451)-1)*9/4,1)</f>
        <v>6.6</v>
      </c>
      <c r="L2451" s="20">
        <f>ROUND(1+(INDEX(CachTinhDiem!$B$15:$E$20,MATCH($C2451,CachTinhDiem!$A$15:$A$20,0),MATCH($B2451,CachTinhDiem!$B$14:$E$14,0))-1)*9/4,1)</f>
        <v>7.8</v>
      </c>
      <c r="M2451" s="19">
        <f t="shared" si="38"/>
        <v>1</v>
      </c>
      <c r="N2451" s="23">
        <f>MAX(0,1-M2451*CachTinhDiem!$B$25)</f>
        <v>0.9</v>
      </c>
      <c r="O2451" s="20">
        <f>ROUND((CachTinhDiem!$B$23*K2451+CachTinhDiem!$B$24*L2451)*N2451,1)</f>
        <v>6.3</v>
      </c>
      <c r="P2451" s="19" t="s">
        <v>3227</v>
      </c>
    </row>
    <row r="2452" spans="1:16" ht="15" customHeight="1" x14ac:dyDescent="0.35">
      <c r="A2452" s="18" t="s">
        <v>996</v>
      </c>
      <c r="B2452" s="18" t="s">
        <v>3224</v>
      </c>
      <c r="C2452" s="18" t="s">
        <v>110</v>
      </c>
      <c r="D2452" s="19">
        <v>15</v>
      </c>
      <c r="E2452" s="19">
        <v>30</v>
      </c>
      <c r="F2452" s="19">
        <v>5</v>
      </c>
      <c r="G2452" s="19">
        <v>2</v>
      </c>
      <c r="H2452" s="19">
        <v>4</v>
      </c>
      <c r="I2452" s="19">
        <v>2</v>
      </c>
      <c r="J2452" s="19">
        <v>3</v>
      </c>
      <c r="K2452" s="20">
        <f>ROUND(1+(SUMPRODUCT(INDEX(CachTinhDiem!$B$8:$E$11,MATCH($B2452,CachTinhDiem!$A$8:$A$11,0),0),$G2452:$J2452)-1)*9/4,1)</f>
        <v>4.4000000000000004</v>
      </c>
      <c r="L2452" s="20">
        <f>ROUND(1+(INDEX(CachTinhDiem!$B$15:$E$20,MATCH($C2452,CachTinhDiem!$A$15:$A$20,0),MATCH($B2452,CachTinhDiem!$B$14:$E$14,0))-1)*9/4,1)</f>
        <v>5.5</v>
      </c>
      <c r="M2452" s="19">
        <f t="shared" si="38"/>
        <v>10</v>
      </c>
      <c r="N2452" s="23">
        <f>MAX(0,1-M2452*CachTinhDiem!$B$25)</f>
        <v>0</v>
      </c>
      <c r="O2452" s="20">
        <f>ROUND((CachTinhDiem!$B$23*K2452+CachTinhDiem!$B$24*L2452)*N2452,1)</f>
        <v>0</v>
      </c>
      <c r="P2452" s="19" t="s">
        <v>3225</v>
      </c>
    </row>
    <row r="2453" spans="1:16" ht="15" customHeight="1" x14ac:dyDescent="0.35">
      <c r="A2453" s="18" t="s">
        <v>982</v>
      </c>
      <c r="B2453" s="18" t="s">
        <v>3229</v>
      </c>
      <c r="C2453" s="18" t="s">
        <v>115</v>
      </c>
      <c r="D2453" s="19">
        <v>10</v>
      </c>
      <c r="E2453" s="19">
        <v>24</v>
      </c>
      <c r="F2453" s="19">
        <v>30</v>
      </c>
      <c r="G2453" s="19">
        <v>3</v>
      </c>
      <c r="H2453" s="19">
        <v>3</v>
      </c>
      <c r="I2453" s="19">
        <v>2</v>
      </c>
      <c r="J2453" s="19">
        <v>2</v>
      </c>
      <c r="K2453" s="20">
        <f>ROUND(1+(SUMPRODUCT(INDEX(CachTinhDiem!$B$8:$E$11,MATCH($B2453,CachTinhDiem!$A$8:$A$11,0),0),$G2453:$J2453)-1)*9/4,1)</f>
        <v>4.2</v>
      </c>
      <c r="L2453" s="20">
        <f>ROUND(1+(INDEX(CachTinhDiem!$B$15:$E$20,MATCH($C2453,CachTinhDiem!$A$15:$A$20,0),MATCH($B2453,CachTinhDiem!$B$14:$E$14,0))-1)*9/4,1)</f>
        <v>10</v>
      </c>
      <c r="M2453" s="19">
        <f t="shared" si="38"/>
        <v>6</v>
      </c>
      <c r="N2453" s="23">
        <f>MAX(0,1-M2453*CachTinhDiem!$B$25)</f>
        <v>0.39999999999999991</v>
      </c>
      <c r="O2453" s="20">
        <f>ROUND((CachTinhDiem!$B$23*K2453+CachTinhDiem!$B$24*L2453)*N2453,1)</f>
        <v>2.4</v>
      </c>
      <c r="P2453" s="19" t="s">
        <v>3227</v>
      </c>
    </row>
    <row r="2454" spans="1:16" ht="15" customHeight="1" x14ac:dyDescent="0.35">
      <c r="A2454" s="18" t="s">
        <v>1782</v>
      </c>
      <c r="B2454" s="18" t="s">
        <v>3228</v>
      </c>
      <c r="C2454" s="18" t="s">
        <v>90</v>
      </c>
      <c r="D2454" s="19">
        <v>9</v>
      </c>
      <c r="E2454" s="19">
        <v>33</v>
      </c>
      <c r="F2454" s="19">
        <v>40</v>
      </c>
      <c r="G2454" s="19">
        <v>3</v>
      </c>
      <c r="H2454" s="19">
        <v>2</v>
      </c>
      <c r="I2454" s="19">
        <v>3</v>
      </c>
      <c r="J2454" s="19">
        <v>3</v>
      </c>
      <c r="K2454" s="20">
        <f>ROUND(1+(SUMPRODUCT(INDEX(CachTinhDiem!$B$8:$E$11,MATCH($B2454,CachTinhDiem!$A$8:$A$11,0),0),$G2454:$J2454)-1)*9/4,1)</f>
        <v>5.0999999999999996</v>
      </c>
      <c r="L2454" s="20">
        <f>ROUND(1+(INDEX(CachTinhDiem!$B$15:$E$20,MATCH($C2454,CachTinhDiem!$A$15:$A$20,0),MATCH($B2454,CachTinhDiem!$B$14:$E$14,0))-1)*9/4,1)</f>
        <v>3.3</v>
      </c>
      <c r="M2454" s="19">
        <f t="shared" si="38"/>
        <v>7</v>
      </c>
      <c r="N2454" s="23">
        <f>MAX(0,1-M2454*CachTinhDiem!$B$25)</f>
        <v>0.29999999999999993</v>
      </c>
      <c r="O2454" s="20">
        <f>ROUND((CachTinhDiem!$B$23*K2454+CachTinhDiem!$B$24*L2454)*N2454,1)</f>
        <v>1.4</v>
      </c>
      <c r="P2454" s="19" t="s">
        <v>3227</v>
      </c>
    </row>
    <row r="2455" spans="1:16" ht="15" customHeight="1" x14ac:dyDescent="0.35">
      <c r="A2455" s="18" t="s">
        <v>1349</v>
      </c>
      <c r="B2455" s="18" t="s">
        <v>3226</v>
      </c>
      <c r="C2455" s="18" t="s">
        <v>90</v>
      </c>
      <c r="D2455" s="19">
        <v>10</v>
      </c>
      <c r="E2455" s="19">
        <v>26</v>
      </c>
      <c r="F2455" s="19">
        <v>9</v>
      </c>
      <c r="G2455" s="19">
        <v>3</v>
      </c>
      <c r="H2455" s="19">
        <v>2</v>
      </c>
      <c r="I2455" s="19">
        <v>3</v>
      </c>
      <c r="J2455" s="19">
        <v>3</v>
      </c>
      <c r="K2455" s="20">
        <f>ROUND(1+(SUMPRODUCT(INDEX(CachTinhDiem!$B$8:$E$11,MATCH($B2455,CachTinhDiem!$A$8:$A$11,0),0),$G2455:$J2455)-1)*9/4,1)</f>
        <v>4.8</v>
      </c>
      <c r="L2455" s="20">
        <f>ROUND(1+(INDEX(CachTinhDiem!$B$15:$E$20,MATCH($C2455,CachTinhDiem!$A$15:$A$20,0),MATCH($B2455,CachTinhDiem!$B$14:$E$14,0))-1)*9/4,1)</f>
        <v>7.8</v>
      </c>
      <c r="M2455" s="19">
        <f t="shared" si="38"/>
        <v>1</v>
      </c>
      <c r="N2455" s="23">
        <f>MAX(0,1-M2455*CachTinhDiem!$B$25)</f>
        <v>0.9</v>
      </c>
      <c r="O2455" s="20">
        <f>ROUND((CachTinhDiem!$B$23*K2455+CachTinhDiem!$B$24*L2455)*N2455,1)</f>
        <v>5.0999999999999996</v>
      </c>
      <c r="P2455" s="19" t="s">
        <v>3227</v>
      </c>
    </row>
    <row r="2456" spans="1:16" ht="15" customHeight="1" x14ac:dyDescent="0.35">
      <c r="A2456" s="18" t="s">
        <v>2793</v>
      </c>
      <c r="B2456" s="18" t="s">
        <v>3226</v>
      </c>
      <c r="C2456" s="18" t="s">
        <v>110</v>
      </c>
      <c r="D2456" s="19">
        <v>14</v>
      </c>
      <c r="E2456" s="19">
        <v>33</v>
      </c>
      <c r="F2456" s="19">
        <v>38</v>
      </c>
      <c r="G2456" s="19">
        <v>3</v>
      </c>
      <c r="H2456" s="19">
        <v>1</v>
      </c>
      <c r="I2456" s="19">
        <v>3</v>
      </c>
      <c r="J2456" s="19">
        <v>5</v>
      </c>
      <c r="K2456" s="20">
        <f>ROUND(1+(SUMPRODUCT(INDEX(CachTinhDiem!$B$8:$E$11,MATCH($B2456,CachTinhDiem!$A$8:$A$11,0),0),$G2456:$J2456)-1)*9/4,1)</f>
        <v>5.0999999999999996</v>
      </c>
      <c r="L2456" s="20">
        <f>ROUND(1+(INDEX(CachTinhDiem!$B$15:$E$20,MATCH($C2456,CachTinhDiem!$A$15:$A$20,0),MATCH($B2456,CachTinhDiem!$B$14:$E$14,0))-1)*9/4,1)</f>
        <v>5.5</v>
      </c>
      <c r="M2456" s="19">
        <f t="shared" si="38"/>
        <v>5</v>
      </c>
      <c r="N2456" s="23">
        <f>MAX(0,1-M2456*CachTinhDiem!$B$25)</f>
        <v>0.5</v>
      </c>
      <c r="O2456" s="20">
        <f>ROUND((CachTinhDiem!$B$23*K2456+CachTinhDiem!$B$24*L2456)*N2456,1)</f>
        <v>2.6</v>
      </c>
      <c r="P2456" s="19" t="s">
        <v>3225</v>
      </c>
    </row>
    <row r="2457" spans="1:16" ht="15" customHeight="1" x14ac:dyDescent="0.35">
      <c r="A2457" s="18" t="s">
        <v>448</v>
      </c>
      <c r="B2457" s="18" t="s">
        <v>3228</v>
      </c>
      <c r="C2457" s="18" t="s">
        <v>115</v>
      </c>
      <c r="D2457" s="19">
        <v>9</v>
      </c>
      <c r="E2457" s="19">
        <v>25</v>
      </c>
      <c r="F2457" s="19">
        <v>39</v>
      </c>
      <c r="G2457" s="19">
        <v>3</v>
      </c>
      <c r="H2457" s="19">
        <v>3</v>
      </c>
      <c r="I2457" s="19">
        <v>4</v>
      </c>
      <c r="J2457" s="19">
        <v>2</v>
      </c>
      <c r="K2457" s="20">
        <f>ROUND(1+(SUMPRODUCT(INDEX(CachTinhDiem!$B$8:$E$11,MATCH($B2457,CachTinhDiem!$A$8:$A$11,0),0),$G2457:$J2457)-1)*9/4,1)</f>
        <v>4.5999999999999996</v>
      </c>
      <c r="L2457" s="20">
        <f>ROUND(1+(INDEX(CachTinhDiem!$B$15:$E$20,MATCH($C2457,CachTinhDiem!$A$15:$A$20,0),MATCH($B2457,CachTinhDiem!$B$14:$E$14,0))-1)*9/4,1)</f>
        <v>5.5</v>
      </c>
      <c r="M2457" s="19">
        <f t="shared" si="38"/>
        <v>14</v>
      </c>
      <c r="N2457" s="23">
        <f>MAX(0,1-M2457*CachTinhDiem!$B$25)</f>
        <v>0</v>
      </c>
      <c r="O2457" s="20">
        <f>ROUND((CachTinhDiem!$B$23*K2457+CachTinhDiem!$B$24*L2457)*N2457,1)</f>
        <v>0</v>
      </c>
      <c r="P2457" s="19" t="s">
        <v>3225</v>
      </c>
    </row>
    <row r="2458" spans="1:16" ht="15" customHeight="1" x14ac:dyDescent="0.35">
      <c r="A2458" s="18" t="s">
        <v>2879</v>
      </c>
      <c r="B2458" s="18" t="s">
        <v>3229</v>
      </c>
      <c r="C2458" s="18" t="s">
        <v>138</v>
      </c>
      <c r="D2458" s="19">
        <v>5</v>
      </c>
      <c r="E2458" s="19">
        <v>31</v>
      </c>
      <c r="F2458" s="19">
        <v>38</v>
      </c>
      <c r="G2458" s="19">
        <v>4</v>
      </c>
      <c r="H2458" s="19">
        <v>3</v>
      </c>
      <c r="I2458" s="19">
        <v>5</v>
      </c>
      <c r="J2458" s="19">
        <v>2</v>
      </c>
      <c r="K2458" s="20">
        <f>ROUND(1+(SUMPRODUCT(INDEX(CachTinhDiem!$B$8:$E$11,MATCH($B2458,CachTinhDiem!$A$8:$A$11,0),0),$G2458:$J2458)-1)*9/4,1)</f>
        <v>6.4</v>
      </c>
      <c r="L2458" s="20">
        <f>ROUND(1+(INDEX(CachTinhDiem!$B$15:$E$20,MATCH($C2458,CachTinhDiem!$A$15:$A$20,0),MATCH($B2458,CachTinhDiem!$B$14:$E$14,0))-1)*9/4,1)</f>
        <v>7.8</v>
      </c>
      <c r="M2458" s="19">
        <f t="shared" si="38"/>
        <v>7</v>
      </c>
      <c r="N2458" s="23">
        <f>MAX(0,1-M2458*CachTinhDiem!$B$25)</f>
        <v>0.29999999999999993</v>
      </c>
      <c r="O2458" s="20">
        <f>ROUND((CachTinhDiem!$B$23*K2458+CachTinhDiem!$B$24*L2458)*N2458,1)</f>
        <v>2</v>
      </c>
      <c r="P2458" s="19" t="s">
        <v>3227</v>
      </c>
    </row>
    <row r="2459" spans="1:16" ht="15" customHeight="1" x14ac:dyDescent="0.35">
      <c r="A2459" s="18" t="s">
        <v>334</v>
      </c>
      <c r="B2459" s="18" t="s">
        <v>3224</v>
      </c>
      <c r="C2459" s="18" t="s">
        <v>110</v>
      </c>
      <c r="D2459" s="19">
        <v>17</v>
      </c>
      <c r="E2459" s="19">
        <v>35</v>
      </c>
      <c r="F2459" s="19">
        <v>16</v>
      </c>
      <c r="G2459" s="19">
        <v>2</v>
      </c>
      <c r="H2459" s="19">
        <v>4</v>
      </c>
      <c r="I2459" s="19">
        <v>3</v>
      </c>
      <c r="J2459" s="19">
        <v>5</v>
      </c>
      <c r="K2459" s="20">
        <f>ROUND(1+(SUMPRODUCT(INDEX(CachTinhDiem!$B$8:$E$11,MATCH($B2459,CachTinhDiem!$A$8:$A$11,0),0),$G2459:$J2459)-1)*9/4,1)</f>
        <v>6</v>
      </c>
      <c r="L2459" s="20">
        <f>ROUND(1+(INDEX(CachTinhDiem!$B$15:$E$20,MATCH($C2459,CachTinhDiem!$A$15:$A$20,0),MATCH($B2459,CachTinhDiem!$B$14:$E$14,0))-1)*9/4,1)</f>
        <v>5.5</v>
      </c>
      <c r="M2459" s="19">
        <f t="shared" si="38"/>
        <v>1</v>
      </c>
      <c r="N2459" s="23">
        <f>MAX(0,1-M2459*CachTinhDiem!$B$25)</f>
        <v>0.9</v>
      </c>
      <c r="O2459" s="20">
        <f>ROUND((CachTinhDiem!$B$23*K2459+CachTinhDiem!$B$24*L2459)*N2459,1)</f>
        <v>5.3</v>
      </c>
      <c r="P2459" s="19" t="s">
        <v>3227</v>
      </c>
    </row>
    <row r="2460" spans="1:16" ht="15" customHeight="1" x14ac:dyDescent="0.35">
      <c r="A2460" s="18" t="s">
        <v>988</v>
      </c>
      <c r="B2460" s="18" t="s">
        <v>3229</v>
      </c>
      <c r="C2460" s="18" t="s">
        <v>110</v>
      </c>
      <c r="D2460" s="19">
        <v>21</v>
      </c>
      <c r="E2460" s="19">
        <v>39</v>
      </c>
      <c r="F2460" s="19">
        <v>8</v>
      </c>
      <c r="G2460" s="19">
        <v>1</v>
      </c>
      <c r="H2460" s="19">
        <v>5</v>
      </c>
      <c r="I2460" s="19">
        <v>4</v>
      </c>
      <c r="J2460" s="19">
        <v>2</v>
      </c>
      <c r="K2460" s="20">
        <f>ROUND(1+(SUMPRODUCT(INDEX(CachTinhDiem!$B$8:$E$11,MATCH($B2460,CachTinhDiem!$A$8:$A$11,0),0),$G2460:$J2460)-1)*9/4,1)</f>
        <v>6.4</v>
      </c>
      <c r="L2460" s="20">
        <f>ROUND(1+(INDEX(CachTinhDiem!$B$15:$E$20,MATCH($C2460,CachTinhDiem!$A$15:$A$20,0),MATCH($B2460,CachTinhDiem!$B$14:$E$14,0))-1)*9/4,1)</f>
        <v>7.8</v>
      </c>
      <c r="M2460" s="19">
        <f t="shared" si="38"/>
        <v>13</v>
      </c>
      <c r="N2460" s="23">
        <f>MAX(0,1-M2460*CachTinhDiem!$B$25)</f>
        <v>0</v>
      </c>
      <c r="O2460" s="20">
        <f>ROUND((CachTinhDiem!$B$23*K2460+CachTinhDiem!$B$24*L2460)*N2460,1)</f>
        <v>0</v>
      </c>
      <c r="P2460" s="19" t="s">
        <v>3227</v>
      </c>
    </row>
    <row r="2461" spans="1:16" ht="15" customHeight="1" x14ac:dyDescent="0.35">
      <c r="A2461" s="18" t="s">
        <v>1365</v>
      </c>
      <c r="B2461" s="18" t="s">
        <v>3229</v>
      </c>
      <c r="C2461" s="18" t="s">
        <v>115</v>
      </c>
      <c r="D2461" s="19">
        <v>5</v>
      </c>
      <c r="E2461" s="19">
        <v>20</v>
      </c>
      <c r="F2461" s="19">
        <v>7</v>
      </c>
      <c r="G2461" s="19">
        <v>4</v>
      </c>
      <c r="H2461" s="19">
        <v>2</v>
      </c>
      <c r="I2461" s="19">
        <v>3</v>
      </c>
      <c r="J2461" s="19">
        <v>2</v>
      </c>
      <c r="K2461" s="20">
        <f>ROUND(1+(SUMPRODUCT(INDEX(CachTinhDiem!$B$8:$E$11,MATCH($B2461,CachTinhDiem!$A$8:$A$11,0),0),$G2461:$J2461)-1)*9/4,1)</f>
        <v>4.4000000000000004</v>
      </c>
      <c r="L2461" s="20">
        <f>ROUND(1+(INDEX(CachTinhDiem!$B$15:$E$20,MATCH($C2461,CachTinhDiem!$A$15:$A$20,0),MATCH($B2461,CachTinhDiem!$B$14:$E$14,0))-1)*9/4,1)</f>
        <v>10</v>
      </c>
      <c r="M2461" s="19">
        <f t="shared" si="38"/>
        <v>0</v>
      </c>
      <c r="N2461" s="23">
        <f>MAX(0,1-M2461*CachTinhDiem!$B$25)</f>
        <v>1</v>
      </c>
      <c r="O2461" s="20">
        <f>ROUND((CachTinhDiem!$B$23*K2461+CachTinhDiem!$B$24*L2461)*N2461,1)</f>
        <v>6.1</v>
      </c>
      <c r="P2461" s="19" t="s">
        <v>3227</v>
      </c>
    </row>
    <row r="2462" spans="1:16" ht="15" customHeight="1" x14ac:dyDescent="0.35">
      <c r="A2462" s="18" t="s">
        <v>2797</v>
      </c>
      <c r="B2462" s="18" t="s">
        <v>3228</v>
      </c>
      <c r="C2462" s="18" t="s">
        <v>115</v>
      </c>
      <c r="D2462" s="19">
        <v>5</v>
      </c>
      <c r="E2462" s="19">
        <v>10</v>
      </c>
      <c r="F2462" s="19">
        <v>24</v>
      </c>
      <c r="G2462" s="19">
        <v>4</v>
      </c>
      <c r="H2462" s="19">
        <v>1</v>
      </c>
      <c r="I2462" s="19">
        <v>1</v>
      </c>
      <c r="J2462" s="19">
        <v>2</v>
      </c>
      <c r="K2462" s="20">
        <f>ROUND(1+(SUMPRODUCT(INDEX(CachTinhDiem!$B$8:$E$11,MATCH($B2462,CachTinhDiem!$A$8:$A$11,0),0),$G2462:$J2462)-1)*9/4,1)</f>
        <v>2.4</v>
      </c>
      <c r="L2462" s="20">
        <f>ROUND(1+(INDEX(CachTinhDiem!$B$15:$E$20,MATCH($C2462,CachTinhDiem!$A$15:$A$20,0),MATCH($B2462,CachTinhDiem!$B$14:$E$14,0))-1)*9/4,1)</f>
        <v>5.5</v>
      </c>
      <c r="M2462" s="19">
        <f t="shared" si="38"/>
        <v>14</v>
      </c>
      <c r="N2462" s="23">
        <f>MAX(0,1-M2462*CachTinhDiem!$B$25)</f>
        <v>0</v>
      </c>
      <c r="O2462" s="20">
        <f>ROUND((CachTinhDiem!$B$23*K2462+CachTinhDiem!$B$24*L2462)*N2462,1)</f>
        <v>0</v>
      </c>
      <c r="P2462" s="19" t="s">
        <v>3227</v>
      </c>
    </row>
    <row r="2463" spans="1:16" ht="15" customHeight="1" x14ac:dyDescent="0.35">
      <c r="A2463" s="18" t="s">
        <v>239</v>
      </c>
      <c r="B2463" s="18" t="s">
        <v>3224</v>
      </c>
      <c r="C2463" s="18" t="s">
        <v>103</v>
      </c>
      <c r="D2463" s="19">
        <v>7</v>
      </c>
      <c r="E2463" s="19">
        <v>18</v>
      </c>
      <c r="F2463" s="19">
        <v>7</v>
      </c>
      <c r="G2463" s="19">
        <v>4</v>
      </c>
      <c r="H2463" s="19">
        <v>2</v>
      </c>
      <c r="I2463" s="19">
        <v>2</v>
      </c>
      <c r="J2463" s="19">
        <v>3</v>
      </c>
      <c r="K2463" s="20">
        <f>ROUND(1+(SUMPRODUCT(INDEX(CachTinhDiem!$B$8:$E$11,MATCH($B2463,CachTinhDiem!$A$8:$A$11,0),0),$G2463:$J2463)-1)*9/4,1)</f>
        <v>4.4000000000000004</v>
      </c>
      <c r="L2463" s="20">
        <f>ROUND(1+(INDEX(CachTinhDiem!$B$15:$E$20,MATCH($C2463,CachTinhDiem!$A$15:$A$20,0),MATCH($B2463,CachTinhDiem!$B$14:$E$14,0))-1)*9/4,1)</f>
        <v>3.3</v>
      </c>
      <c r="M2463" s="19">
        <f t="shared" si="38"/>
        <v>0</v>
      </c>
      <c r="N2463" s="23">
        <f>MAX(0,1-M2463*CachTinhDiem!$B$25)</f>
        <v>1</v>
      </c>
      <c r="O2463" s="20">
        <f>ROUND((CachTinhDiem!$B$23*K2463+CachTinhDiem!$B$24*L2463)*N2463,1)</f>
        <v>4.0999999999999996</v>
      </c>
      <c r="P2463" s="19" t="s">
        <v>3227</v>
      </c>
    </row>
    <row r="2464" spans="1:16" ht="15" customHeight="1" x14ac:dyDescent="0.35">
      <c r="A2464" s="18" t="s">
        <v>898</v>
      </c>
      <c r="B2464" s="18" t="s">
        <v>3228</v>
      </c>
      <c r="C2464" s="18" t="s">
        <v>110</v>
      </c>
      <c r="D2464" s="19">
        <v>5</v>
      </c>
      <c r="E2464" s="19">
        <v>13</v>
      </c>
      <c r="F2464" s="19">
        <v>12</v>
      </c>
      <c r="G2464" s="19">
        <v>4</v>
      </c>
      <c r="H2464" s="19">
        <v>1</v>
      </c>
      <c r="I2464" s="19">
        <v>2</v>
      </c>
      <c r="J2464" s="19">
        <v>4</v>
      </c>
      <c r="K2464" s="20">
        <f>ROUND(1+(SUMPRODUCT(INDEX(CachTinhDiem!$B$8:$E$11,MATCH($B2464,CachTinhDiem!$A$8:$A$11,0),0),$G2464:$J2464)-1)*9/4,1)</f>
        <v>5.5</v>
      </c>
      <c r="L2464" s="20">
        <f>ROUND(1+(INDEX(CachTinhDiem!$B$15:$E$20,MATCH($C2464,CachTinhDiem!$A$15:$A$20,0),MATCH($B2464,CachTinhDiem!$B$14:$E$14,0))-1)*9/4,1)</f>
        <v>7.8</v>
      </c>
      <c r="M2464" s="19">
        <f t="shared" si="38"/>
        <v>0</v>
      </c>
      <c r="N2464" s="23">
        <f>MAX(0,1-M2464*CachTinhDiem!$B$25)</f>
        <v>1</v>
      </c>
      <c r="O2464" s="20">
        <f>ROUND((CachTinhDiem!$B$23*K2464+CachTinhDiem!$B$24*L2464)*N2464,1)</f>
        <v>6.2</v>
      </c>
      <c r="P2464" s="19" t="s">
        <v>3227</v>
      </c>
    </row>
    <row r="2465" spans="1:16" ht="15" customHeight="1" x14ac:dyDescent="0.35">
      <c r="A2465" s="18" t="s">
        <v>2628</v>
      </c>
      <c r="B2465" s="18" t="s">
        <v>3224</v>
      </c>
      <c r="C2465" s="18" t="s">
        <v>90</v>
      </c>
      <c r="D2465" s="19">
        <v>5</v>
      </c>
      <c r="E2465" s="19">
        <v>20</v>
      </c>
      <c r="F2465" s="19">
        <v>22</v>
      </c>
      <c r="G2465" s="19">
        <v>4</v>
      </c>
      <c r="H2465" s="19">
        <v>1</v>
      </c>
      <c r="I2465" s="19">
        <v>3</v>
      </c>
      <c r="J2465" s="19">
        <v>3</v>
      </c>
      <c r="K2465" s="20">
        <f>ROUND(1+(SUMPRODUCT(INDEX(CachTinhDiem!$B$8:$E$11,MATCH($B2465,CachTinhDiem!$A$8:$A$11,0),0),$G2465:$J2465)-1)*9/4,1)</f>
        <v>5.0999999999999996</v>
      </c>
      <c r="L2465" s="20">
        <f>ROUND(1+(INDEX(CachTinhDiem!$B$15:$E$20,MATCH($C2465,CachTinhDiem!$A$15:$A$20,0),MATCH($B2465,CachTinhDiem!$B$14:$E$14,0))-1)*9/4,1)</f>
        <v>5.5</v>
      </c>
      <c r="M2465" s="19">
        <f t="shared" si="38"/>
        <v>2</v>
      </c>
      <c r="N2465" s="23">
        <f>MAX(0,1-M2465*CachTinhDiem!$B$25)</f>
        <v>0.8</v>
      </c>
      <c r="O2465" s="20">
        <f>ROUND((CachTinhDiem!$B$23*K2465+CachTinhDiem!$B$24*L2465)*N2465,1)</f>
        <v>4.2</v>
      </c>
      <c r="P2465" s="19" t="s">
        <v>3227</v>
      </c>
    </row>
    <row r="2466" spans="1:16" ht="15" customHeight="1" x14ac:dyDescent="0.35">
      <c r="A2466" s="18" t="s">
        <v>3081</v>
      </c>
      <c r="B2466" s="18" t="s">
        <v>3224</v>
      </c>
      <c r="C2466" s="18" t="s">
        <v>115</v>
      </c>
      <c r="D2466" s="19">
        <v>21</v>
      </c>
      <c r="E2466" s="19">
        <v>40</v>
      </c>
      <c r="F2466" s="19">
        <v>12</v>
      </c>
      <c r="G2466" s="19">
        <v>1</v>
      </c>
      <c r="H2466" s="19">
        <v>2</v>
      </c>
      <c r="I2466" s="19">
        <v>5</v>
      </c>
      <c r="J2466" s="19">
        <v>3</v>
      </c>
      <c r="K2466" s="20">
        <f>ROUND(1+(SUMPRODUCT(INDEX(CachTinhDiem!$B$8:$E$11,MATCH($B2466,CachTinhDiem!$A$8:$A$11,0),0),$G2466:$J2466)-1)*9/4,1)</f>
        <v>6.4</v>
      </c>
      <c r="L2466" s="20">
        <f>ROUND(1+(INDEX(CachTinhDiem!$B$15:$E$20,MATCH($C2466,CachTinhDiem!$A$15:$A$20,0),MATCH($B2466,CachTinhDiem!$B$14:$E$14,0))-1)*9/4,1)</f>
        <v>7.8</v>
      </c>
      <c r="M2466" s="19">
        <f t="shared" si="38"/>
        <v>9</v>
      </c>
      <c r="N2466" s="23">
        <f>MAX(0,1-M2466*CachTinhDiem!$B$25)</f>
        <v>9.9999999999999978E-2</v>
      </c>
      <c r="O2466" s="20">
        <f>ROUND((CachTinhDiem!$B$23*K2466+CachTinhDiem!$B$24*L2466)*N2466,1)</f>
        <v>0.7</v>
      </c>
      <c r="P2466" s="19" t="s">
        <v>3227</v>
      </c>
    </row>
    <row r="2467" spans="1:16" ht="15" customHeight="1" x14ac:dyDescent="0.35">
      <c r="A2467" s="18" t="s">
        <v>1503</v>
      </c>
      <c r="B2467" s="18" t="s">
        <v>3224</v>
      </c>
      <c r="C2467" s="18" t="s">
        <v>103</v>
      </c>
      <c r="D2467" s="19">
        <v>5</v>
      </c>
      <c r="E2467" s="19">
        <v>19</v>
      </c>
      <c r="F2467" s="19">
        <v>8</v>
      </c>
      <c r="G2467" s="19">
        <v>4</v>
      </c>
      <c r="H2467" s="19">
        <v>1</v>
      </c>
      <c r="I2467" s="19">
        <v>2</v>
      </c>
      <c r="J2467" s="19">
        <v>5</v>
      </c>
      <c r="K2467" s="20">
        <f>ROUND(1+(SUMPRODUCT(INDEX(CachTinhDiem!$B$8:$E$11,MATCH($B2467,CachTinhDiem!$A$8:$A$11,0),0),$G2467:$J2467)-1)*9/4,1)</f>
        <v>4.4000000000000004</v>
      </c>
      <c r="L2467" s="20">
        <f>ROUND(1+(INDEX(CachTinhDiem!$B$15:$E$20,MATCH($C2467,CachTinhDiem!$A$15:$A$20,0),MATCH($B2467,CachTinhDiem!$B$14:$E$14,0))-1)*9/4,1)</f>
        <v>3.3</v>
      </c>
      <c r="M2467" s="19">
        <f t="shared" si="38"/>
        <v>0</v>
      </c>
      <c r="N2467" s="23">
        <f>MAX(0,1-M2467*CachTinhDiem!$B$25)</f>
        <v>1</v>
      </c>
      <c r="O2467" s="20">
        <f>ROUND((CachTinhDiem!$B$23*K2467+CachTinhDiem!$B$24*L2467)*N2467,1)</f>
        <v>4.0999999999999996</v>
      </c>
      <c r="P2467" s="19" t="s">
        <v>3227</v>
      </c>
    </row>
    <row r="2468" spans="1:16" ht="15" customHeight="1" x14ac:dyDescent="0.35">
      <c r="A2468" s="18" t="s">
        <v>239</v>
      </c>
      <c r="B2468" s="18" t="s">
        <v>3226</v>
      </c>
      <c r="C2468" s="18" t="s">
        <v>103</v>
      </c>
      <c r="D2468" s="19">
        <v>7</v>
      </c>
      <c r="E2468" s="19">
        <v>18</v>
      </c>
      <c r="F2468" s="19">
        <v>23</v>
      </c>
      <c r="G2468" s="19">
        <v>4</v>
      </c>
      <c r="H2468" s="19">
        <v>2</v>
      </c>
      <c r="I2468" s="19">
        <v>2</v>
      </c>
      <c r="J2468" s="19">
        <v>3</v>
      </c>
      <c r="K2468" s="20">
        <f>ROUND(1+(SUMPRODUCT(INDEX(CachTinhDiem!$B$8:$E$11,MATCH($B2468,CachTinhDiem!$A$8:$A$11,0),0),$G2468:$J2468)-1)*9/4,1)</f>
        <v>3.7</v>
      </c>
      <c r="L2468" s="20">
        <f>ROUND(1+(INDEX(CachTinhDiem!$B$15:$E$20,MATCH($C2468,CachTinhDiem!$A$15:$A$20,0),MATCH($B2468,CachTinhDiem!$B$14:$E$14,0))-1)*9/4,1)</f>
        <v>3.3</v>
      </c>
      <c r="M2468" s="19">
        <f t="shared" si="38"/>
        <v>5</v>
      </c>
      <c r="N2468" s="23">
        <f>MAX(0,1-M2468*CachTinhDiem!$B$25)</f>
        <v>0.5</v>
      </c>
      <c r="O2468" s="20">
        <f>ROUND((CachTinhDiem!$B$23*K2468+CachTinhDiem!$B$24*L2468)*N2468,1)</f>
        <v>1.8</v>
      </c>
      <c r="P2468" s="19" t="s">
        <v>3227</v>
      </c>
    </row>
    <row r="2469" spans="1:16" ht="15" customHeight="1" x14ac:dyDescent="0.35">
      <c r="A2469" s="18" t="s">
        <v>2034</v>
      </c>
      <c r="B2469" s="18" t="s">
        <v>3228</v>
      </c>
      <c r="C2469" s="18" t="s">
        <v>150</v>
      </c>
      <c r="D2469" s="19">
        <v>5</v>
      </c>
      <c r="E2469" s="19">
        <v>18</v>
      </c>
      <c r="F2469" s="19">
        <v>6</v>
      </c>
      <c r="G2469" s="19">
        <v>4</v>
      </c>
      <c r="H2469" s="19">
        <v>1</v>
      </c>
      <c r="I2469" s="19">
        <v>3</v>
      </c>
      <c r="J2469" s="19">
        <v>3</v>
      </c>
      <c r="K2469" s="20">
        <f>ROUND(1+(SUMPRODUCT(INDEX(CachTinhDiem!$B$8:$E$11,MATCH($B2469,CachTinhDiem!$A$8:$A$11,0),0),$G2469:$J2469)-1)*9/4,1)</f>
        <v>4.5999999999999996</v>
      </c>
      <c r="L2469" s="20">
        <f>ROUND(1+(INDEX(CachTinhDiem!$B$15:$E$20,MATCH($C2469,CachTinhDiem!$A$15:$A$20,0),MATCH($B2469,CachTinhDiem!$B$14:$E$14,0))-1)*9/4,1)</f>
        <v>5.5</v>
      </c>
      <c r="M2469" s="19">
        <f t="shared" si="38"/>
        <v>0</v>
      </c>
      <c r="N2469" s="23">
        <f>MAX(0,1-M2469*CachTinhDiem!$B$25)</f>
        <v>1</v>
      </c>
      <c r="O2469" s="20">
        <f>ROUND((CachTinhDiem!$B$23*K2469+CachTinhDiem!$B$24*L2469)*N2469,1)</f>
        <v>4.9000000000000004</v>
      </c>
      <c r="P2469" s="19" t="s">
        <v>3227</v>
      </c>
    </row>
    <row r="2470" spans="1:16" ht="15" customHeight="1" x14ac:dyDescent="0.35">
      <c r="A2470" s="18" t="s">
        <v>2418</v>
      </c>
      <c r="B2470" s="18" t="s">
        <v>3226</v>
      </c>
      <c r="C2470" s="18" t="s">
        <v>150</v>
      </c>
      <c r="D2470" s="19">
        <v>25</v>
      </c>
      <c r="E2470" s="19">
        <v>39</v>
      </c>
      <c r="F2470" s="19">
        <v>40</v>
      </c>
      <c r="G2470" s="19">
        <v>1</v>
      </c>
      <c r="H2470" s="19">
        <v>5</v>
      </c>
      <c r="I2470" s="19">
        <v>4</v>
      </c>
      <c r="J2470" s="19">
        <v>3</v>
      </c>
      <c r="K2470" s="20">
        <f>ROUND(1+(SUMPRODUCT(INDEX(CachTinhDiem!$B$8:$E$11,MATCH($B2470,CachTinhDiem!$A$8:$A$11,0),0),$G2470:$J2470)-1)*9/4,1)</f>
        <v>8</v>
      </c>
      <c r="L2470" s="20">
        <f>ROUND(1+(INDEX(CachTinhDiem!$B$15:$E$20,MATCH($C2470,CachTinhDiem!$A$15:$A$20,0),MATCH($B2470,CachTinhDiem!$B$14:$E$14,0))-1)*9/4,1)</f>
        <v>10</v>
      </c>
      <c r="M2470" s="19">
        <f t="shared" si="38"/>
        <v>1</v>
      </c>
      <c r="N2470" s="23">
        <f>MAX(0,1-M2470*CachTinhDiem!$B$25)</f>
        <v>0.9</v>
      </c>
      <c r="O2470" s="20">
        <f>ROUND((CachTinhDiem!$B$23*K2470+CachTinhDiem!$B$24*L2470)*N2470,1)</f>
        <v>7.7</v>
      </c>
      <c r="P2470" s="19" t="s">
        <v>3227</v>
      </c>
    </row>
    <row r="2471" spans="1:16" ht="15" customHeight="1" x14ac:dyDescent="0.35">
      <c r="A2471" s="18" t="s">
        <v>1605</v>
      </c>
      <c r="B2471" s="18" t="s">
        <v>3229</v>
      </c>
      <c r="C2471" s="18" t="s">
        <v>115</v>
      </c>
      <c r="D2471" s="19">
        <v>10</v>
      </c>
      <c r="E2471" s="19">
        <v>30</v>
      </c>
      <c r="F2471" s="19">
        <v>20</v>
      </c>
      <c r="G2471" s="19">
        <v>2</v>
      </c>
      <c r="H2471" s="19">
        <v>3</v>
      </c>
      <c r="I2471" s="19">
        <v>4</v>
      </c>
      <c r="J2471" s="19">
        <v>1</v>
      </c>
      <c r="K2471" s="20">
        <f>ROUND(1+(SUMPRODUCT(INDEX(CachTinhDiem!$B$8:$E$11,MATCH($B2471,CachTinhDiem!$A$8:$A$11,0),0),$G2471:$J2471)-1)*9/4,1)</f>
        <v>4.5999999999999996</v>
      </c>
      <c r="L2471" s="20">
        <f>ROUND(1+(INDEX(CachTinhDiem!$B$15:$E$20,MATCH($C2471,CachTinhDiem!$A$15:$A$20,0),MATCH($B2471,CachTinhDiem!$B$14:$E$14,0))-1)*9/4,1)</f>
        <v>10</v>
      </c>
      <c r="M2471" s="19">
        <f t="shared" si="38"/>
        <v>0</v>
      </c>
      <c r="N2471" s="23">
        <f>MAX(0,1-M2471*CachTinhDiem!$B$25)</f>
        <v>1</v>
      </c>
      <c r="O2471" s="20">
        <f>ROUND((CachTinhDiem!$B$23*K2471+CachTinhDiem!$B$24*L2471)*N2471,1)</f>
        <v>6.2</v>
      </c>
      <c r="P2471" s="19" t="s">
        <v>3225</v>
      </c>
    </row>
    <row r="2472" spans="1:16" ht="15" customHeight="1" x14ac:dyDescent="0.35">
      <c r="A2472" s="18" t="s">
        <v>555</v>
      </c>
      <c r="B2472" s="18" t="s">
        <v>3226</v>
      </c>
      <c r="C2472" s="18" t="s">
        <v>110</v>
      </c>
      <c r="D2472" s="19">
        <v>15</v>
      </c>
      <c r="E2472" s="19">
        <v>31</v>
      </c>
      <c r="F2472" s="19">
        <v>24</v>
      </c>
      <c r="G2472" s="19">
        <v>2</v>
      </c>
      <c r="H2472" s="19">
        <v>4</v>
      </c>
      <c r="I2472" s="19">
        <v>4</v>
      </c>
      <c r="J2472" s="19">
        <v>3</v>
      </c>
      <c r="K2472" s="20">
        <f>ROUND(1+(SUMPRODUCT(INDEX(CachTinhDiem!$B$8:$E$11,MATCH($B2472,CachTinhDiem!$A$8:$A$11,0),0),$G2472:$J2472)-1)*9/4,1)</f>
        <v>7.3</v>
      </c>
      <c r="L2472" s="20">
        <f>ROUND(1+(INDEX(CachTinhDiem!$B$15:$E$20,MATCH($C2472,CachTinhDiem!$A$15:$A$20,0),MATCH($B2472,CachTinhDiem!$B$14:$E$14,0))-1)*9/4,1)</f>
        <v>5.5</v>
      </c>
      <c r="M2472" s="19">
        <f t="shared" si="38"/>
        <v>0</v>
      </c>
      <c r="N2472" s="23">
        <f>MAX(0,1-M2472*CachTinhDiem!$B$25)</f>
        <v>1</v>
      </c>
      <c r="O2472" s="20">
        <f>ROUND((CachTinhDiem!$B$23*K2472+CachTinhDiem!$B$24*L2472)*N2472,1)</f>
        <v>6.8</v>
      </c>
      <c r="P2472" s="19" t="s">
        <v>3227</v>
      </c>
    </row>
    <row r="2473" spans="1:16" ht="15" customHeight="1" x14ac:dyDescent="0.35">
      <c r="A2473" s="18" t="s">
        <v>551</v>
      </c>
      <c r="B2473" s="18" t="s">
        <v>3224</v>
      </c>
      <c r="C2473" s="18" t="s">
        <v>115</v>
      </c>
      <c r="D2473" s="19">
        <v>8</v>
      </c>
      <c r="E2473" s="19">
        <v>22</v>
      </c>
      <c r="F2473" s="19">
        <v>37</v>
      </c>
      <c r="G2473" s="19">
        <v>4</v>
      </c>
      <c r="H2473" s="19">
        <v>2</v>
      </c>
      <c r="I2473" s="19">
        <v>3</v>
      </c>
      <c r="J2473" s="19">
        <v>2</v>
      </c>
      <c r="K2473" s="20">
        <f>ROUND(1+(SUMPRODUCT(INDEX(CachTinhDiem!$B$8:$E$11,MATCH($B2473,CachTinhDiem!$A$8:$A$11,0),0),$G2473:$J2473)-1)*9/4,1)</f>
        <v>5.3</v>
      </c>
      <c r="L2473" s="20">
        <f>ROUND(1+(INDEX(CachTinhDiem!$B$15:$E$20,MATCH($C2473,CachTinhDiem!$A$15:$A$20,0),MATCH($B2473,CachTinhDiem!$B$14:$E$14,0))-1)*9/4,1)</f>
        <v>7.8</v>
      </c>
      <c r="M2473" s="19">
        <f t="shared" si="38"/>
        <v>15</v>
      </c>
      <c r="N2473" s="23">
        <f>MAX(0,1-M2473*CachTinhDiem!$B$25)</f>
        <v>0</v>
      </c>
      <c r="O2473" s="20">
        <f>ROUND((CachTinhDiem!$B$23*K2473+CachTinhDiem!$B$24*L2473)*N2473,1)</f>
        <v>0</v>
      </c>
      <c r="P2473" s="19" t="s">
        <v>3227</v>
      </c>
    </row>
    <row r="2474" spans="1:16" ht="15" customHeight="1" x14ac:dyDescent="0.35">
      <c r="A2474" s="18" t="s">
        <v>1467</v>
      </c>
      <c r="B2474" s="18" t="s">
        <v>3224</v>
      </c>
      <c r="C2474" s="18" t="s">
        <v>150</v>
      </c>
      <c r="D2474" s="19">
        <v>5</v>
      </c>
      <c r="E2474" s="19">
        <v>17</v>
      </c>
      <c r="F2474" s="19">
        <v>25</v>
      </c>
      <c r="G2474" s="19">
        <v>4</v>
      </c>
      <c r="H2474" s="19">
        <v>1</v>
      </c>
      <c r="I2474" s="19">
        <v>2</v>
      </c>
      <c r="J2474" s="19">
        <v>3</v>
      </c>
      <c r="K2474" s="20">
        <f>ROUND(1+(SUMPRODUCT(INDEX(CachTinhDiem!$B$8:$E$11,MATCH($B2474,CachTinhDiem!$A$8:$A$11,0),0),$G2474:$J2474)-1)*9/4,1)</f>
        <v>3.9</v>
      </c>
      <c r="L2474" s="20">
        <f>ROUND(1+(INDEX(CachTinhDiem!$B$15:$E$20,MATCH($C2474,CachTinhDiem!$A$15:$A$20,0),MATCH($B2474,CachTinhDiem!$B$14:$E$14,0))-1)*9/4,1)</f>
        <v>3.3</v>
      </c>
      <c r="M2474" s="19">
        <f t="shared" si="38"/>
        <v>8</v>
      </c>
      <c r="N2474" s="23">
        <f>MAX(0,1-M2474*CachTinhDiem!$B$25)</f>
        <v>0.19999999999999996</v>
      </c>
      <c r="O2474" s="20">
        <f>ROUND((CachTinhDiem!$B$23*K2474+CachTinhDiem!$B$24*L2474)*N2474,1)</f>
        <v>0.7</v>
      </c>
      <c r="P2474" s="19" t="s">
        <v>3227</v>
      </c>
    </row>
    <row r="2475" spans="1:16" ht="15" customHeight="1" x14ac:dyDescent="0.35">
      <c r="A2475" s="18" t="s">
        <v>93</v>
      </c>
      <c r="B2475" s="18" t="s">
        <v>3226</v>
      </c>
      <c r="C2475" s="18" t="s">
        <v>90</v>
      </c>
      <c r="D2475" s="19">
        <v>8</v>
      </c>
      <c r="E2475" s="19">
        <v>22</v>
      </c>
      <c r="F2475" s="19">
        <v>15</v>
      </c>
      <c r="G2475" s="19">
        <v>4</v>
      </c>
      <c r="H2475" s="19">
        <v>2</v>
      </c>
      <c r="I2475" s="19">
        <v>3</v>
      </c>
      <c r="J2475" s="19">
        <v>3</v>
      </c>
      <c r="K2475" s="20">
        <f>ROUND(1+(SUMPRODUCT(INDEX(CachTinhDiem!$B$8:$E$11,MATCH($B2475,CachTinhDiem!$A$8:$A$11,0),0),$G2475:$J2475)-1)*9/4,1)</f>
        <v>4.8</v>
      </c>
      <c r="L2475" s="20">
        <f>ROUND(1+(INDEX(CachTinhDiem!$B$15:$E$20,MATCH($C2475,CachTinhDiem!$A$15:$A$20,0),MATCH($B2475,CachTinhDiem!$B$14:$E$14,0))-1)*9/4,1)</f>
        <v>7.8</v>
      </c>
      <c r="M2475" s="19">
        <f t="shared" si="38"/>
        <v>0</v>
      </c>
      <c r="N2475" s="23">
        <f>MAX(0,1-M2475*CachTinhDiem!$B$25)</f>
        <v>1</v>
      </c>
      <c r="O2475" s="20">
        <f>ROUND((CachTinhDiem!$B$23*K2475+CachTinhDiem!$B$24*L2475)*N2475,1)</f>
        <v>5.7</v>
      </c>
      <c r="P2475" s="19" t="s">
        <v>3227</v>
      </c>
    </row>
    <row r="2476" spans="1:16" ht="15" customHeight="1" x14ac:dyDescent="0.35">
      <c r="A2476" s="18" t="s">
        <v>1333</v>
      </c>
      <c r="B2476" s="18" t="s">
        <v>3228</v>
      </c>
      <c r="C2476" s="18" t="s">
        <v>90</v>
      </c>
      <c r="D2476" s="19">
        <v>6</v>
      </c>
      <c r="E2476" s="19">
        <v>20</v>
      </c>
      <c r="F2476" s="19">
        <v>30</v>
      </c>
      <c r="G2476" s="19">
        <v>4</v>
      </c>
      <c r="H2476" s="19">
        <v>2</v>
      </c>
      <c r="I2476" s="19">
        <v>3</v>
      </c>
      <c r="J2476" s="19">
        <v>1</v>
      </c>
      <c r="K2476" s="20">
        <f>ROUND(1+(SUMPRODUCT(INDEX(CachTinhDiem!$B$8:$E$11,MATCH($B2476,CachTinhDiem!$A$8:$A$11,0),0),$G2476:$J2476)-1)*9/4,1)</f>
        <v>2.4</v>
      </c>
      <c r="L2476" s="20">
        <f>ROUND(1+(INDEX(CachTinhDiem!$B$15:$E$20,MATCH($C2476,CachTinhDiem!$A$15:$A$20,0),MATCH($B2476,CachTinhDiem!$B$14:$E$14,0))-1)*9/4,1)</f>
        <v>3.3</v>
      </c>
      <c r="M2476" s="19">
        <f t="shared" si="38"/>
        <v>10</v>
      </c>
      <c r="N2476" s="23">
        <f>MAX(0,1-M2476*CachTinhDiem!$B$25)</f>
        <v>0</v>
      </c>
      <c r="O2476" s="20">
        <f>ROUND((CachTinhDiem!$B$23*K2476+CachTinhDiem!$B$24*L2476)*N2476,1)</f>
        <v>0</v>
      </c>
      <c r="P2476" s="19" t="s">
        <v>3227</v>
      </c>
    </row>
    <row r="2477" spans="1:16" ht="15" customHeight="1" x14ac:dyDescent="0.35">
      <c r="A2477" s="18" t="s">
        <v>1898</v>
      </c>
      <c r="B2477" s="18" t="s">
        <v>3224</v>
      </c>
      <c r="C2477" s="18" t="s">
        <v>103</v>
      </c>
      <c r="D2477" s="19">
        <v>12</v>
      </c>
      <c r="E2477" s="19">
        <v>32</v>
      </c>
      <c r="F2477" s="19">
        <v>27</v>
      </c>
      <c r="G2477" s="19">
        <v>3</v>
      </c>
      <c r="H2477" s="19">
        <v>3</v>
      </c>
      <c r="I2477" s="19">
        <v>3</v>
      </c>
      <c r="J2477" s="19">
        <v>3</v>
      </c>
      <c r="K2477" s="20">
        <f>ROUND(1+(SUMPRODUCT(INDEX(CachTinhDiem!$B$8:$E$11,MATCH($B2477,CachTinhDiem!$A$8:$A$11,0),0),$G2477:$J2477)-1)*9/4,1)</f>
        <v>5.5</v>
      </c>
      <c r="L2477" s="20">
        <f>ROUND(1+(INDEX(CachTinhDiem!$B$15:$E$20,MATCH($C2477,CachTinhDiem!$A$15:$A$20,0),MATCH($B2477,CachTinhDiem!$B$14:$E$14,0))-1)*9/4,1)</f>
        <v>3.3</v>
      </c>
      <c r="M2477" s="19">
        <f t="shared" si="38"/>
        <v>0</v>
      </c>
      <c r="N2477" s="23">
        <f>MAX(0,1-M2477*CachTinhDiem!$B$25)</f>
        <v>1</v>
      </c>
      <c r="O2477" s="20">
        <f>ROUND((CachTinhDiem!$B$23*K2477+CachTinhDiem!$B$24*L2477)*N2477,1)</f>
        <v>4.8</v>
      </c>
      <c r="P2477" s="19" t="s">
        <v>3225</v>
      </c>
    </row>
    <row r="2478" spans="1:16" ht="15" customHeight="1" x14ac:dyDescent="0.35">
      <c r="A2478" s="18" t="s">
        <v>2988</v>
      </c>
      <c r="B2478" s="18" t="s">
        <v>3228</v>
      </c>
      <c r="C2478" s="18" t="s">
        <v>110</v>
      </c>
      <c r="D2478" s="19">
        <v>15</v>
      </c>
      <c r="E2478" s="19">
        <v>35</v>
      </c>
      <c r="F2478" s="19">
        <v>34</v>
      </c>
      <c r="G2478" s="19">
        <v>2</v>
      </c>
      <c r="H2478" s="19">
        <v>1</v>
      </c>
      <c r="I2478" s="19">
        <v>4</v>
      </c>
      <c r="J2478" s="19">
        <v>4</v>
      </c>
      <c r="K2478" s="20">
        <f>ROUND(1+(SUMPRODUCT(INDEX(CachTinhDiem!$B$8:$E$11,MATCH($B2478,CachTinhDiem!$A$8:$A$11,0),0),$G2478:$J2478)-1)*9/4,1)</f>
        <v>6.4</v>
      </c>
      <c r="L2478" s="20">
        <f>ROUND(1+(INDEX(CachTinhDiem!$B$15:$E$20,MATCH($C2478,CachTinhDiem!$A$15:$A$20,0),MATCH($B2478,CachTinhDiem!$B$14:$E$14,0))-1)*9/4,1)</f>
        <v>7.8</v>
      </c>
      <c r="M2478" s="19">
        <f t="shared" si="38"/>
        <v>0</v>
      </c>
      <c r="N2478" s="23">
        <f>MAX(0,1-M2478*CachTinhDiem!$B$25)</f>
        <v>1</v>
      </c>
      <c r="O2478" s="20">
        <f>ROUND((CachTinhDiem!$B$23*K2478+CachTinhDiem!$B$24*L2478)*N2478,1)</f>
        <v>6.8</v>
      </c>
      <c r="P2478" s="19" t="s">
        <v>3227</v>
      </c>
    </row>
    <row r="2479" spans="1:16" ht="15" customHeight="1" x14ac:dyDescent="0.35">
      <c r="A2479" s="18" t="s">
        <v>2742</v>
      </c>
      <c r="B2479" s="18" t="s">
        <v>3224</v>
      </c>
      <c r="C2479" s="18" t="s">
        <v>103</v>
      </c>
      <c r="D2479" s="19">
        <v>15</v>
      </c>
      <c r="E2479" s="19">
        <v>33</v>
      </c>
      <c r="F2479" s="19">
        <v>13</v>
      </c>
      <c r="G2479" s="19">
        <v>2</v>
      </c>
      <c r="H2479" s="19">
        <v>1</v>
      </c>
      <c r="I2479" s="19">
        <v>1</v>
      </c>
      <c r="J2479" s="19">
        <v>5</v>
      </c>
      <c r="K2479" s="20">
        <f>ROUND(1+(SUMPRODUCT(INDEX(CachTinhDiem!$B$8:$E$11,MATCH($B2479,CachTinhDiem!$A$8:$A$11,0),0),$G2479:$J2479)-1)*9/4,1)</f>
        <v>2.4</v>
      </c>
      <c r="L2479" s="20">
        <f>ROUND(1+(INDEX(CachTinhDiem!$B$15:$E$20,MATCH($C2479,CachTinhDiem!$A$15:$A$20,0),MATCH($B2479,CachTinhDiem!$B$14:$E$14,0))-1)*9/4,1)</f>
        <v>3.3</v>
      </c>
      <c r="M2479" s="19">
        <f t="shared" si="38"/>
        <v>2</v>
      </c>
      <c r="N2479" s="23">
        <f>MAX(0,1-M2479*CachTinhDiem!$B$25)</f>
        <v>0.8</v>
      </c>
      <c r="O2479" s="20">
        <f>ROUND((CachTinhDiem!$B$23*K2479+CachTinhDiem!$B$24*L2479)*N2479,1)</f>
        <v>2.1</v>
      </c>
      <c r="P2479" s="19" t="s">
        <v>3227</v>
      </c>
    </row>
    <row r="2480" spans="1:16" ht="15" customHeight="1" x14ac:dyDescent="0.35">
      <c r="A2480" s="18" t="s">
        <v>2448</v>
      </c>
      <c r="B2480" s="18" t="s">
        <v>3228</v>
      </c>
      <c r="C2480" s="18" t="s">
        <v>150</v>
      </c>
      <c r="D2480" s="19">
        <v>25</v>
      </c>
      <c r="E2480" s="19">
        <v>40</v>
      </c>
      <c r="F2480" s="19">
        <v>23</v>
      </c>
      <c r="G2480" s="19">
        <v>1</v>
      </c>
      <c r="H2480" s="19">
        <v>5</v>
      </c>
      <c r="I2480" s="19">
        <v>2</v>
      </c>
      <c r="J2480" s="19">
        <v>2</v>
      </c>
      <c r="K2480" s="20">
        <f>ROUND(1+(SUMPRODUCT(INDEX(CachTinhDiem!$B$8:$E$11,MATCH($B2480,CachTinhDiem!$A$8:$A$11,0),0),$G2480:$J2480)-1)*9/4,1)</f>
        <v>4.5999999999999996</v>
      </c>
      <c r="L2480" s="20">
        <f>ROUND(1+(INDEX(CachTinhDiem!$B$15:$E$20,MATCH($C2480,CachTinhDiem!$A$15:$A$20,0),MATCH($B2480,CachTinhDiem!$B$14:$E$14,0))-1)*9/4,1)</f>
        <v>5.5</v>
      </c>
      <c r="M2480" s="19">
        <f t="shared" si="38"/>
        <v>2</v>
      </c>
      <c r="N2480" s="23">
        <f>MAX(0,1-M2480*CachTinhDiem!$B$25)</f>
        <v>0.8</v>
      </c>
      <c r="O2480" s="20">
        <f>ROUND((CachTinhDiem!$B$23*K2480+CachTinhDiem!$B$24*L2480)*N2480,1)</f>
        <v>3.9</v>
      </c>
      <c r="P2480" s="19" t="s">
        <v>3227</v>
      </c>
    </row>
    <row r="2481" spans="1:16" ht="15" customHeight="1" x14ac:dyDescent="0.35">
      <c r="A2481" s="18" t="s">
        <v>894</v>
      </c>
      <c r="B2481" s="18" t="s">
        <v>3229</v>
      </c>
      <c r="C2481" s="18" t="s">
        <v>110</v>
      </c>
      <c r="D2481" s="19">
        <v>19</v>
      </c>
      <c r="E2481" s="19">
        <v>34</v>
      </c>
      <c r="F2481" s="19">
        <v>38</v>
      </c>
      <c r="G2481" s="19">
        <v>2</v>
      </c>
      <c r="H2481" s="19">
        <v>3</v>
      </c>
      <c r="I2481" s="19">
        <v>2</v>
      </c>
      <c r="J2481" s="19">
        <v>5</v>
      </c>
      <c r="K2481" s="20">
        <f>ROUND(1+(SUMPRODUCT(INDEX(CachTinhDiem!$B$8:$E$11,MATCH($B2481,CachTinhDiem!$A$8:$A$11,0),0),$G2481:$J2481)-1)*9/4,1)</f>
        <v>6</v>
      </c>
      <c r="L2481" s="20">
        <f>ROUND(1+(INDEX(CachTinhDiem!$B$15:$E$20,MATCH($C2481,CachTinhDiem!$A$15:$A$20,0),MATCH($B2481,CachTinhDiem!$B$14:$E$14,0))-1)*9/4,1)</f>
        <v>7.8</v>
      </c>
      <c r="M2481" s="19">
        <f t="shared" si="38"/>
        <v>4</v>
      </c>
      <c r="N2481" s="23">
        <f>MAX(0,1-M2481*CachTinhDiem!$B$25)</f>
        <v>0.6</v>
      </c>
      <c r="O2481" s="20">
        <f>ROUND((CachTinhDiem!$B$23*K2481+CachTinhDiem!$B$24*L2481)*N2481,1)</f>
        <v>3.9</v>
      </c>
      <c r="P2481" s="19" t="s">
        <v>3227</v>
      </c>
    </row>
    <row r="2482" spans="1:16" ht="15" customHeight="1" x14ac:dyDescent="0.35">
      <c r="A2482" s="18" t="s">
        <v>1892</v>
      </c>
      <c r="B2482" s="18" t="s">
        <v>3224</v>
      </c>
      <c r="C2482" s="18" t="s">
        <v>103</v>
      </c>
      <c r="D2482" s="19">
        <v>12</v>
      </c>
      <c r="E2482" s="19">
        <v>32</v>
      </c>
      <c r="F2482" s="19">
        <v>37</v>
      </c>
      <c r="G2482" s="19">
        <v>3</v>
      </c>
      <c r="H2482" s="19">
        <v>3</v>
      </c>
      <c r="I2482" s="19">
        <v>2</v>
      </c>
      <c r="J2482" s="19">
        <v>4</v>
      </c>
      <c r="K2482" s="20">
        <f>ROUND(1+(SUMPRODUCT(INDEX(CachTinhDiem!$B$8:$E$11,MATCH($B2482,CachTinhDiem!$A$8:$A$11,0),0),$G2482:$J2482)-1)*9/4,1)</f>
        <v>4.5999999999999996</v>
      </c>
      <c r="L2482" s="20">
        <f>ROUND(1+(INDEX(CachTinhDiem!$B$15:$E$20,MATCH($C2482,CachTinhDiem!$A$15:$A$20,0),MATCH($B2482,CachTinhDiem!$B$14:$E$14,0))-1)*9/4,1)</f>
        <v>3.3</v>
      </c>
      <c r="M2482" s="19">
        <f t="shared" si="38"/>
        <v>5</v>
      </c>
      <c r="N2482" s="23">
        <f>MAX(0,1-M2482*CachTinhDiem!$B$25)</f>
        <v>0.5</v>
      </c>
      <c r="O2482" s="20">
        <f>ROUND((CachTinhDiem!$B$23*K2482+CachTinhDiem!$B$24*L2482)*N2482,1)</f>
        <v>2.1</v>
      </c>
      <c r="P2482" s="19" t="s">
        <v>3227</v>
      </c>
    </row>
    <row r="2483" spans="1:16" ht="15" customHeight="1" x14ac:dyDescent="0.35">
      <c r="A2483" s="18" t="s">
        <v>587</v>
      </c>
      <c r="B2483" s="18" t="s">
        <v>3226</v>
      </c>
      <c r="C2483" s="18" t="s">
        <v>103</v>
      </c>
      <c r="D2483" s="19">
        <v>19</v>
      </c>
      <c r="E2483" s="19">
        <v>39</v>
      </c>
      <c r="F2483" s="19">
        <v>26</v>
      </c>
      <c r="G2483" s="19">
        <v>2</v>
      </c>
      <c r="H2483" s="19">
        <v>4</v>
      </c>
      <c r="I2483" s="19">
        <v>4</v>
      </c>
      <c r="J2483" s="19">
        <v>4</v>
      </c>
      <c r="K2483" s="20">
        <f>ROUND(1+(SUMPRODUCT(INDEX(CachTinhDiem!$B$8:$E$11,MATCH($B2483,CachTinhDiem!$A$8:$A$11,0),0),$G2483:$J2483)-1)*9/4,1)</f>
        <v>7.8</v>
      </c>
      <c r="L2483" s="20">
        <f>ROUND(1+(INDEX(CachTinhDiem!$B$15:$E$20,MATCH($C2483,CachTinhDiem!$A$15:$A$20,0),MATCH($B2483,CachTinhDiem!$B$14:$E$14,0))-1)*9/4,1)</f>
        <v>3.3</v>
      </c>
      <c r="M2483" s="19">
        <f t="shared" si="38"/>
        <v>0</v>
      </c>
      <c r="N2483" s="23">
        <f>MAX(0,1-M2483*CachTinhDiem!$B$25)</f>
        <v>1</v>
      </c>
      <c r="O2483" s="20">
        <f>ROUND((CachTinhDiem!$B$23*K2483+CachTinhDiem!$B$24*L2483)*N2483,1)</f>
        <v>6.5</v>
      </c>
      <c r="P2483" s="19" t="s">
        <v>3227</v>
      </c>
    </row>
    <row r="2484" spans="1:16" ht="15" customHeight="1" x14ac:dyDescent="0.35">
      <c r="A2484" s="18" t="s">
        <v>434</v>
      </c>
      <c r="B2484" s="18" t="s">
        <v>3229</v>
      </c>
      <c r="C2484" s="18" t="s">
        <v>90</v>
      </c>
      <c r="D2484" s="19">
        <v>8</v>
      </c>
      <c r="E2484" s="19">
        <v>22</v>
      </c>
      <c r="F2484" s="19">
        <v>31</v>
      </c>
      <c r="G2484" s="19">
        <v>4</v>
      </c>
      <c r="H2484" s="19">
        <v>3</v>
      </c>
      <c r="I2484" s="19">
        <v>3</v>
      </c>
      <c r="J2484" s="19">
        <v>2</v>
      </c>
      <c r="K2484" s="20">
        <f>ROUND(1+(SUMPRODUCT(INDEX(CachTinhDiem!$B$8:$E$11,MATCH($B2484,CachTinhDiem!$A$8:$A$11,0),0),$G2484:$J2484)-1)*9/4,1)</f>
        <v>5.0999999999999996</v>
      </c>
      <c r="L2484" s="20">
        <f>ROUND(1+(INDEX(CachTinhDiem!$B$15:$E$20,MATCH($C2484,CachTinhDiem!$A$15:$A$20,0),MATCH($B2484,CachTinhDiem!$B$14:$E$14,0))-1)*9/4,1)</f>
        <v>7.8</v>
      </c>
      <c r="M2484" s="19">
        <f t="shared" si="38"/>
        <v>9</v>
      </c>
      <c r="N2484" s="23">
        <f>MAX(0,1-M2484*CachTinhDiem!$B$25)</f>
        <v>9.9999999999999978E-2</v>
      </c>
      <c r="O2484" s="20">
        <f>ROUND((CachTinhDiem!$B$23*K2484+CachTinhDiem!$B$24*L2484)*N2484,1)</f>
        <v>0.6</v>
      </c>
      <c r="P2484" s="19" t="s">
        <v>3227</v>
      </c>
    </row>
    <row r="2485" spans="1:16" ht="15" customHeight="1" x14ac:dyDescent="0.35">
      <c r="A2485" s="18" t="s">
        <v>1395</v>
      </c>
      <c r="B2485" s="18" t="s">
        <v>3224</v>
      </c>
      <c r="C2485" s="18" t="s">
        <v>103</v>
      </c>
      <c r="D2485" s="19">
        <v>5</v>
      </c>
      <c r="E2485" s="19">
        <v>11</v>
      </c>
      <c r="F2485" s="19">
        <v>30</v>
      </c>
      <c r="G2485" s="19">
        <v>5</v>
      </c>
      <c r="H2485" s="19">
        <v>1</v>
      </c>
      <c r="I2485" s="19">
        <v>1</v>
      </c>
      <c r="J2485" s="19">
        <v>5</v>
      </c>
      <c r="K2485" s="20">
        <f>ROUND(1+(SUMPRODUCT(INDEX(CachTinhDiem!$B$8:$E$11,MATCH($B2485,CachTinhDiem!$A$8:$A$11,0),0),$G2485:$J2485)-1)*9/4,1)</f>
        <v>3.7</v>
      </c>
      <c r="L2485" s="20">
        <f>ROUND(1+(INDEX(CachTinhDiem!$B$15:$E$20,MATCH($C2485,CachTinhDiem!$A$15:$A$20,0),MATCH($B2485,CachTinhDiem!$B$14:$E$14,0))-1)*9/4,1)</f>
        <v>3.3</v>
      </c>
      <c r="M2485" s="19">
        <f t="shared" si="38"/>
        <v>19</v>
      </c>
      <c r="N2485" s="23">
        <f>MAX(0,1-M2485*CachTinhDiem!$B$25)</f>
        <v>0</v>
      </c>
      <c r="O2485" s="20">
        <f>ROUND((CachTinhDiem!$B$23*K2485+CachTinhDiem!$B$24*L2485)*N2485,1)</f>
        <v>0</v>
      </c>
      <c r="P2485" s="19" t="s">
        <v>3227</v>
      </c>
    </row>
    <row r="2486" spans="1:16" ht="15" customHeight="1" x14ac:dyDescent="0.35">
      <c r="A2486" s="18" t="s">
        <v>2404</v>
      </c>
      <c r="B2486" s="18" t="s">
        <v>3228</v>
      </c>
      <c r="C2486" s="18" t="s">
        <v>138</v>
      </c>
      <c r="D2486" s="19">
        <v>23</v>
      </c>
      <c r="E2486" s="19">
        <v>39</v>
      </c>
      <c r="F2486" s="19">
        <v>15</v>
      </c>
      <c r="G2486" s="19">
        <v>2</v>
      </c>
      <c r="H2486" s="19">
        <v>4</v>
      </c>
      <c r="I2486" s="19">
        <v>5</v>
      </c>
      <c r="J2486" s="19">
        <v>4</v>
      </c>
      <c r="K2486" s="20">
        <f>ROUND(1+(SUMPRODUCT(INDEX(CachTinhDiem!$B$8:$E$11,MATCH($B2486,CachTinhDiem!$A$8:$A$11,0),0),$G2486:$J2486)-1)*9/4,1)</f>
        <v>8.1999999999999993</v>
      </c>
      <c r="L2486" s="20">
        <f>ROUND(1+(INDEX(CachTinhDiem!$B$15:$E$20,MATCH($C2486,CachTinhDiem!$A$15:$A$20,0),MATCH($B2486,CachTinhDiem!$B$14:$E$14,0))-1)*9/4,1)</f>
        <v>1</v>
      </c>
      <c r="M2486" s="19">
        <f t="shared" si="38"/>
        <v>8</v>
      </c>
      <c r="N2486" s="23">
        <f>MAX(0,1-M2486*CachTinhDiem!$B$25)</f>
        <v>0.19999999999999996</v>
      </c>
      <c r="O2486" s="20">
        <f>ROUND((CachTinhDiem!$B$23*K2486+CachTinhDiem!$B$24*L2486)*N2486,1)</f>
        <v>1.2</v>
      </c>
      <c r="P2486" s="19" t="s">
        <v>3227</v>
      </c>
    </row>
    <row r="2487" spans="1:16" ht="15" customHeight="1" x14ac:dyDescent="0.35">
      <c r="A2487" s="18" t="s">
        <v>383</v>
      </c>
      <c r="B2487" s="18" t="s">
        <v>3224</v>
      </c>
      <c r="C2487" s="18" t="s">
        <v>115</v>
      </c>
      <c r="D2487" s="19">
        <v>19</v>
      </c>
      <c r="E2487" s="19">
        <v>37</v>
      </c>
      <c r="F2487" s="19">
        <v>23</v>
      </c>
      <c r="G2487" s="19">
        <v>2</v>
      </c>
      <c r="H2487" s="19">
        <v>5</v>
      </c>
      <c r="I2487" s="19">
        <v>3</v>
      </c>
      <c r="J2487" s="19">
        <v>2</v>
      </c>
      <c r="K2487" s="20">
        <f>ROUND(1+(SUMPRODUCT(INDEX(CachTinhDiem!$B$8:$E$11,MATCH($B2487,CachTinhDiem!$A$8:$A$11,0),0),$G2487:$J2487)-1)*9/4,1)</f>
        <v>5.7</v>
      </c>
      <c r="L2487" s="20">
        <f>ROUND(1+(INDEX(CachTinhDiem!$B$15:$E$20,MATCH($C2487,CachTinhDiem!$A$15:$A$20,0),MATCH($B2487,CachTinhDiem!$B$14:$E$14,0))-1)*9/4,1)</f>
        <v>7.8</v>
      </c>
      <c r="M2487" s="19">
        <f t="shared" si="38"/>
        <v>0</v>
      </c>
      <c r="N2487" s="23">
        <f>MAX(0,1-M2487*CachTinhDiem!$B$25)</f>
        <v>1</v>
      </c>
      <c r="O2487" s="20">
        <f>ROUND((CachTinhDiem!$B$23*K2487+CachTinhDiem!$B$24*L2487)*N2487,1)</f>
        <v>6.3</v>
      </c>
      <c r="P2487" s="19" t="s">
        <v>3227</v>
      </c>
    </row>
    <row r="2488" spans="1:16" ht="15" customHeight="1" x14ac:dyDescent="0.35">
      <c r="A2488" s="18" t="s">
        <v>1187</v>
      </c>
      <c r="B2488" s="18" t="s">
        <v>3228</v>
      </c>
      <c r="C2488" s="18" t="s">
        <v>115</v>
      </c>
      <c r="D2488" s="19">
        <v>5</v>
      </c>
      <c r="E2488" s="19">
        <v>12</v>
      </c>
      <c r="F2488" s="19">
        <v>25</v>
      </c>
      <c r="G2488" s="19">
        <v>4</v>
      </c>
      <c r="H2488" s="19">
        <v>2</v>
      </c>
      <c r="I2488" s="19">
        <v>1</v>
      </c>
      <c r="J2488" s="19">
        <v>2</v>
      </c>
      <c r="K2488" s="20">
        <f>ROUND(1+(SUMPRODUCT(INDEX(CachTinhDiem!$B$8:$E$11,MATCH($B2488,CachTinhDiem!$A$8:$A$11,0),0),$G2488:$J2488)-1)*9/4,1)</f>
        <v>2.8</v>
      </c>
      <c r="L2488" s="20">
        <f>ROUND(1+(INDEX(CachTinhDiem!$B$15:$E$20,MATCH($C2488,CachTinhDiem!$A$15:$A$20,0),MATCH($B2488,CachTinhDiem!$B$14:$E$14,0))-1)*9/4,1)</f>
        <v>5.5</v>
      </c>
      <c r="M2488" s="19">
        <f t="shared" si="38"/>
        <v>13</v>
      </c>
      <c r="N2488" s="23">
        <f>MAX(0,1-M2488*CachTinhDiem!$B$25)</f>
        <v>0</v>
      </c>
      <c r="O2488" s="20">
        <f>ROUND((CachTinhDiem!$B$23*K2488+CachTinhDiem!$B$24*L2488)*N2488,1)</f>
        <v>0</v>
      </c>
      <c r="P2488" s="19" t="s">
        <v>3227</v>
      </c>
    </row>
    <row r="2489" spans="1:16" ht="15" customHeight="1" x14ac:dyDescent="0.35">
      <c r="A2489" s="18" t="s">
        <v>2342</v>
      </c>
      <c r="B2489" s="18" t="s">
        <v>3224</v>
      </c>
      <c r="C2489" s="18" t="s">
        <v>115</v>
      </c>
      <c r="D2489" s="19">
        <v>20</v>
      </c>
      <c r="E2489" s="19">
        <v>36</v>
      </c>
      <c r="F2489" s="19">
        <v>8</v>
      </c>
      <c r="G2489" s="19">
        <v>2</v>
      </c>
      <c r="H2489" s="19">
        <v>5</v>
      </c>
      <c r="I2489" s="19">
        <v>3</v>
      </c>
      <c r="J2489" s="19">
        <v>5</v>
      </c>
      <c r="K2489" s="20">
        <f>ROUND(1+(SUMPRODUCT(INDEX(CachTinhDiem!$B$8:$E$11,MATCH($B2489,CachTinhDiem!$A$8:$A$11,0),0),$G2489:$J2489)-1)*9/4,1)</f>
        <v>6.4</v>
      </c>
      <c r="L2489" s="20">
        <f>ROUND(1+(INDEX(CachTinhDiem!$B$15:$E$20,MATCH($C2489,CachTinhDiem!$A$15:$A$20,0),MATCH($B2489,CachTinhDiem!$B$14:$E$14,0))-1)*9/4,1)</f>
        <v>7.8</v>
      </c>
      <c r="M2489" s="19">
        <f t="shared" si="38"/>
        <v>12</v>
      </c>
      <c r="N2489" s="23">
        <f>MAX(0,1-M2489*CachTinhDiem!$B$25)</f>
        <v>0</v>
      </c>
      <c r="O2489" s="20">
        <f>ROUND((CachTinhDiem!$B$23*K2489+CachTinhDiem!$B$24*L2489)*N2489,1)</f>
        <v>0</v>
      </c>
      <c r="P2489" s="19" t="s">
        <v>3227</v>
      </c>
    </row>
    <row r="2490" spans="1:16" ht="15" customHeight="1" x14ac:dyDescent="0.35">
      <c r="A2490" s="18" t="s">
        <v>1806</v>
      </c>
      <c r="B2490" s="18" t="s">
        <v>3228</v>
      </c>
      <c r="C2490" s="18" t="s">
        <v>138</v>
      </c>
      <c r="D2490" s="19">
        <v>5</v>
      </c>
      <c r="E2490" s="19">
        <v>10</v>
      </c>
      <c r="F2490" s="19">
        <v>21</v>
      </c>
      <c r="G2490" s="19">
        <v>4</v>
      </c>
      <c r="H2490" s="19">
        <v>2</v>
      </c>
      <c r="I2490" s="19">
        <v>4</v>
      </c>
      <c r="J2490" s="19">
        <v>2</v>
      </c>
      <c r="K2490" s="20">
        <f>ROUND(1+(SUMPRODUCT(INDEX(CachTinhDiem!$B$8:$E$11,MATCH($B2490,CachTinhDiem!$A$8:$A$11,0),0),$G2490:$J2490)-1)*9/4,1)</f>
        <v>4.2</v>
      </c>
      <c r="L2490" s="20">
        <f>ROUND(1+(INDEX(CachTinhDiem!$B$15:$E$20,MATCH($C2490,CachTinhDiem!$A$15:$A$20,0),MATCH($B2490,CachTinhDiem!$B$14:$E$14,0))-1)*9/4,1)</f>
        <v>1</v>
      </c>
      <c r="M2490" s="19">
        <f t="shared" si="38"/>
        <v>11</v>
      </c>
      <c r="N2490" s="23">
        <f>MAX(0,1-M2490*CachTinhDiem!$B$25)</f>
        <v>0</v>
      </c>
      <c r="O2490" s="20">
        <f>ROUND((CachTinhDiem!$B$23*K2490+CachTinhDiem!$B$24*L2490)*N2490,1)</f>
        <v>0</v>
      </c>
      <c r="P2490" s="19" t="s">
        <v>3225</v>
      </c>
    </row>
    <row r="2491" spans="1:16" ht="15" customHeight="1" x14ac:dyDescent="0.35">
      <c r="A2491" s="18" t="s">
        <v>1926</v>
      </c>
      <c r="B2491" s="18" t="s">
        <v>3224</v>
      </c>
      <c r="C2491" s="18" t="s">
        <v>103</v>
      </c>
      <c r="D2491" s="19">
        <v>12</v>
      </c>
      <c r="E2491" s="19">
        <v>33</v>
      </c>
      <c r="F2491" s="19">
        <v>36</v>
      </c>
      <c r="G2491" s="19">
        <v>3</v>
      </c>
      <c r="H2491" s="19">
        <v>3</v>
      </c>
      <c r="I2491" s="19">
        <v>3</v>
      </c>
      <c r="J2491" s="19">
        <v>3</v>
      </c>
      <c r="K2491" s="20">
        <f>ROUND(1+(SUMPRODUCT(INDEX(CachTinhDiem!$B$8:$E$11,MATCH($B2491,CachTinhDiem!$A$8:$A$11,0),0),$G2491:$J2491)-1)*9/4,1)</f>
        <v>5.5</v>
      </c>
      <c r="L2491" s="20">
        <f>ROUND(1+(INDEX(CachTinhDiem!$B$15:$E$20,MATCH($C2491,CachTinhDiem!$A$15:$A$20,0),MATCH($B2491,CachTinhDiem!$B$14:$E$14,0))-1)*9/4,1)</f>
        <v>3.3</v>
      </c>
      <c r="M2491" s="19">
        <f t="shared" si="38"/>
        <v>3</v>
      </c>
      <c r="N2491" s="23">
        <f>MAX(0,1-M2491*CachTinhDiem!$B$25)</f>
        <v>0.7</v>
      </c>
      <c r="O2491" s="20">
        <f>ROUND((CachTinhDiem!$B$23*K2491+CachTinhDiem!$B$24*L2491)*N2491,1)</f>
        <v>3.4</v>
      </c>
      <c r="P2491" s="19" t="s">
        <v>3227</v>
      </c>
    </row>
    <row r="2492" spans="1:16" ht="15" customHeight="1" x14ac:dyDescent="0.35">
      <c r="A2492" s="18" t="s">
        <v>3089</v>
      </c>
      <c r="B2492" s="18" t="s">
        <v>3226</v>
      </c>
      <c r="C2492" s="18" t="s">
        <v>110</v>
      </c>
      <c r="D2492" s="19">
        <v>15</v>
      </c>
      <c r="E2492" s="19">
        <v>37</v>
      </c>
      <c r="F2492" s="19">
        <v>16</v>
      </c>
      <c r="G2492" s="19">
        <v>2</v>
      </c>
      <c r="H2492" s="19">
        <v>2</v>
      </c>
      <c r="I2492" s="19">
        <v>5</v>
      </c>
      <c r="J2492" s="19">
        <v>3</v>
      </c>
      <c r="K2492" s="20">
        <f>ROUND(1+(SUMPRODUCT(INDEX(CachTinhDiem!$B$8:$E$11,MATCH($B2492,CachTinhDiem!$A$8:$A$11,0),0),$G2492:$J2492)-1)*9/4,1)</f>
        <v>7.1</v>
      </c>
      <c r="L2492" s="20">
        <f>ROUND(1+(INDEX(CachTinhDiem!$B$15:$E$20,MATCH($C2492,CachTinhDiem!$A$15:$A$20,0),MATCH($B2492,CachTinhDiem!$B$14:$E$14,0))-1)*9/4,1)</f>
        <v>5.5</v>
      </c>
      <c r="M2492" s="19">
        <f t="shared" si="38"/>
        <v>0</v>
      </c>
      <c r="N2492" s="23">
        <f>MAX(0,1-M2492*CachTinhDiem!$B$25)</f>
        <v>1</v>
      </c>
      <c r="O2492" s="20">
        <f>ROUND((CachTinhDiem!$B$23*K2492+CachTinhDiem!$B$24*L2492)*N2492,1)</f>
        <v>6.6</v>
      </c>
      <c r="P2492" s="19" t="s">
        <v>3227</v>
      </c>
    </row>
    <row r="2493" spans="1:16" ht="15" customHeight="1" x14ac:dyDescent="0.35">
      <c r="A2493" s="18" t="s">
        <v>621</v>
      </c>
      <c r="B2493" s="18" t="s">
        <v>3226</v>
      </c>
      <c r="C2493" s="18" t="s">
        <v>115</v>
      </c>
      <c r="D2493" s="19">
        <v>18</v>
      </c>
      <c r="E2493" s="19">
        <v>35</v>
      </c>
      <c r="F2493" s="19">
        <v>11</v>
      </c>
      <c r="G2493" s="19">
        <v>2</v>
      </c>
      <c r="H2493" s="19">
        <v>4</v>
      </c>
      <c r="I2493" s="19">
        <v>3</v>
      </c>
      <c r="J2493" s="19">
        <v>3</v>
      </c>
      <c r="K2493" s="20">
        <f>ROUND(1+(SUMPRODUCT(INDEX(CachTinhDiem!$B$8:$E$11,MATCH($B2493,CachTinhDiem!$A$8:$A$11,0),0),$G2493:$J2493)-1)*9/4,1)</f>
        <v>6.2</v>
      </c>
      <c r="L2493" s="20">
        <f>ROUND(1+(INDEX(CachTinhDiem!$B$15:$E$20,MATCH($C2493,CachTinhDiem!$A$15:$A$20,0),MATCH($B2493,CachTinhDiem!$B$14:$E$14,0))-1)*9/4,1)</f>
        <v>10</v>
      </c>
      <c r="M2493" s="19">
        <f t="shared" si="38"/>
        <v>7</v>
      </c>
      <c r="N2493" s="23">
        <f>MAX(0,1-M2493*CachTinhDiem!$B$25)</f>
        <v>0.29999999999999993</v>
      </c>
      <c r="O2493" s="20">
        <f>ROUND((CachTinhDiem!$B$23*K2493+CachTinhDiem!$B$24*L2493)*N2493,1)</f>
        <v>2.2000000000000002</v>
      </c>
      <c r="P2493" s="19" t="s">
        <v>3225</v>
      </c>
    </row>
    <row r="2494" spans="1:16" ht="15" customHeight="1" x14ac:dyDescent="0.35">
      <c r="A2494" s="18" t="s">
        <v>2875</v>
      </c>
      <c r="B2494" s="18" t="s">
        <v>3226</v>
      </c>
      <c r="C2494" s="18" t="s">
        <v>138</v>
      </c>
      <c r="D2494" s="19">
        <v>14</v>
      </c>
      <c r="E2494" s="19">
        <v>39</v>
      </c>
      <c r="F2494" s="19">
        <v>34</v>
      </c>
      <c r="G2494" s="19">
        <v>2</v>
      </c>
      <c r="H2494" s="19">
        <v>5</v>
      </c>
      <c r="I2494" s="19">
        <v>5</v>
      </c>
      <c r="J2494" s="19">
        <v>2</v>
      </c>
      <c r="K2494" s="20">
        <f>ROUND(1+(SUMPRODUCT(INDEX(CachTinhDiem!$B$8:$E$11,MATCH($B2494,CachTinhDiem!$A$8:$A$11,0),0),$G2494:$J2494)-1)*9/4,1)</f>
        <v>8.6999999999999993</v>
      </c>
      <c r="L2494" s="20">
        <f>ROUND(1+(INDEX(CachTinhDiem!$B$15:$E$20,MATCH($C2494,CachTinhDiem!$A$15:$A$20,0),MATCH($B2494,CachTinhDiem!$B$14:$E$14,0))-1)*9/4,1)</f>
        <v>7.8</v>
      </c>
      <c r="M2494" s="19">
        <f t="shared" si="38"/>
        <v>0</v>
      </c>
      <c r="N2494" s="23">
        <f>MAX(0,1-M2494*CachTinhDiem!$B$25)</f>
        <v>1</v>
      </c>
      <c r="O2494" s="20">
        <f>ROUND((CachTinhDiem!$B$23*K2494+CachTinhDiem!$B$24*L2494)*N2494,1)</f>
        <v>8.4</v>
      </c>
      <c r="P2494" s="19" t="s">
        <v>3227</v>
      </c>
    </row>
    <row r="2495" spans="1:16" ht="15" customHeight="1" x14ac:dyDescent="0.35">
      <c r="A2495" s="18" t="s">
        <v>297</v>
      </c>
      <c r="B2495" s="18" t="s">
        <v>3228</v>
      </c>
      <c r="C2495" s="18" t="s">
        <v>115</v>
      </c>
      <c r="D2495" s="19">
        <v>5</v>
      </c>
      <c r="E2495" s="19">
        <v>11</v>
      </c>
      <c r="F2495" s="19">
        <v>27</v>
      </c>
      <c r="G2495" s="19">
        <v>4</v>
      </c>
      <c r="H2495" s="19">
        <v>1</v>
      </c>
      <c r="I2495" s="19">
        <v>3</v>
      </c>
      <c r="J2495" s="19">
        <v>4</v>
      </c>
      <c r="K2495" s="20">
        <f>ROUND(1+(SUMPRODUCT(INDEX(CachTinhDiem!$B$8:$E$11,MATCH($B2495,CachTinhDiem!$A$8:$A$11,0),0),$G2495:$J2495)-1)*9/4,1)</f>
        <v>6</v>
      </c>
      <c r="L2495" s="20">
        <f>ROUND(1+(INDEX(CachTinhDiem!$B$15:$E$20,MATCH($C2495,CachTinhDiem!$A$15:$A$20,0),MATCH($B2495,CachTinhDiem!$B$14:$E$14,0))-1)*9/4,1)</f>
        <v>5.5</v>
      </c>
      <c r="M2495" s="19">
        <f t="shared" si="38"/>
        <v>16</v>
      </c>
      <c r="N2495" s="23">
        <f>MAX(0,1-M2495*CachTinhDiem!$B$25)</f>
        <v>0</v>
      </c>
      <c r="O2495" s="20">
        <f>ROUND((CachTinhDiem!$B$23*K2495+CachTinhDiem!$B$24*L2495)*N2495,1)</f>
        <v>0</v>
      </c>
      <c r="P2495" s="19" t="s">
        <v>3227</v>
      </c>
    </row>
    <row r="2496" spans="1:16" ht="15" customHeight="1" x14ac:dyDescent="0.35">
      <c r="A2496" s="18" t="s">
        <v>1581</v>
      </c>
      <c r="B2496" s="18" t="s">
        <v>3226</v>
      </c>
      <c r="C2496" s="18" t="s">
        <v>138</v>
      </c>
      <c r="D2496" s="19">
        <v>15</v>
      </c>
      <c r="E2496" s="19">
        <v>31</v>
      </c>
      <c r="F2496" s="19">
        <v>9</v>
      </c>
      <c r="G2496" s="19">
        <v>2</v>
      </c>
      <c r="H2496" s="19">
        <v>3</v>
      </c>
      <c r="I2496" s="19">
        <v>5</v>
      </c>
      <c r="J2496" s="19">
        <v>3</v>
      </c>
      <c r="K2496" s="20">
        <f>ROUND(1+(SUMPRODUCT(INDEX(CachTinhDiem!$B$8:$E$11,MATCH($B2496,CachTinhDiem!$A$8:$A$11,0),0),$G2496:$J2496)-1)*9/4,1)</f>
        <v>7.8</v>
      </c>
      <c r="L2496" s="20">
        <f>ROUND(1+(INDEX(CachTinhDiem!$B$15:$E$20,MATCH($C2496,CachTinhDiem!$A$15:$A$20,0),MATCH($B2496,CachTinhDiem!$B$14:$E$14,0))-1)*9/4,1)</f>
        <v>7.8</v>
      </c>
      <c r="M2496" s="19">
        <f t="shared" si="38"/>
        <v>6</v>
      </c>
      <c r="N2496" s="23">
        <f>MAX(0,1-M2496*CachTinhDiem!$B$25)</f>
        <v>0.39999999999999991</v>
      </c>
      <c r="O2496" s="20">
        <f>ROUND((CachTinhDiem!$B$23*K2496+CachTinhDiem!$B$24*L2496)*N2496,1)</f>
        <v>3.1</v>
      </c>
      <c r="P2496" s="19" t="s">
        <v>3225</v>
      </c>
    </row>
    <row r="2497" spans="1:16" ht="15" customHeight="1" x14ac:dyDescent="0.35">
      <c r="A2497" s="18" t="s">
        <v>2702</v>
      </c>
      <c r="B2497" s="18" t="s">
        <v>3229</v>
      </c>
      <c r="C2497" s="18" t="s">
        <v>103</v>
      </c>
      <c r="D2497" s="19">
        <v>5</v>
      </c>
      <c r="E2497" s="19">
        <v>35</v>
      </c>
      <c r="F2497" s="19">
        <v>25</v>
      </c>
      <c r="G2497" s="19">
        <v>4</v>
      </c>
      <c r="H2497" s="19">
        <v>1</v>
      </c>
      <c r="I2497" s="19">
        <v>2</v>
      </c>
      <c r="J2497" s="19">
        <v>5</v>
      </c>
      <c r="K2497" s="20">
        <f>ROUND(1+(SUMPRODUCT(INDEX(CachTinhDiem!$B$8:$E$11,MATCH($B2497,CachTinhDiem!$A$8:$A$11,0),0),$G2497:$J2497)-1)*9/4,1)</f>
        <v>5.0999999999999996</v>
      </c>
      <c r="L2497" s="20">
        <f>ROUND(1+(INDEX(CachTinhDiem!$B$15:$E$20,MATCH($C2497,CachTinhDiem!$A$15:$A$20,0),MATCH($B2497,CachTinhDiem!$B$14:$E$14,0))-1)*9/4,1)</f>
        <v>7.8</v>
      </c>
      <c r="M2497" s="19">
        <f t="shared" si="38"/>
        <v>0</v>
      </c>
      <c r="N2497" s="23">
        <f>MAX(0,1-M2497*CachTinhDiem!$B$25)</f>
        <v>1</v>
      </c>
      <c r="O2497" s="20">
        <f>ROUND((CachTinhDiem!$B$23*K2497+CachTinhDiem!$B$24*L2497)*N2497,1)</f>
        <v>5.9</v>
      </c>
      <c r="P2497" s="19" t="s">
        <v>3227</v>
      </c>
    </row>
    <row r="2498" spans="1:16" ht="15" customHeight="1" x14ac:dyDescent="0.35">
      <c r="A2498" s="18" t="s">
        <v>1449</v>
      </c>
      <c r="B2498" s="18" t="s">
        <v>3228</v>
      </c>
      <c r="C2498" s="18" t="s">
        <v>90</v>
      </c>
      <c r="D2498" s="19">
        <v>11</v>
      </c>
      <c r="E2498" s="19">
        <v>29</v>
      </c>
      <c r="F2498" s="19">
        <v>32</v>
      </c>
      <c r="G2498" s="19">
        <v>2</v>
      </c>
      <c r="H2498" s="19">
        <v>3</v>
      </c>
      <c r="I2498" s="19">
        <v>4</v>
      </c>
      <c r="J2498" s="19">
        <v>4</v>
      </c>
      <c r="K2498" s="20">
        <f>ROUND(1+(SUMPRODUCT(INDEX(CachTinhDiem!$B$8:$E$11,MATCH($B2498,CachTinhDiem!$A$8:$A$11,0),0),$G2498:$J2498)-1)*9/4,1)</f>
        <v>7.3</v>
      </c>
      <c r="L2498" s="20">
        <f>ROUND(1+(INDEX(CachTinhDiem!$B$15:$E$20,MATCH($C2498,CachTinhDiem!$A$15:$A$20,0),MATCH($B2498,CachTinhDiem!$B$14:$E$14,0))-1)*9/4,1)</f>
        <v>3.3</v>
      </c>
      <c r="M2498" s="19">
        <f t="shared" ref="M2498:M2561" si="39">MAX(0,$D2498-$F2498,$F2498-$E2498)</f>
        <v>3</v>
      </c>
      <c r="N2498" s="23">
        <f>MAX(0,1-M2498*CachTinhDiem!$B$25)</f>
        <v>0.7</v>
      </c>
      <c r="O2498" s="20">
        <f>ROUND((CachTinhDiem!$B$23*K2498+CachTinhDiem!$B$24*L2498)*N2498,1)</f>
        <v>4.3</v>
      </c>
      <c r="P2498" s="19" t="s">
        <v>3227</v>
      </c>
    </row>
    <row r="2499" spans="1:16" ht="15" customHeight="1" x14ac:dyDescent="0.35">
      <c r="A2499" s="18" t="s">
        <v>2372</v>
      </c>
      <c r="B2499" s="18" t="s">
        <v>3226</v>
      </c>
      <c r="C2499" s="18" t="s">
        <v>138</v>
      </c>
      <c r="D2499" s="19">
        <v>22</v>
      </c>
      <c r="E2499" s="19">
        <v>38</v>
      </c>
      <c r="F2499" s="19">
        <v>10</v>
      </c>
      <c r="G2499" s="19">
        <v>2</v>
      </c>
      <c r="H2499" s="19">
        <v>4</v>
      </c>
      <c r="I2499" s="19">
        <v>5</v>
      </c>
      <c r="J2499" s="19">
        <v>2</v>
      </c>
      <c r="K2499" s="20">
        <f>ROUND(1+(SUMPRODUCT(INDEX(CachTinhDiem!$B$8:$E$11,MATCH($B2499,CachTinhDiem!$A$8:$A$11,0),0),$G2499:$J2499)-1)*9/4,1)</f>
        <v>8</v>
      </c>
      <c r="L2499" s="20">
        <f>ROUND(1+(INDEX(CachTinhDiem!$B$15:$E$20,MATCH($C2499,CachTinhDiem!$A$15:$A$20,0),MATCH($B2499,CachTinhDiem!$B$14:$E$14,0))-1)*9/4,1)</f>
        <v>7.8</v>
      </c>
      <c r="M2499" s="19">
        <f t="shared" si="39"/>
        <v>12</v>
      </c>
      <c r="N2499" s="23">
        <f>MAX(0,1-M2499*CachTinhDiem!$B$25)</f>
        <v>0</v>
      </c>
      <c r="O2499" s="20">
        <f>ROUND((CachTinhDiem!$B$23*K2499+CachTinhDiem!$B$24*L2499)*N2499,1)</f>
        <v>0</v>
      </c>
      <c r="P2499" s="19" t="s">
        <v>3227</v>
      </c>
    </row>
    <row r="2500" spans="1:16" ht="15" customHeight="1" x14ac:dyDescent="0.35">
      <c r="A2500" s="18" t="s">
        <v>2563</v>
      </c>
      <c r="B2500" s="18" t="s">
        <v>3229</v>
      </c>
      <c r="C2500" s="18" t="s">
        <v>90</v>
      </c>
      <c r="D2500" s="19">
        <v>14</v>
      </c>
      <c r="E2500" s="19">
        <v>33</v>
      </c>
      <c r="F2500" s="19">
        <v>16</v>
      </c>
      <c r="G2500" s="19">
        <v>3</v>
      </c>
      <c r="H2500" s="19">
        <v>2</v>
      </c>
      <c r="I2500" s="19">
        <v>3</v>
      </c>
      <c r="J2500" s="19">
        <v>3</v>
      </c>
      <c r="K2500" s="20">
        <f>ROUND(1+(SUMPRODUCT(INDEX(CachTinhDiem!$B$8:$E$11,MATCH($B2500,CachTinhDiem!$A$8:$A$11,0),0),$G2500:$J2500)-1)*9/4,1)</f>
        <v>4.8</v>
      </c>
      <c r="L2500" s="20">
        <f>ROUND(1+(INDEX(CachTinhDiem!$B$15:$E$20,MATCH($C2500,CachTinhDiem!$A$15:$A$20,0),MATCH($B2500,CachTinhDiem!$B$14:$E$14,0))-1)*9/4,1)</f>
        <v>7.8</v>
      </c>
      <c r="M2500" s="19">
        <f t="shared" si="39"/>
        <v>0</v>
      </c>
      <c r="N2500" s="23">
        <f>MAX(0,1-M2500*CachTinhDiem!$B$25)</f>
        <v>1</v>
      </c>
      <c r="O2500" s="20">
        <f>ROUND((CachTinhDiem!$B$23*K2500+CachTinhDiem!$B$24*L2500)*N2500,1)</f>
        <v>5.7</v>
      </c>
      <c r="P2500" s="19" t="s">
        <v>3227</v>
      </c>
    </row>
    <row r="2501" spans="1:16" ht="15" customHeight="1" x14ac:dyDescent="0.35">
      <c r="A2501" s="18" t="s">
        <v>2907</v>
      </c>
      <c r="B2501" s="18" t="s">
        <v>3226</v>
      </c>
      <c r="C2501" s="18" t="s">
        <v>103</v>
      </c>
      <c r="D2501" s="19">
        <v>18</v>
      </c>
      <c r="E2501" s="19">
        <v>36</v>
      </c>
      <c r="F2501" s="19">
        <v>27</v>
      </c>
      <c r="G2501" s="19">
        <v>2</v>
      </c>
      <c r="H2501" s="19">
        <v>4</v>
      </c>
      <c r="I2501" s="19">
        <v>1</v>
      </c>
      <c r="J2501" s="19">
        <v>5</v>
      </c>
      <c r="K2501" s="20">
        <f>ROUND(1+(SUMPRODUCT(INDEX(CachTinhDiem!$B$8:$E$11,MATCH($B2501,CachTinhDiem!$A$8:$A$11,0),0),$G2501:$J2501)-1)*9/4,1)</f>
        <v>4.8</v>
      </c>
      <c r="L2501" s="20">
        <f>ROUND(1+(INDEX(CachTinhDiem!$B$15:$E$20,MATCH($C2501,CachTinhDiem!$A$15:$A$20,0),MATCH($B2501,CachTinhDiem!$B$14:$E$14,0))-1)*9/4,1)</f>
        <v>3.3</v>
      </c>
      <c r="M2501" s="19">
        <f t="shared" si="39"/>
        <v>0</v>
      </c>
      <c r="N2501" s="23">
        <f>MAX(0,1-M2501*CachTinhDiem!$B$25)</f>
        <v>1</v>
      </c>
      <c r="O2501" s="20">
        <f>ROUND((CachTinhDiem!$B$23*K2501+CachTinhDiem!$B$24*L2501)*N2501,1)</f>
        <v>4.4000000000000004</v>
      </c>
      <c r="P2501" s="19" t="s">
        <v>3227</v>
      </c>
    </row>
    <row r="2502" spans="1:16" ht="15" customHeight="1" x14ac:dyDescent="0.35">
      <c r="A2502" s="18" t="s">
        <v>2229</v>
      </c>
      <c r="B2502" s="18" t="s">
        <v>3228</v>
      </c>
      <c r="C2502" s="18" t="s">
        <v>150</v>
      </c>
      <c r="D2502" s="19">
        <v>26</v>
      </c>
      <c r="E2502" s="19">
        <v>40</v>
      </c>
      <c r="F2502" s="19">
        <v>21</v>
      </c>
      <c r="G2502" s="19">
        <v>1</v>
      </c>
      <c r="H2502" s="19">
        <v>5</v>
      </c>
      <c r="I2502" s="19">
        <v>2</v>
      </c>
      <c r="J2502" s="19">
        <v>3</v>
      </c>
      <c r="K2502" s="20">
        <f>ROUND(1+(SUMPRODUCT(INDEX(CachTinhDiem!$B$8:$E$11,MATCH($B2502,CachTinhDiem!$A$8:$A$11,0),0),$G2502:$J2502)-1)*9/4,1)</f>
        <v>6</v>
      </c>
      <c r="L2502" s="20">
        <f>ROUND(1+(INDEX(CachTinhDiem!$B$15:$E$20,MATCH($C2502,CachTinhDiem!$A$15:$A$20,0),MATCH($B2502,CachTinhDiem!$B$14:$E$14,0))-1)*9/4,1)</f>
        <v>5.5</v>
      </c>
      <c r="M2502" s="19">
        <f t="shared" si="39"/>
        <v>5</v>
      </c>
      <c r="N2502" s="23">
        <f>MAX(0,1-M2502*CachTinhDiem!$B$25)</f>
        <v>0.5</v>
      </c>
      <c r="O2502" s="20">
        <f>ROUND((CachTinhDiem!$B$23*K2502+CachTinhDiem!$B$24*L2502)*N2502,1)</f>
        <v>2.9</v>
      </c>
      <c r="P2502" s="19" t="s">
        <v>3227</v>
      </c>
    </row>
    <row r="2503" spans="1:16" ht="15" customHeight="1" x14ac:dyDescent="0.35">
      <c r="A2503" s="18" t="s">
        <v>1559</v>
      </c>
      <c r="B2503" s="18" t="s">
        <v>3226</v>
      </c>
      <c r="C2503" s="18" t="s">
        <v>150</v>
      </c>
      <c r="D2503" s="19">
        <v>5</v>
      </c>
      <c r="E2503" s="19">
        <v>17</v>
      </c>
      <c r="F2503" s="19">
        <v>9</v>
      </c>
      <c r="G2503" s="19">
        <v>4</v>
      </c>
      <c r="H2503" s="19">
        <v>1</v>
      </c>
      <c r="I2503" s="19">
        <v>3</v>
      </c>
      <c r="J2503" s="19">
        <v>3</v>
      </c>
      <c r="K2503" s="20">
        <f>ROUND(1+(SUMPRODUCT(INDEX(CachTinhDiem!$B$8:$E$11,MATCH($B2503,CachTinhDiem!$A$8:$A$11,0),0),$G2503:$J2503)-1)*9/4,1)</f>
        <v>4.2</v>
      </c>
      <c r="L2503" s="20">
        <f>ROUND(1+(INDEX(CachTinhDiem!$B$15:$E$20,MATCH($C2503,CachTinhDiem!$A$15:$A$20,0),MATCH($B2503,CachTinhDiem!$B$14:$E$14,0))-1)*9/4,1)</f>
        <v>10</v>
      </c>
      <c r="M2503" s="19">
        <f t="shared" si="39"/>
        <v>0</v>
      </c>
      <c r="N2503" s="23">
        <f>MAX(0,1-M2503*CachTinhDiem!$B$25)</f>
        <v>1</v>
      </c>
      <c r="O2503" s="20">
        <f>ROUND((CachTinhDiem!$B$23*K2503+CachTinhDiem!$B$24*L2503)*N2503,1)</f>
        <v>5.9</v>
      </c>
      <c r="P2503" s="19" t="s">
        <v>3227</v>
      </c>
    </row>
    <row r="2504" spans="1:16" ht="15" customHeight="1" x14ac:dyDescent="0.35">
      <c r="A2504" s="18" t="s">
        <v>1725</v>
      </c>
      <c r="B2504" s="18" t="s">
        <v>3226</v>
      </c>
      <c r="C2504" s="18" t="s">
        <v>150</v>
      </c>
      <c r="D2504" s="19">
        <v>18</v>
      </c>
      <c r="E2504" s="19">
        <v>35</v>
      </c>
      <c r="F2504" s="19">
        <v>12</v>
      </c>
      <c r="G2504" s="19">
        <v>2</v>
      </c>
      <c r="H2504" s="19">
        <v>3</v>
      </c>
      <c r="I2504" s="19">
        <v>3</v>
      </c>
      <c r="J2504" s="19">
        <v>3</v>
      </c>
      <c r="K2504" s="20">
        <f>ROUND(1+(SUMPRODUCT(INDEX(CachTinhDiem!$B$8:$E$11,MATCH($B2504,CachTinhDiem!$A$8:$A$11,0),0),$G2504:$J2504)-1)*9/4,1)</f>
        <v>5.5</v>
      </c>
      <c r="L2504" s="20">
        <f>ROUND(1+(INDEX(CachTinhDiem!$B$15:$E$20,MATCH($C2504,CachTinhDiem!$A$15:$A$20,0),MATCH($B2504,CachTinhDiem!$B$14:$E$14,0))-1)*9/4,1)</f>
        <v>10</v>
      </c>
      <c r="M2504" s="19">
        <f t="shared" si="39"/>
        <v>6</v>
      </c>
      <c r="N2504" s="23">
        <f>MAX(0,1-M2504*CachTinhDiem!$B$25)</f>
        <v>0.39999999999999991</v>
      </c>
      <c r="O2504" s="20">
        <f>ROUND((CachTinhDiem!$B$23*K2504+CachTinhDiem!$B$24*L2504)*N2504,1)</f>
        <v>2.7</v>
      </c>
      <c r="P2504" s="19" t="s">
        <v>3227</v>
      </c>
    </row>
    <row r="2505" spans="1:16" ht="15" customHeight="1" x14ac:dyDescent="0.35">
      <c r="A2505" s="18" t="s">
        <v>1343</v>
      </c>
      <c r="B2505" s="18" t="s">
        <v>3228</v>
      </c>
      <c r="C2505" s="18" t="s">
        <v>150</v>
      </c>
      <c r="D2505" s="19">
        <v>5</v>
      </c>
      <c r="E2505" s="19">
        <v>17</v>
      </c>
      <c r="F2505" s="19">
        <v>38</v>
      </c>
      <c r="G2505" s="19">
        <v>4</v>
      </c>
      <c r="H2505" s="19">
        <v>1</v>
      </c>
      <c r="I2505" s="19">
        <v>2</v>
      </c>
      <c r="J2505" s="19">
        <v>4</v>
      </c>
      <c r="K2505" s="20">
        <f>ROUND(1+(SUMPRODUCT(INDEX(CachTinhDiem!$B$8:$E$11,MATCH($B2505,CachTinhDiem!$A$8:$A$11,0),0),$G2505:$J2505)-1)*9/4,1)</f>
        <v>5.5</v>
      </c>
      <c r="L2505" s="20">
        <f>ROUND(1+(INDEX(CachTinhDiem!$B$15:$E$20,MATCH($C2505,CachTinhDiem!$A$15:$A$20,0),MATCH($B2505,CachTinhDiem!$B$14:$E$14,0))-1)*9/4,1)</f>
        <v>5.5</v>
      </c>
      <c r="M2505" s="19">
        <f t="shared" si="39"/>
        <v>21</v>
      </c>
      <c r="N2505" s="23">
        <f>MAX(0,1-M2505*CachTinhDiem!$B$25)</f>
        <v>0</v>
      </c>
      <c r="O2505" s="20">
        <f>ROUND((CachTinhDiem!$B$23*K2505+CachTinhDiem!$B$24*L2505)*N2505,1)</f>
        <v>0</v>
      </c>
      <c r="P2505" s="19" t="s">
        <v>3225</v>
      </c>
    </row>
    <row r="2506" spans="1:16" ht="15" customHeight="1" x14ac:dyDescent="0.35">
      <c r="A2506" s="18" t="s">
        <v>1786</v>
      </c>
      <c r="B2506" s="18" t="s">
        <v>3228</v>
      </c>
      <c r="C2506" s="18" t="s">
        <v>150</v>
      </c>
      <c r="D2506" s="19">
        <v>5</v>
      </c>
      <c r="E2506" s="19">
        <v>21</v>
      </c>
      <c r="F2506" s="19">
        <v>26</v>
      </c>
      <c r="G2506" s="19">
        <v>4</v>
      </c>
      <c r="H2506" s="19">
        <v>1</v>
      </c>
      <c r="I2506" s="19">
        <v>3</v>
      </c>
      <c r="J2506" s="19">
        <v>4</v>
      </c>
      <c r="K2506" s="20">
        <f>ROUND(1+(SUMPRODUCT(INDEX(CachTinhDiem!$B$8:$E$11,MATCH($B2506,CachTinhDiem!$A$8:$A$11,0),0),$G2506:$J2506)-1)*9/4,1)</f>
        <v>6</v>
      </c>
      <c r="L2506" s="20">
        <f>ROUND(1+(INDEX(CachTinhDiem!$B$15:$E$20,MATCH($C2506,CachTinhDiem!$A$15:$A$20,0),MATCH($B2506,CachTinhDiem!$B$14:$E$14,0))-1)*9/4,1)</f>
        <v>5.5</v>
      </c>
      <c r="M2506" s="19">
        <f t="shared" si="39"/>
        <v>5</v>
      </c>
      <c r="N2506" s="23">
        <f>MAX(0,1-M2506*CachTinhDiem!$B$25)</f>
        <v>0.5</v>
      </c>
      <c r="O2506" s="20">
        <f>ROUND((CachTinhDiem!$B$23*K2506+CachTinhDiem!$B$24*L2506)*N2506,1)</f>
        <v>2.9</v>
      </c>
      <c r="P2506" s="19" t="s">
        <v>3227</v>
      </c>
    </row>
    <row r="2507" spans="1:16" ht="15" customHeight="1" x14ac:dyDescent="0.35">
      <c r="A2507" s="18" t="s">
        <v>1896</v>
      </c>
      <c r="B2507" s="18" t="s">
        <v>3226</v>
      </c>
      <c r="C2507" s="18" t="s">
        <v>103</v>
      </c>
      <c r="D2507" s="19">
        <v>13</v>
      </c>
      <c r="E2507" s="19">
        <v>32</v>
      </c>
      <c r="F2507" s="19">
        <v>24</v>
      </c>
      <c r="G2507" s="19">
        <v>3</v>
      </c>
      <c r="H2507" s="19">
        <v>3</v>
      </c>
      <c r="I2507" s="19">
        <v>3</v>
      </c>
      <c r="J2507" s="19">
        <v>3</v>
      </c>
      <c r="K2507" s="20">
        <f>ROUND(1+(SUMPRODUCT(INDEX(CachTinhDiem!$B$8:$E$11,MATCH($B2507,CachTinhDiem!$A$8:$A$11,0),0),$G2507:$J2507)-1)*9/4,1)</f>
        <v>5.5</v>
      </c>
      <c r="L2507" s="20">
        <f>ROUND(1+(INDEX(CachTinhDiem!$B$15:$E$20,MATCH($C2507,CachTinhDiem!$A$15:$A$20,0),MATCH($B2507,CachTinhDiem!$B$14:$E$14,0))-1)*9/4,1)</f>
        <v>3.3</v>
      </c>
      <c r="M2507" s="19">
        <f t="shared" si="39"/>
        <v>0</v>
      </c>
      <c r="N2507" s="23">
        <f>MAX(0,1-M2507*CachTinhDiem!$B$25)</f>
        <v>1</v>
      </c>
      <c r="O2507" s="20">
        <f>ROUND((CachTinhDiem!$B$23*K2507+CachTinhDiem!$B$24*L2507)*N2507,1)</f>
        <v>4.8</v>
      </c>
      <c r="P2507" s="19" t="s">
        <v>3227</v>
      </c>
    </row>
    <row r="2508" spans="1:16" ht="15" customHeight="1" x14ac:dyDescent="0.35">
      <c r="A2508" s="18" t="s">
        <v>940</v>
      </c>
      <c r="B2508" s="18" t="s">
        <v>3226</v>
      </c>
      <c r="C2508" s="18" t="s">
        <v>90</v>
      </c>
      <c r="D2508" s="19">
        <v>20</v>
      </c>
      <c r="E2508" s="19">
        <v>37</v>
      </c>
      <c r="F2508" s="19">
        <v>39</v>
      </c>
      <c r="G2508" s="19">
        <v>2</v>
      </c>
      <c r="H2508" s="19">
        <v>5</v>
      </c>
      <c r="I2508" s="19">
        <v>3</v>
      </c>
      <c r="J2508" s="19">
        <v>2</v>
      </c>
      <c r="K2508" s="20">
        <f>ROUND(1+(SUMPRODUCT(INDEX(CachTinhDiem!$B$8:$E$11,MATCH($B2508,CachTinhDiem!$A$8:$A$11,0),0),$G2508:$J2508)-1)*9/4,1)</f>
        <v>6.4</v>
      </c>
      <c r="L2508" s="20">
        <f>ROUND(1+(INDEX(CachTinhDiem!$B$15:$E$20,MATCH($C2508,CachTinhDiem!$A$15:$A$20,0),MATCH($B2508,CachTinhDiem!$B$14:$E$14,0))-1)*9/4,1)</f>
        <v>7.8</v>
      </c>
      <c r="M2508" s="19">
        <f t="shared" si="39"/>
        <v>2</v>
      </c>
      <c r="N2508" s="23">
        <f>MAX(0,1-M2508*CachTinhDiem!$B$25)</f>
        <v>0.8</v>
      </c>
      <c r="O2508" s="20">
        <f>ROUND((CachTinhDiem!$B$23*K2508+CachTinhDiem!$B$24*L2508)*N2508,1)</f>
        <v>5.5</v>
      </c>
      <c r="P2508" s="19" t="s">
        <v>3227</v>
      </c>
    </row>
    <row r="2509" spans="1:16" ht="15" customHeight="1" x14ac:dyDescent="0.35">
      <c r="A2509" s="18" t="s">
        <v>842</v>
      </c>
      <c r="B2509" s="18" t="s">
        <v>3228</v>
      </c>
      <c r="C2509" s="18" t="s">
        <v>115</v>
      </c>
      <c r="D2509" s="19">
        <v>21</v>
      </c>
      <c r="E2509" s="19">
        <v>39</v>
      </c>
      <c r="F2509" s="19">
        <v>17</v>
      </c>
      <c r="G2509" s="19">
        <v>2</v>
      </c>
      <c r="H2509" s="19">
        <v>5</v>
      </c>
      <c r="I2509" s="19">
        <v>4</v>
      </c>
      <c r="J2509" s="19">
        <v>3</v>
      </c>
      <c r="K2509" s="20">
        <f>ROUND(1+(SUMPRODUCT(INDEX(CachTinhDiem!$B$8:$E$11,MATCH($B2509,CachTinhDiem!$A$8:$A$11,0),0),$G2509:$J2509)-1)*9/4,1)</f>
        <v>6.9</v>
      </c>
      <c r="L2509" s="20">
        <f>ROUND(1+(INDEX(CachTinhDiem!$B$15:$E$20,MATCH($C2509,CachTinhDiem!$A$15:$A$20,0),MATCH($B2509,CachTinhDiem!$B$14:$E$14,0))-1)*9/4,1)</f>
        <v>5.5</v>
      </c>
      <c r="M2509" s="19">
        <f t="shared" si="39"/>
        <v>4</v>
      </c>
      <c r="N2509" s="23">
        <f>MAX(0,1-M2509*CachTinhDiem!$B$25)</f>
        <v>0.6</v>
      </c>
      <c r="O2509" s="20">
        <f>ROUND((CachTinhDiem!$B$23*K2509+CachTinhDiem!$B$24*L2509)*N2509,1)</f>
        <v>3.9</v>
      </c>
      <c r="P2509" s="19" t="s">
        <v>3227</v>
      </c>
    </row>
    <row r="2510" spans="1:16" ht="15" customHeight="1" x14ac:dyDescent="0.35">
      <c r="A2510" s="18" t="s">
        <v>1231</v>
      </c>
      <c r="B2510" s="18" t="s">
        <v>3228</v>
      </c>
      <c r="C2510" s="18" t="s">
        <v>110</v>
      </c>
      <c r="D2510" s="19">
        <v>5</v>
      </c>
      <c r="E2510" s="19">
        <v>17</v>
      </c>
      <c r="F2510" s="19">
        <v>25</v>
      </c>
      <c r="G2510" s="19">
        <v>3</v>
      </c>
      <c r="H2510" s="19">
        <v>2</v>
      </c>
      <c r="I2510" s="19">
        <v>2</v>
      </c>
      <c r="J2510" s="19">
        <v>3</v>
      </c>
      <c r="K2510" s="20">
        <f>ROUND(1+(SUMPRODUCT(INDEX(CachTinhDiem!$B$8:$E$11,MATCH($B2510,CachTinhDiem!$A$8:$A$11,0),0),$G2510:$J2510)-1)*9/4,1)</f>
        <v>4.5999999999999996</v>
      </c>
      <c r="L2510" s="20">
        <f>ROUND(1+(INDEX(CachTinhDiem!$B$15:$E$20,MATCH($C2510,CachTinhDiem!$A$15:$A$20,0),MATCH($B2510,CachTinhDiem!$B$14:$E$14,0))-1)*9/4,1)</f>
        <v>7.8</v>
      </c>
      <c r="M2510" s="19">
        <f t="shared" si="39"/>
        <v>8</v>
      </c>
      <c r="N2510" s="23">
        <f>MAX(0,1-M2510*CachTinhDiem!$B$25)</f>
        <v>0.19999999999999996</v>
      </c>
      <c r="O2510" s="20">
        <f>ROUND((CachTinhDiem!$B$23*K2510+CachTinhDiem!$B$24*L2510)*N2510,1)</f>
        <v>1.1000000000000001</v>
      </c>
      <c r="P2510" s="19" t="s">
        <v>3227</v>
      </c>
    </row>
    <row r="2511" spans="1:16" ht="15" customHeight="1" x14ac:dyDescent="0.35">
      <c r="A2511" s="18" t="s">
        <v>420</v>
      </c>
      <c r="B2511" s="18" t="s">
        <v>3228</v>
      </c>
      <c r="C2511" s="18" t="s">
        <v>115</v>
      </c>
      <c r="D2511" s="19">
        <v>19</v>
      </c>
      <c r="E2511" s="19">
        <v>33</v>
      </c>
      <c r="F2511" s="19">
        <v>22</v>
      </c>
      <c r="G2511" s="19">
        <v>2</v>
      </c>
      <c r="H2511" s="19">
        <v>4</v>
      </c>
      <c r="I2511" s="19">
        <v>3</v>
      </c>
      <c r="J2511" s="19">
        <v>4</v>
      </c>
      <c r="K2511" s="20">
        <f>ROUND(1+(SUMPRODUCT(INDEX(CachTinhDiem!$B$8:$E$11,MATCH($B2511,CachTinhDiem!$A$8:$A$11,0),0),$G2511:$J2511)-1)*9/4,1)</f>
        <v>7.3</v>
      </c>
      <c r="L2511" s="20">
        <f>ROUND(1+(INDEX(CachTinhDiem!$B$15:$E$20,MATCH($C2511,CachTinhDiem!$A$15:$A$20,0),MATCH($B2511,CachTinhDiem!$B$14:$E$14,0))-1)*9/4,1)</f>
        <v>5.5</v>
      </c>
      <c r="M2511" s="19">
        <f t="shared" si="39"/>
        <v>0</v>
      </c>
      <c r="N2511" s="23">
        <f>MAX(0,1-M2511*CachTinhDiem!$B$25)</f>
        <v>1</v>
      </c>
      <c r="O2511" s="20">
        <f>ROUND((CachTinhDiem!$B$23*K2511+CachTinhDiem!$B$24*L2511)*N2511,1)</f>
        <v>6.8</v>
      </c>
      <c r="P2511" s="19" t="s">
        <v>3227</v>
      </c>
    </row>
    <row r="2512" spans="1:16" ht="15" customHeight="1" x14ac:dyDescent="0.35">
      <c r="A2512" s="18" t="s">
        <v>446</v>
      </c>
      <c r="B2512" s="18" t="s">
        <v>3229</v>
      </c>
      <c r="C2512" s="18" t="s">
        <v>115</v>
      </c>
      <c r="D2512" s="19">
        <v>9</v>
      </c>
      <c r="E2512" s="19">
        <v>21</v>
      </c>
      <c r="F2512" s="19">
        <v>30</v>
      </c>
      <c r="G2512" s="19">
        <v>4</v>
      </c>
      <c r="H2512" s="19">
        <v>2</v>
      </c>
      <c r="I2512" s="19">
        <v>2</v>
      </c>
      <c r="J2512" s="19">
        <v>2</v>
      </c>
      <c r="K2512" s="20">
        <f>ROUND(1+(SUMPRODUCT(INDEX(CachTinhDiem!$B$8:$E$11,MATCH($B2512,CachTinhDiem!$A$8:$A$11,0),0),$G2512:$J2512)-1)*9/4,1)</f>
        <v>3.7</v>
      </c>
      <c r="L2512" s="20">
        <f>ROUND(1+(INDEX(CachTinhDiem!$B$15:$E$20,MATCH($C2512,CachTinhDiem!$A$15:$A$20,0),MATCH($B2512,CachTinhDiem!$B$14:$E$14,0))-1)*9/4,1)</f>
        <v>10</v>
      </c>
      <c r="M2512" s="19">
        <f t="shared" si="39"/>
        <v>9</v>
      </c>
      <c r="N2512" s="23">
        <f>MAX(0,1-M2512*CachTinhDiem!$B$25)</f>
        <v>9.9999999999999978E-2</v>
      </c>
      <c r="O2512" s="20">
        <f>ROUND((CachTinhDiem!$B$23*K2512+CachTinhDiem!$B$24*L2512)*N2512,1)</f>
        <v>0.6</v>
      </c>
      <c r="P2512" s="19" t="s">
        <v>3227</v>
      </c>
    </row>
    <row r="2513" spans="1:16" ht="15" customHeight="1" x14ac:dyDescent="0.35">
      <c r="A2513" s="18" t="s">
        <v>2020</v>
      </c>
      <c r="B2513" s="18" t="s">
        <v>3226</v>
      </c>
      <c r="C2513" s="18" t="s">
        <v>103</v>
      </c>
      <c r="D2513" s="19">
        <v>15</v>
      </c>
      <c r="E2513" s="19">
        <v>35</v>
      </c>
      <c r="F2513" s="19">
        <v>30</v>
      </c>
      <c r="G2513" s="19">
        <v>2</v>
      </c>
      <c r="H2513" s="19">
        <v>4</v>
      </c>
      <c r="I2513" s="19">
        <v>3</v>
      </c>
      <c r="J2513" s="19">
        <v>4</v>
      </c>
      <c r="K2513" s="20">
        <f>ROUND(1+(SUMPRODUCT(INDEX(CachTinhDiem!$B$8:$E$11,MATCH($B2513,CachTinhDiem!$A$8:$A$11,0),0),$G2513:$J2513)-1)*9/4,1)</f>
        <v>6.6</v>
      </c>
      <c r="L2513" s="20">
        <f>ROUND(1+(INDEX(CachTinhDiem!$B$15:$E$20,MATCH($C2513,CachTinhDiem!$A$15:$A$20,0),MATCH($B2513,CachTinhDiem!$B$14:$E$14,0))-1)*9/4,1)</f>
        <v>3.3</v>
      </c>
      <c r="M2513" s="19">
        <f t="shared" si="39"/>
        <v>0</v>
      </c>
      <c r="N2513" s="23">
        <f>MAX(0,1-M2513*CachTinhDiem!$B$25)</f>
        <v>1</v>
      </c>
      <c r="O2513" s="20">
        <f>ROUND((CachTinhDiem!$B$23*K2513+CachTinhDiem!$B$24*L2513)*N2513,1)</f>
        <v>5.6</v>
      </c>
      <c r="P2513" s="19" t="s">
        <v>3227</v>
      </c>
    </row>
    <row r="2514" spans="1:16" ht="15" customHeight="1" x14ac:dyDescent="0.35">
      <c r="A2514" s="18" t="s">
        <v>1824</v>
      </c>
      <c r="B2514" s="18" t="s">
        <v>3228</v>
      </c>
      <c r="C2514" s="18" t="s">
        <v>90</v>
      </c>
      <c r="D2514" s="19">
        <v>10</v>
      </c>
      <c r="E2514" s="19">
        <v>31</v>
      </c>
      <c r="F2514" s="19">
        <v>33</v>
      </c>
      <c r="G2514" s="19">
        <v>3</v>
      </c>
      <c r="H2514" s="19">
        <v>2</v>
      </c>
      <c r="I2514" s="19">
        <v>3</v>
      </c>
      <c r="J2514" s="19">
        <v>3</v>
      </c>
      <c r="K2514" s="20">
        <f>ROUND(1+(SUMPRODUCT(INDEX(CachTinhDiem!$B$8:$E$11,MATCH($B2514,CachTinhDiem!$A$8:$A$11,0),0),$G2514:$J2514)-1)*9/4,1)</f>
        <v>5.0999999999999996</v>
      </c>
      <c r="L2514" s="20">
        <f>ROUND(1+(INDEX(CachTinhDiem!$B$15:$E$20,MATCH($C2514,CachTinhDiem!$A$15:$A$20,0),MATCH($B2514,CachTinhDiem!$B$14:$E$14,0))-1)*9/4,1)</f>
        <v>3.3</v>
      </c>
      <c r="M2514" s="19">
        <f t="shared" si="39"/>
        <v>2</v>
      </c>
      <c r="N2514" s="23">
        <f>MAX(0,1-M2514*CachTinhDiem!$B$25)</f>
        <v>0.8</v>
      </c>
      <c r="O2514" s="20">
        <f>ROUND((CachTinhDiem!$B$23*K2514+CachTinhDiem!$B$24*L2514)*N2514,1)</f>
        <v>3.6</v>
      </c>
      <c r="P2514" s="19" t="s">
        <v>3225</v>
      </c>
    </row>
    <row r="2515" spans="1:16" ht="15" customHeight="1" x14ac:dyDescent="0.35">
      <c r="A2515" s="18" t="s">
        <v>2205</v>
      </c>
      <c r="B2515" s="18" t="s">
        <v>3226</v>
      </c>
      <c r="C2515" s="18" t="s">
        <v>115</v>
      </c>
      <c r="D2515" s="19">
        <v>19</v>
      </c>
      <c r="E2515" s="19">
        <v>36</v>
      </c>
      <c r="F2515" s="19">
        <v>17</v>
      </c>
      <c r="G2515" s="19">
        <v>2</v>
      </c>
      <c r="H2515" s="19">
        <v>3</v>
      </c>
      <c r="I2515" s="19">
        <v>3</v>
      </c>
      <c r="J2515" s="19">
        <v>4</v>
      </c>
      <c r="K2515" s="20">
        <f>ROUND(1+(SUMPRODUCT(INDEX(CachTinhDiem!$B$8:$E$11,MATCH($B2515,CachTinhDiem!$A$8:$A$11,0),0),$G2515:$J2515)-1)*9/4,1)</f>
        <v>6</v>
      </c>
      <c r="L2515" s="20">
        <f>ROUND(1+(INDEX(CachTinhDiem!$B$15:$E$20,MATCH($C2515,CachTinhDiem!$A$15:$A$20,0),MATCH($B2515,CachTinhDiem!$B$14:$E$14,0))-1)*9/4,1)</f>
        <v>10</v>
      </c>
      <c r="M2515" s="19">
        <f t="shared" si="39"/>
        <v>2</v>
      </c>
      <c r="N2515" s="23">
        <f>MAX(0,1-M2515*CachTinhDiem!$B$25)</f>
        <v>0.8</v>
      </c>
      <c r="O2515" s="20">
        <f>ROUND((CachTinhDiem!$B$23*K2515+CachTinhDiem!$B$24*L2515)*N2515,1)</f>
        <v>5.8</v>
      </c>
      <c r="P2515" s="19" t="s">
        <v>3227</v>
      </c>
    </row>
    <row r="2516" spans="1:16" ht="15" customHeight="1" x14ac:dyDescent="0.35">
      <c r="A2516" s="18" t="s">
        <v>472</v>
      </c>
      <c r="B2516" s="18" t="s">
        <v>3224</v>
      </c>
      <c r="C2516" s="18" t="s">
        <v>103</v>
      </c>
      <c r="D2516" s="19">
        <v>24</v>
      </c>
      <c r="E2516" s="19">
        <v>40</v>
      </c>
      <c r="F2516" s="19">
        <v>19</v>
      </c>
      <c r="G2516" s="19">
        <v>1</v>
      </c>
      <c r="H2516" s="19">
        <v>5</v>
      </c>
      <c r="I2516" s="19">
        <v>1</v>
      </c>
      <c r="J2516" s="19">
        <v>4</v>
      </c>
      <c r="K2516" s="20">
        <f>ROUND(1+(SUMPRODUCT(INDEX(CachTinhDiem!$B$8:$E$11,MATCH($B2516,CachTinhDiem!$A$8:$A$11,0),0),$G2516:$J2516)-1)*9/4,1)</f>
        <v>3.5</v>
      </c>
      <c r="L2516" s="20">
        <f>ROUND(1+(INDEX(CachTinhDiem!$B$15:$E$20,MATCH($C2516,CachTinhDiem!$A$15:$A$20,0),MATCH($B2516,CachTinhDiem!$B$14:$E$14,0))-1)*9/4,1)</f>
        <v>3.3</v>
      </c>
      <c r="M2516" s="19">
        <f t="shared" si="39"/>
        <v>5</v>
      </c>
      <c r="N2516" s="23">
        <f>MAX(0,1-M2516*CachTinhDiem!$B$25)</f>
        <v>0.5</v>
      </c>
      <c r="O2516" s="20">
        <f>ROUND((CachTinhDiem!$B$23*K2516+CachTinhDiem!$B$24*L2516)*N2516,1)</f>
        <v>1.7</v>
      </c>
      <c r="P2516" s="19" t="s">
        <v>3225</v>
      </c>
    </row>
    <row r="2517" spans="1:16" ht="15" customHeight="1" x14ac:dyDescent="0.35">
      <c r="A2517" s="18" t="s">
        <v>2799</v>
      </c>
      <c r="B2517" s="18" t="s">
        <v>3228</v>
      </c>
      <c r="C2517" s="18" t="s">
        <v>115</v>
      </c>
      <c r="D2517" s="19">
        <v>5</v>
      </c>
      <c r="E2517" s="19">
        <v>30</v>
      </c>
      <c r="F2517" s="19">
        <v>13</v>
      </c>
      <c r="G2517" s="19">
        <v>4</v>
      </c>
      <c r="H2517" s="19">
        <v>1</v>
      </c>
      <c r="I2517" s="19">
        <v>5</v>
      </c>
      <c r="J2517" s="19">
        <v>1</v>
      </c>
      <c r="K2517" s="20">
        <f>ROUND(1+(SUMPRODUCT(INDEX(CachTinhDiem!$B$8:$E$11,MATCH($B2517,CachTinhDiem!$A$8:$A$11,0),0),$G2517:$J2517)-1)*9/4,1)</f>
        <v>2.8</v>
      </c>
      <c r="L2517" s="20">
        <f>ROUND(1+(INDEX(CachTinhDiem!$B$15:$E$20,MATCH($C2517,CachTinhDiem!$A$15:$A$20,0),MATCH($B2517,CachTinhDiem!$B$14:$E$14,0))-1)*9/4,1)</f>
        <v>5.5</v>
      </c>
      <c r="M2517" s="19">
        <f t="shared" si="39"/>
        <v>0</v>
      </c>
      <c r="N2517" s="23">
        <f>MAX(0,1-M2517*CachTinhDiem!$B$25)</f>
        <v>1</v>
      </c>
      <c r="O2517" s="20">
        <f>ROUND((CachTinhDiem!$B$23*K2517+CachTinhDiem!$B$24*L2517)*N2517,1)</f>
        <v>3.6</v>
      </c>
      <c r="P2517" s="19" t="s">
        <v>3227</v>
      </c>
    </row>
    <row r="2518" spans="1:16" ht="15" customHeight="1" x14ac:dyDescent="0.35">
      <c r="A2518" s="18" t="s">
        <v>1265</v>
      </c>
      <c r="B2518" s="18" t="s">
        <v>3228</v>
      </c>
      <c r="C2518" s="18" t="s">
        <v>115</v>
      </c>
      <c r="D2518" s="19">
        <v>5</v>
      </c>
      <c r="E2518" s="19">
        <v>12</v>
      </c>
      <c r="F2518" s="19">
        <v>16</v>
      </c>
      <c r="G2518" s="19">
        <v>4</v>
      </c>
      <c r="H2518" s="19">
        <v>2</v>
      </c>
      <c r="I2518" s="19">
        <v>2</v>
      </c>
      <c r="J2518" s="19">
        <v>2</v>
      </c>
      <c r="K2518" s="20">
        <f>ROUND(1+(SUMPRODUCT(INDEX(CachTinhDiem!$B$8:$E$11,MATCH($B2518,CachTinhDiem!$A$8:$A$11,0),0),$G2518:$J2518)-1)*9/4,1)</f>
        <v>3.3</v>
      </c>
      <c r="L2518" s="20">
        <f>ROUND(1+(INDEX(CachTinhDiem!$B$15:$E$20,MATCH($C2518,CachTinhDiem!$A$15:$A$20,0),MATCH($B2518,CachTinhDiem!$B$14:$E$14,0))-1)*9/4,1)</f>
        <v>5.5</v>
      </c>
      <c r="M2518" s="19">
        <f t="shared" si="39"/>
        <v>4</v>
      </c>
      <c r="N2518" s="23">
        <f>MAX(0,1-M2518*CachTinhDiem!$B$25)</f>
        <v>0.6</v>
      </c>
      <c r="O2518" s="20">
        <f>ROUND((CachTinhDiem!$B$23*K2518+CachTinhDiem!$B$24*L2518)*N2518,1)</f>
        <v>2.4</v>
      </c>
      <c r="P2518" s="19" t="s">
        <v>3227</v>
      </c>
    </row>
    <row r="2519" spans="1:16" ht="15" customHeight="1" x14ac:dyDescent="0.35">
      <c r="A2519" s="18" t="s">
        <v>2135</v>
      </c>
      <c r="B2519" s="18" t="s">
        <v>3224</v>
      </c>
      <c r="C2519" s="18" t="s">
        <v>103</v>
      </c>
      <c r="D2519" s="19">
        <v>16</v>
      </c>
      <c r="E2519" s="19">
        <v>34</v>
      </c>
      <c r="F2519" s="19">
        <v>26</v>
      </c>
      <c r="G2519" s="19">
        <v>2</v>
      </c>
      <c r="H2519" s="19">
        <v>2</v>
      </c>
      <c r="I2519" s="19">
        <v>4</v>
      </c>
      <c r="J2519" s="19">
        <v>4</v>
      </c>
      <c r="K2519" s="20">
        <f>ROUND(1+(SUMPRODUCT(INDEX(CachTinhDiem!$B$8:$E$11,MATCH($B2519,CachTinhDiem!$A$8:$A$11,0),0),$G2519:$J2519)-1)*9/4,1)</f>
        <v>6</v>
      </c>
      <c r="L2519" s="20">
        <f>ROUND(1+(INDEX(CachTinhDiem!$B$15:$E$20,MATCH($C2519,CachTinhDiem!$A$15:$A$20,0),MATCH($B2519,CachTinhDiem!$B$14:$E$14,0))-1)*9/4,1)</f>
        <v>3.3</v>
      </c>
      <c r="M2519" s="19">
        <f t="shared" si="39"/>
        <v>0</v>
      </c>
      <c r="N2519" s="23">
        <f>MAX(0,1-M2519*CachTinhDiem!$B$25)</f>
        <v>1</v>
      </c>
      <c r="O2519" s="20">
        <f>ROUND((CachTinhDiem!$B$23*K2519+CachTinhDiem!$B$24*L2519)*N2519,1)</f>
        <v>5.2</v>
      </c>
      <c r="P2519" s="19" t="s">
        <v>3227</v>
      </c>
    </row>
    <row r="2520" spans="1:16" ht="15" customHeight="1" x14ac:dyDescent="0.35">
      <c r="A2520" s="18" t="s">
        <v>2520</v>
      </c>
      <c r="B2520" s="18" t="s">
        <v>3226</v>
      </c>
      <c r="C2520" s="18" t="s">
        <v>103</v>
      </c>
      <c r="D2520" s="19">
        <v>5</v>
      </c>
      <c r="E2520" s="19">
        <v>13</v>
      </c>
      <c r="F2520" s="19">
        <v>21</v>
      </c>
      <c r="G2520" s="19">
        <v>5</v>
      </c>
      <c r="H2520" s="19">
        <v>1</v>
      </c>
      <c r="I2520" s="19">
        <v>1</v>
      </c>
      <c r="J2520" s="19">
        <v>4</v>
      </c>
      <c r="K2520" s="20">
        <f>ROUND(1+(SUMPRODUCT(INDEX(CachTinhDiem!$B$8:$E$11,MATCH($B2520,CachTinhDiem!$A$8:$A$11,0),0),$G2520:$J2520)-1)*9/4,1)</f>
        <v>2.4</v>
      </c>
      <c r="L2520" s="20">
        <f>ROUND(1+(INDEX(CachTinhDiem!$B$15:$E$20,MATCH($C2520,CachTinhDiem!$A$15:$A$20,0),MATCH($B2520,CachTinhDiem!$B$14:$E$14,0))-1)*9/4,1)</f>
        <v>3.3</v>
      </c>
      <c r="M2520" s="19">
        <f t="shared" si="39"/>
        <v>8</v>
      </c>
      <c r="N2520" s="23">
        <f>MAX(0,1-M2520*CachTinhDiem!$B$25)</f>
        <v>0.19999999999999996</v>
      </c>
      <c r="O2520" s="20">
        <f>ROUND((CachTinhDiem!$B$23*K2520+CachTinhDiem!$B$24*L2520)*N2520,1)</f>
        <v>0.5</v>
      </c>
      <c r="P2520" s="19" t="s">
        <v>3225</v>
      </c>
    </row>
    <row r="2521" spans="1:16" ht="15" customHeight="1" x14ac:dyDescent="0.35">
      <c r="A2521" s="18" t="s">
        <v>432</v>
      </c>
      <c r="B2521" s="18" t="s">
        <v>3226</v>
      </c>
      <c r="C2521" s="18" t="s">
        <v>115</v>
      </c>
      <c r="D2521" s="19">
        <v>12</v>
      </c>
      <c r="E2521" s="19">
        <v>27</v>
      </c>
      <c r="F2521" s="19">
        <v>32</v>
      </c>
      <c r="G2521" s="19">
        <v>3</v>
      </c>
      <c r="H2521" s="19">
        <v>2</v>
      </c>
      <c r="I2521" s="19">
        <v>4</v>
      </c>
      <c r="J2521" s="19">
        <v>3</v>
      </c>
      <c r="K2521" s="20">
        <f>ROUND(1+(SUMPRODUCT(INDEX(CachTinhDiem!$B$8:$E$11,MATCH($B2521,CachTinhDiem!$A$8:$A$11,0),0),$G2521:$J2521)-1)*9/4,1)</f>
        <v>6</v>
      </c>
      <c r="L2521" s="20">
        <f>ROUND(1+(INDEX(CachTinhDiem!$B$15:$E$20,MATCH($C2521,CachTinhDiem!$A$15:$A$20,0),MATCH($B2521,CachTinhDiem!$B$14:$E$14,0))-1)*9/4,1)</f>
        <v>10</v>
      </c>
      <c r="M2521" s="19">
        <f t="shared" si="39"/>
        <v>5</v>
      </c>
      <c r="N2521" s="23">
        <f>MAX(0,1-M2521*CachTinhDiem!$B$25)</f>
        <v>0.5</v>
      </c>
      <c r="O2521" s="20">
        <f>ROUND((CachTinhDiem!$B$23*K2521+CachTinhDiem!$B$24*L2521)*N2521,1)</f>
        <v>3.6</v>
      </c>
      <c r="P2521" s="19" t="s">
        <v>3227</v>
      </c>
    </row>
    <row r="2522" spans="1:16" ht="15" customHeight="1" x14ac:dyDescent="0.35">
      <c r="A2522" s="18" t="s">
        <v>1455</v>
      </c>
      <c r="B2522" s="18" t="s">
        <v>3229</v>
      </c>
      <c r="C2522" s="18" t="s">
        <v>115</v>
      </c>
      <c r="D2522" s="19">
        <v>9</v>
      </c>
      <c r="E2522" s="19">
        <v>28</v>
      </c>
      <c r="F2522" s="19">
        <v>15</v>
      </c>
      <c r="G2522" s="19">
        <v>3</v>
      </c>
      <c r="H2522" s="19">
        <v>3</v>
      </c>
      <c r="I2522" s="19">
        <v>4</v>
      </c>
      <c r="J2522" s="19">
        <v>3</v>
      </c>
      <c r="K2522" s="20">
        <f>ROUND(1+(SUMPRODUCT(INDEX(CachTinhDiem!$B$8:$E$11,MATCH($B2522,CachTinhDiem!$A$8:$A$11,0),0),$G2522:$J2522)-1)*9/4,1)</f>
        <v>6.2</v>
      </c>
      <c r="L2522" s="20">
        <f>ROUND(1+(INDEX(CachTinhDiem!$B$15:$E$20,MATCH($C2522,CachTinhDiem!$A$15:$A$20,0),MATCH($B2522,CachTinhDiem!$B$14:$E$14,0))-1)*9/4,1)</f>
        <v>10</v>
      </c>
      <c r="M2522" s="19">
        <f t="shared" si="39"/>
        <v>0</v>
      </c>
      <c r="N2522" s="23">
        <f>MAX(0,1-M2522*CachTinhDiem!$B$25)</f>
        <v>1</v>
      </c>
      <c r="O2522" s="20">
        <f>ROUND((CachTinhDiem!$B$23*K2522+CachTinhDiem!$B$24*L2522)*N2522,1)</f>
        <v>7.3</v>
      </c>
      <c r="P2522" s="19" t="s">
        <v>3227</v>
      </c>
    </row>
    <row r="2523" spans="1:16" ht="15" customHeight="1" x14ac:dyDescent="0.35">
      <c r="A2523" s="18" t="s">
        <v>2191</v>
      </c>
      <c r="B2523" s="18" t="s">
        <v>3224</v>
      </c>
      <c r="C2523" s="18" t="s">
        <v>150</v>
      </c>
      <c r="D2523" s="19">
        <v>26</v>
      </c>
      <c r="E2523" s="19">
        <v>39</v>
      </c>
      <c r="F2523" s="19">
        <v>17</v>
      </c>
      <c r="G2523" s="19">
        <v>1</v>
      </c>
      <c r="H2523" s="19">
        <v>5</v>
      </c>
      <c r="I2523" s="19">
        <v>3</v>
      </c>
      <c r="J2523" s="19">
        <v>3</v>
      </c>
      <c r="K2523" s="20">
        <f>ROUND(1+(SUMPRODUCT(INDEX(CachTinhDiem!$B$8:$E$11,MATCH($B2523,CachTinhDiem!$A$8:$A$11,0),0),$G2523:$J2523)-1)*9/4,1)</f>
        <v>5.5</v>
      </c>
      <c r="L2523" s="20">
        <f>ROUND(1+(INDEX(CachTinhDiem!$B$15:$E$20,MATCH($C2523,CachTinhDiem!$A$15:$A$20,0),MATCH($B2523,CachTinhDiem!$B$14:$E$14,0))-1)*9/4,1)</f>
        <v>3.3</v>
      </c>
      <c r="M2523" s="19">
        <f t="shared" si="39"/>
        <v>9</v>
      </c>
      <c r="N2523" s="23">
        <f>MAX(0,1-M2523*CachTinhDiem!$B$25)</f>
        <v>9.9999999999999978E-2</v>
      </c>
      <c r="O2523" s="20">
        <f>ROUND((CachTinhDiem!$B$23*K2523+CachTinhDiem!$B$24*L2523)*N2523,1)</f>
        <v>0.5</v>
      </c>
      <c r="P2523" s="19" t="s">
        <v>3227</v>
      </c>
    </row>
    <row r="2524" spans="1:16" ht="15" customHeight="1" x14ac:dyDescent="0.35">
      <c r="A2524" s="18" t="s">
        <v>1280</v>
      </c>
      <c r="B2524" s="18" t="s">
        <v>3224</v>
      </c>
      <c r="C2524" s="18" t="s">
        <v>90</v>
      </c>
      <c r="D2524" s="19">
        <v>8</v>
      </c>
      <c r="E2524" s="19">
        <v>22</v>
      </c>
      <c r="F2524" s="19">
        <v>33</v>
      </c>
      <c r="G2524" s="19">
        <v>4</v>
      </c>
      <c r="H2524" s="19">
        <v>1</v>
      </c>
      <c r="I2524" s="19">
        <v>3</v>
      </c>
      <c r="J2524" s="19">
        <v>3</v>
      </c>
      <c r="K2524" s="20">
        <f>ROUND(1+(SUMPRODUCT(INDEX(CachTinhDiem!$B$8:$E$11,MATCH($B2524,CachTinhDiem!$A$8:$A$11,0),0),$G2524:$J2524)-1)*9/4,1)</f>
        <v>5.0999999999999996</v>
      </c>
      <c r="L2524" s="20">
        <f>ROUND(1+(INDEX(CachTinhDiem!$B$15:$E$20,MATCH($C2524,CachTinhDiem!$A$15:$A$20,0),MATCH($B2524,CachTinhDiem!$B$14:$E$14,0))-1)*9/4,1)</f>
        <v>5.5</v>
      </c>
      <c r="M2524" s="19">
        <f t="shared" si="39"/>
        <v>11</v>
      </c>
      <c r="N2524" s="23">
        <f>MAX(0,1-M2524*CachTinhDiem!$B$25)</f>
        <v>0</v>
      </c>
      <c r="O2524" s="20">
        <f>ROUND((CachTinhDiem!$B$23*K2524+CachTinhDiem!$B$24*L2524)*N2524,1)</f>
        <v>0</v>
      </c>
      <c r="P2524" s="19" t="s">
        <v>3227</v>
      </c>
    </row>
    <row r="2525" spans="1:16" ht="15" customHeight="1" x14ac:dyDescent="0.35">
      <c r="A2525" s="18" t="s">
        <v>2478</v>
      </c>
      <c r="B2525" s="18" t="s">
        <v>3226</v>
      </c>
      <c r="C2525" s="18" t="s">
        <v>150</v>
      </c>
      <c r="D2525" s="19">
        <v>25</v>
      </c>
      <c r="E2525" s="19">
        <v>39</v>
      </c>
      <c r="F2525" s="19">
        <v>26</v>
      </c>
      <c r="G2525" s="19">
        <v>1</v>
      </c>
      <c r="H2525" s="19">
        <v>5</v>
      </c>
      <c r="I2525" s="19">
        <v>3</v>
      </c>
      <c r="J2525" s="19">
        <v>2</v>
      </c>
      <c r="K2525" s="20">
        <f>ROUND(1+(SUMPRODUCT(INDEX(CachTinhDiem!$B$8:$E$11,MATCH($B2525,CachTinhDiem!$A$8:$A$11,0),0),$G2525:$J2525)-1)*9/4,1)</f>
        <v>6.4</v>
      </c>
      <c r="L2525" s="20">
        <f>ROUND(1+(INDEX(CachTinhDiem!$B$15:$E$20,MATCH($C2525,CachTinhDiem!$A$15:$A$20,0),MATCH($B2525,CachTinhDiem!$B$14:$E$14,0))-1)*9/4,1)</f>
        <v>10</v>
      </c>
      <c r="M2525" s="19">
        <f t="shared" si="39"/>
        <v>0</v>
      </c>
      <c r="N2525" s="23">
        <f>MAX(0,1-M2525*CachTinhDiem!$B$25)</f>
        <v>1</v>
      </c>
      <c r="O2525" s="20">
        <f>ROUND((CachTinhDiem!$B$23*K2525+CachTinhDiem!$B$24*L2525)*N2525,1)</f>
        <v>7.5</v>
      </c>
      <c r="P2525" s="19" t="s">
        <v>3227</v>
      </c>
    </row>
    <row r="2526" spans="1:16" ht="15" customHeight="1" x14ac:dyDescent="0.35">
      <c r="A2526" s="18" t="s">
        <v>509</v>
      </c>
      <c r="B2526" s="18" t="s">
        <v>3226</v>
      </c>
      <c r="C2526" s="18" t="s">
        <v>90</v>
      </c>
      <c r="D2526" s="19">
        <v>10</v>
      </c>
      <c r="E2526" s="19">
        <v>25</v>
      </c>
      <c r="F2526" s="19">
        <v>30</v>
      </c>
      <c r="G2526" s="19">
        <v>3</v>
      </c>
      <c r="H2526" s="19">
        <v>3</v>
      </c>
      <c r="I2526" s="19">
        <v>3</v>
      </c>
      <c r="J2526" s="19">
        <v>1</v>
      </c>
      <c r="K2526" s="20">
        <f>ROUND(1+(SUMPRODUCT(INDEX(CachTinhDiem!$B$8:$E$11,MATCH($B2526,CachTinhDiem!$A$8:$A$11,0),0),$G2526:$J2526)-1)*9/4,1)</f>
        <v>4.5999999999999996</v>
      </c>
      <c r="L2526" s="20">
        <f>ROUND(1+(INDEX(CachTinhDiem!$B$15:$E$20,MATCH($C2526,CachTinhDiem!$A$15:$A$20,0),MATCH($B2526,CachTinhDiem!$B$14:$E$14,0))-1)*9/4,1)</f>
        <v>7.8</v>
      </c>
      <c r="M2526" s="19">
        <f t="shared" si="39"/>
        <v>5</v>
      </c>
      <c r="N2526" s="23">
        <f>MAX(0,1-M2526*CachTinhDiem!$B$25)</f>
        <v>0.5</v>
      </c>
      <c r="O2526" s="20">
        <f>ROUND((CachTinhDiem!$B$23*K2526+CachTinhDiem!$B$24*L2526)*N2526,1)</f>
        <v>2.8</v>
      </c>
      <c r="P2526" s="19" t="s">
        <v>3227</v>
      </c>
    </row>
    <row r="2527" spans="1:16" ht="15" customHeight="1" x14ac:dyDescent="0.35">
      <c r="A2527" s="18" t="s">
        <v>1774</v>
      </c>
      <c r="B2527" s="18" t="s">
        <v>3228</v>
      </c>
      <c r="C2527" s="18" t="s">
        <v>138</v>
      </c>
      <c r="D2527" s="19">
        <v>15</v>
      </c>
      <c r="E2527" s="19">
        <v>29</v>
      </c>
      <c r="F2527" s="19">
        <v>12</v>
      </c>
      <c r="G2527" s="19">
        <v>2</v>
      </c>
      <c r="H2527" s="19">
        <v>3</v>
      </c>
      <c r="I2527" s="19">
        <v>5</v>
      </c>
      <c r="J2527" s="19">
        <v>2</v>
      </c>
      <c r="K2527" s="20">
        <f>ROUND(1+(SUMPRODUCT(INDEX(CachTinhDiem!$B$8:$E$11,MATCH($B2527,CachTinhDiem!$A$8:$A$11,0),0),$G2527:$J2527)-1)*9/4,1)</f>
        <v>5.0999999999999996</v>
      </c>
      <c r="L2527" s="20">
        <f>ROUND(1+(INDEX(CachTinhDiem!$B$15:$E$20,MATCH($C2527,CachTinhDiem!$A$15:$A$20,0),MATCH($B2527,CachTinhDiem!$B$14:$E$14,0))-1)*9/4,1)</f>
        <v>1</v>
      </c>
      <c r="M2527" s="19">
        <f t="shared" si="39"/>
        <v>3</v>
      </c>
      <c r="N2527" s="23">
        <f>MAX(0,1-M2527*CachTinhDiem!$B$25)</f>
        <v>0.7</v>
      </c>
      <c r="O2527" s="20">
        <f>ROUND((CachTinhDiem!$B$23*K2527+CachTinhDiem!$B$24*L2527)*N2527,1)</f>
        <v>2.7</v>
      </c>
      <c r="P2527" s="19" t="s">
        <v>3227</v>
      </c>
    </row>
    <row r="2528" spans="1:16" ht="15" customHeight="1" x14ac:dyDescent="0.35">
      <c r="A2528" s="18" t="s">
        <v>1417</v>
      </c>
      <c r="B2528" s="18" t="s">
        <v>3224</v>
      </c>
      <c r="C2528" s="18" t="s">
        <v>150</v>
      </c>
      <c r="D2528" s="19">
        <v>5</v>
      </c>
      <c r="E2528" s="19">
        <v>18</v>
      </c>
      <c r="F2528" s="19">
        <v>32</v>
      </c>
      <c r="G2528" s="19">
        <v>4</v>
      </c>
      <c r="H2528" s="19">
        <v>1</v>
      </c>
      <c r="I2528" s="19">
        <v>1</v>
      </c>
      <c r="J2528" s="19">
        <v>3</v>
      </c>
      <c r="K2528" s="20">
        <f>ROUND(1+(SUMPRODUCT(INDEX(CachTinhDiem!$B$8:$E$11,MATCH($B2528,CachTinhDiem!$A$8:$A$11,0),0),$G2528:$J2528)-1)*9/4,1)</f>
        <v>2.8</v>
      </c>
      <c r="L2528" s="20">
        <f>ROUND(1+(INDEX(CachTinhDiem!$B$15:$E$20,MATCH($C2528,CachTinhDiem!$A$15:$A$20,0),MATCH($B2528,CachTinhDiem!$B$14:$E$14,0))-1)*9/4,1)</f>
        <v>3.3</v>
      </c>
      <c r="M2528" s="19">
        <f t="shared" si="39"/>
        <v>14</v>
      </c>
      <c r="N2528" s="23">
        <f>MAX(0,1-M2528*CachTinhDiem!$B$25)</f>
        <v>0</v>
      </c>
      <c r="O2528" s="20">
        <f>ROUND((CachTinhDiem!$B$23*K2528+CachTinhDiem!$B$24*L2528)*N2528,1)</f>
        <v>0</v>
      </c>
      <c r="P2528" s="19" t="s">
        <v>3227</v>
      </c>
    </row>
    <row r="2529" spans="1:16" ht="15" customHeight="1" x14ac:dyDescent="0.35">
      <c r="A2529" s="18" t="s">
        <v>615</v>
      </c>
      <c r="B2529" s="18" t="s">
        <v>3229</v>
      </c>
      <c r="C2529" s="18" t="s">
        <v>110</v>
      </c>
      <c r="D2529" s="19">
        <v>5</v>
      </c>
      <c r="E2529" s="19">
        <v>13</v>
      </c>
      <c r="F2529" s="19">
        <v>40</v>
      </c>
      <c r="G2529" s="19">
        <v>4</v>
      </c>
      <c r="H2529" s="19">
        <v>1</v>
      </c>
      <c r="I2529" s="19">
        <v>2</v>
      </c>
      <c r="J2529" s="19">
        <v>4</v>
      </c>
      <c r="K2529" s="20">
        <f>ROUND(1+(SUMPRODUCT(INDEX(CachTinhDiem!$B$8:$E$11,MATCH($B2529,CachTinhDiem!$A$8:$A$11,0),0),$G2529:$J2529)-1)*9/4,1)</f>
        <v>4.4000000000000004</v>
      </c>
      <c r="L2529" s="20">
        <f>ROUND(1+(INDEX(CachTinhDiem!$B$15:$E$20,MATCH($C2529,CachTinhDiem!$A$15:$A$20,0),MATCH($B2529,CachTinhDiem!$B$14:$E$14,0))-1)*9/4,1)</f>
        <v>7.8</v>
      </c>
      <c r="M2529" s="19">
        <f t="shared" si="39"/>
        <v>27</v>
      </c>
      <c r="N2529" s="23">
        <f>MAX(0,1-M2529*CachTinhDiem!$B$25)</f>
        <v>0</v>
      </c>
      <c r="O2529" s="20">
        <f>ROUND((CachTinhDiem!$B$23*K2529+CachTinhDiem!$B$24*L2529)*N2529,1)</f>
        <v>0</v>
      </c>
      <c r="P2529" s="19" t="s">
        <v>3227</v>
      </c>
    </row>
    <row r="2530" spans="1:16" ht="15" customHeight="1" x14ac:dyDescent="0.35">
      <c r="A2530" s="18" t="s">
        <v>2553</v>
      </c>
      <c r="B2530" s="18" t="s">
        <v>3228</v>
      </c>
      <c r="C2530" s="18" t="s">
        <v>90</v>
      </c>
      <c r="D2530" s="19">
        <v>12</v>
      </c>
      <c r="E2530" s="19">
        <v>35</v>
      </c>
      <c r="F2530" s="19">
        <v>32</v>
      </c>
      <c r="G2530" s="19">
        <v>3</v>
      </c>
      <c r="H2530" s="19">
        <v>2</v>
      </c>
      <c r="I2530" s="19">
        <v>3</v>
      </c>
      <c r="J2530" s="19">
        <v>3</v>
      </c>
      <c r="K2530" s="20">
        <f>ROUND(1+(SUMPRODUCT(INDEX(CachTinhDiem!$B$8:$E$11,MATCH($B2530,CachTinhDiem!$A$8:$A$11,0),0),$G2530:$J2530)-1)*9/4,1)</f>
        <v>5.0999999999999996</v>
      </c>
      <c r="L2530" s="20">
        <f>ROUND(1+(INDEX(CachTinhDiem!$B$15:$E$20,MATCH($C2530,CachTinhDiem!$A$15:$A$20,0),MATCH($B2530,CachTinhDiem!$B$14:$E$14,0))-1)*9/4,1)</f>
        <v>3.3</v>
      </c>
      <c r="M2530" s="19">
        <f t="shared" si="39"/>
        <v>0</v>
      </c>
      <c r="N2530" s="23">
        <f>MAX(0,1-M2530*CachTinhDiem!$B$25)</f>
        <v>1</v>
      </c>
      <c r="O2530" s="20">
        <f>ROUND((CachTinhDiem!$B$23*K2530+CachTinhDiem!$B$24*L2530)*N2530,1)</f>
        <v>4.5999999999999996</v>
      </c>
      <c r="P2530" s="19" t="s">
        <v>3227</v>
      </c>
    </row>
    <row r="2531" spans="1:16" ht="15" customHeight="1" x14ac:dyDescent="0.35">
      <c r="A2531" s="18" t="s">
        <v>704</v>
      </c>
      <c r="B2531" s="18" t="s">
        <v>3228</v>
      </c>
      <c r="C2531" s="18" t="s">
        <v>103</v>
      </c>
      <c r="D2531" s="19">
        <v>18</v>
      </c>
      <c r="E2531" s="19">
        <v>36</v>
      </c>
      <c r="F2531" s="19">
        <v>38</v>
      </c>
      <c r="G2531" s="19">
        <v>2</v>
      </c>
      <c r="H2531" s="19">
        <v>5</v>
      </c>
      <c r="I2531" s="19">
        <v>2</v>
      </c>
      <c r="J2531" s="19">
        <v>4</v>
      </c>
      <c r="K2531" s="20">
        <f>ROUND(1+(SUMPRODUCT(INDEX(CachTinhDiem!$B$8:$E$11,MATCH($B2531,CachTinhDiem!$A$8:$A$11,0),0),$G2531:$J2531)-1)*9/4,1)</f>
        <v>7.3</v>
      </c>
      <c r="L2531" s="20">
        <f>ROUND(1+(INDEX(CachTinhDiem!$B$15:$E$20,MATCH($C2531,CachTinhDiem!$A$15:$A$20,0),MATCH($B2531,CachTinhDiem!$B$14:$E$14,0))-1)*9/4,1)</f>
        <v>10</v>
      </c>
      <c r="M2531" s="19">
        <f t="shared" si="39"/>
        <v>2</v>
      </c>
      <c r="N2531" s="23">
        <f>MAX(0,1-M2531*CachTinhDiem!$B$25)</f>
        <v>0.8</v>
      </c>
      <c r="O2531" s="20">
        <f>ROUND((CachTinhDiem!$B$23*K2531+CachTinhDiem!$B$24*L2531)*N2531,1)</f>
        <v>6.5</v>
      </c>
      <c r="P2531" s="19" t="s">
        <v>3227</v>
      </c>
    </row>
    <row r="2532" spans="1:16" ht="15" customHeight="1" x14ac:dyDescent="0.35">
      <c r="A2532" s="18" t="s">
        <v>764</v>
      </c>
      <c r="B2532" s="18" t="s">
        <v>3226</v>
      </c>
      <c r="C2532" s="18" t="s">
        <v>110</v>
      </c>
      <c r="D2532" s="19">
        <v>16</v>
      </c>
      <c r="E2532" s="19">
        <v>31</v>
      </c>
      <c r="F2532" s="19">
        <v>13</v>
      </c>
      <c r="G2532" s="19">
        <v>2</v>
      </c>
      <c r="H2532" s="19">
        <v>4</v>
      </c>
      <c r="I2532" s="19">
        <v>3</v>
      </c>
      <c r="J2532" s="19">
        <v>3</v>
      </c>
      <c r="K2532" s="20">
        <f>ROUND(1+(SUMPRODUCT(INDEX(CachTinhDiem!$B$8:$E$11,MATCH($B2532,CachTinhDiem!$A$8:$A$11,0),0),$G2532:$J2532)-1)*9/4,1)</f>
        <v>6.2</v>
      </c>
      <c r="L2532" s="20">
        <f>ROUND(1+(INDEX(CachTinhDiem!$B$15:$E$20,MATCH($C2532,CachTinhDiem!$A$15:$A$20,0),MATCH($B2532,CachTinhDiem!$B$14:$E$14,0))-1)*9/4,1)</f>
        <v>5.5</v>
      </c>
      <c r="M2532" s="19">
        <f t="shared" si="39"/>
        <v>3</v>
      </c>
      <c r="N2532" s="23">
        <f>MAX(0,1-M2532*CachTinhDiem!$B$25)</f>
        <v>0.7</v>
      </c>
      <c r="O2532" s="20">
        <f>ROUND((CachTinhDiem!$B$23*K2532+CachTinhDiem!$B$24*L2532)*N2532,1)</f>
        <v>4.2</v>
      </c>
      <c r="P2532" s="19" t="s">
        <v>3227</v>
      </c>
    </row>
    <row r="2533" spans="1:16" ht="15" customHeight="1" x14ac:dyDescent="0.35">
      <c r="A2533" s="18" t="s">
        <v>571</v>
      </c>
      <c r="B2533" s="18" t="s">
        <v>3229</v>
      </c>
      <c r="C2533" s="18" t="s">
        <v>115</v>
      </c>
      <c r="D2533" s="19">
        <v>17</v>
      </c>
      <c r="E2533" s="19">
        <v>34</v>
      </c>
      <c r="F2533" s="19">
        <v>18</v>
      </c>
      <c r="G2533" s="19">
        <v>2</v>
      </c>
      <c r="H2533" s="19">
        <v>4</v>
      </c>
      <c r="I2533" s="19">
        <v>3</v>
      </c>
      <c r="J2533" s="19">
        <v>3</v>
      </c>
      <c r="K2533" s="20">
        <f>ROUND(1+(SUMPRODUCT(INDEX(CachTinhDiem!$B$8:$E$11,MATCH($B2533,CachTinhDiem!$A$8:$A$11,0),0),$G2533:$J2533)-1)*9/4,1)</f>
        <v>6</v>
      </c>
      <c r="L2533" s="20">
        <f>ROUND(1+(INDEX(CachTinhDiem!$B$15:$E$20,MATCH($C2533,CachTinhDiem!$A$15:$A$20,0),MATCH($B2533,CachTinhDiem!$B$14:$E$14,0))-1)*9/4,1)</f>
        <v>10</v>
      </c>
      <c r="M2533" s="19">
        <f t="shared" si="39"/>
        <v>0</v>
      </c>
      <c r="N2533" s="23">
        <f>MAX(0,1-M2533*CachTinhDiem!$B$25)</f>
        <v>1</v>
      </c>
      <c r="O2533" s="20">
        <f>ROUND((CachTinhDiem!$B$23*K2533+CachTinhDiem!$B$24*L2533)*N2533,1)</f>
        <v>7.2</v>
      </c>
      <c r="P2533" s="19" t="s">
        <v>3227</v>
      </c>
    </row>
    <row r="2534" spans="1:16" ht="15" customHeight="1" x14ac:dyDescent="0.35">
      <c r="A2534" s="18" t="s">
        <v>984</v>
      </c>
      <c r="B2534" s="18" t="s">
        <v>3226</v>
      </c>
      <c r="C2534" s="18" t="s">
        <v>110</v>
      </c>
      <c r="D2534" s="19">
        <v>18</v>
      </c>
      <c r="E2534" s="19">
        <v>35</v>
      </c>
      <c r="F2534" s="19">
        <v>29</v>
      </c>
      <c r="G2534" s="19">
        <v>2</v>
      </c>
      <c r="H2534" s="19">
        <v>4</v>
      </c>
      <c r="I2534" s="19">
        <v>2</v>
      </c>
      <c r="J2534" s="19">
        <v>5</v>
      </c>
      <c r="K2534" s="20">
        <f>ROUND(1+(SUMPRODUCT(INDEX(CachTinhDiem!$B$8:$E$11,MATCH($B2534,CachTinhDiem!$A$8:$A$11,0),0),$G2534:$J2534)-1)*9/4,1)</f>
        <v>6</v>
      </c>
      <c r="L2534" s="20">
        <f>ROUND(1+(INDEX(CachTinhDiem!$B$15:$E$20,MATCH($C2534,CachTinhDiem!$A$15:$A$20,0),MATCH($B2534,CachTinhDiem!$B$14:$E$14,0))-1)*9/4,1)</f>
        <v>5.5</v>
      </c>
      <c r="M2534" s="19">
        <f t="shared" si="39"/>
        <v>0</v>
      </c>
      <c r="N2534" s="23">
        <f>MAX(0,1-M2534*CachTinhDiem!$B$25)</f>
        <v>1</v>
      </c>
      <c r="O2534" s="20">
        <f>ROUND((CachTinhDiem!$B$23*K2534+CachTinhDiem!$B$24*L2534)*N2534,1)</f>
        <v>5.9</v>
      </c>
      <c r="P2534" s="19" t="s">
        <v>3227</v>
      </c>
    </row>
    <row r="2535" spans="1:16" ht="15" customHeight="1" x14ac:dyDescent="0.35">
      <c r="A2535" s="18" t="s">
        <v>174</v>
      </c>
      <c r="B2535" s="18" t="s">
        <v>3229</v>
      </c>
      <c r="C2535" s="18" t="s">
        <v>115</v>
      </c>
      <c r="D2535" s="19">
        <v>13</v>
      </c>
      <c r="E2535" s="19">
        <v>28</v>
      </c>
      <c r="F2535" s="19">
        <v>28</v>
      </c>
      <c r="G2535" s="19">
        <v>3</v>
      </c>
      <c r="H2535" s="19">
        <v>2</v>
      </c>
      <c r="I2535" s="19">
        <v>2</v>
      </c>
      <c r="J2535" s="19">
        <v>3</v>
      </c>
      <c r="K2535" s="20">
        <f>ROUND(1+(SUMPRODUCT(INDEX(CachTinhDiem!$B$8:$E$11,MATCH($B2535,CachTinhDiem!$A$8:$A$11,0),0),$G2535:$J2535)-1)*9/4,1)</f>
        <v>4.2</v>
      </c>
      <c r="L2535" s="20">
        <f>ROUND(1+(INDEX(CachTinhDiem!$B$15:$E$20,MATCH($C2535,CachTinhDiem!$A$15:$A$20,0),MATCH($B2535,CachTinhDiem!$B$14:$E$14,0))-1)*9/4,1)</f>
        <v>10</v>
      </c>
      <c r="M2535" s="19">
        <f t="shared" si="39"/>
        <v>0</v>
      </c>
      <c r="N2535" s="23">
        <f>MAX(0,1-M2535*CachTinhDiem!$B$25)</f>
        <v>1</v>
      </c>
      <c r="O2535" s="20">
        <f>ROUND((CachTinhDiem!$B$23*K2535+CachTinhDiem!$B$24*L2535)*N2535,1)</f>
        <v>5.9</v>
      </c>
      <c r="P2535" s="19" t="s">
        <v>3225</v>
      </c>
    </row>
    <row r="2536" spans="1:16" ht="15" customHeight="1" x14ac:dyDescent="0.35">
      <c r="A2536" s="18" t="s">
        <v>1192</v>
      </c>
      <c r="B2536" s="18" t="s">
        <v>3228</v>
      </c>
      <c r="C2536" s="18" t="s">
        <v>115</v>
      </c>
      <c r="D2536" s="19">
        <v>5</v>
      </c>
      <c r="E2536" s="19">
        <v>14</v>
      </c>
      <c r="F2536" s="19">
        <v>21</v>
      </c>
      <c r="G2536" s="19">
        <v>4</v>
      </c>
      <c r="H2536" s="19">
        <v>1</v>
      </c>
      <c r="I2536" s="19">
        <v>3</v>
      </c>
      <c r="J2536" s="19">
        <v>3</v>
      </c>
      <c r="K2536" s="20">
        <f>ROUND(1+(SUMPRODUCT(INDEX(CachTinhDiem!$B$8:$E$11,MATCH($B2536,CachTinhDiem!$A$8:$A$11,0),0),$G2536:$J2536)-1)*9/4,1)</f>
        <v>4.5999999999999996</v>
      </c>
      <c r="L2536" s="20">
        <f>ROUND(1+(INDEX(CachTinhDiem!$B$15:$E$20,MATCH($C2536,CachTinhDiem!$A$15:$A$20,0),MATCH($B2536,CachTinhDiem!$B$14:$E$14,0))-1)*9/4,1)</f>
        <v>5.5</v>
      </c>
      <c r="M2536" s="19">
        <f t="shared" si="39"/>
        <v>7</v>
      </c>
      <c r="N2536" s="23">
        <f>MAX(0,1-M2536*CachTinhDiem!$B$25)</f>
        <v>0.29999999999999993</v>
      </c>
      <c r="O2536" s="20">
        <f>ROUND((CachTinhDiem!$B$23*K2536+CachTinhDiem!$B$24*L2536)*N2536,1)</f>
        <v>1.5</v>
      </c>
      <c r="P2536" s="19" t="s">
        <v>3227</v>
      </c>
    </row>
    <row r="2537" spans="1:16" ht="15" customHeight="1" x14ac:dyDescent="0.35">
      <c r="A2537" s="18" t="s">
        <v>3054</v>
      </c>
      <c r="B2537" s="18" t="s">
        <v>3224</v>
      </c>
      <c r="C2537" s="18" t="s">
        <v>90</v>
      </c>
      <c r="D2537" s="19">
        <v>24</v>
      </c>
      <c r="E2537" s="19">
        <v>40</v>
      </c>
      <c r="F2537" s="19">
        <v>10</v>
      </c>
      <c r="G2537" s="19">
        <v>1</v>
      </c>
      <c r="H2537" s="19">
        <v>3</v>
      </c>
      <c r="I2537" s="19">
        <v>3</v>
      </c>
      <c r="J2537" s="19">
        <v>2</v>
      </c>
      <c r="K2537" s="20">
        <f>ROUND(1+(SUMPRODUCT(INDEX(CachTinhDiem!$B$8:$E$11,MATCH($B2537,CachTinhDiem!$A$8:$A$11,0),0),$G2537:$J2537)-1)*9/4,1)</f>
        <v>4.4000000000000004</v>
      </c>
      <c r="L2537" s="20">
        <f>ROUND(1+(INDEX(CachTinhDiem!$B$15:$E$20,MATCH($C2537,CachTinhDiem!$A$15:$A$20,0),MATCH($B2537,CachTinhDiem!$B$14:$E$14,0))-1)*9/4,1)</f>
        <v>5.5</v>
      </c>
      <c r="M2537" s="19">
        <f t="shared" si="39"/>
        <v>14</v>
      </c>
      <c r="N2537" s="23">
        <f>MAX(0,1-M2537*CachTinhDiem!$B$25)</f>
        <v>0</v>
      </c>
      <c r="O2537" s="20">
        <f>ROUND((CachTinhDiem!$B$23*K2537+CachTinhDiem!$B$24*L2537)*N2537,1)</f>
        <v>0</v>
      </c>
      <c r="P2537" s="19" t="s">
        <v>3227</v>
      </c>
    </row>
    <row r="2538" spans="1:16" ht="15" customHeight="1" x14ac:dyDescent="0.35">
      <c r="A2538" s="18" t="s">
        <v>295</v>
      </c>
      <c r="B2538" s="18" t="s">
        <v>3228</v>
      </c>
      <c r="C2538" s="18" t="s">
        <v>115</v>
      </c>
      <c r="D2538" s="19">
        <v>20</v>
      </c>
      <c r="E2538" s="19">
        <v>39</v>
      </c>
      <c r="F2538" s="19">
        <v>7</v>
      </c>
      <c r="G2538" s="19">
        <v>2</v>
      </c>
      <c r="H2538" s="19">
        <v>5</v>
      </c>
      <c r="I2538" s="19">
        <v>3</v>
      </c>
      <c r="J2538" s="19">
        <v>2</v>
      </c>
      <c r="K2538" s="20">
        <f>ROUND(1+(SUMPRODUCT(INDEX(CachTinhDiem!$B$8:$E$11,MATCH($B2538,CachTinhDiem!$A$8:$A$11,0),0),$G2538:$J2538)-1)*9/4,1)</f>
        <v>5.0999999999999996</v>
      </c>
      <c r="L2538" s="20">
        <f>ROUND(1+(INDEX(CachTinhDiem!$B$15:$E$20,MATCH($C2538,CachTinhDiem!$A$15:$A$20,0),MATCH($B2538,CachTinhDiem!$B$14:$E$14,0))-1)*9/4,1)</f>
        <v>5.5</v>
      </c>
      <c r="M2538" s="19">
        <f t="shared" si="39"/>
        <v>13</v>
      </c>
      <c r="N2538" s="23">
        <f>MAX(0,1-M2538*CachTinhDiem!$B$25)</f>
        <v>0</v>
      </c>
      <c r="O2538" s="20">
        <f>ROUND((CachTinhDiem!$B$23*K2538+CachTinhDiem!$B$24*L2538)*N2538,1)</f>
        <v>0</v>
      </c>
      <c r="P2538" s="19" t="s">
        <v>3227</v>
      </c>
    </row>
    <row r="2539" spans="1:16" ht="15" customHeight="1" x14ac:dyDescent="0.35">
      <c r="A2539" s="18" t="s">
        <v>2855</v>
      </c>
      <c r="B2539" s="18" t="s">
        <v>3224</v>
      </c>
      <c r="C2539" s="18" t="s">
        <v>103</v>
      </c>
      <c r="D2539" s="19">
        <v>14</v>
      </c>
      <c r="E2539" s="19">
        <v>35</v>
      </c>
      <c r="F2539" s="19">
        <v>40</v>
      </c>
      <c r="G2539" s="19">
        <v>3</v>
      </c>
      <c r="H2539" s="19">
        <v>1</v>
      </c>
      <c r="I2539" s="19">
        <v>4</v>
      </c>
      <c r="J2539" s="19">
        <v>4</v>
      </c>
      <c r="K2539" s="20">
        <f>ROUND(1+(SUMPRODUCT(INDEX(CachTinhDiem!$B$8:$E$11,MATCH($B2539,CachTinhDiem!$A$8:$A$11,0),0),$G2539:$J2539)-1)*9/4,1)</f>
        <v>6</v>
      </c>
      <c r="L2539" s="20">
        <f>ROUND(1+(INDEX(CachTinhDiem!$B$15:$E$20,MATCH($C2539,CachTinhDiem!$A$15:$A$20,0),MATCH($B2539,CachTinhDiem!$B$14:$E$14,0))-1)*9/4,1)</f>
        <v>3.3</v>
      </c>
      <c r="M2539" s="19">
        <f t="shared" si="39"/>
        <v>5</v>
      </c>
      <c r="N2539" s="23">
        <f>MAX(0,1-M2539*CachTinhDiem!$B$25)</f>
        <v>0.5</v>
      </c>
      <c r="O2539" s="20">
        <f>ROUND((CachTinhDiem!$B$23*K2539+CachTinhDiem!$B$24*L2539)*N2539,1)</f>
        <v>2.6</v>
      </c>
      <c r="P2539" s="19" t="s">
        <v>3227</v>
      </c>
    </row>
    <row r="2540" spans="1:16" ht="15" customHeight="1" x14ac:dyDescent="0.35">
      <c r="A2540" s="18" t="s">
        <v>2436</v>
      </c>
      <c r="B2540" s="18" t="s">
        <v>3228</v>
      </c>
      <c r="C2540" s="18" t="s">
        <v>115</v>
      </c>
      <c r="D2540" s="19">
        <v>23</v>
      </c>
      <c r="E2540" s="19">
        <v>39</v>
      </c>
      <c r="F2540" s="19">
        <v>26</v>
      </c>
      <c r="G2540" s="19">
        <v>2</v>
      </c>
      <c r="H2540" s="19">
        <v>5</v>
      </c>
      <c r="I2540" s="19">
        <v>4</v>
      </c>
      <c r="J2540" s="19">
        <v>3</v>
      </c>
      <c r="K2540" s="20">
        <f>ROUND(1+(SUMPRODUCT(INDEX(CachTinhDiem!$B$8:$E$11,MATCH($B2540,CachTinhDiem!$A$8:$A$11,0),0),$G2540:$J2540)-1)*9/4,1)</f>
        <v>6.9</v>
      </c>
      <c r="L2540" s="20">
        <f>ROUND(1+(INDEX(CachTinhDiem!$B$15:$E$20,MATCH($C2540,CachTinhDiem!$A$15:$A$20,0),MATCH($B2540,CachTinhDiem!$B$14:$E$14,0))-1)*9/4,1)</f>
        <v>5.5</v>
      </c>
      <c r="M2540" s="19">
        <f t="shared" si="39"/>
        <v>0</v>
      </c>
      <c r="N2540" s="23">
        <f>MAX(0,1-M2540*CachTinhDiem!$B$25)</f>
        <v>1</v>
      </c>
      <c r="O2540" s="20">
        <f>ROUND((CachTinhDiem!$B$23*K2540+CachTinhDiem!$B$24*L2540)*N2540,1)</f>
        <v>6.5</v>
      </c>
      <c r="P2540" s="19" t="s">
        <v>3227</v>
      </c>
    </row>
    <row r="2541" spans="1:16" ht="15" customHeight="1" x14ac:dyDescent="0.35">
      <c r="A2541" s="18" t="s">
        <v>2718</v>
      </c>
      <c r="B2541" s="18" t="s">
        <v>3224</v>
      </c>
      <c r="C2541" s="18" t="s">
        <v>90</v>
      </c>
      <c r="D2541" s="19">
        <v>9</v>
      </c>
      <c r="E2541" s="19">
        <v>40</v>
      </c>
      <c r="F2541" s="19">
        <v>32</v>
      </c>
      <c r="G2541" s="19">
        <v>2</v>
      </c>
      <c r="H2541" s="19">
        <v>5</v>
      </c>
      <c r="I2541" s="19">
        <v>4</v>
      </c>
      <c r="J2541" s="19">
        <v>3</v>
      </c>
      <c r="K2541" s="20">
        <f>ROUND(1+(SUMPRODUCT(INDEX(CachTinhDiem!$B$8:$E$11,MATCH($B2541,CachTinhDiem!$A$8:$A$11,0),0),$G2541:$J2541)-1)*9/4,1)</f>
        <v>7.1</v>
      </c>
      <c r="L2541" s="20">
        <f>ROUND(1+(INDEX(CachTinhDiem!$B$15:$E$20,MATCH($C2541,CachTinhDiem!$A$15:$A$20,0),MATCH($B2541,CachTinhDiem!$B$14:$E$14,0))-1)*9/4,1)</f>
        <v>5.5</v>
      </c>
      <c r="M2541" s="19">
        <f t="shared" si="39"/>
        <v>0</v>
      </c>
      <c r="N2541" s="23">
        <f>MAX(0,1-M2541*CachTinhDiem!$B$25)</f>
        <v>1</v>
      </c>
      <c r="O2541" s="20">
        <f>ROUND((CachTinhDiem!$B$23*K2541+CachTinhDiem!$B$24*L2541)*N2541,1)</f>
        <v>6.6</v>
      </c>
      <c r="P2541" s="19" t="s">
        <v>3227</v>
      </c>
    </row>
    <row r="2542" spans="1:16" ht="15" customHeight="1" x14ac:dyDescent="0.35">
      <c r="A2542" s="18" t="s">
        <v>499</v>
      </c>
      <c r="B2542" s="18" t="s">
        <v>3224</v>
      </c>
      <c r="C2542" s="18" t="s">
        <v>110</v>
      </c>
      <c r="D2542" s="19">
        <v>5</v>
      </c>
      <c r="E2542" s="19">
        <v>12</v>
      </c>
      <c r="F2542" s="19">
        <v>30</v>
      </c>
      <c r="G2542" s="19">
        <v>4</v>
      </c>
      <c r="H2542" s="19">
        <v>1</v>
      </c>
      <c r="I2542" s="19">
        <v>3</v>
      </c>
      <c r="J2542" s="19">
        <v>3</v>
      </c>
      <c r="K2542" s="20">
        <f>ROUND(1+(SUMPRODUCT(INDEX(CachTinhDiem!$B$8:$E$11,MATCH($B2542,CachTinhDiem!$A$8:$A$11,0),0),$G2542:$J2542)-1)*9/4,1)</f>
        <v>5.0999999999999996</v>
      </c>
      <c r="L2542" s="20">
        <f>ROUND(1+(INDEX(CachTinhDiem!$B$15:$E$20,MATCH($C2542,CachTinhDiem!$A$15:$A$20,0),MATCH($B2542,CachTinhDiem!$B$14:$E$14,0))-1)*9/4,1)</f>
        <v>5.5</v>
      </c>
      <c r="M2542" s="19">
        <f t="shared" si="39"/>
        <v>18</v>
      </c>
      <c r="N2542" s="23">
        <f>MAX(0,1-M2542*CachTinhDiem!$B$25)</f>
        <v>0</v>
      </c>
      <c r="O2542" s="20">
        <f>ROUND((CachTinhDiem!$B$23*K2542+CachTinhDiem!$B$24*L2542)*N2542,1)</f>
        <v>0</v>
      </c>
      <c r="P2542" s="19" t="s">
        <v>3227</v>
      </c>
    </row>
    <row r="2543" spans="1:16" ht="15" customHeight="1" x14ac:dyDescent="0.35">
      <c r="A2543" s="18" t="s">
        <v>710</v>
      </c>
      <c r="B2543" s="18" t="s">
        <v>3224</v>
      </c>
      <c r="C2543" s="18" t="s">
        <v>115</v>
      </c>
      <c r="D2543" s="19">
        <v>8</v>
      </c>
      <c r="E2543" s="19">
        <v>22</v>
      </c>
      <c r="F2543" s="19">
        <v>38</v>
      </c>
      <c r="G2543" s="19">
        <v>4</v>
      </c>
      <c r="H2543" s="19">
        <v>2</v>
      </c>
      <c r="I2543" s="19">
        <v>3</v>
      </c>
      <c r="J2543" s="19">
        <v>2</v>
      </c>
      <c r="K2543" s="20">
        <f>ROUND(1+(SUMPRODUCT(INDEX(CachTinhDiem!$B$8:$E$11,MATCH($B2543,CachTinhDiem!$A$8:$A$11,0),0),$G2543:$J2543)-1)*9/4,1)</f>
        <v>5.3</v>
      </c>
      <c r="L2543" s="20">
        <f>ROUND(1+(INDEX(CachTinhDiem!$B$15:$E$20,MATCH($C2543,CachTinhDiem!$A$15:$A$20,0),MATCH($B2543,CachTinhDiem!$B$14:$E$14,0))-1)*9/4,1)</f>
        <v>7.8</v>
      </c>
      <c r="M2543" s="19">
        <f t="shared" si="39"/>
        <v>16</v>
      </c>
      <c r="N2543" s="23">
        <f>MAX(0,1-M2543*CachTinhDiem!$B$25)</f>
        <v>0</v>
      </c>
      <c r="O2543" s="20">
        <f>ROUND((CachTinhDiem!$B$23*K2543+CachTinhDiem!$B$24*L2543)*N2543,1)</f>
        <v>0</v>
      </c>
      <c r="P2543" s="19" t="s">
        <v>3227</v>
      </c>
    </row>
    <row r="2544" spans="1:16" ht="15" customHeight="1" x14ac:dyDescent="0.35">
      <c r="A2544" s="18" t="s">
        <v>1457</v>
      </c>
      <c r="B2544" s="18" t="s">
        <v>3228</v>
      </c>
      <c r="C2544" s="18" t="s">
        <v>103</v>
      </c>
      <c r="D2544" s="19">
        <v>6</v>
      </c>
      <c r="E2544" s="19">
        <v>22</v>
      </c>
      <c r="F2544" s="19">
        <v>13</v>
      </c>
      <c r="G2544" s="19">
        <v>3</v>
      </c>
      <c r="H2544" s="19">
        <v>3</v>
      </c>
      <c r="I2544" s="19">
        <v>2</v>
      </c>
      <c r="J2544" s="19">
        <v>5</v>
      </c>
      <c r="K2544" s="20">
        <f>ROUND(1+(SUMPRODUCT(INDEX(CachTinhDiem!$B$8:$E$11,MATCH($B2544,CachTinhDiem!$A$8:$A$11,0),0),$G2544:$J2544)-1)*9/4,1)</f>
        <v>7.8</v>
      </c>
      <c r="L2544" s="20">
        <f>ROUND(1+(INDEX(CachTinhDiem!$B$15:$E$20,MATCH($C2544,CachTinhDiem!$A$15:$A$20,0),MATCH($B2544,CachTinhDiem!$B$14:$E$14,0))-1)*9/4,1)</f>
        <v>10</v>
      </c>
      <c r="M2544" s="19">
        <f t="shared" si="39"/>
        <v>0</v>
      </c>
      <c r="N2544" s="23">
        <f>MAX(0,1-M2544*CachTinhDiem!$B$25)</f>
        <v>1</v>
      </c>
      <c r="O2544" s="20">
        <f>ROUND((CachTinhDiem!$B$23*K2544+CachTinhDiem!$B$24*L2544)*N2544,1)</f>
        <v>8.5</v>
      </c>
      <c r="P2544" s="19" t="s">
        <v>3225</v>
      </c>
    </row>
    <row r="2545" spans="1:16" ht="15" customHeight="1" x14ac:dyDescent="0.35">
      <c r="A2545" s="18" t="s">
        <v>2064</v>
      </c>
      <c r="B2545" s="18" t="s">
        <v>3226</v>
      </c>
      <c r="C2545" s="18" t="s">
        <v>150</v>
      </c>
      <c r="D2545" s="19">
        <v>18</v>
      </c>
      <c r="E2545" s="19">
        <v>33</v>
      </c>
      <c r="F2545" s="19">
        <v>30</v>
      </c>
      <c r="G2545" s="19">
        <v>2</v>
      </c>
      <c r="H2545" s="19">
        <v>3</v>
      </c>
      <c r="I2545" s="19">
        <v>3</v>
      </c>
      <c r="J2545" s="19">
        <v>4</v>
      </c>
      <c r="K2545" s="20">
        <f>ROUND(1+(SUMPRODUCT(INDEX(CachTinhDiem!$B$8:$E$11,MATCH($B2545,CachTinhDiem!$A$8:$A$11,0),0),$G2545:$J2545)-1)*9/4,1)</f>
        <v>6</v>
      </c>
      <c r="L2545" s="20">
        <f>ROUND(1+(INDEX(CachTinhDiem!$B$15:$E$20,MATCH($C2545,CachTinhDiem!$A$15:$A$20,0),MATCH($B2545,CachTinhDiem!$B$14:$E$14,0))-1)*9/4,1)</f>
        <v>10</v>
      </c>
      <c r="M2545" s="19">
        <f t="shared" si="39"/>
        <v>0</v>
      </c>
      <c r="N2545" s="23">
        <f>MAX(0,1-M2545*CachTinhDiem!$B$25)</f>
        <v>1</v>
      </c>
      <c r="O2545" s="20">
        <f>ROUND((CachTinhDiem!$B$23*K2545+CachTinhDiem!$B$24*L2545)*N2545,1)</f>
        <v>7.2</v>
      </c>
      <c r="P2545" s="19" t="s">
        <v>3227</v>
      </c>
    </row>
    <row r="2546" spans="1:16" ht="15" customHeight="1" x14ac:dyDescent="0.35">
      <c r="A2546" s="18" t="s">
        <v>2446</v>
      </c>
      <c r="B2546" s="18" t="s">
        <v>3228</v>
      </c>
      <c r="C2546" s="18" t="s">
        <v>138</v>
      </c>
      <c r="D2546" s="19">
        <v>22</v>
      </c>
      <c r="E2546" s="19">
        <v>38</v>
      </c>
      <c r="F2546" s="19">
        <v>13</v>
      </c>
      <c r="G2546" s="19">
        <v>2</v>
      </c>
      <c r="H2546" s="19">
        <v>4</v>
      </c>
      <c r="I2546" s="19">
        <v>5</v>
      </c>
      <c r="J2546" s="19">
        <v>3</v>
      </c>
      <c r="K2546" s="20">
        <f>ROUND(1+(SUMPRODUCT(INDEX(CachTinhDiem!$B$8:$E$11,MATCH($B2546,CachTinhDiem!$A$8:$A$11,0),0),$G2546:$J2546)-1)*9/4,1)</f>
        <v>6.9</v>
      </c>
      <c r="L2546" s="20">
        <f>ROUND(1+(INDEX(CachTinhDiem!$B$15:$E$20,MATCH($C2546,CachTinhDiem!$A$15:$A$20,0),MATCH($B2546,CachTinhDiem!$B$14:$E$14,0))-1)*9/4,1)</f>
        <v>1</v>
      </c>
      <c r="M2546" s="19">
        <f t="shared" si="39"/>
        <v>9</v>
      </c>
      <c r="N2546" s="23">
        <f>MAX(0,1-M2546*CachTinhDiem!$B$25)</f>
        <v>9.9999999999999978E-2</v>
      </c>
      <c r="O2546" s="20">
        <f>ROUND((CachTinhDiem!$B$23*K2546+CachTinhDiem!$B$24*L2546)*N2546,1)</f>
        <v>0.5</v>
      </c>
      <c r="P2546" s="19" t="s">
        <v>3227</v>
      </c>
    </row>
    <row r="2547" spans="1:16" ht="15" customHeight="1" x14ac:dyDescent="0.35">
      <c r="A2547" s="18" t="s">
        <v>293</v>
      </c>
      <c r="B2547" s="18" t="s">
        <v>3226</v>
      </c>
      <c r="C2547" s="18" t="s">
        <v>110</v>
      </c>
      <c r="D2547" s="19">
        <v>21</v>
      </c>
      <c r="E2547" s="19">
        <v>38</v>
      </c>
      <c r="F2547" s="19">
        <v>37</v>
      </c>
      <c r="G2547" s="19">
        <v>2</v>
      </c>
      <c r="H2547" s="19">
        <v>5</v>
      </c>
      <c r="I2547" s="19">
        <v>3</v>
      </c>
      <c r="J2547" s="19">
        <v>2</v>
      </c>
      <c r="K2547" s="20">
        <f>ROUND(1+(SUMPRODUCT(INDEX(CachTinhDiem!$B$8:$E$11,MATCH($B2547,CachTinhDiem!$A$8:$A$11,0),0),$G2547:$J2547)-1)*9/4,1)</f>
        <v>6.4</v>
      </c>
      <c r="L2547" s="20">
        <f>ROUND(1+(INDEX(CachTinhDiem!$B$15:$E$20,MATCH($C2547,CachTinhDiem!$A$15:$A$20,0),MATCH($B2547,CachTinhDiem!$B$14:$E$14,0))-1)*9/4,1)</f>
        <v>5.5</v>
      </c>
      <c r="M2547" s="19">
        <f t="shared" si="39"/>
        <v>0</v>
      </c>
      <c r="N2547" s="23">
        <f>MAX(0,1-M2547*CachTinhDiem!$B$25)</f>
        <v>1</v>
      </c>
      <c r="O2547" s="20">
        <f>ROUND((CachTinhDiem!$B$23*K2547+CachTinhDiem!$B$24*L2547)*N2547,1)</f>
        <v>6.1</v>
      </c>
      <c r="P2547" s="19" t="s">
        <v>3227</v>
      </c>
    </row>
    <row r="2548" spans="1:16" ht="15" customHeight="1" x14ac:dyDescent="0.35">
      <c r="A2548" s="18" t="s">
        <v>1377</v>
      </c>
      <c r="B2548" s="18" t="s">
        <v>3228</v>
      </c>
      <c r="C2548" s="18" t="s">
        <v>138</v>
      </c>
      <c r="D2548" s="19">
        <v>5</v>
      </c>
      <c r="E2548" s="19">
        <v>17</v>
      </c>
      <c r="F2548" s="19">
        <v>7</v>
      </c>
      <c r="G2548" s="19">
        <v>3</v>
      </c>
      <c r="H2548" s="19">
        <v>2</v>
      </c>
      <c r="I2548" s="19">
        <v>3</v>
      </c>
      <c r="J2548" s="19">
        <v>3</v>
      </c>
      <c r="K2548" s="20">
        <f>ROUND(1+(SUMPRODUCT(INDEX(CachTinhDiem!$B$8:$E$11,MATCH($B2548,CachTinhDiem!$A$8:$A$11,0),0),$G2548:$J2548)-1)*9/4,1)</f>
        <v>5.0999999999999996</v>
      </c>
      <c r="L2548" s="20">
        <f>ROUND(1+(INDEX(CachTinhDiem!$B$15:$E$20,MATCH($C2548,CachTinhDiem!$A$15:$A$20,0),MATCH($B2548,CachTinhDiem!$B$14:$E$14,0))-1)*9/4,1)</f>
        <v>1</v>
      </c>
      <c r="M2548" s="19">
        <f t="shared" si="39"/>
        <v>0</v>
      </c>
      <c r="N2548" s="23">
        <f>MAX(0,1-M2548*CachTinhDiem!$B$25)</f>
        <v>1</v>
      </c>
      <c r="O2548" s="20">
        <f>ROUND((CachTinhDiem!$B$23*K2548+CachTinhDiem!$B$24*L2548)*N2548,1)</f>
        <v>3.9</v>
      </c>
      <c r="P2548" s="19" t="s">
        <v>3227</v>
      </c>
    </row>
    <row r="2549" spans="1:16" ht="15" customHeight="1" x14ac:dyDescent="0.35">
      <c r="A2549" s="18" t="s">
        <v>603</v>
      </c>
      <c r="B2549" s="18" t="s">
        <v>3228</v>
      </c>
      <c r="C2549" s="18" t="s">
        <v>103</v>
      </c>
      <c r="D2549" s="19">
        <v>7</v>
      </c>
      <c r="E2549" s="19">
        <v>22</v>
      </c>
      <c r="F2549" s="19">
        <v>30</v>
      </c>
      <c r="G2549" s="19">
        <v>4</v>
      </c>
      <c r="H2549" s="19">
        <v>2</v>
      </c>
      <c r="I2549" s="19">
        <v>2</v>
      </c>
      <c r="J2549" s="19">
        <v>5</v>
      </c>
      <c r="K2549" s="20">
        <f>ROUND(1+(SUMPRODUCT(INDEX(CachTinhDiem!$B$8:$E$11,MATCH($B2549,CachTinhDiem!$A$8:$A$11,0),0),$G2549:$J2549)-1)*9/4,1)</f>
        <v>7.3</v>
      </c>
      <c r="L2549" s="20">
        <f>ROUND(1+(INDEX(CachTinhDiem!$B$15:$E$20,MATCH($C2549,CachTinhDiem!$A$15:$A$20,0),MATCH($B2549,CachTinhDiem!$B$14:$E$14,0))-1)*9/4,1)</f>
        <v>10</v>
      </c>
      <c r="M2549" s="19">
        <f t="shared" si="39"/>
        <v>8</v>
      </c>
      <c r="N2549" s="23">
        <f>MAX(0,1-M2549*CachTinhDiem!$B$25)</f>
        <v>0.19999999999999996</v>
      </c>
      <c r="O2549" s="20">
        <f>ROUND((CachTinhDiem!$B$23*K2549+CachTinhDiem!$B$24*L2549)*N2549,1)</f>
        <v>1.6</v>
      </c>
      <c r="P2549" s="19" t="s">
        <v>3227</v>
      </c>
    </row>
    <row r="2550" spans="1:16" ht="15" customHeight="1" x14ac:dyDescent="0.35">
      <c r="A2550" s="18" t="s">
        <v>2676</v>
      </c>
      <c r="B2550" s="18" t="s">
        <v>3224</v>
      </c>
      <c r="C2550" s="18" t="s">
        <v>115</v>
      </c>
      <c r="D2550" s="19">
        <v>17</v>
      </c>
      <c r="E2550" s="19">
        <v>37</v>
      </c>
      <c r="F2550" s="19">
        <v>8</v>
      </c>
      <c r="G2550" s="19">
        <v>2</v>
      </c>
      <c r="H2550" s="19">
        <v>4</v>
      </c>
      <c r="I2550" s="19">
        <v>5</v>
      </c>
      <c r="J2550" s="19">
        <v>3</v>
      </c>
      <c r="K2550" s="20">
        <f>ROUND(1+(SUMPRODUCT(INDEX(CachTinhDiem!$B$8:$E$11,MATCH($B2550,CachTinhDiem!$A$8:$A$11,0),0),$G2550:$J2550)-1)*9/4,1)</f>
        <v>7.8</v>
      </c>
      <c r="L2550" s="20">
        <f>ROUND(1+(INDEX(CachTinhDiem!$B$15:$E$20,MATCH($C2550,CachTinhDiem!$A$15:$A$20,0),MATCH($B2550,CachTinhDiem!$B$14:$E$14,0))-1)*9/4,1)</f>
        <v>7.8</v>
      </c>
      <c r="M2550" s="19">
        <f t="shared" si="39"/>
        <v>9</v>
      </c>
      <c r="N2550" s="23">
        <f>MAX(0,1-M2550*CachTinhDiem!$B$25)</f>
        <v>9.9999999999999978E-2</v>
      </c>
      <c r="O2550" s="20">
        <f>ROUND((CachTinhDiem!$B$23*K2550+CachTinhDiem!$B$24*L2550)*N2550,1)</f>
        <v>0.8</v>
      </c>
      <c r="P2550" s="19" t="s">
        <v>3227</v>
      </c>
    </row>
    <row r="2551" spans="1:16" ht="15" customHeight="1" x14ac:dyDescent="0.35">
      <c r="A2551" s="18" t="s">
        <v>2249</v>
      </c>
      <c r="B2551" s="18" t="s">
        <v>3226</v>
      </c>
      <c r="C2551" s="18" t="s">
        <v>150</v>
      </c>
      <c r="D2551" s="19">
        <v>22</v>
      </c>
      <c r="E2551" s="19">
        <v>39</v>
      </c>
      <c r="F2551" s="19">
        <v>20</v>
      </c>
      <c r="G2551" s="19">
        <v>1</v>
      </c>
      <c r="H2551" s="19">
        <v>5</v>
      </c>
      <c r="I2551" s="19">
        <v>3</v>
      </c>
      <c r="J2551" s="19">
        <v>2</v>
      </c>
      <c r="K2551" s="20">
        <f>ROUND(1+(SUMPRODUCT(INDEX(CachTinhDiem!$B$8:$E$11,MATCH($B2551,CachTinhDiem!$A$8:$A$11,0),0),$G2551:$J2551)-1)*9/4,1)</f>
        <v>6.4</v>
      </c>
      <c r="L2551" s="20">
        <f>ROUND(1+(INDEX(CachTinhDiem!$B$15:$E$20,MATCH($C2551,CachTinhDiem!$A$15:$A$20,0),MATCH($B2551,CachTinhDiem!$B$14:$E$14,0))-1)*9/4,1)</f>
        <v>10</v>
      </c>
      <c r="M2551" s="19">
        <f t="shared" si="39"/>
        <v>2</v>
      </c>
      <c r="N2551" s="23">
        <f>MAX(0,1-M2551*CachTinhDiem!$B$25)</f>
        <v>0.8</v>
      </c>
      <c r="O2551" s="20">
        <f>ROUND((CachTinhDiem!$B$23*K2551+CachTinhDiem!$B$24*L2551)*N2551,1)</f>
        <v>6</v>
      </c>
      <c r="P2551" s="19" t="s">
        <v>3227</v>
      </c>
    </row>
    <row r="2552" spans="1:16" ht="15" customHeight="1" x14ac:dyDescent="0.35">
      <c r="A2552" s="18" t="s">
        <v>426</v>
      </c>
      <c r="B2552" s="18" t="s">
        <v>3226</v>
      </c>
      <c r="C2552" s="18" t="s">
        <v>90</v>
      </c>
      <c r="D2552" s="19">
        <v>19</v>
      </c>
      <c r="E2552" s="19">
        <v>38</v>
      </c>
      <c r="F2552" s="19">
        <v>36</v>
      </c>
      <c r="G2552" s="19">
        <v>2</v>
      </c>
      <c r="H2552" s="19">
        <v>5</v>
      </c>
      <c r="I2552" s="19">
        <v>4</v>
      </c>
      <c r="J2552" s="19">
        <v>2</v>
      </c>
      <c r="K2552" s="20">
        <f>ROUND(1+(SUMPRODUCT(INDEX(CachTinhDiem!$B$8:$E$11,MATCH($B2552,CachTinhDiem!$A$8:$A$11,0),0),$G2552:$J2552)-1)*9/4,1)</f>
        <v>7.5</v>
      </c>
      <c r="L2552" s="20">
        <f>ROUND(1+(INDEX(CachTinhDiem!$B$15:$E$20,MATCH($C2552,CachTinhDiem!$A$15:$A$20,0),MATCH($B2552,CachTinhDiem!$B$14:$E$14,0))-1)*9/4,1)</f>
        <v>7.8</v>
      </c>
      <c r="M2552" s="19">
        <f t="shared" si="39"/>
        <v>0</v>
      </c>
      <c r="N2552" s="23">
        <f>MAX(0,1-M2552*CachTinhDiem!$B$25)</f>
        <v>1</v>
      </c>
      <c r="O2552" s="20">
        <f>ROUND((CachTinhDiem!$B$23*K2552+CachTinhDiem!$B$24*L2552)*N2552,1)</f>
        <v>7.6</v>
      </c>
      <c r="P2552" s="19" t="s">
        <v>3227</v>
      </c>
    </row>
    <row r="2553" spans="1:16" ht="15" customHeight="1" x14ac:dyDescent="0.35">
      <c r="A2553" s="18" t="s">
        <v>1298</v>
      </c>
      <c r="B2553" s="18" t="s">
        <v>3226</v>
      </c>
      <c r="C2553" s="18" t="s">
        <v>103</v>
      </c>
      <c r="D2553" s="19">
        <v>5</v>
      </c>
      <c r="E2553" s="19">
        <v>10</v>
      </c>
      <c r="F2553" s="19">
        <v>13</v>
      </c>
      <c r="G2553" s="19">
        <v>5</v>
      </c>
      <c r="H2553" s="19">
        <v>1</v>
      </c>
      <c r="I2553" s="19">
        <v>1</v>
      </c>
      <c r="J2553" s="19">
        <v>5</v>
      </c>
      <c r="K2553" s="20">
        <f>ROUND(1+(SUMPRODUCT(INDEX(CachTinhDiem!$B$8:$E$11,MATCH($B2553,CachTinhDiem!$A$8:$A$11,0),0),$G2553:$J2553)-1)*9/4,1)</f>
        <v>2.8</v>
      </c>
      <c r="L2553" s="20">
        <f>ROUND(1+(INDEX(CachTinhDiem!$B$15:$E$20,MATCH($C2553,CachTinhDiem!$A$15:$A$20,0),MATCH($B2553,CachTinhDiem!$B$14:$E$14,0))-1)*9/4,1)</f>
        <v>3.3</v>
      </c>
      <c r="M2553" s="19">
        <f t="shared" si="39"/>
        <v>3</v>
      </c>
      <c r="N2553" s="23">
        <f>MAX(0,1-M2553*CachTinhDiem!$B$25)</f>
        <v>0.7</v>
      </c>
      <c r="O2553" s="20">
        <f>ROUND((CachTinhDiem!$B$23*K2553+CachTinhDiem!$B$24*L2553)*N2553,1)</f>
        <v>2.1</v>
      </c>
      <c r="P2553" s="19" t="s">
        <v>3227</v>
      </c>
    </row>
    <row r="2554" spans="1:16" ht="15" customHeight="1" x14ac:dyDescent="0.35">
      <c r="A2554" s="18" t="s">
        <v>216</v>
      </c>
      <c r="B2554" s="18" t="s">
        <v>3229</v>
      </c>
      <c r="C2554" s="18" t="s">
        <v>103</v>
      </c>
      <c r="D2554" s="19">
        <v>24</v>
      </c>
      <c r="E2554" s="19">
        <v>40</v>
      </c>
      <c r="F2554" s="19">
        <v>16</v>
      </c>
      <c r="G2554" s="19">
        <v>1</v>
      </c>
      <c r="H2554" s="19">
        <v>5</v>
      </c>
      <c r="I2554" s="19">
        <v>2</v>
      </c>
      <c r="J2554" s="19">
        <v>3</v>
      </c>
      <c r="K2554" s="20">
        <f>ROUND(1+(SUMPRODUCT(INDEX(CachTinhDiem!$B$8:$E$11,MATCH($B2554,CachTinhDiem!$A$8:$A$11,0),0),$G2554:$J2554)-1)*9/4,1)</f>
        <v>5.7</v>
      </c>
      <c r="L2554" s="20">
        <f>ROUND(1+(INDEX(CachTinhDiem!$B$15:$E$20,MATCH($C2554,CachTinhDiem!$A$15:$A$20,0),MATCH($B2554,CachTinhDiem!$B$14:$E$14,0))-1)*9/4,1)</f>
        <v>7.8</v>
      </c>
      <c r="M2554" s="19">
        <f t="shared" si="39"/>
        <v>8</v>
      </c>
      <c r="N2554" s="23">
        <f>MAX(0,1-M2554*CachTinhDiem!$B$25)</f>
        <v>0.19999999999999996</v>
      </c>
      <c r="O2554" s="20">
        <f>ROUND((CachTinhDiem!$B$23*K2554+CachTinhDiem!$B$24*L2554)*N2554,1)</f>
        <v>1.3</v>
      </c>
      <c r="P2554" s="19" t="s">
        <v>3227</v>
      </c>
    </row>
    <row r="2555" spans="1:16" ht="15" customHeight="1" x14ac:dyDescent="0.35">
      <c r="A2555" s="18" t="s">
        <v>2416</v>
      </c>
      <c r="B2555" s="18" t="s">
        <v>3226</v>
      </c>
      <c r="C2555" s="18" t="s">
        <v>138</v>
      </c>
      <c r="D2555" s="19">
        <v>23</v>
      </c>
      <c r="E2555" s="19">
        <v>37</v>
      </c>
      <c r="F2555" s="19">
        <v>12</v>
      </c>
      <c r="G2555" s="19">
        <v>2</v>
      </c>
      <c r="H2555" s="19">
        <v>4</v>
      </c>
      <c r="I2555" s="19">
        <v>5</v>
      </c>
      <c r="J2555" s="19">
        <v>3</v>
      </c>
      <c r="K2555" s="20">
        <f>ROUND(1+(SUMPRODUCT(INDEX(CachTinhDiem!$B$8:$E$11,MATCH($B2555,CachTinhDiem!$A$8:$A$11,0),0),$G2555:$J2555)-1)*9/4,1)</f>
        <v>8.4</v>
      </c>
      <c r="L2555" s="20">
        <f>ROUND(1+(INDEX(CachTinhDiem!$B$15:$E$20,MATCH($C2555,CachTinhDiem!$A$15:$A$20,0),MATCH($B2555,CachTinhDiem!$B$14:$E$14,0))-1)*9/4,1)</f>
        <v>7.8</v>
      </c>
      <c r="M2555" s="19">
        <f t="shared" si="39"/>
        <v>11</v>
      </c>
      <c r="N2555" s="23">
        <f>MAX(0,1-M2555*CachTinhDiem!$B$25)</f>
        <v>0</v>
      </c>
      <c r="O2555" s="20">
        <f>ROUND((CachTinhDiem!$B$23*K2555+CachTinhDiem!$B$24*L2555)*N2555,1)</f>
        <v>0</v>
      </c>
      <c r="P2555" s="19" t="s">
        <v>3227</v>
      </c>
    </row>
    <row r="2556" spans="1:16" ht="15" customHeight="1" x14ac:dyDescent="0.35">
      <c r="A2556" s="18" t="s">
        <v>428</v>
      </c>
      <c r="B2556" s="18" t="s">
        <v>3226</v>
      </c>
      <c r="C2556" s="18" t="s">
        <v>110</v>
      </c>
      <c r="D2556" s="19">
        <v>19</v>
      </c>
      <c r="E2556" s="19">
        <v>35</v>
      </c>
      <c r="F2556" s="19">
        <v>28</v>
      </c>
      <c r="G2556" s="19">
        <v>2</v>
      </c>
      <c r="H2556" s="19">
        <v>5</v>
      </c>
      <c r="I2556" s="19">
        <v>2</v>
      </c>
      <c r="J2556" s="19">
        <v>4</v>
      </c>
      <c r="K2556" s="20">
        <f>ROUND(1+(SUMPRODUCT(INDEX(CachTinhDiem!$B$8:$E$11,MATCH($B2556,CachTinhDiem!$A$8:$A$11,0),0),$G2556:$J2556)-1)*9/4,1)</f>
        <v>6.2</v>
      </c>
      <c r="L2556" s="20">
        <f>ROUND(1+(INDEX(CachTinhDiem!$B$15:$E$20,MATCH($C2556,CachTinhDiem!$A$15:$A$20,0),MATCH($B2556,CachTinhDiem!$B$14:$E$14,0))-1)*9/4,1)</f>
        <v>5.5</v>
      </c>
      <c r="M2556" s="19">
        <f t="shared" si="39"/>
        <v>0</v>
      </c>
      <c r="N2556" s="23">
        <f>MAX(0,1-M2556*CachTinhDiem!$B$25)</f>
        <v>1</v>
      </c>
      <c r="O2556" s="20">
        <f>ROUND((CachTinhDiem!$B$23*K2556+CachTinhDiem!$B$24*L2556)*N2556,1)</f>
        <v>6</v>
      </c>
      <c r="P2556" s="19" t="s">
        <v>3227</v>
      </c>
    </row>
    <row r="2557" spans="1:16" ht="15" customHeight="1" x14ac:dyDescent="0.35">
      <c r="A2557" s="18" t="s">
        <v>1906</v>
      </c>
      <c r="B2557" s="18" t="s">
        <v>3228</v>
      </c>
      <c r="C2557" s="18" t="s">
        <v>150</v>
      </c>
      <c r="D2557" s="19">
        <v>17</v>
      </c>
      <c r="E2557" s="19">
        <v>35</v>
      </c>
      <c r="F2557" s="19">
        <v>32</v>
      </c>
      <c r="G2557" s="19">
        <v>2</v>
      </c>
      <c r="H2557" s="19">
        <v>3</v>
      </c>
      <c r="I2557" s="19">
        <v>2</v>
      </c>
      <c r="J2557" s="19">
        <v>3</v>
      </c>
      <c r="K2557" s="20">
        <f>ROUND(1+(SUMPRODUCT(INDEX(CachTinhDiem!$B$8:$E$11,MATCH($B2557,CachTinhDiem!$A$8:$A$11,0),0),$G2557:$J2557)-1)*9/4,1)</f>
        <v>5.0999999999999996</v>
      </c>
      <c r="L2557" s="20">
        <f>ROUND(1+(INDEX(CachTinhDiem!$B$15:$E$20,MATCH($C2557,CachTinhDiem!$A$15:$A$20,0),MATCH($B2557,CachTinhDiem!$B$14:$E$14,0))-1)*9/4,1)</f>
        <v>5.5</v>
      </c>
      <c r="M2557" s="19">
        <f t="shared" si="39"/>
        <v>0</v>
      </c>
      <c r="N2557" s="23">
        <f>MAX(0,1-M2557*CachTinhDiem!$B$25)</f>
        <v>1</v>
      </c>
      <c r="O2557" s="20">
        <f>ROUND((CachTinhDiem!$B$23*K2557+CachTinhDiem!$B$24*L2557)*N2557,1)</f>
        <v>5.2</v>
      </c>
      <c r="P2557" s="19" t="s">
        <v>3227</v>
      </c>
    </row>
    <row r="2558" spans="1:16" ht="15" customHeight="1" x14ac:dyDescent="0.35">
      <c r="A2558" s="18" t="s">
        <v>2927</v>
      </c>
      <c r="B2558" s="18" t="s">
        <v>3228</v>
      </c>
      <c r="C2558" s="18" t="s">
        <v>115</v>
      </c>
      <c r="D2558" s="19">
        <v>5</v>
      </c>
      <c r="E2558" s="19">
        <v>10</v>
      </c>
      <c r="F2558" s="19">
        <v>38</v>
      </c>
      <c r="G2558" s="19">
        <v>5</v>
      </c>
      <c r="H2558" s="19">
        <v>1</v>
      </c>
      <c r="I2558" s="19">
        <v>2</v>
      </c>
      <c r="J2558" s="19">
        <v>2</v>
      </c>
      <c r="K2558" s="20">
        <f>ROUND(1+(SUMPRODUCT(INDEX(CachTinhDiem!$B$8:$E$11,MATCH($B2558,CachTinhDiem!$A$8:$A$11,0),0),$G2558:$J2558)-1)*9/4,1)</f>
        <v>2.8</v>
      </c>
      <c r="L2558" s="20">
        <f>ROUND(1+(INDEX(CachTinhDiem!$B$15:$E$20,MATCH($C2558,CachTinhDiem!$A$15:$A$20,0),MATCH($B2558,CachTinhDiem!$B$14:$E$14,0))-1)*9/4,1)</f>
        <v>5.5</v>
      </c>
      <c r="M2558" s="19">
        <f t="shared" si="39"/>
        <v>28</v>
      </c>
      <c r="N2558" s="23">
        <f>MAX(0,1-M2558*CachTinhDiem!$B$25)</f>
        <v>0</v>
      </c>
      <c r="O2558" s="20">
        <f>ROUND((CachTinhDiem!$B$23*K2558+CachTinhDiem!$B$24*L2558)*N2558,1)</f>
        <v>0</v>
      </c>
      <c r="P2558" s="19" t="s">
        <v>3225</v>
      </c>
    </row>
    <row r="2559" spans="1:16" ht="15" customHeight="1" x14ac:dyDescent="0.35">
      <c r="A2559" s="18" t="s">
        <v>595</v>
      </c>
      <c r="B2559" s="18" t="s">
        <v>3229</v>
      </c>
      <c r="C2559" s="18" t="s">
        <v>115</v>
      </c>
      <c r="D2559" s="19">
        <v>11</v>
      </c>
      <c r="E2559" s="19">
        <v>24</v>
      </c>
      <c r="F2559" s="19">
        <v>33</v>
      </c>
      <c r="G2559" s="19">
        <v>3</v>
      </c>
      <c r="H2559" s="19">
        <v>3</v>
      </c>
      <c r="I2559" s="19">
        <v>4</v>
      </c>
      <c r="J2559" s="19">
        <v>2</v>
      </c>
      <c r="K2559" s="20">
        <f>ROUND(1+(SUMPRODUCT(INDEX(CachTinhDiem!$B$8:$E$11,MATCH($B2559,CachTinhDiem!$A$8:$A$11,0),0),$G2559:$J2559)-1)*9/4,1)</f>
        <v>5.5</v>
      </c>
      <c r="L2559" s="20">
        <f>ROUND(1+(INDEX(CachTinhDiem!$B$15:$E$20,MATCH($C2559,CachTinhDiem!$A$15:$A$20,0),MATCH($B2559,CachTinhDiem!$B$14:$E$14,0))-1)*9/4,1)</f>
        <v>10</v>
      </c>
      <c r="M2559" s="19">
        <f t="shared" si="39"/>
        <v>9</v>
      </c>
      <c r="N2559" s="23">
        <f>MAX(0,1-M2559*CachTinhDiem!$B$25)</f>
        <v>9.9999999999999978E-2</v>
      </c>
      <c r="O2559" s="20">
        <f>ROUND((CachTinhDiem!$B$23*K2559+CachTinhDiem!$B$24*L2559)*N2559,1)</f>
        <v>0.7</v>
      </c>
      <c r="P2559" s="19" t="s">
        <v>3227</v>
      </c>
    </row>
    <row r="2560" spans="1:16" ht="15" customHeight="1" x14ac:dyDescent="0.35">
      <c r="A2560" s="18" t="s">
        <v>2332</v>
      </c>
      <c r="B2560" s="18" t="s">
        <v>3226</v>
      </c>
      <c r="C2560" s="18" t="s">
        <v>103</v>
      </c>
      <c r="D2560" s="19">
        <v>19</v>
      </c>
      <c r="E2560" s="19">
        <v>37</v>
      </c>
      <c r="F2560" s="19">
        <v>12</v>
      </c>
      <c r="G2560" s="19">
        <v>2</v>
      </c>
      <c r="H2560" s="19">
        <v>4</v>
      </c>
      <c r="I2560" s="19">
        <v>4</v>
      </c>
      <c r="J2560" s="19">
        <v>4</v>
      </c>
      <c r="K2560" s="20">
        <f>ROUND(1+(SUMPRODUCT(INDEX(CachTinhDiem!$B$8:$E$11,MATCH($B2560,CachTinhDiem!$A$8:$A$11,0),0),$G2560:$J2560)-1)*9/4,1)</f>
        <v>7.8</v>
      </c>
      <c r="L2560" s="20">
        <f>ROUND(1+(INDEX(CachTinhDiem!$B$15:$E$20,MATCH($C2560,CachTinhDiem!$A$15:$A$20,0),MATCH($B2560,CachTinhDiem!$B$14:$E$14,0))-1)*9/4,1)</f>
        <v>3.3</v>
      </c>
      <c r="M2560" s="19">
        <f t="shared" si="39"/>
        <v>7</v>
      </c>
      <c r="N2560" s="23">
        <f>MAX(0,1-M2560*CachTinhDiem!$B$25)</f>
        <v>0.29999999999999993</v>
      </c>
      <c r="O2560" s="20">
        <f>ROUND((CachTinhDiem!$B$23*K2560+CachTinhDiem!$B$24*L2560)*N2560,1)</f>
        <v>1.9</v>
      </c>
      <c r="P2560" s="19" t="s">
        <v>3227</v>
      </c>
    </row>
    <row r="2561" spans="1:16" ht="15" customHeight="1" x14ac:dyDescent="0.35">
      <c r="A2561" s="18" t="s">
        <v>347</v>
      </c>
      <c r="B2561" s="18" t="s">
        <v>3228</v>
      </c>
      <c r="C2561" s="18" t="s">
        <v>150</v>
      </c>
      <c r="D2561" s="19">
        <v>5</v>
      </c>
      <c r="E2561" s="19">
        <v>17</v>
      </c>
      <c r="F2561" s="19">
        <v>36</v>
      </c>
      <c r="G2561" s="19">
        <v>4</v>
      </c>
      <c r="H2561" s="19">
        <v>1</v>
      </c>
      <c r="I2561" s="19">
        <v>2</v>
      </c>
      <c r="J2561" s="19">
        <v>3</v>
      </c>
      <c r="K2561" s="20">
        <f>ROUND(1+(SUMPRODUCT(INDEX(CachTinhDiem!$B$8:$E$11,MATCH($B2561,CachTinhDiem!$A$8:$A$11,0),0),$G2561:$J2561)-1)*9/4,1)</f>
        <v>4.2</v>
      </c>
      <c r="L2561" s="20">
        <f>ROUND(1+(INDEX(CachTinhDiem!$B$15:$E$20,MATCH($C2561,CachTinhDiem!$A$15:$A$20,0),MATCH($B2561,CachTinhDiem!$B$14:$E$14,0))-1)*9/4,1)</f>
        <v>5.5</v>
      </c>
      <c r="M2561" s="19">
        <f t="shared" si="39"/>
        <v>19</v>
      </c>
      <c r="N2561" s="23">
        <f>MAX(0,1-M2561*CachTinhDiem!$B$25)</f>
        <v>0</v>
      </c>
      <c r="O2561" s="20">
        <f>ROUND((CachTinhDiem!$B$23*K2561+CachTinhDiem!$B$24*L2561)*N2561,1)</f>
        <v>0</v>
      </c>
      <c r="P2561" s="19" t="s">
        <v>3227</v>
      </c>
    </row>
    <row r="2562" spans="1:16" ht="15" customHeight="1" x14ac:dyDescent="0.35">
      <c r="A2562" s="18" t="s">
        <v>3214</v>
      </c>
      <c r="B2562" s="18" t="s">
        <v>3228</v>
      </c>
      <c r="C2562" s="18" t="s">
        <v>138</v>
      </c>
      <c r="D2562" s="19">
        <v>22</v>
      </c>
      <c r="E2562" s="19">
        <v>40</v>
      </c>
      <c r="F2562" s="19">
        <v>16</v>
      </c>
      <c r="G2562" s="19">
        <v>1</v>
      </c>
      <c r="H2562" s="19">
        <v>3</v>
      </c>
      <c r="I2562" s="19">
        <v>5</v>
      </c>
      <c r="J2562" s="19">
        <v>2</v>
      </c>
      <c r="K2562" s="20">
        <f>ROUND(1+(SUMPRODUCT(INDEX(CachTinhDiem!$B$8:$E$11,MATCH($B2562,CachTinhDiem!$A$8:$A$11,0),0),$G2562:$J2562)-1)*9/4,1)</f>
        <v>5.0999999999999996</v>
      </c>
      <c r="L2562" s="20">
        <f>ROUND(1+(INDEX(CachTinhDiem!$B$15:$E$20,MATCH($C2562,CachTinhDiem!$A$15:$A$20,0),MATCH($B2562,CachTinhDiem!$B$14:$E$14,0))-1)*9/4,1)</f>
        <v>1</v>
      </c>
      <c r="M2562" s="19">
        <f t="shared" ref="M2562:M2625" si="40">MAX(0,$D2562-$F2562,$F2562-$E2562)</f>
        <v>6</v>
      </c>
      <c r="N2562" s="23">
        <f>MAX(0,1-M2562*CachTinhDiem!$B$25)</f>
        <v>0.39999999999999991</v>
      </c>
      <c r="O2562" s="20">
        <f>ROUND((CachTinhDiem!$B$23*K2562+CachTinhDiem!$B$24*L2562)*N2562,1)</f>
        <v>1.5</v>
      </c>
      <c r="P2562" s="19" t="s">
        <v>3227</v>
      </c>
    </row>
    <row r="2563" spans="1:16" ht="15" customHeight="1" x14ac:dyDescent="0.35">
      <c r="A2563" s="18" t="s">
        <v>2090</v>
      </c>
      <c r="B2563" s="18" t="s">
        <v>3226</v>
      </c>
      <c r="C2563" s="18" t="s">
        <v>115</v>
      </c>
      <c r="D2563" s="19">
        <v>25</v>
      </c>
      <c r="E2563" s="19">
        <v>40</v>
      </c>
      <c r="F2563" s="19">
        <v>26</v>
      </c>
      <c r="G2563" s="19">
        <v>1</v>
      </c>
      <c r="H2563" s="19">
        <v>5</v>
      </c>
      <c r="I2563" s="19">
        <v>5</v>
      </c>
      <c r="J2563" s="19">
        <v>3</v>
      </c>
      <c r="K2563" s="20">
        <f>ROUND(1+(SUMPRODUCT(INDEX(CachTinhDiem!$B$8:$E$11,MATCH($B2563,CachTinhDiem!$A$8:$A$11,0),0),$G2563:$J2563)-1)*9/4,1)</f>
        <v>9.1</v>
      </c>
      <c r="L2563" s="20">
        <f>ROUND(1+(INDEX(CachTinhDiem!$B$15:$E$20,MATCH($C2563,CachTinhDiem!$A$15:$A$20,0),MATCH($B2563,CachTinhDiem!$B$14:$E$14,0))-1)*9/4,1)</f>
        <v>10</v>
      </c>
      <c r="M2563" s="19">
        <f t="shared" si="40"/>
        <v>0</v>
      </c>
      <c r="N2563" s="23">
        <f>MAX(0,1-M2563*CachTinhDiem!$B$25)</f>
        <v>1</v>
      </c>
      <c r="O2563" s="20">
        <f>ROUND((CachTinhDiem!$B$23*K2563+CachTinhDiem!$B$24*L2563)*N2563,1)</f>
        <v>9.4</v>
      </c>
      <c r="P2563" s="19" t="s">
        <v>3227</v>
      </c>
    </row>
    <row r="2564" spans="1:16" ht="15" customHeight="1" x14ac:dyDescent="0.35">
      <c r="A2564" s="18" t="s">
        <v>724</v>
      </c>
      <c r="B2564" s="18" t="s">
        <v>3229</v>
      </c>
      <c r="C2564" s="18" t="s">
        <v>103</v>
      </c>
      <c r="D2564" s="19">
        <v>26</v>
      </c>
      <c r="E2564" s="19">
        <v>40</v>
      </c>
      <c r="F2564" s="19">
        <v>20</v>
      </c>
      <c r="G2564" s="19">
        <v>1</v>
      </c>
      <c r="H2564" s="19">
        <v>5</v>
      </c>
      <c r="I2564" s="19">
        <v>2</v>
      </c>
      <c r="J2564" s="19">
        <v>3</v>
      </c>
      <c r="K2564" s="20">
        <f>ROUND(1+(SUMPRODUCT(INDEX(CachTinhDiem!$B$8:$E$11,MATCH($B2564,CachTinhDiem!$A$8:$A$11,0),0),$G2564:$J2564)-1)*9/4,1)</f>
        <v>5.7</v>
      </c>
      <c r="L2564" s="20">
        <f>ROUND(1+(INDEX(CachTinhDiem!$B$15:$E$20,MATCH($C2564,CachTinhDiem!$A$15:$A$20,0),MATCH($B2564,CachTinhDiem!$B$14:$E$14,0))-1)*9/4,1)</f>
        <v>7.8</v>
      </c>
      <c r="M2564" s="19">
        <f t="shared" si="40"/>
        <v>6</v>
      </c>
      <c r="N2564" s="23">
        <f>MAX(0,1-M2564*CachTinhDiem!$B$25)</f>
        <v>0.39999999999999991</v>
      </c>
      <c r="O2564" s="20">
        <f>ROUND((CachTinhDiem!$B$23*K2564+CachTinhDiem!$B$24*L2564)*N2564,1)</f>
        <v>2.5</v>
      </c>
      <c r="P2564" s="19" t="s">
        <v>3227</v>
      </c>
    </row>
    <row r="2565" spans="1:16" ht="15" customHeight="1" x14ac:dyDescent="0.35">
      <c r="A2565" s="18" t="s">
        <v>505</v>
      </c>
      <c r="B2565" s="18" t="s">
        <v>3224</v>
      </c>
      <c r="C2565" s="18" t="s">
        <v>110</v>
      </c>
      <c r="D2565" s="19">
        <v>5</v>
      </c>
      <c r="E2565" s="19">
        <v>14</v>
      </c>
      <c r="F2565" s="19">
        <v>19</v>
      </c>
      <c r="G2565" s="19">
        <v>5</v>
      </c>
      <c r="H2565" s="19">
        <v>2</v>
      </c>
      <c r="I2565" s="19">
        <v>2</v>
      </c>
      <c r="J2565" s="19">
        <v>5</v>
      </c>
      <c r="K2565" s="20">
        <f>ROUND(1+(SUMPRODUCT(INDEX(CachTinhDiem!$B$8:$E$11,MATCH($B2565,CachTinhDiem!$A$8:$A$11,0),0),$G2565:$J2565)-1)*9/4,1)</f>
        <v>5.3</v>
      </c>
      <c r="L2565" s="20">
        <f>ROUND(1+(INDEX(CachTinhDiem!$B$15:$E$20,MATCH($C2565,CachTinhDiem!$A$15:$A$20,0),MATCH($B2565,CachTinhDiem!$B$14:$E$14,0))-1)*9/4,1)</f>
        <v>5.5</v>
      </c>
      <c r="M2565" s="19">
        <f t="shared" si="40"/>
        <v>5</v>
      </c>
      <c r="N2565" s="23">
        <f>MAX(0,1-M2565*CachTinhDiem!$B$25)</f>
        <v>0.5</v>
      </c>
      <c r="O2565" s="20">
        <f>ROUND((CachTinhDiem!$B$23*K2565+CachTinhDiem!$B$24*L2565)*N2565,1)</f>
        <v>2.7</v>
      </c>
      <c r="P2565" s="19" t="s">
        <v>3227</v>
      </c>
    </row>
    <row r="2566" spans="1:16" ht="15" customHeight="1" x14ac:dyDescent="0.35">
      <c r="A2566" s="18" t="s">
        <v>956</v>
      </c>
      <c r="B2566" s="18" t="s">
        <v>3226</v>
      </c>
      <c r="C2566" s="18" t="s">
        <v>115</v>
      </c>
      <c r="D2566" s="19">
        <v>5</v>
      </c>
      <c r="E2566" s="19">
        <v>17</v>
      </c>
      <c r="F2566" s="19">
        <v>13</v>
      </c>
      <c r="G2566" s="19">
        <v>4</v>
      </c>
      <c r="H2566" s="19">
        <v>1</v>
      </c>
      <c r="I2566" s="19">
        <v>2</v>
      </c>
      <c r="J2566" s="19">
        <v>5</v>
      </c>
      <c r="K2566" s="20">
        <f>ROUND(1+(SUMPRODUCT(INDEX(CachTinhDiem!$B$8:$E$11,MATCH($B2566,CachTinhDiem!$A$8:$A$11,0),0),$G2566:$J2566)-1)*9/4,1)</f>
        <v>3.9</v>
      </c>
      <c r="L2566" s="20">
        <f>ROUND(1+(INDEX(CachTinhDiem!$B$15:$E$20,MATCH($C2566,CachTinhDiem!$A$15:$A$20,0),MATCH($B2566,CachTinhDiem!$B$14:$E$14,0))-1)*9/4,1)</f>
        <v>10</v>
      </c>
      <c r="M2566" s="19">
        <f t="shared" si="40"/>
        <v>0</v>
      </c>
      <c r="N2566" s="23">
        <f>MAX(0,1-M2566*CachTinhDiem!$B$25)</f>
        <v>1</v>
      </c>
      <c r="O2566" s="20">
        <f>ROUND((CachTinhDiem!$B$23*K2566+CachTinhDiem!$B$24*L2566)*N2566,1)</f>
        <v>5.7</v>
      </c>
      <c r="P2566" s="19" t="s">
        <v>3227</v>
      </c>
    </row>
    <row r="2567" spans="1:16" ht="15" customHeight="1" x14ac:dyDescent="0.35">
      <c r="A2567" s="18" t="s">
        <v>1507</v>
      </c>
      <c r="B2567" s="18" t="s">
        <v>3229</v>
      </c>
      <c r="C2567" s="18" t="s">
        <v>138</v>
      </c>
      <c r="D2567" s="19">
        <v>7</v>
      </c>
      <c r="E2567" s="19">
        <v>22</v>
      </c>
      <c r="F2567" s="19">
        <v>24</v>
      </c>
      <c r="G2567" s="19">
        <v>4</v>
      </c>
      <c r="H2567" s="19">
        <v>3</v>
      </c>
      <c r="I2567" s="19">
        <v>3</v>
      </c>
      <c r="J2567" s="19">
        <v>2</v>
      </c>
      <c r="K2567" s="20">
        <f>ROUND(1+(SUMPRODUCT(INDEX(CachTinhDiem!$B$8:$E$11,MATCH($B2567,CachTinhDiem!$A$8:$A$11,0),0),$G2567:$J2567)-1)*9/4,1)</f>
        <v>5.0999999999999996</v>
      </c>
      <c r="L2567" s="20">
        <f>ROUND(1+(INDEX(CachTinhDiem!$B$15:$E$20,MATCH($C2567,CachTinhDiem!$A$15:$A$20,0),MATCH($B2567,CachTinhDiem!$B$14:$E$14,0))-1)*9/4,1)</f>
        <v>7.8</v>
      </c>
      <c r="M2567" s="19">
        <f t="shared" si="40"/>
        <v>2</v>
      </c>
      <c r="N2567" s="23">
        <f>MAX(0,1-M2567*CachTinhDiem!$B$25)</f>
        <v>0.8</v>
      </c>
      <c r="O2567" s="20">
        <f>ROUND((CachTinhDiem!$B$23*K2567+CachTinhDiem!$B$24*L2567)*N2567,1)</f>
        <v>4.7</v>
      </c>
      <c r="P2567" s="19" t="s">
        <v>3227</v>
      </c>
    </row>
    <row r="2568" spans="1:16" ht="15" customHeight="1" x14ac:dyDescent="0.35">
      <c r="A2568" s="18" t="s">
        <v>3120</v>
      </c>
      <c r="B2568" s="18" t="s">
        <v>3228</v>
      </c>
      <c r="C2568" s="18" t="s">
        <v>115</v>
      </c>
      <c r="D2568" s="19">
        <v>23</v>
      </c>
      <c r="E2568" s="19">
        <v>40</v>
      </c>
      <c r="F2568" s="19">
        <v>14</v>
      </c>
      <c r="G2568" s="19">
        <v>1</v>
      </c>
      <c r="H2568" s="19">
        <v>3</v>
      </c>
      <c r="I2568" s="19">
        <v>3</v>
      </c>
      <c r="J2568" s="19">
        <v>3</v>
      </c>
      <c r="K2568" s="20">
        <f>ROUND(1+(SUMPRODUCT(INDEX(CachTinhDiem!$B$8:$E$11,MATCH($B2568,CachTinhDiem!$A$8:$A$11,0),0),$G2568:$J2568)-1)*9/4,1)</f>
        <v>5.5</v>
      </c>
      <c r="L2568" s="20">
        <f>ROUND(1+(INDEX(CachTinhDiem!$B$15:$E$20,MATCH($C2568,CachTinhDiem!$A$15:$A$20,0),MATCH($B2568,CachTinhDiem!$B$14:$E$14,0))-1)*9/4,1)</f>
        <v>5.5</v>
      </c>
      <c r="M2568" s="19">
        <f t="shared" si="40"/>
        <v>9</v>
      </c>
      <c r="N2568" s="23">
        <f>MAX(0,1-M2568*CachTinhDiem!$B$25)</f>
        <v>9.9999999999999978E-2</v>
      </c>
      <c r="O2568" s="20">
        <f>ROUND((CachTinhDiem!$B$23*K2568+CachTinhDiem!$B$24*L2568)*N2568,1)</f>
        <v>0.6</v>
      </c>
      <c r="P2568" s="19" t="s">
        <v>3227</v>
      </c>
    </row>
    <row r="2569" spans="1:16" ht="15" customHeight="1" x14ac:dyDescent="0.35">
      <c r="A2569" s="18" t="s">
        <v>2805</v>
      </c>
      <c r="B2569" s="18" t="s">
        <v>3224</v>
      </c>
      <c r="C2569" s="18" t="s">
        <v>90</v>
      </c>
      <c r="D2569" s="19">
        <v>5</v>
      </c>
      <c r="E2569" s="19">
        <v>37</v>
      </c>
      <c r="F2569" s="19">
        <v>31</v>
      </c>
      <c r="G2569" s="19">
        <v>4</v>
      </c>
      <c r="H2569" s="19">
        <v>1</v>
      </c>
      <c r="I2569" s="19">
        <v>4</v>
      </c>
      <c r="J2569" s="19">
        <v>3</v>
      </c>
      <c r="K2569" s="20">
        <f>ROUND(1+(SUMPRODUCT(INDEX(CachTinhDiem!$B$8:$E$11,MATCH($B2569,CachTinhDiem!$A$8:$A$11,0),0),$G2569:$J2569)-1)*9/4,1)</f>
        <v>6.2</v>
      </c>
      <c r="L2569" s="20">
        <f>ROUND(1+(INDEX(CachTinhDiem!$B$15:$E$20,MATCH($C2569,CachTinhDiem!$A$15:$A$20,0),MATCH($B2569,CachTinhDiem!$B$14:$E$14,0))-1)*9/4,1)</f>
        <v>5.5</v>
      </c>
      <c r="M2569" s="19">
        <f t="shared" si="40"/>
        <v>0</v>
      </c>
      <c r="N2569" s="23">
        <f>MAX(0,1-M2569*CachTinhDiem!$B$25)</f>
        <v>1</v>
      </c>
      <c r="O2569" s="20">
        <f>ROUND((CachTinhDiem!$B$23*K2569+CachTinhDiem!$B$24*L2569)*N2569,1)</f>
        <v>6</v>
      </c>
      <c r="P2569" s="19" t="s">
        <v>3225</v>
      </c>
    </row>
    <row r="2570" spans="1:16" ht="15" customHeight="1" x14ac:dyDescent="0.35">
      <c r="A2570" s="18" t="s">
        <v>1306</v>
      </c>
      <c r="B2570" s="18" t="s">
        <v>3229</v>
      </c>
      <c r="C2570" s="18" t="s">
        <v>138</v>
      </c>
      <c r="D2570" s="19">
        <v>7</v>
      </c>
      <c r="E2570" s="19">
        <v>20</v>
      </c>
      <c r="F2570" s="19">
        <v>33</v>
      </c>
      <c r="G2570" s="19">
        <v>4</v>
      </c>
      <c r="H2570" s="19">
        <v>2</v>
      </c>
      <c r="I2570" s="19">
        <v>3</v>
      </c>
      <c r="J2570" s="19">
        <v>2</v>
      </c>
      <c r="K2570" s="20">
        <f>ROUND(1+(SUMPRODUCT(INDEX(CachTinhDiem!$B$8:$E$11,MATCH($B2570,CachTinhDiem!$A$8:$A$11,0),0),$G2570:$J2570)-1)*9/4,1)</f>
        <v>4.4000000000000004</v>
      </c>
      <c r="L2570" s="20">
        <f>ROUND(1+(INDEX(CachTinhDiem!$B$15:$E$20,MATCH($C2570,CachTinhDiem!$A$15:$A$20,0),MATCH($B2570,CachTinhDiem!$B$14:$E$14,0))-1)*9/4,1)</f>
        <v>7.8</v>
      </c>
      <c r="M2570" s="19">
        <f t="shared" si="40"/>
        <v>13</v>
      </c>
      <c r="N2570" s="23">
        <f>MAX(0,1-M2570*CachTinhDiem!$B$25)</f>
        <v>0</v>
      </c>
      <c r="O2570" s="20">
        <f>ROUND((CachTinhDiem!$B$23*K2570+CachTinhDiem!$B$24*L2570)*N2570,1)</f>
        <v>0</v>
      </c>
      <c r="P2570" s="19" t="s">
        <v>3227</v>
      </c>
    </row>
    <row r="2571" spans="1:16" ht="15" customHeight="1" x14ac:dyDescent="0.35">
      <c r="A2571" s="18" t="s">
        <v>1195</v>
      </c>
      <c r="B2571" s="18" t="s">
        <v>3229</v>
      </c>
      <c r="C2571" s="18" t="s">
        <v>90</v>
      </c>
      <c r="D2571" s="19">
        <v>5</v>
      </c>
      <c r="E2571" s="19">
        <v>12</v>
      </c>
      <c r="F2571" s="19">
        <v>27</v>
      </c>
      <c r="G2571" s="19">
        <v>4</v>
      </c>
      <c r="H2571" s="19">
        <v>1</v>
      </c>
      <c r="I2571" s="19">
        <v>2</v>
      </c>
      <c r="J2571" s="19">
        <v>2</v>
      </c>
      <c r="K2571" s="20">
        <f>ROUND(1+(SUMPRODUCT(INDEX(CachTinhDiem!$B$8:$E$11,MATCH($B2571,CachTinhDiem!$A$8:$A$11,0),0),$G2571:$J2571)-1)*9/4,1)</f>
        <v>3</v>
      </c>
      <c r="L2571" s="20">
        <f>ROUND(1+(INDEX(CachTinhDiem!$B$15:$E$20,MATCH($C2571,CachTinhDiem!$A$15:$A$20,0),MATCH($B2571,CachTinhDiem!$B$14:$E$14,0))-1)*9/4,1)</f>
        <v>7.8</v>
      </c>
      <c r="M2571" s="19">
        <f t="shared" si="40"/>
        <v>15</v>
      </c>
      <c r="N2571" s="23">
        <f>MAX(0,1-M2571*CachTinhDiem!$B$25)</f>
        <v>0</v>
      </c>
      <c r="O2571" s="20">
        <f>ROUND((CachTinhDiem!$B$23*K2571+CachTinhDiem!$B$24*L2571)*N2571,1)</f>
        <v>0</v>
      </c>
      <c r="P2571" s="19" t="s">
        <v>3225</v>
      </c>
    </row>
    <row r="2572" spans="1:16" ht="15" customHeight="1" x14ac:dyDescent="0.35">
      <c r="A2572" s="18" t="s">
        <v>876</v>
      </c>
      <c r="B2572" s="18" t="s">
        <v>3228</v>
      </c>
      <c r="C2572" s="18" t="s">
        <v>90</v>
      </c>
      <c r="D2572" s="19">
        <v>6</v>
      </c>
      <c r="E2572" s="19">
        <v>20</v>
      </c>
      <c r="F2572" s="19">
        <v>35</v>
      </c>
      <c r="G2572" s="19">
        <v>4</v>
      </c>
      <c r="H2572" s="19">
        <v>2</v>
      </c>
      <c r="I2572" s="19">
        <v>3</v>
      </c>
      <c r="J2572" s="19">
        <v>2</v>
      </c>
      <c r="K2572" s="20">
        <f>ROUND(1+(SUMPRODUCT(INDEX(CachTinhDiem!$B$8:$E$11,MATCH($B2572,CachTinhDiem!$A$8:$A$11,0),0),$G2572:$J2572)-1)*9/4,1)</f>
        <v>3.7</v>
      </c>
      <c r="L2572" s="20">
        <f>ROUND(1+(INDEX(CachTinhDiem!$B$15:$E$20,MATCH($C2572,CachTinhDiem!$A$15:$A$20,0),MATCH($B2572,CachTinhDiem!$B$14:$E$14,0))-1)*9/4,1)</f>
        <v>3.3</v>
      </c>
      <c r="M2572" s="19">
        <f t="shared" si="40"/>
        <v>15</v>
      </c>
      <c r="N2572" s="23">
        <f>MAX(0,1-M2572*CachTinhDiem!$B$25)</f>
        <v>0</v>
      </c>
      <c r="O2572" s="20">
        <f>ROUND((CachTinhDiem!$B$23*K2572+CachTinhDiem!$B$24*L2572)*N2572,1)</f>
        <v>0</v>
      </c>
      <c r="P2572" s="19" t="s">
        <v>3227</v>
      </c>
    </row>
    <row r="2573" spans="1:16" ht="15" customHeight="1" x14ac:dyDescent="0.35">
      <c r="A2573" s="18" t="s">
        <v>491</v>
      </c>
      <c r="B2573" s="18" t="s">
        <v>3226</v>
      </c>
      <c r="C2573" s="18" t="s">
        <v>103</v>
      </c>
      <c r="D2573" s="19">
        <v>6</v>
      </c>
      <c r="E2573" s="19">
        <v>18</v>
      </c>
      <c r="F2573" s="19">
        <v>36</v>
      </c>
      <c r="G2573" s="19">
        <v>4</v>
      </c>
      <c r="H2573" s="19">
        <v>2</v>
      </c>
      <c r="I2573" s="19">
        <v>2</v>
      </c>
      <c r="J2573" s="19">
        <v>2</v>
      </c>
      <c r="K2573" s="20">
        <f>ROUND(1+(SUMPRODUCT(INDEX(CachTinhDiem!$B$8:$E$11,MATCH($B2573,CachTinhDiem!$A$8:$A$11,0),0),$G2573:$J2573)-1)*9/4,1)</f>
        <v>3.3</v>
      </c>
      <c r="L2573" s="20">
        <f>ROUND(1+(INDEX(CachTinhDiem!$B$15:$E$20,MATCH($C2573,CachTinhDiem!$A$15:$A$20,0),MATCH($B2573,CachTinhDiem!$B$14:$E$14,0))-1)*9/4,1)</f>
        <v>3.3</v>
      </c>
      <c r="M2573" s="19">
        <f t="shared" si="40"/>
        <v>18</v>
      </c>
      <c r="N2573" s="23">
        <f>MAX(0,1-M2573*CachTinhDiem!$B$25)</f>
        <v>0</v>
      </c>
      <c r="O2573" s="20">
        <f>ROUND((CachTinhDiem!$B$23*K2573+CachTinhDiem!$B$24*L2573)*N2573,1)</f>
        <v>0</v>
      </c>
      <c r="P2573" s="19" t="s">
        <v>3227</v>
      </c>
    </row>
    <row r="2574" spans="1:16" ht="15" customHeight="1" x14ac:dyDescent="0.35">
      <c r="A2574" s="18" t="s">
        <v>1601</v>
      </c>
      <c r="B2574" s="18" t="s">
        <v>3224</v>
      </c>
      <c r="C2574" s="18" t="s">
        <v>115</v>
      </c>
      <c r="D2574" s="19">
        <v>8</v>
      </c>
      <c r="E2574" s="19">
        <v>23</v>
      </c>
      <c r="F2574" s="19">
        <v>36</v>
      </c>
      <c r="G2574" s="19">
        <v>4</v>
      </c>
      <c r="H2574" s="19">
        <v>3</v>
      </c>
      <c r="I2574" s="19">
        <v>3</v>
      </c>
      <c r="J2574" s="19">
        <v>3</v>
      </c>
      <c r="K2574" s="20">
        <f>ROUND(1+(SUMPRODUCT(INDEX(CachTinhDiem!$B$8:$E$11,MATCH($B2574,CachTinhDiem!$A$8:$A$11,0),0),$G2574:$J2574)-1)*9/4,1)</f>
        <v>6</v>
      </c>
      <c r="L2574" s="20">
        <f>ROUND(1+(INDEX(CachTinhDiem!$B$15:$E$20,MATCH($C2574,CachTinhDiem!$A$15:$A$20,0),MATCH($B2574,CachTinhDiem!$B$14:$E$14,0))-1)*9/4,1)</f>
        <v>7.8</v>
      </c>
      <c r="M2574" s="19">
        <f t="shared" si="40"/>
        <v>13</v>
      </c>
      <c r="N2574" s="23">
        <f>MAX(0,1-M2574*CachTinhDiem!$B$25)</f>
        <v>0</v>
      </c>
      <c r="O2574" s="20">
        <f>ROUND((CachTinhDiem!$B$23*K2574+CachTinhDiem!$B$24*L2574)*N2574,1)</f>
        <v>0</v>
      </c>
      <c r="P2574" s="19" t="s">
        <v>3227</v>
      </c>
    </row>
    <row r="2575" spans="1:16" ht="15" customHeight="1" x14ac:dyDescent="0.35">
      <c r="A2575" s="18" t="s">
        <v>2289</v>
      </c>
      <c r="B2575" s="18" t="s">
        <v>3226</v>
      </c>
      <c r="C2575" s="18" t="s">
        <v>110</v>
      </c>
      <c r="D2575" s="19">
        <v>8</v>
      </c>
      <c r="E2575" s="19">
        <v>23</v>
      </c>
      <c r="F2575" s="19">
        <v>30</v>
      </c>
      <c r="G2575" s="19">
        <v>4</v>
      </c>
      <c r="H2575" s="19">
        <v>2</v>
      </c>
      <c r="I2575" s="19">
        <v>4</v>
      </c>
      <c r="J2575" s="19">
        <v>3</v>
      </c>
      <c r="K2575" s="20">
        <f>ROUND(1+(SUMPRODUCT(INDEX(CachTinhDiem!$B$8:$E$11,MATCH($B2575,CachTinhDiem!$A$8:$A$11,0),0),$G2575:$J2575)-1)*9/4,1)</f>
        <v>6</v>
      </c>
      <c r="L2575" s="20">
        <f>ROUND(1+(INDEX(CachTinhDiem!$B$15:$E$20,MATCH($C2575,CachTinhDiem!$A$15:$A$20,0),MATCH($B2575,CachTinhDiem!$B$14:$E$14,0))-1)*9/4,1)</f>
        <v>5.5</v>
      </c>
      <c r="M2575" s="19">
        <f t="shared" si="40"/>
        <v>7</v>
      </c>
      <c r="N2575" s="23">
        <f>MAX(0,1-M2575*CachTinhDiem!$B$25)</f>
        <v>0.29999999999999993</v>
      </c>
      <c r="O2575" s="20">
        <f>ROUND((CachTinhDiem!$B$23*K2575+CachTinhDiem!$B$24*L2575)*N2575,1)</f>
        <v>1.8</v>
      </c>
      <c r="P2575" s="19" t="s">
        <v>3227</v>
      </c>
    </row>
    <row r="2576" spans="1:16" ht="15" customHeight="1" x14ac:dyDescent="0.35">
      <c r="A2576" s="18" t="s">
        <v>428</v>
      </c>
      <c r="B2576" s="18" t="s">
        <v>3224</v>
      </c>
      <c r="C2576" s="18" t="s">
        <v>110</v>
      </c>
      <c r="D2576" s="19">
        <v>19</v>
      </c>
      <c r="E2576" s="19">
        <v>35</v>
      </c>
      <c r="F2576" s="19">
        <v>16</v>
      </c>
      <c r="G2576" s="19">
        <v>2</v>
      </c>
      <c r="H2576" s="19">
        <v>5</v>
      </c>
      <c r="I2576" s="19">
        <v>2</v>
      </c>
      <c r="J2576" s="19">
        <v>4</v>
      </c>
      <c r="K2576" s="20">
        <f>ROUND(1+(SUMPRODUCT(INDEX(CachTinhDiem!$B$8:$E$11,MATCH($B2576,CachTinhDiem!$A$8:$A$11,0),0),$G2576:$J2576)-1)*9/4,1)</f>
        <v>5.0999999999999996</v>
      </c>
      <c r="L2576" s="20">
        <f>ROUND(1+(INDEX(CachTinhDiem!$B$15:$E$20,MATCH($C2576,CachTinhDiem!$A$15:$A$20,0),MATCH($B2576,CachTinhDiem!$B$14:$E$14,0))-1)*9/4,1)</f>
        <v>5.5</v>
      </c>
      <c r="M2576" s="19">
        <f t="shared" si="40"/>
        <v>3</v>
      </c>
      <c r="N2576" s="23">
        <f>MAX(0,1-M2576*CachTinhDiem!$B$25)</f>
        <v>0.7</v>
      </c>
      <c r="O2576" s="20">
        <f>ROUND((CachTinhDiem!$B$23*K2576+CachTinhDiem!$B$24*L2576)*N2576,1)</f>
        <v>3.7</v>
      </c>
      <c r="P2576" s="19" t="s">
        <v>3227</v>
      </c>
    </row>
    <row r="2577" spans="1:16" ht="15" customHeight="1" x14ac:dyDescent="0.35">
      <c r="A2577" s="18" t="s">
        <v>1403</v>
      </c>
      <c r="B2577" s="18" t="s">
        <v>3226</v>
      </c>
      <c r="C2577" s="18" t="s">
        <v>150</v>
      </c>
      <c r="D2577" s="19">
        <v>5</v>
      </c>
      <c r="E2577" s="19">
        <v>11</v>
      </c>
      <c r="F2577" s="19">
        <v>32</v>
      </c>
      <c r="G2577" s="19">
        <v>4</v>
      </c>
      <c r="H2577" s="19">
        <v>1</v>
      </c>
      <c r="I2577" s="19">
        <v>2</v>
      </c>
      <c r="J2577" s="19">
        <v>2</v>
      </c>
      <c r="K2577" s="20">
        <f>ROUND(1+(SUMPRODUCT(INDEX(CachTinhDiem!$B$8:$E$11,MATCH($B2577,CachTinhDiem!$A$8:$A$11,0),0),$G2577:$J2577)-1)*9/4,1)</f>
        <v>2.6</v>
      </c>
      <c r="L2577" s="20">
        <f>ROUND(1+(INDEX(CachTinhDiem!$B$15:$E$20,MATCH($C2577,CachTinhDiem!$A$15:$A$20,0),MATCH($B2577,CachTinhDiem!$B$14:$E$14,0))-1)*9/4,1)</f>
        <v>10</v>
      </c>
      <c r="M2577" s="19">
        <f t="shared" si="40"/>
        <v>21</v>
      </c>
      <c r="N2577" s="23">
        <f>MAX(0,1-M2577*CachTinhDiem!$B$25)</f>
        <v>0</v>
      </c>
      <c r="O2577" s="20">
        <f>ROUND((CachTinhDiem!$B$23*K2577+CachTinhDiem!$B$24*L2577)*N2577,1)</f>
        <v>0</v>
      </c>
      <c r="P2577" s="19" t="s">
        <v>3227</v>
      </c>
    </row>
    <row r="2578" spans="1:16" ht="15" customHeight="1" x14ac:dyDescent="0.35">
      <c r="A2578" s="18" t="s">
        <v>1577</v>
      </c>
      <c r="B2578" s="18" t="s">
        <v>3228</v>
      </c>
      <c r="C2578" s="18" t="s">
        <v>115</v>
      </c>
      <c r="D2578" s="19">
        <v>8</v>
      </c>
      <c r="E2578" s="19">
        <v>21</v>
      </c>
      <c r="F2578" s="19">
        <v>31</v>
      </c>
      <c r="G2578" s="19">
        <v>4</v>
      </c>
      <c r="H2578" s="19">
        <v>3</v>
      </c>
      <c r="I2578" s="19">
        <v>4</v>
      </c>
      <c r="J2578" s="19">
        <v>2</v>
      </c>
      <c r="K2578" s="20">
        <f>ROUND(1+(SUMPRODUCT(INDEX(CachTinhDiem!$B$8:$E$11,MATCH($B2578,CachTinhDiem!$A$8:$A$11,0),0),$G2578:$J2578)-1)*9/4,1)</f>
        <v>4.5999999999999996</v>
      </c>
      <c r="L2578" s="20">
        <f>ROUND(1+(INDEX(CachTinhDiem!$B$15:$E$20,MATCH($C2578,CachTinhDiem!$A$15:$A$20,0),MATCH($B2578,CachTinhDiem!$B$14:$E$14,0))-1)*9/4,1)</f>
        <v>5.5</v>
      </c>
      <c r="M2578" s="19">
        <f t="shared" si="40"/>
        <v>10</v>
      </c>
      <c r="N2578" s="23">
        <f>MAX(0,1-M2578*CachTinhDiem!$B$25)</f>
        <v>0</v>
      </c>
      <c r="O2578" s="20">
        <f>ROUND((CachTinhDiem!$B$23*K2578+CachTinhDiem!$B$24*L2578)*N2578,1)</f>
        <v>0</v>
      </c>
      <c r="P2578" s="19" t="s">
        <v>3227</v>
      </c>
    </row>
    <row r="2579" spans="1:16" ht="15" customHeight="1" x14ac:dyDescent="0.35">
      <c r="A2579" s="18" t="s">
        <v>197</v>
      </c>
      <c r="B2579" s="18" t="s">
        <v>3228</v>
      </c>
      <c r="C2579" s="18" t="s">
        <v>103</v>
      </c>
      <c r="D2579" s="19">
        <v>11</v>
      </c>
      <c r="E2579" s="19">
        <v>28</v>
      </c>
      <c r="F2579" s="19">
        <v>32</v>
      </c>
      <c r="G2579" s="19">
        <v>2</v>
      </c>
      <c r="H2579" s="19">
        <v>3</v>
      </c>
      <c r="I2579" s="19">
        <v>2</v>
      </c>
      <c r="J2579" s="19">
        <v>5</v>
      </c>
      <c r="K2579" s="20">
        <f>ROUND(1+(SUMPRODUCT(INDEX(CachTinhDiem!$B$8:$E$11,MATCH($B2579,CachTinhDiem!$A$8:$A$11,0),0),$G2579:$J2579)-1)*9/4,1)</f>
        <v>7.8</v>
      </c>
      <c r="L2579" s="20">
        <f>ROUND(1+(INDEX(CachTinhDiem!$B$15:$E$20,MATCH($C2579,CachTinhDiem!$A$15:$A$20,0),MATCH($B2579,CachTinhDiem!$B$14:$E$14,0))-1)*9/4,1)</f>
        <v>10</v>
      </c>
      <c r="M2579" s="19">
        <f t="shared" si="40"/>
        <v>4</v>
      </c>
      <c r="N2579" s="23">
        <f>MAX(0,1-M2579*CachTinhDiem!$B$25)</f>
        <v>0.6</v>
      </c>
      <c r="O2579" s="20">
        <f>ROUND((CachTinhDiem!$B$23*K2579+CachTinhDiem!$B$24*L2579)*N2579,1)</f>
        <v>5.0999999999999996</v>
      </c>
      <c r="P2579" s="19" t="s">
        <v>3227</v>
      </c>
    </row>
    <row r="2580" spans="1:16" ht="15" customHeight="1" x14ac:dyDescent="0.35">
      <c r="A2580" s="18" t="s">
        <v>2046</v>
      </c>
      <c r="B2580" s="18" t="s">
        <v>3226</v>
      </c>
      <c r="C2580" s="18" t="s">
        <v>103</v>
      </c>
      <c r="D2580" s="19">
        <v>14</v>
      </c>
      <c r="E2580" s="19">
        <v>35</v>
      </c>
      <c r="F2580" s="19">
        <v>23</v>
      </c>
      <c r="G2580" s="19">
        <v>2</v>
      </c>
      <c r="H2580" s="19">
        <v>3</v>
      </c>
      <c r="I2580" s="19">
        <v>2</v>
      </c>
      <c r="J2580" s="19">
        <v>4</v>
      </c>
      <c r="K2580" s="20">
        <f>ROUND(1+(SUMPRODUCT(INDEX(CachTinhDiem!$B$8:$E$11,MATCH($B2580,CachTinhDiem!$A$8:$A$11,0),0),$G2580:$J2580)-1)*9/4,1)</f>
        <v>4.8</v>
      </c>
      <c r="L2580" s="20">
        <f>ROUND(1+(INDEX(CachTinhDiem!$B$15:$E$20,MATCH($C2580,CachTinhDiem!$A$15:$A$20,0),MATCH($B2580,CachTinhDiem!$B$14:$E$14,0))-1)*9/4,1)</f>
        <v>3.3</v>
      </c>
      <c r="M2580" s="19">
        <f t="shared" si="40"/>
        <v>0</v>
      </c>
      <c r="N2580" s="23">
        <f>MAX(0,1-M2580*CachTinhDiem!$B$25)</f>
        <v>1</v>
      </c>
      <c r="O2580" s="20">
        <f>ROUND((CachTinhDiem!$B$23*K2580+CachTinhDiem!$B$24*L2580)*N2580,1)</f>
        <v>4.4000000000000004</v>
      </c>
      <c r="P2580" s="19" t="s">
        <v>3227</v>
      </c>
    </row>
    <row r="2581" spans="1:16" ht="15" customHeight="1" x14ac:dyDescent="0.35">
      <c r="A2581" s="18" t="s">
        <v>1628</v>
      </c>
      <c r="B2581" s="18" t="s">
        <v>3226</v>
      </c>
      <c r="C2581" s="18" t="s">
        <v>150</v>
      </c>
      <c r="D2581" s="19">
        <v>5</v>
      </c>
      <c r="E2581" s="19">
        <v>18</v>
      </c>
      <c r="F2581" s="19">
        <v>21</v>
      </c>
      <c r="G2581" s="19">
        <v>4</v>
      </c>
      <c r="H2581" s="19">
        <v>1</v>
      </c>
      <c r="I2581" s="19">
        <v>3</v>
      </c>
      <c r="J2581" s="19">
        <v>3</v>
      </c>
      <c r="K2581" s="20">
        <f>ROUND(1+(SUMPRODUCT(INDEX(CachTinhDiem!$B$8:$E$11,MATCH($B2581,CachTinhDiem!$A$8:$A$11,0),0),$G2581:$J2581)-1)*9/4,1)</f>
        <v>4.2</v>
      </c>
      <c r="L2581" s="20">
        <f>ROUND(1+(INDEX(CachTinhDiem!$B$15:$E$20,MATCH($C2581,CachTinhDiem!$A$15:$A$20,0),MATCH($B2581,CachTinhDiem!$B$14:$E$14,0))-1)*9/4,1)</f>
        <v>10</v>
      </c>
      <c r="M2581" s="19">
        <f t="shared" si="40"/>
        <v>3</v>
      </c>
      <c r="N2581" s="23">
        <f>MAX(0,1-M2581*CachTinhDiem!$B$25)</f>
        <v>0.7</v>
      </c>
      <c r="O2581" s="20">
        <f>ROUND((CachTinhDiem!$B$23*K2581+CachTinhDiem!$B$24*L2581)*N2581,1)</f>
        <v>4.2</v>
      </c>
      <c r="P2581" s="19" t="s">
        <v>3227</v>
      </c>
    </row>
    <row r="2582" spans="1:16" ht="15" customHeight="1" x14ac:dyDescent="0.35">
      <c r="A2582" s="18" t="s">
        <v>1405</v>
      </c>
      <c r="B2582" s="18" t="s">
        <v>3229</v>
      </c>
      <c r="C2582" s="18" t="s">
        <v>103</v>
      </c>
      <c r="D2582" s="19">
        <v>5</v>
      </c>
      <c r="E2582" s="19">
        <v>11</v>
      </c>
      <c r="F2582" s="19">
        <v>30</v>
      </c>
      <c r="G2582" s="19">
        <v>4</v>
      </c>
      <c r="H2582" s="19">
        <v>1</v>
      </c>
      <c r="I2582" s="19">
        <v>1</v>
      </c>
      <c r="J2582" s="19">
        <v>5</v>
      </c>
      <c r="K2582" s="20">
        <f>ROUND(1+(SUMPRODUCT(INDEX(CachTinhDiem!$B$8:$E$11,MATCH($B2582,CachTinhDiem!$A$8:$A$11,0),0),$G2582:$J2582)-1)*9/4,1)</f>
        <v>4.4000000000000004</v>
      </c>
      <c r="L2582" s="20">
        <f>ROUND(1+(INDEX(CachTinhDiem!$B$15:$E$20,MATCH($C2582,CachTinhDiem!$A$15:$A$20,0),MATCH($B2582,CachTinhDiem!$B$14:$E$14,0))-1)*9/4,1)</f>
        <v>7.8</v>
      </c>
      <c r="M2582" s="19">
        <f t="shared" si="40"/>
        <v>19</v>
      </c>
      <c r="N2582" s="23">
        <f>MAX(0,1-M2582*CachTinhDiem!$B$25)</f>
        <v>0</v>
      </c>
      <c r="O2582" s="20">
        <f>ROUND((CachTinhDiem!$B$23*K2582+CachTinhDiem!$B$24*L2582)*N2582,1)</f>
        <v>0</v>
      </c>
      <c r="P2582" s="19" t="s">
        <v>3227</v>
      </c>
    </row>
    <row r="2583" spans="1:16" ht="15" customHeight="1" x14ac:dyDescent="0.35">
      <c r="A2583" s="18" t="s">
        <v>2899</v>
      </c>
      <c r="B2583" s="18" t="s">
        <v>3226</v>
      </c>
      <c r="C2583" s="18" t="s">
        <v>115</v>
      </c>
      <c r="D2583" s="19">
        <v>15</v>
      </c>
      <c r="E2583" s="19">
        <v>34</v>
      </c>
      <c r="F2583" s="19">
        <v>23</v>
      </c>
      <c r="G2583" s="19">
        <v>2</v>
      </c>
      <c r="H2583" s="19">
        <v>1</v>
      </c>
      <c r="I2583" s="19">
        <v>3</v>
      </c>
      <c r="J2583" s="19">
        <v>5</v>
      </c>
      <c r="K2583" s="20">
        <f>ROUND(1+(SUMPRODUCT(INDEX(CachTinhDiem!$B$8:$E$11,MATCH($B2583,CachTinhDiem!$A$8:$A$11,0),0),$G2583:$J2583)-1)*9/4,1)</f>
        <v>5.0999999999999996</v>
      </c>
      <c r="L2583" s="20">
        <f>ROUND(1+(INDEX(CachTinhDiem!$B$15:$E$20,MATCH($C2583,CachTinhDiem!$A$15:$A$20,0),MATCH($B2583,CachTinhDiem!$B$14:$E$14,0))-1)*9/4,1)</f>
        <v>10</v>
      </c>
      <c r="M2583" s="19">
        <f t="shared" si="40"/>
        <v>0</v>
      </c>
      <c r="N2583" s="23">
        <f>MAX(0,1-M2583*CachTinhDiem!$B$25)</f>
        <v>1</v>
      </c>
      <c r="O2583" s="20">
        <f>ROUND((CachTinhDiem!$B$23*K2583+CachTinhDiem!$B$24*L2583)*N2583,1)</f>
        <v>6.6</v>
      </c>
      <c r="P2583" s="19" t="s">
        <v>3225</v>
      </c>
    </row>
    <row r="2584" spans="1:16" ht="15" customHeight="1" x14ac:dyDescent="0.35">
      <c r="A2584" s="18" t="s">
        <v>2004</v>
      </c>
      <c r="B2584" s="18" t="s">
        <v>3224</v>
      </c>
      <c r="C2584" s="18" t="s">
        <v>138</v>
      </c>
      <c r="D2584" s="19">
        <v>5</v>
      </c>
      <c r="E2584" s="19">
        <v>10</v>
      </c>
      <c r="F2584" s="19">
        <v>37</v>
      </c>
      <c r="G2584" s="19">
        <v>4</v>
      </c>
      <c r="H2584" s="19">
        <v>2</v>
      </c>
      <c r="I2584" s="19">
        <v>4</v>
      </c>
      <c r="J2584" s="19">
        <v>3</v>
      </c>
      <c r="K2584" s="20">
        <f>ROUND(1+(SUMPRODUCT(INDEX(CachTinhDiem!$B$8:$E$11,MATCH($B2584,CachTinhDiem!$A$8:$A$11,0),0),$G2584:$J2584)-1)*9/4,1)</f>
        <v>6.6</v>
      </c>
      <c r="L2584" s="20">
        <f>ROUND(1+(INDEX(CachTinhDiem!$B$15:$E$20,MATCH($C2584,CachTinhDiem!$A$15:$A$20,0),MATCH($B2584,CachTinhDiem!$B$14:$E$14,0))-1)*9/4,1)</f>
        <v>10</v>
      </c>
      <c r="M2584" s="19">
        <f t="shared" si="40"/>
        <v>27</v>
      </c>
      <c r="N2584" s="23">
        <f>MAX(0,1-M2584*CachTinhDiem!$B$25)</f>
        <v>0</v>
      </c>
      <c r="O2584" s="20">
        <f>ROUND((CachTinhDiem!$B$23*K2584+CachTinhDiem!$B$24*L2584)*N2584,1)</f>
        <v>0</v>
      </c>
      <c r="P2584" s="19" t="s">
        <v>3225</v>
      </c>
    </row>
    <row r="2585" spans="1:16" ht="15" customHeight="1" x14ac:dyDescent="0.35">
      <c r="A2585" s="18" t="s">
        <v>2364</v>
      </c>
      <c r="B2585" s="18" t="s">
        <v>3226</v>
      </c>
      <c r="C2585" s="18" t="s">
        <v>115</v>
      </c>
      <c r="D2585" s="19">
        <v>17</v>
      </c>
      <c r="E2585" s="19">
        <v>31</v>
      </c>
      <c r="F2585" s="19">
        <v>11</v>
      </c>
      <c r="G2585" s="19">
        <v>3</v>
      </c>
      <c r="H2585" s="19">
        <v>2</v>
      </c>
      <c r="I2585" s="19">
        <v>3</v>
      </c>
      <c r="J2585" s="19">
        <v>4</v>
      </c>
      <c r="K2585" s="20">
        <f>ROUND(1+(SUMPRODUCT(INDEX(CachTinhDiem!$B$8:$E$11,MATCH($B2585,CachTinhDiem!$A$8:$A$11,0),0),$G2585:$J2585)-1)*9/4,1)</f>
        <v>5.3</v>
      </c>
      <c r="L2585" s="20">
        <f>ROUND(1+(INDEX(CachTinhDiem!$B$15:$E$20,MATCH($C2585,CachTinhDiem!$A$15:$A$20,0),MATCH($B2585,CachTinhDiem!$B$14:$E$14,0))-1)*9/4,1)</f>
        <v>10</v>
      </c>
      <c r="M2585" s="19">
        <f t="shared" si="40"/>
        <v>6</v>
      </c>
      <c r="N2585" s="23">
        <f>MAX(0,1-M2585*CachTinhDiem!$B$25)</f>
        <v>0.39999999999999991</v>
      </c>
      <c r="O2585" s="20">
        <f>ROUND((CachTinhDiem!$B$23*K2585+CachTinhDiem!$B$24*L2585)*N2585,1)</f>
        <v>2.7</v>
      </c>
      <c r="P2585" s="19" t="s">
        <v>3225</v>
      </c>
    </row>
    <row r="2586" spans="1:16" ht="15" customHeight="1" x14ac:dyDescent="0.35">
      <c r="A2586" s="18" t="s">
        <v>3172</v>
      </c>
      <c r="B2586" s="18" t="s">
        <v>3229</v>
      </c>
      <c r="C2586" s="18" t="s">
        <v>138</v>
      </c>
      <c r="D2586" s="19">
        <v>21</v>
      </c>
      <c r="E2586" s="19">
        <v>40</v>
      </c>
      <c r="F2586" s="19">
        <v>25</v>
      </c>
      <c r="G2586" s="19">
        <v>1</v>
      </c>
      <c r="H2586" s="19">
        <v>5</v>
      </c>
      <c r="I2586" s="19">
        <v>5</v>
      </c>
      <c r="J2586" s="19">
        <v>2</v>
      </c>
      <c r="K2586" s="20">
        <f>ROUND(1+(SUMPRODUCT(INDEX(CachTinhDiem!$B$8:$E$11,MATCH($B2586,CachTinhDiem!$A$8:$A$11,0),0),$G2586:$J2586)-1)*9/4,1)</f>
        <v>7.1</v>
      </c>
      <c r="L2586" s="20">
        <f>ROUND(1+(INDEX(CachTinhDiem!$B$15:$E$20,MATCH($C2586,CachTinhDiem!$A$15:$A$20,0),MATCH($B2586,CachTinhDiem!$B$14:$E$14,0))-1)*9/4,1)</f>
        <v>7.8</v>
      </c>
      <c r="M2586" s="19">
        <f t="shared" si="40"/>
        <v>0</v>
      </c>
      <c r="N2586" s="23">
        <f>MAX(0,1-M2586*CachTinhDiem!$B$25)</f>
        <v>1</v>
      </c>
      <c r="O2586" s="20">
        <f>ROUND((CachTinhDiem!$B$23*K2586+CachTinhDiem!$B$24*L2586)*N2586,1)</f>
        <v>7.3</v>
      </c>
      <c r="P2586" s="19" t="s">
        <v>3227</v>
      </c>
    </row>
    <row r="2587" spans="1:16" ht="15" customHeight="1" x14ac:dyDescent="0.35">
      <c r="A2587" s="18" t="s">
        <v>822</v>
      </c>
      <c r="B2587" s="18" t="s">
        <v>3224</v>
      </c>
      <c r="C2587" s="18" t="s">
        <v>115</v>
      </c>
      <c r="D2587" s="19">
        <v>5</v>
      </c>
      <c r="E2587" s="19">
        <v>12</v>
      </c>
      <c r="F2587" s="19">
        <v>32</v>
      </c>
      <c r="G2587" s="19">
        <v>4</v>
      </c>
      <c r="H2587" s="19">
        <v>2</v>
      </c>
      <c r="I2587" s="19">
        <v>3</v>
      </c>
      <c r="J2587" s="19">
        <v>3</v>
      </c>
      <c r="K2587" s="20">
        <f>ROUND(1+(SUMPRODUCT(INDEX(CachTinhDiem!$B$8:$E$11,MATCH($B2587,CachTinhDiem!$A$8:$A$11,0),0),$G2587:$J2587)-1)*9/4,1)</f>
        <v>5.5</v>
      </c>
      <c r="L2587" s="20">
        <f>ROUND(1+(INDEX(CachTinhDiem!$B$15:$E$20,MATCH($C2587,CachTinhDiem!$A$15:$A$20,0),MATCH($B2587,CachTinhDiem!$B$14:$E$14,0))-1)*9/4,1)</f>
        <v>7.8</v>
      </c>
      <c r="M2587" s="19">
        <f t="shared" si="40"/>
        <v>20</v>
      </c>
      <c r="N2587" s="23">
        <f>MAX(0,1-M2587*CachTinhDiem!$B$25)</f>
        <v>0</v>
      </c>
      <c r="O2587" s="20">
        <f>ROUND((CachTinhDiem!$B$23*K2587+CachTinhDiem!$B$24*L2587)*N2587,1)</f>
        <v>0</v>
      </c>
      <c r="P2587" s="19" t="s">
        <v>3227</v>
      </c>
    </row>
    <row r="2588" spans="1:16" ht="15" customHeight="1" x14ac:dyDescent="0.35">
      <c r="A2588" s="18" t="s">
        <v>2384</v>
      </c>
      <c r="B2588" s="18" t="s">
        <v>3226</v>
      </c>
      <c r="C2588" s="18" t="s">
        <v>103</v>
      </c>
      <c r="D2588" s="19">
        <v>20</v>
      </c>
      <c r="E2588" s="19">
        <v>37</v>
      </c>
      <c r="F2588" s="19">
        <v>24</v>
      </c>
      <c r="G2588" s="19">
        <v>2</v>
      </c>
      <c r="H2588" s="19">
        <v>5</v>
      </c>
      <c r="I2588" s="19">
        <v>3</v>
      </c>
      <c r="J2588" s="19">
        <v>3</v>
      </c>
      <c r="K2588" s="20">
        <f>ROUND(1+(SUMPRODUCT(INDEX(CachTinhDiem!$B$8:$E$11,MATCH($B2588,CachTinhDiem!$A$8:$A$11,0),0),$G2588:$J2588)-1)*9/4,1)</f>
        <v>6.9</v>
      </c>
      <c r="L2588" s="20">
        <f>ROUND(1+(INDEX(CachTinhDiem!$B$15:$E$20,MATCH($C2588,CachTinhDiem!$A$15:$A$20,0),MATCH($B2588,CachTinhDiem!$B$14:$E$14,0))-1)*9/4,1)</f>
        <v>3.3</v>
      </c>
      <c r="M2588" s="19">
        <f t="shared" si="40"/>
        <v>0</v>
      </c>
      <c r="N2588" s="23">
        <f>MAX(0,1-M2588*CachTinhDiem!$B$25)</f>
        <v>1</v>
      </c>
      <c r="O2588" s="20">
        <f>ROUND((CachTinhDiem!$B$23*K2588+CachTinhDiem!$B$24*L2588)*N2588,1)</f>
        <v>5.8</v>
      </c>
      <c r="P2588" s="19" t="s">
        <v>3227</v>
      </c>
    </row>
    <row r="2589" spans="1:16" ht="15" customHeight="1" x14ac:dyDescent="0.35">
      <c r="A2589" s="18" t="s">
        <v>1555</v>
      </c>
      <c r="B2589" s="18" t="s">
        <v>3226</v>
      </c>
      <c r="C2589" s="18" t="s">
        <v>138</v>
      </c>
      <c r="D2589" s="19">
        <v>15</v>
      </c>
      <c r="E2589" s="19">
        <v>30</v>
      </c>
      <c r="F2589" s="19">
        <v>22</v>
      </c>
      <c r="G2589" s="19">
        <v>2</v>
      </c>
      <c r="H2589" s="19">
        <v>3</v>
      </c>
      <c r="I2589" s="19">
        <v>5</v>
      </c>
      <c r="J2589" s="19">
        <v>3</v>
      </c>
      <c r="K2589" s="20">
        <f>ROUND(1+(SUMPRODUCT(INDEX(CachTinhDiem!$B$8:$E$11,MATCH($B2589,CachTinhDiem!$A$8:$A$11,0),0),$G2589:$J2589)-1)*9/4,1)</f>
        <v>7.8</v>
      </c>
      <c r="L2589" s="20">
        <f>ROUND(1+(INDEX(CachTinhDiem!$B$15:$E$20,MATCH($C2589,CachTinhDiem!$A$15:$A$20,0),MATCH($B2589,CachTinhDiem!$B$14:$E$14,0))-1)*9/4,1)</f>
        <v>7.8</v>
      </c>
      <c r="M2589" s="19">
        <f t="shared" si="40"/>
        <v>0</v>
      </c>
      <c r="N2589" s="23">
        <f>MAX(0,1-M2589*CachTinhDiem!$B$25)</f>
        <v>1</v>
      </c>
      <c r="O2589" s="20">
        <f>ROUND((CachTinhDiem!$B$23*K2589+CachTinhDiem!$B$24*L2589)*N2589,1)</f>
        <v>7.8</v>
      </c>
      <c r="P2589" s="19" t="s">
        <v>3227</v>
      </c>
    </row>
    <row r="2590" spans="1:16" ht="15" customHeight="1" x14ac:dyDescent="0.35">
      <c r="A2590" s="18" t="s">
        <v>1341</v>
      </c>
      <c r="B2590" s="18" t="s">
        <v>3226</v>
      </c>
      <c r="C2590" s="18" t="s">
        <v>150</v>
      </c>
      <c r="D2590" s="19">
        <v>5</v>
      </c>
      <c r="E2590" s="19">
        <v>20</v>
      </c>
      <c r="F2590" s="19">
        <v>11</v>
      </c>
      <c r="G2590" s="19">
        <v>4</v>
      </c>
      <c r="H2590" s="19">
        <v>1</v>
      </c>
      <c r="I2590" s="19">
        <v>3</v>
      </c>
      <c r="J2590" s="19">
        <v>3</v>
      </c>
      <c r="K2590" s="20">
        <f>ROUND(1+(SUMPRODUCT(INDEX(CachTinhDiem!$B$8:$E$11,MATCH($B2590,CachTinhDiem!$A$8:$A$11,0),0),$G2590:$J2590)-1)*9/4,1)</f>
        <v>4.2</v>
      </c>
      <c r="L2590" s="20">
        <f>ROUND(1+(INDEX(CachTinhDiem!$B$15:$E$20,MATCH($C2590,CachTinhDiem!$A$15:$A$20,0),MATCH($B2590,CachTinhDiem!$B$14:$E$14,0))-1)*9/4,1)</f>
        <v>10</v>
      </c>
      <c r="M2590" s="19">
        <f t="shared" si="40"/>
        <v>0</v>
      </c>
      <c r="N2590" s="23">
        <f>MAX(0,1-M2590*CachTinhDiem!$B$25)</f>
        <v>1</v>
      </c>
      <c r="O2590" s="20">
        <f>ROUND((CachTinhDiem!$B$23*K2590+CachTinhDiem!$B$24*L2590)*N2590,1)</f>
        <v>5.9</v>
      </c>
      <c r="P2590" s="19" t="s">
        <v>3227</v>
      </c>
    </row>
    <row r="2591" spans="1:16" ht="15" customHeight="1" x14ac:dyDescent="0.35">
      <c r="A2591" s="18" t="s">
        <v>2533</v>
      </c>
      <c r="B2591" s="18" t="s">
        <v>3224</v>
      </c>
      <c r="C2591" s="18" t="s">
        <v>103</v>
      </c>
      <c r="D2591" s="19">
        <v>6</v>
      </c>
      <c r="E2591" s="19">
        <v>35</v>
      </c>
      <c r="F2591" s="19">
        <v>12</v>
      </c>
      <c r="G2591" s="19">
        <v>4</v>
      </c>
      <c r="H2591" s="19">
        <v>1</v>
      </c>
      <c r="I2591" s="19">
        <v>2</v>
      </c>
      <c r="J2591" s="19">
        <v>4</v>
      </c>
      <c r="K2591" s="20">
        <f>ROUND(1+(SUMPRODUCT(INDEX(CachTinhDiem!$B$8:$E$11,MATCH($B2591,CachTinhDiem!$A$8:$A$11,0),0),$G2591:$J2591)-1)*9/4,1)</f>
        <v>4.2</v>
      </c>
      <c r="L2591" s="20">
        <f>ROUND(1+(INDEX(CachTinhDiem!$B$15:$E$20,MATCH($C2591,CachTinhDiem!$A$15:$A$20,0),MATCH($B2591,CachTinhDiem!$B$14:$E$14,0))-1)*9/4,1)</f>
        <v>3.3</v>
      </c>
      <c r="M2591" s="19">
        <f t="shared" si="40"/>
        <v>0</v>
      </c>
      <c r="N2591" s="23">
        <f>MAX(0,1-M2591*CachTinhDiem!$B$25)</f>
        <v>1</v>
      </c>
      <c r="O2591" s="20">
        <f>ROUND((CachTinhDiem!$B$23*K2591+CachTinhDiem!$B$24*L2591)*N2591,1)</f>
        <v>3.9</v>
      </c>
      <c r="P2591" s="19" t="s">
        <v>3227</v>
      </c>
    </row>
    <row r="2592" spans="1:16" ht="15" customHeight="1" x14ac:dyDescent="0.35">
      <c r="A2592" s="18" t="s">
        <v>868</v>
      </c>
      <c r="B2592" s="18" t="s">
        <v>3224</v>
      </c>
      <c r="C2592" s="18" t="s">
        <v>103</v>
      </c>
      <c r="D2592" s="19">
        <v>24</v>
      </c>
      <c r="E2592" s="19">
        <v>39</v>
      </c>
      <c r="F2592" s="19">
        <v>18</v>
      </c>
      <c r="G2592" s="19">
        <v>2</v>
      </c>
      <c r="H2592" s="19">
        <v>5</v>
      </c>
      <c r="I2592" s="19">
        <v>2</v>
      </c>
      <c r="J2592" s="19">
        <v>4</v>
      </c>
      <c r="K2592" s="20">
        <f>ROUND(1+(SUMPRODUCT(INDEX(CachTinhDiem!$B$8:$E$11,MATCH($B2592,CachTinhDiem!$A$8:$A$11,0),0),$G2592:$J2592)-1)*9/4,1)</f>
        <v>5.0999999999999996</v>
      </c>
      <c r="L2592" s="20">
        <f>ROUND(1+(INDEX(CachTinhDiem!$B$15:$E$20,MATCH($C2592,CachTinhDiem!$A$15:$A$20,0),MATCH($B2592,CachTinhDiem!$B$14:$E$14,0))-1)*9/4,1)</f>
        <v>3.3</v>
      </c>
      <c r="M2592" s="19">
        <f t="shared" si="40"/>
        <v>6</v>
      </c>
      <c r="N2592" s="23">
        <f>MAX(0,1-M2592*CachTinhDiem!$B$25)</f>
        <v>0.39999999999999991</v>
      </c>
      <c r="O2592" s="20">
        <f>ROUND((CachTinhDiem!$B$23*K2592+CachTinhDiem!$B$24*L2592)*N2592,1)</f>
        <v>1.8</v>
      </c>
      <c r="P2592" s="19" t="s">
        <v>3227</v>
      </c>
    </row>
    <row r="2593" spans="1:16" ht="15" customHeight="1" x14ac:dyDescent="0.35">
      <c r="A2593" s="18" t="s">
        <v>3202</v>
      </c>
      <c r="B2593" s="18" t="s">
        <v>3229</v>
      </c>
      <c r="C2593" s="18" t="s">
        <v>138</v>
      </c>
      <c r="D2593" s="19">
        <v>22</v>
      </c>
      <c r="E2593" s="19">
        <v>40</v>
      </c>
      <c r="F2593" s="19">
        <v>13</v>
      </c>
      <c r="G2593" s="19">
        <v>1</v>
      </c>
      <c r="H2593" s="19">
        <v>5</v>
      </c>
      <c r="I2593" s="19">
        <v>5</v>
      </c>
      <c r="J2593" s="19">
        <v>3</v>
      </c>
      <c r="K2593" s="20">
        <f>ROUND(1+(SUMPRODUCT(INDEX(CachTinhDiem!$B$8:$E$11,MATCH($B2593,CachTinhDiem!$A$8:$A$11,0),0),$G2593:$J2593)-1)*9/4,1)</f>
        <v>7.8</v>
      </c>
      <c r="L2593" s="20">
        <f>ROUND(1+(INDEX(CachTinhDiem!$B$15:$E$20,MATCH($C2593,CachTinhDiem!$A$15:$A$20,0),MATCH($B2593,CachTinhDiem!$B$14:$E$14,0))-1)*9/4,1)</f>
        <v>7.8</v>
      </c>
      <c r="M2593" s="19">
        <f t="shared" si="40"/>
        <v>9</v>
      </c>
      <c r="N2593" s="23">
        <f>MAX(0,1-M2593*CachTinhDiem!$B$25)</f>
        <v>9.9999999999999978E-2</v>
      </c>
      <c r="O2593" s="20">
        <f>ROUND((CachTinhDiem!$B$23*K2593+CachTinhDiem!$B$24*L2593)*N2593,1)</f>
        <v>0.8</v>
      </c>
      <c r="P2593" s="19" t="s">
        <v>3227</v>
      </c>
    </row>
    <row r="2594" spans="1:16" ht="15" customHeight="1" x14ac:dyDescent="0.35">
      <c r="A2594" s="18" t="s">
        <v>1711</v>
      </c>
      <c r="B2594" s="18" t="s">
        <v>3228</v>
      </c>
      <c r="C2594" s="18" t="s">
        <v>103</v>
      </c>
      <c r="D2594" s="19">
        <v>14</v>
      </c>
      <c r="E2594" s="19">
        <v>34</v>
      </c>
      <c r="F2594" s="19">
        <v>5</v>
      </c>
      <c r="G2594" s="19">
        <v>2</v>
      </c>
      <c r="H2594" s="19">
        <v>4</v>
      </c>
      <c r="I2594" s="19">
        <v>3</v>
      </c>
      <c r="J2594" s="19">
        <v>4</v>
      </c>
      <c r="K2594" s="20">
        <f>ROUND(1+(SUMPRODUCT(INDEX(CachTinhDiem!$B$8:$E$11,MATCH($B2594,CachTinhDiem!$A$8:$A$11,0),0),$G2594:$J2594)-1)*9/4,1)</f>
        <v>7.3</v>
      </c>
      <c r="L2594" s="20">
        <f>ROUND(1+(INDEX(CachTinhDiem!$B$15:$E$20,MATCH($C2594,CachTinhDiem!$A$15:$A$20,0),MATCH($B2594,CachTinhDiem!$B$14:$E$14,0))-1)*9/4,1)</f>
        <v>10</v>
      </c>
      <c r="M2594" s="19">
        <f t="shared" si="40"/>
        <v>9</v>
      </c>
      <c r="N2594" s="23">
        <f>MAX(0,1-M2594*CachTinhDiem!$B$25)</f>
        <v>9.9999999999999978E-2</v>
      </c>
      <c r="O2594" s="20">
        <f>ROUND((CachTinhDiem!$B$23*K2594+CachTinhDiem!$B$24*L2594)*N2594,1)</f>
        <v>0.8</v>
      </c>
      <c r="P2594" s="19" t="s">
        <v>3227</v>
      </c>
    </row>
    <row r="2595" spans="1:16" ht="15" customHeight="1" x14ac:dyDescent="0.35">
      <c r="A2595" s="18" t="s">
        <v>2452</v>
      </c>
      <c r="B2595" s="18" t="s">
        <v>3229</v>
      </c>
      <c r="C2595" s="18" t="s">
        <v>103</v>
      </c>
      <c r="D2595" s="19">
        <v>15</v>
      </c>
      <c r="E2595" s="19">
        <v>32</v>
      </c>
      <c r="F2595" s="19">
        <v>35</v>
      </c>
      <c r="G2595" s="19">
        <v>2</v>
      </c>
      <c r="H2595" s="19">
        <v>3</v>
      </c>
      <c r="I2595" s="19">
        <v>1</v>
      </c>
      <c r="J2595" s="19">
        <v>5</v>
      </c>
      <c r="K2595" s="20">
        <f>ROUND(1+(SUMPRODUCT(INDEX(CachTinhDiem!$B$8:$E$11,MATCH($B2595,CachTinhDiem!$A$8:$A$11,0),0),$G2595:$J2595)-1)*9/4,1)</f>
        <v>5.3</v>
      </c>
      <c r="L2595" s="20">
        <f>ROUND(1+(INDEX(CachTinhDiem!$B$15:$E$20,MATCH($C2595,CachTinhDiem!$A$15:$A$20,0),MATCH($B2595,CachTinhDiem!$B$14:$E$14,0))-1)*9/4,1)</f>
        <v>7.8</v>
      </c>
      <c r="M2595" s="19">
        <f t="shared" si="40"/>
        <v>3</v>
      </c>
      <c r="N2595" s="23">
        <f>MAX(0,1-M2595*CachTinhDiem!$B$25)</f>
        <v>0.7</v>
      </c>
      <c r="O2595" s="20">
        <f>ROUND((CachTinhDiem!$B$23*K2595+CachTinhDiem!$B$24*L2595)*N2595,1)</f>
        <v>4.2</v>
      </c>
      <c r="P2595" s="19" t="s">
        <v>3227</v>
      </c>
    </row>
    <row r="2596" spans="1:16" ht="15" customHeight="1" x14ac:dyDescent="0.35">
      <c r="A2596" s="18" t="s">
        <v>2237</v>
      </c>
      <c r="B2596" s="18" t="s">
        <v>3224</v>
      </c>
      <c r="C2596" s="18" t="s">
        <v>150</v>
      </c>
      <c r="D2596" s="19">
        <v>21</v>
      </c>
      <c r="E2596" s="19">
        <v>36</v>
      </c>
      <c r="F2596" s="19">
        <v>21</v>
      </c>
      <c r="G2596" s="19">
        <v>1</v>
      </c>
      <c r="H2596" s="19">
        <v>4</v>
      </c>
      <c r="I2596" s="19">
        <v>2</v>
      </c>
      <c r="J2596" s="19">
        <v>4</v>
      </c>
      <c r="K2596" s="20">
        <f>ROUND(1+(SUMPRODUCT(INDEX(CachTinhDiem!$B$8:$E$11,MATCH($B2596,CachTinhDiem!$A$8:$A$11,0),0),$G2596:$J2596)-1)*9/4,1)</f>
        <v>4.2</v>
      </c>
      <c r="L2596" s="20">
        <f>ROUND(1+(INDEX(CachTinhDiem!$B$15:$E$20,MATCH($C2596,CachTinhDiem!$A$15:$A$20,0),MATCH($B2596,CachTinhDiem!$B$14:$E$14,0))-1)*9/4,1)</f>
        <v>3.3</v>
      </c>
      <c r="M2596" s="19">
        <f t="shared" si="40"/>
        <v>0</v>
      </c>
      <c r="N2596" s="23">
        <f>MAX(0,1-M2596*CachTinhDiem!$B$25)</f>
        <v>1</v>
      </c>
      <c r="O2596" s="20">
        <f>ROUND((CachTinhDiem!$B$23*K2596+CachTinhDiem!$B$24*L2596)*N2596,1)</f>
        <v>3.9</v>
      </c>
      <c r="P2596" s="19" t="s">
        <v>3227</v>
      </c>
    </row>
    <row r="2597" spans="1:16" ht="15" customHeight="1" x14ac:dyDescent="0.35">
      <c r="A2597" s="18" t="s">
        <v>1814</v>
      </c>
      <c r="B2597" s="18" t="s">
        <v>3226</v>
      </c>
      <c r="C2597" s="18" t="s">
        <v>115</v>
      </c>
      <c r="D2597" s="19">
        <v>6</v>
      </c>
      <c r="E2597" s="19">
        <v>20</v>
      </c>
      <c r="F2597" s="19">
        <v>9</v>
      </c>
      <c r="G2597" s="19">
        <v>4</v>
      </c>
      <c r="H2597" s="19">
        <v>2</v>
      </c>
      <c r="I2597" s="19">
        <v>3</v>
      </c>
      <c r="J2597" s="19">
        <v>2</v>
      </c>
      <c r="K2597" s="20">
        <f>ROUND(1+(SUMPRODUCT(INDEX(CachTinhDiem!$B$8:$E$11,MATCH($B2597,CachTinhDiem!$A$8:$A$11,0),0),$G2597:$J2597)-1)*9/4,1)</f>
        <v>4.4000000000000004</v>
      </c>
      <c r="L2597" s="20">
        <f>ROUND(1+(INDEX(CachTinhDiem!$B$15:$E$20,MATCH($C2597,CachTinhDiem!$A$15:$A$20,0),MATCH($B2597,CachTinhDiem!$B$14:$E$14,0))-1)*9/4,1)</f>
        <v>10</v>
      </c>
      <c r="M2597" s="19">
        <f t="shared" si="40"/>
        <v>0</v>
      </c>
      <c r="N2597" s="23">
        <f>MAX(0,1-M2597*CachTinhDiem!$B$25)</f>
        <v>1</v>
      </c>
      <c r="O2597" s="20">
        <f>ROUND((CachTinhDiem!$B$23*K2597+CachTinhDiem!$B$24*L2597)*N2597,1)</f>
        <v>6.1</v>
      </c>
      <c r="P2597" s="19" t="s">
        <v>3225</v>
      </c>
    </row>
    <row r="2598" spans="1:16" ht="15" customHeight="1" x14ac:dyDescent="0.35">
      <c r="A2598" s="18" t="s">
        <v>2969</v>
      </c>
      <c r="B2598" s="18" t="s">
        <v>3224</v>
      </c>
      <c r="C2598" s="18" t="s">
        <v>90</v>
      </c>
      <c r="D2598" s="19">
        <v>6</v>
      </c>
      <c r="E2598" s="19">
        <v>37</v>
      </c>
      <c r="F2598" s="19">
        <v>39</v>
      </c>
      <c r="G2598" s="19">
        <v>4</v>
      </c>
      <c r="H2598" s="19">
        <v>2</v>
      </c>
      <c r="I2598" s="19">
        <v>4</v>
      </c>
      <c r="J2598" s="19">
        <v>3</v>
      </c>
      <c r="K2598" s="20">
        <f>ROUND(1+(SUMPRODUCT(INDEX(CachTinhDiem!$B$8:$E$11,MATCH($B2598,CachTinhDiem!$A$8:$A$11,0),0),$G2598:$J2598)-1)*9/4,1)</f>
        <v>6.6</v>
      </c>
      <c r="L2598" s="20">
        <f>ROUND(1+(INDEX(CachTinhDiem!$B$15:$E$20,MATCH($C2598,CachTinhDiem!$A$15:$A$20,0),MATCH($B2598,CachTinhDiem!$B$14:$E$14,0))-1)*9/4,1)</f>
        <v>5.5</v>
      </c>
      <c r="M2598" s="19">
        <f t="shared" si="40"/>
        <v>2</v>
      </c>
      <c r="N2598" s="23">
        <f>MAX(0,1-M2598*CachTinhDiem!$B$25)</f>
        <v>0.8</v>
      </c>
      <c r="O2598" s="20">
        <f>ROUND((CachTinhDiem!$B$23*K2598+CachTinhDiem!$B$24*L2598)*N2598,1)</f>
        <v>5</v>
      </c>
      <c r="P2598" s="19" t="s">
        <v>3227</v>
      </c>
    </row>
    <row r="2599" spans="1:16" ht="15" customHeight="1" x14ac:dyDescent="0.35">
      <c r="A2599" s="18" t="s">
        <v>1387</v>
      </c>
      <c r="B2599" s="18" t="s">
        <v>3229</v>
      </c>
      <c r="C2599" s="18" t="s">
        <v>115</v>
      </c>
      <c r="D2599" s="19">
        <v>5</v>
      </c>
      <c r="E2599" s="19">
        <v>14</v>
      </c>
      <c r="F2599" s="19">
        <v>5</v>
      </c>
      <c r="G2599" s="19">
        <v>4</v>
      </c>
      <c r="H2599" s="19">
        <v>1</v>
      </c>
      <c r="I2599" s="19">
        <v>3</v>
      </c>
      <c r="J2599" s="19">
        <v>3</v>
      </c>
      <c r="K2599" s="20">
        <f>ROUND(1+(SUMPRODUCT(INDEX(CachTinhDiem!$B$8:$E$11,MATCH($B2599,CachTinhDiem!$A$8:$A$11,0),0),$G2599:$J2599)-1)*9/4,1)</f>
        <v>4.4000000000000004</v>
      </c>
      <c r="L2599" s="20">
        <f>ROUND(1+(INDEX(CachTinhDiem!$B$15:$E$20,MATCH($C2599,CachTinhDiem!$A$15:$A$20,0),MATCH($B2599,CachTinhDiem!$B$14:$E$14,0))-1)*9/4,1)</f>
        <v>10</v>
      </c>
      <c r="M2599" s="19">
        <f t="shared" si="40"/>
        <v>0</v>
      </c>
      <c r="N2599" s="23">
        <f>MAX(0,1-M2599*CachTinhDiem!$B$25)</f>
        <v>1</v>
      </c>
      <c r="O2599" s="20">
        <f>ROUND((CachTinhDiem!$B$23*K2599+CachTinhDiem!$B$24*L2599)*N2599,1)</f>
        <v>6.1</v>
      </c>
      <c r="P2599" s="19" t="s">
        <v>3227</v>
      </c>
    </row>
    <row r="2600" spans="1:16" ht="15" customHeight="1" x14ac:dyDescent="0.35">
      <c r="A2600" s="18" t="s">
        <v>2813</v>
      </c>
      <c r="B2600" s="18" t="s">
        <v>3226</v>
      </c>
      <c r="C2600" s="18" t="s">
        <v>138</v>
      </c>
      <c r="D2600" s="19">
        <v>12</v>
      </c>
      <c r="E2600" s="19">
        <v>38</v>
      </c>
      <c r="F2600" s="19">
        <v>28</v>
      </c>
      <c r="G2600" s="19">
        <v>2</v>
      </c>
      <c r="H2600" s="19">
        <v>5</v>
      </c>
      <c r="I2600" s="19">
        <v>5</v>
      </c>
      <c r="J2600" s="19">
        <v>2</v>
      </c>
      <c r="K2600" s="20">
        <f>ROUND(1+(SUMPRODUCT(INDEX(CachTinhDiem!$B$8:$E$11,MATCH($B2600,CachTinhDiem!$A$8:$A$11,0),0),$G2600:$J2600)-1)*9/4,1)</f>
        <v>8.6999999999999993</v>
      </c>
      <c r="L2600" s="20">
        <f>ROUND(1+(INDEX(CachTinhDiem!$B$15:$E$20,MATCH($C2600,CachTinhDiem!$A$15:$A$20,0),MATCH($B2600,CachTinhDiem!$B$14:$E$14,0))-1)*9/4,1)</f>
        <v>7.8</v>
      </c>
      <c r="M2600" s="19">
        <f t="shared" si="40"/>
        <v>0</v>
      </c>
      <c r="N2600" s="23">
        <f>MAX(0,1-M2600*CachTinhDiem!$B$25)</f>
        <v>1</v>
      </c>
      <c r="O2600" s="20">
        <f>ROUND((CachTinhDiem!$B$23*K2600+CachTinhDiem!$B$24*L2600)*N2600,1)</f>
        <v>8.4</v>
      </c>
      <c r="P2600" s="19" t="s">
        <v>3227</v>
      </c>
    </row>
    <row r="2601" spans="1:16" ht="15" customHeight="1" x14ac:dyDescent="0.35">
      <c r="A2601" s="18" t="s">
        <v>1741</v>
      </c>
      <c r="B2601" s="18" t="s">
        <v>3224</v>
      </c>
      <c r="C2601" s="18" t="s">
        <v>138</v>
      </c>
      <c r="D2601" s="19">
        <v>5</v>
      </c>
      <c r="E2601" s="19">
        <v>10</v>
      </c>
      <c r="F2601" s="19">
        <v>30</v>
      </c>
      <c r="G2601" s="19">
        <v>4</v>
      </c>
      <c r="H2601" s="19">
        <v>2</v>
      </c>
      <c r="I2601" s="19">
        <v>3</v>
      </c>
      <c r="J2601" s="19">
        <v>2</v>
      </c>
      <c r="K2601" s="20">
        <f>ROUND(1+(SUMPRODUCT(INDEX(CachTinhDiem!$B$8:$E$11,MATCH($B2601,CachTinhDiem!$A$8:$A$11,0),0),$G2601:$J2601)-1)*9/4,1)</f>
        <v>5.3</v>
      </c>
      <c r="L2601" s="20">
        <f>ROUND(1+(INDEX(CachTinhDiem!$B$15:$E$20,MATCH($C2601,CachTinhDiem!$A$15:$A$20,0),MATCH($B2601,CachTinhDiem!$B$14:$E$14,0))-1)*9/4,1)</f>
        <v>10</v>
      </c>
      <c r="M2601" s="19">
        <f t="shared" si="40"/>
        <v>20</v>
      </c>
      <c r="N2601" s="23">
        <f>MAX(0,1-M2601*CachTinhDiem!$B$25)</f>
        <v>0</v>
      </c>
      <c r="O2601" s="20">
        <f>ROUND((CachTinhDiem!$B$23*K2601+CachTinhDiem!$B$24*L2601)*N2601,1)</f>
        <v>0</v>
      </c>
      <c r="P2601" s="19" t="s">
        <v>3227</v>
      </c>
    </row>
    <row r="2602" spans="1:16" ht="15" customHeight="1" x14ac:dyDescent="0.35">
      <c r="A2602" s="18" t="s">
        <v>1844</v>
      </c>
      <c r="B2602" s="18" t="s">
        <v>3226</v>
      </c>
      <c r="C2602" s="18" t="s">
        <v>103</v>
      </c>
      <c r="D2602" s="19">
        <v>13</v>
      </c>
      <c r="E2602" s="19">
        <v>32</v>
      </c>
      <c r="F2602" s="19">
        <v>13</v>
      </c>
      <c r="G2602" s="19">
        <v>3</v>
      </c>
      <c r="H2602" s="19">
        <v>3</v>
      </c>
      <c r="I2602" s="19">
        <v>2</v>
      </c>
      <c r="J2602" s="19">
        <v>3</v>
      </c>
      <c r="K2602" s="20">
        <f>ROUND(1+(SUMPRODUCT(INDEX(CachTinhDiem!$B$8:$E$11,MATCH($B2602,CachTinhDiem!$A$8:$A$11,0),0),$G2602:$J2602)-1)*9/4,1)</f>
        <v>4.4000000000000004</v>
      </c>
      <c r="L2602" s="20">
        <f>ROUND(1+(INDEX(CachTinhDiem!$B$15:$E$20,MATCH($C2602,CachTinhDiem!$A$15:$A$20,0),MATCH($B2602,CachTinhDiem!$B$14:$E$14,0))-1)*9/4,1)</f>
        <v>3.3</v>
      </c>
      <c r="M2602" s="19">
        <f t="shared" si="40"/>
        <v>0</v>
      </c>
      <c r="N2602" s="23">
        <f>MAX(0,1-M2602*CachTinhDiem!$B$25)</f>
        <v>1</v>
      </c>
      <c r="O2602" s="20">
        <f>ROUND((CachTinhDiem!$B$23*K2602+CachTinhDiem!$B$24*L2602)*N2602,1)</f>
        <v>4.0999999999999996</v>
      </c>
      <c r="P2602" s="19" t="s">
        <v>3227</v>
      </c>
    </row>
    <row r="2603" spans="1:16" ht="15" customHeight="1" x14ac:dyDescent="0.35">
      <c r="A2603" s="18" t="s">
        <v>1870</v>
      </c>
      <c r="B2603" s="18" t="s">
        <v>3229</v>
      </c>
      <c r="C2603" s="18" t="s">
        <v>103</v>
      </c>
      <c r="D2603" s="19">
        <v>5</v>
      </c>
      <c r="E2603" s="19">
        <v>14</v>
      </c>
      <c r="F2603" s="19">
        <v>33</v>
      </c>
      <c r="G2603" s="19">
        <v>4</v>
      </c>
      <c r="H2603" s="19">
        <v>1</v>
      </c>
      <c r="I2603" s="19">
        <v>3</v>
      </c>
      <c r="J2603" s="19">
        <v>4</v>
      </c>
      <c r="K2603" s="20">
        <f>ROUND(1+(SUMPRODUCT(INDEX(CachTinhDiem!$B$8:$E$11,MATCH($B2603,CachTinhDiem!$A$8:$A$11,0),0),$G2603:$J2603)-1)*9/4,1)</f>
        <v>5.0999999999999996</v>
      </c>
      <c r="L2603" s="20">
        <f>ROUND(1+(INDEX(CachTinhDiem!$B$15:$E$20,MATCH($C2603,CachTinhDiem!$A$15:$A$20,0),MATCH($B2603,CachTinhDiem!$B$14:$E$14,0))-1)*9/4,1)</f>
        <v>7.8</v>
      </c>
      <c r="M2603" s="19">
        <f t="shared" si="40"/>
        <v>19</v>
      </c>
      <c r="N2603" s="23">
        <f>MAX(0,1-M2603*CachTinhDiem!$B$25)</f>
        <v>0</v>
      </c>
      <c r="O2603" s="20">
        <f>ROUND((CachTinhDiem!$B$23*K2603+CachTinhDiem!$B$24*L2603)*N2603,1)</f>
        <v>0</v>
      </c>
      <c r="P2603" s="19" t="s">
        <v>3225</v>
      </c>
    </row>
    <row r="2604" spans="1:16" ht="15" customHeight="1" x14ac:dyDescent="0.35">
      <c r="A2604" s="18" t="s">
        <v>387</v>
      </c>
      <c r="B2604" s="18" t="s">
        <v>3226</v>
      </c>
      <c r="C2604" s="18" t="s">
        <v>138</v>
      </c>
      <c r="D2604" s="19">
        <v>21</v>
      </c>
      <c r="E2604" s="19">
        <v>40</v>
      </c>
      <c r="F2604" s="19">
        <v>9</v>
      </c>
      <c r="G2604" s="19">
        <v>2</v>
      </c>
      <c r="H2604" s="19">
        <v>4</v>
      </c>
      <c r="I2604" s="19">
        <v>5</v>
      </c>
      <c r="J2604" s="19">
        <v>2</v>
      </c>
      <c r="K2604" s="20">
        <f>ROUND(1+(SUMPRODUCT(INDEX(CachTinhDiem!$B$8:$E$11,MATCH($B2604,CachTinhDiem!$A$8:$A$11,0),0),$G2604:$J2604)-1)*9/4,1)</f>
        <v>8</v>
      </c>
      <c r="L2604" s="20">
        <f>ROUND(1+(INDEX(CachTinhDiem!$B$15:$E$20,MATCH($C2604,CachTinhDiem!$A$15:$A$20,0),MATCH($B2604,CachTinhDiem!$B$14:$E$14,0))-1)*9/4,1)</f>
        <v>7.8</v>
      </c>
      <c r="M2604" s="19">
        <f t="shared" si="40"/>
        <v>12</v>
      </c>
      <c r="N2604" s="23">
        <f>MAX(0,1-M2604*CachTinhDiem!$B$25)</f>
        <v>0</v>
      </c>
      <c r="O2604" s="20">
        <f>ROUND((CachTinhDiem!$B$23*K2604+CachTinhDiem!$B$24*L2604)*N2604,1)</f>
        <v>0</v>
      </c>
      <c r="P2604" s="19" t="s">
        <v>3225</v>
      </c>
    </row>
    <row r="2605" spans="1:16" ht="15" customHeight="1" x14ac:dyDescent="0.35">
      <c r="A2605" s="18" t="s">
        <v>1683</v>
      </c>
      <c r="B2605" s="18" t="s">
        <v>3228</v>
      </c>
      <c r="C2605" s="18" t="s">
        <v>103</v>
      </c>
      <c r="D2605" s="19">
        <v>9</v>
      </c>
      <c r="E2605" s="19">
        <v>28</v>
      </c>
      <c r="F2605" s="19">
        <v>39</v>
      </c>
      <c r="G2605" s="19">
        <v>4</v>
      </c>
      <c r="H2605" s="19">
        <v>2</v>
      </c>
      <c r="I2605" s="19">
        <v>2</v>
      </c>
      <c r="J2605" s="19">
        <v>5</v>
      </c>
      <c r="K2605" s="20">
        <f>ROUND(1+(SUMPRODUCT(INDEX(CachTinhDiem!$B$8:$E$11,MATCH($B2605,CachTinhDiem!$A$8:$A$11,0),0),$G2605:$J2605)-1)*9/4,1)</f>
        <v>7.3</v>
      </c>
      <c r="L2605" s="20">
        <f>ROUND(1+(INDEX(CachTinhDiem!$B$15:$E$20,MATCH($C2605,CachTinhDiem!$A$15:$A$20,0),MATCH($B2605,CachTinhDiem!$B$14:$E$14,0))-1)*9/4,1)</f>
        <v>10</v>
      </c>
      <c r="M2605" s="19">
        <f t="shared" si="40"/>
        <v>11</v>
      </c>
      <c r="N2605" s="23">
        <f>MAX(0,1-M2605*CachTinhDiem!$B$25)</f>
        <v>0</v>
      </c>
      <c r="O2605" s="20">
        <f>ROUND((CachTinhDiem!$B$23*K2605+CachTinhDiem!$B$24*L2605)*N2605,1)</f>
        <v>0</v>
      </c>
      <c r="P2605" s="19" t="s">
        <v>3225</v>
      </c>
    </row>
    <row r="2606" spans="1:16" ht="15" customHeight="1" x14ac:dyDescent="0.35">
      <c r="A2606" s="18" t="s">
        <v>111</v>
      </c>
      <c r="B2606" s="18" t="s">
        <v>3226</v>
      </c>
      <c r="C2606" s="18" t="s">
        <v>115</v>
      </c>
      <c r="D2606" s="19">
        <v>20</v>
      </c>
      <c r="E2606" s="19">
        <v>38</v>
      </c>
      <c r="F2606" s="19">
        <v>31</v>
      </c>
      <c r="G2606" s="19">
        <v>2</v>
      </c>
      <c r="H2606" s="19">
        <v>5</v>
      </c>
      <c r="I2606" s="19">
        <v>3</v>
      </c>
      <c r="J2606" s="19">
        <v>4</v>
      </c>
      <c r="K2606" s="20">
        <f>ROUND(1+(SUMPRODUCT(INDEX(CachTinhDiem!$B$8:$E$11,MATCH($B2606,CachTinhDiem!$A$8:$A$11,0),0),$G2606:$J2606)-1)*9/4,1)</f>
        <v>7.3</v>
      </c>
      <c r="L2606" s="20">
        <f>ROUND(1+(INDEX(CachTinhDiem!$B$15:$E$20,MATCH($C2606,CachTinhDiem!$A$15:$A$20,0),MATCH($B2606,CachTinhDiem!$B$14:$E$14,0))-1)*9/4,1)</f>
        <v>10</v>
      </c>
      <c r="M2606" s="19">
        <f t="shared" si="40"/>
        <v>0</v>
      </c>
      <c r="N2606" s="23">
        <f>MAX(0,1-M2606*CachTinhDiem!$B$25)</f>
        <v>1</v>
      </c>
      <c r="O2606" s="20">
        <f>ROUND((CachTinhDiem!$B$23*K2606+CachTinhDiem!$B$24*L2606)*N2606,1)</f>
        <v>8.1</v>
      </c>
      <c r="P2606" s="19" t="s">
        <v>3227</v>
      </c>
    </row>
    <row r="2607" spans="1:16" ht="15" customHeight="1" x14ac:dyDescent="0.35">
      <c r="A2607" s="18" t="s">
        <v>430</v>
      </c>
      <c r="B2607" s="18" t="s">
        <v>3229</v>
      </c>
      <c r="C2607" s="18" t="s">
        <v>115</v>
      </c>
      <c r="D2607" s="19">
        <v>5</v>
      </c>
      <c r="E2607" s="19">
        <v>12</v>
      </c>
      <c r="F2607" s="19">
        <v>12</v>
      </c>
      <c r="G2607" s="19">
        <v>4</v>
      </c>
      <c r="H2607" s="19">
        <v>1</v>
      </c>
      <c r="I2607" s="19">
        <v>3</v>
      </c>
      <c r="J2607" s="19">
        <v>2</v>
      </c>
      <c r="K2607" s="20">
        <f>ROUND(1+(SUMPRODUCT(INDEX(CachTinhDiem!$B$8:$E$11,MATCH($B2607,CachTinhDiem!$A$8:$A$11,0),0),$G2607:$J2607)-1)*9/4,1)</f>
        <v>3.7</v>
      </c>
      <c r="L2607" s="20">
        <f>ROUND(1+(INDEX(CachTinhDiem!$B$15:$E$20,MATCH($C2607,CachTinhDiem!$A$15:$A$20,0),MATCH($B2607,CachTinhDiem!$B$14:$E$14,0))-1)*9/4,1)</f>
        <v>10</v>
      </c>
      <c r="M2607" s="19">
        <f t="shared" si="40"/>
        <v>0</v>
      </c>
      <c r="N2607" s="23">
        <f>MAX(0,1-M2607*CachTinhDiem!$B$25)</f>
        <v>1</v>
      </c>
      <c r="O2607" s="20">
        <f>ROUND((CachTinhDiem!$B$23*K2607+CachTinhDiem!$B$24*L2607)*N2607,1)</f>
        <v>5.6</v>
      </c>
      <c r="P2607" s="19" t="s">
        <v>3225</v>
      </c>
    </row>
    <row r="2608" spans="1:16" ht="15" customHeight="1" x14ac:dyDescent="0.35">
      <c r="A2608" s="18" t="s">
        <v>1904</v>
      </c>
      <c r="B2608" s="18" t="s">
        <v>3226</v>
      </c>
      <c r="C2608" s="18" t="s">
        <v>103</v>
      </c>
      <c r="D2608" s="19">
        <v>13</v>
      </c>
      <c r="E2608" s="19">
        <v>34</v>
      </c>
      <c r="F2608" s="19">
        <v>14</v>
      </c>
      <c r="G2608" s="19">
        <v>2</v>
      </c>
      <c r="H2608" s="19">
        <v>3</v>
      </c>
      <c r="I2608" s="19">
        <v>3</v>
      </c>
      <c r="J2608" s="19">
        <v>5</v>
      </c>
      <c r="K2608" s="20">
        <f>ROUND(1+(SUMPRODUCT(INDEX(CachTinhDiem!$B$8:$E$11,MATCH($B2608,CachTinhDiem!$A$8:$A$11,0),0),$G2608:$J2608)-1)*9/4,1)</f>
        <v>6.4</v>
      </c>
      <c r="L2608" s="20">
        <f>ROUND(1+(INDEX(CachTinhDiem!$B$15:$E$20,MATCH($C2608,CachTinhDiem!$A$15:$A$20,0),MATCH($B2608,CachTinhDiem!$B$14:$E$14,0))-1)*9/4,1)</f>
        <v>3.3</v>
      </c>
      <c r="M2608" s="19">
        <f t="shared" si="40"/>
        <v>0</v>
      </c>
      <c r="N2608" s="23">
        <f>MAX(0,1-M2608*CachTinhDiem!$B$25)</f>
        <v>1</v>
      </c>
      <c r="O2608" s="20">
        <f>ROUND((CachTinhDiem!$B$23*K2608+CachTinhDiem!$B$24*L2608)*N2608,1)</f>
        <v>5.5</v>
      </c>
      <c r="P2608" s="19" t="s">
        <v>3227</v>
      </c>
    </row>
    <row r="2609" spans="1:16" ht="15" customHeight="1" x14ac:dyDescent="0.35">
      <c r="A2609" s="18" t="s">
        <v>2239</v>
      </c>
      <c r="B2609" s="18" t="s">
        <v>3229</v>
      </c>
      <c r="C2609" s="18" t="s">
        <v>150</v>
      </c>
      <c r="D2609" s="19">
        <v>22</v>
      </c>
      <c r="E2609" s="19">
        <v>39</v>
      </c>
      <c r="F2609" s="19">
        <v>36</v>
      </c>
      <c r="G2609" s="19">
        <v>2</v>
      </c>
      <c r="H2609" s="19">
        <v>5</v>
      </c>
      <c r="I2609" s="19">
        <v>3</v>
      </c>
      <c r="J2609" s="19">
        <v>3</v>
      </c>
      <c r="K2609" s="20">
        <f>ROUND(1+(SUMPRODUCT(INDEX(CachTinhDiem!$B$8:$E$11,MATCH($B2609,CachTinhDiem!$A$8:$A$11,0),0),$G2609:$J2609)-1)*9/4,1)</f>
        <v>6.6</v>
      </c>
      <c r="L2609" s="20">
        <f>ROUND(1+(INDEX(CachTinhDiem!$B$15:$E$20,MATCH($C2609,CachTinhDiem!$A$15:$A$20,0),MATCH($B2609,CachTinhDiem!$B$14:$E$14,0))-1)*9/4,1)</f>
        <v>7.8</v>
      </c>
      <c r="M2609" s="19">
        <f t="shared" si="40"/>
        <v>0</v>
      </c>
      <c r="N2609" s="23">
        <f>MAX(0,1-M2609*CachTinhDiem!$B$25)</f>
        <v>1</v>
      </c>
      <c r="O2609" s="20">
        <f>ROUND((CachTinhDiem!$B$23*K2609+CachTinhDiem!$B$24*L2609)*N2609,1)</f>
        <v>7</v>
      </c>
      <c r="P2609" s="19" t="s">
        <v>3227</v>
      </c>
    </row>
    <row r="2610" spans="1:16" ht="15" customHeight="1" x14ac:dyDescent="0.35">
      <c r="A2610" s="18" t="s">
        <v>850</v>
      </c>
      <c r="B2610" s="18" t="s">
        <v>3224</v>
      </c>
      <c r="C2610" s="18" t="s">
        <v>103</v>
      </c>
      <c r="D2610" s="19">
        <v>5</v>
      </c>
      <c r="E2610" s="19">
        <v>18</v>
      </c>
      <c r="F2610" s="19">
        <v>32</v>
      </c>
      <c r="G2610" s="19">
        <v>4</v>
      </c>
      <c r="H2610" s="19">
        <v>1</v>
      </c>
      <c r="I2610" s="19">
        <v>2</v>
      </c>
      <c r="J2610" s="19">
        <v>3</v>
      </c>
      <c r="K2610" s="20">
        <f>ROUND(1+(SUMPRODUCT(INDEX(CachTinhDiem!$B$8:$E$11,MATCH($B2610,CachTinhDiem!$A$8:$A$11,0),0),$G2610:$J2610)-1)*9/4,1)</f>
        <v>3.9</v>
      </c>
      <c r="L2610" s="20">
        <f>ROUND(1+(INDEX(CachTinhDiem!$B$15:$E$20,MATCH($C2610,CachTinhDiem!$A$15:$A$20,0),MATCH($B2610,CachTinhDiem!$B$14:$E$14,0))-1)*9/4,1)</f>
        <v>3.3</v>
      </c>
      <c r="M2610" s="19">
        <f t="shared" si="40"/>
        <v>14</v>
      </c>
      <c r="N2610" s="23">
        <f>MAX(0,1-M2610*CachTinhDiem!$B$25)</f>
        <v>0</v>
      </c>
      <c r="O2610" s="20">
        <f>ROUND((CachTinhDiem!$B$23*K2610+CachTinhDiem!$B$24*L2610)*N2610,1)</f>
        <v>0</v>
      </c>
      <c r="P2610" s="19" t="s">
        <v>3225</v>
      </c>
    </row>
    <row r="2611" spans="1:16" ht="15" customHeight="1" x14ac:dyDescent="0.35">
      <c r="A2611" s="18" t="s">
        <v>702</v>
      </c>
      <c r="B2611" s="18" t="s">
        <v>3226</v>
      </c>
      <c r="C2611" s="18" t="s">
        <v>110</v>
      </c>
      <c r="D2611" s="19">
        <v>5</v>
      </c>
      <c r="E2611" s="19">
        <v>13</v>
      </c>
      <c r="F2611" s="19">
        <v>25</v>
      </c>
      <c r="G2611" s="19">
        <v>4</v>
      </c>
      <c r="H2611" s="19">
        <v>2</v>
      </c>
      <c r="I2611" s="19">
        <v>2</v>
      </c>
      <c r="J2611" s="19">
        <v>4</v>
      </c>
      <c r="K2611" s="20">
        <f>ROUND(1+(SUMPRODUCT(INDEX(CachTinhDiem!$B$8:$E$11,MATCH($B2611,CachTinhDiem!$A$8:$A$11,0),0),$G2611:$J2611)-1)*9/4,1)</f>
        <v>4.2</v>
      </c>
      <c r="L2611" s="20">
        <f>ROUND(1+(INDEX(CachTinhDiem!$B$15:$E$20,MATCH($C2611,CachTinhDiem!$A$15:$A$20,0),MATCH($B2611,CachTinhDiem!$B$14:$E$14,0))-1)*9/4,1)</f>
        <v>5.5</v>
      </c>
      <c r="M2611" s="19">
        <f t="shared" si="40"/>
        <v>12</v>
      </c>
      <c r="N2611" s="23">
        <f>MAX(0,1-M2611*CachTinhDiem!$B$25)</f>
        <v>0</v>
      </c>
      <c r="O2611" s="20">
        <f>ROUND((CachTinhDiem!$B$23*K2611+CachTinhDiem!$B$24*L2611)*N2611,1)</f>
        <v>0</v>
      </c>
      <c r="P2611" s="19" t="s">
        <v>3227</v>
      </c>
    </row>
    <row r="2612" spans="1:16" ht="15" customHeight="1" x14ac:dyDescent="0.35">
      <c r="A2612" s="18" t="s">
        <v>744</v>
      </c>
      <c r="B2612" s="18" t="s">
        <v>3229</v>
      </c>
      <c r="C2612" s="18" t="s">
        <v>103</v>
      </c>
      <c r="D2612" s="19">
        <v>18</v>
      </c>
      <c r="E2612" s="19">
        <v>34</v>
      </c>
      <c r="F2612" s="19">
        <v>39</v>
      </c>
      <c r="G2612" s="19">
        <v>2</v>
      </c>
      <c r="H2612" s="19">
        <v>3</v>
      </c>
      <c r="I2612" s="19">
        <v>2</v>
      </c>
      <c r="J2612" s="19">
        <v>4</v>
      </c>
      <c r="K2612" s="20">
        <f>ROUND(1+(SUMPRODUCT(INDEX(CachTinhDiem!$B$8:$E$11,MATCH($B2612,CachTinhDiem!$A$8:$A$11,0),0),$G2612:$J2612)-1)*9/4,1)</f>
        <v>5.3</v>
      </c>
      <c r="L2612" s="20">
        <f>ROUND(1+(INDEX(CachTinhDiem!$B$15:$E$20,MATCH($C2612,CachTinhDiem!$A$15:$A$20,0),MATCH($B2612,CachTinhDiem!$B$14:$E$14,0))-1)*9/4,1)</f>
        <v>7.8</v>
      </c>
      <c r="M2612" s="19">
        <f t="shared" si="40"/>
        <v>5</v>
      </c>
      <c r="N2612" s="23">
        <f>MAX(0,1-M2612*CachTinhDiem!$B$25)</f>
        <v>0.5</v>
      </c>
      <c r="O2612" s="20">
        <f>ROUND((CachTinhDiem!$B$23*K2612+CachTinhDiem!$B$24*L2612)*N2612,1)</f>
        <v>3</v>
      </c>
      <c r="P2612" s="19" t="s">
        <v>3225</v>
      </c>
    </row>
    <row r="2613" spans="1:16" ht="15" customHeight="1" x14ac:dyDescent="0.35">
      <c r="A2613" s="18" t="s">
        <v>1010</v>
      </c>
      <c r="B2613" s="18" t="s">
        <v>3226</v>
      </c>
      <c r="C2613" s="18" t="s">
        <v>103</v>
      </c>
      <c r="D2613" s="19">
        <v>23</v>
      </c>
      <c r="E2613" s="19">
        <v>38</v>
      </c>
      <c r="F2613" s="19">
        <v>16</v>
      </c>
      <c r="G2613" s="19">
        <v>1</v>
      </c>
      <c r="H2613" s="19">
        <v>5</v>
      </c>
      <c r="I2613" s="19">
        <v>3</v>
      </c>
      <c r="J2613" s="19">
        <v>3</v>
      </c>
      <c r="K2613" s="20">
        <f>ROUND(1+(SUMPRODUCT(INDEX(CachTinhDiem!$B$8:$E$11,MATCH($B2613,CachTinhDiem!$A$8:$A$11,0),0),$G2613:$J2613)-1)*9/4,1)</f>
        <v>6.9</v>
      </c>
      <c r="L2613" s="20">
        <f>ROUND(1+(INDEX(CachTinhDiem!$B$15:$E$20,MATCH($C2613,CachTinhDiem!$A$15:$A$20,0),MATCH($B2613,CachTinhDiem!$B$14:$E$14,0))-1)*9/4,1)</f>
        <v>3.3</v>
      </c>
      <c r="M2613" s="19">
        <f t="shared" si="40"/>
        <v>7</v>
      </c>
      <c r="N2613" s="23">
        <f>MAX(0,1-M2613*CachTinhDiem!$B$25)</f>
        <v>0.29999999999999993</v>
      </c>
      <c r="O2613" s="20">
        <f>ROUND((CachTinhDiem!$B$23*K2613+CachTinhDiem!$B$24*L2613)*N2613,1)</f>
        <v>1.7</v>
      </c>
      <c r="P2613" s="19" t="s">
        <v>3225</v>
      </c>
    </row>
    <row r="2614" spans="1:16" ht="15" customHeight="1" x14ac:dyDescent="0.35">
      <c r="A2614" s="18" t="s">
        <v>2714</v>
      </c>
      <c r="B2614" s="18" t="s">
        <v>3229</v>
      </c>
      <c r="C2614" s="18" t="s">
        <v>138</v>
      </c>
      <c r="D2614" s="19">
        <v>12</v>
      </c>
      <c r="E2614" s="19">
        <v>38</v>
      </c>
      <c r="F2614" s="19">
        <v>13</v>
      </c>
      <c r="G2614" s="19">
        <v>2</v>
      </c>
      <c r="H2614" s="19">
        <v>5</v>
      </c>
      <c r="I2614" s="19">
        <v>5</v>
      </c>
      <c r="J2614" s="19">
        <v>1</v>
      </c>
      <c r="K2614" s="20">
        <f>ROUND(1+(SUMPRODUCT(INDEX(CachTinhDiem!$B$8:$E$11,MATCH($B2614,CachTinhDiem!$A$8:$A$11,0),0),$G2614:$J2614)-1)*9/4,1)</f>
        <v>6.6</v>
      </c>
      <c r="L2614" s="20">
        <f>ROUND(1+(INDEX(CachTinhDiem!$B$15:$E$20,MATCH($C2614,CachTinhDiem!$A$15:$A$20,0),MATCH($B2614,CachTinhDiem!$B$14:$E$14,0))-1)*9/4,1)</f>
        <v>7.8</v>
      </c>
      <c r="M2614" s="19">
        <f t="shared" si="40"/>
        <v>0</v>
      </c>
      <c r="N2614" s="23">
        <f>MAX(0,1-M2614*CachTinhDiem!$B$25)</f>
        <v>1</v>
      </c>
      <c r="O2614" s="20">
        <f>ROUND((CachTinhDiem!$B$23*K2614+CachTinhDiem!$B$24*L2614)*N2614,1)</f>
        <v>7</v>
      </c>
      <c r="P2614" s="19" t="s">
        <v>3227</v>
      </c>
    </row>
    <row r="2615" spans="1:16" ht="15" customHeight="1" x14ac:dyDescent="0.35">
      <c r="A2615" s="18" t="s">
        <v>460</v>
      </c>
      <c r="B2615" s="18" t="s">
        <v>3229</v>
      </c>
      <c r="C2615" s="18" t="s">
        <v>103</v>
      </c>
      <c r="D2615" s="19">
        <v>22</v>
      </c>
      <c r="E2615" s="19">
        <v>34</v>
      </c>
      <c r="F2615" s="19">
        <v>5</v>
      </c>
      <c r="G2615" s="19">
        <v>1</v>
      </c>
      <c r="H2615" s="19">
        <v>3</v>
      </c>
      <c r="I2615" s="19">
        <v>1</v>
      </c>
      <c r="J2615" s="19">
        <v>5</v>
      </c>
      <c r="K2615" s="20">
        <f>ROUND(1+(SUMPRODUCT(INDEX(CachTinhDiem!$B$8:$E$11,MATCH($B2615,CachTinhDiem!$A$8:$A$11,0),0),$G2615:$J2615)-1)*9/4,1)</f>
        <v>5.0999999999999996</v>
      </c>
      <c r="L2615" s="20">
        <f>ROUND(1+(INDEX(CachTinhDiem!$B$15:$E$20,MATCH($C2615,CachTinhDiem!$A$15:$A$20,0),MATCH($B2615,CachTinhDiem!$B$14:$E$14,0))-1)*9/4,1)</f>
        <v>7.8</v>
      </c>
      <c r="M2615" s="19">
        <f t="shared" si="40"/>
        <v>17</v>
      </c>
      <c r="N2615" s="23">
        <f>MAX(0,1-M2615*CachTinhDiem!$B$25)</f>
        <v>0</v>
      </c>
      <c r="O2615" s="20">
        <f>ROUND((CachTinhDiem!$B$23*K2615+CachTinhDiem!$B$24*L2615)*N2615,1)</f>
        <v>0</v>
      </c>
      <c r="P2615" s="19" t="s">
        <v>3227</v>
      </c>
    </row>
    <row r="2616" spans="1:16" ht="15" customHeight="1" x14ac:dyDescent="0.35">
      <c r="A2616" s="18" t="s">
        <v>2720</v>
      </c>
      <c r="B2616" s="18" t="s">
        <v>3229</v>
      </c>
      <c r="C2616" s="18" t="s">
        <v>90</v>
      </c>
      <c r="D2616" s="19">
        <v>5</v>
      </c>
      <c r="E2616" s="19">
        <v>20</v>
      </c>
      <c r="F2616" s="19">
        <v>10</v>
      </c>
      <c r="G2616" s="19">
        <v>4</v>
      </c>
      <c r="H2616" s="19">
        <v>1</v>
      </c>
      <c r="I2616" s="19">
        <v>4</v>
      </c>
      <c r="J2616" s="19">
        <v>4</v>
      </c>
      <c r="K2616" s="20">
        <f>ROUND(1+(SUMPRODUCT(INDEX(CachTinhDiem!$B$8:$E$11,MATCH($B2616,CachTinhDiem!$A$8:$A$11,0),0),$G2616:$J2616)-1)*9/4,1)</f>
        <v>5.7</v>
      </c>
      <c r="L2616" s="20">
        <f>ROUND(1+(INDEX(CachTinhDiem!$B$15:$E$20,MATCH($C2616,CachTinhDiem!$A$15:$A$20,0),MATCH($B2616,CachTinhDiem!$B$14:$E$14,0))-1)*9/4,1)</f>
        <v>7.8</v>
      </c>
      <c r="M2616" s="19">
        <f t="shared" si="40"/>
        <v>0</v>
      </c>
      <c r="N2616" s="23">
        <f>MAX(0,1-M2616*CachTinhDiem!$B$25)</f>
        <v>1</v>
      </c>
      <c r="O2616" s="20">
        <f>ROUND((CachTinhDiem!$B$23*K2616+CachTinhDiem!$B$24*L2616)*N2616,1)</f>
        <v>6.3</v>
      </c>
      <c r="P2616" s="19" t="s">
        <v>3227</v>
      </c>
    </row>
    <row r="2617" spans="1:16" ht="15" customHeight="1" x14ac:dyDescent="0.35">
      <c r="A2617" s="18" t="s">
        <v>2640</v>
      </c>
      <c r="B2617" s="18" t="s">
        <v>3224</v>
      </c>
      <c r="C2617" s="18" t="s">
        <v>138</v>
      </c>
      <c r="D2617" s="19">
        <v>6</v>
      </c>
      <c r="E2617" s="19">
        <v>40</v>
      </c>
      <c r="F2617" s="19">
        <v>13</v>
      </c>
      <c r="G2617" s="19">
        <v>3</v>
      </c>
      <c r="H2617" s="19">
        <v>5</v>
      </c>
      <c r="I2617" s="19">
        <v>5</v>
      </c>
      <c r="J2617" s="19">
        <v>2</v>
      </c>
      <c r="K2617" s="20">
        <f>ROUND(1+(SUMPRODUCT(INDEX(CachTinhDiem!$B$8:$E$11,MATCH($B2617,CachTinhDiem!$A$8:$A$11,0),0),$G2617:$J2617)-1)*9/4,1)</f>
        <v>8.4</v>
      </c>
      <c r="L2617" s="20">
        <f>ROUND(1+(INDEX(CachTinhDiem!$B$15:$E$20,MATCH($C2617,CachTinhDiem!$A$15:$A$20,0),MATCH($B2617,CachTinhDiem!$B$14:$E$14,0))-1)*9/4,1)</f>
        <v>10</v>
      </c>
      <c r="M2617" s="19">
        <f t="shared" si="40"/>
        <v>0</v>
      </c>
      <c r="N2617" s="23">
        <f>MAX(0,1-M2617*CachTinhDiem!$B$25)</f>
        <v>1</v>
      </c>
      <c r="O2617" s="20">
        <f>ROUND((CachTinhDiem!$B$23*K2617+CachTinhDiem!$B$24*L2617)*N2617,1)</f>
        <v>8.9</v>
      </c>
      <c r="P2617" s="19" t="s">
        <v>3227</v>
      </c>
    </row>
    <row r="2618" spans="1:16" ht="15" customHeight="1" x14ac:dyDescent="0.35">
      <c r="A2618" s="18" t="s">
        <v>1693</v>
      </c>
      <c r="B2618" s="18" t="s">
        <v>3228</v>
      </c>
      <c r="C2618" s="18" t="s">
        <v>138</v>
      </c>
      <c r="D2618" s="19">
        <v>9</v>
      </c>
      <c r="E2618" s="19">
        <v>27</v>
      </c>
      <c r="F2618" s="19">
        <v>13</v>
      </c>
      <c r="G2618" s="19">
        <v>4</v>
      </c>
      <c r="H2618" s="19">
        <v>2</v>
      </c>
      <c r="I2618" s="19">
        <v>4</v>
      </c>
      <c r="J2618" s="19">
        <v>2</v>
      </c>
      <c r="K2618" s="20">
        <f>ROUND(1+(SUMPRODUCT(INDEX(CachTinhDiem!$B$8:$E$11,MATCH($B2618,CachTinhDiem!$A$8:$A$11,0),0),$G2618:$J2618)-1)*9/4,1)</f>
        <v>4.2</v>
      </c>
      <c r="L2618" s="20">
        <f>ROUND(1+(INDEX(CachTinhDiem!$B$15:$E$20,MATCH($C2618,CachTinhDiem!$A$15:$A$20,0),MATCH($B2618,CachTinhDiem!$B$14:$E$14,0))-1)*9/4,1)</f>
        <v>1</v>
      </c>
      <c r="M2618" s="19">
        <f t="shared" si="40"/>
        <v>0</v>
      </c>
      <c r="N2618" s="23">
        <f>MAX(0,1-M2618*CachTinhDiem!$B$25)</f>
        <v>1</v>
      </c>
      <c r="O2618" s="20">
        <f>ROUND((CachTinhDiem!$B$23*K2618+CachTinhDiem!$B$24*L2618)*N2618,1)</f>
        <v>3.2</v>
      </c>
      <c r="P2618" s="19" t="s">
        <v>3227</v>
      </c>
    </row>
    <row r="2619" spans="1:16" ht="15" customHeight="1" x14ac:dyDescent="0.35">
      <c r="A2619" s="18" t="s">
        <v>2915</v>
      </c>
      <c r="B2619" s="18" t="s">
        <v>3224</v>
      </c>
      <c r="C2619" s="18" t="s">
        <v>150</v>
      </c>
      <c r="D2619" s="19">
        <v>5</v>
      </c>
      <c r="E2619" s="19">
        <v>16</v>
      </c>
      <c r="F2619" s="19">
        <v>27</v>
      </c>
      <c r="G2619" s="19">
        <v>4</v>
      </c>
      <c r="H2619" s="19">
        <v>1</v>
      </c>
      <c r="I2619" s="19">
        <v>2</v>
      </c>
      <c r="J2619" s="19">
        <v>4</v>
      </c>
      <c r="K2619" s="20">
        <f>ROUND(1+(SUMPRODUCT(INDEX(CachTinhDiem!$B$8:$E$11,MATCH($B2619,CachTinhDiem!$A$8:$A$11,0),0),$G2619:$J2619)-1)*9/4,1)</f>
        <v>4.2</v>
      </c>
      <c r="L2619" s="20">
        <f>ROUND(1+(INDEX(CachTinhDiem!$B$15:$E$20,MATCH($C2619,CachTinhDiem!$A$15:$A$20,0),MATCH($B2619,CachTinhDiem!$B$14:$E$14,0))-1)*9/4,1)</f>
        <v>3.3</v>
      </c>
      <c r="M2619" s="19">
        <f t="shared" si="40"/>
        <v>11</v>
      </c>
      <c r="N2619" s="23">
        <f>MAX(0,1-M2619*CachTinhDiem!$B$25)</f>
        <v>0</v>
      </c>
      <c r="O2619" s="20">
        <f>ROUND((CachTinhDiem!$B$23*K2619+CachTinhDiem!$B$24*L2619)*N2619,1)</f>
        <v>0</v>
      </c>
      <c r="P2619" s="19" t="s">
        <v>3227</v>
      </c>
    </row>
    <row r="2620" spans="1:16" ht="15" customHeight="1" x14ac:dyDescent="0.35">
      <c r="A2620" s="18" t="s">
        <v>1920</v>
      </c>
      <c r="B2620" s="18" t="s">
        <v>3226</v>
      </c>
      <c r="C2620" s="18" t="s">
        <v>115</v>
      </c>
      <c r="D2620" s="19">
        <v>26</v>
      </c>
      <c r="E2620" s="19">
        <v>39</v>
      </c>
      <c r="F2620" s="19">
        <v>6</v>
      </c>
      <c r="G2620" s="19">
        <v>1</v>
      </c>
      <c r="H2620" s="19">
        <v>5</v>
      </c>
      <c r="I2620" s="19">
        <v>3</v>
      </c>
      <c r="J2620" s="19">
        <v>2</v>
      </c>
      <c r="K2620" s="20">
        <f>ROUND(1+(SUMPRODUCT(INDEX(CachTinhDiem!$B$8:$E$11,MATCH($B2620,CachTinhDiem!$A$8:$A$11,0),0),$G2620:$J2620)-1)*9/4,1)</f>
        <v>6.4</v>
      </c>
      <c r="L2620" s="20">
        <f>ROUND(1+(INDEX(CachTinhDiem!$B$15:$E$20,MATCH($C2620,CachTinhDiem!$A$15:$A$20,0),MATCH($B2620,CachTinhDiem!$B$14:$E$14,0))-1)*9/4,1)</f>
        <v>10</v>
      </c>
      <c r="M2620" s="19">
        <f t="shared" si="40"/>
        <v>20</v>
      </c>
      <c r="N2620" s="23">
        <f>MAX(0,1-M2620*CachTinhDiem!$B$25)</f>
        <v>0</v>
      </c>
      <c r="O2620" s="20">
        <f>ROUND((CachTinhDiem!$B$23*K2620+CachTinhDiem!$B$24*L2620)*N2620,1)</f>
        <v>0</v>
      </c>
      <c r="P2620" s="19" t="s">
        <v>3227</v>
      </c>
    </row>
    <row r="2621" spans="1:16" ht="15" customHeight="1" x14ac:dyDescent="0.35">
      <c r="A2621" s="18" t="s">
        <v>1259</v>
      </c>
      <c r="B2621" s="18" t="s">
        <v>3228</v>
      </c>
      <c r="C2621" s="18" t="s">
        <v>138</v>
      </c>
      <c r="D2621" s="19">
        <v>12</v>
      </c>
      <c r="E2621" s="19">
        <v>25</v>
      </c>
      <c r="F2621" s="19">
        <v>38</v>
      </c>
      <c r="G2621" s="19">
        <v>2</v>
      </c>
      <c r="H2621" s="19">
        <v>3</v>
      </c>
      <c r="I2621" s="19">
        <v>5</v>
      </c>
      <c r="J2621" s="19">
        <v>4</v>
      </c>
      <c r="K2621" s="20">
        <f>ROUND(1+(SUMPRODUCT(INDEX(CachTinhDiem!$B$8:$E$11,MATCH($B2621,CachTinhDiem!$A$8:$A$11,0),0),$G2621:$J2621)-1)*9/4,1)</f>
        <v>7.8</v>
      </c>
      <c r="L2621" s="20">
        <f>ROUND(1+(INDEX(CachTinhDiem!$B$15:$E$20,MATCH($C2621,CachTinhDiem!$A$15:$A$20,0),MATCH($B2621,CachTinhDiem!$B$14:$E$14,0))-1)*9/4,1)</f>
        <v>1</v>
      </c>
      <c r="M2621" s="19">
        <f t="shared" si="40"/>
        <v>13</v>
      </c>
      <c r="N2621" s="23">
        <f>MAX(0,1-M2621*CachTinhDiem!$B$25)</f>
        <v>0</v>
      </c>
      <c r="O2621" s="20">
        <f>ROUND((CachTinhDiem!$B$23*K2621+CachTinhDiem!$B$24*L2621)*N2621,1)</f>
        <v>0</v>
      </c>
      <c r="P2621" s="19" t="s">
        <v>3227</v>
      </c>
    </row>
    <row r="2622" spans="1:16" ht="15" customHeight="1" x14ac:dyDescent="0.35">
      <c r="A2622" s="18" t="s">
        <v>1757</v>
      </c>
      <c r="B2622" s="18" t="s">
        <v>3228</v>
      </c>
      <c r="C2622" s="18" t="s">
        <v>90</v>
      </c>
      <c r="D2622" s="19">
        <v>6</v>
      </c>
      <c r="E2622" s="19">
        <v>20</v>
      </c>
      <c r="F2622" s="19">
        <v>34</v>
      </c>
      <c r="G2622" s="19">
        <v>4</v>
      </c>
      <c r="H2622" s="19">
        <v>1</v>
      </c>
      <c r="I2622" s="19">
        <v>3</v>
      </c>
      <c r="J2622" s="19">
        <v>2</v>
      </c>
      <c r="K2622" s="20">
        <f>ROUND(1+(SUMPRODUCT(INDEX(CachTinhDiem!$B$8:$E$11,MATCH($B2622,CachTinhDiem!$A$8:$A$11,0),0),$G2622:$J2622)-1)*9/4,1)</f>
        <v>3.3</v>
      </c>
      <c r="L2622" s="20">
        <f>ROUND(1+(INDEX(CachTinhDiem!$B$15:$E$20,MATCH($C2622,CachTinhDiem!$A$15:$A$20,0),MATCH($B2622,CachTinhDiem!$B$14:$E$14,0))-1)*9/4,1)</f>
        <v>3.3</v>
      </c>
      <c r="M2622" s="19">
        <f t="shared" si="40"/>
        <v>14</v>
      </c>
      <c r="N2622" s="23">
        <f>MAX(0,1-M2622*CachTinhDiem!$B$25)</f>
        <v>0</v>
      </c>
      <c r="O2622" s="20">
        <f>ROUND((CachTinhDiem!$B$23*K2622+CachTinhDiem!$B$24*L2622)*N2622,1)</f>
        <v>0</v>
      </c>
      <c r="P2622" s="19" t="s">
        <v>3227</v>
      </c>
    </row>
    <row r="2623" spans="1:16" ht="15" customHeight="1" x14ac:dyDescent="0.35">
      <c r="A2623" s="18" t="s">
        <v>2730</v>
      </c>
      <c r="B2623" s="18" t="s">
        <v>3226</v>
      </c>
      <c r="C2623" s="18" t="s">
        <v>90</v>
      </c>
      <c r="D2623" s="19">
        <v>6</v>
      </c>
      <c r="E2623" s="19">
        <v>40</v>
      </c>
      <c r="F2623" s="19">
        <v>23</v>
      </c>
      <c r="G2623" s="19">
        <v>3</v>
      </c>
      <c r="H2623" s="19">
        <v>5</v>
      </c>
      <c r="I2623" s="19">
        <v>4</v>
      </c>
      <c r="J2623" s="19">
        <v>3</v>
      </c>
      <c r="K2623" s="20">
        <f>ROUND(1+(SUMPRODUCT(INDEX(CachTinhDiem!$B$8:$E$11,MATCH($B2623,CachTinhDiem!$A$8:$A$11,0),0),$G2623:$J2623)-1)*9/4,1)</f>
        <v>8</v>
      </c>
      <c r="L2623" s="20">
        <f>ROUND(1+(INDEX(CachTinhDiem!$B$15:$E$20,MATCH($C2623,CachTinhDiem!$A$15:$A$20,0),MATCH($B2623,CachTinhDiem!$B$14:$E$14,0))-1)*9/4,1)</f>
        <v>7.8</v>
      </c>
      <c r="M2623" s="19">
        <f t="shared" si="40"/>
        <v>0</v>
      </c>
      <c r="N2623" s="23">
        <f>MAX(0,1-M2623*CachTinhDiem!$B$25)</f>
        <v>1</v>
      </c>
      <c r="O2623" s="20">
        <f>ROUND((CachTinhDiem!$B$23*K2623+CachTinhDiem!$B$24*L2623)*N2623,1)</f>
        <v>7.9</v>
      </c>
      <c r="P2623" s="19" t="s">
        <v>3227</v>
      </c>
    </row>
    <row r="2624" spans="1:16" ht="15" customHeight="1" x14ac:dyDescent="0.35">
      <c r="A2624" s="18" t="s">
        <v>666</v>
      </c>
      <c r="B2624" s="18" t="s">
        <v>3228</v>
      </c>
      <c r="C2624" s="18" t="s">
        <v>110</v>
      </c>
      <c r="D2624" s="19">
        <v>18</v>
      </c>
      <c r="E2624" s="19">
        <v>35</v>
      </c>
      <c r="F2624" s="19">
        <v>40</v>
      </c>
      <c r="G2624" s="19">
        <v>2</v>
      </c>
      <c r="H2624" s="19">
        <v>4</v>
      </c>
      <c r="I2624" s="19">
        <v>2</v>
      </c>
      <c r="J2624" s="19">
        <v>5</v>
      </c>
      <c r="K2624" s="20">
        <f>ROUND(1+(SUMPRODUCT(INDEX(CachTinhDiem!$B$8:$E$11,MATCH($B2624,CachTinhDiem!$A$8:$A$11,0),0),$G2624:$J2624)-1)*9/4,1)</f>
        <v>8.1999999999999993</v>
      </c>
      <c r="L2624" s="20">
        <f>ROUND(1+(INDEX(CachTinhDiem!$B$15:$E$20,MATCH($C2624,CachTinhDiem!$A$15:$A$20,0),MATCH($B2624,CachTinhDiem!$B$14:$E$14,0))-1)*9/4,1)</f>
        <v>7.8</v>
      </c>
      <c r="M2624" s="19">
        <f t="shared" si="40"/>
        <v>5</v>
      </c>
      <c r="N2624" s="23">
        <f>MAX(0,1-M2624*CachTinhDiem!$B$25)</f>
        <v>0.5</v>
      </c>
      <c r="O2624" s="20">
        <f>ROUND((CachTinhDiem!$B$23*K2624+CachTinhDiem!$B$24*L2624)*N2624,1)</f>
        <v>4</v>
      </c>
      <c r="P2624" s="19" t="s">
        <v>3227</v>
      </c>
    </row>
    <row r="2625" spans="1:16" ht="15" customHeight="1" x14ac:dyDescent="0.35">
      <c r="A2625" s="18" t="s">
        <v>733</v>
      </c>
      <c r="B2625" s="18" t="s">
        <v>3228</v>
      </c>
      <c r="C2625" s="18" t="s">
        <v>115</v>
      </c>
      <c r="D2625" s="19">
        <v>7</v>
      </c>
      <c r="E2625" s="19">
        <v>22</v>
      </c>
      <c r="F2625" s="19">
        <v>11</v>
      </c>
      <c r="G2625" s="19">
        <v>4</v>
      </c>
      <c r="H2625" s="19">
        <v>2</v>
      </c>
      <c r="I2625" s="19">
        <v>4</v>
      </c>
      <c r="J2625" s="19">
        <v>2</v>
      </c>
      <c r="K2625" s="20">
        <f>ROUND(1+(SUMPRODUCT(INDEX(CachTinhDiem!$B$8:$E$11,MATCH($B2625,CachTinhDiem!$A$8:$A$11,0),0),$G2625:$J2625)-1)*9/4,1)</f>
        <v>4.2</v>
      </c>
      <c r="L2625" s="20">
        <f>ROUND(1+(INDEX(CachTinhDiem!$B$15:$E$20,MATCH($C2625,CachTinhDiem!$A$15:$A$20,0),MATCH($B2625,CachTinhDiem!$B$14:$E$14,0))-1)*9/4,1)</f>
        <v>5.5</v>
      </c>
      <c r="M2625" s="19">
        <f t="shared" si="40"/>
        <v>0</v>
      </c>
      <c r="N2625" s="23">
        <f>MAX(0,1-M2625*CachTinhDiem!$B$25)</f>
        <v>1</v>
      </c>
      <c r="O2625" s="20">
        <f>ROUND((CachTinhDiem!$B$23*K2625+CachTinhDiem!$B$24*L2625)*N2625,1)</f>
        <v>4.5999999999999996</v>
      </c>
      <c r="P2625" s="19" t="s">
        <v>3227</v>
      </c>
    </row>
    <row r="2626" spans="1:16" ht="15" customHeight="1" x14ac:dyDescent="0.35">
      <c r="A2626" s="18" t="s">
        <v>2781</v>
      </c>
      <c r="B2626" s="18" t="s">
        <v>3224</v>
      </c>
      <c r="C2626" s="18" t="s">
        <v>115</v>
      </c>
      <c r="D2626" s="19">
        <v>18</v>
      </c>
      <c r="E2626" s="19">
        <v>37</v>
      </c>
      <c r="F2626" s="19">
        <v>20</v>
      </c>
      <c r="G2626" s="19">
        <v>2</v>
      </c>
      <c r="H2626" s="19">
        <v>4</v>
      </c>
      <c r="I2626" s="19">
        <v>3</v>
      </c>
      <c r="J2626" s="19">
        <v>3</v>
      </c>
      <c r="K2626" s="20">
        <f>ROUND(1+(SUMPRODUCT(INDEX(CachTinhDiem!$B$8:$E$11,MATCH($B2626,CachTinhDiem!$A$8:$A$11,0),0),$G2626:$J2626)-1)*9/4,1)</f>
        <v>5.5</v>
      </c>
      <c r="L2626" s="20">
        <f>ROUND(1+(INDEX(CachTinhDiem!$B$15:$E$20,MATCH($C2626,CachTinhDiem!$A$15:$A$20,0),MATCH($B2626,CachTinhDiem!$B$14:$E$14,0))-1)*9/4,1)</f>
        <v>7.8</v>
      </c>
      <c r="M2626" s="19">
        <f t="shared" ref="M2626:M2689" si="41">MAX(0,$D2626-$F2626,$F2626-$E2626)</f>
        <v>0</v>
      </c>
      <c r="N2626" s="23">
        <f>MAX(0,1-M2626*CachTinhDiem!$B$25)</f>
        <v>1</v>
      </c>
      <c r="O2626" s="20">
        <f>ROUND((CachTinhDiem!$B$23*K2626+CachTinhDiem!$B$24*L2626)*N2626,1)</f>
        <v>6.2</v>
      </c>
      <c r="P2626" s="19" t="s">
        <v>3225</v>
      </c>
    </row>
    <row r="2627" spans="1:16" ht="15" customHeight="1" x14ac:dyDescent="0.35">
      <c r="A2627" s="18" t="s">
        <v>3170</v>
      </c>
      <c r="B2627" s="18" t="s">
        <v>3224</v>
      </c>
      <c r="C2627" s="18" t="s">
        <v>115</v>
      </c>
      <c r="D2627" s="19">
        <v>21</v>
      </c>
      <c r="E2627" s="19">
        <v>40</v>
      </c>
      <c r="F2627" s="19">
        <v>14</v>
      </c>
      <c r="G2627" s="19">
        <v>2</v>
      </c>
      <c r="H2627" s="19">
        <v>4</v>
      </c>
      <c r="I2627" s="19">
        <v>4</v>
      </c>
      <c r="J2627" s="19">
        <v>3</v>
      </c>
      <c r="K2627" s="20">
        <f>ROUND(1+(SUMPRODUCT(INDEX(CachTinhDiem!$B$8:$E$11,MATCH($B2627,CachTinhDiem!$A$8:$A$11,0),0),$G2627:$J2627)-1)*9/4,1)</f>
        <v>6.6</v>
      </c>
      <c r="L2627" s="20">
        <f>ROUND(1+(INDEX(CachTinhDiem!$B$15:$E$20,MATCH($C2627,CachTinhDiem!$A$15:$A$20,0),MATCH($B2627,CachTinhDiem!$B$14:$E$14,0))-1)*9/4,1)</f>
        <v>7.8</v>
      </c>
      <c r="M2627" s="19">
        <f t="shared" si="41"/>
        <v>7</v>
      </c>
      <c r="N2627" s="23">
        <f>MAX(0,1-M2627*CachTinhDiem!$B$25)</f>
        <v>0.29999999999999993</v>
      </c>
      <c r="O2627" s="20">
        <f>ROUND((CachTinhDiem!$B$23*K2627+CachTinhDiem!$B$24*L2627)*N2627,1)</f>
        <v>2.1</v>
      </c>
      <c r="P2627" s="19" t="s">
        <v>3227</v>
      </c>
    </row>
    <row r="2628" spans="1:16" ht="15" customHeight="1" x14ac:dyDescent="0.35">
      <c r="A2628" s="18" t="s">
        <v>924</v>
      </c>
      <c r="B2628" s="18" t="s">
        <v>3226</v>
      </c>
      <c r="C2628" s="18" t="s">
        <v>115</v>
      </c>
      <c r="D2628" s="19">
        <v>19</v>
      </c>
      <c r="E2628" s="19">
        <v>35</v>
      </c>
      <c r="F2628" s="19">
        <v>38</v>
      </c>
      <c r="G2628" s="19">
        <v>2</v>
      </c>
      <c r="H2628" s="19">
        <v>4</v>
      </c>
      <c r="I2628" s="19">
        <v>3</v>
      </c>
      <c r="J2628" s="19">
        <v>3</v>
      </c>
      <c r="K2628" s="20">
        <f>ROUND(1+(SUMPRODUCT(INDEX(CachTinhDiem!$B$8:$E$11,MATCH($B2628,CachTinhDiem!$A$8:$A$11,0),0),$G2628:$J2628)-1)*9/4,1)</f>
        <v>6.2</v>
      </c>
      <c r="L2628" s="20">
        <f>ROUND(1+(INDEX(CachTinhDiem!$B$15:$E$20,MATCH($C2628,CachTinhDiem!$A$15:$A$20,0),MATCH($B2628,CachTinhDiem!$B$14:$E$14,0))-1)*9/4,1)</f>
        <v>10</v>
      </c>
      <c r="M2628" s="19">
        <f t="shared" si="41"/>
        <v>3</v>
      </c>
      <c r="N2628" s="23">
        <f>MAX(0,1-M2628*CachTinhDiem!$B$25)</f>
        <v>0.7</v>
      </c>
      <c r="O2628" s="20">
        <f>ROUND((CachTinhDiem!$B$23*K2628+CachTinhDiem!$B$24*L2628)*N2628,1)</f>
        <v>5.0999999999999996</v>
      </c>
      <c r="P2628" s="19" t="s">
        <v>3227</v>
      </c>
    </row>
    <row r="2629" spans="1:16" ht="15" customHeight="1" x14ac:dyDescent="0.35">
      <c r="A2629" s="18" t="s">
        <v>1527</v>
      </c>
      <c r="B2629" s="18" t="s">
        <v>3229</v>
      </c>
      <c r="C2629" s="18" t="s">
        <v>150</v>
      </c>
      <c r="D2629" s="19">
        <v>12</v>
      </c>
      <c r="E2629" s="19">
        <v>31</v>
      </c>
      <c r="F2629" s="19">
        <v>32</v>
      </c>
      <c r="G2629" s="19">
        <v>3</v>
      </c>
      <c r="H2629" s="19">
        <v>3</v>
      </c>
      <c r="I2629" s="19">
        <v>5</v>
      </c>
      <c r="J2629" s="19">
        <v>3</v>
      </c>
      <c r="K2629" s="20">
        <f>ROUND(1+(SUMPRODUCT(INDEX(CachTinhDiem!$B$8:$E$11,MATCH($B2629,CachTinhDiem!$A$8:$A$11,0),0),$G2629:$J2629)-1)*9/4,1)</f>
        <v>6.9</v>
      </c>
      <c r="L2629" s="20">
        <f>ROUND(1+(INDEX(CachTinhDiem!$B$15:$E$20,MATCH($C2629,CachTinhDiem!$A$15:$A$20,0),MATCH($B2629,CachTinhDiem!$B$14:$E$14,0))-1)*9/4,1)</f>
        <v>7.8</v>
      </c>
      <c r="M2629" s="19">
        <f t="shared" si="41"/>
        <v>1</v>
      </c>
      <c r="N2629" s="23">
        <f>MAX(0,1-M2629*CachTinhDiem!$B$25)</f>
        <v>0.9</v>
      </c>
      <c r="O2629" s="20">
        <f>ROUND((CachTinhDiem!$B$23*K2629+CachTinhDiem!$B$24*L2629)*N2629,1)</f>
        <v>6.5</v>
      </c>
      <c r="P2629" s="19" t="s">
        <v>3227</v>
      </c>
    </row>
    <row r="2630" spans="1:16" ht="15" customHeight="1" x14ac:dyDescent="0.35">
      <c r="A2630" s="18" t="s">
        <v>1401</v>
      </c>
      <c r="B2630" s="18" t="s">
        <v>3226</v>
      </c>
      <c r="C2630" s="18" t="s">
        <v>90</v>
      </c>
      <c r="D2630" s="19">
        <v>5</v>
      </c>
      <c r="E2630" s="19">
        <v>20</v>
      </c>
      <c r="F2630" s="19">
        <v>38</v>
      </c>
      <c r="G2630" s="19">
        <v>4</v>
      </c>
      <c r="H2630" s="19">
        <v>2</v>
      </c>
      <c r="I2630" s="19">
        <v>2</v>
      </c>
      <c r="J2630" s="19">
        <v>3</v>
      </c>
      <c r="K2630" s="20">
        <f>ROUND(1+(SUMPRODUCT(INDEX(CachTinhDiem!$B$8:$E$11,MATCH($B2630,CachTinhDiem!$A$8:$A$11,0),0),$G2630:$J2630)-1)*9/4,1)</f>
        <v>3.7</v>
      </c>
      <c r="L2630" s="20">
        <f>ROUND(1+(INDEX(CachTinhDiem!$B$15:$E$20,MATCH($C2630,CachTinhDiem!$A$15:$A$20,0),MATCH($B2630,CachTinhDiem!$B$14:$E$14,0))-1)*9/4,1)</f>
        <v>7.8</v>
      </c>
      <c r="M2630" s="19">
        <f t="shared" si="41"/>
        <v>18</v>
      </c>
      <c r="N2630" s="23">
        <f>MAX(0,1-M2630*CachTinhDiem!$B$25)</f>
        <v>0</v>
      </c>
      <c r="O2630" s="20">
        <f>ROUND((CachTinhDiem!$B$23*K2630+CachTinhDiem!$B$24*L2630)*N2630,1)</f>
        <v>0</v>
      </c>
      <c r="P2630" s="19" t="s">
        <v>3225</v>
      </c>
    </row>
    <row r="2631" spans="1:16" ht="15" customHeight="1" x14ac:dyDescent="0.35">
      <c r="A2631" s="18" t="s">
        <v>3192</v>
      </c>
      <c r="B2631" s="18" t="s">
        <v>3224</v>
      </c>
      <c r="C2631" s="18" t="s">
        <v>110</v>
      </c>
      <c r="D2631" s="19">
        <v>22</v>
      </c>
      <c r="E2631" s="19">
        <v>40</v>
      </c>
      <c r="F2631" s="19">
        <v>7</v>
      </c>
      <c r="G2631" s="19">
        <v>2</v>
      </c>
      <c r="H2631" s="19">
        <v>4</v>
      </c>
      <c r="I2631" s="19">
        <v>3</v>
      </c>
      <c r="J2631" s="19">
        <v>4</v>
      </c>
      <c r="K2631" s="20">
        <f>ROUND(1+(SUMPRODUCT(INDEX(CachTinhDiem!$B$8:$E$11,MATCH($B2631,CachTinhDiem!$A$8:$A$11,0),0),$G2631:$J2631)-1)*9/4,1)</f>
        <v>5.7</v>
      </c>
      <c r="L2631" s="20">
        <f>ROUND(1+(INDEX(CachTinhDiem!$B$15:$E$20,MATCH($C2631,CachTinhDiem!$A$15:$A$20,0),MATCH($B2631,CachTinhDiem!$B$14:$E$14,0))-1)*9/4,1)</f>
        <v>5.5</v>
      </c>
      <c r="M2631" s="19">
        <f t="shared" si="41"/>
        <v>15</v>
      </c>
      <c r="N2631" s="23">
        <f>MAX(0,1-M2631*CachTinhDiem!$B$25)</f>
        <v>0</v>
      </c>
      <c r="O2631" s="20">
        <f>ROUND((CachTinhDiem!$B$23*K2631+CachTinhDiem!$B$24*L2631)*N2631,1)</f>
        <v>0</v>
      </c>
      <c r="P2631" s="19" t="s">
        <v>3227</v>
      </c>
    </row>
    <row r="2632" spans="1:16" ht="15" customHeight="1" x14ac:dyDescent="0.35">
      <c r="A2632" s="18" t="s">
        <v>267</v>
      </c>
      <c r="B2632" s="18" t="s">
        <v>3229</v>
      </c>
      <c r="C2632" s="18" t="s">
        <v>110</v>
      </c>
      <c r="D2632" s="19">
        <v>16</v>
      </c>
      <c r="E2632" s="19">
        <v>31</v>
      </c>
      <c r="F2632" s="19">
        <v>6</v>
      </c>
      <c r="G2632" s="19">
        <v>2</v>
      </c>
      <c r="H2632" s="19">
        <v>5</v>
      </c>
      <c r="I2632" s="19">
        <v>4</v>
      </c>
      <c r="J2632" s="19">
        <v>3</v>
      </c>
      <c r="K2632" s="20">
        <f>ROUND(1+(SUMPRODUCT(INDEX(CachTinhDiem!$B$8:$E$11,MATCH($B2632,CachTinhDiem!$A$8:$A$11,0),0),$G2632:$J2632)-1)*9/4,1)</f>
        <v>7.3</v>
      </c>
      <c r="L2632" s="20">
        <f>ROUND(1+(INDEX(CachTinhDiem!$B$15:$E$20,MATCH($C2632,CachTinhDiem!$A$15:$A$20,0),MATCH($B2632,CachTinhDiem!$B$14:$E$14,0))-1)*9/4,1)</f>
        <v>7.8</v>
      </c>
      <c r="M2632" s="19">
        <f t="shared" si="41"/>
        <v>10</v>
      </c>
      <c r="N2632" s="23">
        <f>MAX(0,1-M2632*CachTinhDiem!$B$25)</f>
        <v>0</v>
      </c>
      <c r="O2632" s="20">
        <f>ROUND((CachTinhDiem!$B$23*K2632+CachTinhDiem!$B$24*L2632)*N2632,1)</f>
        <v>0</v>
      </c>
      <c r="P2632" s="19" t="s">
        <v>3227</v>
      </c>
    </row>
    <row r="2633" spans="1:16" ht="15" customHeight="1" x14ac:dyDescent="0.35">
      <c r="A2633" s="18" t="s">
        <v>377</v>
      </c>
      <c r="B2633" s="18" t="s">
        <v>3226</v>
      </c>
      <c r="C2633" s="18" t="s">
        <v>150</v>
      </c>
      <c r="D2633" s="19">
        <v>6</v>
      </c>
      <c r="E2633" s="19">
        <v>19</v>
      </c>
      <c r="F2633" s="19">
        <v>29</v>
      </c>
      <c r="G2633" s="19">
        <v>4</v>
      </c>
      <c r="H2633" s="19">
        <v>2</v>
      </c>
      <c r="I2633" s="19">
        <v>3</v>
      </c>
      <c r="J2633" s="19">
        <v>2</v>
      </c>
      <c r="K2633" s="20">
        <f>ROUND(1+(SUMPRODUCT(INDEX(CachTinhDiem!$B$8:$E$11,MATCH($B2633,CachTinhDiem!$A$8:$A$11,0),0),$G2633:$J2633)-1)*9/4,1)</f>
        <v>4.4000000000000004</v>
      </c>
      <c r="L2633" s="20">
        <f>ROUND(1+(INDEX(CachTinhDiem!$B$15:$E$20,MATCH($C2633,CachTinhDiem!$A$15:$A$20,0),MATCH($B2633,CachTinhDiem!$B$14:$E$14,0))-1)*9/4,1)</f>
        <v>10</v>
      </c>
      <c r="M2633" s="19">
        <f t="shared" si="41"/>
        <v>10</v>
      </c>
      <c r="N2633" s="23">
        <f>MAX(0,1-M2633*CachTinhDiem!$B$25)</f>
        <v>0</v>
      </c>
      <c r="O2633" s="20">
        <f>ROUND((CachTinhDiem!$B$23*K2633+CachTinhDiem!$B$24*L2633)*N2633,1)</f>
        <v>0</v>
      </c>
      <c r="P2633" s="19" t="s">
        <v>3227</v>
      </c>
    </row>
    <row r="2634" spans="1:16" ht="15" customHeight="1" x14ac:dyDescent="0.35">
      <c r="A2634" s="18" t="s">
        <v>2959</v>
      </c>
      <c r="B2634" s="18" t="s">
        <v>3226</v>
      </c>
      <c r="C2634" s="18" t="s">
        <v>115</v>
      </c>
      <c r="D2634" s="19">
        <v>5</v>
      </c>
      <c r="E2634" s="19">
        <v>10</v>
      </c>
      <c r="F2634" s="19">
        <v>32</v>
      </c>
      <c r="G2634" s="19">
        <v>4</v>
      </c>
      <c r="H2634" s="19">
        <v>2</v>
      </c>
      <c r="I2634" s="19">
        <v>2</v>
      </c>
      <c r="J2634" s="19">
        <v>1</v>
      </c>
      <c r="K2634" s="20">
        <f>ROUND(1+(SUMPRODUCT(INDEX(CachTinhDiem!$B$8:$E$11,MATCH($B2634,CachTinhDiem!$A$8:$A$11,0),0),$G2634:$J2634)-1)*9/4,1)</f>
        <v>2.8</v>
      </c>
      <c r="L2634" s="20">
        <f>ROUND(1+(INDEX(CachTinhDiem!$B$15:$E$20,MATCH($C2634,CachTinhDiem!$A$15:$A$20,0),MATCH($B2634,CachTinhDiem!$B$14:$E$14,0))-1)*9/4,1)</f>
        <v>10</v>
      </c>
      <c r="M2634" s="19">
        <f t="shared" si="41"/>
        <v>22</v>
      </c>
      <c r="N2634" s="23">
        <f>MAX(0,1-M2634*CachTinhDiem!$B$25)</f>
        <v>0</v>
      </c>
      <c r="O2634" s="20">
        <f>ROUND((CachTinhDiem!$B$23*K2634+CachTinhDiem!$B$24*L2634)*N2634,1)</f>
        <v>0</v>
      </c>
      <c r="P2634" s="19" t="s">
        <v>3225</v>
      </c>
    </row>
    <row r="2635" spans="1:16" ht="15" customHeight="1" x14ac:dyDescent="0.35">
      <c r="A2635" s="18" t="s">
        <v>2279</v>
      </c>
      <c r="B2635" s="18" t="s">
        <v>3226</v>
      </c>
      <c r="C2635" s="18" t="s">
        <v>103</v>
      </c>
      <c r="D2635" s="19">
        <v>15</v>
      </c>
      <c r="E2635" s="19">
        <v>33</v>
      </c>
      <c r="F2635" s="19">
        <v>28</v>
      </c>
      <c r="G2635" s="19">
        <v>3</v>
      </c>
      <c r="H2635" s="19">
        <v>2</v>
      </c>
      <c r="I2635" s="19">
        <v>3</v>
      </c>
      <c r="J2635" s="19">
        <v>4</v>
      </c>
      <c r="K2635" s="20">
        <f>ROUND(1+(SUMPRODUCT(INDEX(CachTinhDiem!$B$8:$E$11,MATCH($B2635,CachTinhDiem!$A$8:$A$11,0),0),$G2635:$J2635)-1)*9/4,1)</f>
        <v>5.3</v>
      </c>
      <c r="L2635" s="20">
        <f>ROUND(1+(INDEX(CachTinhDiem!$B$15:$E$20,MATCH($C2635,CachTinhDiem!$A$15:$A$20,0),MATCH($B2635,CachTinhDiem!$B$14:$E$14,0))-1)*9/4,1)</f>
        <v>3.3</v>
      </c>
      <c r="M2635" s="19">
        <f t="shared" si="41"/>
        <v>0</v>
      </c>
      <c r="N2635" s="23">
        <f>MAX(0,1-M2635*CachTinhDiem!$B$25)</f>
        <v>1</v>
      </c>
      <c r="O2635" s="20">
        <f>ROUND((CachTinhDiem!$B$23*K2635+CachTinhDiem!$B$24*L2635)*N2635,1)</f>
        <v>4.7</v>
      </c>
      <c r="P2635" s="19" t="s">
        <v>3227</v>
      </c>
    </row>
    <row r="2636" spans="1:16" ht="15" customHeight="1" x14ac:dyDescent="0.35">
      <c r="A2636" s="18" t="s">
        <v>2763</v>
      </c>
      <c r="B2636" s="18" t="s">
        <v>3229</v>
      </c>
      <c r="C2636" s="18" t="s">
        <v>103</v>
      </c>
      <c r="D2636" s="19">
        <v>7</v>
      </c>
      <c r="E2636" s="19">
        <v>32</v>
      </c>
      <c r="F2636" s="19">
        <v>27</v>
      </c>
      <c r="G2636" s="19">
        <v>4</v>
      </c>
      <c r="H2636" s="19">
        <v>1</v>
      </c>
      <c r="I2636" s="19">
        <v>2</v>
      </c>
      <c r="J2636" s="19">
        <v>5</v>
      </c>
      <c r="K2636" s="20">
        <f>ROUND(1+(SUMPRODUCT(INDEX(CachTinhDiem!$B$8:$E$11,MATCH($B2636,CachTinhDiem!$A$8:$A$11,0),0),$G2636:$J2636)-1)*9/4,1)</f>
        <v>5.0999999999999996</v>
      </c>
      <c r="L2636" s="20">
        <f>ROUND(1+(INDEX(CachTinhDiem!$B$15:$E$20,MATCH($C2636,CachTinhDiem!$A$15:$A$20,0),MATCH($B2636,CachTinhDiem!$B$14:$E$14,0))-1)*9/4,1)</f>
        <v>7.8</v>
      </c>
      <c r="M2636" s="19">
        <f t="shared" si="41"/>
        <v>0</v>
      </c>
      <c r="N2636" s="23">
        <f>MAX(0,1-M2636*CachTinhDiem!$B$25)</f>
        <v>1</v>
      </c>
      <c r="O2636" s="20">
        <f>ROUND((CachTinhDiem!$B$23*K2636+CachTinhDiem!$B$24*L2636)*N2636,1)</f>
        <v>5.9</v>
      </c>
      <c r="P2636" s="19" t="s">
        <v>3225</v>
      </c>
    </row>
    <row r="2637" spans="1:16" ht="15" customHeight="1" x14ac:dyDescent="0.35">
      <c r="A2637" s="18" t="s">
        <v>2610</v>
      </c>
      <c r="B2637" s="18" t="s">
        <v>3224</v>
      </c>
      <c r="C2637" s="18" t="s">
        <v>115</v>
      </c>
      <c r="D2637" s="19">
        <v>12</v>
      </c>
      <c r="E2637" s="19">
        <v>35</v>
      </c>
      <c r="F2637" s="19">
        <v>34</v>
      </c>
      <c r="G2637" s="19">
        <v>3</v>
      </c>
      <c r="H2637" s="19">
        <v>2</v>
      </c>
      <c r="I2637" s="19">
        <v>4</v>
      </c>
      <c r="J2637" s="19">
        <v>3</v>
      </c>
      <c r="K2637" s="20">
        <f>ROUND(1+(SUMPRODUCT(INDEX(CachTinhDiem!$B$8:$E$11,MATCH($B2637,CachTinhDiem!$A$8:$A$11,0),0),$G2637:$J2637)-1)*9/4,1)</f>
        <v>6.2</v>
      </c>
      <c r="L2637" s="20">
        <f>ROUND(1+(INDEX(CachTinhDiem!$B$15:$E$20,MATCH($C2637,CachTinhDiem!$A$15:$A$20,0),MATCH($B2637,CachTinhDiem!$B$14:$E$14,0))-1)*9/4,1)</f>
        <v>7.8</v>
      </c>
      <c r="M2637" s="19">
        <f t="shared" si="41"/>
        <v>0</v>
      </c>
      <c r="N2637" s="23">
        <f>MAX(0,1-M2637*CachTinhDiem!$B$25)</f>
        <v>1</v>
      </c>
      <c r="O2637" s="20">
        <f>ROUND((CachTinhDiem!$B$23*K2637+CachTinhDiem!$B$24*L2637)*N2637,1)</f>
        <v>6.7</v>
      </c>
      <c r="P2637" s="19" t="s">
        <v>3227</v>
      </c>
    </row>
    <row r="2638" spans="1:16" ht="15" customHeight="1" x14ac:dyDescent="0.35">
      <c r="A2638" s="18" t="s">
        <v>814</v>
      </c>
      <c r="B2638" s="18" t="s">
        <v>3228</v>
      </c>
      <c r="C2638" s="18" t="s">
        <v>90</v>
      </c>
      <c r="D2638" s="19">
        <v>8</v>
      </c>
      <c r="E2638" s="19">
        <v>23</v>
      </c>
      <c r="F2638" s="19">
        <v>17</v>
      </c>
      <c r="G2638" s="19">
        <v>4</v>
      </c>
      <c r="H2638" s="19">
        <v>2</v>
      </c>
      <c r="I2638" s="19">
        <v>3</v>
      </c>
      <c r="J2638" s="19">
        <v>2</v>
      </c>
      <c r="K2638" s="20">
        <f>ROUND(1+(SUMPRODUCT(INDEX(CachTinhDiem!$B$8:$E$11,MATCH($B2638,CachTinhDiem!$A$8:$A$11,0),0),$G2638:$J2638)-1)*9/4,1)</f>
        <v>3.7</v>
      </c>
      <c r="L2638" s="20">
        <f>ROUND(1+(INDEX(CachTinhDiem!$B$15:$E$20,MATCH($C2638,CachTinhDiem!$A$15:$A$20,0),MATCH($B2638,CachTinhDiem!$B$14:$E$14,0))-1)*9/4,1)</f>
        <v>3.3</v>
      </c>
      <c r="M2638" s="19">
        <f t="shared" si="41"/>
        <v>0</v>
      </c>
      <c r="N2638" s="23">
        <f>MAX(0,1-M2638*CachTinhDiem!$B$25)</f>
        <v>1</v>
      </c>
      <c r="O2638" s="20">
        <f>ROUND((CachTinhDiem!$B$23*K2638+CachTinhDiem!$B$24*L2638)*N2638,1)</f>
        <v>3.6</v>
      </c>
      <c r="P2638" s="19" t="s">
        <v>3225</v>
      </c>
    </row>
    <row r="2639" spans="1:16" ht="15" customHeight="1" x14ac:dyDescent="0.35">
      <c r="A2639" s="18" t="s">
        <v>2943</v>
      </c>
      <c r="B2639" s="18" t="s">
        <v>3228</v>
      </c>
      <c r="C2639" s="18" t="s">
        <v>115</v>
      </c>
      <c r="D2639" s="19">
        <v>16</v>
      </c>
      <c r="E2639" s="19">
        <v>37</v>
      </c>
      <c r="F2639" s="19">
        <v>36</v>
      </c>
      <c r="G2639" s="19">
        <v>2</v>
      </c>
      <c r="H2639" s="19">
        <v>4</v>
      </c>
      <c r="I2639" s="19">
        <v>4</v>
      </c>
      <c r="J2639" s="19">
        <v>3</v>
      </c>
      <c r="K2639" s="20">
        <f>ROUND(1+(SUMPRODUCT(INDEX(CachTinhDiem!$B$8:$E$11,MATCH($B2639,CachTinhDiem!$A$8:$A$11,0),0),$G2639:$J2639)-1)*9/4,1)</f>
        <v>6.4</v>
      </c>
      <c r="L2639" s="20">
        <f>ROUND(1+(INDEX(CachTinhDiem!$B$15:$E$20,MATCH($C2639,CachTinhDiem!$A$15:$A$20,0),MATCH($B2639,CachTinhDiem!$B$14:$E$14,0))-1)*9/4,1)</f>
        <v>5.5</v>
      </c>
      <c r="M2639" s="19">
        <f t="shared" si="41"/>
        <v>0</v>
      </c>
      <c r="N2639" s="23">
        <f>MAX(0,1-M2639*CachTinhDiem!$B$25)</f>
        <v>1</v>
      </c>
      <c r="O2639" s="20">
        <f>ROUND((CachTinhDiem!$B$23*K2639+CachTinhDiem!$B$24*L2639)*N2639,1)</f>
        <v>6.1</v>
      </c>
      <c r="P2639" s="19" t="s">
        <v>3227</v>
      </c>
    </row>
    <row r="2640" spans="1:16" ht="15" customHeight="1" x14ac:dyDescent="0.35">
      <c r="A2640" s="18" t="s">
        <v>1254</v>
      </c>
      <c r="B2640" s="18" t="s">
        <v>3228</v>
      </c>
      <c r="C2640" s="18" t="s">
        <v>103</v>
      </c>
      <c r="D2640" s="19">
        <v>9</v>
      </c>
      <c r="E2640" s="19">
        <v>25</v>
      </c>
      <c r="F2640" s="19">
        <v>12</v>
      </c>
      <c r="G2640" s="19">
        <v>4</v>
      </c>
      <c r="H2640" s="19">
        <v>2</v>
      </c>
      <c r="I2640" s="19">
        <v>2</v>
      </c>
      <c r="J2640" s="19">
        <v>5</v>
      </c>
      <c r="K2640" s="20">
        <f>ROUND(1+(SUMPRODUCT(INDEX(CachTinhDiem!$B$8:$E$11,MATCH($B2640,CachTinhDiem!$A$8:$A$11,0),0),$G2640:$J2640)-1)*9/4,1)</f>
        <v>7.3</v>
      </c>
      <c r="L2640" s="20">
        <f>ROUND(1+(INDEX(CachTinhDiem!$B$15:$E$20,MATCH($C2640,CachTinhDiem!$A$15:$A$20,0),MATCH($B2640,CachTinhDiem!$B$14:$E$14,0))-1)*9/4,1)</f>
        <v>10</v>
      </c>
      <c r="M2640" s="19">
        <f t="shared" si="41"/>
        <v>0</v>
      </c>
      <c r="N2640" s="23">
        <f>MAX(0,1-M2640*CachTinhDiem!$B$25)</f>
        <v>1</v>
      </c>
      <c r="O2640" s="20">
        <f>ROUND((CachTinhDiem!$B$23*K2640+CachTinhDiem!$B$24*L2640)*N2640,1)</f>
        <v>8.1</v>
      </c>
      <c r="P2640" s="19" t="s">
        <v>3227</v>
      </c>
    </row>
    <row r="2641" spans="1:16" ht="15" customHeight="1" x14ac:dyDescent="0.35">
      <c r="A2641" s="18" t="s">
        <v>2986</v>
      </c>
      <c r="B2641" s="18" t="s">
        <v>3224</v>
      </c>
      <c r="C2641" s="18" t="s">
        <v>115</v>
      </c>
      <c r="D2641" s="19">
        <v>21</v>
      </c>
      <c r="E2641" s="19">
        <v>40</v>
      </c>
      <c r="F2641" s="19">
        <v>7</v>
      </c>
      <c r="G2641" s="19">
        <v>2</v>
      </c>
      <c r="H2641" s="19">
        <v>4</v>
      </c>
      <c r="I2641" s="19">
        <v>4</v>
      </c>
      <c r="J2641" s="19">
        <v>3</v>
      </c>
      <c r="K2641" s="20">
        <f>ROUND(1+(SUMPRODUCT(INDEX(CachTinhDiem!$B$8:$E$11,MATCH($B2641,CachTinhDiem!$A$8:$A$11,0),0),$G2641:$J2641)-1)*9/4,1)</f>
        <v>6.6</v>
      </c>
      <c r="L2641" s="20">
        <f>ROUND(1+(INDEX(CachTinhDiem!$B$15:$E$20,MATCH($C2641,CachTinhDiem!$A$15:$A$20,0),MATCH($B2641,CachTinhDiem!$B$14:$E$14,0))-1)*9/4,1)</f>
        <v>7.8</v>
      </c>
      <c r="M2641" s="19">
        <f t="shared" si="41"/>
        <v>14</v>
      </c>
      <c r="N2641" s="23">
        <f>MAX(0,1-M2641*CachTinhDiem!$B$25)</f>
        <v>0</v>
      </c>
      <c r="O2641" s="20">
        <f>ROUND((CachTinhDiem!$B$23*K2641+CachTinhDiem!$B$24*L2641)*N2641,1)</f>
        <v>0</v>
      </c>
      <c r="P2641" s="19" t="s">
        <v>3227</v>
      </c>
    </row>
    <row r="2642" spans="1:16" ht="15" customHeight="1" x14ac:dyDescent="0.35">
      <c r="A2642" s="18" t="s">
        <v>1171</v>
      </c>
      <c r="B2642" s="18" t="s">
        <v>3226</v>
      </c>
      <c r="C2642" s="18" t="s">
        <v>110</v>
      </c>
      <c r="D2642" s="19">
        <v>5</v>
      </c>
      <c r="E2642" s="19">
        <v>17</v>
      </c>
      <c r="F2642" s="19">
        <v>19</v>
      </c>
      <c r="G2642" s="19">
        <v>3</v>
      </c>
      <c r="H2642" s="19">
        <v>2</v>
      </c>
      <c r="I2642" s="19">
        <v>4</v>
      </c>
      <c r="J2642" s="19">
        <v>3</v>
      </c>
      <c r="K2642" s="20">
        <f>ROUND(1+(SUMPRODUCT(INDEX(CachTinhDiem!$B$8:$E$11,MATCH($B2642,CachTinhDiem!$A$8:$A$11,0),0),$G2642:$J2642)-1)*9/4,1)</f>
        <v>6</v>
      </c>
      <c r="L2642" s="20">
        <f>ROUND(1+(INDEX(CachTinhDiem!$B$15:$E$20,MATCH($C2642,CachTinhDiem!$A$15:$A$20,0),MATCH($B2642,CachTinhDiem!$B$14:$E$14,0))-1)*9/4,1)</f>
        <v>5.5</v>
      </c>
      <c r="M2642" s="19">
        <f t="shared" si="41"/>
        <v>2</v>
      </c>
      <c r="N2642" s="23">
        <f>MAX(0,1-M2642*CachTinhDiem!$B$25)</f>
        <v>0.8</v>
      </c>
      <c r="O2642" s="20">
        <f>ROUND((CachTinhDiem!$B$23*K2642+CachTinhDiem!$B$24*L2642)*N2642,1)</f>
        <v>4.7</v>
      </c>
      <c r="P2642" s="19" t="s">
        <v>3225</v>
      </c>
    </row>
    <row r="2643" spans="1:16" ht="15" customHeight="1" x14ac:dyDescent="0.35">
      <c r="A2643" s="18" t="s">
        <v>2390</v>
      </c>
      <c r="B2643" s="18" t="s">
        <v>3228</v>
      </c>
      <c r="C2643" s="18" t="s">
        <v>150</v>
      </c>
      <c r="D2643" s="19">
        <v>25</v>
      </c>
      <c r="E2643" s="19">
        <v>40</v>
      </c>
      <c r="F2643" s="19">
        <v>14</v>
      </c>
      <c r="G2643" s="19">
        <v>1</v>
      </c>
      <c r="H2643" s="19">
        <v>5</v>
      </c>
      <c r="I2643" s="19">
        <v>2</v>
      </c>
      <c r="J2643" s="19">
        <v>3</v>
      </c>
      <c r="K2643" s="20">
        <f>ROUND(1+(SUMPRODUCT(INDEX(CachTinhDiem!$B$8:$E$11,MATCH($B2643,CachTinhDiem!$A$8:$A$11,0),0),$G2643:$J2643)-1)*9/4,1)</f>
        <v>6</v>
      </c>
      <c r="L2643" s="20">
        <f>ROUND(1+(INDEX(CachTinhDiem!$B$15:$E$20,MATCH($C2643,CachTinhDiem!$A$15:$A$20,0),MATCH($B2643,CachTinhDiem!$B$14:$E$14,0))-1)*9/4,1)</f>
        <v>5.5</v>
      </c>
      <c r="M2643" s="19">
        <f t="shared" si="41"/>
        <v>11</v>
      </c>
      <c r="N2643" s="23">
        <f>MAX(0,1-M2643*CachTinhDiem!$B$25)</f>
        <v>0</v>
      </c>
      <c r="O2643" s="20">
        <f>ROUND((CachTinhDiem!$B$23*K2643+CachTinhDiem!$B$24*L2643)*N2643,1)</f>
        <v>0</v>
      </c>
      <c r="P2643" s="19" t="s">
        <v>3225</v>
      </c>
    </row>
    <row r="2644" spans="1:16" ht="15" customHeight="1" x14ac:dyDescent="0.35">
      <c r="A2644" s="18" t="s">
        <v>2048</v>
      </c>
      <c r="B2644" s="18" t="s">
        <v>3228</v>
      </c>
      <c r="C2644" s="18" t="s">
        <v>103</v>
      </c>
      <c r="D2644" s="19">
        <v>12</v>
      </c>
      <c r="E2644" s="19">
        <v>31</v>
      </c>
      <c r="F2644" s="19">
        <v>35</v>
      </c>
      <c r="G2644" s="19">
        <v>3</v>
      </c>
      <c r="H2644" s="19">
        <v>3</v>
      </c>
      <c r="I2644" s="19">
        <v>4</v>
      </c>
      <c r="J2644" s="19">
        <v>4</v>
      </c>
      <c r="K2644" s="20">
        <f>ROUND(1+(SUMPRODUCT(INDEX(CachTinhDiem!$B$8:$E$11,MATCH($B2644,CachTinhDiem!$A$8:$A$11,0),0),$G2644:$J2644)-1)*9/4,1)</f>
        <v>7.3</v>
      </c>
      <c r="L2644" s="20">
        <f>ROUND(1+(INDEX(CachTinhDiem!$B$15:$E$20,MATCH($C2644,CachTinhDiem!$A$15:$A$20,0),MATCH($B2644,CachTinhDiem!$B$14:$E$14,0))-1)*9/4,1)</f>
        <v>10</v>
      </c>
      <c r="M2644" s="19">
        <f t="shared" si="41"/>
        <v>4</v>
      </c>
      <c r="N2644" s="23">
        <f>MAX(0,1-M2644*CachTinhDiem!$B$25)</f>
        <v>0.6</v>
      </c>
      <c r="O2644" s="20">
        <f>ROUND((CachTinhDiem!$B$23*K2644+CachTinhDiem!$B$24*L2644)*N2644,1)</f>
        <v>4.9000000000000004</v>
      </c>
      <c r="P2644" s="19" t="s">
        <v>3225</v>
      </c>
    </row>
    <row r="2645" spans="1:16" ht="15" customHeight="1" x14ac:dyDescent="0.35">
      <c r="A2645" s="18" t="s">
        <v>1562</v>
      </c>
      <c r="B2645" s="18" t="s">
        <v>3229</v>
      </c>
      <c r="C2645" s="18" t="s">
        <v>90</v>
      </c>
      <c r="D2645" s="19">
        <v>7</v>
      </c>
      <c r="E2645" s="19">
        <v>26</v>
      </c>
      <c r="F2645" s="19">
        <v>38</v>
      </c>
      <c r="G2645" s="19">
        <v>4</v>
      </c>
      <c r="H2645" s="19">
        <v>2</v>
      </c>
      <c r="I2645" s="19">
        <v>4</v>
      </c>
      <c r="J2645" s="19">
        <v>2</v>
      </c>
      <c r="K2645" s="20">
        <f>ROUND(1+(SUMPRODUCT(INDEX(CachTinhDiem!$B$8:$E$11,MATCH($B2645,CachTinhDiem!$A$8:$A$11,0),0),$G2645:$J2645)-1)*9/4,1)</f>
        <v>5.0999999999999996</v>
      </c>
      <c r="L2645" s="20">
        <f>ROUND(1+(INDEX(CachTinhDiem!$B$15:$E$20,MATCH($C2645,CachTinhDiem!$A$15:$A$20,0),MATCH($B2645,CachTinhDiem!$B$14:$E$14,0))-1)*9/4,1)</f>
        <v>7.8</v>
      </c>
      <c r="M2645" s="19">
        <f t="shared" si="41"/>
        <v>12</v>
      </c>
      <c r="N2645" s="23">
        <f>MAX(0,1-M2645*CachTinhDiem!$B$25)</f>
        <v>0</v>
      </c>
      <c r="O2645" s="20">
        <f>ROUND((CachTinhDiem!$B$23*K2645+CachTinhDiem!$B$24*L2645)*N2645,1)</f>
        <v>0</v>
      </c>
      <c r="P2645" s="19" t="s">
        <v>3227</v>
      </c>
    </row>
    <row r="2646" spans="1:16" ht="15" customHeight="1" x14ac:dyDescent="0.35">
      <c r="A2646" s="18" t="s">
        <v>3102</v>
      </c>
      <c r="B2646" s="18" t="s">
        <v>3229</v>
      </c>
      <c r="C2646" s="18" t="s">
        <v>115</v>
      </c>
      <c r="D2646" s="19">
        <v>17</v>
      </c>
      <c r="E2646" s="19">
        <v>39</v>
      </c>
      <c r="F2646" s="19">
        <v>19</v>
      </c>
      <c r="G2646" s="19">
        <v>2</v>
      </c>
      <c r="H2646" s="19">
        <v>2</v>
      </c>
      <c r="I2646" s="19">
        <v>5</v>
      </c>
      <c r="J2646" s="19">
        <v>3</v>
      </c>
      <c r="K2646" s="20">
        <f>ROUND(1+(SUMPRODUCT(INDEX(CachTinhDiem!$B$8:$E$11,MATCH($B2646,CachTinhDiem!$A$8:$A$11,0),0),$G2646:$J2646)-1)*9/4,1)</f>
        <v>6</v>
      </c>
      <c r="L2646" s="20">
        <f>ROUND(1+(INDEX(CachTinhDiem!$B$15:$E$20,MATCH($C2646,CachTinhDiem!$A$15:$A$20,0),MATCH($B2646,CachTinhDiem!$B$14:$E$14,0))-1)*9/4,1)</f>
        <v>10</v>
      </c>
      <c r="M2646" s="19">
        <f t="shared" si="41"/>
        <v>0</v>
      </c>
      <c r="N2646" s="23">
        <f>MAX(0,1-M2646*CachTinhDiem!$B$25)</f>
        <v>1</v>
      </c>
      <c r="O2646" s="20">
        <f>ROUND((CachTinhDiem!$B$23*K2646+CachTinhDiem!$B$24*L2646)*N2646,1)</f>
        <v>7.2</v>
      </c>
      <c r="P2646" s="19" t="s">
        <v>3227</v>
      </c>
    </row>
    <row r="2647" spans="1:16" ht="15" customHeight="1" x14ac:dyDescent="0.35">
      <c r="A2647" s="18" t="s">
        <v>1733</v>
      </c>
      <c r="B2647" s="18" t="s">
        <v>3224</v>
      </c>
      <c r="C2647" s="18" t="s">
        <v>103</v>
      </c>
      <c r="D2647" s="19">
        <v>12</v>
      </c>
      <c r="E2647" s="19">
        <v>33</v>
      </c>
      <c r="F2647" s="19">
        <v>27</v>
      </c>
      <c r="G2647" s="19">
        <v>3</v>
      </c>
      <c r="H2647" s="19">
        <v>3</v>
      </c>
      <c r="I2647" s="19">
        <v>3</v>
      </c>
      <c r="J2647" s="19">
        <v>4</v>
      </c>
      <c r="K2647" s="20">
        <f>ROUND(1+(SUMPRODUCT(INDEX(CachTinhDiem!$B$8:$E$11,MATCH($B2647,CachTinhDiem!$A$8:$A$11,0),0),$G2647:$J2647)-1)*9/4,1)</f>
        <v>5.7</v>
      </c>
      <c r="L2647" s="20">
        <f>ROUND(1+(INDEX(CachTinhDiem!$B$15:$E$20,MATCH($C2647,CachTinhDiem!$A$15:$A$20,0),MATCH($B2647,CachTinhDiem!$B$14:$E$14,0))-1)*9/4,1)</f>
        <v>3.3</v>
      </c>
      <c r="M2647" s="19">
        <f t="shared" si="41"/>
        <v>0</v>
      </c>
      <c r="N2647" s="23">
        <f>MAX(0,1-M2647*CachTinhDiem!$B$25)</f>
        <v>1</v>
      </c>
      <c r="O2647" s="20">
        <f>ROUND((CachTinhDiem!$B$23*K2647+CachTinhDiem!$B$24*L2647)*N2647,1)</f>
        <v>5</v>
      </c>
      <c r="P2647" s="19" t="s">
        <v>3225</v>
      </c>
    </row>
    <row r="2648" spans="1:16" ht="15" customHeight="1" x14ac:dyDescent="0.35">
      <c r="A2648" s="18" t="s">
        <v>1946</v>
      </c>
      <c r="B2648" s="18" t="s">
        <v>3228</v>
      </c>
      <c r="C2648" s="18" t="s">
        <v>138</v>
      </c>
      <c r="D2648" s="19">
        <v>5</v>
      </c>
      <c r="E2648" s="19">
        <v>10</v>
      </c>
      <c r="F2648" s="19">
        <v>33</v>
      </c>
      <c r="G2648" s="19">
        <v>4</v>
      </c>
      <c r="H2648" s="19">
        <v>2</v>
      </c>
      <c r="I2648" s="19">
        <v>4</v>
      </c>
      <c r="J2648" s="19">
        <v>1</v>
      </c>
      <c r="K2648" s="20">
        <f>ROUND(1+(SUMPRODUCT(INDEX(CachTinhDiem!$B$8:$E$11,MATCH($B2648,CachTinhDiem!$A$8:$A$11,0),0),$G2648:$J2648)-1)*9/4,1)</f>
        <v>2.8</v>
      </c>
      <c r="L2648" s="20">
        <f>ROUND(1+(INDEX(CachTinhDiem!$B$15:$E$20,MATCH($C2648,CachTinhDiem!$A$15:$A$20,0),MATCH($B2648,CachTinhDiem!$B$14:$E$14,0))-1)*9/4,1)</f>
        <v>1</v>
      </c>
      <c r="M2648" s="19">
        <f t="shared" si="41"/>
        <v>23</v>
      </c>
      <c r="N2648" s="23">
        <f>MAX(0,1-M2648*CachTinhDiem!$B$25)</f>
        <v>0</v>
      </c>
      <c r="O2648" s="20">
        <f>ROUND((CachTinhDiem!$B$23*K2648+CachTinhDiem!$B$24*L2648)*N2648,1)</f>
        <v>0</v>
      </c>
      <c r="P2648" s="19" t="s">
        <v>3227</v>
      </c>
    </row>
    <row r="2649" spans="1:16" ht="15" customHeight="1" x14ac:dyDescent="0.35">
      <c r="A2649" s="18" t="s">
        <v>1974</v>
      </c>
      <c r="B2649" s="18" t="s">
        <v>3229</v>
      </c>
      <c r="C2649" s="18" t="s">
        <v>115</v>
      </c>
      <c r="D2649" s="19">
        <v>11</v>
      </c>
      <c r="E2649" s="19">
        <v>32</v>
      </c>
      <c r="F2649" s="19">
        <v>32</v>
      </c>
      <c r="G2649" s="19">
        <v>3</v>
      </c>
      <c r="H2649" s="19">
        <v>2</v>
      </c>
      <c r="I2649" s="19">
        <v>3</v>
      </c>
      <c r="J2649" s="19">
        <v>2</v>
      </c>
      <c r="K2649" s="20">
        <f>ROUND(1+(SUMPRODUCT(INDEX(CachTinhDiem!$B$8:$E$11,MATCH($B2649,CachTinhDiem!$A$8:$A$11,0),0),$G2649:$J2649)-1)*9/4,1)</f>
        <v>4.2</v>
      </c>
      <c r="L2649" s="20">
        <f>ROUND(1+(INDEX(CachTinhDiem!$B$15:$E$20,MATCH($C2649,CachTinhDiem!$A$15:$A$20,0),MATCH($B2649,CachTinhDiem!$B$14:$E$14,0))-1)*9/4,1)</f>
        <v>10</v>
      </c>
      <c r="M2649" s="19">
        <f t="shared" si="41"/>
        <v>0</v>
      </c>
      <c r="N2649" s="23">
        <f>MAX(0,1-M2649*CachTinhDiem!$B$25)</f>
        <v>1</v>
      </c>
      <c r="O2649" s="20">
        <f>ROUND((CachTinhDiem!$B$23*K2649+CachTinhDiem!$B$24*L2649)*N2649,1)</f>
        <v>5.9</v>
      </c>
      <c r="P2649" s="19" t="s">
        <v>3227</v>
      </c>
    </row>
    <row r="2650" spans="1:16" ht="15" customHeight="1" x14ac:dyDescent="0.35">
      <c r="A2650" s="18" t="s">
        <v>2905</v>
      </c>
      <c r="B2650" s="18" t="s">
        <v>3229</v>
      </c>
      <c r="C2650" s="18" t="s">
        <v>103</v>
      </c>
      <c r="D2650" s="19">
        <v>8</v>
      </c>
      <c r="E2650" s="19">
        <v>35</v>
      </c>
      <c r="F2650" s="19">
        <v>10</v>
      </c>
      <c r="G2650" s="19">
        <v>4</v>
      </c>
      <c r="H2650" s="19">
        <v>1</v>
      </c>
      <c r="I2650" s="19">
        <v>3</v>
      </c>
      <c r="J2650" s="19">
        <v>4</v>
      </c>
      <c r="K2650" s="20">
        <f>ROUND(1+(SUMPRODUCT(INDEX(CachTinhDiem!$B$8:$E$11,MATCH($B2650,CachTinhDiem!$A$8:$A$11,0),0),$G2650:$J2650)-1)*9/4,1)</f>
        <v>5.0999999999999996</v>
      </c>
      <c r="L2650" s="20">
        <f>ROUND(1+(INDEX(CachTinhDiem!$B$15:$E$20,MATCH($C2650,CachTinhDiem!$A$15:$A$20,0),MATCH($B2650,CachTinhDiem!$B$14:$E$14,0))-1)*9/4,1)</f>
        <v>7.8</v>
      </c>
      <c r="M2650" s="19">
        <f t="shared" si="41"/>
        <v>0</v>
      </c>
      <c r="N2650" s="23">
        <f>MAX(0,1-M2650*CachTinhDiem!$B$25)</f>
        <v>1</v>
      </c>
      <c r="O2650" s="20">
        <f>ROUND((CachTinhDiem!$B$23*K2650+CachTinhDiem!$B$24*L2650)*N2650,1)</f>
        <v>5.9</v>
      </c>
      <c r="P2650" s="19" t="s">
        <v>3227</v>
      </c>
    </row>
    <row r="2651" spans="1:16" ht="15" customHeight="1" x14ac:dyDescent="0.35">
      <c r="A2651" s="18" t="s">
        <v>3014</v>
      </c>
      <c r="B2651" s="18" t="s">
        <v>3229</v>
      </c>
      <c r="C2651" s="18" t="s">
        <v>115</v>
      </c>
      <c r="D2651" s="19">
        <v>18</v>
      </c>
      <c r="E2651" s="19">
        <v>38</v>
      </c>
      <c r="F2651" s="19">
        <v>15</v>
      </c>
      <c r="G2651" s="19">
        <v>2</v>
      </c>
      <c r="H2651" s="19">
        <v>3</v>
      </c>
      <c r="I2651" s="19">
        <v>3</v>
      </c>
      <c r="J2651" s="19">
        <v>2</v>
      </c>
      <c r="K2651" s="20">
        <f>ROUND(1+(SUMPRODUCT(INDEX(CachTinhDiem!$B$8:$E$11,MATCH($B2651,CachTinhDiem!$A$8:$A$11,0),0),$G2651:$J2651)-1)*9/4,1)</f>
        <v>4.5999999999999996</v>
      </c>
      <c r="L2651" s="20">
        <f>ROUND(1+(INDEX(CachTinhDiem!$B$15:$E$20,MATCH($C2651,CachTinhDiem!$A$15:$A$20,0),MATCH($B2651,CachTinhDiem!$B$14:$E$14,0))-1)*9/4,1)</f>
        <v>10</v>
      </c>
      <c r="M2651" s="19">
        <f t="shared" si="41"/>
        <v>3</v>
      </c>
      <c r="N2651" s="23">
        <f>MAX(0,1-M2651*CachTinhDiem!$B$25)</f>
        <v>0.7</v>
      </c>
      <c r="O2651" s="20">
        <f>ROUND((CachTinhDiem!$B$23*K2651+CachTinhDiem!$B$24*L2651)*N2651,1)</f>
        <v>4.4000000000000004</v>
      </c>
      <c r="P2651" s="19" t="s">
        <v>3227</v>
      </c>
    </row>
    <row r="2652" spans="1:16" ht="15" customHeight="1" x14ac:dyDescent="0.35">
      <c r="A2652" s="18" t="s">
        <v>656</v>
      </c>
      <c r="B2652" s="18" t="s">
        <v>3228</v>
      </c>
      <c r="C2652" s="18" t="s">
        <v>103</v>
      </c>
      <c r="D2652" s="19">
        <v>13</v>
      </c>
      <c r="E2652" s="19">
        <v>29</v>
      </c>
      <c r="F2652" s="19">
        <v>38</v>
      </c>
      <c r="G2652" s="19">
        <v>2</v>
      </c>
      <c r="H2652" s="19">
        <v>5</v>
      </c>
      <c r="I2652" s="19">
        <v>3</v>
      </c>
      <c r="J2652" s="19">
        <v>4</v>
      </c>
      <c r="K2652" s="20">
        <f>ROUND(1+(SUMPRODUCT(INDEX(CachTinhDiem!$B$8:$E$11,MATCH($B2652,CachTinhDiem!$A$8:$A$11,0),0),$G2652:$J2652)-1)*9/4,1)</f>
        <v>7.8</v>
      </c>
      <c r="L2652" s="20">
        <f>ROUND(1+(INDEX(CachTinhDiem!$B$15:$E$20,MATCH($C2652,CachTinhDiem!$A$15:$A$20,0),MATCH($B2652,CachTinhDiem!$B$14:$E$14,0))-1)*9/4,1)</f>
        <v>10</v>
      </c>
      <c r="M2652" s="19">
        <f t="shared" si="41"/>
        <v>9</v>
      </c>
      <c r="N2652" s="23">
        <f>MAX(0,1-M2652*CachTinhDiem!$B$25)</f>
        <v>9.9999999999999978E-2</v>
      </c>
      <c r="O2652" s="20">
        <f>ROUND((CachTinhDiem!$B$23*K2652+CachTinhDiem!$B$24*L2652)*N2652,1)</f>
        <v>0.8</v>
      </c>
      <c r="P2652" s="19" t="s">
        <v>3225</v>
      </c>
    </row>
    <row r="2653" spans="1:16" ht="15" customHeight="1" x14ac:dyDescent="0.35">
      <c r="A2653" s="18" t="s">
        <v>1433</v>
      </c>
      <c r="B2653" s="18" t="s">
        <v>3226</v>
      </c>
      <c r="C2653" s="18" t="s">
        <v>138</v>
      </c>
      <c r="D2653" s="19">
        <v>27</v>
      </c>
      <c r="E2653" s="19">
        <v>40</v>
      </c>
      <c r="F2653" s="19">
        <v>34</v>
      </c>
      <c r="G2653" s="19">
        <v>1</v>
      </c>
      <c r="H2653" s="19">
        <v>5</v>
      </c>
      <c r="I2653" s="19">
        <v>4</v>
      </c>
      <c r="J2653" s="19">
        <v>4</v>
      </c>
      <c r="K2653" s="20">
        <f>ROUND(1+(SUMPRODUCT(INDEX(CachTinhDiem!$B$8:$E$11,MATCH($B2653,CachTinhDiem!$A$8:$A$11,0),0),$G2653:$J2653)-1)*9/4,1)</f>
        <v>8.4</v>
      </c>
      <c r="L2653" s="20">
        <f>ROUND(1+(INDEX(CachTinhDiem!$B$15:$E$20,MATCH($C2653,CachTinhDiem!$A$15:$A$20,0),MATCH($B2653,CachTinhDiem!$B$14:$E$14,0))-1)*9/4,1)</f>
        <v>7.8</v>
      </c>
      <c r="M2653" s="19">
        <f t="shared" si="41"/>
        <v>0</v>
      </c>
      <c r="N2653" s="23">
        <f>MAX(0,1-M2653*CachTinhDiem!$B$25)</f>
        <v>1</v>
      </c>
      <c r="O2653" s="20">
        <f>ROUND((CachTinhDiem!$B$23*K2653+CachTinhDiem!$B$24*L2653)*N2653,1)</f>
        <v>8.1999999999999993</v>
      </c>
      <c r="P2653" s="19" t="s">
        <v>3227</v>
      </c>
    </row>
    <row r="2654" spans="1:16" ht="15" customHeight="1" x14ac:dyDescent="0.35">
      <c r="A2654" s="18" t="s">
        <v>345</v>
      </c>
      <c r="B2654" s="18" t="s">
        <v>3228</v>
      </c>
      <c r="C2654" s="18" t="s">
        <v>110</v>
      </c>
      <c r="D2654" s="19">
        <v>5</v>
      </c>
      <c r="E2654" s="19">
        <v>13</v>
      </c>
      <c r="F2654" s="19">
        <v>38</v>
      </c>
      <c r="G2654" s="19">
        <v>5</v>
      </c>
      <c r="H2654" s="19">
        <v>2</v>
      </c>
      <c r="I2654" s="19">
        <v>2</v>
      </c>
      <c r="J2654" s="19">
        <v>3</v>
      </c>
      <c r="K2654" s="20">
        <f>ROUND(1+(SUMPRODUCT(INDEX(CachTinhDiem!$B$8:$E$11,MATCH($B2654,CachTinhDiem!$A$8:$A$11,0),0),$G2654:$J2654)-1)*9/4,1)</f>
        <v>4.5999999999999996</v>
      </c>
      <c r="L2654" s="20">
        <f>ROUND(1+(INDEX(CachTinhDiem!$B$15:$E$20,MATCH($C2654,CachTinhDiem!$A$15:$A$20,0),MATCH($B2654,CachTinhDiem!$B$14:$E$14,0))-1)*9/4,1)</f>
        <v>7.8</v>
      </c>
      <c r="M2654" s="19">
        <f t="shared" si="41"/>
        <v>25</v>
      </c>
      <c r="N2654" s="23">
        <f>MAX(0,1-M2654*CachTinhDiem!$B$25)</f>
        <v>0</v>
      </c>
      <c r="O2654" s="20">
        <f>ROUND((CachTinhDiem!$B$23*K2654+CachTinhDiem!$B$24*L2654)*N2654,1)</f>
        <v>0</v>
      </c>
      <c r="P2654" s="19" t="s">
        <v>3227</v>
      </c>
    </row>
    <row r="2655" spans="1:16" ht="15" customHeight="1" x14ac:dyDescent="0.35">
      <c r="A2655" s="18" t="s">
        <v>2082</v>
      </c>
      <c r="B2655" s="18" t="s">
        <v>3226</v>
      </c>
      <c r="C2655" s="18" t="s">
        <v>110</v>
      </c>
      <c r="D2655" s="19">
        <v>18</v>
      </c>
      <c r="E2655" s="19">
        <v>36</v>
      </c>
      <c r="F2655" s="19">
        <v>26</v>
      </c>
      <c r="G2655" s="19">
        <v>2</v>
      </c>
      <c r="H2655" s="19">
        <v>4</v>
      </c>
      <c r="I2655" s="19">
        <v>3</v>
      </c>
      <c r="J2655" s="19">
        <v>4</v>
      </c>
      <c r="K2655" s="20">
        <f>ROUND(1+(SUMPRODUCT(INDEX(CachTinhDiem!$B$8:$E$11,MATCH($B2655,CachTinhDiem!$A$8:$A$11,0),0),$G2655:$J2655)-1)*9/4,1)</f>
        <v>6.6</v>
      </c>
      <c r="L2655" s="20">
        <f>ROUND(1+(INDEX(CachTinhDiem!$B$15:$E$20,MATCH($C2655,CachTinhDiem!$A$15:$A$20,0),MATCH($B2655,CachTinhDiem!$B$14:$E$14,0))-1)*9/4,1)</f>
        <v>5.5</v>
      </c>
      <c r="M2655" s="19">
        <f t="shared" si="41"/>
        <v>0</v>
      </c>
      <c r="N2655" s="23">
        <f>MAX(0,1-M2655*CachTinhDiem!$B$25)</f>
        <v>1</v>
      </c>
      <c r="O2655" s="20">
        <f>ROUND((CachTinhDiem!$B$23*K2655+CachTinhDiem!$B$24*L2655)*N2655,1)</f>
        <v>6.3</v>
      </c>
      <c r="P2655" s="19" t="s">
        <v>3227</v>
      </c>
    </row>
    <row r="2656" spans="1:16" ht="15" customHeight="1" x14ac:dyDescent="0.35">
      <c r="A2656" s="18" t="s">
        <v>1317</v>
      </c>
      <c r="B2656" s="18" t="s">
        <v>3228</v>
      </c>
      <c r="C2656" s="18" t="s">
        <v>115</v>
      </c>
      <c r="D2656" s="19">
        <v>10</v>
      </c>
      <c r="E2656" s="19">
        <v>27</v>
      </c>
      <c r="F2656" s="19">
        <v>26</v>
      </c>
      <c r="G2656" s="19">
        <v>3</v>
      </c>
      <c r="H2656" s="19">
        <v>3</v>
      </c>
      <c r="I2656" s="19">
        <v>2</v>
      </c>
      <c r="J2656" s="19">
        <v>4</v>
      </c>
      <c r="K2656" s="20">
        <f>ROUND(1+(SUMPRODUCT(INDEX(CachTinhDiem!$B$8:$E$11,MATCH($B2656,CachTinhDiem!$A$8:$A$11,0),0),$G2656:$J2656)-1)*9/4,1)</f>
        <v>6.4</v>
      </c>
      <c r="L2656" s="20">
        <f>ROUND(1+(INDEX(CachTinhDiem!$B$15:$E$20,MATCH($C2656,CachTinhDiem!$A$15:$A$20,0),MATCH($B2656,CachTinhDiem!$B$14:$E$14,0))-1)*9/4,1)</f>
        <v>5.5</v>
      </c>
      <c r="M2656" s="19">
        <f t="shared" si="41"/>
        <v>0</v>
      </c>
      <c r="N2656" s="23">
        <f>MAX(0,1-M2656*CachTinhDiem!$B$25)</f>
        <v>1</v>
      </c>
      <c r="O2656" s="20">
        <f>ROUND((CachTinhDiem!$B$23*K2656+CachTinhDiem!$B$24*L2656)*N2656,1)</f>
        <v>6.1</v>
      </c>
      <c r="P2656" s="19" t="s">
        <v>3227</v>
      </c>
    </row>
    <row r="2657" spans="1:16" ht="15" customHeight="1" x14ac:dyDescent="0.35">
      <c r="A2657" s="18" t="s">
        <v>2114</v>
      </c>
      <c r="B2657" s="18" t="s">
        <v>3224</v>
      </c>
      <c r="C2657" s="18" t="s">
        <v>103</v>
      </c>
      <c r="D2657" s="19">
        <v>12</v>
      </c>
      <c r="E2657" s="19">
        <v>33</v>
      </c>
      <c r="F2657" s="19">
        <v>20</v>
      </c>
      <c r="G2657" s="19">
        <v>3</v>
      </c>
      <c r="H2657" s="19">
        <v>3</v>
      </c>
      <c r="I2657" s="19">
        <v>3</v>
      </c>
      <c r="J2657" s="19">
        <v>5</v>
      </c>
      <c r="K2657" s="20">
        <f>ROUND(1+(SUMPRODUCT(INDEX(CachTinhDiem!$B$8:$E$11,MATCH($B2657,CachTinhDiem!$A$8:$A$11,0),0),$G2657:$J2657)-1)*9/4,1)</f>
        <v>6</v>
      </c>
      <c r="L2657" s="20">
        <f>ROUND(1+(INDEX(CachTinhDiem!$B$15:$E$20,MATCH($C2657,CachTinhDiem!$A$15:$A$20,0),MATCH($B2657,CachTinhDiem!$B$14:$E$14,0))-1)*9/4,1)</f>
        <v>3.3</v>
      </c>
      <c r="M2657" s="19">
        <f t="shared" si="41"/>
        <v>0</v>
      </c>
      <c r="N2657" s="23">
        <f>MAX(0,1-M2657*CachTinhDiem!$B$25)</f>
        <v>1</v>
      </c>
      <c r="O2657" s="20">
        <f>ROUND((CachTinhDiem!$B$23*K2657+CachTinhDiem!$B$24*L2657)*N2657,1)</f>
        <v>5.2</v>
      </c>
      <c r="P2657" s="19" t="s">
        <v>3227</v>
      </c>
    </row>
    <row r="2658" spans="1:16" ht="15" customHeight="1" x14ac:dyDescent="0.35">
      <c r="A2658" s="18" t="s">
        <v>2626</v>
      </c>
      <c r="B2658" s="18" t="s">
        <v>3228</v>
      </c>
      <c r="C2658" s="18" t="s">
        <v>115</v>
      </c>
      <c r="D2658" s="19">
        <v>5</v>
      </c>
      <c r="E2658" s="19">
        <v>10</v>
      </c>
      <c r="F2658" s="19">
        <v>19</v>
      </c>
      <c r="G2658" s="19">
        <v>4</v>
      </c>
      <c r="H2658" s="19">
        <v>1</v>
      </c>
      <c r="I2658" s="19">
        <v>3</v>
      </c>
      <c r="J2658" s="19">
        <v>2</v>
      </c>
      <c r="K2658" s="20">
        <f>ROUND(1+(SUMPRODUCT(INDEX(CachTinhDiem!$B$8:$E$11,MATCH($B2658,CachTinhDiem!$A$8:$A$11,0),0),$G2658:$J2658)-1)*9/4,1)</f>
        <v>3.3</v>
      </c>
      <c r="L2658" s="20">
        <f>ROUND(1+(INDEX(CachTinhDiem!$B$15:$E$20,MATCH($C2658,CachTinhDiem!$A$15:$A$20,0),MATCH($B2658,CachTinhDiem!$B$14:$E$14,0))-1)*9/4,1)</f>
        <v>5.5</v>
      </c>
      <c r="M2658" s="19">
        <f t="shared" si="41"/>
        <v>9</v>
      </c>
      <c r="N2658" s="23">
        <f>MAX(0,1-M2658*CachTinhDiem!$B$25)</f>
        <v>9.9999999999999978E-2</v>
      </c>
      <c r="O2658" s="20">
        <f>ROUND((CachTinhDiem!$B$23*K2658+CachTinhDiem!$B$24*L2658)*N2658,1)</f>
        <v>0.4</v>
      </c>
      <c r="P2658" s="19" t="s">
        <v>3225</v>
      </c>
    </row>
    <row r="2659" spans="1:16" ht="15" customHeight="1" x14ac:dyDescent="0.35">
      <c r="A2659" s="18" t="s">
        <v>1135</v>
      </c>
      <c r="B2659" s="18" t="s">
        <v>3228</v>
      </c>
      <c r="C2659" s="18" t="s">
        <v>138</v>
      </c>
      <c r="D2659" s="19">
        <v>28</v>
      </c>
      <c r="E2659" s="19">
        <v>40</v>
      </c>
      <c r="F2659" s="19">
        <v>39</v>
      </c>
      <c r="G2659" s="19">
        <v>2</v>
      </c>
      <c r="H2659" s="19">
        <v>4</v>
      </c>
      <c r="I2659" s="19">
        <v>4</v>
      </c>
      <c r="J2659" s="19">
        <v>4</v>
      </c>
      <c r="K2659" s="20">
        <f>ROUND(1+(SUMPRODUCT(INDEX(CachTinhDiem!$B$8:$E$11,MATCH($B2659,CachTinhDiem!$A$8:$A$11,0),0),$G2659:$J2659)-1)*9/4,1)</f>
        <v>7.8</v>
      </c>
      <c r="L2659" s="20">
        <f>ROUND(1+(INDEX(CachTinhDiem!$B$15:$E$20,MATCH($C2659,CachTinhDiem!$A$15:$A$20,0),MATCH($B2659,CachTinhDiem!$B$14:$E$14,0))-1)*9/4,1)</f>
        <v>1</v>
      </c>
      <c r="M2659" s="19">
        <f t="shared" si="41"/>
        <v>0</v>
      </c>
      <c r="N2659" s="23">
        <f>MAX(0,1-M2659*CachTinhDiem!$B$25)</f>
        <v>1</v>
      </c>
      <c r="O2659" s="20">
        <f>ROUND((CachTinhDiem!$B$23*K2659+CachTinhDiem!$B$24*L2659)*N2659,1)</f>
        <v>5.8</v>
      </c>
      <c r="P2659" s="19" t="s">
        <v>3227</v>
      </c>
    </row>
    <row r="2660" spans="1:16" ht="15" customHeight="1" x14ac:dyDescent="0.35">
      <c r="A2660" s="18" t="s">
        <v>1966</v>
      </c>
      <c r="B2660" s="18" t="s">
        <v>3228</v>
      </c>
      <c r="C2660" s="18" t="s">
        <v>115</v>
      </c>
      <c r="D2660" s="19">
        <v>12</v>
      </c>
      <c r="E2660" s="19">
        <v>33</v>
      </c>
      <c r="F2660" s="19">
        <v>40</v>
      </c>
      <c r="G2660" s="19">
        <v>2</v>
      </c>
      <c r="H2660" s="19">
        <v>3</v>
      </c>
      <c r="I2660" s="19">
        <v>4</v>
      </c>
      <c r="J2660" s="19">
        <v>2</v>
      </c>
      <c r="K2660" s="20">
        <f>ROUND(1+(SUMPRODUCT(INDEX(CachTinhDiem!$B$8:$E$11,MATCH($B2660,CachTinhDiem!$A$8:$A$11,0),0),$G2660:$J2660)-1)*9/4,1)</f>
        <v>4.5999999999999996</v>
      </c>
      <c r="L2660" s="20">
        <f>ROUND(1+(INDEX(CachTinhDiem!$B$15:$E$20,MATCH($C2660,CachTinhDiem!$A$15:$A$20,0),MATCH($B2660,CachTinhDiem!$B$14:$E$14,0))-1)*9/4,1)</f>
        <v>5.5</v>
      </c>
      <c r="M2660" s="19">
        <f t="shared" si="41"/>
        <v>7</v>
      </c>
      <c r="N2660" s="23">
        <f>MAX(0,1-M2660*CachTinhDiem!$B$25)</f>
        <v>0.29999999999999993</v>
      </c>
      <c r="O2660" s="20">
        <f>ROUND((CachTinhDiem!$B$23*K2660+CachTinhDiem!$B$24*L2660)*N2660,1)</f>
        <v>1.5</v>
      </c>
      <c r="P2660" s="19" t="s">
        <v>3227</v>
      </c>
    </row>
    <row r="2661" spans="1:16" ht="15" customHeight="1" x14ac:dyDescent="0.35">
      <c r="A2661" s="18" t="s">
        <v>944</v>
      </c>
      <c r="B2661" s="18" t="s">
        <v>3229</v>
      </c>
      <c r="C2661" s="18" t="s">
        <v>103</v>
      </c>
      <c r="D2661" s="19">
        <v>5</v>
      </c>
      <c r="E2661" s="19">
        <v>16</v>
      </c>
      <c r="F2661" s="19">
        <v>35</v>
      </c>
      <c r="G2661" s="19">
        <v>4</v>
      </c>
      <c r="H2661" s="19">
        <v>1</v>
      </c>
      <c r="I2661" s="19">
        <v>2</v>
      </c>
      <c r="J2661" s="19">
        <v>4</v>
      </c>
      <c r="K2661" s="20">
        <f>ROUND(1+(SUMPRODUCT(INDEX(CachTinhDiem!$B$8:$E$11,MATCH($B2661,CachTinhDiem!$A$8:$A$11,0),0),$G2661:$J2661)-1)*9/4,1)</f>
        <v>4.4000000000000004</v>
      </c>
      <c r="L2661" s="20">
        <f>ROUND(1+(INDEX(CachTinhDiem!$B$15:$E$20,MATCH($C2661,CachTinhDiem!$A$15:$A$20,0),MATCH($B2661,CachTinhDiem!$B$14:$E$14,0))-1)*9/4,1)</f>
        <v>7.8</v>
      </c>
      <c r="M2661" s="19">
        <f t="shared" si="41"/>
        <v>19</v>
      </c>
      <c r="N2661" s="23">
        <f>MAX(0,1-M2661*CachTinhDiem!$B$25)</f>
        <v>0</v>
      </c>
      <c r="O2661" s="20">
        <f>ROUND((CachTinhDiem!$B$23*K2661+CachTinhDiem!$B$24*L2661)*N2661,1)</f>
        <v>0</v>
      </c>
      <c r="P2661" s="19" t="s">
        <v>3227</v>
      </c>
    </row>
    <row r="2662" spans="1:16" ht="15" customHeight="1" x14ac:dyDescent="0.35">
      <c r="A2662" s="18" t="s">
        <v>2110</v>
      </c>
      <c r="B2662" s="18" t="s">
        <v>3226</v>
      </c>
      <c r="C2662" s="18" t="s">
        <v>150</v>
      </c>
      <c r="D2662" s="19">
        <v>11</v>
      </c>
      <c r="E2662" s="19">
        <v>31</v>
      </c>
      <c r="F2662" s="19">
        <v>28</v>
      </c>
      <c r="G2662" s="19">
        <v>3</v>
      </c>
      <c r="H2662" s="19">
        <v>3</v>
      </c>
      <c r="I2662" s="19">
        <v>3</v>
      </c>
      <c r="J2662" s="19">
        <v>2</v>
      </c>
      <c r="K2662" s="20">
        <f>ROUND(1+(SUMPRODUCT(INDEX(CachTinhDiem!$B$8:$E$11,MATCH($B2662,CachTinhDiem!$A$8:$A$11,0),0),$G2662:$J2662)-1)*9/4,1)</f>
        <v>5.0999999999999996</v>
      </c>
      <c r="L2662" s="20">
        <f>ROUND(1+(INDEX(CachTinhDiem!$B$15:$E$20,MATCH($C2662,CachTinhDiem!$A$15:$A$20,0),MATCH($B2662,CachTinhDiem!$B$14:$E$14,0))-1)*9/4,1)</f>
        <v>10</v>
      </c>
      <c r="M2662" s="19">
        <f t="shared" si="41"/>
        <v>0</v>
      </c>
      <c r="N2662" s="23">
        <f>MAX(0,1-M2662*CachTinhDiem!$B$25)</f>
        <v>1</v>
      </c>
      <c r="O2662" s="20">
        <f>ROUND((CachTinhDiem!$B$23*K2662+CachTinhDiem!$B$24*L2662)*N2662,1)</f>
        <v>6.6</v>
      </c>
      <c r="P2662" s="19" t="s">
        <v>3227</v>
      </c>
    </row>
    <row r="2663" spans="1:16" ht="15" customHeight="1" x14ac:dyDescent="0.35">
      <c r="A2663" s="18" t="s">
        <v>756</v>
      </c>
      <c r="B2663" s="18" t="s">
        <v>3229</v>
      </c>
      <c r="C2663" s="18" t="s">
        <v>103</v>
      </c>
      <c r="D2663" s="19">
        <v>20</v>
      </c>
      <c r="E2663" s="19">
        <v>38</v>
      </c>
      <c r="F2663" s="19">
        <v>33</v>
      </c>
      <c r="G2663" s="19">
        <v>2</v>
      </c>
      <c r="H2663" s="19">
        <v>5</v>
      </c>
      <c r="I2663" s="19">
        <v>3</v>
      </c>
      <c r="J2663" s="19">
        <v>5</v>
      </c>
      <c r="K2663" s="20">
        <f>ROUND(1+(SUMPRODUCT(INDEX(CachTinhDiem!$B$8:$E$11,MATCH($B2663,CachTinhDiem!$A$8:$A$11,0),0),$G2663:$J2663)-1)*9/4,1)</f>
        <v>8</v>
      </c>
      <c r="L2663" s="20">
        <f>ROUND(1+(INDEX(CachTinhDiem!$B$15:$E$20,MATCH($C2663,CachTinhDiem!$A$15:$A$20,0),MATCH($B2663,CachTinhDiem!$B$14:$E$14,0))-1)*9/4,1)</f>
        <v>7.8</v>
      </c>
      <c r="M2663" s="19">
        <f t="shared" si="41"/>
        <v>0</v>
      </c>
      <c r="N2663" s="23">
        <f>MAX(0,1-M2663*CachTinhDiem!$B$25)</f>
        <v>1</v>
      </c>
      <c r="O2663" s="20">
        <f>ROUND((CachTinhDiem!$B$23*K2663+CachTinhDiem!$B$24*L2663)*N2663,1)</f>
        <v>7.9</v>
      </c>
      <c r="P2663" s="19" t="s">
        <v>3227</v>
      </c>
    </row>
    <row r="2664" spans="1:16" ht="15" customHeight="1" x14ac:dyDescent="0.35">
      <c r="A2664" s="18" t="s">
        <v>2332</v>
      </c>
      <c r="B2664" s="18" t="s">
        <v>3228</v>
      </c>
      <c r="C2664" s="18" t="s">
        <v>103</v>
      </c>
      <c r="D2664" s="19">
        <v>19</v>
      </c>
      <c r="E2664" s="19">
        <v>37</v>
      </c>
      <c r="F2664" s="19">
        <v>19</v>
      </c>
      <c r="G2664" s="19">
        <v>2</v>
      </c>
      <c r="H2664" s="19">
        <v>4</v>
      </c>
      <c r="I2664" s="19">
        <v>4</v>
      </c>
      <c r="J2664" s="19">
        <v>4</v>
      </c>
      <c r="K2664" s="20">
        <f>ROUND(1+(SUMPRODUCT(INDEX(CachTinhDiem!$B$8:$E$11,MATCH($B2664,CachTinhDiem!$A$8:$A$11,0),0),$G2664:$J2664)-1)*9/4,1)</f>
        <v>7.8</v>
      </c>
      <c r="L2664" s="20">
        <f>ROUND(1+(INDEX(CachTinhDiem!$B$15:$E$20,MATCH($C2664,CachTinhDiem!$A$15:$A$20,0),MATCH($B2664,CachTinhDiem!$B$14:$E$14,0))-1)*9/4,1)</f>
        <v>10</v>
      </c>
      <c r="M2664" s="19">
        <f t="shared" si="41"/>
        <v>0</v>
      </c>
      <c r="N2664" s="23">
        <f>MAX(0,1-M2664*CachTinhDiem!$B$25)</f>
        <v>1</v>
      </c>
      <c r="O2664" s="20">
        <f>ROUND((CachTinhDiem!$B$23*K2664+CachTinhDiem!$B$24*L2664)*N2664,1)</f>
        <v>8.5</v>
      </c>
      <c r="P2664" s="19" t="s">
        <v>3227</v>
      </c>
    </row>
    <row r="2665" spans="1:16" ht="15" customHeight="1" x14ac:dyDescent="0.35">
      <c r="A2665" s="18" t="s">
        <v>1427</v>
      </c>
      <c r="B2665" s="18" t="s">
        <v>3226</v>
      </c>
      <c r="C2665" s="18" t="s">
        <v>150</v>
      </c>
      <c r="D2665" s="19">
        <v>5</v>
      </c>
      <c r="E2665" s="19">
        <v>10</v>
      </c>
      <c r="F2665" s="19">
        <v>22</v>
      </c>
      <c r="G2665" s="19">
        <v>4</v>
      </c>
      <c r="H2665" s="19">
        <v>1</v>
      </c>
      <c r="I2665" s="19">
        <v>2</v>
      </c>
      <c r="J2665" s="19">
        <v>2</v>
      </c>
      <c r="K2665" s="20">
        <f>ROUND(1+(SUMPRODUCT(INDEX(CachTinhDiem!$B$8:$E$11,MATCH($B2665,CachTinhDiem!$A$8:$A$11,0),0),$G2665:$J2665)-1)*9/4,1)</f>
        <v>2.6</v>
      </c>
      <c r="L2665" s="20">
        <f>ROUND(1+(INDEX(CachTinhDiem!$B$15:$E$20,MATCH($C2665,CachTinhDiem!$A$15:$A$20,0),MATCH($B2665,CachTinhDiem!$B$14:$E$14,0))-1)*9/4,1)</f>
        <v>10</v>
      </c>
      <c r="M2665" s="19">
        <f t="shared" si="41"/>
        <v>12</v>
      </c>
      <c r="N2665" s="23">
        <f>MAX(0,1-M2665*CachTinhDiem!$B$25)</f>
        <v>0</v>
      </c>
      <c r="O2665" s="20">
        <f>ROUND((CachTinhDiem!$B$23*K2665+CachTinhDiem!$B$24*L2665)*N2665,1)</f>
        <v>0</v>
      </c>
      <c r="P2665" s="19" t="s">
        <v>3227</v>
      </c>
    </row>
    <row r="2666" spans="1:16" ht="15" customHeight="1" x14ac:dyDescent="0.35">
      <c r="A2666" s="18" t="s">
        <v>1453</v>
      </c>
      <c r="B2666" s="18" t="s">
        <v>3229</v>
      </c>
      <c r="C2666" s="18" t="s">
        <v>150</v>
      </c>
      <c r="D2666" s="19">
        <v>5</v>
      </c>
      <c r="E2666" s="19">
        <v>19</v>
      </c>
      <c r="F2666" s="19">
        <v>33</v>
      </c>
      <c r="G2666" s="19">
        <v>4</v>
      </c>
      <c r="H2666" s="19">
        <v>1</v>
      </c>
      <c r="I2666" s="19">
        <v>3</v>
      </c>
      <c r="J2666" s="19">
        <v>3</v>
      </c>
      <c r="K2666" s="20">
        <f>ROUND(1+(SUMPRODUCT(INDEX(CachTinhDiem!$B$8:$E$11,MATCH($B2666,CachTinhDiem!$A$8:$A$11,0),0),$G2666:$J2666)-1)*9/4,1)</f>
        <v>4.4000000000000004</v>
      </c>
      <c r="L2666" s="20">
        <f>ROUND(1+(INDEX(CachTinhDiem!$B$15:$E$20,MATCH($C2666,CachTinhDiem!$A$15:$A$20,0),MATCH($B2666,CachTinhDiem!$B$14:$E$14,0))-1)*9/4,1)</f>
        <v>7.8</v>
      </c>
      <c r="M2666" s="19">
        <f t="shared" si="41"/>
        <v>14</v>
      </c>
      <c r="N2666" s="23">
        <f>MAX(0,1-M2666*CachTinhDiem!$B$25)</f>
        <v>0</v>
      </c>
      <c r="O2666" s="20">
        <f>ROUND((CachTinhDiem!$B$23*K2666+CachTinhDiem!$B$24*L2666)*N2666,1)</f>
        <v>0</v>
      </c>
      <c r="P2666" s="19" t="s">
        <v>3225</v>
      </c>
    </row>
    <row r="2667" spans="1:16" ht="15" customHeight="1" x14ac:dyDescent="0.35">
      <c r="A2667" s="18" t="s">
        <v>1870</v>
      </c>
      <c r="B2667" s="18" t="s">
        <v>3224</v>
      </c>
      <c r="C2667" s="18" t="s">
        <v>103</v>
      </c>
      <c r="D2667" s="19">
        <v>5</v>
      </c>
      <c r="E2667" s="19">
        <v>14</v>
      </c>
      <c r="F2667" s="19">
        <v>23</v>
      </c>
      <c r="G2667" s="19">
        <v>4</v>
      </c>
      <c r="H2667" s="19">
        <v>1</v>
      </c>
      <c r="I2667" s="19">
        <v>3</v>
      </c>
      <c r="J2667" s="19">
        <v>4</v>
      </c>
      <c r="K2667" s="20">
        <f>ROUND(1+(SUMPRODUCT(INDEX(CachTinhDiem!$B$8:$E$11,MATCH($B2667,CachTinhDiem!$A$8:$A$11,0),0),$G2667:$J2667)-1)*9/4,1)</f>
        <v>5.3</v>
      </c>
      <c r="L2667" s="20">
        <f>ROUND(1+(INDEX(CachTinhDiem!$B$15:$E$20,MATCH($C2667,CachTinhDiem!$A$15:$A$20,0),MATCH($B2667,CachTinhDiem!$B$14:$E$14,0))-1)*9/4,1)</f>
        <v>3.3</v>
      </c>
      <c r="M2667" s="19">
        <f t="shared" si="41"/>
        <v>9</v>
      </c>
      <c r="N2667" s="23">
        <f>MAX(0,1-M2667*CachTinhDiem!$B$25)</f>
        <v>9.9999999999999978E-2</v>
      </c>
      <c r="O2667" s="20">
        <f>ROUND((CachTinhDiem!$B$23*K2667+CachTinhDiem!$B$24*L2667)*N2667,1)</f>
        <v>0.5</v>
      </c>
      <c r="P2667" s="19" t="s">
        <v>3225</v>
      </c>
    </row>
    <row r="2668" spans="1:16" ht="15" customHeight="1" x14ac:dyDescent="0.35">
      <c r="A2668" s="18" t="s">
        <v>2241</v>
      </c>
      <c r="B2668" s="18" t="s">
        <v>3229</v>
      </c>
      <c r="C2668" s="18" t="s">
        <v>103</v>
      </c>
      <c r="D2668" s="19">
        <v>18</v>
      </c>
      <c r="E2668" s="19">
        <v>37</v>
      </c>
      <c r="F2668" s="19">
        <v>17</v>
      </c>
      <c r="G2668" s="19">
        <v>2</v>
      </c>
      <c r="H2668" s="19">
        <v>4</v>
      </c>
      <c r="I2668" s="19">
        <v>3</v>
      </c>
      <c r="J2668" s="19">
        <v>5</v>
      </c>
      <c r="K2668" s="20">
        <f>ROUND(1+(SUMPRODUCT(INDEX(CachTinhDiem!$B$8:$E$11,MATCH($B2668,CachTinhDiem!$A$8:$A$11,0),0),$G2668:$J2668)-1)*9/4,1)</f>
        <v>7.3</v>
      </c>
      <c r="L2668" s="20">
        <f>ROUND(1+(INDEX(CachTinhDiem!$B$15:$E$20,MATCH($C2668,CachTinhDiem!$A$15:$A$20,0),MATCH($B2668,CachTinhDiem!$B$14:$E$14,0))-1)*9/4,1)</f>
        <v>7.8</v>
      </c>
      <c r="M2668" s="19">
        <f t="shared" si="41"/>
        <v>1</v>
      </c>
      <c r="N2668" s="23">
        <f>MAX(0,1-M2668*CachTinhDiem!$B$25)</f>
        <v>0.9</v>
      </c>
      <c r="O2668" s="20">
        <f>ROUND((CachTinhDiem!$B$23*K2668+CachTinhDiem!$B$24*L2668)*N2668,1)</f>
        <v>6.7</v>
      </c>
      <c r="P2668" s="19" t="s">
        <v>3227</v>
      </c>
    </row>
    <row r="2669" spans="1:16" ht="15" customHeight="1" x14ac:dyDescent="0.35">
      <c r="A2669" s="18" t="s">
        <v>1810</v>
      </c>
      <c r="B2669" s="18" t="s">
        <v>3228</v>
      </c>
      <c r="C2669" s="18" t="s">
        <v>115</v>
      </c>
      <c r="D2669" s="19">
        <v>7</v>
      </c>
      <c r="E2669" s="19">
        <v>29</v>
      </c>
      <c r="F2669" s="19">
        <v>39</v>
      </c>
      <c r="G2669" s="19">
        <v>4</v>
      </c>
      <c r="H2669" s="19">
        <v>2</v>
      </c>
      <c r="I2669" s="19">
        <v>4</v>
      </c>
      <c r="J2669" s="19">
        <v>3</v>
      </c>
      <c r="K2669" s="20">
        <f>ROUND(1+(SUMPRODUCT(INDEX(CachTinhDiem!$B$8:$E$11,MATCH($B2669,CachTinhDiem!$A$8:$A$11,0),0),$G2669:$J2669)-1)*9/4,1)</f>
        <v>5.5</v>
      </c>
      <c r="L2669" s="20">
        <f>ROUND(1+(INDEX(CachTinhDiem!$B$15:$E$20,MATCH($C2669,CachTinhDiem!$A$15:$A$20,0),MATCH($B2669,CachTinhDiem!$B$14:$E$14,0))-1)*9/4,1)</f>
        <v>5.5</v>
      </c>
      <c r="M2669" s="19">
        <f t="shared" si="41"/>
        <v>10</v>
      </c>
      <c r="N2669" s="23">
        <f>MAX(0,1-M2669*CachTinhDiem!$B$25)</f>
        <v>0</v>
      </c>
      <c r="O2669" s="20">
        <f>ROUND((CachTinhDiem!$B$23*K2669+CachTinhDiem!$B$24*L2669)*N2669,1)</f>
        <v>0</v>
      </c>
      <c r="P2669" s="19" t="s">
        <v>3227</v>
      </c>
    </row>
    <row r="2670" spans="1:16" ht="15" customHeight="1" x14ac:dyDescent="0.35">
      <c r="A2670" s="18" t="s">
        <v>2865</v>
      </c>
      <c r="B2670" s="18" t="s">
        <v>3228</v>
      </c>
      <c r="C2670" s="18" t="s">
        <v>138</v>
      </c>
      <c r="D2670" s="19">
        <v>7</v>
      </c>
      <c r="E2670" s="19">
        <v>40</v>
      </c>
      <c r="F2670" s="19">
        <v>5</v>
      </c>
      <c r="G2670" s="19">
        <v>3</v>
      </c>
      <c r="H2670" s="19">
        <v>5</v>
      </c>
      <c r="I2670" s="19">
        <v>5</v>
      </c>
      <c r="J2670" s="19">
        <v>2</v>
      </c>
      <c r="K2670" s="20">
        <f>ROUND(1+(SUMPRODUCT(INDEX(CachTinhDiem!$B$8:$E$11,MATCH($B2670,CachTinhDiem!$A$8:$A$11,0),0),$G2670:$J2670)-1)*9/4,1)</f>
        <v>6</v>
      </c>
      <c r="L2670" s="20">
        <f>ROUND(1+(INDEX(CachTinhDiem!$B$15:$E$20,MATCH($C2670,CachTinhDiem!$A$15:$A$20,0),MATCH($B2670,CachTinhDiem!$B$14:$E$14,0))-1)*9/4,1)</f>
        <v>1</v>
      </c>
      <c r="M2670" s="19">
        <f t="shared" si="41"/>
        <v>2</v>
      </c>
      <c r="N2670" s="23">
        <f>MAX(0,1-M2670*CachTinhDiem!$B$25)</f>
        <v>0.8</v>
      </c>
      <c r="O2670" s="20">
        <f>ROUND((CachTinhDiem!$B$23*K2670+CachTinhDiem!$B$24*L2670)*N2670,1)</f>
        <v>3.6</v>
      </c>
      <c r="P2670" s="19" t="s">
        <v>3227</v>
      </c>
    </row>
    <row r="2671" spans="1:16" ht="15" customHeight="1" x14ac:dyDescent="0.35">
      <c r="A2671" s="18" t="s">
        <v>1095</v>
      </c>
      <c r="B2671" s="18" t="s">
        <v>3229</v>
      </c>
      <c r="C2671" s="18" t="s">
        <v>115</v>
      </c>
      <c r="D2671" s="19">
        <v>5</v>
      </c>
      <c r="E2671" s="19">
        <v>13</v>
      </c>
      <c r="F2671" s="19">
        <v>20</v>
      </c>
      <c r="G2671" s="19">
        <v>4</v>
      </c>
      <c r="H2671" s="19">
        <v>1</v>
      </c>
      <c r="I2671" s="19">
        <v>2</v>
      </c>
      <c r="J2671" s="19">
        <v>2</v>
      </c>
      <c r="K2671" s="20">
        <f>ROUND(1+(SUMPRODUCT(INDEX(CachTinhDiem!$B$8:$E$11,MATCH($B2671,CachTinhDiem!$A$8:$A$11,0),0),$G2671:$J2671)-1)*9/4,1)</f>
        <v>3</v>
      </c>
      <c r="L2671" s="20">
        <f>ROUND(1+(INDEX(CachTinhDiem!$B$15:$E$20,MATCH($C2671,CachTinhDiem!$A$15:$A$20,0),MATCH($B2671,CachTinhDiem!$B$14:$E$14,0))-1)*9/4,1)</f>
        <v>10</v>
      </c>
      <c r="M2671" s="19">
        <f t="shared" si="41"/>
        <v>7</v>
      </c>
      <c r="N2671" s="23">
        <f>MAX(0,1-M2671*CachTinhDiem!$B$25)</f>
        <v>0.29999999999999993</v>
      </c>
      <c r="O2671" s="20">
        <f>ROUND((CachTinhDiem!$B$23*K2671+CachTinhDiem!$B$24*L2671)*N2671,1)</f>
        <v>1.5</v>
      </c>
      <c r="P2671" s="19" t="s">
        <v>3227</v>
      </c>
    </row>
    <row r="2672" spans="1:16" ht="15" customHeight="1" x14ac:dyDescent="0.35">
      <c r="A2672" s="18" t="s">
        <v>2531</v>
      </c>
      <c r="B2672" s="18" t="s">
        <v>3229</v>
      </c>
      <c r="C2672" s="18" t="s">
        <v>103</v>
      </c>
      <c r="D2672" s="19">
        <v>5</v>
      </c>
      <c r="E2672" s="19">
        <v>34</v>
      </c>
      <c r="F2672" s="19">
        <v>26</v>
      </c>
      <c r="G2672" s="19">
        <v>4</v>
      </c>
      <c r="H2672" s="19">
        <v>1</v>
      </c>
      <c r="I2672" s="19">
        <v>3</v>
      </c>
      <c r="J2672" s="19">
        <v>5</v>
      </c>
      <c r="K2672" s="20">
        <f>ROUND(1+(SUMPRODUCT(INDEX(CachTinhDiem!$B$8:$E$11,MATCH($B2672,CachTinhDiem!$A$8:$A$11,0),0),$G2672:$J2672)-1)*9/4,1)</f>
        <v>5.7</v>
      </c>
      <c r="L2672" s="20">
        <f>ROUND(1+(INDEX(CachTinhDiem!$B$15:$E$20,MATCH($C2672,CachTinhDiem!$A$15:$A$20,0),MATCH($B2672,CachTinhDiem!$B$14:$E$14,0))-1)*9/4,1)</f>
        <v>7.8</v>
      </c>
      <c r="M2672" s="19">
        <f t="shared" si="41"/>
        <v>0</v>
      </c>
      <c r="N2672" s="23">
        <f>MAX(0,1-M2672*CachTinhDiem!$B$25)</f>
        <v>1</v>
      </c>
      <c r="O2672" s="20">
        <f>ROUND((CachTinhDiem!$B$23*K2672+CachTinhDiem!$B$24*L2672)*N2672,1)</f>
        <v>6.3</v>
      </c>
      <c r="P2672" s="19" t="s">
        <v>3225</v>
      </c>
    </row>
    <row r="2673" spans="1:16" ht="15" customHeight="1" x14ac:dyDescent="0.35">
      <c r="A2673" s="18" t="s">
        <v>1171</v>
      </c>
      <c r="B2673" s="18" t="s">
        <v>3228</v>
      </c>
      <c r="C2673" s="18" t="s">
        <v>110</v>
      </c>
      <c r="D2673" s="19">
        <v>5</v>
      </c>
      <c r="E2673" s="19">
        <v>17</v>
      </c>
      <c r="F2673" s="19">
        <v>25</v>
      </c>
      <c r="G2673" s="19">
        <v>3</v>
      </c>
      <c r="H2673" s="19">
        <v>2</v>
      </c>
      <c r="I2673" s="19">
        <v>4</v>
      </c>
      <c r="J2673" s="19">
        <v>3</v>
      </c>
      <c r="K2673" s="20">
        <f>ROUND(1+(SUMPRODUCT(INDEX(CachTinhDiem!$B$8:$E$11,MATCH($B2673,CachTinhDiem!$A$8:$A$11,0),0),$G2673:$J2673)-1)*9/4,1)</f>
        <v>5.5</v>
      </c>
      <c r="L2673" s="20">
        <f>ROUND(1+(INDEX(CachTinhDiem!$B$15:$E$20,MATCH($C2673,CachTinhDiem!$A$15:$A$20,0),MATCH($B2673,CachTinhDiem!$B$14:$E$14,0))-1)*9/4,1)</f>
        <v>7.8</v>
      </c>
      <c r="M2673" s="19">
        <f t="shared" si="41"/>
        <v>8</v>
      </c>
      <c r="N2673" s="23">
        <f>MAX(0,1-M2673*CachTinhDiem!$B$25)</f>
        <v>0.19999999999999996</v>
      </c>
      <c r="O2673" s="20">
        <f>ROUND((CachTinhDiem!$B$23*K2673+CachTinhDiem!$B$24*L2673)*N2673,1)</f>
        <v>1.2</v>
      </c>
      <c r="P2673" s="19" t="s">
        <v>3225</v>
      </c>
    </row>
    <row r="2674" spans="1:16" ht="15" customHeight="1" x14ac:dyDescent="0.35">
      <c r="A2674" s="18" t="s">
        <v>2281</v>
      </c>
      <c r="B2674" s="18" t="s">
        <v>3226</v>
      </c>
      <c r="C2674" s="18" t="s">
        <v>103</v>
      </c>
      <c r="D2674" s="19">
        <v>22</v>
      </c>
      <c r="E2674" s="19">
        <v>35</v>
      </c>
      <c r="F2674" s="19">
        <v>7</v>
      </c>
      <c r="G2674" s="19">
        <v>1</v>
      </c>
      <c r="H2674" s="19">
        <v>3</v>
      </c>
      <c r="I2674" s="19">
        <v>2</v>
      </c>
      <c r="J2674" s="19">
        <v>4</v>
      </c>
      <c r="K2674" s="20">
        <f>ROUND(1+(SUMPRODUCT(INDEX(CachTinhDiem!$B$8:$E$11,MATCH($B2674,CachTinhDiem!$A$8:$A$11,0),0),$G2674:$J2674)-1)*9/4,1)</f>
        <v>4.8</v>
      </c>
      <c r="L2674" s="20">
        <f>ROUND(1+(INDEX(CachTinhDiem!$B$15:$E$20,MATCH($C2674,CachTinhDiem!$A$15:$A$20,0),MATCH($B2674,CachTinhDiem!$B$14:$E$14,0))-1)*9/4,1)</f>
        <v>3.3</v>
      </c>
      <c r="M2674" s="19">
        <f t="shared" si="41"/>
        <v>15</v>
      </c>
      <c r="N2674" s="23">
        <f>MAX(0,1-M2674*CachTinhDiem!$B$25)</f>
        <v>0</v>
      </c>
      <c r="O2674" s="20">
        <f>ROUND((CachTinhDiem!$B$23*K2674+CachTinhDiem!$B$24*L2674)*N2674,1)</f>
        <v>0</v>
      </c>
      <c r="P2674" s="19" t="s">
        <v>3227</v>
      </c>
    </row>
    <row r="2675" spans="1:16" ht="15" customHeight="1" x14ac:dyDescent="0.35">
      <c r="A2675" s="18" t="s">
        <v>2484</v>
      </c>
      <c r="B2675" s="18" t="s">
        <v>3228</v>
      </c>
      <c r="C2675" s="18" t="s">
        <v>115</v>
      </c>
      <c r="D2675" s="19">
        <v>26</v>
      </c>
      <c r="E2675" s="19">
        <v>39</v>
      </c>
      <c r="F2675" s="19">
        <v>13</v>
      </c>
      <c r="G2675" s="19">
        <v>1</v>
      </c>
      <c r="H2675" s="19">
        <v>5</v>
      </c>
      <c r="I2675" s="19">
        <v>3</v>
      </c>
      <c r="J2675" s="19">
        <v>3</v>
      </c>
      <c r="K2675" s="20">
        <f>ROUND(1+(SUMPRODUCT(INDEX(CachTinhDiem!$B$8:$E$11,MATCH($B2675,CachTinhDiem!$A$8:$A$11,0),0),$G2675:$J2675)-1)*9/4,1)</f>
        <v>6.4</v>
      </c>
      <c r="L2675" s="20">
        <f>ROUND(1+(INDEX(CachTinhDiem!$B$15:$E$20,MATCH($C2675,CachTinhDiem!$A$15:$A$20,0),MATCH($B2675,CachTinhDiem!$B$14:$E$14,0))-1)*9/4,1)</f>
        <v>5.5</v>
      </c>
      <c r="M2675" s="19">
        <f t="shared" si="41"/>
        <v>13</v>
      </c>
      <c r="N2675" s="23">
        <f>MAX(0,1-M2675*CachTinhDiem!$B$25)</f>
        <v>0</v>
      </c>
      <c r="O2675" s="20">
        <f>ROUND((CachTinhDiem!$B$23*K2675+CachTinhDiem!$B$24*L2675)*N2675,1)</f>
        <v>0</v>
      </c>
      <c r="P2675" s="19" t="s">
        <v>3227</v>
      </c>
    </row>
    <row r="2676" spans="1:16" ht="15" customHeight="1" x14ac:dyDescent="0.35">
      <c r="A2676" s="18" t="s">
        <v>1395</v>
      </c>
      <c r="B2676" s="18" t="s">
        <v>3228</v>
      </c>
      <c r="C2676" s="18" t="s">
        <v>103</v>
      </c>
      <c r="D2676" s="19">
        <v>5</v>
      </c>
      <c r="E2676" s="19">
        <v>11</v>
      </c>
      <c r="F2676" s="19">
        <v>39</v>
      </c>
      <c r="G2676" s="19">
        <v>5</v>
      </c>
      <c r="H2676" s="19">
        <v>1</v>
      </c>
      <c r="I2676" s="19">
        <v>1</v>
      </c>
      <c r="J2676" s="19">
        <v>5</v>
      </c>
      <c r="K2676" s="20">
        <f>ROUND(1+(SUMPRODUCT(INDEX(CachTinhDiem!$B$8:$E$11,MATCH($B2676,CachTinhDiem!$A$8:$A$11,0),0),$G2676:$J2676)-1)*9/4,1)</f>
        <v>6.4</v>
      </c>
      <c r="L2676" s="20">
        <f>ROUND(1+(INDEX(CachTinhDiem!$B$15:$E$20,MATCH($C2676,CachTinhDiem!$A$15:$A$20,0),MATCH($B2676,CachTinhDiem!$B$14:$E$14,0))-1)*9/4,1)</f>
        <v>10</v>
      </c>
      <c r="M2676" s="19">
        <f t="shared" si="41"/>
        <v>28</v>
      </c>
      <c r="N2676" s="23">
        <f>MAX(0,1-M2676*CachTinhDiem!$B$25)</f>
        <v>0</v>
      </c>
      <c r="O2676" s="20">
        <f>ROUND((CachTinhDiem!$B$23*K2676+CachTinhDiem!$B$24*L2676)*N2676,1)</f>
        <v>0</v>
      </c>
      <c r="P2676" s="19" t="s">
        <v>3227</v>
      </c>
    </row>
    <row r="2677" spans="1:16" ht="15" customHeight="1" x14ac:dyDescent="0.35">
      <c r="A2677" s="18" t="s">
        <v>1113</v>
      </c>
      <c r="B2677" s="18" t="s">
        <v>3226</v>
      </c>
      <c r="C2677" s="18" t="s">
        <v>90</v>
      </c>
      <c r="D2677" s="19">
        <v>10</v>
      </c>
      <c r="E2677" s="19">
        <v>24</v>
      </c>
      <c r="F2677" s="19">
        <v>22</v>
      </c>
      <c r="G2677" s="19">
        <v>2</v>
      </c>
      <c r="H2677" s="19">
        <v>3</v>
      </c>
      <c r="I2677" s="19">
        <v>3</v>
      </c>
      <c r="J2677" s="19">
        <v>3</v>
      </c>
      <c r="K2677" s="20">
        <f>ROUND(1+(SUMPRODUCT(INDEX(CachTinhDiem!$B$8:$E$11,MATCH($B2677,CachTinhDiem!$A$8:$A$11,0),0),$G2677:$J2677)-1)*9/4,1)</f>
        <v>5.5</v>
      </c>
      <c r="L2677" s="20">
        <f>ROUND(1+(INDEX(CachTinhDiem!$B$15:$E$20,MATCH($C2677,CachTinhDiem!$A$15:$A$20,0),MATCH($B2677,CachTinhDiem!$B$14:$E$14,0))-1)*9/4,1)</f>
        <v>7.8</v>
      </c>
      <c r="M2677" s="19">
        <f t="shared" si="41"/>
        <v>0</v>
      </c>
      <c r="N2677" s="23">
        <f>MAX(0,1-M2677*CachTinhDiem!$B$25)</f>
        <v>1</v>
      </c>
      <c r="O2677" s="20">
        <f>ROUND((CachTinhDiem!$B$23*K2677+CachTinhDiem!$B$24*L2677)*N2677,1)</f>
        <v>6.2</v>
      </c>
      <c r="P2677" s="19" t="s">
        <v>3225</v>
      </c>
    </row>
    <row r="2678" spans="1:16" ht="15" customHeight="1" x14ac:dyDescent="0.35">
      <c r="A2678" s="18" t="s">
        <v>706</v>
      </c>
      <c r="B2678" s="18" t="s">
        <v>3224</v>
      </c>
      <c r="C2678" s="18" t="s">
        <v>150</v>
      </c>
      <c r="D2678" s="19">
        <v>6</v>
      </c>
      <c r="E2678" s="19">
        <v>17</v>
      </c>
      <c r="F2678" s="19">
        <v>26</v>
      </c>
      <c r="G2678" s="19">
        <v>4</v>
      </c>
      <c r="H2678" s="19">
        <v>2</v>
      </c>
      <c r="I2678" s="19">
        <v>2</v>
      </c>
      <c r="J2678" s="19">
        <v>2</v>
      </c>
      <c r="K2678" s="20">
        <f>ROUND(1+(SUMPRODUCT(INDEX(CachTinhDiem!$B$8:$E$11,MATCH($B2678,CachTinhDiem!$A$8:$A$11,0),0),$G2678:$J2678)-1)*9/4,1)</f>
        <v>4.2</v>
      </c>
      <c r="L2678" s="20">
        <f>ROUND(1+(INDEX(CachTinhDiem!$B$15:$E$20,MATCH($C2678,CachTinhDiem!$A$15:$A$20,0),MATCH($B2678,CachTinhDiem!$B$14:$E$14,0))-1)*9/4,1)</f>
        <v>3.3</v>
      </c>
      <c r="M2678" s="19">
        <f t="shared" si="41"/>
        <v>9</v>
      </c>
      <c r="N2678" s="23">
        <f>MAX(0,1-M2678*CachTinhDiem!$B$25)</f>
        <v>9.9999999999999978E-2</v>
      </c>
      <c r="O2678" s="20">
        <f>ROUND((CachTinhDiem!$B$23*K2678+CachTinhDiem!$B$24*L2678)*N2678,1)</f>
        <v>0.4</v>
      </c>
      <c r="P2678" s="19" t="s">
        <v>3227</v>
      </c>
    </row>
    <row r="2679" spans="1:16" ht="15" customHeight="1" x14ac:dyDescent="0.35">
      <c r="A2679" s="18" t="s">
        <v>1349</v>
      </c>
      <c r="B2679" s="18" t="s">
        <v>3224</v>
      </c>
      <c r="C2679" s="18" t="s">
        <v>90</v>
      </c>
      <c r="D2679" s="19">
        <v>10</v>
      </c>
      <c r="E2679" s="19">
        <v>26</v>
      </c>
      <c r="F2679" s="19">
        <v>25</v>
      </c>
      <c r="G2679" s="19">
        <v>3</v>
      </c>
      <c r="H2679" s="19">
        <v>2</v>
      </c>
      <c r="I2679" s="19">
        <v>3</v>
      </c>
      <c r="J2679" s="19">
        <v>3</v>
      </c>
      <c r="K2679" s="20">
        <f>ROUND(1+(SUMPRODUCT(INDEX(CachTinhDiem!$B$8:$E$11,MATCH($B2679,CachTinhDiem!$A$8:$A$11,0),0),$G2679:$J2679)-1)*9/4,1)</f>
        <v>5.0999999999999996</v>
      </c>
      <c r="L2679" s="20">
        <f>ROUND(1+(INDEX(CachTinhDiem!$B$15:$E$20,MATCH($C2679,CachTinhDiem!$A$15:$A$20,0),MATCH($B2679,CachTinhDiem!$B$14:$E$14,0))-1)*9/4,1)</f>
        <v>5.5</v>
      </c>
      <c r="M2679" s="19">
        <f t="shared" si="41"/>
        <v>0</v>
      </c>
      <c r="N2679" s="23">
        <f>MAX(0,1-M2679*CachTinhDiem!$B$25)</f>
        <v>1</v>
      </c>
      <c r="O2679" s="20">
        <f>ROUND((CachTinhDiem!$B$23*K2679+CachTinhDiem!$B$24*L2679)*N2679,1)</f>
        <v>5.2</v>
      </c>
      <c r="P2679" s="19" t="s">
        <v>3227</v>
      </c>
    </row>
    <row r="2680" spans="1:16" ht="15" customHeight="1" x14ac:dyDescent="0.35">
      <c r="A2680" s="18" t="s">
        <v>2831</v>
      </c>
      <c r="B2680" s="18" t="s">
        <v>3229</v>
      </c>
      <c r="C2680" s="18" t="s">
        <v>103</v>
      </c>
      <c r="D2680" s="19">
        <v>8</v>
      </c>
      <c r="E2680" s="19">
        <v>34</v>
      </c>
      <c r="F2680" s="19">
        <v>6</v>
      </c>
      <c r="G2680" s="19">
        <v>4</v>
      </c>
      <c r="H2680" s="19">
        <v>1</v>
      </c>
      <c r="I2680" s="19">
        <v>3</v>
      </c>
      <c r="J2680" s="19">
        <v>5</v>
      </c>
      <c r="K2680" s="20">
        <f>ROUND(1+(SUMPRODUCT(INDEX(CachTinhDiem!$B$8:$E$11,MATCH($B2680,CachTinhDiem!$A$8:$A$11,0),0),$G2680:$J2680)-1)*9/4,1)</f>
        <v>5.7</v>
      </c>
      <c r="L2680" s="20">
        <f>ROUND(1+(INDEX(CachTinhDiem!$B$15:$E$20,MATCH($C2680,CachTinhDiem!$A$15:$A$20,0),MATCH($B2680,CachTinhDiem!$B$14:$E$14,0))-1)*9/4,1)</f>
        <v>7.8</v>
      </c>
      <c r="M2680" s="19">
        <f t="shared" si="41"/>
        <v>2</v>
      </c>
      <c r="N2680" s="23">
        <f>MAX(0,1-M2680*CachTinhDiem!$B$25)</f>
        <v>0.8</v>
      </c>
      <c r="O2680" s="20">
        <f>ROUND((CachTinhDiem!$B$23*K2680+CachTinhDiem!$B$24*L2680)*N2680,1)</f>
        <v>5.0999999999999996</v>
      </c>
      <c r="P2680" s="19" t="s">
        <v>3225</v>
      </c>
    </row>
    <row r="2681" spans="1:16" ht="15" customHeight="1" x14ac:dyDescent="0.35">
      <c r="A2681" s="18" t="s">
        <v>2209</v>
      </c>
      <c r="B2681" s="18" t="s">
        <v>3228</v>
      </c>
      <c r="C2681" s="18" t="s">
        <v>90</v>
      </c>
      <c r="D2681" s="19">
        <v>13</v>
      </c>
      <c r="E2681" s="19">
        <v>32</v>
      </c>
      <c r="F2681" s="19">
        <v>12</v>
      </c>
      <c r="G2681" s="19">
        <v>3</v>
      </c>
      <c r="H2681" s="19">
        <v>2</v>
      </c>
      <c r="I2681" s="19">
        <v>4</v>
      </c>
      <c r="J2681" s="19">
        <v>3</v>
      </c>
      <c r="K2681" s="20">
        <f>ROUND(1+(SUMPRODUCT(INDEX(CachTinhDiem!$B$8:$E$11,MATCH($B2681,CachTinhDiem!$A$8:$A$11,0),0),$G2681:$J2681)-1)*9/4,1)</f>
        <v>5.5</v>
      </c>
      <c r="L2681" s="20">
        <f>ROUND(1+(INDEX(CachTinhDiem!$B$15:$E$20,MATCH($C2681,CachTinhDiem!$A$15:$A$20,0),MATCH($B2681,CachTinhDiem!$B$14:$E$14,0))-1)*9/4,1)</f>
        <v>3.3</v>
      </c>
      <c r="M2681" s="19">
        <f t="shared" si="41"/>
        <v>1</v>
      </c>
      <c r="N2681" s="23">
        <f>MAX(0,1-M2681*CachTinhDiem!$B$25)</f>
        <v>0.9</v>
      </c>
      <c r="O2681" s="20">
        <f>ROUND((CachTinhDiem!$B$23*K2681+CachTinhDiem!$B$24*L2681)*N2681,1)</f>
        <v>4.4000000000000004</v>
      </c>
      <c r="P2681" s="19" t="s">
        <v>3225</v>
      </c>
    </row>
    <row r="2682" spans="1:16" ht="15" customHeight="1" x14ac:dyDescent="0.35">
      <c r="A2682" s="18" t="s">
        <v>2947</v>
      </c>
      <c r="B2682" s="18" t="s">
        <v>3229</v>
      </c>
      <c r="C2682" s="18" t="s">
        <v>138</v>
      </c>
      <c r="D2682" s="19">
        <v>8</v>
      </c>
      <c r="E2682" s="19">
        <v>40</v>
      </c>
      <c r="F2682" s="19">
        <v>21</v>
      </c>
      <c r="G2682" s="19">
        <v>3</v>
      </c>
      <c r="H2682" s="19">
        <v>5</v>
      </c>
      <c r="I2682" s="19">
        <v>5</v>
      </c>
      <c r="J2682" s="19">
        <v>2</v>
      </c>
      <c r="K2682" s="20">
        <f>ROUND(1+(SUMPRODUCT(INDEX(CachTinhDiem!$B$8:$E$11,MATCH($B2682,CachTinhDiem!$A$8:$A$11,0),0),$G2682:$J2682)-1)*9/4,1)</f>
        <v>7.5</v>
      </c>
      <c r="L2682" s="20">
        <f>ROUND(1+(INDEX(CachTinhDiem!$B$15:$E$20,MATCH($C2682,CachTinhDiem!$A$15:$A$20,0),MATCH($B2682,CachTinhDiem!$B$14:$E$14,0))-1)*9/4,1)</f>
        <v>7.8</v>
      </c>
      <c r="M2682" s="19">
        <f t="shared" si="41"/>
        <v>0</v>
      </c>
      <c r="N2682" s="23">
        <f>MAX(0,1-M2682*CachTinhDiem!$B$25)</f>
        <v>1</v>
      </c>
      <c r="O2682" s="20">
        <f>ROUND((CachTinhDiem!$B$23*K2682+CachTinhDiem!$B$24*L2682)*N2682,1)</f>
        <v>7.6</v>
      </c>
      <c r="P2682" s="19" t="s">
        <v>3227</v>
      </c>
    </row>
    <row r="2683" spans="1:16" ht="15" customHeight="1" x14ac:dyDescent="0.35">
      <c r="A2683" s="18" t="s">
        <v>1254</v>
      </c>
      <c r="B2683" s="18" t="s">
        <v>3229</v>
      </c>
      <c r="C2683" s="18" t="s">
        <v>103</v>
      </c>
      <c r="D2683" s="19">
        <v>9</v>
      </c>
      <c r="E2683" s="19">
        <v>25</v>
      </c>
      <c r="F2683" s="19">
        <v>29</v>
      </c>
      <c r="G2683" s="19">
        <v>4</v>
      </c>
      <c r="H2683" s="19">
        <v>2</v>
      </c>
      <c r="I2683" s="19">
        <v>2</v>
      </c>
      <c r="J2683" s="19">
        <v>5</v>
      </c>
      <c r="K2683" s="20">
        <f>ROUND(1+(SUMPRODUCT(INDEX(CachTinhDiem!$B$8:$E$11,MATCH($B2683,CachTinhDiem!$A$8:$A$11,0),0),$G2683:$J2683)-1)*9/4,1)</f>
        <v>5.7</v>
      </c>
      <c r="L2683" s="20">
        <f>ROUND(1+(INDEX(CachTinhDiem!$B$15:$E$20,MATCH($C2683,CachTinhDiem!$A$15:$A$20,0),MATCH($B2683,CachTinhDiem!$B$14:$E$14,0))-1)*9/4,1)</f>
        <v>7.8</v>
      </c>
      <c r="M2683" s="19">
        <f t="shared" si="41"/>
        <v>4</v>
      </c>
      <c r="N2683" s="23">
        <f>MAX(0,1-M2683*CachTinhDiem!$B$25)</f>
        <v>0.6</v>
      </c>
      <c r="O2683" s="20">
        <f>ROUND((CachTinhDiem!$B$23*K2683+CachTinhDiem!$B$24*L2683)*N2683,1)</f>
        <v>3.8</v>
      </c>
      <c r="P2683" s="19" t="s">
        <v>3227</v>
      </c>
    </row>
    <row r="2684" spans="1:16" ht="15" customHeight="1" x14ac:dyDescent="0.35">
      <c r="A2684" s="18" t="s">
        <v>870</v>
      </c>
      <c r="B2684" s="18" t="s">
        <v>3228</v>
      </c>
      <c r="C2684" s="18" t="s">
        <v>150</v>
      </c>
      <c r="D2684" s="19">
        <v>6</v>
      </c>
      <c r="E2684" s="19">
        <v>17</v>
      </c>
      <c r="F2684" s="19">
        <v>26</v>
      </c>
      <c r="G2684" s="19">
        <v>4</v>
      </c>
      <c r="H2684" s="19">
        <v>2</v>
      </c>
      <c r="I2684" s="19">
        <v>2</v>
      </c>
      <c r="J2684" s="19">
        <v>3</v>
      </c>
      <c r="K2684" s="20">
        <f>ROUND(1+(SUMPRODUCT(INDEX(CachTinhDiem!$B$8:$E$11,MATCH($B2684,CachTinhDiem!$A$8:$A$11,0),0),$G2684:$J2684)-1)*9/4,1)</f>
        <v>4.5999999999999996</v>
      </c>
      <c r="L2684" s="20">
        <f>ROUND(1+(INDEX(CachTinhDiem!$B$15:$E$20,MATCH($C2684,CachTinhDiem!$A$15:$A$20,0),MATCH($B2684,CachTinhDiem!$B$14:$E$14,0))-1)*9/4,1)</f>
        <v>5.5</v>
      </c>
      <c r="M2684" s="19">
        <f t="shared" si="41"/>
        <v>9</v>
      </c>
      <c r="N2684" s="23">
        <f>MAX(0,1-M2684*CachTinhDiem!$B$25)</f>
        <v>9.9999999999999978E-2</v>
      </c>
      <c r="O2684" s="20">
        <f>ROUND((CachTinhDiem!$B$23*K2684+CachTinhDiem!$B$24*L2684)*N2684,1)</f>
        <v>0.5</v>
      </c>
      <c r="P2684" s="19" t="s">
        <v>3225</v>
      </c>
    </row>
    <row r="2685" spans="1:16" ht="15" customHeight="1" x14ac:dyDescent="0.35">
      <c r="A2685" s="18" t="s">
        <v>3030</v>
      </c>
      <c r="B2685" s="18" t="s">
        <v>3228</v>
      </c>
      <c r="C2685" s="18" t="s">
        <v>138</v>
      </c>
      <c r="D2685" s="19">
        <v>20</v>
      </c>
      <c r="E2685" s="19">
        <v>40</v>
      </c>
      <c r="F2685" s="19">
        <v>26</v>
      </c>
      <c r="G2685" s="19">
        <v>2</v>
      </c>
      <c r="H2685" s="19">
        <v>5</v>
      </c>
      <c r="I2685" s="19">
        <v>5</v>
      </c>
      <c r="J2685" s="19">
        <v>2</v>
      </c>
      <c r="K2685" s="20">
        <f>ROUND(1+(SUMPRODUCT(INDEX(CachTinhDiem!$B$8:$E$11,MATCH($B2685,CachTinhDiem!$A$8:$A$11,0),0),$G2685:$J2685)-1)*9/4,1)</f>
        <v>6</v>
      </c>
      <c r="L2685" s="20">
        <f>ROUND(1+(INDEX(CachTinhDiem!$B$15:$E$20,MATCH($C2685,CachTinhDiem!$A$15:$A$20,0),MATCH($B2685,CachTinhDiem!$B$14:$E$14,0))-1)*9/4,1)</f>
        <v>1</v>
      </c>
      <c r="M2685" s="19">
        <f t="shared" si="41"/>
        <v>0</v>
      </c>
      <c r="N2685" s="23">
        <f>MAX(0,1-M2685*CachTinhDiem!$B$25)</f>
        <v>1</v>
      </c>
      <c r="O2685" s="20">
        <f>ROUND((CachTinhDiem!$B$23*K2685+CachTinhDiem!$B$24*L2685)*N2685,1)</f>
        <v>4.5</v>
      </c>
      <c r="P2685" s="19" t="s">
        <v>3227</v>
      </c>
    </row>
    <row r="2686" spans="1:16" ht="15" customHeight="1" x14ac:dyDescent="0.35">
      <c r="A2686" s="18" t="s">
        <v>241</v>
      </c>
      <c r="B2686" s="18" t="s">
        <v>3228</v>
      </c>
      <c r="C2686" s="18" t="s">
        <v>115</v>
      </c>
      <c r="D2686" s="19">
        <v>5</v>
      </c>
      <c r="E2686" s="19">
        <v>12</v>
      </c>
      <c r="F2686" s="19">
        <v>22</v>
      </c>
      <c r="G2686" s="19">
        <v>4</v>
      </c>
      <c r="H2686" s="19">
        <v>1</v>
      </c>
      <c r="I2686" s="19">
        <v>3</v>
      </c>
      <c r="J2686" s="19">
        <v>4</v>
      </c>
      <c r="K2686" s="20">
        <f>ROUND(1+(SUMPRODUCT(INDEX(CachTinhDiem!$B$8:$E$11,MATCH($B2686,CachTinhDiem!$A$8:$A$11,0),0),$G2686:$J2686)-1)*9/4,1)</f>
        <v>6</v>
      </c>
      <c r="L2686" s="20">
        <f>ROUND(1+(INDEX(CachTinhDiem!$B$15:$E$20,MATCH($C2686,CachTinhDiem!$A$15:$A$20,0),MATCH($B2686,CachTinhDiem!$B$14:$E$14,0))-1)*9/4,1)</f>
        <v>5.5</v>
      </c>
      <c r="M2686" s="19">
        <f t="shared" si="41"/>
        <v>10</v>
      </c>
      <c r="N2686" s="23">
        <f>MAX(0,1-M2686*CachTinhDiem!$B$25)</f>
        <v>0</v>
      </c>
      <c r="O2686" s="20">
        <f>ROUND((CachTinhDiem!$B$23*K2686+CachTinhDiem!$B$24*L2686)*N2686,1)</f>
        <v>0</v>
      </c>
      <c r="P2686" s="19" t="s">
        <v>3225</v>
      </c>
    </row>
    <row r="2687" spans="1:16" ht="15" customHeight="1" x14ac:dyDescent="0.35">
      <c r="A2687" s="18" t="s">
        <v>250</v>
      </c>
      <c r="B2687" s="18" t="s">
        <v>3229</v>
      </c>
      <c r="C2687" s="18" t="s">
        <v>90</v>
      </c>
      <c r="D2687" s="19">
        <v>21</v>
      </c>
      <c r="E2687" s="19">
        <v>36</v>
      </c>
      <c r="F2687" s="19">
        <v>5</v>
      </c>
      <c r="G2687" s="19">
        <v>2</v>
      </c>
      <c r="H2687" s="19">
        <v>4</v>
      </c>
      <c r="I2687" s="19">
        <v>3</v>
      </c>
      <c r="J2687" s="19">
        <v>2</v>
      </c>
      <c r="K2687" s="20">
        <f>ROUND(1+(SUMPRODUCT(INDEX(CachTinhDiem!$B$8:$E$11,MATCH($B2687,CachTinhDiem!$A$8:$A$11,0),0),$G2687:$J2687)-1)*9/4,1)</f>
        <v>5.3</v>
      </c>
      <c r="L2687" s="20">
        <f>ROUND(1+(INDEX(CachTinhDiem!$B$15:$E$20,MATCH($C2687,CachTinhDiem!$A$15:$A$20,0),MATCH($B2687,CachTinhDiem!$B$14:$E$14,0))-1)*9/4,1)</f>
        <v>7.8</v>
      </c>
      <c r="M2687" s="19">
        <f t="shared" si="41"/>
        <v>16</v>
      </c>
      <c r="N2687" s="23">
        <f>MAX(0,1-M2687*CachTinhDiem!$B$25)</f>
        <v>0</v>
      </c>
      <c r="O2687" s="20">
        <f>ROUND((CachTinhDiem!$B$23*K2687+CachTinhDiem!$B$24*L2687)*N2687,1)</f>
        <v>0</v>
      </c>
      <c r="P2687" s="19" t="s">
        <v>3227</v>
      </c>
    </row>
    <row r="2688" spans="1:16" ht="15" customHeight="1" x14ac:dyDescent="0.35">
      <c r="A2688" s="18" t="s">
        <v>2287</v>
      </c>
      <c r="B2688" s="18" t="s">
        <v>3228</v>
      </c>
      <c r="C2688" s="18" t="s">
        <v>115</v>
      </c>
      <c r="D2688" s="19">
        <v>18</v>
      </c>
      <c r="E2688" s="19">
        <v>36</v>
      </c>
      <c r="F2688" s="19">
        <v>19</v>
      </c>
      <c r="G2688" s="19">
        <v>2</v>
      </c>
      <c r="H2688" s="19">
        <v>4</v>
      </c>
      <c r="I2688" s="19">
        <v>3</v>
      </c>
      <c r="J2688" s="19">
        <v>4</v>
      </c>
      <c r="K2688" s="20">
        <f>ROUND(1+(SUMPRODUCT(INDEX(CachTinhDiem!$B$8:$E$11,MATCH($B2688,CachTinhDiem!$A$8:$A$11,0),0),$G2688:$J2688)-1)*9/4,1)</f>
        <v>7.3</v>
      </c>
      <c r="L2688" s="20">
        <f>ROUND(1+(INDEX(CachTinhDiem!$B$15:$E$20,MATCH($C2688,CachTinhDiem!$A$15:$A$20,0),MATCH($B2688,CachTinhDiem!$B$14:$E$14,0))-1)*9/4,1)</f>
        <v>5.5</v>
      </c>
      <c r="M2688" s="19">
        <f t="shared" si="41"/>
        <v>0</v>
      </c>
      <c r="N2688" s="23">
        <f>MAX(0,1-M2688*CachTinhDiem!$B$25)</f>
        <v>1</v>
      </c>
      <c r="O2688" s="20">
        <f>ROUND((CachTinhDiem!$B$23*K2688+CachTinhDiem!$B$24*L2688)*N2688,1)</f>
        <v>6.8</v>
      </c>
      <c r="P2688" s="19" t="s">
        <v>3227</v>
      </c>
    </row>
    <row r="2689" spans="1:16" ht="15" customHeight="1" x14ac:dyDescent="0.35">
      <c r="A2689" s="18" t="s">
        <v>2901</v>
      </c>
      <c r="B2689" s="18" t="s">
        <v>3224</v>
      </c>
      <c r="C2689" s="18" t="s">
        <v>150</v>
      </c>
      <c r="D2689" s="19">
        <v>13</v>
      </c>
      <c r="E2689" s="19">
        <v>31</v>
      </c>
      <c r="F2689" s="19">
        <v>21</v>
      </c>
      <c r="G2689" s="19">
        <v>3</v>
      </c>
      <c r="H2689" s="19">
        <v>1</v>
      </c>
      <c r="I2689" s="19">
        <v>3</v>
      </c>
      <c r="J2689" s="19">
        <v>4</v>
      </c>
      <c r="K2689" s="20">
        <f>ROUND(1+(SUMPRODUCT(INDEX(CachTinhDiem!$B$8:$E$11,MATCH($B2689,CachTinhDiem!$A$8:$A$11,0),0),$G2689:$J2689)-1)*9/4,1)</f>
        <v>4.8</v>
      </c>
      <c r="L2689" s="20">
        <f>ROUND(1+(INDEX(CachTinhDiem!$B$15:$E$20,MATCH($C2689,CachTinhDiem!$A$15:$A$20,0),MATCH($B2689,CachTinhDiem!$B$14:$E$14,0))-1)*9/4,1)</f>
        <v>3.3</v>
      </c>
      <c r="M2689" s="19">
        <f t="shared" si="41"/>
        <v>0</v>
      </c>
      <c r="N2689" s="23">
        <f>MAX(0,1-M2689*CachTinhDiem!$B$25)</f>
        <v>1</v>
      </c>
      <c r="O2689" s="20">
        <f>ROUND((CachTinhDiem!$B$23*K2689+CachTinhDiem!$B$24*L2689)*N2689,1)</f>
        <v>4.4000000000000004</v>
      </c>
      <c r="P2689" s="19" t="s">
        <v>3227</v>
      </c>
    </row>
    <row r="2690" spans="1:16" ht="15" customHeight="1" x14ac:dyDescent="0.35">
      <c r="A2690" s="18" t="s">
        <v>1435</v>
      </c>
      <c r="B2690" s="18" t="s">
        <v>3229</v>
      </c>
      <c r="C2690" s="18" t="s">
        <v>90</v>
      </c>
      <c r="D2690" s="19">
        <v>9</v>
      </c>
      <c r="E2690" s="19">
        <v>26</v>
      </c>
      <c r="F2690" s="19">
        <v>24</v>
      </c>
      <c r="G2690" s="19">
        <v>3</v>
      </c>
      <c r="H2690" s="19">
        <v>2</v>
      </c>
      <c r="I2690" s="19">
        <v>3</v>
      </c>
      <c r="J2690" s="19">
        <v>3</v>
      </c>
      <c r="K2690" s="20">
        <f>ROUND(1+(SUMPRODUCT(INDEX(CachTinhDiem!$B$8:$E$11,MATCH($B2690,CachTinhDiem!$A$8:$A$11,0),0),$G2690:$J2690)-1)*9/4,1)</f>
        <v>4.8</v>
      </c>
      <c r="L2690" s="20">
        <f>ROUND(1+(INDEX(CachTinhDiem!$B$15:$E$20,MATCH($C2690,CachTinhDiem!$A$15:$A$20,0),MATCH($B2690,CachTinhDiem!$B$14:$E$14,0))-1)*9/4,1)</f>
        <v>7.8</v>
      </c>
      <c r="M2690" s="19">
        <f t="shared" ref="M2690:M2753" si="42">MAX(0,$D2690-$F2690,$F2690-$E2690)</f>
        <v>0</v>
      </c>
      <c r="N2690" s="23">
        <f>MAX(0,1-M2690*CachTinhDiem!$B$25)</f>
        <v>1</v>
      </c>
      <c r="O2690" s="20">
        <f>ROUND((CachTinhDiem!$B$23*K2690+CachTinhDiem!$B$24*L2690)*N2690,1)</f>
        <v>5.7</v>
      </c>
      <c r="P2690" s="19" t="s">
        <v>3227</v>
      </c>
    </row>
    <row r="2691" spans="1:16" ht="15" customHeight="1" x14ac:dyDescent="0.35">
      <c r="A2691" s="18" t="s">
        <v>2624</v>
      </c>
      <c r="B2691" s="18" t="s">
        <v>3226</v>
      </c>
      <c r="C2691" s="18" t="s">
        <v>138</v>
      </c>
      <c r="D2691" s="19">
        <v>18</v>
      </c>
      <c r="E2691" s="19">
        <v>39</v>
      </c>
      <c r="F2691" s="19">
        <v>13</v>
      </c>
      <c r="G2691" s="19">
        <v>2</v>
      </c>
      <c r="H2691" s="19">
        <v>5</v>
      </c>
      <c r="I2691" s="19">
        <v>5</v>
      </c>
      <c r="J2691" s="19">
        <v>3</v>
      </c>
      <c r="K2691" s="20">
        <f>ROUND(1+(SUMPRODUCT(INDEX(CachTinhDiem!$B$8:$E$11,MATCH($B2691,CachTinhDiem!$A$8:$A$11,0),0),$G2691:$J2691)-1)*9/4,1)</f>
        <v>9.1</v>
      </c>
      <c r="L2691" s="20">
        <f>ROUND(1+(INDEX(CachTinhDiem!$B$15:$E$20,MATCH($C2691,CachTinhDiem!$A$15:$A$20,0),MATCH($B2691,CachTinhDiem!$B$14:$E$14,0))-1)*9/4,1)</f>
        <v>7.8</v>
      </c>
      <c r="M2691" s="19">
        <f t="shared" si="42"/>
        <v>5</v>
      </c>
      <c r="N2691" s="23">
        <f>MAX(0,1-M2691*CachTinhDiem!$B$25)</f>
        <v>0.5</v>
      </c>
      <c r="O2691" s="20">
        <f>ROUND((CachTinhDiem!$B$23*K2691+CachTinhDiem!$B$24*L2691)*N2691,1)</f>
        <v>4.4000000000000004</v>
      </c>
      <c r="P2691" s="19" t="s">
        <v>3227</v>
      </c>
    </row>
    <row r="2692" spans="1:16" ht="15" customHeight="1" x14ac:dyDescent="0.35">
      <c r="A2692" s="18" t="s">
        <v>1288</v>
      </c>
      <c r="B2692" s="18" t="s">
        <v>3224</v>
      </c>
      <c r="C2692" s="18" t="s">
        <v>90</v>
      </c>
      <c r="D2692" s="19">
        <v>5</v>
      </c>
      <c r="E2692" s="19">
        <v>12</v>
      </c>
      <c r="F2692" s="19">
        <v>16</v>
      </c>
      <c r="G2692" s="19">
        <v>4</v>
      </c>
      <c r="H2692" s="19">
        <v>2</v>
      </c>
      <c r="I2692" s="19">
        <v>1</v>
      </c>
      <c r="J2692" s="19">
        <v>2</v>
      </c>
      <c r="K2692" s="20">
        <f>ROUND(1+(SUMPRODUCT(INDEX(CachTinhDiem!$B$8:$E$11,MATCH($B2692,CachTinhDiem!$A$8:$A$11,0),0),$G2692:$J2692)-1)*9/4,1)</f>
        <v>3</v>
      </c>
      <c r="L2692" s="20">
        <f>ROUND(1+(INDEX(CachTinhDiem!$B$15:$E$20,MATCH($C2692,CachTinhDiem!$A$15:$A$20,0),MATCH($B2692,CachTinhDiem!$B$14:$E$14,0))-1)*9/4,1)</f>
        <v>5.5</v>
      </c>
      <c r="M2692" s="19">
        <f t="shared" si="42"/>
        <v>4</v>
      </c>
      <c r="N2692" s="23">
        <f>MAX(0,1-M2692*CachTinhDiem!$B$25)</f>
        <v>0.6</v>
      </c>
      <c r="O2692" s="20">
        <f>ROUND((CachTinhDiem!$B$23*K2692+CachTinhDiem!$B$24*L2692)*N2692,1)</f>
        <v>2.2999999999999998</v>
      </c>
      <c r="P2692" s="19" t="s">
        <v>3225</v>
      </c>
    </row>
    <row r="2693" spans="1:16" ht="15" customHeight="1" x14ac:dyDescent="0.35">
      <c r="A2693" s="18" t="s">
        <v>1591</v>
      </c>
      <c r="B2693" s="18" t="s">
        <v>3228</v>
      </c>
      <c r="C2693" s="18" t="s">
        <v>138</v>
      </c>
      <c r="D2693" s="19">
        <v>5</v>
      </c>
      <c r="E2693" s="19">
        <v>10</v>
      </c>
      <c r="F2693" s="19">
        <v>22</v>
      </c>
      <c r="G2693" s="19">
        <v>4</v>
      </c>
      <c r="H2693" s="19">
        <v>2</v>
      </c>
      <c r="I2693" s="19">
        <v>5</v>
      </c>
      <c r="J2693" s="19">
        <v>2</v>
      </c>
      <c r="K2693" s="20">
        <f>ROUND(1+(SUMPRODUCT(INDEX(CachTinhDiem!$B$8:$E$11,MATCH($B2693,CachTinhDiem!$A$8:$A$11,0),0),$G2693:$J2693)-1)*9/4,1)</f>
        <v>4.5999999999999996</v>
      </c>
      <c r="L2693" s="20">
        <f>ROUND(1+(INDEX(CachTinhDiem!$B$15:$E$20,MATCH($C2693,CachTinhDiem!$A$15:$A$20,0),MATCH($B2693,CachTinhDiem!$B$14:$E$14,0))-1)*9/4,1)</f>
        <v>1</v>
      </c>
      <c r="M2693" s="19">
        <f t="shared" si="42"/>
        <v>12</v>
      </c>
      <c r="N2693" s="23">
        <f>MAX(0,1-M2693*CachTinhDiem!$B$25)</f>
        <v>0</v>
      </c>
      <c r="O2693" s="20">
        <f>ROUND((CachTinhDiem!$B$23*K2693+CachTinhDiem!$B$24*L2693)*N2693,1)</f>
        <v>0</v>
      </c>
      <c r="P2693" s="19" t="s">
        <v>3227</v>
      </c>
    </row>
    <row r="2694" spans="1:16" ht="15" customHeight="1" x14ac:dyDescent="0.35">
      <c r="A2694" s="18" t="s">
        <v>1159</v>
      </c>
      <c r="B2694" s="18" t="s">
        <v>3228</v>
      </c>
      <c r="C2694" s="18" t="s">
        <v>115</v>
      </c>
      <c r="D2694" s="19">
        <v>5</v>
      </c>
      <c r="E2694" s="19">
        <v>12</v>
      </c>
      <c r="F2694" s="19">
        <v>13</v>
      </c>
      <c r="G2694" s="19">
        <v>4</v>
      </c>
      <c r="H2694" s="19">
        <v>2</v>
      </c>
      <c r="I2694" s="19">
        <v>1</v>
      </c>
      <c r="J2694" s="19">
        <v>1</v>
      </c>
      <c r="K2694" s="20">
        <f>ROUND(1+(SUMPRODUCT(INDEX(CachTinhDiem!$B$8:$E$11,MATCH($B2694,CachTinhDiem!$A$8:$A$11,0),0),$G2694:$J2694)-1)*9/4,1)</f>
        <v>1.5</v>
      </c>
      <c r="L2694" s="20">
        <f>ROUND(1+(INDEX(CachTinhDiem!$B$15:$E$20,MATCH($C2694,CachTinhDiem!$A$15:$A$20,0),MATCH($B2694,CachTinhDiem!$B$14:$E$14,0))-1)*9/4,1)</f>
        <v>5.5</v>
      </c>
      <c r="M2694" s="19">
        <f t="shared" si="42"/>
        <v>1</v>
      </c>
      <c r="N2694" s="23">
        <f>MAX(0,1-M2694*CachTinhDiem!$B$25)</f>
        <v>0.9</v>
      </c>
      <c r="O2694" s="20">
        <f>ROUND((CachTinhDiem!$B$23*K2694+CachTinhDiem!$B$24*L2694)*N2694,1)</f>
        <v>2.4</v>
      </c>
      <c r="P2694" s="19" t="s">
        <v>3227</v>
      </c>
    </row>
    <row r="2695" spans="1:16" ht="15" customHeight="1" x14ac:dyDescent="0.35">
      <c r="A2695" s="18" t="s">
        <v>3210</v>
      </c>
      <c r="B2695" s="18" t="s">
        <v>3226</v>
      </c>
      <c r="C2695" s="18" t="s">
        <v>90</v>
      </c>
      <c r="D2695" s="19">
        <v>23</v>
      </c>
      <c r="E2695" s="19">
        <v>40</v>
      </c>
      <c r="F2695" s="19">
        <v>28</v>
      </c>
      <c r="G2695" s="19">
        <v>1</v>
      </c>
      <c r="H2695" s="19">
        <v>3</v>
      </c>
      <c r="I2695" s="19">
        <v>3</v>
      </c>
      <c r="J2695" s="19">
        <v>3</v>
      </c>
      <c r="K2695" s="20">
        <f>ROUND(1+(SUMPRODUCT(INDEX(CachTinhDiem!$B$8:$E$11,MATCH($B2695,CachTinhDiem!$A$8:$A$11,0),0),$G2695:$J2695)-1)*9/4,1)</f>
        <v>5.5</v>
      </c>
      <c r="L2695" s="20">
        <f>ROUND(1+(INDEX(CachTinhDiem!$B$15:$E$20,MATCH($C2695,CachTinhDiem!$A$15:$A$20,0),MATCH($B2695,CachTinhDiem!$B$14:$E$14,0))-1)*9/4,1)</f>
        <v>7.8</v>
      </c>
      <c r="M2695" s="19">
        <f t="shared" si="42"/>
        <v>0</v>
      </c>
      <c r="N2695" s="23">
        <f>MAX(0,1-M2695*CachTinhDiem!$B$25)</f>
        <v>1</v>
      </c>
      <c r="O2695" s="20">
        <f>ROUND((CachTinhDiem!$B$23*K2695+CachTinhDiem!$B$24*L2695)*N2695,1)</f>
        <v>6.2</v>
      </c>
      <c r="P2695" s="19" t="s">
        <v>3227</v>
      </c>
    </row>
    <row r="2696" spans="1:16" ht="15" customHeight="1" x14ac:dyDescent="0.35">
      <c r="A2696" s="18" t="s">
        <v>246</v>
      </c>
      <c r="B2696" s="18" t="s">
        <v>3226</v>
      </c>
      <c r="C2696" s="18" t="s">
        <v>115</v>
      </c>
      <c r="D2696" s="19">
        <v>21</v>
      </c>
      <c r="E2696" s="19">
        <v>39</v>
      </c>
      <c r="F2696" s="19">
        <v>34</v>
      </c>
      <c r="G2696" s="19">
        <v>1</v>
      </c>
      <c r="H2696" s="19">
        <v>5</v>
      </c>
      <c r="I2696" s="19">
        <v>3</v>
      </c>
      <c r="J2696" s="19">
        <v>2</v>
      </c>
      <c r="K2696" s="20">
        <f>ROUND(1+(SUMPRODUCT(INDEX(CachTinhDiem!$B$8:$E$11,MATCH($B2696,CachTinhDiem!$A$8:$A$11,0),0),$G2696:$J2696)-1)*9/4,1)</f>
        <v>6.4</v>
      </c>
      <c r="L2696" s="20">
        <f>ROUND(1+(INDEX(CachTinhDiem!$B$15:$E$20,MATCH($C2696,CachTinhDiem!$A$15:$A$20,0),MATCH($B2696,CachTinhDiem!$B$14:$E$14,0))-1)*9/4,1)</f>
        <v>10</v>
      </c>
      <c r="M2696" s="19">
        <f t="shared" si="42"/>
        <v>0</v>
      </c>
      <c r="N2696" s="23">
        <f>MAX(0,1-M2696*CachTinhDiem!$B$25)</f>
        <v>1</v>
      </c>
      <c r="O2696" s="20">
        <f>ROUND((CachTinhDiem!$B$23*K2696+CachTinhDiem!$B$24*L2696)*N2696,1)</f>
        <v>7.5</v>
      </c>
      <c r="P2696" s="19" t="s">
        <v>3227</v>
      </c>
    </row>
    <row r="2697" spans="1:16" ht="15" customHeight="1" x14ac:dyDescent="0.35">
      <c r="A2697" s="18" t="s">
        <v>1910</v>
      </c>
      <c r="B2697" s="18" t="s">
        <v>3224</v>
      </c>
      <c r="C2697" s="18" t="s">
        <v>103</v>
      </c>
      <c r="D2697" s="19">
        <v>14</v>
      </c>
      <c r="E2697" s="19">
        <v>35</v>
      </c>
      <c r="F2697" s="19">
        <v>16</v>
      </c>
      <c r="G2697" s="19">
        <v>2</v>
      </c>
      <c r="H2697" s="19">
        <v>3</v>
      </c>
      <c r="I2697" s="19">
        <v>3</v>
      </c>
      <c r="J2697" s="19">
        <v>4</v>
      </c>
      <c r="K2697" s="20">
        <f>ROUND(1+(SUMPRODUCT(INDEX(CachTinhDiem!$B$8:$E$11,MATCH($B2697,CachTinhDiem!$A$8:$A$11,0),0),$G2697:$J2697)-1)*9/4,1)</f>
        <v>5.3</v>
      </c>
      <c r="L2697" s="20">
        <f>ROUND(1+(INDEX(CachTinhDiem!$B$15:$E$20,MATCH($C2697,CachTinhDiem!$A$15:$A$20,0),MATCH($B2697,CachTinhDiem!$B$14:$E$14,0))-1)*9/4,1)</f>
        <v>3.3</v>
      </c>
      <c r="M2697" s="19">
        <f t="shared" si="42"/>
        <v>0</v>
      </c>
      <c r="N2697" s="23">
        <f>MAX(0,1-M2697*CachTinhDiem!$B$25)</f>
        <v>1</v>
      </c>
      <c r="O2697" s="20">
        <f>ROUND((CachTinhDiem!$B$23*K2697+CachTinhDiem!$B$24*L2697)*N2697,1)</f>
        <v>4.7</v>
      </c>
      <c r="P2697" s="19" t="s">
        <v>3227</v>
      </c>
    </row>
    <row r="2698" spans="1:16" ht="15" customHeight="1" x14ac:dyDescent="0.35">
      <c r="A2698" s="18" t="s">
        <v>1577</v>
      </c>
      <c r="B2698" s="18" t="s">
        <v>3226</v>
      </c>
      <c r="C2698" s="18" t="s">
        <v>115</v>
      </c>
      <c r="D2698" s="19">
        <v>8</v>
      </c>
      <c r="E2698" s="19">
        <v>21</v>
      </c>
      <c r="F2698" s="19">
        <v>23</v>
      </c>
      <c r="G2698" s="19">
        <v>4</v>
      </c>
      <c r="H2698" s="19">
        <v>3</v>
      </c>
      <c r="I2698" s="19">
        <v>4</v>
      </c>
      <c r="J2698" s="19">
        <v>2</v>
      </c>
      <c r="K2698" s="20">
        <f>ROUND(1+(SUMPRODUCT(INDEX(CachTinhDiem!$B$8:$E$11,MATCH($B2698,CachTinhDiem!$A$8:$A$11,0),0),$G2698:$J2698)-1)*9/4,1)</f>
        <v>6.2</v>
      </c>
      <c r="L2698" s="20">
        <f>ROUND(1+(INDEX(CachTinhDiem!$B$15:$E$20,MATCH($C2698,CachTinhDiem!$A$15:$A$20,0),MATCH($B2698,CachTinhDiem!$B$14:$E$14,0))-1)*9/4,1)</f>
        <v>10</v>
      </c>
      <c r="M2698" s="19">
        <f t="shared" si="42"/>
        <v>2</v>
      </c>
      <c r="N2698" s="23">
        <f>MAX(0,1-M2698*CachTinhDiem!$B$25)</f>
        <v>0.8</v>
      </c>
      <c r="O2698" s="20">
        <f>ROUND((CachTinhDiem!$B$23*K2698+CachTinhDiem!$B$24*L2698)*N2698,1)</f>
        <v>5.9</v>
      </c>
      <c r="P2698" s="19" t="s">
        <v>3227</v>
      </c>
    </row>
    <row r="2699" spans="1:16" ht="15" customHeight="1" x14ac:dyDescent="0.35">
      <c r="A2699" s="18" t="s">
        <v>1948</v>
      </c>
      <c r="B2699" s="18" t="s">
        <v>3228</v>
      </c>
      <c r="C2699" s="18" t="s">
        <v>138</v>
      </c>
      <c r="D2699" s="19">
        <v>12</v>
      </c>
      <c r="E2699" s="19">
        <v>31</v>
      </c>
      <c r="F2699" s="19">
        <v>23</v>
      </c>
      <c r="G2699" s="19">
        <v>2</v>
      </c>
      <c r="H2699" s="19">
        <v>4</v>
      </c>
      <c r="I2699" s="19">
        <v>4</v>
      </c>
      <c r="J2699" s="19">
        <v>1</v>
      </c>
      <c r="K2699" s="20">
        <f>ROUND(1+(SUMPRODUCT(INDEX(CachTinhDiem!$B$8:$E$11,MATCH($B2699,CachTinhDiem!$A$8:$A$11,0),0),$G2699:$J2699)-1)*9/4,1)</f>
        <v>3.7</v>
      </c>
      <c r="L2699" s="20">
        <f>ROUND(1+(INDEX(CachTinhDiem!$B$15:$E$20,MATCH($C2699,CachTinhDiem!$A$15:$A$20,0),MATCH($B2699,CachTinhDiem!$B$14:$E$14,0))-1)*9/4,1)</f>
        <v>1</v>
      </c>
      <c r="M2699" s="19">
        <f t="shared" si="42"/>
        <v>0</v>
      </c>
      <c r="N2699" s="23">
        <f>MAX(0,1-M2699*CachTinhDiem!$B$25)</f>
        <v>1</v>
      </c>
      <c r="O2699" s="20">
        <f>ROUND((CachTinhDiem!$B$23*K2699+CachTinhDiem!$B$24*L2699)*N2699,1)</f>
        <v>2.9</v>
      </c>
      <c r="P2699" s="19" t="s">
        <v>3227</v>
      </c>
    </row>
    <row r="2700" spans="1:16" ht="15" customHeight="1" x14ac:dyDescent="0.35">
      <c r="A2700" s="18" t="s">
        <v>1228</v>
      </c>
      <c r="B2700" s="18" t="s">
        <v>3228</v>
      </c>
      <c r="C2700" s="18" t="s">
        <v>150</v>
      </c>
      <c r="D2700" s="19">
        <v>6</v>
      </c>
      <c r="E2700" s="19">
        <v>21</v>
      </c>
      <c r="F2700" s="19">
        <v>29</v>
      </c>
      <c r="G2700" s="19">
        <v>4</v>
      </c>
      <c r="H2700" s="19">
        <v>1</v>
      </c>
      <c r="I2700" s="19">
        <v>2</v>
      </c>
      <c r="J2700" s="19">
        <v>3</v>
      </c>
      <c r="K2700" s="20">
        <f>ROUND(1+(SUMPRODUCT(INDEX(CachTinhDiem!$B$8:$E$11,MATCH($B2700,CachTinhDiem!$A$8:$A$11,0),0),$G2700:$J2700)-1)*9/4,1)</f>
        <v>4.2</v>
      </c>
      <c r="L2700" s="20">
        <f>ROUND(1+(INDEX(CachTinhDiem!$B$15:$E$20,MATCH($C2700,CachTinhDiem!$A$15:$A$20,0),MATCH($B2700,CachTinhDiem!$B$14:$E$14,0))-1)*9/4,1)</f>
        <v>5.5</v>
      </c>
      <c r="M2700" s="19">
        <f t="shared" si="42"/>
        <v>8</v>
      </c>
      <c r="N2700" s="23">
        <f>MAX(0,1-M2700*CachTinhDiem!$B$25)</f>
        <v>0.19999999999999996</v>
      </c>
      <c r="O2700" s="20">
        <f>ROUND((CachTinhDiem!$B$23*K2700+CachTinhDiem!$B$24*L2700)*N2700,1)</f>
        <v>0.9</v>
      </c>
      <c r="P2700" s="19" t="s">
        <v>3225</v>
      </c>
    </row>
    <row r="2701" spans="1:16" ht="15" customHeight="1" x14ac:dyDescent="0.35">
      <c r="A2701" s="18" t="s">
        <v>1383</v>
      </c>
      <c r="B2701" s="18" t="s">
        <v>3229</v>
      </c>
      <c r="C2701" s="18" t="s">
        <v>150</v>
      </c>
      <c r="D2701" s="19">
        <v>5</v>
      </c>
      <c r="E2701" s="19">
        <v>17</v>
      </c>
      <c r="F2701" s="19">
        <v>34</v>
      </c>
      <c r="G2701" s="19">
        <v>4</v>
      </c>
      <c r="H2701" s="19">
        <v>1</v>
      </c>
      <c r="I2701" s="19">
        <v>2</v>
      </c>
      <c r="J2701" s="19">
        <v>3</v>
      </c>
      <c r="K2701" s="20">
        <f>ROUND(1+(SUMPRODUCT(INDEX(CachTinhDiem!$B$8:$E$11,MATCH($B2701,CachTinhDiem!$A$8:$A$11,0),0),$G2701:$J2701)-1)*9/4,1)</f>
        <v>3.7</v>
      </c>
      <c r="L2701" s="20">
        <f>ROUND(1+(INDEX(CachTinhDiem!$B$15:$E$20,MATCH($C2701,CachTinhDiem!$A$15:$A$20,0),MATCH($B2701,CachTinhDiem!$B$14:$E$14,0))-1)*9/4,1)</f>
        <v>7.8</v>
      </c>
      <c r="M2701" s="19">
        <f t="shared" si="42"/>
        <v>17</v>
      </c>
      <c r="N2701" s="23">
        <f>MAX(0,1-M2701*CachTinhDiem!$B$25)</f>
        <v>0</v>
      </c>
      <c r="O2701" s="20">
        <f>ROUND((CachTinhDiem!$B$23*K2701+CachTinhDiem!$B$24*L2701)*N2701,1)</f>
        <v>0</v>
      </c>
      <c r="P2701" s="19" t="s">
        <v>3227</v>
      </c>
    </row>
    <row r="2702" spans="1:16" ht="15" customHeight="1" x14ac:dyDescent="0.35">
      <c r="A2702" s="18" t="s">
        <v>577</v>
      </c>
      <c r="B2702" s="18" t="s">
        <v>3226</v>
      </c>
      <c r="C2702" s="18" t="s">
        <v>150</v>
      </c>
      <c r="D2702" s="19">
        <v>5</v>
      </c>
      <c r="E2702" s="19">
        <v>18</v>
      </c>
      <c r="F2702" s="19">
        <v>21</v>
      </c>
      <c r="G2702" s="19">
        <v>4</v>
      </c>
      <c r="H2702" s="19">
        <v>1</v>
      </c>
      <c r="I2702" s="19">
        <v>2</v>
      </c>
      <c r="J2702" s="19">
        <v>3</v>
      </c>
      <c r="K2702" s="20">
        <f>ROUND(1+(SUMPRODUCT(INDEX(CachTinhDiem!$B$8:$E$11,MATCH($B2702,CachTinhDiem!$A$8:$A$11,0),0),$G2702:$J2702)-1)*9/4,1)</f>
        <v>3</v>
      </c>
      <c r="L2702" s="20">
        <f>ROUND(1+(INDEX(CachTinhDiem!$B$15:$E$20,MATCH($C2702,CachTinhDiem!$A$15:$A$20,0),MATCH($B2702,CachTinhDiem!$B$14:$E$14,0))-1)*9/4,1)</f>
        <v>10</v>
      </c>
      <c r="M2702" s="19">
        <f t="shared" si="42"/>
        <v>3</v>
      </c>
      <c r="N2702" s="23">
        <f>MAX(0,1-M2702*CachTinhDiem!$B$25)</f>
        <v>0.7</v>
      </c>
      <c r="O2702" s="20">
        <f>ROUND((CachTinhDiem!$B$23*K2702+CachTinhDiem!$B$24*L2702)*N2702,1)</f>
        <v>3.6</v>
      </c>
      <c r="P2702" s="19" t="s">
        <v>3225</v>
      </c>
    </row>
    <row r="2703" spans="1:16" ht="15" customHeight="1" x14ac:dyDescent="0.35">
      <c r="A2703" s="18" t="s">
        <v>241</v>
      </c>
      <c r="B2703" s="18" t="s">
        <v>3229</v>
      </c>
      <c r="C2703" s="18" t="s">
        <v>115</v>
      </c>
      <c r="D2703" s="19">
        <v>5</v>
      </c>
      <c r="E2703" s="19">
        <v>12</v>
      </c>
      <c r="F2703" s="19">
        <v>36</v>
      </c>
      <c r="G2703" s="19">
        <v>4</v>
      </c>
      <c r="H2703" s="19">
        <v>1</v>
      </c>
      <c r="I2703" s="19">
        <v>3</v>
      </c>
      <c r="J2703" s="19">
        <v>4</v>
      </c>
      <c r="K2703" s="20">
        <f>ROUND(1+(SUMPRODUCT(INDEX(CachTinhDiem!$B$8:$E$11,MATCH($B2703,CachTinhDiem!$A$8:$A$11,0),0),$G2703:$J2703)-1)*9/4,1)</f>
        <v>5.0999999999999996</v>
      </c>
      <c r="L2703" s="20">
        <f>ROUND(1+(INDEX(CachTinhDiem!$B$15:$E$20,MATCH($C2703,CachTinhDiem!$A$15:$A$20,0),MATCH($B2703,CachTinhDiem!$B$14:$E$14,0))-1)*9/4,1)</f>
        <v>10</v>
      </c>
      <c r="M2703" s="19">
        <f t="shared" si="42"/>
        <v>24</v>
      </c>
      <c r="N2703" s="23">
        <f>MAX(0,1-M2703*CachTinhDiem!$B$25)</f>
        <v>0</v>
      </c>
      <c r="O2703" s="20">
        <f>ROUND((CachTinhDiem!$B$23*K2703+CachTinhDiem!$B$24*L2703)*N2703,1)</f>
        <v>0</v>
      </c>
      <c r="P2703" s="19" t="s">
        <v>3225</v>
      </c>
    </row>
    <row r="2704" spans="1:16" ht="15" customHeight="1" x14ac:dyDescent="0.35">
      <c r="A2704" s="18" t="s">
        <v>1199</v>
      </c>
      <c r="B2704" s="18" t="s">
        <v>3226</v>
      </c>
      <c r="C2704" s="18" t="s">
        <v>115</v>
      </c>
      <c r="D2704" s="19">
        <v>5</v>
      </c>
      <c r="E2704" s="19">
        <v>13</v>
      </c>
      <c r="F2704" s="19">
        <v>27</v>
      </c>
      <c r="G2704" s="19">
        <v>4</v>
      </c>
      <c r="H2704" s="19">
        <v>1</v>
      </c>
      <c r="I2704" s="19">
        <v>3</v>
      </c>
      <c r="J2704" s="19">
        <v>3</v>
      </c>
      <c r="K2704" s="20">
        <f>ROUND(1+(SUMPRODUCT(INDEX(CachTinhDiem!$B$8:$E$11,MATCH($B2704,CachTinhDiem!$A$8:$A$11,0),0),$G2704:$J2704)-1)*9/4,1)</f>
        <v>4.2</v>
      </c>
      <c r="L2704" s="20">
        <f>ROUND(1+(INDEX(CachTinhDiem!$B$15:$E$20,MATCH($C2704,CachTinhDiem!$A$15:$A$20,0),MATCH($B2704,CachTinhDiem!$B$14:$E$14,0))-1)*9/4,1)</f>
        <v>10</v>
      </c>
      <c r="M2704" s="19">
        <f t="shared" si="42"/>
        <v>14</v>
      </c>
      <c r="N2704" s="23">
        <f>MAX(0,1-M2704*CachTinhDiem!$B$25)</f>
        <v>0</v>
      </c>
      <c r="O2704" s="20">
        <f>ROUND((CachTinhDiem!$B$23*K2704+CachTinhDiem!$B$24*L2704)*N2704,1)</f>
        <v>0</v>
      </c>
      <c r="P2704" s="19" t="s">
        <v>3227</v>
      </c>
    </row>
    <row r="2705" spans="1:16" ht="15" customHeight="1" x14ac:dyDescent="0.35">
      <c r="A2705" s="18" t="s">
        <v>1848</v>
      </c>
      <c r="B2705" s="18" t="s">
        <v>3226</v>
      </c>
      <c r="C2705" s="18" t="s">
        <v>150</v>
      </c>
      <c r="D2705" s="19">
        <v>5</v>
      </c>
      <c r="E2705" s="19">
        <v>18</v>
      </c>
      <c r="F2705" s="19">
        <v>29</v>
      </c>
      <c r="G2705" s="19">
        <v>4</v>
      </c>
      <c r="H2705" s="19">
        <v>1</v>
      </c>
      <c r="I2705" s="19">
        <v>4</v>
      </c>
      <c r="J2705" s="19">
        <v>3</v>
      </c>
      <c r="K2705" s="20">
        <f>ROUND(1+(SUMPRODUCT(INDEX(CachTinhDiem!$B$8:$E$11,MATCH($B2705,CachTinhDiem!$A$8:$A$11,0),0),$G2705:$J2705)-1)*9/4,1)</f>
        <v>5.3</v>
      </c>
      <c r="L2705" s="20">
        <f>ROUND(1+(INDEX(CachTinhDiem!$B$15:$E$20,MATCH($C2705,CachTinhDiem!$A$15:$A$20,0),MATCH($B2705,CachTinhDiem!$B$14:$E$14,0))-1)*9/4,1)</f>
        <v>10</v>
      </c>
      <c r="M2705" s="19">
        <f t="shared" si="42"/>
        <v>11</v>
      </c>
      <c r="N2705" s="23">
        <f>MAX(0,1-M2705*CachTinhDiem!$B$25)</f>
        <v>0</v>
      </c>
      <c r="O2705" s="20">
        <f>ROUND((CachTinhDiem!$B$23*K2705+CachTinhDiem!$B$24*L2705)*N2705,1)</f>
        <v>0</v>
      </c>
      <c r="P2705" s="19" t="s">
        <v>3227</v>
      </c>
    </row>
    <row r="2706" spans="1:16" ht="15" customHeight="1" x14ac:dyDescent="0.35">
      <c r="A2706" s="18" t="s">
        <v>1747</v>
      </c>
      <c r="B2706" s="18" t="s">
        <v>3224</v>
      </c>
      <c r="C2706" s="18" t="s">
        <v>103</v>
      </c>
      <c r="D2706" s="19">
        <v>13</v>
      </c>
      <c r="E2706" s="19">
        <v>33</v>
      </c>
      <c r="F2706" s="19">
        <v>28</v>
      </c>
      <c r="G2706" s="19">
        <v>2</v>
      </c>
      <c r="H2706" s="19">
        <v>4</v>
      </c>
      <c r="I2706" s="19">
        <v>4</v>
      </c>
      <c r="J2706" s="19">
        <v>5</v>
      </c>
      <c r="K2706" s="20">
        <f>ROUND(1+(SUMPRODUCT(INDEX(CachTinhDiem!$B$8:$E$11,MATCH($B2706,CachTinhDiem!$A$8:$A$11,0),0),$G2706:$J2706)-1)*9/4,1)</f>
        <v>7.1</v>
      </c>
      <c r="L2706" s="20">
        <f>ROUND(1+(INDEX(CachTinhDiem!$B$15:$E$20,MATCH($C2706,CachTinhDiem!$A$15:$A$20,0),MATCH($B2706,CachTinhDiem!$B$14:$E$14,0))-1)*9/4,1)</f>
        <v>3.3</v>
      </c>
      <c r="M2706" s="19">
        <f t="shared" si="42"/>
        <v>0</v>
      </c>
      <c r="N2706" s="23">
        <f>MAX(0,1-M2706*CachTinhDiem!$B$25)</f>
        <v>1</v>
      </c>
      <c r="O2706" s="20">
        <f>ROUND((CachTinhDiem!$B$23*K2706+CachTinhDiem!$B$24*L2706)*N2706,1)</f>
        <v>6</v>
      </c>
      <c r="P2706" s="19" t="s">
        <v>3227</v>
      </c>
    </row>
    <row r="2707" spans="1:16" ht="15" customHeight="1" x14ac:dyDescent="0.35">
      <c r="A2707" s="18" t="s">
        <v>2560</v>
      </c>
      <c r="B2707" s="18" t="s">
        <v>3224</v>
      </c>
      <c r="C2707" s="18" t="s">
        <v>138</v>
      </c>
      <c r="D2707" s="19">
        <v>6</v>
      </c>
      <c r="E2707" s="19">
        <v>40</v>
      </c>
      <c r="F2707" s="19">
        <v>13</v>
      </c>
      <c r="G2707" s="19">
        <v>3</v>
      </c>
      <c r="H2707" s="19">
        <v>5</v>
      </c>
      <c r="I2707" s="19">
        <v>5</v>
      </c>
      <c r="J2707" s="19">
        <v>2</v>
      </c>
      <c r="K2707" s="20">
        <f>ROUND(1+(SUMPRODUCT(INDEX(CachTinhDiem!$B$8:$E$11,MATCH($B2707,CachTinhDiem!$A$8:$A$11,0),0),$G2707:$J2707)-1)*9/4,1)</f>
        <v>8.4</v>
      </c>
      <c r="L2707" s="20">
        <f>ROUND(1+(INDEX(CachTinhDiem!$B$15:$E$20,MATCH($C2707,CachTinhDiem!$A$15:$A$20,0),MATCH($B2707,CachTinhDiem!$B$14:$E$14,0))-1)*9/4,1)</f>
        <v>10</v>
      </c>
      <c r="M2707" s="19">
        <f t="shared" si="42"/>
        <v>0</v>
      </c>
      <c r="N2707" s="23">
        <f>MAX(0,1-M2707*CachTinhDiem!$B$25)</f>
        <v>1</v>
      </c>
      <c r="O2707" s="20">
        <f>ROUND((CachTinhDiem!$B$23*K2707+CachTinhDiem!$B$24*L2707)*N2707,1)</f>
        <v>8.9</v>
      </c>
      <c r="P2707" s="19" t="s">
        <v>3227</v>
      </c>
    </row>
    <row r="2708" spans="1:16" ht="15" customHeight="1" x14ac:dyDescent="0.35">
      <c r="A2708" s="18" t="s">
        <v>1566</v>
      </c>
      <c r="B2708" s="18" t="s">
        <v>3228</v>
      </c>
      <c r="C2708" s="18" t="s">
        <v>115</v>
      </c>
      <c r="D2708" s="19">
        <v>6</v>
      </c>
      <c r="E2708" s="19">
        <v>20</v>
      </c>
      <c r="F2708" s="19">
        <v>32</v>
      </c>
      <c r="G2708" s="19">
        <v>4</v>
      </c>
      <c r="H2708" s="19">
        <v>2</v>
      </c>
      <c r="I2708" s="19">
        <v>3</v>
      </c>
      <c r="J2708" s="19">
        <v>3</v>
      </c>
      <c r="K2708" s="20">
        <f>ROUND(1+(SUMPRODUCT(INDEX(CachTinhDiem!$B$8:$E$11,MATCH($B2708,CachTinhDiem!$A$8:$A$11,0),0),$G2708:$J2708)-1)*9/4,1)</f>
        <v>5.0999999999999996</v>
      </c>
      <c r="L2708" s="20">
        <f>ROUND(1+(INDEX(CachTinhDiem!$B$15:$E$20,MATCH($C2708,CachTinhDiem!$A$15:$A$20,0),MATCH($B2708,CachTinhDiem!$B$14:$E$14,0))-1)*9/4,1)</f>
        <v>5.5</v>
      </c>
      <c r="M2708" s="19">
        <f t="shared" si="42"/>
        <v>12</v>
      </c>
      <c r="N2708" s="23">
        <f>MAX(0,1-M2708*CachTinhDiem!$B$25)</f>
        <v>0</v>
      </c>
      <c r="O2708" s="20">
        <f>ROUND((CachTinhDiem!$B$23*K2708+CachTinhDiem!$B$24*L2708)*N2708,1)</f>
        <v>0</v>
      </c>
      <c r="P2708" s="19" t="s">
        <v>3227</v>
      </c>
    </row>
    <row r="2709" spans="1:16" ht="15" customHeight="1" x14ac:dyDescent="0.35">
      <c r="A2709" s="18" t="s">
        <v>2193</v>
      </c>
      <c r="B2709" s="18" t="s">
        <v>3224</v>
      </c>
      <c r="C2709" s="18" t="s">
        <v>138</v>
      </c>
      <c r="D2709" s="19">
        <v>23</v>
      </c>
      <c r="E2709" s="19">
        <v>40</v>
      </c>
      <c r="F2709" s="19">
        <v>21</v>
      </c>
      <c r="G2709" s="19">
        <v>2</v>
      </c>
      <c r="H2709" s="19">
        <v>5</v>
      </c>
      <c r="I2709" s="19">
        <v>5</v>
      </c>
      <c r="J2709" s="19">
        <v>3</v>
      </c>
      <c r="K2709" s="20">
        <f>ROUND(1+(SUMPRODUCT(INDEX(CachTinhDiem!$B$8:$E$11,MATCH($B2709,CachTinhDiem!$A$8:$A$11,0),0),$G2709:$J2709)-1)*9/4,1)</f>
        <v>8.1999999999999993</v>
      </c>
      <c r="L2709" s="20">
        <f>ROUND(1+(INDEX(CachTinhDiem!$B$15:$E$20,MATCH($C2709,CachTinhDiem!$A$15:$A$20,0),MATCH($B2709,CachTinhDiem!$B$14:$E$14,0))-1)*9/4,1)</f>
        <v>10</v>
      </c>
      <c r="M2709" s="19">
        <f t="shared" si="42"/>
        <v>2</v>
      </c>
      <c r="N2709" s="23">
        <f>MAX(0,1-M2709*CachTinhDiem!$B$25)</f>
        <v>0.8</v>
      </c>
      <c r="O2709" s="20">
        <f>ROUND((CachTinhDiem!$B$23*K2709+CachTinhDiem!$B$24*L2709)*N2709,1)</f>
        <v>7</v>
      </c>
      <c r="P2709" s="19" t="s">
        <v>3225</v>
      </c>
    </row>
    <row r="2710" spans="1:16" ht="15" customHeight="1" x14ac:dyDescent="0.35">
      <c r="A2710" s="18" t="s">
        <v>1547</v>
      </c>
      <c r="B2710" s="18" t="s">
        <v>3226</v>
      </c>
      <c r="C2710" s="18" t="s">
        <v>115</v>
      </c>
      <c r="D2710" s="19">
        <v>11</v>
      </c>
      <c r="E2710" s="19">
        <v>33</v>
      </c>
      <c r="F2710" s="19">
        <v>9</v>
      </c>
      <c r="G2710" s="19">
        <v>2</v>
      </c>
      <c r="H2710" s="19">
        <v>3</v>
      </c>
      <c r="I2710" s="19">
        <v>4</v>
      </c>
      <c r="J2710" s="19">
        <v>2</v>
      </c>
      <c r="K2710" s="20">
        <f>ROUND(1+(SUMPRODUCT(INDEX(CachTinhDiem!$B$8:$E$11,MATCH($B2710,CachTinhDiem!$A$8:$A$11,0),0),$G2710:$J2710)-1)*9/4,1)</f>
        <v>6.2</v>
      </c>
      <c r="L2710" s="20">
        <f>ROUND(1+(INDEX(CachTinhDiem!$B$15:$E$20,MATCH($C2710,CachTinhDiem!$A$15:$A$20,0),MATCH($B2710,CachTinhDiem!$B$14:$E$14,0))-1)*9/4,1)</f>
        <v>10</v>
      </c>
      <c r="M2710" s="19">
        <f t="shared" si="42"/>
        <v>2</v>
      </c>
      <c r="N2710" s="23">
        <f>MAX(0,1-M2710*CachTinhDiem!$B$25)</f>
        <v>0.8</v>
      </c>
      <c r="O2710" s="20">
        <f>ROUND((CachTinhDiem!$B$23*K2710+CachTinhDiem!$B$24*L2710)*N2710,1)</f>
        <v>5.9</v>
      </c>
      <c r="P2710" s="19" t="s">
        <v>3227</v>
      </c>
    </row>
    <row r="2711" spans="1:16" ht="15" customHeight="1" x14ac:dyDescent="0.35">
      <c r="A2711" s="18" t="s">
        <v>2330</v>
      </c>
      <c r="B2711" s="18" t="s">
        <v>3228</v>
      </c>
      <c r="C2711" s="18" t="s">
        <v>138</v>
      </c>
      <c r="D2711" s="19">
        <v>22</v>
      </c>
      <c r="E2711" s="19">
        <v>39</v>
      </c>
      <c r="F2711" s="19">
        <v>10</v>
      </c>
      <c r="G2711" s="19">
        <v>2</v>
      </c>
      <c r="H2711" s="19">
        <v>5</v>
      </c>
      <c r="I2711" s="19">
        <v>5</v>
      </c>
      <c r="J2711" s="19">
        <v>2</v>
      </c>
      <c r="K2711" s="20">
        <f>ROUND(1+(SUMPRODUCT(INDEX(CachTinhDiem!$B$8:$E$11,MATCH($B2711,CachTinhDiem!$A$8:$A$11,0),0),$G2711:$J2711)-1)*9/4,1)</f>
        <v>6</v>
      </c>
      <c r="L2711" s="20">
        <f>ROUND(1+(INDEX(CachTinhDiem!$B$15:$E$20,MATCH($C2711,CachTinhDiem!$A$15:$A$20,0),MATCH($B2711,CachTinhDiem!$B$14:$E$14,0))-1)*9/4,1)</f>
        <v>1</v>
      </c>
      <c r="M2711" s="19">
        <f t="shared" si="42"/>
        <v>12</v>
      </c>
      <c r="N2711" s="23">
        <f>MAX(0,1-M2711*CachTinhDiem!$B$25)</f>
        <v>0</v>
      </c>
      <c r="O2711" s="20">
        <f>ROUND((CachTinhDiem!$B$23*K2711+CachTinhDiem!$B$24*L2711)*N2711,1)</f>
        <v>0</v>
      </c>
      <c r="P2711" s="19" t="s">
        <v>3225</v>
      </c>
    </row>
    <row r="2712" spans="1:16" ht="15" customHeight="1" x14ac:dyDescent="0.35">
      <c r="A2712" s="18" t="s">
        <v>171</v>
      </c>
      <c r="B2712" s="18" t="s">
        <v>3224</v>
      </c>
      <c r="C2712" s="18" t="s">
        <v>110</v>
      </c>
      <c r="D2712" s="19">
        <v>5</v>
      </c>
      <c r="E2712" s="19">
        <v>12</v>
      </c>
      <c r="F2712" s="19">
        <v>38</v>
      </c>
      <c r="G2712" s="19">
        <v>5</v>
      </c>
      <c r="H2712" s="19">
        <v>2</v>
      </c>
      <c r="I2712" s="19">
        <v>4</v>
      </c>
      <c r="J2712" s="19">
        <v>3</v>
      </c>
      <c r="K2712" s="20">
        <f>ROUND(1+(SUMPRODUCT(INDEX(CachTinhDiem!$B$8:$E$11,MATCH($B2712,CachTinhDiem!$A$8:$A$11,0),0),$G2712:$J2712)-1)*9/4,1)</f>
        <v>7.1</v>
      </c>
      <c r="L2712" s="20">
        <f>ROUND(1+(INDEX(CachTinhDiem!$B$15:$E$20,MATCH($C2712,CachTinhDiem!$A$15:$A$20,0),MATCH($B2712,CachTinhDiem!$B$14:$E$14,0))-1)*9/4,1)</f>
        <v>5.5</v>
      </c>
      <c r="M2712" s="19">
        <f t="shared" si="42"/>
        <v>26</v>
      </c>
      <c r="N2712" s="23">
        <f>MAX(0,1-M2712*CachTinhDiem!$B$25)</f>
        <v>0</v>
      </c>
      <c r="O2712" s="20">
        <f>ROUND((CachTinhDiem!$B$23*K2712+CachTinhDiem!$B$24*L2712)*N2712,1)</f>
        <v>0</v>
      </c>
      <c r="P2712" s="19" t="s">
        <v>3227</v>
      </c>
    </row>
    <row r="2713" spans="1:16" ht="15" customHeight="1" x14ac:dyDescent="0.35">
      <c r="A2713" s="18" t="s">
        <v>2118</v>
      </c>
      <c r="B2713" s="18" t="s">
        <v>3226</v>
      </c>
      <c r="C2713" s="18" t="s">
        <v>150</v>
      </c>
      <c r="D2713" s="19">
        <v>22</v>
      </c>
      <c r="E2713" s="19">
        <v>39</v>
      </c>
      <c r="F2713" s="19">
        <v>6</v>
      </c>
      <c r="G2713" s="19">
        <v>1</v>
      </c>
      <c r="H2713" s="19">
        <v>5</v>
      </c>
      <c r="I2713" s="19">
        <v>3</v>
      </c>
      <c r="J2713" s="19">
        <v>4</v>
      </c>
      <c r="K2713" s="20">
        <f>ROUND(1+(SUMPRODUCT(INDEX(CachTinhDiem!$B$8:$E$11,MATCH($B2713,CachTinhDiem!$A$8:$A$11,0),0),$G2713:$J2713)-1)*9/4,1)</f>
        <v>7.3</v>
      </c>
      <c r="L2713" s="20">
        <f>ROUND(1+(INDEX(CachTinhDiem!$B$15:$E$20,MATCH($C2713,CachTinhDiem!$A$15:$A$20,0),MATCH($B2713,CachTinhDiem!$B$14:$E$14,0))-1)*9/4,1)</f>
        <v>10</v>
      </c>
      <c r="M2713" s="19">
        <f t="shared" si="42"/>
        <v>16</v>
      </c>
      <c r="N2713" s="23">
        <f>MAX(0,1-M2713*CachTinhDiem!$B$25)</f>
        <v>0</v>
      </c>
      <c r="O2713" s="20">
        <f>ROUND((CachTinhDiem!$B$23*K2713+CachTinhDiem!$B$24*L2713)*N2713,1)</f>
        <v>0</v>
      </c>
      <c r="P2713" s="19" t="s">
        <v>3227</v>
      </c>
    </row>
    <row r="2714" spans="1:16" ht="15" customHeight="1" x14ac:dyDescent="0.35">
      <c r="A2714" s="18" t="s">
        <v>1778</v>
      </c>
      <c r="B2714" s="18" t="s">
        <v>3226</v>
      </c>
      <c r="C2714" s="18" t="s">
        <v>103</v>
      </c>
      <c r="D2714" s="19">
        <v>12</v>
      </c>
      <c r="E2714" s="19">
        <v>32</v>
      </c>
      <c r="F2714" s="19">
        <v>5</v>
      </c>
      <c r="G2714" s="19">
        <v>3</v>
      </c>
      <c r="H2714" s="19">
        <v>3</v>
      </c>
      <c r="I2714" s="19">
        <v>3</v>
      </c>
      <c r="J2714" s="19">
        <v>3</v>
      </c>
      <c r="K2714" s="20">
        <f>ROUND(1+(SUMPRODUCT(INDEX(CachTinhDiem!$B$8:$E$11,MATCH($B2714,CachTinhDiem!$A$8:$A$11,0),0),$G2714:$J2714)-1)*9/4,1)</f>
        <v>5.5</v>
      </c>
      <c r="L2714" s="20">
        <f>ROUND(1+(INDEX(CachTinhDiem!$B$15:$E$20,MATCH($C2714,CachTinhDiem!$A$15:$A$20,0),MATCH($B2714,CachTinhDiem!$B$14:$E$14,0))-1)*9/4,1)</f>
        <v>3.3</v>
      </c>
      <c r="M2714" s="19">
        <f t="shared" si="42"/>
        <v>7</v>
      </c>
      <c r="N2714" s="23">
        <f>MAX(0,1-M2714*CachTinhDiem!$B$25)</f>
        <v>0.29999999999999993</v>
      </c>
      <c r="O2714" s="20">
        <f>ROUND((CachTinhDiem!$B$23*K2714+CachTinhDiem!$B$24*L2714)*N2714,1)</f>
        <v>1.5</v>
      </c>
      <c r="P2714" s="19" t="s">
        <v>3225</v>
      </c>
    </row>
    <row r="2715" spans="1:16" ht="15" customHeight="1" x14ac:dyDescent="0.35">
      <c r="A2715" s="18" t="s">
        <v>613</v>
      </c>
      <c r="B2715" s="18" t="s">
        <v>3226</v>
      </c>
      <c r="C2715" s="18" t="s">
        <v>90</v>
      </c>
      <c r="D2715" s="19">
        <v>20</v>
      </c>
      <c r="E2715" s="19">
        <v>36</v>
      </c>
      <c r="F2715" s="19">
        <v>25</v>
      </c>
      <c r="G2715" s="19">
        <v>2</v>
      </c>
      <c r="H2715" s="19">
        <v>4</v>
      </c>
      <c r="I2715" s="19">
        <v>3</v>
      </c>
      <c r="J2715" s="19">
        <v>2</v>
      </c>
      <c r="K2715" s="20">
        <f>ROUND(1+(SUMPRODUCT(INDEX(CachTinhDiem!$B$8:$E$11,MATCH($B2715,CachTinhDiem!$A$8:$A$11,0),0),$G2715:$J2715)-1)*9/4,1)</f>
        <v>5.7</v>
      </c>
      <c r="L2715" s="20">
        <f>ROUND(1+(INDEX(CachTinhDiem!$B$15:$E$20,MATCH($C2715,CachTinhDiem!$A$15:$A$20,0),MATCH($B2715,CachTinhDiem!$B$14:$E$14,0))-1)*9/4,1)</f>
        <v>7.8</v>
      </c>
      <c r="M2715" s="19">
        <f t="shared" si="42"/>
        <v>0</v>
      </c>
      <c r="N2715" s="23">
        <f>MAX(0,1-M2715*CachTinhDiem!$B$25)</f>
        <v>1</v>
      </c>
      <c r="O2715" s="20">
        <f>ROUND((CachTinhDiem!$B$23*K2715+CachTinhDiem!$B$24*L2715)*N2715,1)</f>
        <v>6.3</v>
      </c>
      <c r="P2715" s="19" t="s">
        <v>3227</v>
      </c>
    </row>
    <row r="2716" spans="1:16" ht="15" customHeight="1" x14ac:dyDescent="0.35">
      <c r="A2716" s="18" t="s">
        <v>2881</v>
      </c>
      <c r="B2716" s="18" t="s">
        <v>3224</v>
      </c>
      <c r="C2716" s="18" t="s">
        <v>103</v>
      </c>
      <c r="D2716" s="19">
        <v>5</v>
      </c>
      <c r="E2716" s="19">
        <v>33</v>
      </c>
      <c r="F2716" s="19">
        <v>21</v>
      </c>
      <c r="G2716" s="19">
        <v>4</v>
      </c>
      <c r="H2716" s="19">
        <v>1</v>
      </c>
      <c r="I2716" s="19">
        <v>2</v>
      </c>
      <c r="J2716" s="19">
        <v>5</v>
      </c>
      <c r="K2716" s="20">
        <f>ROUND(1+(SUMPRODUCT(INDEX(CachTinhDiem!$B$8:$E$11,MATCH($B2716,CachTinhDiem!$A$8:$A$11,0),0),$G2716:$J2716)-1)*9/4,1)</f>
        <v>4.4000000000000004</v>
      </c>
      <c r="L2716" s="20">
        <f>ROUND(1+(INDEX(CachTinhDiem!$B$15:$E$20,MATCH($C2716,CachTinhDiem!$A$15:$A$20,0),MATCH($B2716,CachTinhDiem!$B$14:$E$14,0))-1)*9/4,1)</f>
        <v>3.3</v>
      </c>
      <c r="M2716" s="19">
        <f t="shared" si="42"/>
        <v>0</v>
      </c>
      <c r="N2716" s="23">
        <f>MAX(0,1-M2716*CachTinhDiem!$B$25)</f>
        <v>1</v>
      </c>
      <c r="O2716" s="20">
        <f>ROUND((CachTinhDiem!$B$23*K2716+CachTinhDiem!$B$24*L2716)*N2716,1)</f>
        <v>4.0999999999999996</v>
      </c>
      <c r="P2716" s="19" t="s">
        <v>3227</v>
      </c>
    </row>
    <row r="2717" spans="1:16" ht="15" customHeight="1" x14ac:dyDescent="0.35">
      <c r="A2717" s="18" t="s">
        <v>2018</v>
      </c>
      <c r="B2717" s="18" t="s">
        <v>3226</v>
      </c>
      <c r="C2717" s="18" t="s">
        <v>103</v>
      </c>
      <c r="D2717" s="19">
        <v>14</v>
      </c>
      <c r="E2717" s="19">
        <v>35</v>
      </c>
      <c r="F2717" s="19">
        <v>33</v>
      </c>
      <c r="G2717" s="19">
        <v>2</v>
      </c>
      <c r="H2717" s="19">
        <v>3</v>
      </c>
      <c r="I2717" s="19">
        <v>3</v>
      </c>
      <c r="J2717" s="19">
        <v>4</v>
      </c>
      <c r="K2717" s="20">
        <f>ROUND(1+(SUMPRODUCT(INDEX(CachTinhDiem!$B$8:$E$11,MATCH($B2717,CachTinhDiem!$A$8:$A$11,0),0),$G2717:$J2717)-1)*9/4,1)</f>
        <v>6</v>
      </c>
      <c r="L2717" s="20">
        <f>ROUND(1+(INDEX(CachTinhDiem!$B$15:$E$20,MATCH($C2717,CachTinhDiem!$A$15:$A$20,0),MATCH($B2717,CachTinhDiem!$B$14:$E$14,0))-1)*9/4,1)</f>
        <v>3.3</v>
      </c>
      <c r="M2717" s="19">
        <f t="shared" si="42"/>
        <v>0</v>
      </c>
      <c r="N2717" s="23">
        <f>MAX(0,1-M2717*CachTinhDiem!$B$25)</f>
        <v>1</v>
      </c>
      <c r="O2717" s="20">
        <f>ROUND((CachTinhDiem!$B$23*K2717+CachTinhDiem!$B$24*L2717)*N2717,1)</f>
        <v>5.2</v>
      </c>
      <c r="P2717" s="19" t="s">
        <v>3227</v>
      </c>
    </row>
    <row r="2718" spans="1:16" ht="15" customHeight="1" x14ac:dyDescent="0.35">
      <c r="A2718" s="18" t="s">
        <v>2955</v>
      </c>
      <c r="B2718" s="18" t="s">
        <v>3229</v>
      </c>
      <c r="C2718" s="18" t="s">
        <v>115</v>
      </c>
      <c r="D2718" s="19">
        <v>5</v>
      </c>
      <c r="E2718" s="19">
        <v>10</v>
      </c>
      <c r="F2718" s="19">
        <v>33</v>
      </c>
      <c r="G2718" s="19">
        <v>4</v>
      </c>
      <c r="H2718" s="19">
        <v>1</v>
      </c>
      <c r="I2718" s="19">
        <v>2</v>
      </c>
      <c r="J2718" s="19">
        <v>1</v>
      </c>
      <c r="K2718" s="20">
        <f>ROUND(1+(SUMPRODUCT(INDEX(CachTinhDiem!$B$8:$E$11,MATCH($B2718,CachTinhDiem!$A$8:$A$11,0),0),$G2718:$J2718)-1)*9/4,1)</f>
        <v>2.4</v>
      </c>
      <c r="L2718" s="20">
        <f>ROUND(1+(INDEX(CachTinhDiem!$B$15:$E$20,MATCH($C2718,CachTinhDiem!$A$15:$A$20,0),MATCH($B2718,CachTinhDiem!$B$14:$E$14,0))-1)*9/4,1)</f>
        <v>10</v>
      </c>
      <c r="M2718" s="19">
        <f t="shared" si="42"/>
        <v>23</v>
      </c>
      <c r="N2718" s="23">
        <f>MAX(0,1-M2718*CachTinhDiem!$B$25)</f>
        <v>0</v>
      </c>
      <c r="O2718" s="20">
        <f>ROUND((CachTinhDiem!$B$23*K2718+CachTinhDiem!$B$24*L2718)*N2718,1)</f>
        <v>0</v>
      </c>
      <c r="P2718" s="19" t="s">
        <v>3227</v>
      </c>
    </row>
    <row r="2719" spans="1:16" ht="15" customHeight="1" x14ac:dyDescent="0.35">
      <c r="A2719" s="18" t="s">
        <v>2426</v>
      </c>
      <c r="B2719" s="18" t="s">
        <v>3228</v>
      </c>
      <c r="C2719" s="18" t="s">
        <v>103</v>
      </c>
      <c r="D2719" s="19">
        <v>5</v>
      </c>
      <c r="E2719" s="19">
        <v>12</v>
      </c>
      <c r="F2719" s="19">
        <v>31</v>
      </c>
      <c r="G2719" s="19">
        <v>5</v>
      </c>
      <c r="H2719" s="19">
        <v>1</v>
      </c>
      <c r="I2719" s="19">
        <v>2</v>
      </c>
      <c r="J2719" s="19">
        <v>4</v>
      </c>
      <c r="K2719" s="20">
        <f>ROUND(1+(SUMPRODUCT(INDEX(CachTinhDiem!$B$8:$E$11,MATCH($B2719,CachTinhDiem!$A$8:$A$11,0),0),$G2719:$J2719)-1)*9/4,1)</f>
        <v>5.5</v>
      </c>
      <c r="L2719" s="20">
        <f>ROUND(1+(INDEX(CachTinhDiem!$B$15:$E$20,MATCH($C2719,CachTinhDiem!$A$15:$A$20,0),MATCH($B2719,CachTinhDiem!$B$14:$E$14,0))-1)*9/4,1)</f>
        <v>10</v>
      </c>
      <c r="M2719" s="19">
        <f t="shared" si="42"/>
        <v>19</v>
      </c>
      <c r="N2719" s="23">
        <f>MAX(0,1-M2719*CachTinhDiem!$B$25)</f>
        <v>0</v>
      </c>
      <c r="O2719" s="20">
        <f>ROUND((CachTinhDiem!$B$23*K2719+CachTinhDiem!$B$24*L2719)*N2719,1)</f>
        <v>0</v>
      </c>
      <c r="P2719" s="19" t="s">
        <v>3225</v>
      </c>
    </row>
    <row r="2720" spans="1:16" ht="15" customHeight="1" x14ac:dyDescent="0.35">
      <c r="A2720" s="18" t="s">
        <v>1375</v>
      </c>
      <c r="B2720" s="18" t="s">
        <v>3229</v>
      </c>
      <c r="C2720" s="18" t="s">
        <v>115</v>
      </c>
      <c r="D2720" s="19">
        <v>13</v>
      </c>
      <c r="E2720" s="19">
        <v>30</v>
      </c>
      <c r="F2720" s="19">
        <v>22</v>
      </c>
      <c r="G2720" s="19">
        <v>2</v>
      </c>
      <c r="H2720" s="19">
        <v>3</v>
      </c>
      <c r="I2720" s="19">
        <v>5</v>
      </c>
      <c r="J2720" s="19">
        <v>3</v>
      </c>
      <c r="K2720" s="20">
        <f>ROUND(1+(SUMPRODUCT(INDEX(CachTinhDiem!$B$8:$E$11,MATCH($B2720,CachTinhDiem!$A$8:$A$11,0),0),$G2720:$J2720)-1)*9/4,1)</f>
        <v>6.6</v>
      </c>
      <c r="L2720" s="20">
        <f>ROUND(1+(INDEX(CachTinhDiem!$B$15:$E$20,MATCH($C2720,CachTinhDiem!$A$15:$A$20,0),MATCH($B2720,CachTinhDiem!$B$14:$E$14,0))-1)*9/4,1)</f>
        <v>10</v>
      </c>
      <c r="M2720" s="19">
        <f t="shared" si="42"/>
        <v>0</v>
      </c>
      <c r="N2720" s="23">
        <f>MAX(0,1-M2720*CachTinhDiem!$B$25)</f>
        <v>1</v>
      </c>
      <c r="O2720" s="20">
        <f>ROUND((CachTinhDiem!$B$23*K2720+CachTinhDiem!$B$24*L2720)*N2720,1)</f>
        <v>7.6</v>
      </c>
      <c r="P2720" s="19" t="s">
        <v>3227</v>
      </c>
    </row>
    <row r="2721" spans="1:16" ht="15" customHeight="1" x14ac:dyDescent="0.35">
      <c r="A2721" s="18" t="s">
        <v>1435</v>
      </c>
      <c r="B2721" s="18" t="s">
        <v>3228</v>
      </c>
      <c r="C2721" s="18" t="s">
        <v>90</v>
      </c>
      <c r="D2721" s="19">
        <v>9</v>
      </c>
      <c r="E2721" s="19">
        <v>26</v>
      </c>
      <c r="F2721" s="19">
        <v>18</v>
      </c>
      <c r="G2721" s="19">
        <v>3</v>
      </c>
      <c r="H2721" s="19">
        <v>2</v>
      </c>
      <c r="I2721" s="19">
        <v>3</v>
      </c>
      <c r="J2721" s="19">
        <v>3</v>
      </c>
      <c r="K2721" s="20">
        <f>ROUND(1+(SUMPRODUCT(INDEX(CachTinhDiem!$B$8:$E$11,MATCH($B2721,CachTinhDiem!$A$8:$A$11,0),0),$G2721:$J2721)-1)*9/4,1)</f>
        <v>5.0999999999999996</v>
      </c>
      <c r="L2721" s="20">
        <f>ROUND(1+(INDEX(CachTinhDiem!$B$15:$E$20,MATCH($C2721,CachTinhDiem!$A$15:$A$20,0),MATCH($B2721,CachTinhDiem!$B$14:$E$14,0))-1)*9/4,1)</f>
        <v>3.3</v>
      </c>
      <c r="M2721" s="19">
        <f t="shared" si="42"/>
        <v>0</v>
      </c>
      <c r="N2721" s="23">
        <f>MAX(0,1-M2721*CachTinhDiem!$B$25)</f>
        <v>1</v>
      </c>
      <c r="O2721" s="20">
        <f>ROUND((CachTinhDiem!$B$23*K2721+CachTinhDiem!$B$24*L2721)*N2721,1)</f>
        <v>4.5999999999999996</v>
      </c>
      <c r="P2721" s="19" t="s">
        <v>3227</v>
      </c>
    </row>
    <row r="2722" spans="1:16" ht="15" customHeight="1" x14ac:dyDescent="0.35">
      <c r="A2722" s="18" t="s">
        <v>1024</v>
      </c>
      <c r="B2722" s="18" t="s">
        <v>3229</v>
      </c>
      <c r="C2722" s="18" t="s">
        <v>103</v>
      </c>
      <c r="D2722" s="19">
        <v>6</v>
      </c>
      <c r="E2722" s="19">
        <v>18</v>
      </c>
      <c r="F2722" s="19">
        <v>32</v>
      </c>
      <c r="G2722" s="19">
        <v>4</v>
      </c>
      <c r="H2722" s="19">
        <v>2</v>
      </c>
      <c r="I2722" s="19">
        <v>2</v>
      </c>
      <c r="J2722" s="19">
        <v>3</v>
      </c>
      <c r="K2722" s="20">
        <f>ROUND(1+(SUMPRODUCT(INDEX(CachTinhDiem!$B$8:$E$11,MATCH($B2722,CachTinhDiem!$A$8:$A$11,0),0),$G2722:$J2722)-1)*9/4,1)</f>
        <v>4.4000000000000004</v>
      </c>
      <c r="L2722" s="20">
        <f>ROUND(1+(INDEX(CachTinhDiem!$B$15:$E$20,MATCH($C2722,CachTinhDiem!$A$15:$A$20,0),MATCH($B2722,CachTinhDiem!$B$14:$E$14,0))-1)*9/4,1)</f>
        <v>7.8</v>
      </c>
      <c r="M2722" s="19">
        <f t="shared" si="42"/>
        <v>14</v>
      </c>
      <c r="N2722" s="23">
        <f>MAX(0,1-M2722*CachTinhDiem!$B$25)</f>
        <v>0</v>
      </c>
      <c r="O2722" s="20">
        <f>ROUND((CachTinhDiem!$B$23*K2722+CachTinhDiem!$B$24*L2722)*N2722,1)</f>
        <v>0</v>
      </c>
      <c r="P2722" s="19" t="s">
        <v>3227</v>
      </c>
    </row>
    <row r="2723" spans="1:16" ht="15" customHeight="1" x14ac:dyDescent="0.35">
      <c r="A2723" s="18" t="s">
        <v>1117</v>
      </c>
      <c r="B2723" s="18" t="s">
        <v>3229</v>
      </c>
      <c r="C2723" s="18" t="s">
        <v>103</v>
      </c>
      <c r="D2723" s="19">
        <v>8</v>
      </c>
      <c r="E2723" s="19">
        <v>23</v>
      </c>
      <c r="F2723" s="19">
        <v>16</v>
      </c>
      <c r="G2723" s="19">
        <v>3</v>
      </c>
      <c r="H2723" s="19">
        <v>3</v>
      </c>
      <c r="I2723" s="19">
        <v>2</v>
      </c>
      <c r="J2723" s="19">
        <v>5</v>
      </c>
      <c r="K2723" s="20">
        <f>ROUND(1+(SUMPRODUCT(INDEX(CachTinhDiem!$B$8:$E$11,MATCH($B2723,CachTinhDiem!$A$8:$A$11,0),0),$G2723:$J2723)-1)*9/4,1)</f>
        <v>6.2</v>
      </c>
      <c r="L2723" s="20">
        <f>ROUND(1+(INDEX(CachTinhDiem!$B$15:$E$20,MATCH($C2723,CachTinhDiem!$A$15:$A$20,0),MATCH($B2723,CachTinhDiem!$B$14:$E$14,0))-1)*9/4,1)</f>
        <v>7.8</v>
      </c>
      <c r="M2723" s="19">
        <f t="shared" si="42"/>
        <v>0</v>
      </c>
      <c r="N2723" s="23">
        <f>MAX(0,1-M2723*CachTinhDiem!$B$25)</f>
        <v>1</v>
      </c>
      <c r="O2723" s="20">
        <f>ROUND((CachTinhDiem!$B$23*K2723+CachTinhDiem!$B$24*L2723)*N2723,1)</f>
        <v>6.7</v>
      </c>
      <c r="P2723" s="19" t="s">
        <v>3227</v>
      </c>
    </row>
    <row r="2724" spans="1:16" ht="15" customHeight="1" x14ac:dyDescent="0.35">
      <c r="A2724" s="18" t="s">
        <v>1046</v>
      </c>
      <c r="B2724" s="18" t="s">
        <v>3229</v>
      </c>
      <c r="C2724" s="18" t="s">
        <v>110</v>
      </c>
      <c r="D2724" s="19">
        <v>5</v>
      </c>
      <c r="E2724" s="19">
        <v>11</v>
      </c>
      <c r="F2724" s="19">
        <v>40</v>
      </c>
      <c r="G2724" s="19">
        <v>4</v>
      </c>
      <c r="H2724" s="19">
        <v>1</v>
      </c>
      <c r="I2724" s="19">
        <v>3</v>
      </c>
      <c r="J2724" s="19">
        <v>4</v>
      </c>
      <c r="K2724" s="20">
        <f>ROUND(1+(SUMPRODUCT(INDEX(CachTinhDiem!$B$8:$E$11,MATCH($B2724,CachTinhDiem!$A$8:$A$11,0),0),$G2724:$J2724)-1)*9/4,1)</f>
        <v>5.0999999999999996</v>
      </c>
      <c r="L2724" s="20">
        <f>ROUND(1+(INDEX(CachTinhDiem!$B$15:$E$20,MATCH($C2724,CachTinhDiem!$A$15:$A$20,0),MATCH($B2724,CachTinhDiem!$B$14:$E$14,0))-1)*9/4,1)</f>
        <v>7.8</v>
      </c>
      <c r="M2724" s="19">
        <f t="shared" si="42"/>
        <v>29</v>
      </c>
      <c r="N2724" s="23">
        <f>MAX(0,1-M2724*CachTinhDiem!$B$25)</f>
        <v>0</v>
      </c>
      <c r="O2724" s="20">
        <f>ROUND((CachTinhDiem!$B$23*K2724+CachTinhDiem!$B$24*L2724)*N2724,1)</f>
        <v>0</v>
      </c>
      <c r="P2724" s="19" t="s">
        <v>3227</v>
      </c>
    </row>
    <row r="2725" spans="1:16" ht="15" customHeight="1" x14ac:dyDescent="0.35">
      <c r="A2725" s="18" t="s">
        <v>1308</v>
      </c>
      <c r="B2725" s="18" t="s">
        <v>3226</v>
      </c>
      <c r="C2725" s="18" t="s">
        <v>150</v>
      </c>
      <c r="D2725" s="19">
        <v>5</v>
      </c>
      <c r="E2725" s="19">
        <v>19</v>
      </c>
      <c r="F2725" s="19">
        <v>10</v>
      </c>
      <c r="G2725" s="19">
        <v>4</v>
      </c>
      <c r="H2725" s="19">
        <v>1</v>
      </c>
      <c r="I2725" s="19">
        <v>2</v>
      </c>
      <c r="J2725" s="19">
        <v>2</v>
      </c>
      <c r="K2725" s="20">
        <f>ROUND(1+(SUMPRODUCT(INDEX(CachTinhDiem!$B$8:$E$11,MATCH($B2725,CachTinhDiem!$A$8:$A$11,0),0),$G2725:$J2725)-1)*9/4,1)</f>
        <v>2.6</v>
      </c>
      <c r="L2725" s="20">
        <f>ROUND(1+(INDEX(CachTinhDiem!$B$15:$E$20,MATCH($C2725,CachTinhDiem!$A$15:$A$20,0),MATCH($B2725,CachTinhDiem!$B$14:$E$14,0))-1)*9/4,1)</f>
        <v>10</v>
      </c>
      <c r="M2725" s="19">
        <f t="shared" si="42"/>
        <v>0</v>
      </c>
      <c r="N2725" s="23">
        <f>MAX(0,1-M2725*CachTinhDiem!$B$25)</f>
        <v>1</v>
      </c>
      <c r="O2725" s="20">
        <f>ROUND((CachTinhDiem!$B$23*K2725+CachTinhDiem!$B$24*L2725)*N2725,1)</f>
        <v>4.8</v>
      </c>
      <c r="P2725" s="19" t="s">
        <v>3227</v>
      </c>
    </row>
    <row r="2726" spans="1:16" ht="15" customHeight="1" x14ac:dyDescent="0.35">
      <c r="A2726" s="18" t="s">
        <v>1365</v>
      </c>
      <c r="B2726" s="18" t="s">
        <v>3226</v>
      </c>
      <c r="C2726" s="18" t="s">
        <v>115</v>
      </c>
      <c r="D2726" s="19">
        <v>5</v>
      </c>
      <c r="E2726" s="19">
        <v>20</v>
      </c>
      <c r="F2726" s="19">
        <v>37</v>
      </c>
      <c r="G2726" s="19">
        <v>4</v>
      </c>
      <c r="H2726" s="19">
        <v>2</v>
      </c>
      <c r="I2726" s="19">
        <v>3</v>
      </c>
      <c r="J2726" s="19">
        <v>2</v>
      </c>
      <c r="K2726" s="20">
        <f>ROUND(1+(SUMPRODUCT(INDEX(CachTinhDiem!$B$8:$E$11,MATCH($B2726,CachTinhDiem!$A$8:$A$11,0),0),$G2726:$J2726)-1)*9/4,1)</f>
        <v>4.4000000000000004</v>
      </c>
      <c r="L2726" s="20">
        <f>ROUND(1+(INDEX(CachTinhDiem!$B$15:$E$20,MATCH($C2726,CachTinhDiem!$A$15:$A$20,0),MATCH($B2726,CachTinhDiem!$B$14:$E$14,0))-1)*9/4,1)</f>
        <v>10</v>
      </c>
      <c r="M2726" s="19">
        <f t="shared" si="42"/>
        <v>17</v>
      </c>
      <c r="N2726" s="23">
        <f>MAX(0,1-M2726*CachTinhDiem!$B$25)</f>
        <v>0</v>
      </c>
      <c r="O2726" s="20">
        <f>ROUND((CachTinhDiem!$B$23*K2726+CachTinhDiem!$B$24*L2726)*N2726,1)</f>
        <v>0</v>
      </c>
      <c r="P2726" s="19" t="s">
        <v>3227</v>
      </c>
    </row>
    <row r="2727" spans="1:16" ht="15" customHeight="1" x14ac:dyDescent="0.35">
      <c r="A2727" s="18" t="s">
        <v>2500</v>
      </c>
      <c r="B2727" s="18" t="s">
        <v>3228</v>
      </c>
      <c r="C2727" s="18" t="s">
        <v>103</v>
      </c>
      <c r="D2727" s="19">
        <v>12</v>
      </c>
      <c r="E2727" s="19">
        <v>27</v>
      </c>
      <c r="F2727" s="19">
        <v>26</v>
      </c>
      <c r="G2727" s="19">
        <v>4</v>
      </c>
      <c r="H2727" s="19">
        <v>2</v>
      </c>
      <c r="I2727" s="19">
        <v>3</v>
      </c>
      <c r="J2727" s="19">
        <v>5</v>
      </c>
      <c r="K2727" s="20">
        <f>ROUND(1+(SUMPRODUCT(INDEX(CachTinhDiem!$B$8:$E$11,MATCH($B2727,CachTinhDiem!$A$8:$A$11,0),0),$G2727:$J2727)-1)*9/4,1)</f>
        <v>7.8</v>
      </c>
      <c r="L2727" s="20">
        <f>ROUND(1+(INDEX(CachTinhDiem!$B$15:$E$20,MATCH($C2727,CachTinhDiem!$A$15:$A$20,0),MATCH($B2727,CachTinhDiem!$B$14:$E$14,0))-1)*9/4,1)</f>
        <v>10</v>
      </c>
      <c r="M2727" s="19">
        <f t="shared" si="42"/>
        <v>0</v>
      </c>
      <c r="N2727" s="23">
        <f>MAX(0,1-M2727*CachTinhDiem!$B$25)</f>
        <v>1</v>
      </c>
      <c r="O2727" s="20">
        <f>ROUND((CachTinhDiem!$B$23*K2727+CachTinhDiem!$B$24*L2727)*N2727,1)</f>
        <v>8.5</v>
      </c>
      <c r="P2727" s="19" t="s">
        <v>3227</v>
      </c>
    </row>
    <row r="2728" spans="1:16" ht="15" customHeight="1" x14ac:dyDescent="0.35">
      <c r="A2728" s="18" t="s">
        <v>2199</v>
      </c>
      <c r="B2728" s="18" t="s">
        <v>3226</v>
      </c>
      <c r="C2728" s="18" t="s">
        <v>150</v>
      </c>
      <c r="D2728" s="19">
        <v>19</v>
      </c>
      <c r="E2728" s="19">
        <v>37</v>
      </c>
      <c r="F2728" s="19">
        <v>17</v>
      </c>
      <c r="G2728" s="19">
        <v>2</v>
      </c>
      <c r="H2728" s="19">
        <v>4</v>
      </c>
      <c r="I2728" s="19">
        <v>2</v>
      </c>
      <c r="J2728" s="19">
        <v>3</v>
      </c>
      <c r="K2728" s="20">
        <f>ROUND(1+(SUMPRODUCT(INDEX(CachTinhDiem!$B$8:$E$11,MATCH($B2728,CachTinhDiem!$A$8:$A$11,0),0),$G2728:$J2728)-1)*9/4,1)</f>
        <v>5.0999999999999996</v>
      </c>
      <c r="L2728" s="20">
        <f>ROUND(1+(INDEX(CachTinhDiem!$B$15:$E$20,MATCH($C2728,CachTinhDiem!$A$15:$A$20,0),MATCH($B2728,CachTinhDiem!$B$14:$E$14,0))-1)*9/4,1)</f>
        <v>10</v>
      </c>
      <c r="M2728" s="19">
        <f t="shared" si="42"/>
        <v>2</v>
      </c>
      <c r="N2728" s="23">
        <f>MAX(0,1-M2728*CachTinhDiem!$B$25)</f>
        <v>0.8</v>
      </c>
      <c r="O2728" s="20">
        <f>ROUND((CachTinhDiem!$B$23*K2728+CachTinhDiem!$B$24*L2728)*N2728,1)</f>
        <v>5.3</v>
      </c>
      <c r="P2728" s="19" t="s">
        <v>3227</v>
      </c>
    </row>
    <row r="2729" spans="1:16" ht="15" customHeight="1" x14ac:dyDescent="0.35">
      <c r="A2729" s="18" t="s">
        <v>1161</v>
      </c>
      <c r="B2729" s="18" t="s">
        <v>3229</v>
      </c>
      <c r="C2729" s="18" t="s">
        <v>115</v>
      </c>
      <c r="D2729" s="19">
        <v>9</v>
      </c>
      <c r="E2729" s="19">
        <v>27</v>
      </c>
      <c r="F2729" s="19">
        <v>32</v>
      </c>
      <c r="G2729" s="19">
        <v>3</v>
      </c>
      <c r="H2729" s="19">
        <v>3</v>
      </c>
      <c r="I2729" s="19">
        <v>3</v>
      </c>
      <c r="J2729" s="19">
        <v>3</v>
      </c>
      <c r="K2729" s="20">
        <f>ROUND(1+(SUMPRODUCT(INDEX(CachTinhDiem!$B$8:$E$11,MATCH($B2729,CachTinhDiem!$A$8:$A$11,0),0),$G2729:$J2729)-1)*9/4,1)</f>
        <v>5.5</v>
      </c>
      <c r="L2729" s="20">
        <f>ROUND(1+(INDEX(CachTinhDiem!$B$15:$E$20,MATCH($C2729,CachTinhDiem!$A$15:$A$20,0),MATCH($B2729,CachTinhDiem!$B$14:$E$14,0))-1)*9/4,1)</f>
        <v>10</v>
      </c>
      <c r="M2729" s="19">
        <f t="shared" si="42"/>
        <v>5</v>
      </c>
      <c r="N2729" s="23">
        <f>MAX(0,1-M2729*CachTinhDiem!$B$25)</f>
        <v>0.5</v>
      </c>
      <c r="O2729" s="20">
        <f>ROUND((CachTinhDiem!$B$23*K2729+CachTinhDiem!$B$24*L2729)*N2729,1)</f>
        <v>3.4</v>
      </c>
      <c r="P2729" s="19" t="s">
        <v>3225</v>
      </c>
    </row>
    <row r="2730" spans="1:16" ht="15" customHeight="1" x14ac:dyDescent="0.35">
      <c r="A2730" s="18" t="s">
        <v>2366</v>
      </c>
      <c r="B2730" s="18" t="s">
        <v>3228</v>
      </c>
      <c r="C2730" s="18" t="s">
        <v>110</v>
      </c>
      <c r="D2730" s="19">
        <v>5</v>
      </c>
      <c r="E2730" s="19">
        <v>13</v>
      </c>
      <c r="F2730" s="19">
        <v>22</v>
      </c>
      <c r="G2730" s="19">
        <v>5</v>
      </c>
      <c r="H2730" s="19">
        <v>1</v>
      </c>
      <c r="I2730" s="19">
        <v>2</v>
      </c>
      <c r="J2730" s="19">
        <v>4</v>
      </c>
      <c r="K2730" s="20">
        <f>ROUND(1+(SUMPRODUCT(INDEX(CachTinhDiem!$B$8:$E$11,MATCH($B2730,CachTinhDiem!$A$8:$A$11,0),0),$G2730:$J2730)-1)*9/4,1)</f>
        <v>5.5</v>
      </c>
      <c r="L2730" s="20">
        <f>ROUND(1+(INDEX(CachTinhDiem!$B$15:$E$20,MATCH($C2730,CachTinhDiem!$A$15:$A$20,0),MATCH($B2730,CachTinhDiem!$B$14:$E$14,0))-1)*9/4,1)</f>
        <v>7.8</v>
      </c>
      <c r="M2730" s="19">
        <f t="shared" si="42"/>
        <v>9</v>
      </c>
      <c r="N2730" s="23">
        <f>MAX(0,1-M2730*CachTinhDiem!$B$25)</f>
        <v>9.9999999999999978E-2</v>
      </c>
      <c r="O2730" s="20">
        <f>ROUND((CachTinhDiem!$B$23*K2730+CachTinhDiem!$B$24*L2730)*N2730,1)</f>
        <v>0.6</v>
      </c>
      <c r="P2730" s="19" t="s">
        <v>3227</v>
      </c>
    </row>
    <row r="2731" spans="1:16" ht="15" customHeight="1" x14ac:dyDescent="0.35">
      <c r="A2731" s="18" t="s">
        <v>1643</v>
      </c>
      <c r="B2731" s="18" t="s">
        <v>3226</v>
      </c>
      <c r="C2731" s="18" t="s">
        <v>115</v>
      </c>
      <c r="D2731" s="19">
        <v>8</v>
      </c>
      <c r="E2731" s="19">
        <v>23</v>
      </c>
      <c r="F2731" s="19">
        <v>14</v>
      </c>
      <c r="G2731" s="19">
        <v>4</v>
      </c>
      <c r="H2731" s="19">
        <v>3</v>
      </c>
      <c r="I2731" s="19">
        <v>3</v>
      </c>
      <c r="J2731" s="19">
        <v>2</v>
      </c>
      <c r="K2731" s="20">
        <f>ROUND(1+(SUMPRODUCT(INDEX(CachTinhDiem!$B$8:$E$11,MATCH($B2731,CachTinhDiem!$A$8:$A$11,0),0),$G2731:$J2731)-1)*9/4,1)</f>
        <v>5.0999999999999996</v>
      </c>
      <c r="L2731" s="20">
        <f>ROUND(1+(INDEX(CachTinhDiem!$B$15:$E$20,MATCH($C2731,CachTinhDiem!$A$15:$A$20,0),MATCH($B2731,CachTinhDiem!$B$14:$E$14,0))-1)*9/4,1)</f>
        <v>10</v>
      </c>
      <c r="M2731" s="19">
        <f t="shared" si="42"/>
        <v>0</v>
      </c>
      <c r="N2731" s="23">
        <f>MAX(0,1-M2731*CachTinhDiem!$B$25)</f>
        <v>1</v>
      </c>
      <c r="O2731" s="20">
        <f>ROUND((CachTinhDiem!$B$23*K2731+CachTinhDiem!$B$24*L2731)*N2731,1)</f>
        <v>6.6</v>
      </c>
      <c r="P2731" s="19" t="s">
        <v>3227</v>
      </c>
    </row>
    <row r="2732" spans="1:16" ht="15" customHeight="1" x14ac:dyDescent="0.35">
      <c r="A2732" s="18" t="s">
        <v>1203</v>
      </c>
      <c r="B2732" s="18" t="s">
        <v>3229</v>
      </c>
      <c r="C2732" s="18" t="s">
        <v>138</v>
      </c>
      <c r="D2732" s="19">
        <v>12</v>
      </c>
      <c r="E2732" s="19">
        <v>31</v>
      </c>
      <c r="F2732" s="19">
        <v>9</v>
      </c>
      <c r="G2732" s="19">
        <v>2</v>
      </c>
      <c r="H2732" s="19">
        <v>3</v>
      </c>
      <c r="I2732" s="19">
        <v>4</v>
      </c>
      <c r="J2732" s="19">
        <v>3</v>
      </c>
      <c r="K2732" s="20">
        <f>ROUND(1+(SUMPRODUCT(INDEX(CachTinhDiem!$B$8:$E$11,MATCH($B2732,CachTinhDiem!$A$8:$A$11,0),0),$G2732:$J2732)-1)*9/4,1)</f>
        <v>6</v>
      </c>
      <c r="L2732" s="20">
        <f>ROUND(1+(INDEX(CachTinhDiem!$B$15:$E$20,MATCH($C2732,CachTinhDiem!$A$15:$A$20,0),MATCH($B2732,CachTinhDiem!$B$14:$E$14,0))-1)*9/4,1)</f>
        <v>7.8</v>
      </c>
      <c r="M2732" s="19">
        <f t="shared" si="42"/>
        <v>3</v>
      </c>
      <c r="N2732" s="23">
        <f>MAX(0,1-M2732*CachTinhDiem!$B$25)</f>
        <v>0.7</v>
      </c>
      <c r="O2732" s="20">
        <f>ROUND((CachTinhDiem!$B$23*K2732+CachTinhDiem!$B$24*L2732)*N2732,1)</f>
        <v>4.5999999999999996</v>
      </c>
      <c r="P2732" s="19" t="s">
        <v>3227</v>
      </c>
    </row>
    <row r="2733" spans="1:16" ht="15" customHeight="1" x14ac:dyDescent="0.35">
      <c r="A2733" s="18" t="s">
        <v>1820</v>
      </c>
      <c r="B2733" s="18" t="s">
        <v>3228</v>
      </c>
      <c r="C2733" s="18" t="s">
        <v>115</v>
      </c>
      <c r="D2733" s="19">
        <v>12</v>
      </c>
      <c r="E2733" s="19">
        <v>32</v>
      </c>
      <c r="F2733" s="19">
        <v>19</v>
      </c>
      <c r="G2733" s="19">
        <v>3</v>
      </c>
      <c r="H2733" s="19">
        <v>2</v>
      </c>
      <c r="I2733" s="19">
        <v>3</v>
      </c>
      <c r="J2733" s="19">
        <v>4</v>
      </c>
      <c r="K2733" s="20">
        <f>ROUND(1+(SUMPRODUCT(INDEX(CachTinhDiem!$B$8:$E$11,MATCH($B2733,CachTinhDiem!$A$8:$A$11,0),0),$G2733:$J2733)-1)*9/4,1)</f>
        <v>6.4</v>
      </c>
      <c r="L2733" s="20">
        <f>ROUND(1+(INDEX(CachTinhDiem!$B$15:$E$20,MATCH($C2733,CachTinhDiem!$A$15:$A$20,0),MATCH($B2733,CachTinhDiem!$B$14:$E$14,0))-1)*9/4,1)</f>
        <v>5.5</v>
      </c>
      <c r="M2733" s="19">
        <f t="shared" si="42"/>
        <v>0</v>
      </c>
      <c r="N2733" s="23">
        <f>MAX(0,1-M2733*CachTinhDiem!$B$25)</f>
        <v>1</v>
      </c>
      <c r="O2733" s="20">
        <f>ROUND((CachTinhDiem!$B$23*K2733+CachTinhDiem!$B$24*L2733)*N2733,1)</f>
        <v>6.1</v>
      </c>
      <c r="P2733" s="19" t="s">
        <v>3227</v>
      </c>
    </row>
    <row r="2734" spans="1:16" ht="15" customHeight="1" x14ac:dyDescent="0.35">
      <c r="A2734" s="18" t="s">
        <v>1826</v>
      </c>
      <c r="B2734" s="18" t="s">
        <v>3224</v>
      </c>
      <c r="C2734" s="18" t="s">
        <v>138</v>
      </c>
      <c r="D2734" s="19">
        <v>12</v>
      </c>
      <c r="E2734" s="19">
        <v>33</v>
      </c>
      <c r="F2734" s="19">
        <v>28</v>
      </c>
      <c r="G2734" s="19">
        <v>2</v>
      </c>
      <c r="H2734" s="19">
        <v>3</v>
      </c>
      <c r="I2734" s="19">
        <v>5</v>
      </c>
      <c r="J2734" s="19">
        <v>1</v>
      </c>
      <c r="K2734" s="20">
        <f>ROUND(1+(SUMPRODUCT(INDEX(CachTinhDiem!$B$8:$E$11,MATCH($B2734,CachTinhDiem!$A$8:$A$11,0),0),$G2734:$J2734)-1)*9/4,1)</f>
        <v>6.9</v>
      </c>
      <c r="L2734" s="20">
        <f>ROUND(1+(INDEX(CachTinhDiem!$B$15:$E$20,MATCH($C2734,CachTinhDiem!$A$15:$A$20,0),MATCH($B2734,CachTinhDiem!$B$14:$E$14,0))-1)*9/4,1)</f>
        <v>10</v>
      </c>
      <c r="M2734" s="19">
        <f t="shared" si="42"/>
        <v>0</v>
      </c>
      <c r="N2734" s="23">
        <f>MAX(0,1-M2734*CachTinhDiem!$B$25)</f>
        <v>1</v>
      </c>
      <c r="O2734" s="20">
        <f>ROUND((CachTinhDiem!$B$23*K2734+CachTinhDiem!$B$24*L2734)*N2734,1)</f>
        <v>7.8</v>
      </c>
      <c r="P2734" s="19" t="s">
        <v>3227</v>
      </c>
    </row>
    <row r="2735" spans="1:16" ht="15" customHeight="1" x14ac:dyDescent="0.35">
      <c r="A2735" s="18" t="s">
        <v>1405</v>
      </c>
      <c r="B2735" s="18" t="s">
        <v>3228</v>
      </c>
      <c r="C2735" s="18" t="s">
        <v>103</v>
      </c>
      <c r="D2735" s="19">
        <v>5</v>
      </c>
      <c r="E2735" s="19">
        <v>11</v>
      </c>
      <c r="F2735" s="19">
        <v>30</v>
      </c>
      <c r="G2735" s="19">
        <v>4</v>
      </c>
      <c r="H2735" s="19">
        <v>1</v>
      </c>
      <c r="I2735" s="19">
        <v>1</v>
      </c>
      <c r="J2735" s="19">
        <v>5</v>
      </c>
      <c r="K2735" s="20">
        <f>ROUND(1+(SUMPRODUCT(INDEX(CachTinhDiem!$B$8:$E$11,MATCH($B2735,CachTinhDiem!$A$8:$A$11,0),0),$G2735:$J2735)-1)*9/4,1)</f>
        <v>6.4</v>
      </c>
      <c r="L2735" s="20">
        <f>ROUND(1+(INDEX(CachTinhDiem!$B$15:$E$20,MATCH($C2735,CachTinhDiem!$A$15:$A$20,0),MATCH($B2735,CachTinhDiem!$B$14:$E$14,0))-1)*9/4,1)</f>
        <v>10</v>
      </c>
      <c r="M2735" s="19">
        <f t="shared" si="42"/>
        <v>19</v>
      </c>
      <c r="N2735" s="23">
        <f>MAX(0,1-M2735*CachTinhDiem!$B$25)</f>
        <v>0</v>
      </c>
      <c r="O2735" s="20">
        <f>ROUND((CachTinhDiem!$B$23*K2735+CachTinhDiem!$B$24*L2735)*N2735,1)</f>
        <v>0</v>
      </c>
      <c r="P2735" s="19" t="s">
        <v>3227</v>
      </c>
    </row>
    <row r="2736" spans="1:16" ht="15" customHeight="1" x14ac:dyDescent="0.35">
      <c r="A2736" s="18" t="s">
        <v>1804</v>
      </c>
      <c r="B2736" s="18" t="s">
        <v>3228</v>
      </c>
      <c r="C2736" s="18" t="s">
        <v>150</v>
      </c>
      <c r="D2736" s="19">
        <v>5</v>
      </c>
      <c r="E2736" s="19">
        <v>17</v>
      </c>
      <c r="F2736" s="19">
        <v>14</v>
      </c>
      <c r="G2736" s="19">
        <v>4</v>
      </c>
      <c r="H2736" s="19">
        <v>1</v>
      </c>
      <c r="I2736" s="19">
        <v>3</v>
      </c>
      <c r="J2736" s="19">
        <v>4</v>
      </c>
      <c r="K2736" s="20">
        <f>ROUND(1+(SUMPRODUCT(INDEX(CachTinhDiem!$B$8:$E$11,MATCH($B2736,CachTinhDiem!$A$8:$A$11,0),0),$G2736:$J2736)-1)*9/4,1)</f>
        <v>6</v>
      </c>
      <c r="L2736" s="20">
        <f>ROUND(1+(INDEX(CachTinhDiem!$B$15:$E$20,MATCH($C2736,CachTinhDiem!$A$15:$A$20,0),MATCH($B2736,CachTinhDiem!$B$14:$E$14,0))-1)*9/4,1)</f>
        <v>5.5</v>
      </c>
      <c r="M2736" s="19">
        <f t="shared" si="42"/>
        <v>0</v>
      </c>
      <c r="N2736" s="23">
        <f>MAX(0,1-M2736*CachTinhDiem!$B$25)</f>
        <v>1</v>
      </c>
      <c r="O2736" s="20">
        <f>ROUND((CachTinhDiem!$B$23*K2736+CachTinhDiem!$B$24*L2736)*N2736,1)</f>
        <v>5.9</v>
      </c>
      <c r="P2736" s="19" t="s">
        <v>3227</v>
      </c>
    </row>
    <row r="2737" spans="1:16" ht="15" customHeight="1" x14ac:dyDescent="0.35">
      <c r="A2737" s="18" t="s">
        <v>549</v>
      </c>
      <c r="B2737" s="18" t="s">
        <v>3226</v>
      </c>
      <c r="C2737" s="18" t="s">
        <v>115</v>
      </c>
      <c r="D2737" s="19">
        <v>25</v>
      </c>
      <c r="E2737" s="19">
        <v>40</v>
      </c>
      <c r="F2737" s="19">
        <v>40</v>
      </c>
      <c r="G2737" s="19">
        <v>1</v>
      </c>
      <c r="H2737" s="19">
        <v>5</v>
      </c>
      <c r="I2737" s="19">
        <v>2</v>
      </c>
      <c r="J2737" s="19">
        <v>3</v>
      </c>
      <c r="K2737" s="20">
        <f>ROUND(1+(SUMPRODUCT(INDEX(CachTinhDiem!$B$8:$E$11,MATCH($B2737,CachTinhDiem!$A$8:$A$11,0),0),$G2737:$J2737)-1)*9/4,1)</f>
        <v>5.7</v>
      </c>
      <c r="L2737" s="20">
        <f>ROUND(1+(INDEX(CachTinhDiem!$B$15:$E$20,MATCH($C2737,CachTinhDiem!$A$15:$A$20,0),MATCH($B2737,CachTinhDiem!$B$14:$E$14,0))-1)*9/4,1)</f>
        <v>10</v>
      </c>
      <c r="M2737" s="19">
        <f t="shared" si="42"/>
        <v>0</v>
      </c>
      <c r="N2737" s="23">
        <f>MAX(0,1-M2737*CachTinhDiem!$B$25)</f>
        <v>1</v>
      </c>
      <c r="O2737" s="20">
        <f>ROUND((CachTinhDiem!$B$23*K2737+CachTinhDiem!$B$24*L2737)*N2737,1)</f>
        <v>7</v>
      </c>
      <c r="P2737" s="19" t="s">
        <v>3227</v>
      </c>
    </row>
    <row r="2738" spans="1:16" ht="15" customHeight="1" x14ac:dyDescent="0.35">
      <c r="A2738" s="18" t="s">
        <v>3062</v>
      </c>
      <c r="B2738" s="18" t="s">
        <v>3224</v>
      </c>
      <c r="C2738" s="18" t="s">
        <v>110</v>
      </c>
      <c r="D2738" s="19">
        <v>19</v>
      </c>
      <c r="E2738" s="19">
        <v>40</v>
      </c>
      <c r="F2738" s="19">
        <v>27</v>
      </c>
      <c r="G2738" s="19">
        <v>2</v>
      </c>
      <c r="H2738" s="19">
        <v>2</v>
      </c>
      <c r="I2738" s="19">
        <v>3</v>
      </c>
      <c r="J2738" s="19">
        <v>3</v>
      </c>
      <c r="K2738" s="20">
        <f>ROUND(1+(SUMPRODUCT(INDEX(CachTinhDiem!$B$8:$E$11,MATCH($B2738,CachTinhDiem!$A$8:$A$11,0),0),$G2738:$J2738)-1)*9/4,1)</f>
        <v>4.5999999999999996</v>
      </c>
      <c r="L2738" s="20">
        <f>ROUND(1+(INDEX(CachTinhDiem!$B$15:$E$20,MATCH($C2738,CachTinhDiem!$A$15:$A$20,0),MATCH($B2738,CachTinhDiem!$B$14:$E$14,0))-1)*9/4,1)</f>
        <v>5.5</v>
      </c>
      <c r="M2738" s="19">
        <f t="shared" si="42"/>
        <v>0</v>
      </c>
      <c r="N2738" s="23">
        <f>MAX(0,1-M2738*CachTinhDiem!$B$25)</f>
        <v>1</v>
      </c>
      <c r="O2738" s="20">
        <f>ROUND((CachTinhDiem!$B$23*K2738+CachTinhDiem!$B$24*L2738)*N2738,1)</f>
        <v>4.9000000000000004</v>
      </c>
      <c r="P2738" s="19" t="s">
        <v>3227</v>
      </c>
    </row>
    <row r="2739" spans="1:16" ht="15" customHeight="1" x14ac:dyDescent="0.35">
      <c r="A2739" s="18" t="s">
        <v>2642</v>
      </c>
      <c r="B2739" s="18" t="s">
        <v>3228</v>
      </c>
      <c r="C2739" s="18" t="s">
        <v>150</v>
      </c>
      <c r="D2739" s="19">
        <v>14</v>
      </c>
      <c r="E2739" s="19">
        <v>32</v>
      </c>
      <c r="F2739" s="19">
        <v>36</v>
      </c>
      <c r="G2739" s="19">
        <v>3</v>
      </c>
      <c r="H2739" s="19">
        <v>1</v>
      </c>
      <c r="I2739" s="19">
        <v>2</v>
      </c>
      <c r="J2739" s="19">
        <v>4</v>
      </c>
      <c r="K2739" s="20">
        <f>ROUND(1+(SUMPRODUCT(INDEX(CachTinhDiem!$B$8:$E$11,MATCH($B2739,CachTinhDiem!$A$8:$A$11,0),0),$G2739:$J2739)-1)*9/4,1)</f>
        <v>5.5</v>
      </c>
      <c r="L2739" s="20">
        <f>ROUND(1+(INDEX(CachTinhDiem!$B$15:$E$20,MATCH($C2739,CachTinhDiem!$A$15:$A$20,0),MATCH($B2739,CachTinhDiem!$B$14:$E$14,0))-1)*9/4,1)</f>
        <v>5.5</v>
      </c>
      <c r="M2739" s="19">
        <f t="shared" si="42"/>
        <v>4</v>
      </c>
      <c r="N2739" s="23">
        <f>MAX(0,1-M2739*CachTinhDiem!$B$25)</f>
        <v>0.6</v>
      </c>
      <c r="O2739" s="20">
        <f>ROUND((CachTinhDiem!$B$23*K2739+CachTinhDiem!$B$24*L2739)*N2739,1)</f>
        <v>3.3</v>
      </c>
      <c r="P2739" s="19" t="s">
        <v>3227</v>
      </c>
    </row>
    <row r="2740" spans="1:16" ht="15" customHeight="1" x14ac:dyDescent="0.35">
      <c r="A2740" s="18" t="s">
        <v>2448</v>
      </c>
      <c r="B2740" s="18" t="s">
        <v>3224</v>
      </c>
      <c r="C2740" s="18" t="s">
        <v>150</v>
      </c>
      <c r="D2740" s="19">
        <v>25</v>
      </c>
      <c r="E2740" s="19">
        <v>40</v>
      </c>
      <c r="F2740" s="19">
        <v>11</v>
      </c>
      <c r="G2740" s="19">
        <v>1</v>
      </c>
      <c r="H2740" s="19">
        <v>5</v>
      </c>
      <c r="I2740" s="19">
        <v>2</v>
      </c>
      <c r="J2740" s="19">
        <v>2</v>
      </c>
      <c r="K2740" s="20">
        <f>ROUND(1+(SUMPRODUCT(INDEX(CachTinhDiem!$B$8:$E$11,MATCH($B2740,CachTinhDiem!$A$8:$A$11,0),0),$G2740:$J2740)-1)*9/4,1)</f>
        <v>4.2</v>
      </c>
      <c r="L2740" s="20">
        <f>ROUND(1+(INDEX(CachTinhDiem!$B$15:$E$20,MATCH($C2740,CachTinhDiem!$A$15:$A$20,0),MATCH($B2740,CachTinhDiem!$B$14:$E$14,0))-1)*9/4,1)</f>
        <v>3.3</v>
      </c>
      <c r="M2740" s="19">
        <f t="shared" si="42"/>
        <v>14</v>
      </c>
      <c r="N2740" s="23">
        <f>MAX(0,1-M2740*CachTinhDiem!$B$25)</f>
        <v>0</v>
      </c>
      <c r="O2740" s="20">
        <f>ROUND((CachTinhDiem!$B$23*K2740+CachTinhDiem!$B$24*L2740)*N2740,1)</f>
        <v>0</v>
      </c>
      <c r="P2740" s="19" t="s">
        <v>3227</v>
      </c>
    </row>
    <row r="2741" spans="1:16" ht="15" customHeight="1" x14ac:dyDescent="0.35">
      <c r="A2741" s="18" t="s">
        <v>3166</v>
      </c>
      <c r="B2741" s="18" t="s">
        <v>3229</v>
      </c>
      <c r="C2741" s="18" t="s">
        <v>115</v>
      </c>
      <c r="D2741" s="19">
        <v>22</v>
      </c>
      <c r="E2741" s="19">
        <v>40</v>
      </c>
      <c r="F2741" s="19">
        <v>11</v>
      </c>
      <c r="G2741" s="19">
        <v>1</v>
      </c>
      <c r="H2741" s="19">
        <v>2</v>
      </c>
      <c r="I2741" s="19">
        <v>4</v>
      </c>
      <c r="J2741" s="19">
        <v>2</v>
      </c>
      <c r="K2741" s="20">
        <f>ROUND(1+(SUMPRODUCT(INDEX(CachTinhDiem!$B$8:$E$11,MATCH($B2741,CachTinhDiem!$A$8:$A$11,0),0),$G2741:$J2741)-1)*9/4,1)</f>
        <v>4.4000000000000004</v>
      </c>
      <c r="L2741" s="20">
        <f>ROUND(1+(INDEX(CachTinhDiem!$B$15:$E$20,MATCH($C2741,CachTinhDiem!$A$15:$A$20,0),MATCH($B2741,CachTinhDiem!$B$14:$E$14,0))-1)*9/4,1)</f>
        <v>10</v>
      </c>
      <c r="M2741" s="19">
        <f t="shared" si="42"/>
        <v>11</v>
      </c>
      <c r="N2741" s="23">
        <f>MAX(0,1-M2741*CachTinhDiem!$B$25)</f>
        <v>0</v>
      </c>
      <c r="O2741" s="20">
        <f>ROUND((CachTinhDiem!$B$23*K2741+CachTinhDiem!$B$24*L2741)*N2741,1)</f>
        <v>0</v>
      </c>
      <c r="P2741" s="19" t="s">
        <v>3227</v>
      </c>
    </row>
    <row r="2742" spans="1:16" ht="15" customHeight="1" x14ac:dyDescent="0.35">
      <c r="A2742" s="18" t="s">
        <v>589</v>
      </c>
      <c r="B2742" s="18" t="s">
        <v>3228</v>
      </c>
      <c r="C2742" s="18" t="s">
        <v>103</v>
      </c>
      <c r="D2742" s="19">
        <v>23</v>
      </c>
      <c r="E2742" s="19">
        <v>38</v>
      </c>
      <c r="F2742" s="19">
        <v>37</v>
      </c>
      <c r="G2742" s="19">
        <v>1</v>
      </c>
      <c r="H2742" s="19">
        <v>5</v>
      </c>
      <c r="I2742" s="19">
        <v>2</v>
      </c>
      <c r="J2742" s="19">
        <v>3</v>
      </c>
      <c r="K2742" s="20">
        <f>ROUND(1+(SUMPRODUCT(INDEX(CachTinhDiem!$B$8:$E$11,MATCH($B2742,CachTinhDiem!$A$8:$A$11,0),0),$G2742:$J2742)-1)*9/4,1)</f>
        <v>6</v>
      </c>
      <c r="L2742" s="20">
        <f>ROUND(1+(INDEX(CachTinhDiem!$B$15:$E$20,MATCH($C2742,CachTinhDiem!$A$15:$A$20,0),MATCH($B2742,CachTinhDiem!$B$14:$E$14,0))-1)*9/4,1)</f>
        <v>10</v>
      </c>
      <c r="M2742" s="19">
        <f t="shared" si="42"/>
        <v>0</v>
      </c>
      <c r="N2742" s="23">
        <f>MAX(0,1-M2742*CachTinhDiem!$B$25)</f>
        <v>1</v>
      </c>
      <c r="O2742" s="20">
        <f>ROUND((CachTinhDiem!$B$23*K2742+CachTinhDiem!$B$24*L2742)*N2742,1)</f>
        <v>7.2</v>
      </c>
      <c r="P2742" s="19" t="s">
        <v>3227</v>
      </c>
    </row>
    <row r="2743" spans="1:16" ht="15" customHeight="1" x14ac:dyDescent="0.35">
      <c r="A2743" s="18" t="s">
        <v>2775</v>
      </c>
      <c r="B2743" s="18" t="s">
        <v>3229</v>
      </c>
      <c r="C2743" s="18" t="s">
        <v>103</v>
      </c>
      <c r="D2743" s="19">
        <v>5</v>
      </c>
      <c r="E2743" s="19">
        <v>20</v>
      </c>
      <c r="F2743" s="19">
        <v>20</v>
      </c>
      <c r="G2743" s="19">
        <v>4</v>
      </c>
      <c r="H2743" s="19">
        <v>1</v>
      </c>
      <c r="I2743" s="19">
        <v>2</v>
      </c>
      <c r="J2743" s="19">
        <v>4</v>
      </c>
      <c r="K2743" s="20">
        <f>ROUND(1+(SUMPRODUCT(INDEX(CachTinhDiem!$B$8:$E$11,MATCH($B2743,CachTinhDiem!$A$8:$A$11,0),0),$G2743:$J2743)-1)*9/4,1)</f>
        <v>4.4000000000000004</v>
      </c>
      <c r="L2743" s="20">
        <f>ROUND(1+(INDEX(CachTinhDiem!$B$15:$E$20,MATCH($C2743,CachTinhDiem!$A$15:$A$20,0),MATCH($B2743,CachTinhDiem!$B$14:$E$14,0))-1)*9/4,1)</f>
        <v>7.8</v>
      </c>
      <c r="M2743" s="19">
        <f t="shared" si="42"/>
        <v>0</v>
      </c>
      <c r="N2743" s="23">
        <f>MAX(0,1-M2743*CachTinhDiem!$B$25)</f>
        <v>1</v>
      </c>
      <c r="O2743" s="20">
        <f>ROUND((CachTinhDiem!$B$23*K2743+CachTinhDiem!$B$24*L2743)*N2743,1)</f>
        <v>5.4</v>
      </c>
      <c r="P2743" s="19" t="s">
        <v>3227</v>
      </c>
    </row>
    <row r="2744" spans="1:16" ht="15" customHeight="1" x14ac:dyDescent="0.35">
      <c r="A2744" s="18" t="s">
        <v>1413</v>
      </c>
      <c r="B2744" s="18" t="s">
        <v>3228</v>
      </c>
      <c r="C2744" s="18" t="s">
        <v>90</v>
      </c>
      <c r="D2744" s="19">
        <v>5</v>
      </c>
      <c r="E2744" s="19">
        <v>13</v>
      </c>
      <c r="F2744" s="19">
        <v>37</v>
      </c>
      <c r="G2744" s="19">
        <v>4</v>
      </c>
      <c r="H2744" s="19">
        <v>1</v>
      </c>
      <c r="I2744" s="19">
        <v>2</v>
      </c>
      <c r="J2744" s="19">
        <v>1</v>
      </c>
      <c r="K2744" s="20">
        <f>ROUND(1+(SUMPRODUCT(INDEX(CachTinhDiem!$B$8:$E$11,MATCH($B2744,CachTinhDiem!$A$8:$A$11,0),0),$G2744:$J2744)-1)*9/4,1)</f>
        <v>1.5</v>
      </c>
      <c r="L2744" s="20">
        <f>ROUND(1+(INDEX(CachTinhDiem!$B$15:$E$20,MATCH($C2744,CachTinhDiem!$A$15:$A$20,0),MATCH($B2744,CachTinhDiem!$B$14:$E$14,0))-1)*9/4,1)</f>
        <v>3.3</v>
      </c>
      <c r="M2744" s="19">
        <f t="shared" si="42"/>
        <v>24</v>
      </c>
      <c r="N2744" s="23">
        <f>MAX(0,1-M2744*CachTinhDiem!$B$25)</f>
        <v>0</v>
      </c>
      <c r="O2744" s="20">
        <f>ROUND((CachTinhDiem!$B$23*K2744+CachTinhDiem!$B$24*L2744)*N2744,1)</f>
        <v>0</v>
      </c>
      <c r="P2744" s="19" t="s">
        <v>3227</v>
      </c>
    </row>
    <row r="2745" spans="1:16" ht="15" customHeight="1" x14ac:dyDescent="0.35">
      <c r="A2745" s="18" t="s">
        <v>597</v>
      </c>
      <c r="B2745" s="18" t="s">
        <v>3226</v>
      </c>
      <c r="C2745" s="18" t="s">
        <v>115</v>
      </c>
      <c r="D2745" s="19">
        <v>12</v>
      </c>
      <c r="E2745" s="19">
        <v>29</v>
      </c>
      <c r="F2745" s="19">
        <v>40</v>
      </c>
      <c r="G2745" s="19">
        <v>3</v>
      </c>
      <c r="H2745" s="19">
        <v>2</v>
      </c>
      <c r="I2745" s="19">
        <v>3</v>
      </c>
      <c r="J2745" s="19">
        <v>3</v>
      </c>
      <c r="K2745" s="20">
        <f>ROUND(1+(SUMPRODUCT(INDEX(CachTinhDiem!$B$8:$E$11,MATCH($B2745,CachTinhDiem!$A$8:$A$11,0),0),$G2745:$J2745)-1)*9/4,1)</f>
        <v>4.8</v>
      </c>
      <c r="L2745" s="20">
        <f>ROUND(1+(INDEX(CachTinhDiem!$B$15:$E$20,MATCH($C2745,CachTinhDiem!$A$15:$A$20,0),MATCH($B2745,CachTinhDiem!$B$14:$E$14,0))-1)*9/4,1)</f>
        <v>10</v>
      </c>
      <c r="M2745" s="19">
        <f t="shared" si="42"/>
        <v>11</v>
      </c>
      <c r="N2745" s="23">
        <f>MAX(0,1-M2745*CachTinhDiem!$B$25)</f>
        <v>0</v>
      </c>
      <c r="O2745" s="20">
        <f>ROUND((CachTinhDiem!$B$23*K2745+CachTinhDiem!$B$24*L2745)*N2745,1)</f>
        <v>0</v>
      </c>
      <c r="P2745" s="19" t="s">
        <v>3227</v>
      </c>
    </row>
    <row r="2746" spans="1:16" ht="15" customHeight="1" x14ac:dyDescent="0.35">
      <c r="A2746" s="18" t="s">
        <v>1000</v>
      </c>
      <c r="B2746" s="18" t="s">
        <v>3226</v>
      </c>
      <c r="C2746" s="18" t="s">
        <v>103</v>
      </c>
      <c r="D2746" s="19">
        <v>5</v>
      </c>
      <c r="E2746" s="19">
        <v>17</v>
      </c>
      <c r="F2746" s="19">
        <v>36</v>
      </c>
      <c r="G2746" s="19">
        <v>4</v>
      </c>
      <c r="H2746" s="19">
        <v>1</v>
      </c>
      <c r="I2746" s="19">
        <v>2</v>
      </c>
      <c r="J2746" s="19">
        <v>4</v>
      </c>
      <c r="K2746" s="20">
        <f>ROUND(1+(SUMPRODUCT(INDEX(CachTinhDiem!$B$8:$E$11,MATCH($B2746,CachTinhDiem!$A$8:$A$11,0),0),$G2746:$J2746)-1)*9/4,1)</f>
        <v>3.5</v>
      </c>
      <c r="L2746" s="20">
        <f>ROUND(1+(INDEX(CachTinhDiem!$B$15:$E$20,MATCH($C2746,CachTinhDiem!$A$15:$A$20,0),MATCH($B2746,CachTinhDiem!$B$14:$E$14,0))-1)*9/4,1)</f>
        <v>3.3</v>
      </c>
      <c r="M2746" s="19">
        <f t="shared" si="42"/>
        <v>19</v>
      </c>
      <c r="N2746" s="23">
        <f>MAX(0,1-M2746*CachTinhDiem!$B$25)</f>
        <v>0</v>
      </c>
      <c r="O2746" s="20">
        <f>ROUND((CachTinhDiem!$B$23*K2746+CachTinhDiem!$B$24*L2746)*N2746,1)</f>
        <v>0</v>
      </c>
      <c r="P2746" s="19" t="s">
        <v>3227</v>
      </c>
    </row>
    <row r="2747" spans="1:16" ht="15" customHeight="1" x14ac:dyDescent="0.35">
      <c r="A2747" s="18" t="s">
        <v>2632</v>
      </c>
      <c r="B2747" s="18" t="s">
        <v>3226</v>
      </c>
      <c r="C2747" s="18" t="s">
        <v>90</v>
      </c>
      <c r="D2747" s="19">
        <v>5</v>
      </c>
      <c r="E2747" s="19">
        <v>19</v>
      </c>
      <c r="F2747" s="19">
        <v>8</v>
      </c>
      <c r="G2747" s="19">
        <v>4</v>
      </c>
      <c r="H2747" s="19">
        <v>1</v>
      </c>
      <c r="I2747" s="19">
        <v>3</v>
      </c>
      <c r="J2747" s="19">
        <v>4</v>
      </c>
      <c r="K2747" s="20">
        <f>ROUND(1+(SUMPRODUCT(INDEX(CachTinhDiem!$B$8:$E$11,MATCH($B2747,CachTinhDiem!$A$8:$A$11,0),0),$G2747:$J2747)-1)*9/4,1)</f>
        <v>4.5999999999999996</v>
      </c>
      <c r="L2747" s="20">
        <f>ROUND(1+(INDEX(CachTinhDiem!$B$15:$E$20,MATCH($C2747,CachTinhDiem!$A$15:$A$20,0),MATCH($B2747,CachTinhDiem!$B$14:$E$14,0))-1)*9/4,1)</f>
        <v>7.8</v>
      </c>
      <c r="M2747" s="19">
        <f t="shared" si="42"/>
        <v>0</v>
      </c>
      <c r="N2747" s="23">
        <f>MAX(0,1-M2747*CachTinhDiem!$B$25)</f>
        <v>1</v>
      </c>
      <c r="O2747" s="20">
        <f>ROUND((CachTinhDiem!$B$23*K2747+CachTinhDiem!$B$24*L2747)*N2747,1)</f>
        <v>5.6</v>
      </c>
      <c r="P2747" s="19" t="s">
        <v>3227</v>
      </c>
    </row>
    <row r="2748" spans="1:16" ht="15" customHeight="1" x14ac:dyDescent="0.35">
      <c r="A2748" s="18" t="s">
        <v>2773</v>
      </c>
      <c r="B2748" s="18" t="s">
        <v>3229</v>
      </c>
      <c r="C2748" s="18" t="s">
        <v>103</v>
      </c>
      <c r="D2748" s="19">
        <v>8</v>
      </c>
      <c r="E2748" s="19">
        <v>34</v>
      </c>
      <c r="F2748" s="19">
        <v>9</v>
      </c>
      <c r="G2748" s="19">
        <v>4</v>
      </c>
      <c r="H2748" s="19">
        <v>1</v>
      </c>
      <c r="I2748" s="19">
        <v>3</v>
      </c>
      <c r="J2748" s="19">
        <v>5</v>
      </c>
      <c r="K2748" s="20">
        <f>ROUND(1+(SUMPRODUCT(INDEX(CachTinhDiem!$B$8:$E$11,MATCH($B2748,CachTinhDiem!$A$8:$A$11,0),0),$G2748:$J2748)-1)*9/4,1)</f>
        <v>5.7</v>
      </c>
      <c r="L2748" s="20">
        <f>ROUND(1+(INDEX(CachTinhDiem!$B$15:$E$20,MATCH($C2748,CachTinhDiem!$A$15:$A$20,0),MATCH($B2748,CachTinhDiem!$B$14:$E$14,0))-1)*9/4,1)</f>
        <v>7.8</v>
      </c>
      <c r="M2748" s="19">
        <f t="shared" si="42"/>
        <v>0</v>
      </c>
      <c r="N2748" s="23">
        <f>MAX(0,1-M2748*CachTinhDiem!$B$25)</f>
        <v>1</v>
      </c>
      <c r="O2748" s="20">
        <f>ROUND((CachTinhDiem!$B$23*K2748+CachTinhDiem!$B$24*L2748)*N2748,1)</f>
        <v>6.3</v>
      </c>
      <c r="P2748" s="19" t="s">
        <v>3225</v>
      </c>
    </row>
    <row r="2749" spans="1:16" ht="15" customHeight="1" x14ac:dyDescent="0.35">
      <c r="A2749" s="18" t="s">
        <v>910</v>
      </c>
      <c r="B2749" s="18" t="s">
        <v>3224</v>
      </c>
      <c r="C2749" s="18" t="s">
        <v>138</v>
      </c>
      <c r="D2749" s="19">
        <v>22</v>
      </c>
      <c r="E2749" s="19">
        <v>39</v>
      </c>
      <c r="F2749" s="19">
        <v>12</v>
      </c>
      <c r="G2749" s="19">
        <v>2</v>
      </c>
      <c r="H2749" s="19">
        <v>4</v>
      </c>
      <c r="I2749" s="19">
        <v>5</v>
      </c>
      <c r="J2749" s="19">
        <v>2</v>
      </c>
      <c r="K2749" s="20">
        <f>ROUND(1+(SUMPRODUCT(INDEX(CachTinhDiem!$B$8:$E$11,MATCH($B2749,CachTinhDiem!$A$8:$A$11,0),0),$G2749:$J2749)-1)*9/4,1)</f>
        <v>7.5</v>
      </c>
      <c r="L2749" s="20">
        <f>ROUND(1+(INDEX(CachTinhDiem!$B$15:$E$20,MATCH($C2749,CachTinhDiem!$A$15:$A$20,0),MATCH($B2749,CachTinhDiem!$B$14:$E$14,0))-1)*9/4,1)</f>
        <v>10</v>
      </c>
      <c r="M2749" s="19">
        <f t="shared" si="42"/>
        <v>10</v>
      </c>
      <c r="N2749" s="23">
        <f>MAX(0,1-M2749*CachTinhDiem!$B$25)</f>
        <v>0</v>
      </c>
      <c r="O2749" s="20">
        <f>ROUND((CachTinhDiem!$B$23*K2749+CachTinhDiem!$B$24*L2749)*N2749,1)</f>
        <v>0</v>
      </c>
      <c r="P2749" s="19" t="s">
        <v>3227</v>
      </c>
    </row>
    <row r="2750" spans="1:16" ht="15" customHeight="1" x14ac:dyDescent="0.35">
      <c r="A2750" s="18" t="s">
        <v>748</v>
      </c>
      <c r="B2750" s="18" t="s">
        <v>3228</v>
      </c>
      <c r="C2750" s="18" t="s">
        <v>90</v>
      </c>
      <c r="D2750" s="19">
        <v>21</v>
      </c>
      <c r="E2750" s="19">
        <v>36</v>
      </c>
      <c r="F2750" s="19">
        <v>22</v>
      </c>
      <c r="G2750" s="19">
        <v>2</v>
      </c>
      <c r="H2750" s="19">
        <v>4</v>
      </c>
      <c r="I2750" s="19">
        <v>2</v>
      </c>
      <c r="J2750" s="19">
        <v>1</v>
      </c>
      <c r="K2750" s="20">
        <f>ROUND(1+(SUMPRODUCT(INDEX(CachTinhDiem!$B$8:$E$11,MATCH($B2750,CachTinhDiem!$A$8:$A$11,0),0),$G2750:$J2750)-1)*9/4,1)</f>
        <v>2.8</v>
      </c>
      <c r="L2750" s="20">
        <f>ROUND(1+(INDEX(CachTinhDiem!$B$15:$E$20,MATCH($C2750,CachTinhDiem!$A$15:$A$20,0),MATCH($B2750,CachTinhDiem!$B$14:$E$14,0))-1)*9/4,1)</f>
        <v>3.3</v>
      </c>
      <c r="M2750" s="19">
        <f t="shared" si="42"/>
        <v>0</v>
      </c>
      <c r="N2750" s="23">
        <f>MAX(0,1-M2750*CachTinhDiem!$B$25)</f>
        <v>1</v>
      </c>
      <c r="O2750" s="20">
        <f>ROUND((CachTinhDiem!$B$23*K2750+CachTinhDiem!$B$24*L2750)*N2750,1)</f>
        <v>3</v>
      </c>
      <c r="P2750" s="19" t="s">
        <v>3225</v>
      </c>
    </row>
    <row r="2751" spans="1:16" ht="15" customHeight="1" x14ac:dyDescent="0.35">
      <c r="A2751" s="18" t="s">
        <v>712</v>
      </c>
      <c r="B2751" s="18" t="s">
        <v>3229</v>
      </c>
      <c r="C2751" s="18" t="s">
        <v>115</v>
      </c>
      <c r="D2751" s="19">
        <v>23</v>
      </c>
      <c r="E2751" s="19">
        <v>40</v>
      </c>
      <c r="F2751" s="19">
        <v>6</v>
      </c>
      <c r="G2751" s="19">
        <v>2</v>
      </c>
      <c r="H2751" s="19">
        <v>5</v>
      </c>
      <c r="I2751" s="19">
        <v>2</v>
      </c>
      <c r="J2751" s="19">
        <v>4</v>
      </c>
      <c r="K2751" s="20">
        <f>ROUND(1+(SUMPRODUCT(INDEX(CachTinhDiem!$B$8:$E$11,MATCH($B2751,CachTinhDiem!$A$8:$A$11,0),0),$G2751:$J2751)-1)*9/4,1)</f>
        <v>6.6</v>
      </c>
      <c r="L2751" s="20">
        <f>ROUND(1+(INDEX(CachTinhDiem!$B$15:$E$20,MATCH($C2751,CachTinhDiem!$A$15:$A$20,0),MATCH($B2751,CachTinhDiem!$B$14:$E$14,0))-1)*9/4,1)</f>
        <v>10</v>
      </c>
      <c r="M2751" s="19">
        <f t="shared" si="42"/>
        <v>17</v>
      </c>
      <c r="N2751" s="23">
        <f>MAX(0,1-M2751*CachTinhDiem!$B$25)</f>
        <v>0</v>
      </c>
      <c r="O2751" s="20">
        <f>ROUND((CachTinhDiem!$B$23*K2751+CachTinhDiem!$B$24*L2751)*N2751,1)</f>
        <v>0</v>
      </c>
      <c r="P2751" s="19" t="s">
        <v>3225</v>
      </c>
    </row>
    <row r="2752" spans="1:16" ht="15" customHeight="1" x14ac:dyDescent="0.35">
      <c r="A2752" s="18" t="s">
        <v>2466</v>
      </c>
      <c r="B2752" s="18" t="s">
        <v>3226</v>
      </c>
      <c r="C2752" s="18" t="s">
        <v>103</v>
      </c>
      <c r="D2752" s="19">
        <v>16</v>
      </c>
      <c r="E2752" s="19">
        <v>32</v>
      </c>
      <c r="F2752" s="19">
        <v>11</v>
      </c>
      <c r="G2752" s="19">
        <v>2</v>
      </c>
      <c r="H2752" s="19">
        <v>3</v>
      </c>
      <c r="I2752" s="19">
        <v>2</v>
      </c>
      <c r="J2752" s="19">
        <v>5</v>
      </c>
      <c r="K2752" s="20">
        <f>ROUND(1+(SUMPRODUCT(INDEX(CachTinhDiem!$B$8:$E$11,MATCH($B2752,CachTinhDiem!$A$8:$A$11,0),0),$G2752:$J2752)-1)*9/4,1)</f>
        <v>5.3</v>
      </c>
      <c r="L2752" s="20">
        <f>ROUND(1+(INDEX(CachTinhDiem!$B$15:$E$20,MATCH($C2752,CachTinhDiem!$A$15:$A$20,0),MATCH($B2752,CachTinhDiem!$B$14:$E$14,0))-1)*9/4,1)</f>
        <v>3.3</v>
      </c>
      <c r="M2752" s="19">
        <f t="shared" si="42"/>
        <v>5</v>
      </c>
      <c r="N2752" s="23">
        <f>MAX(0,1-M2752*CachTinhDiem!$B$25)</f>
        <v>0.5</v>
      </c>
      <c r="O2752" s="20">
        <f>ROUND((CachTinhDiem!$B$23*K2752+CachTinhDiem!$B$24*L2752)*N2752,1)</f>
        <v>2.4</v>
      </c>
      <c r="P2752" s="19" t="s">
        <v>3225</v>
      </c>
    </row>
    <row r="2753" spans="1:16" ht="15" customHeight="1" x14ac:dyDescent="0.35">
      <c r="A2753" s="18" t="s">
        <v>1073</v>
      </c>
      <c r="B2753" s="18" t="s">
        <v>3226</v>
      </c>
      <c r="C2753" s="18" t="s">
        <v>103</v>
      </c>
      <c r="D2753" s="19">
        <v>9</v>
      </c>
      <c r="E2753" s="19">
        <v>25</v>
      </c>
      <c r="F2753" s="19">
        <v>8</v>
      </c>
      <c r="G2753" s="19">
        <v>4</v>
      </c>
      <c r="H2753" s="19">
        <v>2</v>
      </c>
      <c r="I2753" s="19">
        <v>3</v>
      </c>
      <c r="J2753" s="19">
        <v>5</v>
      </c>
      <c r="K2753" s="20">
        <f>ROUND(1+(SUMPRODUCT(INDEX(CachTinhDiem!$B$8:$E$11,MATCH($B2753,CachTinhDiem!$A$8:$A$11,0),0),$G2753:$J2753)-1)*9/4,1)</f>
        <v>5.7</v>
      </c>
      <c r="L2753" s="20">
        <f>ROUND(1+(INDEX(CachTinhDiem!$B$15:$E$20,MATCH($C2753,CachTinhDiem!$A$15:$A$20,0),MATCH($B2753,CachTinhDiem!$B$14:$E$14,0))-1)*9/4,1)</f>
        <v>3.3</v>
      </c>
      <c r="M2753" s="19">
        <f t="shared" si="42"/>
        <v>1</v>
      </c>
      <c r="N2753" s="23">
        <f>MAX(0,1-M2753*CachTinhDiem!$B$25)</f>
        <v>0.9</v>
      </c>
      <c r="O2753" s="20">
        <f>ROUND((CachTinhDiem!$B$23*K2753+CachTinhDiem!$B$24*L2753)*N2753,1)</f>
        <v>4.5</v>
      </c>
      <c r="P2753" s="19" t="s">
        <v>3227</v>
      </c>
    </row>
    <row r="2754" spans="1:16" ht="15" customHeight="1" x14ac:dyDescent="0.35">
      <c r="A2754" s="18" t="s">
        <v>495</v>
      </c>
      <c r="B2754" s="18" t="s">
        <v>3224</v>
      </c>
      <c r="C2754" s="18" t="s">
        <v>115</v>
      </c>
      <c r="D2754" s="19">
        <v>19</v>
      </c>
      <c r="E2754" s="19">
        <v>38</v>
      </c>
      <c r="F2754" s="19">
        <v>25</v>
      </c>
      <c r="G2754" s="19">
        <v>2</v>
      </c>
      <c r="H2754" s="19">
        <v>5</v>
      </c>
      <c r="I2754" s="19">
        <v>3</v>
      </c>
      <c r="J2754" s="19">
        <v>4</v>
      </c>
      <c r="K2754" s="20">
        <f>ROUND(1+(SUMPRODUCT(INDEX(CachTinhDiem!$B$8:$E$11,MATCH($B2754,CachTinhDiem!$A$8:$A$11,0),0),$G2754:$J2754)-1)*9/4,1)</f>
        <v>6.2</v>
      </c>
      <c r="L2754" s="20">
        <f>ROUND(1+(INDEX(CachTinhDiem!$B$15:$E$20,MATCH($C2754,CachTinhDiem!$A$15:$A$20,0),MATCH($B2754,CachTinhDiem!$B$14:$E$14,0))-1)*9/4,1)</f>
        <v>7.8</v>
      </c>
      <c r="M2754" s="19">
        <f t="shared" ref="M2754:M2817" si="43">MAX(0,$D2754-$F2754,$F2754-$E2754)</f>
        <v>0</v>
      </c>
      <c r="N2754" s="23">
        <f>MAX(0,1-M2754*CachTinhDiem!$B$25)</f>
        <v>1</v>
      </c>
      <c r="O2754" s="20">
        <f>ROUND((CachTinhDiem!$B$23*K2754+CachTinhDiem!$B$24*L2754)*N2754,1)</f>
        <v>6.7</v>
      </c>
      <c r="P2754" s="19" t="s">
        <v>3225</v>
      </c>
    </row>
    <row r="2755" spans="1:16" ht="15" customHeight="1" x14ac:dyDescent="0.35">
      <c r="A2755" s="18" t="s">
        <v>316</v>
      </c>
      <c r="B2755" s="18" t="s">
        <v>3228</v>
      </c>
      <c r="C2755" s="18" t="s">
        <v>110</v>
      </c>
      <c r="D2755" s="19">
        <v>17</v>
      </c>
      <c r="E2755" s="19">
        <v>32</v>
      </c>
      <c r="F2755" s="19">
        <v>12</v>
      </c>
      <c r="G2755" s="19">
        <v>2</v>
      </c>
      <c r="H2755" s="19">
        <v>5</v>
      </c>
      <c r="I2755" s="19">
        <v>3</v>
      </c>
      <c r="J2755" s="19">
        <v>3</v>
      </c>
      <c r="K2755" s="20">
        <f>ROUND(1+(SUMPRODUCT(INDEX(CachTinhDiem!$B$8:$E$11,MATCH($B2755,CachTinhDiem!$A$8:$A$11,0),0),$G2755:$J2755)-1)*9/4,1)</f>
        <v>6.4</v>
      </c>
      <c r="L2755" s="20">
        <f>ROUND(1+(INDEX(CachTinhDiem!$B$15:$E$20,MATCH($C2755,CachTinhDiem!$A$15:$A$20,0),MATCH($B2755,CachTinhDiem!$B$14:$E$14,0))-1)*9/4,1)</f>
        <v>7.8</v>
      </c>
      <c r="M2755" s="19">
        <f t="shared" si="43"/>
        <v>5</v>
      </c>
      <c r="N2755" s="23">
        <f>MAX(0,1-M2755*CachTinhDiem!$B$25)</f>
        <v>0.5</v>
      </c>
      <c r="O2755" s="20">
        <f>ROUND((CachTinhDiem!$B$23*K2755+CachTinhDiem!$B$24*L2755)*N2755,1)</f>
        <v>3.4</v>
      </c>
      <c r="P2755" s="19" t="s">
        <v>3227</v>
      </c>
    </row>
    <row r="2756" spans="1:16" ht="15" customHeight="1" x14ac:dyDescent="0.35">
      <c r="A2756" s="18" t="s">
        <v>2610</v>
      </c>
      <c r="B2756" s="18" t="s">
        <v>3228</v>
      </c>
      <c r="C2756" s="18" t="s">
        <v>115</v>
      </c>
      <c r="D2756" s="19">
        <v>12</v>
      </c>
      <c r="E2756" s="19">
        <v>35</v>
      </c>
      <c r="F2756" s="19">
        <v>26</v>
      </c>
      <c r="G2756" s="19">
        <v>3</v>
      </c>
      <c r="H2756" s="19">
        <v>2</v>
      </c>
      <c r="I2756" s="19">
        <v>4</v>
      </c>
      <c r="J2756" s="19">
        <v>3</v>
      </c>
      <c r="K2756" s="20">
        <f>ROUND(1+(SUMPRODUCT(INDEX(CachTinhDiem!$B$8:$E$11,MATCH($B2756,CachTinhDiem!$A$8:$A$11,0),0),$G2756:$J2756)-1)*9/4,1)</f>
        <v>5.5</v>
      </c>
      <c r="L2756" s="20">
        <f>ROUND(1+(INDEX(CachTinhDiem!$B$15:$E$20,MATCH($C2756,CachTinhDiem!$A$15:$A$20,0),MATCH($B2756,CachTinhDiem!$B$14:$E$14,0))-1)*9/4,1)</f>
        <v>5.5</v>
      </c>
      <c r="M2756" s="19">
        <f t="shared" si="43"/>
        <v>0</v>
      </c>
      <c r="N2756" s="23">
        <f>MAX(0,1-M2756*CachTinhDiem!$B$25)</f>
        <v>1</v>
      </c>
      <c r="O2756" s="20">
        <f>ROUND((CachTinhDiem!$B$23*K2756+CachTinhDiem!$B$24*L2756)*N2756,1)</f>
        <v>5.5</v>
      </c>
      <c r="P2756" s="19" t="s">
        <v>3227</v>
      </c>
    </row>
    <row r="2757" spans="1:16" ht="15" customHeight="1" x14ac:dyDescent="0.35">
      <c r="A2757" s="18" t="s">
        <v>2726</v>
      </c>
      <c r="B2757" s="18" t="s">
        <v>3226</v>
      </c>
      <c r="C2757" s="18" t="s">
        <v>90</v>
      </c>
      <c r="D2757" s="19">
        <v>5</v>
      </c>
      <c r="E2757" s="19">
        <v>19</v>
      </c>
      <c r="F2757" s="19">
        <v>5</v>
      </c>
      <c r="G2757" s="19">
        <v>4</v>
      </c>
      <c r="H2757" s="19">
        <v>1</v>
      </c>
      <c r="I2757" s="19">
        <v>2</v>
      </c>
      <c r="J2757" s="19">
        <v>3</v>
      </c>
      <c r="K2757" s="20">
        <f>ROUND(1+(SUMPRODUCT(INDEX(CachTinhDiem!$B$8:$E$11,MATCH($B2757,CachTinhDiem!$A$8:$A$11,0),0),$G2757:$J2757)-1)*9/4,1)</f>
        <v>3</v>
      </c>
      <c r="L2757" s="20">
        <f>ROUND(1+(INDEX(CachTinhDiem!$B$15:$E$20,MATCH($C2757,CachTinhDiem!$A$15:$A$20,0),MATCH($B2757,CachTinhDiem!$B$14:$E$14,0))-1)*9/4,1)</f>
        <v>7.8</v>
      </c>
      <c r="M2757" s="19">
        <f t="shared" si="43"/>
        <v>0</v>
      </c>
      <c r="N2757" s="23">
        <f>MAX(0,1-M2757*CachTinhDiem!$B$25)</f>
        <v>1</v>
      </c>
      <c r="O2757" s="20">
        <f>ROUND((CachTinhDiem!$B$23*K2757+CachTinhDiem!$B$24*L2757)*N2757,1)</f>
        <v>4.4000000000000004</v>
      </c>
      <c r="P2757" s="19" t="s">
        <v>3227</v>
      </c>
    </row>
    <row r="2758" spans="1:16" ht="15" customHeight="1" x14ac:dyDescent="0.35">
      <c r="A2758" s="18" t="s">
        <v>922</v>
      </c>
      <c r="B2758" s="18" t="s">
        <v>3226</v>
      </c>
      <c r="C2758" s="18" t="s">
        <v>103</v>
      </c>
      <c r="D2758" s="19">
        <v>19</v>
      </c>
      <c r="E2758" s="19">
        <v>37</v>
      </c>
      <c r="F2758" s="19">
        <v>24</v>
      </c>
      <c r="G2758" s="19">
        <v>2</v>
      </c>
      <c r="H2758" s="19">
        <v>5</v>
      </c>
      <c r="I2758" s="19">
        <v>2</v>
      </c>
      <c r="J2758" s="19">
        <v>4</v>
      </c>
      <c r="K2758" s="20">
        <f>ROUND(1+(SUMPRODUCT(INDEX(CachTinhDiem!$B$8:$E$11,MATCH($B2758,CachTinhDiem!$A$8:$A$11,0),0),$G2758:$J2758)-1)*9/4,1)</f>
        <v>6.2</v>
      </c>
      <c r="L2758" s="20">
        <f>ROUND(1+(INDEX(CachTinhDiem!$B$15:$E$20,MATCH($C2758,CachTinhDiem!$A$15:$A$20,0),MATCH($B2758,CachTinhDiem!$B$14:$E$14,0))-1)*9/4,1)</f>
        <v>3.3</v>
      </c>
      <c r="M2758" s="19">
        <f t="shared" si="43"/>
        <v>0</v>
      </c>
      <c r="N2758" s="23">
        <f>MAX(0,1-M2758*CachTinhDiem!$B$25)</f>
        <v>1</v>
      </c>
      <c r="O2758" s="20">
        <f>ROUND((CachTinhDiem!$B$23*K2758+CachTinhDiem!$B$24*L2758)*N2758,1)</f>
        <v>5.3</v>
      </c>
      <c r="P2758" s="19" t="s">
        <v>3227</v>
      </c>
    </row>
    <row r="2759" spans="1:16" ht="15" customHeight="1" x14ac:dyDescent="0.35">
      <c r="A2759" s="18" t="s">
        <v>3120</v>
      </c>
      <c r="B2759" s="18" t="s">
        <v>3229</v>
      </c>
      <c r="C2759" s="18" t="s">
        <v>115</v>
      </c>
      <c r="D2759" s="19">
        <v>23</v>
      </c>
      <c r="E2759" s="19">
        <v>40</v>
      </c>
      <c r="F2759" s="19">
        <v>37</v>
      </c>
      <c r="G2759" s="19">
        <v>1</v>
      </c>
      <c r="H2759" s="19">
        <v>3</v>
      </c>
      <c r="I2759" s="19">
        <v>3</v>
      </c>
      <c r="J2759" s="19">
        <v>3</v>
      </c>
      <c r="K2759" s="20">
        <f>ROUND(1+(SUMPRODUCT(INDEX(CachTinhDiem!$B$8:$E$11,MATCH($B2759,CachTinhDiem!$A$8:$A$11,0),0),$G2759:$J2759)-1)*9/4,1)</f>
        <v>5.0999999999999996</v>
      </c>
      <c r="L2759" s="20">
        <f>ROUND(1+(INDEX(CachTinhDiem!$B$15:$E$20,MATCH($C2759,CachTinhDiem!$A$15:$A$20,0),MATCH($B2759,CachTinhDiem!$B$14:$E$14,0))-1)*9/4,1)</f>
        <v>10</v>
      </c>
      <c r="M2759" s="19">
        <f t="shared" si="43"/>
        <v>0</v>
      </c>
      <c r="N2759" s="23">
        <f>MAX(0,1-M2759*CachTinhDiem!$B$25)</f>
        <v>1</v>
      </c>
      <c r="O2759" s="20">
        <f>ROUND((CachTinhDiem!$B$23*K2759+CachTinhDiem!$B$24*L2759)*N2759,1)</f>
        <v>6.6</v>
      </c>
      <c r="P2759" s="19" t="s">
        <v>3227</v>
      </c>
    </row>
    <row r="2760" spans="1:16" ht="15" customHeight="1" x14ac:dyDescent="0.35">
      <c r="A2760" s="18" t="s">
        <v>1958</v>
      </c>
      <c r="B2760" s="18" t="s">
        <v>3224</v>
      </c>
      <c r="C2760" s="18" t="s">
        <v>138</v>
      </c>
      <c r="D2760" s="19">
        <v>14</v>
      </c>
      <c r="E2760" s="19">
        <v>29</v>
      </c>
      <c r="F2760" s="19">
        <v>23</v>
      </c>
      <c r="G2760" s="19">
        <v>2</v>
      </c>
      <c r="H2760" s="19">
        <v>3</v>
      </c>
      <c r="I2760" s="19">
        <v>5</v>
      </c>
      <c r="J2760" s="19">
        <v>2</v>
      </c>
      <c r="K2760" s="20">
        <f>ROUND(1+(SUMPRODUCT(INDEX(CachTinhDiem!$B$8:$E$11,MATCH($B2760,CachTinhDiem!$A$8:$A$11,0),0),$G2760:$J2760)-1)*9/4,1)</f>
        <v>7.1</v>
      </c>
      <c r="L2760" s="20">
        <f>ROUND(1+(INDEX(CachTinhDiem!$B$15:$E$20,MATCH($C2760,CachTinhDiem!$A$15:$A$20,0),MATCH($B2760,CachTinhDiem!$B$14:$E$14,0))-1)*9/4,1)</f>
        <v>10</v>
      </c>
      <c r="M2760" s="19">
        <f t="shared" si="43"/>
        <v>0</v>
      </c>
      <c r="N2760" s="23">
        <f>MAX(0,1-M2760*CachTinhDiem!$B$25)</f>
        <v>1</v>
      </c>
      <c r="O2760" s="20">
        <f>ROUND((CachTinhDiem!$B$23*K2760+CachTinhDiem!$B$24*L2760)*N2760,1)</f>
        <v>8</v>
      </c>
      <c r="P2760" s="19" t="s">
        <v>3227</v>
      </c>
    </row>
    <row r="2761" spans="1:16" ht="15" customHeight="1" x14ac:dyDescent="0.35">
      <c r="A2761" s="18" t="s">
        <v>2537</v>
      </c>
      <c r="B2761" s="18" t="s">
        <v>3229</v>
      </c>
      <c r="C2761" s="18" t="s">
        <v>90</v>
      </c>
      <c r="D2761" s="19">
        <v>14</v>
      </c>
      <c r="E2761" s="19">
        <v>33</v>
      </c>
      <c r="F2761" s="19">
        <v>15</v>
      </c>
      <c r="G2761" s="19">
        <v>3</v>
      </c>
      <c r="H2761" s="19">
        <v>1</v>
      </c>
      <c r="I2761" s="19">
        <v>3</v>
      </c>
      <c r="J2761" s="19">
        <v>2</v>
      </c>
      <c r="K2761" s="20">
        <f>ROUND(1+(SUMPRODUCT(INDEX(CachTinhDiem!$B$8:$E$11,MATCH($B2761,CachTinhDiem!$A$8:$A$11,0),0),$G2761:$J2761)-1)*9/4,1)</f>
        <v>3.5</v>
      </c>
      <c r="L2761" s="20">
        <f>ROUND(1+(INDEX(CachTinhDiem!$B$15:$E$20,MATCH($C2761,CachTinhDiem!$A$15:$A$20,0),MATCH($B2761,CachTinhDiem!$B$14:$E$14,0))-1)*9/4,1)</f>
        <v>7.8</v>
      </c>
      <c r="M2761" s="19">
        <f t="shared" si="43"/>
        <v>0</v>
      </c>
      <c r="N2761" s="23">
        <f>MAX(0,1-M2761*CachTinhDiem!$B$25)</f>
        <v>1</v>
      </c>
      <c r="O2761" s="20">
        <f>ROUND((CachTinhDiem!$B$23*K2761+CachTinhDiem!$B$24*L2761)*N2761,1)</f>
        <v>4.8</v>
      </c>
      <c r="P2761" s="19" t="s">
        <v>3227</v>
      </c>
    </row>
    <row r="2762" spans="1:16" ht="15" customHeight="1" x14ac:dyDescent="0.35">
      <c r="A2762" s="18" t="s">
        <v>529</v>
      </c>
      <c r="B2762" s="18" t="s">
        <v>3228</v>
      </c>
      <c r="C2762" s="18" t="s">
        <v>115</v>
      </c>
      <c r="D2762" s="19">
        <v>21</v>
      </c>
      <c r="E2762" s="19">
        <v>38</v>
      </c>
      <c r="F2762" s="19">
        <v>35</v>
      </c>
      <c r="G2762" s="19">
        <v>2</v>
      </c>
      <c r="H2762" s="19">
        <v>5</v>
      </c>
      <c r="I2762" s="19">
        <v>3</v>
      </c>
      <c r="J2762" s="19">
        <v>2</v>
      </c>
      <c r="K2762" s="20">
        <f>ROUND(1+(SUMPRODUCT(INDEX(CachTinhDiem!$B$8:$E$11,MATCH($B2762,CachTinhDiem!$A$8:$A$11,0),0),$G2762:$J2762)-1)*9/4,1)</f>
        <v>5.0999999999999996</v>
      </c>
      <c r="L2762" s="20">
        <f>ROUND(1+(INDEX(CachTinhDiem!$B$15:$E$20,MATCH($C2762,CachTinhDiem!$A$15:$A$20,0),MATCH($B2762,CachTinhDiem!$B$14:$E$14,0))-1)*9/4,1)</f>
        <v>5.5</v>
      </c>
      <c r="M2762" s="19">
        <f t="shared" si="43"/>
        <v>0</v>
      </c>
      <c r="N2762" s="23">
        <f>MAX(0,1-M2762*CachTinhDiem!$B$25)</f>
        <v>1</v>
      </c>
      <c r="O2762" s="20">
        <f>ROUND((CachTinhDiem!$B$23*K2762+CachTinhDiem!$B$24*L2762)*N2762,1)</f>
        <v>5.2</v>
      </c>
      <c r="P2762" s="19" t="s">
        <v>3227</v>
      </c>
    </row>
    <row r="2763" spans="1:16" ht="15" customHeight="1" x14ac:dyDescent="0.35">
      <c r="A2763" s="18" t="s">
        <v>2308</v>
      </c>
      <c r="B2763" s="18" t="s">
        <v>3228</v>
      </c>
      <c r="C2763" s="18" t="s">
        <v>103</v>
      </c>
      <c r="D2763" s="19">
        <v>21</v>
      </c>
      <c r="E2763" s="19">
        <v>35</v>
      </c>
      <c r="F2763" s="19">
        <v>14</v>
      </c>
      <c r="G2763" s="19">
        <v>2</v>
      </c>
      <c r="H2763" s="19">
        <v>4</v>
      </c>
      <c r="I2763" s="19">
        <v>3</v>
      </c>
      <c r="J2763" s="19">
        <v>4</v>
      </c>
      <c r="K2763" s="20">
        <f>ROUND(1+(SUMPRODUCT(INDEX(CachTinhDiem!$B$8:$E$11,MATCH($B2763,CachTinhDiem!$A$8:$A$11,0),0),$G2763:$J2763)-1)*9/4,1)</f>
        <v>7.3</v>
      </c>
      <c r="L2763" s="20">
        <f>ROUND(1+(INDEX(CachTinhDiem!$B$15:$E$20,MATCH($C2763,CachTinhDiem!$A$15:$A$20,0),MATCH($B2763,CachTinhDiem!$B$14:$E$14,0))-1)*9/4,1)</f>
        <v>10</v>
      </c>
      <c r="M2763" s="19">
        <f t="shared" si="43"/>
        <v>7</v>
      </c>
      <c r="N2763" s="23">
        <f>MAX(0,1-M2763*CachTinhDiem!$B$25)</f>
        <v>0.29999999999999993</v>
      </c>
      <c r="O2763" s="20">
        <f>ROUND((CachTinhDiem!$B$23*K2763+CachTinhDiem!$B$24*L2763)*N2763,1)</f>
        <v>2.4</v>
      </c>
      <c r="P2763" s="19" t="s">
        <v>3227</v>
      </c>
    </row>
    <row r="2764" spans="1:16" ht="15" customHeight="1" x14ac:dyDescent="0.35">
      <c r="A2764" s="18" t="s">
        <v>3140</v>
      </c>
      <c r="B2764" s="18" t="s">
        <v>3228</v>
      </c>
      <c r="C2764" s="18" t="s">
        <v>150</v>
      </c>
      <c r="D2764" s="19">
        <v>25</v>
      </c>
      <c r="E2764" s="19">
        <v>40</v>
      </c>
      <c r="F2764" s="19">
        <v>27</v>
      </c>
      <c r="G2764" s="19">
        <v>2</v>
      </c>
      <c r="H2764" s="19">
        <v>4</v>
      </c>
      <c r="I2764" s="19">
        <v>3</v>
      </c>
      <c r="J2764" s="19">
        <v>3</v>
      </c>
      <c r="K2764" s="20">
        <f>ROUND(1+(SUMPRODUCT(INDEX(CachTinhDiem!$B$8:$E$11,MATCH($B2764,CachTinhDiem!$A$8:$A$11,0),0),$G2764:$J2764)-1)*9/4,1)</f>
        <v>6</v>
      </c>
      <c r="L2764" s="20">
        <f>ROUND(1+(INDEX(CachTinhDiem!$B$15:$E$20,MATCH($C2764,CachTinhDiem!$A$15:$A$20,0),MATCH($B2764,CachTinhDiem!$B$14:$E$14,0))-1)*9/4,1)</f>
        <v>5.5</v>
      </c>
      <c r="M2764" s="19">
        <f t="shared" si="43"/>
        <v>0</v>
      </c>
      <c r="N2764" s="23">
        <f>MAX(0,1-M2764*CachTinhDiem!$B$25)</f>
        <v>1</v>
      </c>
      <c r="O2764" s="20">
        <f>ROUND((CachTinhDiem!$B$23*K2764+CachTinhDiem!$B$24*L2764)*N2764,1)</f>
        <v>5.9</v>
      </c>
      <c r="P2764" s="19" t="s">
        <v>3227</v>
      </c>
    </row>
    <row r="2765" spans="1:16" ht="15" customHeight="1" x14ac:dyDescent="0.35">
      <c r="A2765" s="18" t="s">
        <v>1100</v>
      </c>
      <c r="B2765" s="18" t="s">
        <v>3224</v>
      </c>
      <c r="C2765" s="18" t="s">
        <v>90</v>
      </c>
      <c r="D2765" s="19">
        <v>5</v>
      </c>
      <c r="E2765" s="19">
        <v>19</v>
      </c>
      <c r="F2765" s="19">
        <v>24</v>
      </c>
      <c r="G2765" s="19">
        <v>4</v>
      </c>
      <c r="H2765" s="19">
        <v>1</v>
      </c>
      <c r="I2765" s="19">
        <v>3</v>
      </c>
      <c r="J2765" s="19">
        <v>3</v>
      </c>
      <c r="K2765" s="20">
        <f>ROUND(1+(SUMPRODUCT(INDEX(CachTinhDiem!$B$8:$E$11,MATCH($B2765,CachTinhDiem!$A$8:$A$11,0),0),$G2765:$J2765)-1)*9/4,1)</f>
        <v>5.0999999999999996</v>
      </c>
      <c r="L2765" s="20">
        <f>ROUND(1+(INDEX(CachTinhDiem!$B$15:$E$20,MATCH($C2765,CachTinhDiem!$A$15:$A$20,0),MATCH($B2765,CachTinhDiem!$B$14:$E$14,0))-1)*9/4,1)</f>
        <v>5.5</v>
      </c>
      <c r="M2765" s="19">
        <f t="shared" si="43"/>
        <v>5</v>
      </c>
      <c r="N2765" s="23">
        <f>MAX(0,1-M2765*CachTinhDiem!$B$25)</f>
        <v>0.5</v>
      </c>
      <c r="O2765" s="20">
        <f>ROUND((CachTinhDiem!$B$23*K2765+CachTinhDiem!$B$24*L2765)*N2765,1)</f>
        <v>2.6</v>
      </c>
      <c r="P2765" s="19" t="s">
        <v>3227</v>
      </c>
    </row>
    <row r="2766" spans="1:16" ht="15" customHeight="1" x14ac:dyDescent="0.35">
      <c r="A2766" s="18" t="s">
        <v>1651</v>
      </c>
      <c r="B2766" s="18" t="s">
        <v>3226</v>
      </c>
      <c r="C2766" s="18" t="s">
        <v>90</v>
      </c>
      <c r="D2766" s="19">
        <v>9</v>
      </c>
      <c r="E2766" s="19">
        <v>31</v>
      </c>
      <c r="F2766" s="19">
        <v>22</v>
      </c>
      <c r="G2766" s="19">
        <v>3</v>
      </c>
      <c r="H2766" s="19">
        <v>2</v>
      </c>
      <c r="I2766" s="19">
        <v>2</v>
      </c>
      <c r="J2766" s="19">
        <v>2</v>
      </c>
      <c r="K2766" s="20">
        <f>ROUND(1+(SUMPRODUCT(INDEX(CachTinhDiem!$B$8:$E$11,MATCH($B2766,CachTinhDiem!$A$8:$A$11,0),0),$G2766:$J2766)-1)*9/4,1)</f>
        <v>3.3</v>
      </c>
      <c r="L2766" s="20">
        <f>ROUND(1+(INDEX(CachTinhDiem!$B$15:$E$20,MATCH($C2766,CachTinhDiem!$A$15:$A$20,0),MATCH($B2766,CachTinhDiem!$B$14:$E$14,0))-1)*9/4,1)</f>
        <v>7.8</v>
      </c>
      <c r="M2766" s="19">
        <f t="shared" si="43"/>
        <v>0</v>
      </c>
      <c r="N2766" s="23">
        <f>MAX(0,1-M2766*CachTinhDiem!$B$25)</f>
        <v>1</v>
      </c>
      <c r="O2766" s="20">
        <f>ROUND((CachTinhDiem!$B$23*K2766+CachTinhDiem!$B$24*L2766)*N2766,1)</f>
        <v>4.7</v>
      </c>
      <c r="P2766" s="19" t="s">
        <v>3227</v>
      </c>
    </row>
    <row r="2767" spans="1:16" ht="15" customHeight="1" x14ac:dyDescent="0.35">
      <c r="A2767" s="18" t="s">
        <v>2652</v>
      </c>
      <c r="B2767" s="18" t="s">
        <v>3228</v>
      </c>
      <c r="C2767" s="18" t="s">
        <v>115</v>
      </c>
      <c r="D2767" s="19">
        <v>5</v>
      </c>
      <c r="E2767" s="19">
        <v>29</v>
      </c>
      <c r="F2767" s="19">
        <v>24</v>
      </c>
      <c r="G2767" s="19">
        <v>4</v>
      </c>
      <c r="H2767" s="19">
        <v>2</v>
      </c>
      <c r="I2767" s="19">
        <v>5</v>
      </c>
      <c r="J2767" s="19">
        <v>2</v>
      </c>
      <c r="K2767" s="20">
        <f>ROUND(1+(SUMPRODUCT(INDEX(CachTinhDiem!$B$8:$E$11,MATCH($B2767,CachTinhDiem!$A$8:$A$11,0),0),$G2767:$J2767)-1)*9/4,1)</f>
        <v>4.5999999999999996</v>
      </c>
      <c r="L2767" s="20">
        <f>ROUND(1+(INDEX(CachTinhDiem!$B$15:$E$20,MATCH($C2767,CachTinhDiem!$A$15:$A$20,0),MATCH($B2767,CachTinhDiem!$B$14:$E$14,0))-1)*9/4,1)</f>
        <v>5.5</v>
      </c>
      <c r="M2767" s="19">
        <f t="shared" si="43"/>
        <v>0</v>
      </c>
      <c r="N2767" s="23">
        <f>MAX(0,1-M2767*CachTinhDiem!$B$25)</f>
        <v>1</v>
      </c>
      <c r="O2767" s="20">
        <f>ROUND((CachTinhDiem!$B$23*K2767+CachTinhDiem!$B$24*L2767)*N2767,1)</f>
        <v>4.9000000000000004</v>
      </c>
      <c r="P2767" s="19" t="s">
        <v>3227</v>
      </c>
    </row>
    <row r="2768" spans="1:16" ht="15" customHeight="1" x14ac:dyDescent="0.35">
      <c r="A2768" s="18" t="s">
        <v>1723</v>
      </c>
      <c r="B2768" s="18" t="s">
        <v>3226</v>
      </c>
      <c r="C2768" s="18" t="s">
        <v>90</v>
      </c>
      <c r="D2768" s="19">
        <v>8</v>
      </c>
      <c r="E2768" s="19">
        <v>27</v>
      </c>
      <c r="F2768" s="19">
        <v>40</v>
      </c>
      <c r="G2768" s="19">
        <v>4</v>
      </c>
      <c r="H2768" s="19">
        <v>3</v>
      </c>
      <c r="I2768" s="19">
        <v>4</v>
      </c>
      <c r="J2768" s="19">
        <v>2</v>
      </c>
      <c r="K2768" s="20">
        <f>ROUND(1+(SUMPRODUCT(INDEX(CachTinhDiem!$B$8:$E$11,MATCH($B2768,CachTinhDiem!$A$8:$A$11,0),0),$G2768:$J2768)-1)*9/4,1)</f>
        <v>6.2</v>
      </c>
      <c r="L2768" s="20">
        <f>ROUND(1+(INDEX(CachTinhDiem!$B$15:$E$20,MATCH($C2768,CachTinhDiem!$A$15:$A$20,0),MATCH($B2768,CachTinhDiem!$B$14:$E$14,0))-1)*9/4,1)</f>
        <v>7.8</v>
      </c>
      <c r="M2768" s="19">
        <f t="shared" si="43"/>
        <v>13</v>
      </c>
      <c r="N2768" s="23">
        <f>MAX(0,1-M2768*CachTinhDiem!$B$25)</f>
        <v>0</v>
      </c>
      <c r="O2768" s="20">
        <f>ROUND((CachTinhDiem!$B$23*K2768+CachTinhDiem!$B$24*L2768)*N2768,1)</f>
        <v>0</v>
      </c>
      <c r="P2768" s="19" t="s">
        <v>3227</v>
      </c>
    </row>
    <row r="2769" spans="1:16" ht="15" customHeight="1" x14ac:dyDescent="0.35">
      <c r="A2769" s="18" t="s">
        <v>2334</v>
      </c>
      <c r="B2769" s="18" t="s">
        <v>3229</v>
      </c>
      <c r="C2769" s="18" t="s">
        <v>150</v>
      </c>
      <c r="D2769" s="19">
        <v>24</v>
      </c>
      <c r="E2769" s="19">
        <v>37</v>
      </c>
      <c r="F2769" s="19">
        <v>31</v>
      </c>
      <c r="G2769" s="19">
        <v>1</v>
      </c>
      <c r="H2769" s="19">
        <v>5</v>
      </c>
      <c r="I2769" s="19">
        <v>2</v>
      </c>
      <c r="J2769" s="19">
        <v>3</v>
      </c>
      <c r="K2769" s="20">
        <f>ROUND(1+(SUMPRODUCT(INDEX(CachTinhDiem!$B$8:$E$11,MATCH($B2769,CachTinhDiem!$A$8:$A$11,0),0),$G2769:$J2769)-1)*9/4,1)</f>
        <v>5.7</v>
      </c>
      <c r="L2769" s="20">
        <f>ROUND(1+(INDEX(CachTinhDiem!$B$15:$E$20,MATCH($C2769,CachTinhDiem!$A$15:$A$20,0),MATCH($B2769,CachTinhDiem!$B$14:$E$14,0))-1)*9/4,1)</f>
        <v>7.8</v>
      </c>
      <c r="M2769" s="19">
        <f t="shared" si="43"/>
        <v>0</v>
      </c>
      <c r="N2769" s="23">
        <f>MAX(0,1-M2769*CachTinhDiem!$B$25)</f>
        <v>1</v>
      </c>
      <c r="O2769" s="20">
        <f>ROUND((CachTinhDiem!$B$23*K2769+CachTinhDiem!$B$24*L2769)*N2769,1)</f>
        <v>6.3</v>
      </c>
      <c r="P2769" s="19" t="s">
        <v>3227</v>
      </c>
    </row>
    <row r="2770" spans="1:16" ht="15" customHeight="1" x14ac:dyDescent="0.35">
      <c r="A2770" s="18" t="s">
        <v>3034</v>
      </c>
      <c r="B2770" s="18" t="s">
        <v>3228</v>
      </c>
      <c r="C2770" s="18" t="s">
        <v>138</v>
      </c>
      <c r="D2770" s="19">
        <v>21</v>
      </c>
      <c r="E2770" s="19">
        <v>40</v>
      </c>
      <c r="F2770" s="19">
        <v>14</v>
      </c>
      <c r="G2770" s="19">
        <v>2</v>
      </c>
      <c r="H2770" s="19">
        <v>4</v>
      </c>
      <c r="I2770" s="19">
        <v>5</v>
      </c>
      <c r="J2770" s="19">
        <v>2</v>
      </c>
      <c r="K2770" s="20">
        <f>ROUND(1+(SUMPRODUCT(INDEX(CachTinhDiem!$B$8:$E$11,MATCH($B2770,CachTinhDiem!$A$8:$A$11,0),0),$G2770:$J2770)-1)*9/4,1)</f>
        <v>5.5</v>
      </c>
      <c r="L2770" s="20">
        <f>ROUND(1+(INDEX(CachTinhDiem!$B$15:$E$20,MATCH($C2770,CachTinhDiem!$A$15:$A$20,0),MATCH($B2770,CachTinhDiem!$B$14:$E$14,0))-1)*9/4,1)</f>
        <v>1</v>
      </c>
      <c r="M2770" s="19">
        <f t="shared" si="43"/>
        <v>7</v>
      </c>
      <c r="N2770" s="23">
        <f>MAX(0,1-M2770*CachTinhDiem!$B$25)</f>
        <v>0.29999999999999993</v>
      </c>
      <c r="O2770" s="20">
        <f>ROUND((CachTinhDiem!$B$23*K2770+CachTinhDiem!$B$24*L2770)*N2770,1)</f>
        <v>1.2</v>
      </c>
      <c r="P2770" s="19" t="s">
        <v>3225</v>
      </c>
    </row>
    <row r="2771" spans="1:16" ht="15" customHeight="1" x14ac:dyDescent="0.35">
      <c r="A2771" s="18" t="s">
        <v>1399</v>
      </c>
      <c r="B2771" s="18" t="s">
        <v>3224</v>
      </c>
      <c r="C2771" s="18" t="s">
        <v>115</v>
      </c>
      <c r="D2771" s="19">
        <v>10</v>
      </c>
      <c r="E2771" s="19">
        <v>25</v>
      </c>
      <c r="F2771" s="19">
        <v>15</v>
      </c>
      <c r="G2771" s="19">
        <v>3</v>
      </c>
      <c r="H2771" s="19">
        <v>2</v>
      </c>
      <c r="I2771" s="19">
        <v>3</v>
      </c>
      <c r="J2771" s="19">
        <v>3</v>
      </c>
      <c r="K2771" s="20">
        <f>ROUND(1+(SUMPRODUCT(INDEX(CachTinhDiem!$B$8:$E$11,MATCH($B2771,CachTinhDiem!$A$8:$A$11,0),0),$G2771:$J2771)-1)*9/4,1)</f>
        <v>5.0999999999999996</v>
      </c>
      <c r="L2771" s="20">
        <f>ROUND(1+(INDEX(CachTinhDiem!$B$15:$E$20,MATCH($C2771,CachTinhDiem!$A$15:$A$20,0),MATCH($B2771,CachTinhDiem!$B$14:$E$14,0))-1)*9/4,1)</f>
        <v>7.8</v>
      </c>
      <c r="M2771" s="19">
        <f t="shared" si="43"/>
        <v>0</v>
      </c>
      <c r="N2771" s="23">
        <f>MAX(0,1-M2771*CachTinhDiem!$B$25)</f>
        <v>1</v>
      </c>
      <c r="O2771" s="20">
        <f>ROUND((CachTinhDiem!$B$23*K2771+CachTinhDiem!$B$24*L2771)*N2771,1)</f>
        <v>5.9</v>
      </c>
      <c r="P2771" s="19" t="s">
        <v>3227</v>
      </c>
    </row>
    <row r="2772" spans="1:16" ht="15" customHeight="1" x14ac:dyDescent="0.35">
      <c r="A2772" s="18" t="s">
        <v>1034</v>
      </c>
      <c r="B2772" s="18" t="s">
        <v>3226</v>
      </c>
      <c r="C2772" s="18" t="s">
        <v>90</v>
      </c>
      <c r="D2772" s="19">
        <v>7</v>
      </c>
      <c r="E2772" s="19">
        <v>19</v>
      </c>
      <c r="F2772" s="19">
        <v>8</v>
      </c>
      <c r="G2772" s="19">
        <v>4</v>
      </c>
      <c r="H2772" s="19">
        <v>2</v>
      </c>
      <c r="I2772" s="19">
        <v>3</v>
      </c>
      <c r="J2772" s="19">
        <v>2</v>
      </c>
      <c r="K2772" s="20">
        <f>ROUND(1+(SUMPRODUCT(INDEX(CachTinhDiem!$B$8:$E$11,MATCH($B2772,CachTinhDiem!$A$8:$A$11,0),0),$G2772:$J2772)-1)*9/4,1)</f>
        <v>4.4000000000000004</v>
      </c>
      <c r="L2772" s="20">
        <f>ROUND(1+(INDEX(CachTinhDiem!$B$15:$E$20,MATCH($C2772,CachTinhDiem!$A$15:$A$20,0),MATCH($B2772,CachTinhDiem!$B$14:$E$14,0))-1)*9/4,1)</f>
        <v>7.8</v>
      </c>
      <c r="M2772" s="19">
        <f t="shared" si="43"/>
        <v>0</v>
      </c>
      <c r="N2772" s="23">
        <f>MAX(0,1-M2772*CachTinhDiem!$B$25)</f>
        <v>1</v>
      </c>
      <c r="O2772" s="20">
        <f>ROUND((CachTinhDiem!$B$23*K2772+CachTinhDiem!$B$24*L2772)*N2772,1)</f>
        <v>5.4</v>
      </c>
      <c r="P2772" s="19" t="s">
        <v>3227</v>
      </c>
    </row>
    <row r="2773" spans="1:16" ht="15" customHeight="1" x14ac:dyDescent="0.35">
      <c r="A2773" s="18" t="s">
        <v>2767</v>
      </c>
      <c r="B2773" s="18" t="s">
        <v>3228</v>
      </c>
      <c r="C2773" s="18" t="s">
        <v>103</v>
      </c>
      <c r="D2773" s="19">
        <v>13</v>
      </c>
      <c r="E2773" s="19">
        <v>33</v>
      </c>
      <c r="F2773" s="19">
        <v>29</v>
      </c>
      <c r="G2773" s="19">
        <v>3</v>
      </c>
      <c r="H2773" s="19">
        <v>1</v>
      </c>
      <c r="I2773" s="19">
        <v>1</v>
      </c>
      <c r="J2773" s="19">
        <v>4</v>
      </c>
      <c r="K2773" s="20">
        <f>ROUND(1+(SUMPRODUCT(INDEX(CachTinhDiem!$B$8:$E$11,MATCH($B2773,CachTinhDiem!$A$8:$A$11,0),0),$G2773:$J2773)-1)*9/4,1)</f>
        <v>5.0999999999999996</v>
      </c>
      <c r="L2773" s="20">
        <f>ROUND(1+(INDEX(CachTinhDiem!$B$15:$E$20,MATCH($C2773,CachTinhDiem!$A$15:$A$20,0),MATCH($B2773,CachTinhDiem!$B$14:$E$14,0))-1)*9/4,1)</f>
        <v>10</v>
      </c>
      <c r="M2773" s="19">
        <f t="shared" si="43"/>
        <v>0</v>
      </c>
      <c r="N2773" s="23">
        <f>MAX(0,1-M2773*CachTinhDiem!$B$25)</f>
        <v>1</v>
      </c>
      <c r="O2773" s="20">
        <f>ROUND((CachTinhDiem!$B$23*K2773+CachTinhDiem!$B$24*L2773)*N2773,1)</f>
        <v>6.6</v>
      </c>
      <c r="P2773" s="19" t="s">
        <v>3227</v>
      </c>
    </row>
    <row r="2774" spans="1:16" ht="15" customHeight="1" x14ac:dyDescent="0.35">
      <c r="A2774" s="18" t="s">
        <v>2749</v>
      </c>
      <c r="B2774" s="18" t="s">
        <v>3224</v>
      </c>
      <c r="C2774" s="18" t="s">
        <v>138</v>
      </c>
      <c r="D2774" s="19">
        <v>18</v>
      </c>
      <c r="E2774" s="19">
        <v>38</v>
      </c>
      <c r="F2774" s="19">
        <v>9</v>
      </c>
      <c r="G2774" s="19">
        <v>2</v>
      </c>
      <c r="H2774" s="19">
        <v>5</v>
      </c>
      <c r="I2774" s="19">
        <v>5</v>
      </c>
      <c r="J2774" s="19">
        <v>2</v>
      </c>
      <c r="K2774" s="20">
        <f>ROUND(1+(SUMPRODUCT(INDEX(CachTinhDiem!$B$8:$E$11,MATCH($B2774,CachTinhDiem!$A$8:$A$11,0),0),$G2774:$J2774)-1)*9/4,1)</f>
        <v>8</v>
      </c>
      <c r="L2774" s="20">
        <f>ROUND(1+(INDEX(CachTinhDiem!$B$15:$E$20,MATCH($C2774,CachTinhDiem!$A$15:$A$20,0),MATCH($B2774,CachTinhDiem!$B$14:$E$14,0))-1)*9/4,1)</f>
        <v>10</v>
      </c>
      <c r="M2774" s="19">
        <f t="shared" si="43"/>
        <v>9</v>
      </c>
      <c r="N2774" s="23">
        <f>MAX(0,1-M2774*CachTinhDiem!$B$25)</f>
        <v>9.9999999999999978E-2</v>
      </c>
      <c r="O2774" s="20">
        <f>ROUND((CachTinhDiem!$B$23*K2774+CachTinhDiem!$B$24*L2774)*N2774,1)</f>
        <v>0.9</v>
      </c>
      <c r="P2774" s="19" t="s">
        <v>3225</v>
      </c>
    </row>
    <row r="2775" spans="1:16" ht="15" customHeight="1" x14ac:dyDescent="0.35">
      <c r="A2775" s="18" t="s">
        <v>2620</v>
      </c>
      <c r="B2775" s="18" t="s">
        <v>3228</v>
      </c>
      <c r="C2775" s="18" t="s">
        <v>138</v>
      </c>
      <c r="D2775" s="19">
        <v>8</v>
      </c>
      <c r="E2775" s="19">
        <v>40</v>
      </c>
      <c r="F2775" s="19">
        <v>35</v>
      </c>
      <c r="G2775" s="19">
        <v>3</v>
      </c>
      <c r="H2775" s="19">
        <v>5</v>
      </c>
      <c r="I2775" s="19">
        <v>5</v>
      </c>
      <c r="J2775" s="19">
        <v>2</v>
      </c>
      <c r="K2775" s="20">
        <f>ROUND(1+(SUMPRODUCT(INDEX(CachTinhDiem!$B$8:$E$11,MATCH($B2775,CachTinhDiem!$A$8:$A$11,0),0),$G2775:$J2775)-1)*9/4,1)</f>
        <v>6</v>
      </c>
      <c r="L2775" s="20">
        <f>ROUND(1+(INDEX(CachTinhDiem!$B$15:$E$20,MATCH($C2775,CachTinhDiem!$A$15:$A$20,0),MATCH($B2775,CachTinhDiem!$B$14:$E$14,0))-1)*9/4,1)</f>
        <v>1</v>
      </c>
      <c r="M2775" s="19">
        <f t="shared" si="43"/>
        <v>0</v>
      </c>
      <c r="N2775" s="23">
        <f>MAX(0,1-M2775*CachTinhDiem!$B$25)</f>
        <v>1</v>
      </c>
      <c r="O2775" s="20">
        <f>ROUND((CachTinhDiem!$B$23*K2775+CachTinhDiem!$B$24*L2775)*N2775,1)</f>
        <v>4.5</v>
      </c>
      <c r="P2775" s="19" t="s">
        <v>3227</v>
      </c>
    </row>
    <row r="2776" spans="1:16" ht="15" customHeight="1" x14ac:dyDescent="0.35">
      <c r="A2776" s="18" t="s">
        <v>1300</v>
      </c>
      <c r="B2776" s="18" t="s">
        <v>3229</v>
      </c>
      <c r="C2776" s="18" t="s">
        <v>110</v>
      </c>
      <c r="D2776" s="19">
        <v>5</v>
      </c>
      <c r="E2776" s="19">
        <v>16</v>
      </c>
      <c r="F2776" s="19">
        <v>20</v>
      </c>
      <c r="G2776" s="19">
        <v>3</v>
      </c>
      <c r="H2776" s="19">
        <v>2</v>
      </c>
      <c r="I2776" s="19">
        <v>3</v>
      </c>
      <c r="J2776" s="19">
        <v>2</v>
      </c>
      <c r="K2776" s="20">
        <f>ROUND(1+(SUMPRODUCT(INDEX(CachTinhDiem!$B$8:$E$11,MATCH($B2776,CachTinhDiem!$A$8:$A$11,0),0),$G2776:$J2776)-1)*9/4,1)</f>
        <v>4.2</v>
      </c>
      <c r="L2776" s="20">
        <f>ROUND(1+(INDEX(CachTinhDiem!$B$15:$E$20,MATCH($C2776,CachTinhDiem!$A$15:$A$20,0),MATCH($B2776,CachTinhDiem!$B$14:$E$14,0))-1)*9/4,1)</f>
        <v>7.8</v>
      </c>
      <c r="M2776" s="19">
        <f t="shared" si="43"/>
        <v>4</v>
      </c>
      <c r="N2776" s="23">
        <f>MAX(0,1-M2776*CachTinhDiem!$B$25)</f>
        <v>0.6</v>
      </c>
      <c r="O2776" s="20">
        <f>ROUND((CachTinhDiem!$B$23*K2776+CachTinhDiem!$B$24*L2776)*N2776,1)</f>
        <v>3.2</v>
      </c>
      <c r="P2776" s="19" t="s">
        <v>3227</v>
      </c>
    </row>
    <row r="2777" spans="1:16" ht="15" customHeight="1" x14ac:dyDescent="0.35">
      <c r="A2777" s="18" t="s">
        <v>2702</v>
      </c>
      <c r="B2777" s="18" t="s">
        <v>3226</v>
      </c>
      <c r="C2777" s="18" t="s">
        <v>103</v>
      </c>
      <c r="D2777" s="19">
        <v>5</v>
      </c>
      <c r="E2777" s="19">
        <v>35</v>
      </c>
      <c r="F2777" s="19">
        <v>5</v>
      </c>
      <c r="G2777" s="19">
        <v>4</v>
      </c>
      <c r="H2777" s="19">
        <v>1</v>
      </c>
      <c r="I2777" s="19">
        <v>2</v>
      </c>
      <c r="J2777" s="19">
        <v>5</v>
      </c>
      <c r="K2777" s="20">
        <f>ROUND(1+(SUMPRODUCT(INDEX(CachTinhDiem!$B$8:$E$11,MATCH($B2777,CachTinhDiem!$A$8:$A$11,0),0),$G2777:$J2777)-1)*9/4,1)</f>
        <v>3.9</v>
      </c>
      <c r="L2777" s="20">
        <f>ROUND(1+(INDEX(CachTinhDiem!$B$15:$E$20,MATCH($C2777,CachTinhDiem!$A$15:$A$20,0),MATCH($B2777,CachTinhDiem!$B$14:$E$14,0))-1)*9/4,1)</f>
        <v>3.3</v>
      </c>
      <c r="M2777" s="19">
        <f t="shared" si="43"/>
        <v>0</v>
      </c>
      <c r="N2777" s="23">
        <f>MAX(0,1-M2777*CachTinhDiem!$B$25)</f>
        <v>1</v>
      </c>
      <c r="O2777" s="20">
        <f>ROUND((CachTinhDiem!$B$23*K2777+CachTinhDiem!$B$24*L2777)*N2777,1)</f>
        <v>3.7</v>
      </c>
      <c r="P2777" s="19" t="s">
        <v>3227</v>
      </c>
    </row>
    <row r="2778" spans="1:16" ht="15" customHeight="1" x14ac:dyDescent="0.35">
      <c r="A2778" s="18" t="s">
        <v>1998</v>
      </c>
      <c r="B2778" s="18" t="s">
        <v>3224</v>
      </c>
      <c r="C2778" s="18" t="s">
        <v>150</v>
      </c>
      <c r="D2778" s="19">
        <v>11</v>
      </c>
      <c r="E2778" s="19">
        <v>30</v>
      </c>
      <c r="F2778" s="19">
        <v>33</v>
      </c>
      <c r="G2778" s="19">
        <v>3</v>
      </c>
      <c r="H2778" s="19">
        <v>2</v>
      </c>
      <c r="I2778" s="19">
        <v>4</v>
      </c>
      <c r="J2778" s="19">
        <v>2</v>
      </c>
      <c r="K2778" s="20">
        <f>ROUND(1+(SUMPRODUCT(INDEX(CachTinhDiem!$B$8:$E$11,MATCH($B2778,CachTinhDiem!$A$8:$A$11,0),0),$G2778:$J2778)-1)*9/4,1)</f>
        <v>6</v>
      </c>
      <c r="L2778" s="20">
        <f>ROUND(1+(INDEX(CachTinhDiem!$B$15:$E$20,MATCH($C2778,CachTinhDiem!$A$15:$A$20,0),MATCH($B2778,CachTinhDiem!$B$14:$E$14,0))-1)*9/4,1)</f>
        <v>3.3</v>
      </c>
      <c r="M2778" s="19">
        <f t="shared" si="43"/>
        <v>3</v>
      </c>
      <c r="N2778" s="23">
        <f>MAX(0,1-M2778*CachTinhDiem!$B$25)</f>
        <v>0.7</v>
      </c>
      <c r="O2778" s="20">
        <f>ROUND((CachTinhDiem!$B$23*K2778+CachTinhDiem!$B$24*L2778)*N2778,1)</f>
        <v>3.6</v>
      </c>
      <c r="P2778" s="19" t="s">
        <v>3227</v>
      </c>
    </row>
    <row r="2779" spans="1:16" ht="15" customHeight="1" x14ac:dyDescent="0.35">
      <c r="A2779" s="18" t="s">
        <v>2197</v>
      </c>
      <c r="B2779" s="18" t="s">
        <v>3229</v>
      </c>
      <c r="C2779" s="18" t="s">
        <v>115</v>
      </c>
      <c r="D2779" s="19">
        <v>14</v>
      </c>
      <c r="E2779" s="19">
        <v>33</v>
      </c>
      <c r="F2779" s="19">
        <v>13</v>
      </c>
      <c r="G2779" s="19">
        <v>3</v>
      </c>
      <c r="H2779" s="19">
        <v>2</v>
      </c>
      <c r="I2779" s="19">
        <v>3</v>
      </c>
      <c r="J2779" s="19">
        <v>3</v>
      </c>
      <c r="K2779" s="20">
        <f>ROUND(1+(SUMPRODUCT(INDEX(CachTinhDiem!$B$8:$E$11,MATCH($B2779,CachTinhDiem!$A$8:$A$11,0),0),$G2779:$J2779)-1)*9/4,1)</f>
        <v>4.8</v>
      </c>
      <c r="L2779" s="20">
        <f>ROUND(1+(INDEX(CachTinhDiem!$B$15:$E$20,MATCH($C2779,CachTinhDiem!$A$15:$A$20,0),MATCH($B2779,CachTinhDiem!$B$14:$E$14,0))-1)*9/4,1)</f>
        <v>10</v>
      </c>
      <c r="M2779" s="19">
        <f t="shared" si="43"/>
        <v>1</v>
      </c>
      <c r="N2779" s="23">
        <f>MAX(0,1-M2779*CachTinhDiem!$B$25)</f>
        <v>0.9</v>
      </c>
      <c r="O2779" s="20">
        <f>ROUND((CachTinhDiem!$B$23*K2779+CachTinhDiem!$B$24*L2779)*N2779,1)</f>
        <v>5.7</v>
      </c>
      <c r="P2779" s="19" t="s">
        <v>3227</v>
      </c>
    </row>
    <row r="2780" spans="1:16" ht="15" customHeight="1" x14ac:dyDescent="0.35">
      <c r="A2780" s="18" t="s">
        <v>2982</v>
      </c>
      <c r="B2780" s="18" t="s">
        <v>3226</v>
      </c>
      <c r="C2780" s="18" t="s">
        <v>90</v>
      </c>
      <c r="D2780" s="19">
        <v>23</v>
      </c>
      <c r="E2780" s="19">
        <v>40</v>
      </c>
      <c r="F2780" s="19">
        <v>30</v>
      </c>
      <c r="G2780" s="19">
        <v>1</v>
      </c>
      <c r="H2780" s="19">
        <v>3</v>
      </c>
      <c r="I2780" s="19">
        <v>4</v>
      </c>
      <c r="J2780" s="19">
        <v>2</v>
      </c>
      <c r="K2780" s="20">
        <f>ROUND(1+(SUMPRODUCT(INDEX(CachTinhDiem!$B$8:$E$11,MATCH($B2780,CachTinhDiem!$A$8:$A$11,0),0),$G2780:$J2780)-1)*9/4,1)</f>
        <v>6.2</v>
      </c>
      <c r="L2780" s="20">
        <f>ROUND(1+(INDEX(CachTinhDiem!$B$15:$E$20,MATCH($C2780,CachTinhDiem!$A$15:$A$20,0),MATCH($B2780,CachTinhDiem!$B$14:$E$14,0))-1)*9/4,1)</f>
        <v>7.8</v>
      </c>
      <c r="M2780" s="19">
        <f t="shared" si="43"/>
        <v>0</v>
      </c>
      <c r="N2780" s="23">
        <f>MAX(0,1-M2780*CachTinhDiem!$B$25)</f>
        <v>1</v>
      </c>
      <c r="O2780" s="20">
        <f>ROUND((CachTinhDiem!$B$23*K2780+CachTinhDiem!$B$24*L2780)*N2780,1)</f>
        <v>6.7</v>
      </c>
      <c r="P2780" s="19" t="s">
        <v>3227</v>
      </c>
    </row>
    <row r="2781" spans="1:16" ht="15" customHeight="1" x14ac:dyDescent="0.35">
      <c r="A2781" s="18" t="s">
        <v>3062</v>
      </c>
      <c r="B2781" s="18" t="s">
        <v>3226</v>
      </c>
      <c r="C2781" s="18" t="s">
        <v>110</v>
      </c>
      <c r="D2781" s="19">
        <v>19</v>
      </c>
      <c r="E2781" s="19">
        <v>40</v>
      </c>
      <c r="F2781" s="19">
        <v>33</v>
      </c>
      <c r="G2781" s="19">
        <v>2</v>
      </c>
      <c r="H2781" s="19">
        <v>2</v>
      </c>
      <c r="I2781" s="19">
        <v>3</v>
      </c>
      <c r="J2781" s="19">
        <v>3</v>
      </c>
      <c r="K2781" s="20">
        <f>ROUND(1+(SUMPRODUCT(INDEX(CachTinhDiem!$B$8:$E$11,MATCH($B2781,CachTinhDiem!$A$8:$A$11,0),0),$G2781:$J2781)-1)*9/4,1)</f>
        <v>4.8</v>
      </c>
      <c r="L2781" s="20">
        <f>ROUND(1+(INDEX(CachTinhDiem!$B$15:$E$20,MATCH($C2781,CachTinhDiem!$A$15:$A$20,0),MATCH($B2781,CachTinhDiem!$B$14:$E$14,0))-1)*9/4,1)</f>
        <v>5.5</v>
      </c>
      <c r="M2781" s="19">
        <f t="shared" si="43"/>
        <v>0</v>
      </c>
      <c r="N2781" s="23">
        <f>MAX(0,1-M2781*CachTinhDiem!$B$25)</f>
        <v>1</v>
      </c>
      <c r="O2781" s="20">
        <f>ROUND((CachTinhDiem!$B$23*K2781+CachTinhDiem!$B$24*L2781)*N2781,1)</f>
        <v>5</v>
      </c>
      <c r="P2781" s="19" t="s">
        <v>3227</v>
      </c>
    </row>
    <row r="2782" spans="1:16" ht="15" customHeight="1" x14ac:dyDescent="0.35">
      <c r="A2782" s="18" t="s">
        <v>373</v>
      </c>
      <c r="B2782" s="18" t="s">
        <v>3228</v>
      </c>
      <c r="C2782" s="18" t="s">
        <v>103</v>
      </c>
      <c r="D2782" s="19">
        <v>20</v>
      </c>
      <c r="E2782" s="19">
        <v>38</v>
      </c>
      <c r="F2782" s="19">
        <v>36</v>
      </c>
      <c r="G2782" s="19">
        <v>2</v>
      </c>
      <c r="H2782" s="19">
        <v>4</v>
      </c>
      <c r="I2782" s="19">
        <v>3</v>
      </c>
      <c r="J2782" s="19">
        <v>4</v>
      </c>
      <c r="K2782" s="20">
        <f>ROUND(1+(SUMPRODUCT(INDEX(CachTinhDiem!$B$8:$E$11,MATCH($B2782,CachTinhDiem!$A$8:$A$11,0),0),$G2782:$J2782)-1)*9/4,1)</f>
        <v>7.3</v>
      </c>
      <c r="L2782" s="20">
        <f>ROUND(1+(INDEX(CachTinhDiem!$B$15:$E$20,MATCH($C2782,CachTinhDiem!$A$15:$A$20,0),MATCH($B2782,CachTinhDiem!$B$14:$E$14,0))-1)*9/4,1)</f>
        <v>10</v>
      </c>
      <c r="M2782" s="19">
        <f t="shared" si="43"/>
        <v>0</v>
      </c>
      <c r="N2782" s="23">
        <f>MAX(0,1-M2782*CachTinhDiem!$B$25)</f>
        <v>1</v>
      </c>
      <c r="O2782" s="20">
        <f>ROUND((CachTinhDiem!$B$23*K2782+CachTinhDiem!$B$24*L2782)*N2782,1)</f>
        <v>8.1</v>
      </c>
      <c r="P2782" s="19" t="s">
        <v>3227</v>
      </c>
    </row>
    <row r="2783" spans="1:16" ht="15" customHeight="1" x14ac:dyDescent="0.35">
      <c r="A2783" s="18" t="s">
        <v>1054</v>
      </c>
      <c r="B2783" s="18" t="s">
        <v>3226</v>
      </c>
      <c r="C2783" s="18" t="s">
        <v>138</v>
      </c>
      <c r="D2783" s="19">
        <v>27</v>
      </c>
      <c r="E2783" s="19">
        <v>40</v>
      </c>
      <c r="F2783" s="19">
        <v>26</v>
      </c>
      <c r="G2783" s="19">
        <v>1</v>
      </c>
      <c r="H2783" s="19">
        <v>5</v>
      </c>
      <c r="I2783" s="19">
        <v>5</v>
      </c>
      <c r="J2783" s="19">
        <v>4</v>
      </c>
      <c r="K2783" s="20">
        <f>ROUND(1+(SUMPRODUCT(INDEX(CachTinhDiem!$B$8:$E$11,MATCH($B2783,CachTinhDiem!$A$8:$A$11,0),0),$G2783:$J2783)-1)*9/4,1)</f>
        <v>9.6</v>
      </c>
      <c r="L2783" s="20">
        <f>ROUND(1+(INDEX(CachTinhDiem!$B$15:$E$20,MATCH($C2783,CachTinhDiem!$A$15:$A$20,0),MATCH($B2783,CachTinhDiem!$B$14:$E$14,0))-1)*9/4,1)</f>
        <v>7.8</v>
      </c>
      <c r="M2783" s="19">
        <f t="shared" si="43"/>
        <v>1</v>
      </c>
      <c r="N2783" s="23">
        <f>MAX(0,1-M2783*CachTinhDiem!$B$25)</f>
        <v>0.9</v>
      </c>
      <c r="O2783" s="20">
        <f>ROUND((CachTinhDiem!$B$23*K2783+CachTinhDiem!$B$24*L2783)*N2783,1)</f>
        <v>8.1999999999999993</v>
      </c>
      <c r="P2783" s="19" t="s">
        <v>3227</v>
      </c>
    </row>
    <row r="2784" spans="1:16" ht="15" customHeight="1" x14ac:dyDescent="0.35">
      <c r="A2784" s="18" t="s">
        <v>2648</v>
      </c>
      <c r="B2784" s="18" t="s">
        <v>3228</v>
      </c>
      <c r="C2784" s="18" t="s">
        <v>150</v>
      </c>
      <c r="D2784" s="19">
        <v>13</v>
      </c>
      <c r="E2784" s="19">
        <v>31</v>
      </c>
      <c r="F2784" s="19">
        <v>10</v>
      </c>
      <c r="G2784" s="19">
        <v>3</v>
      </c>
      <c r="H2784" s="19">
        <v>1</v>
      </c>
      <c r="I2784" s="19">
        <v>4</v>
      </c>
      <c r="J2784" s="19">
        <v>3</v>
      </c>
      <c r="K2784" s="20">
        <f>ROUND(1+(SUMPRODUCT(INDEX(CachTinhDiem!$B$8:$E$11,MATCH($B2784,CachTinhDiem!$A$8:$A$11,0),0),$G2784:$J2784)-1)*9/4,1)</f>
        <v>5.0999999999999996</v>
      </c>
      <c r="L2784" s="20">
        <f>ROUND(1+(INDEX(CachTinhDiem!$B$15:$E$20,MATCH($C2784,CachTinhDiem!$A$15:$A$20,0),MATCH($B2784,CachTinhDiem!$B$14:$E$14,0))-1)*9/4,1)</f>
        <v>5.5</v>
      </c>
      <c r="M2784" s="19">
        <f t="shared" si="43"/>
        <v>3</v>
      </c>
      <c r="N2784" s="23">
        <f>MAX(0,1-M2784*CachTinhDiem!$B$25)</f>
        <v>0.7</v>
      </c>
      <c r="O2784" s="20">
        <f>ROUND((CachTinhDiem!$B$23*K2784+CachTinhDiem!$B$24*L2784)*N2784,1)</f>
        <v>3.7</v>
      </c>
      <c r="P2784" s="19" t="s">
        <v>3227</v>
      </c>
    </row>
    <row r="2785" spans="1:16" ht="15" customHeight="1" x14ac:dyDescent="0.35">
      <c r="A2785" s="18" t="s">
        <v>2694</v>
      </c>
      <c r="B2785" s="18" t="s">
        <v>3224</v>
      </c>
      <c r="C2785" s="18" t="s">
        <v>138</v>
      </c>
      <c r="D2785" s="19">
        <v>8</v>
      </c>
      <c r="E2785" s="19">
        <v>40</v>
      </c>
      <c r="F2785" s="19">
        <v>30</v>
      </c>
      <c r="G2785" s="19">
        <v>2</v>
      </c>
      <c r="H2785" s="19">
        <v>5</v>
      </c>
      <c r="I2785" s="19">
        <v>4</v>
      </c>
      <c r="J2785" s="19">
        <v>2</v>
      </c>
      <c r="K2785" s="20">
        <f>ROUND(1+(SUMPRODUCT(INDEX(CachTinhDiem!$B$8:$E$11,MATCH($B2785,CachTinhDiem!$A$8:$A$11,0),0),$G2785:$J2785)-1)*9/4,1)</f>
        <v>6.9</v>
      </c>
      <c r="L2785" s="20">
        <f>ROUND(1+(INDEX(CachTinhDiem!$B$15:$E$20,MATCH($C2785,CachTinhDiem!$A$15:$A$20,0),MATCH($B2785,CachTinhDiem!$B$14:$E$14,0))-1)*9/4,1)</f>
        <v>10</v>
      </c>
      <c r="M2785" s="19">
        <f t="shared" si="43"/>
        <v>0</v>
      </c>
      <c r="N2785" s="23">
        <f>MAX(0,1-M2785*CachTinhDiem!$B$25)</f>
        <v>1</v>
      </c>
      <c r="O2785" s="20">
        <f>ROUND((CachTinhDiem!$B$23*K2785+CachTinhDiem!$B$24*L2785)*N2785,1)</f>
        <v>7.8</v>
      </c>
      <c r="P2785" s="19" t="s">
        <v>3227</v>
      </c>
    </row>
    <row r="2786" spans="1:16" ht="15" customHeight="1" x14ac:dyDescent="0.35">
      <c r="A2786" s="18" t="s">
        <v>2742</v>
      </c>
      <c r="B2786" s="18" t="s">
        <v>3226</v>
      </c>
      <c r="C2786" s="18" t="s">
        <v>103</v>
      </c>
      <c r="D2786" s="19">
        <v>15</v>
      </c>
      <c r="E2786" s="19">
        <v>33</v>
      </c>
      <c r="F2786" s="19">
        <v>35</v>
      </c>
      <c r="G2786" s="19">
        <v>2</v>
      </c>
      <c r="H2786" s="19">
        <v>1</v>
      </c>
      <c r="I2786" s="19">
        <v>1</v>
      </c>
      <c r="J2786" s="19">
        <v>5</v>
      </c>
      <c r="K2786" s="20">
        <f>ROUND(1+(SUMPRODUCT(INDEX(CachTinhDiem!$B$8:$E$11,MATCH($B2786,CachTinhDiem!$A$8:$A$11,0),0),$G2786:$J2786)-1)*9/4,1)</f>
        <v>2.8</v>
      </c>
      <c r="L2786" s="20">
        <f>ROUND(1+(INDEX(CachTinhDiem!$B$15:$E$20,MATCH($C2786,CachTinhDiem!$A$15:$A$20,0),MATCH($B2786,CachTinhDiem!$B$14:$E$14,0))-1)*9/4,1)</f>
        <v>3.3</v>
      </c>
      <c r="M2786" s="19">
        <f t="shared" si="43"/>
        <v>2</v>
      </c>
      <c r="N2786" s="23">
        <f>MAX(0,1-M2786*CachTinhDiem!$B$25)</f>
        <v>0.8</v>
      </c>
      <c r="O2786" s="20">
        <f>ROUND((CachTinhDiem!$B$23*K2786+CachTinhDiem!$B$24*L2786)*N2786,1)</f>
        <v>2.4</v>
      </c>
      <c r="P2786" s="19" t="s">
        <v>3227</v>
      </c>
    </row>
    <row r="2787" spans="1:16" ht="15" customHeight="1" x14ac:dyDescent="0.35">
      <c r="A2787" s="18" t="s">
        <v>2231</v>
      </c>
      <c r="B2787" s="18" t="s">
        <v>3226</v>
      </c>
      <c r="C2787" s="18" t="s">
        <v>103</v>
      </c>
      <c r="D2787" s="19">
        <v>14</v>
      </c>
      <c r="E2787" s="19">
        <v>32</v>
      </c>
      <c r="F2787" s="19">
        <v>31</v>
      </c>
      <c r="G2787" s="19">
        <v>4</v>
      </c>
      <c r="H2787" s="19">
        <v>2</v>
      </c>
      <c r="I2787" s="19">
        <v>3</v>
      </c>
      <c r="J2787" s="19">
        <v>4</v>
      </c>
      <c r="K2787" s="20">
        <f>ROUND(1+(SUMPRODUCT(INDEX(CachTinhDiem!$B$8:$E$11,MATCH($B2787,CachTinhDiem!$A$8:$A$11,0),0),$G2787:$J2787)-1)*9/4,1)</f>
        <v>5.3</v>
      </c>
      <c r="L2787" s="20">
        <f>ROUND(1+(INDEX(CachTinhDiem!$B$15:$E$20,MATCH($C2787,CachTinhDiem!$A$15:$A$20,0),MATCH($B2787,CachTinhDiem!$B$14:$E$14,0))-1)*9/4,1)</f>
        <v>3.3</v>
      </c>
      <c r="M2787" s="19">
        <f t="shared" si="43"/>
        <v>0</v>
      </c>
      <c r="N2787" s="23">
        <f>MAX(0,1-M2787*CachTinhDiem!$B$25)</f>
        <v>1</v>
      </c>
      <c r="O2787" s="20">
        <f>ROUND((CachTinhDiem!$B$23*K2787+CachTinhDiem!$B$24*L2787)*N2787,1)</f>
        <v>4.7</v>
      </c>
      <c r="P2787" s="19" t="s">
        <v>3227</v>
      </c>
    </row>
    <row r="2788" spans="1:16" ht="15" customHeight="1" x14ac:dyDescent="0.35">
      <c r="A2788" s="18" t="s">
        <v>782</v>
      </c>
      <c r="B2788" s="18" t="s">
        <v>3224</v>
      </c>
      <c r="C2788" s="18" t="s">
        <v>90</v>
      </c>
      <c r="D2788" s="19">
        <v>8</v>
      </c>
      <c r="E2788" s="19">
        <v>21</v>
      </c>
      <c r="F2788" s="19">
        <v>29</v>
      </c>
      <c r="G2788" s="19">
        <v>4</v>
      </c>
      <c r="H2788" s="19">
        <v>2</v>
      </c>
      <c r="I2788" s="19">
        <v>3</v>
      </c>
      <c r="J2788" s="19">
        <v>2</v>
      </c>
      <c r="K2788" s="20">
        <f>ROUND(1+(SUMPRODUCT(INDEX(CachTinhDiem!$B$8:$E$11,MATCH($B2788,CachTinhDiem!$A$8:$A$11,0),0),$G2788:$J2788)-1)*9/4,1)</f>
        <v>5.3</v>
      </c>
      <c r="L2788" s="20">
        <f>ROUND(1+(INDEX(CachTinhDiem!$B$15:$E$20,MATCH($C2788,CachTinhDiem!$A$15:$A$20,0),MATCH($B2788,CachTinhDiem!$B$14:$E$14,0))-1)*9/4,1)</f>
        <v>5.5</v>
      </c>
      <c r="M2788" s="19">
        <f t="shared" si="43"/>
        <v>8</v>
      </c>
      <c r="N2788" s="23">
        <f>MAX(0,1-M2788*CachTinhDiem!$B$25)</f>
        <v>0.19999999999999996</v>
      </c>
      <c r="O2788" s="20">
        <f>ROUND((CachTinhDiem!$B$23*K2788+CachTinhDiem!$B$24*L2788)*N2788,1)</f>
        <v>1.1000000000000001</v>
      </c>
      <c r="P2788" s="19" t="s">
        <v>3227</v>
      </c>
    </row>
    <row r="2789" spans="1:16" ht="15" customHeight="1" x14ac:dyDescent="0.35">
      <c r="A2789" s="18" t="s">
        <v>670</v>
      </c>
      <c r="B2789" s="18" t="s">
        <v>3229</v>
      </c>
      <c r="C2789" s="18" t="s">
        <v>90</v>
      </c>
      <c r="D2789" s="19">
        <v>9</v>
      </c>
      <c r="E2789" s="19">
        <v>24</v>
      </c>
      <c r="F2789" s="19">
        <v>9</v>
      </c>
      <c r="G2789" s="19">
        <v>3</v>
      </c>
      <c r="H2789" s="19">
        <v>3</v>
      </c>
      <c r="I2789" s="19">
        <v>3</v>
      </c>
      <c r="J2789" s="19">
        <v>2</v>
      </c>
      <c r="K2789" s="20">
        <f>ROUND(1+(SUMPRODUCT(INDEX(CachTinhDiem!$B$8:$E$11,MATCH($B2789,CachTinhDiem!$A$8:$A$11,0),0),$G2789:$J2789)-1)*9/4,1)</f>
        <v>4.8</v>
      </c>
      <c r="L2789" s="20">
        <f>ROUND(1+(INDEX(CachTinhDiem!$B$15:$E$20,MATCH($C2789,CachTinhDiem!$A$15:$A$20,0),MATCH($B2789,CachTinhDiem!$B$14:$E$14,0))-1)*9/4,1)</f>
        <v>7.8</v>
      </c>
      <c r="M2789" s="19">
        <f t="shared" si="43"/>
        <v>0</v>
      </c>
      <c r="N2789" s="23">
        <f>MAX(0,1-M2789*CachTinhDiem!$B$25)</f>
        <v>1</v>
      </c>
      <c r="O2789" s="20">
        <f>ROUND((CachTinhDiem!$B$23*K2789+CachTinhDiem!$B$24*L2789)*N2789,1)</f>
        <v>5.7</v>
      </c>
      <c r="P2789" s="19" t="s">
        <v>3227</v>
      </c>
    </row>
    <row r="2790" spans="1:16" ht="15" customHeight="1" x14ac:dyDescent="0.35">
      <c r="A2790" s="18" t="s">
        <v>521</v>
      </c>
      <c r="B2790" s="18" t="s">
        <v>3228</v>
      </c>
      <c r="C2790" s="18" t="s">
        <v>103</v>
      </c>
      <c r="D2790" s="19">
        <v>18</v>
      </c>
      <c r="E2790" s="19">
        <v>34</v>
      </c>
      <c r="F2790" s="19">
        <v>38</v>
      </c>
      <c r="G2790" s="19">
        <v>2</v>
      </c>
      <c r="H2790" s="19">
        <v>4</v>
      </c>
      <c r="I2790" s="19">
        <v>2</v>
      </c>
      <c r="J2790" s="19">
        <v>5</v>
      </c>
      <c r="K2790" s="20">
        <f>ROUND(1+(SUMPRODUCT(INDEX(CachTinhDiem!$B$8:$E$11,MATCH($B2790,CachTinhDiem!$A$8:$A$11,0),0),$G2790:$J2790)-1)*9/4,1)</f>
        <v>8.1999999999999993</v>
      </c>
      <c r="L2790" s="20">
        <f>ROUND(1+(INDEX(CachTinhDiem!$B$15:$E$20,MATCH($C2790,CachTinhDiem!$A$15:$A$20,0),MATCH($B2790,CachTinhDiem!$B$14:$E$14,0))-1)*9/4,1)</f>
        <v>10</v>
      </c>
      <c r="M2790" s="19">
        <f t="shared" si="43"/>
        <v>4</v>
      </c>
      <c r="N2790" s="23">
        <f>MAX(0,1-M2790*CachTinhDiem!$B$25)</f>
        <v>0.6</v>
      </c>
      <c r="O2790" s="20">
        <f>ROUND((CachTinhDiem!$B$23*K2790+CachTinhDiem!$B$24*L2790)*N2790,1)</f>
        <v>5.2</v>
      </c>
      <c r="P2790" s="19" t="s">
        <v>3227</v>
      </c>
    </row>
    <row r="2791" spans="1:16" ht="15" customHeight="1" x14ac:dyDescent="0.35">
      <c r="A2791" s="18" t="s">
        <v>1661</v>
      </c>
      <c r="B2791" s="18" t="s">
        <v>3224</v>
      </c>
      <c r="C2791" s="18" t="s">
        <v>103</v>
      </c>
      <c r="D2791" s="19">
        <v>16</v>
      </c>
      <c r="E2791" s="19">
        <v>36</v>
      </c>
      <c r="F2791" s="19">
        <v>12</v>
      </c>
      <c r="G2791" s="19">
        <v>2</v>
      </c>
      <c r="H2791" s="19">
        <v>5</v>
      </c>
      <c r="I2791" s="19">
        <v>2</v>
      </c>
      <c r="J2791" s="19">
        <v>4</v>
      </c>
      <c r="K2791" s="20">
        <f>ROUND(1+(SUMPRODUCT(INDEX(CachTinhDiem!$B$8:$E$11,MATCH($B2791,CachTinhDiem!$A$8:$A$11,0),0),$G2791:$J2791)-1)*9/4,1)</f>
        <v>5.0999999999999996</v>
      </c>
      <c r="L2791" s="20">
        <f>ROUND(1+(INDEX(CachTinhDiem!$B$15:$E$20,MATCH($C2791,CachTinhDiem!$A$15:$A$20,0),MATCH($B2791,CachTinhDiem!$B$14:$E$14,0))-1)*9/4,1)</f>
        <v>3.3</v>
      </c>
      <c r="M2791" s="19">
        <f t="shared" si="43"/>
        <v>4</v>
      </c>
      <c r="N2791" s="23">
        <f>MAX(0,1-M2791*CachTinhDiem!$B$25)</f>
        <v>0.6</v>
      </c>
      <c r="O2791" s="20">
        <f>ROUND((CachTinhDiem!$B$23*K2791+CachTinhDiem!$B$24*L2791)*N2791,1)</f>
        <v>2.7</v>
      </c>
      <c r="P2791" s="19" t="s">
        <v>3227</v>
      </c>
    </row>
    <row r="2792" spans="1:16" ht="15" customHeight="1" x14ac:dyDescent="0.35">
      <c r="A2792" s="18" t="s">
        <v>2205</v>
      </c>
      <c r="B2792" s="18" t="s">
        <v>3228</v>
      </c>
      <c r="C2792" s="18" t="s">
        <v>115</v>
      </c>
      <c r="D2792" s="19">
        <v>19</v>
      </c>
      <c r="E2792" s="19">
        <v>36</v>
      </c>
      <c r="F2792" s="19">
        <v>21</v>
      </c>
      <c r="G2792" s="19">
        <v>2</v>
      </c>
      <c r="H2792" s="19">
        <v>3</v>
      </c>
      <c r="I2792" s="19">
        <v>3</v>
      </c>
      <c r="J2792" s="19">
        <v>4</v>
      </c>
      <c r="K2792" s="20">
        <f>ROUND(1+(SUMPRODUCT(INDEX(CachTinhDiem!$B$8:$E$11,MATCH($B2792,CachTinhDiem!$A$8:$A$11,0),0),$G2792:$J2792)-1)*9/4,1)</f>
        <v>6.9</v>
      </c>
      <c r="L2792" s="20">
        <f>ROUND(1+(INDEX(CachTinhDiem!$B$15:$E$20,MATCH($C2792,CachTinhDiem!$A$15:$A$20,0),MATCH($B2792,CachTinhDiem!$B$14:$E$14,0))-1)*9/4,1)</f>
        <v>5.5</v>
      </c>
      <c r="M2792" s="19">
        <f t="shared" si="43"/>
        <v>0</v>
      </c>
      <c r="N2792" s="23">
        <f>MAX(0,1-M2792*CachTinhDiem!$B$25)</f>
        <v>1</v>
      </c>
      <c r="O2792" s="20">
        <f>ROUND((CachTinhDiem!$B$23*K2792+CachTinhDiem!$B$24*L2792)*N2792,1)</f>
        <v>6.5</v>
      </c>
      <c r="P2792" s="19" t="s">
        <v>3227</v>
      </c>
    </row>
    <row r="2793" spans="1:16" ht="15" customHeight="1" x14ac:dyDescent="0.35">
      <c r="A2793" s="18" t="s">
        <v>1566</v>
      </c>
      <c r="B2793" s="18" t="s">
        <v>3226</v>
      </c>
      <c r="C2793" s="18" t="s">
        <v>115</v>
      </c>
      <c r="D2793" s="19">
        <v>6</v>
      </c>
      <c r="E2793" s="19">
        <v>20</v>
      </c>
      <c r="F2793" s="19">
        <v>5</v>
      </c>
      <c r="G2793" s="19">
        <v>4</v>
      </c>
      <c r="H2793" s="19">
        <v>2</v>
      </c>
      <c r="I2793" s="19">
        <v>3</v>
      </c>
      <c r="J2793" s="19">
        <v>3</v>
      </c>
      <c r="K2793" s="20">
        <f>ROUND(1+(SUMPRODUCT(INDEX(CachTinhDiem!$B$8:$E$11,MATCH($B2793,CachTinhDiem!$A$8:$A$11,0),0),$G2793:$J2793)-1)*9/4,1)</f>
        <v>4.8</v>
      </c>
      <c r="L2793" s="20">
        <f>ROUND(1+(INDEX(CachTinhDiem!$B$15:$E$20,MATCH($C2793,CachTinhDiem!$A$15:$A$20,0),MATCH($B2793,CachTinhDiem!$B$14:$E$14,0))-1)*9/4,1)</f>
        <v>10</v>
      </c>
      <c r="M2793" s="19">
        <f t="shared" si="43"/>
        <v>1</v>
      </c>
      <c r="N2793" s="23">
        <f>MAX(0,1-M2793*CachTinhDiem!$B$25)</f>
        <v>0.9</v>
      </c>
      <c r="O2793" s="20">
        <f>ROUND((CachTinhDiem!$B$23*K2793+CachTinhDiem!$B$24*L2793)*N2793,1)</f>
        <v>5.7</v>
      </c>
      <c r="P2793" s="19" t="s">
        <v>3227</v>
      </c>
    </row>
    <row r="2794" spans="1:16" ht="15" customHeight="1" x14ac:dyDescent="0.35">
      <c r="A2794" s="18" t="s">
        <v>641</v>
      </c>
      <c r="B2794" s="18" t="s">
        <v>3229</v>
      </c>
      <c r="C2794" s="18" t="s">
        <v>110</v>
      </c>
      <c r="D2794" s="19">
        <v>5</v>
      </c>
      <c r="E2794" s="19">
        <v>13</v>
      </c>
      <c r="F2794" s="19">
        <v>5</v>
      </c>
      <c r="G2794" s="19">
        <v>4</v>
      </c>
      <c r="H2794" s="19">
        <v>1</v>
      </c>
      <c r="I2794" s="19">
        <v>1</v>
      </c>
      <c r="J2794" s="19">
        <v>4</v>
      </c>
      <c r="K2794" s="20">
        <f>ROUND(1+(SUMPRODUCT(INDEX(CachTinhDiem!$B$8:$E$11,MATCH($B2794,CachTinhDiem!$A$8:$A$11,0),0),$G2794:$J2794)-1)*9/4,1)</f>
        <v>3.7</v>
      </c>
      <c r="L2794" s="20">
        <f>ROUND(1+(INDEX(CachTinhDiem!$B$15:$E$20,MATCH($C2794,CachTinhDiem!$A$15:$A$20,0),MATCH($B2794,CachTinhDiem!$B$14:$E$14,0))-1)*9/4,1)</f>
        <v>7.8</v>
      </c>
      <c r="M2794" s="19">
        <f t="shared" si="43"/>
        <v>0</v>
      </c>
      <c r="N2794" s="23">
        <f>MAX(0,1-M2794*CachTinhDiem!$B$25)</f>
        <v>1</v>
      </c>
      <c r="O2794" s="20">
        <f>ROUND((CachTinhDiem!$B$23*K2794+CachTinhDiem!$B$24*L2794)*N2794,1)</f>
        <v>4.9000000000000004</v>
      </c>
      <c r="P2794" s="19" t="s">
        <v>3227</v>
      </c>
    </row>
    <row r="2795" spans="1:16" ht="15" customHeight="1" x14ac:dyDescent="0.35">
      <c r="A2795" s="18" t="s">
        <v>1115</v>
      </c>
      <c r="B2795" s="18" t="s">
        <v>3226</v>
      </c>
      <c r="C2795" s="18" t="s">
        <v>115</v>
      </c>
      <c r="D2795" s="19">
        <v>9</v>
      </c>
      <c r="E2795" s="19">
        <v>25</v>
      </c>
      <c r="F2795" s="19">
        <v>19</v>
      </c>
      <c r="G2795" s="19">
        <v>3</v>
      </c>
      <c r="H2795" s="19">
        <v>2</v>
      </c>
      <c r="I2795" s="19">
        <v>4</v>
      </c>
      <c r="J2795" s="19">
        <v>4</v>
      </c>
      <c r="K2795" s="20">
        <f>ROUND(1+(SUMPRODUCT(INDEX(CachTinhDiem!$B$8:$E$11,MATCH($B2795,CachTinhDiem!$A$8:$A$11,0),0),$G2795:$J2795)-1)*9/4,1)</f>
        <v>6.4</v>
      </c>
      <c r="L2795" s="20">
        <f>ROUND(1+(INDEX(CachTinhDiem!$B$15:$E$20,MATCH($C2795,CachTinhDiem!$A$15:$A$20,0),MATCH($B2795,CachTinhDiem!$B$14:$E$14,0))-1)*9/4,1)</f>
        <v>10</v>
      </c>
      <c r="M2795" s="19">
        <f t="shared" si="43"/>
        <v>0</v>
      </c>
      <c r="N2795" s="23">
        <f>MAX(0,1-M2795*CachTinhDiem!$B$25)</f>
        <v>1</v>
      </c>
      <c r="O2795" s="20">
        <f>ROUND((CachTinhDiem!$B$23*K2795+CachTinhDiem!$B$24*L2795)*N2795,1)</f>
        <v>7.5</v>
      </c>
      <c r="P2795" s="19" t="s">
        <v>3227</v>
      </c>
    </row>
    <row r="2796" spans="1:16" ht="15" customHeight="1" x14ac:dyDescent="0.35">
      <c r="A2796" s="18" t="s">
        <v>1790</v>
      </c>
      <c r="B2796" s="18" t="s">
        <v>3228</v>
      </c>
      <c r="C2796" s="18" t="s">
        <v>150</v>
      </c>
      <c r="D2796" s="19">
        <v>13</v>
      </c>
      <c r="E2796" s="19">
        <v>30</v>
      </c>
      <c r="F2796" s="19">
        <v>31</v>
      </c>
      <c r="G2796" s="19">
        <v>3</v>
      </c>
      <c r="H2796" s="19">
        <v>3</v>
      </c>
      <c r="I2796" s="19">
        <v>4</v>
      </c>
      <c r="J2796" s="19">
        <v>2</v>
      </c>
      <c r="K2796" s="20">
        <f>ROUND(1+(SUMPRODUCT(INDEX(CachTinhDiem!$B$8:$E$11,MATCH($B2796,CachTinhDiem!$A$8:$A$11,0),0),$G2796:$J2796)-1)*9/4,1)</f>
        <v>4.5999999999999996</v>
      </c>
      <c r="L2796" s="20">
        <f>ROUND(1+(INDEX(CachTinhDiem!$B$15:$E$20,MATCH($C2796,CachTinhDiem!$A$15:$A$20,0),MATCH($B2796,CachTinhDiem!$B$14:$E$14,0))-1)*9/4,1)</f>
        <v>5.5</v>
      </c>
      <c r="M2796" s="19">
        <f t="shared" si="43"/>
        <v>1</v>
      </c>
      <c r="N2796" s="23">
        <f>MAX(0,1-M2796*CachTinhDiem!$B$25)</f>
        <v>0.9</v>
      </c>
      <c r="O2796" s="20">
        <f>ROUND((CachTinhDiem!$B$23*K2796+CachTinhDiem!$B$24*L2796)*N2796,1)</f>
        <v>4.4000000000000004</v>
      </c>
      <c r="P2796" s="19" t="s">
        <v>3227</v>
      </c>
    </row>
    <row r="2797" spans="1:16" ht="15" customHeight="1" x14ac:dyDescent="0.35">
      <c r="A2797" s="18" t="s">
        <v>2193</v>
      </c>
      <c r="B2797" s="18" t="s">
        <v>3228</v>
      </c>
      <c r="C2797" s="18" t="s">
        <v>138</v>
      </c>
      <c r="D2797" s="19">
        <v>23</v>
      </c>
      <c r="E2797" s="19">
        <v>40</v>
      </c>
      <c r="F2797" s="19">
        <v>19</v>
      </c>
      <c r="G2797" s="19">
        <v>2</v>
      </c>
      <c r="H2797" s="19">
        <v>5</v>
      </c>
      <c r="I2797" s="19">
        <v>5</v>
      </c>
      <c r="J2797" s="19">
        <v>3</v>
      </c>
      <c r="K2797" s="20">
        <f>ROUND(1+(SUMPRODUCT(INDEX(CachTinhDiem!$B$8:$E$11,MATCH($B2797,CachTinhDiem!$A$8:$A$11,0),0),$G2797:$J2797)-1)*9/4,1)</f>
        <v>7.3</v>
      </c>
      <c r="L2797" s="20">
        <f>ROUND(1+(INDEX(CachTinhDiem!$B$15:$E$20,MATCH($C2797,CachTinhDiem!$A$15:$A$20,0),MATCH($B2797,CachTinhDiem!$B$14:$E$14,0))-1)*9/4,1)</f>
        <v>1</v>
      </c>
      <c r="M2797" s="19">
        <f t="shared" si="43"/>
        <v>4</v>
      </c>
      <c r="N2797" s="23">
        <f>MAX(0,1-M2797*CachTinhDiem!$B$25)</f>
        <v>0.6</v>
      </c>
      <c r="O2797" s="20">
        <f>ROUND((CachTinhDiem!$B$23*K2797+CachTinhDiem!$B$24*L2797)*N2797,1)</f>
        <v>3.2</v>
      </c>
      <c r="P2797" s="19" t="s">
        <v>3225</v>
      </c>
    </row>
    <row r="2798" spans="1:16" ht="15" customHeight="1" x14ac:dyDescent="0.35">
      <c r="A2798" s="18" t="s">
        <v>1373</v>
      </c>
      <c r="B2798" s="18" t="s">
        <v>3224</v>
      </c>
      <c r="C2798" s="18" t="s">
        <v>103</v>
      </c>
      <c r="D2798" s="19">
        <v>5</v>
      </c>
      <c r="E2798" s="19">
        <v>19</v>
      </c>
      <c r="F2798" s="19">
        <v>12</v>
      </c>
      <c r="G2798" s="19">
        <v>4</v>
      </c>
      <c r="H2798" s="19">
        <v>1</v>
      </c>
      <c r="I2798" s="19">
        <v>2</v>
      </c>
      <c r="J2798" s="19">
        <v>5</v>
      </c>
      <c r="K2798" s="20">
        <f>ROUND(1+(SUMPRODUCT(INDEX(CachTinhDiem!$B$8:$E$11,MATCH($B2798,CachTinhDiem!$A$8:$A$11,0),0),$G2798:$J2798)-1)*9/4,1)</f>
        <v>4.4000000000000004</v>
      </c>
      <c r="L2798" s="20">
        <f>ROUND(1+(INDEX(CachTinhDiem!$B$15:$E$20,MATCH($C2798,CachTinhDiem!$A$15:$A$20,0),MATCH($B2798,CachTinhDiem!$B$14:$E$14,0))-1)*9/4,1)</f>
        <v>3.3</v>
      </c>
      <c r="M2798" s="19">
        <f t="shared" si="43"/>
        <v>0</v>
      </c>
      <c r="N2798" s="23">
        <f>MAX(0,1-M2798*CachTinhDiem!$B$25)</f>
        <v>1</v>
      </c>
      <c r="O2798" s="20">
        <f>ROUND((CachTinhDiem!$B$23*K2798+CachTinhDiem!$B$24*L2798)*N2798,1)</f>
        <v>4.0999999999999996</v>
      </c>
      <c r="P2798" s="19" t="s">
        <v>3227</v>
      </c>
    </row>
    <row r="2799" spans="1:16" ht="15" customHeight="1" x14ac:dyDescent="0.35">
      <c r="A2799" s="18" t="s">
        <v>546</v>
      </c>
      <c r="B2799" s="18" t="s">
        <v>3228</v>
      </c>
      <c r="C2799" s="18" t="s">
        <v>110</v>
      </c>
      <c r="D2799" s="19">
        <v>5</v>
      </c>
      <c r="E2799" s="19">
        <v>17</v>
      </c>
      <c r="F2799" s="19">
        <v>30</v>
      </c>
      <c r="G2799" s="19">
        <v>4</v>
      </c>
      <c r="H2799" s="19">
        <v>2</v>
      </c>
      <c r="I2799" s="19">
        <v>2</v>
      </c>
      <c r="J2799" s="19">
        <v>4</v>
      </c>
      <c r="K2799" s="20">
        <f>ROUND(1+(SUMPRODUCT(INDEX(CachTinhDiem!$B$8:$E$11,MATCH($B2799,CachTinhDiem!$A$8:$A$11,0),0),$G2799:$J2799)-1)*9/4,1)</f>
        <v>6</v>
      </c>
      <c r="L2799" s="20">
        <f>ROUND(1+(INDEX(CachTinhDiem!$B$15:$E$20,MATCH($C2799,CachTinhDiem!$A$15:$A$20,0),MATCH($B2799,CachTinhDiem!$B$14:$E$14,0))-1)*9/4,1)</f>
        <v>7.8</v>
      </c>
      <c r="M2799" s="19">
        <f t="shared" si="43"/>
        <v>13</v>
      </c>
      <c r="N2799" s="23">
        <f>MAX(0,1-M2799*CachTinhDiem!$B$25)</f>
        <v>0</v>
      </c>
      <c r="O2799" s="20">
        <f>ROUND((CachTinhDiem!$B$23*K2799+CachTinhDiem!$B$24*L2799)*N2799,1)</f>
        <v>0</v>
      </c>
      <c r="P2799" s="19" t="s">
        <v>3227</v>
      </c>
    </row>
    <row r="2800" spans="1:16" ht="15" customHeight="1" x14ac:dyDescent="0.35">
      <c r="A2800" s="18" t="s">
        <v>938</v>
      </c>
      <c r="B2800" s="18" t="s">
        <v>3228</v>
      </c>
      <c r="C2800" s="18" t="s">
        <v>110</v>
      </c>
      <c r="D2800" s="19">
        <v>5</v>
      </c>
      <c r="E2800" s="19">
        <v>16</v>
      </c>
      <c r="F2800" s="19">
        <v>29</v>
      </c>
      <c r="G2800" s="19">
        <v>4</v>
      </c>
      <c r="H2800" s="19">
        <v>2</v>
      </c>
      <c r="I2800" s="19">
        <v>1</v>
      </c>
      <c r="J2800" s="19">
        <v>3</v>
      </c>
      <c r="K2800" s="20">
        <f>ROUND(1+(SUMPRODUCT(INDEX(CachTinhDiem!$B$8:$E$11,MATCH($B2800,CachTinhDiem!$A$8:$A$11,0),0),$G2800:$J2800)-1)*9/4,1)</f>
        <v>4.2</v>
      </c>
      <c r="L2800" s="20">
        <f>ROUND(1+(INDEX(CachTinhDiem!$B$15:$E$20,MATCH($C2800,CachTinhDiem!$A$15:$A$20,0),MATCH($B2800,CachTinhDiem!$B$14:$E$14,0))-1)*9/4,1)</f>
        <v>7.8</v>
      </c>
      <c r="M2800" s="19">
        <f t="shared" si="43"/>
        <v>13</v>
      </c>
      <c r="N2800" s="23">
        <f>MAX(0,1-M2800*CachTinhDiem!$B$25)</f>
        <v>0</v>
      </c>
      <c r="O2800" s="20">
        <f>ROUND((CachTinhDiem!$B$23*K2800+CachTinhDiem!$B$24*L2800)*N2800,1)</f>
        <v>0</v>
      </c>
      <c r="P2800" s="19" t="s">
        <v>3227</v>
      </c>
    </row>
    <row r="2801" spans="1:16" ht="15" customHeight="1" x14ac:dyDescent="0.35">
      <c r="A2801" s="18" t="s">
        <v>605</v>
      </c>
      <c r="B2801" s="18" t="s">
        <v>3224</v>
      </c>
      <c r="C2801" s="18" t="s">
        <v>103</v>
      </c>
      <c r="D2801" s="19">
        <v>21</v>
      </c>
      <c r="E2801" s="19">
        <v>38</v>
      </c>
      <c r="F2801" s="19">
        <v>22</v>
      </c>
      <c r="G2801" s="19">
        <v>2</v>
      </c>
      <c r="H2801" s="19">
        <v>5</v>
      </c>
      <c r="I2801" s="19">
        <v>3</v>
      </c>
      <c r="J2801" s="19">
        <v>4</v>
      </c>
      <c r="K2801" s="20">
        <f>ROUND(1+(SUMPRODUCT(INDEX(CachTinhDiem!$B$8:$E$11,MATCH($B2801,CachTinhDiem!$A$8:$A$11,0),0),$G2801:$J2801)-1)*9/4,1)</f>
        <v>6.2</v>
      </c>
      <c r="L2801" s="20">
        <f>ROUND(1+(INDEX(CachTinhDiem!$B$15:$E$20,MATCH($C2801,CachTinhDiem!$A$15:$A$20,0),MATCH($B2801,CachTinhDiem!$B$14:$E$14,0))-1)*9/4,1)</f>
        <v>3.3</v>
      </c>
      <c r="M2801" s="19">
        <f t="shared" si="43"/>
        <v>0</v>
      </c>
      <c r="N2801" s="23">
        <f>MAX(0,1-M2801*CachTinhDiem!$B$25)</f>
        <v>1</v>
      </c>
      <c r="O2801" s="20">
        <f>ROUND((CachTinhDiem!$B$23*K2801+CachTinhDiem!$B$24*L2801)*N2801,1)</f>
        <v>5.3</v>
      </c>
      <c r="P2801" s="19" t="s">
        <v>3227</v>
      </c>
    </row>
    <row r="2802" spans="1:16" ht="15" customHeight="1" x14ac:dyDescent="0.35">
      <c r="A2802" s="18" t="s">
        <v>2301</v>
      </c>
      <c r="B2802" s="18" t="s">
        <v>3229</v>
      </c>
      <c r="C2802" s="18" t="s">
        <v>138</v>
      </c>
      <c r="D2802" s="19">
        <v>22</v>
      </c>
      <c r="E2802" s="19">
        <v>38</v>
      </c>
      <c r="F2802" s="19">
        <v>29</v>
      </c>
      <c r="G2802" s="19">
        <v>2</v>
      </c>
      <c r="H2802" s="19">
        <v>5</v>
      </c>
      <c r="I2802" s="19">
        <v>5</v>
      </c>
      <c r="J2802" s="19">
        <v>4</v>
      </c>
      <c r="K2802" s="20">
        <f>ROUND(1+(SUMPRODUCT(INDEX(CachTinhDiem!$B$8:$E$11,MATCH($B2802,CachTinhDiem!$A$8:$A$11,0),0),$G2802:$J2802)-1)*9/4,1)</f>
        <v>8.6999999999999993</v>
      </c>
      <c r="L2802" s="20">
        <f>ROUND(1+(INDEX(CachTinhDiem!$B$15:$E$20,MATCH($C2802,CachTinhDiem!$A$15:$A$20,0),MATCH($B2802,CachTinhDiem!$B$14:$E$14,0))-1)*9/4,1)</f>
        <v>7.8</v>
      </c>
      <c r="M2802" s="19">
        <f t="shared" si="43"/>
        <v>0</v>
      </c>
      <c r="N2802" s="23">
        <f>MAX(0,1-M2802*CachTinhDiem!$B$25)</f>
        <v>1</v>
      </c>
      <c r="O2802" s="20">
        <f>ROUND((CachTinhDiem!$B$23*K2802+CachTinhDiem!$B$24*L2802)*N2802,1)</f>
        <v>8.4</v>
      </c>
      <c r="P2802" s="19" t="s">
        <v>3227</v>
      </c>
    </row>
    <row r="2803" spans="1:16" ht="15" customHeight="1" x14ac:dyDescent="0.35">
      <c r="A2803" s="18" t="s">
        <v>1535</v>
      </c>
      <c r="B2803" s="18" t="s">
        <v>3226</v>
      </c>
      <c r="C2803" s="18" t="s">
        <v>90</v>
      </c>
      <c r="D2803" s="19">
        <v>15</v>
      </c>
      <c r="E2803" s="19">
        <v>35</v>
      </c>
      <c r="F2803" s="19">
        <v>28</v>
      </c>
      <c r="G2803" s="19">
        <v>2</v>
      </c>
      <c r="H2803" s="19">
        <v>2</v>
      </c>
      <c r="I2803" s="19">
        <v>2</v>
      </c>
      <c r="J2803" s="19">
        <v>3</v>
      </c>
      <c r="K2803" s="20">
        <f>ROUND(1+(SUMPRODUCT(INDEX(CachTinhDiem!$B$8:$E$11,MATCH($B2803,CachTinhDiem!$A$8:$A$11,0),0),$G2803:$J2803)-1)*9/4,1)</f>
        <v>3.7</v>
      </c>
      <c r="L2803" s="20">
        <f>ROUND(1+(INDEX(CachTinhDiem!$B$15:$E$20,MATCH($C2803,CachTinhDiem!$A$15:$A$20,0),MATCH($B2803,CachTinhDiem!$B$14:$E$14,0))-1)*9/4,1)</f>
        <v>7.8</v>
      </c>
      <c r="M2803" s="19">
        <f t="shared" si="43"/>
        <v>0</v>
      </c>
      <c r="N2803" s="23">
        <f>MAX(0,1-M2803*CachTinhDiem!$B$25)</f>
        <v>1</v>
      </c>
      <c r="O2803" s="20">
        <f>ROUND((CachTinhDiem!$B$23*K2803+CachTinhDiem!$B$24*L2803)*N2803,1)</f>
        <v>4.9000000000000004</v>
      </c>
      <c r="P2803" s="19" t="s">
        <v>3227</v>
      </c>
    </row>
    <row r="2804" spans="1:16" ht="15" customHeight="1" x14ac:dyDescent="0.35">
      <c r="A2804" s="18" t="s">
        <v>2490</v>
      </c>
      <c r="B2804" s="18" t="s">
        <v>3226</v>
      </c>
      <c r="C2804" s="18" t="s">
        <v>138</v>
      </c>
      <c r="D2804" s="19">
        <v>22</v>
      </c>
      <c r="E2804" s="19">
        <v>38</v>
      </c>
      <c r="F2804" s="19">
        <v>35</v>
      </c>
      <c r="G2804" s="19">
        <v>2</v>
      </c>
      <c r="H2804" s="19">
        <v>4</v>
      </c>
      <c r="I2804" s="19">
        <v>5</v>
      </c>
      <c r="J2804" s="19">
        <v>3</v>
      </c>
      <c r="K2804" s="20">
        <f>ROUND(1+(SUMPRODUCT(INDEX(CachTinhDiem!$B$8:$E$11,MATCH($B2804,CachTinhDiem!$A$8:$A$11,0),0),$G2804:$J2804)-1)*9/4,1)</f>
        <v>8.4</v>
      </c>
      <c r="L2804" s="20">
        <f>ROUND(1+(INDEX(CachTinhDiem!$B$15:$E$20,MATCH($C2804,CachTinhDiem!$A$15:$A$20,0),MATCH($B2804,CachTinhDiem!$B$14:$E$14,0))-1)*9/4,1)</f>
        <v>7.8</v>
      </c>
      <c r="M2804" s="19">
        <f t="shared" si="43"/>
        <v>0</v>
      </c>
      <c r="N2804" s="23">
        <f>MAX(0,1-M2804*CachTinhDiem!$B$25)</f>
        <v>1</v>
      </c>
      <c r="O2804" s="20">
        <f>ROUND((CachTinhDiem!$B$23*K2804+CachTinhDiem!$B$24*L2804)*N2804,1)</f>
        <v>8.1999999999999993</v>
      </c>
      <c r="P2804" s="19" t="s">
        <v>3227</v>
      </c>
    </row>
    <row r="2805" spans="1:16" ht="15" customHeight="1" x14ac:dyDescent="0.35">
      <c r="A2805" s="18" t="s">
        <v>2430</v>
      </c>
      <c r="B2805" s="18" t="s">
        <v>3228</v>
      </c>
      <c r="C2805" s="18" t="s">
        <v>110</v>
      </c>
      <c r="D2805" s="19">
        <v>24</v>
      </c>
      <c r="E2805" s="19">
        <v>39</v>
      </c>
      <c r="F2805" s="19">
        <v>36</v>
      </c>
      <c r="G2805" s="19">
        <v>1</v>
      </c>
      <c r="H2805" s="19">
        <v>5</v>
      </c>
      <c r="I2805" s="19">
        <v>2</v>
      </c>
      <c r="J2805" s="19">
        <v>3</v>
      </c>
      <c r="K2805" s="20">
        <f>ROUND(1+(SUMPRODUCT(INDEX(CachTinhDiem!$B$8:$E$11,MATCH($B2805,CachTinhDiem!$A$8:$A$11,0),0),$G2805:$J2805)-1)*9/4,1)</f>
        <v>6</v>
      </c>
      <c r="L2805" s="20">
        <f>ROUND(1+(INDEX(CachTinhDiem!$B$15:$E$20,MATCH($C2805,CachTinhDiem!$A$15:$A$20,0),MATCH($B2805,CachTinhDiem!$B$14:$E$14,0))-1)*9/4,1)</f>
        <v>7.8</v>
      </c>
      <c r="M2805" s="19">
        <f t="shared" si="43"/>
        <v>0</v>
      </c>
      <c r="N2805" s="23">
        <f>MAX(0,1-M2805*CachTinhDiem!$B$25)</f>
        <v>1</v>
      </c>
      <c r="O2805" s="20">
        <f>ROUND((CachTinhDiem!$B$23*K2805+CachTinhDiem!$B$24*L2805)*N2805,1)</f>
        <v>6.5</v>
      </c>
      <c r="P2805" s="19" t="s">
        <v>3227</v>
      </c>
    </row>
    <row r="2806" spans="1:16" ht="15" customHeight="1" x14ac:dyDescent="0.35">
      <c r="A2806" s="18" t="s">
        <v>2233</v>
      </c>
      <c r="B2806" s="18" t="s">
        <v>3224</v>
      </c>
      <c r="C2806" s="18" t="s">
        <v>150</v>
      </c>
      <c r="D2806" s="19">
        <v>25</v>
      </c>
      <c r="E2806" s="19">
        <v>39</v>
      </c>
      <c r="F2806" s="19">
        <v>12</v>
      </c>
      <c r="G2806" s="19">
        <v>1</v>
      </c>
      <c r="H2806" s="19">
        <v>5</v>
      </c>
      <c r="I2806" s="19">
        <v>3</v>
      </c>
      <c r="J2806" s="19">
        <v>3</v>
      </c>
      <c r="K2806" s="20">
        <f>ROUND(1+(SUMPRODUCT(INDEX(CachTinhDiem!$B$8:$E$11,MATCH($B2806,CachTinhDiem!$A$8:$A$11,0),0),$G2806:$J2806)-1)*9/4,1)</f>
        <v>5.5</v>
      </c>
      <c r="L2806" s="20">
        <f>ROUND(1+(INDEX(CachTinhDiem!$B$15:$E$20,MATCH($C2806,CachTinhDiem!$A$15:$A$20,0),MATCH($B2806,CachTinhDiem!$B$14:$E$14,0))-1)*9/4,1)</f>
        <v>3.3</v>
      </c>
      <c r="M2806" s="19">
        <f t="shared" si="43"/>
        <v>13</v>
      </c>
      <c r="N2806" s="23">
        <f>MAX(0,1-M2806*CachTinhDiem!$B$25)</f>
        <v>0</v>
      </c>
      <c r="O2806" s="20">
        <f>ROUND((CachTinhDiem!$B$23*K2806+CachTinhDiem!$B$24*L2806)*N2806,1)</f>
        <v>0</v>
      </c>
      <c r="P2806" s="19" t="s">
        <v>3225</v>
      </c>
    </row>
    <row r="2807" spans="1:16" ht="15" customHeight="1" x14ac:dyDescent="0.35">
      <c r="A2807" s="18" t="s">
        <v>1361</v>
      </c>
      <c r="B2807" s="18" t="s">
        <v>3226</v>
      </c>
      <c r="C2807" s="18" t="s">
        <v>90</v>
      </c>
      <c r="D2807" s="19">
        <v>5</v>
      </c>
      <c r="E2807" s="19">
        <v>13</v>
      </c>
      <c r="F2807" s="19">
        <v>18</v>
      </c>
      <c r="G2807" s="19">
        <v>4</v>
      </c>
      <c r="H2807" s="19">
        <v>1</v>
      </c>
      <c r="I2807" s="19">
        <v>2</v>
      </c>
      <c r="J2807" s="19">
        <v>2</v>
      </c>
      <c r="K2807" s="20">
        <f>ROUND(1+(SUMPRODUCT(INDEX(CachTinhDiem!$B$8:$E$11,MATCH($B2807,CachTinhDiem!$A$8:$A$11,0),0),$G2807:$J2807)-1)*9/4,1)</f>
        <v>2.6</v>
      </c>
      <c r="L2807" s="20">
        <f>ROUND(1+(INDEX(CachTinhDiem!$B$15:$E$20,MATCH($C2807,CachTinhDiem!$A$15:$A$20,0),MATCH($B2807,CachTinhDiem!$B$14:$E$14,0))-1)*9/4,1)</f>
        <v>7.8</v>
      </c>
      <c r="M2807" s="19">
        <f t="shared" si="43"/>
        <v>5</v>
      </c>
      <c r="N2807" s="23">
        <f>MAX(0,1-M2807*CachTinhDiem!$B$25)</f>
        <v>0.5</v>
      </c>
      <c r="O2807" s="20">
        <f>ROUND((CachTinhDiem!$B$23*K2807+CachTinhDiem!$B$24*L2807)*N2807,1)</f>
        <v>2.1</v>
      </c>
      <c r="P2807" s="19" t="s">
        <v>3227</v>
      </c>
    </row>
    <row r="2808" spans="1:16" ht="15" customHeight="1" x14ac:dyDescent="0.35">
      <c r="A2808" s="18" t="s">
        <v>1703</v>
      </c>
      <c r="B2808" s="18" t="s">
        <v>3226</v>
      </c>
      <c r="C2808" s="18" t="s">
        <v>103</v>
      </c>
      <c r="D2808" s="19">
        <v>13</v>
      </c>
      <c r="E2808" s="19">
        <v>35</v>
      </c>
      <c r="F2808" s="19">
        <v>28</v>
      </c>
      <c r="G2808" s="19">
        <v>2</v>
      </c>
      <c r="H2808" s="19">
        <v>4</v>
      </c>
      <c r="I2808" s="19">
        <v>3</v>
      </c>
      <c r="J2808" s="19">
        <v>4</v>
      </c>
      <c r="K2808" s="20">
        <f>ROUND(1+(SUMPRODUCT(INDEX(CachTinhDiem!$B$8:$E$11,MATCH($B2808,CachTinhDiem!$A$8:$A$11,0),0),$G2808:$J2808)-1)*9/4,1)</f>
        <v>6.6</v>
      </c>
      <c r="L2808" s="20">
        <f>ROUND(1+(INDEX(CachTinhDiem!$B$15:$E$20,MATCH($C2808,CachTinhDiem!$A$15:$A$20,0),MATCH($B2808,CachTinhDiem!$B$14:$E$14,0))-1)*9/4,1)</f>
        <v>3.3</v>
      </c>
      <c r="M2808" s="19">
        <f t="shared" si="43"/>
        <v>0</v>
      </c>
      <c r="N2808" s="23">
        <f>MAX(0,1-M2808*CachTinhDiem!$B$25)</f>
        <v>1</v>
      </c>
      <c r="O2808" s="20">
        <f>ROUND((CachTinhDiem!$B$23*K2808+CachTinhDiem!$B$24*L2808)*N2808,1)</f>
        <v>5.6</v>
      </c>
      <c r="P2808" s="19" t="s">
        <v>3227</v>
      </c>
    </row>
    <row r="2809" spans="1:16" ht="15" customHeight="1" x14ac:dyDescent="0.35">
      <c r="A2809" s="18" t="s">
        <v>1846</v>
      </c>
      <c r="B2809" s="18" t="s">
        <v>3228</v>
      </c>
      <c r="C2809" s="18" t="s">
        <v>138</v>
      </c>
      <c r="D2809" s="19">
        <v>14</v>
      </c>
      <c r="E2809" s="19">
        <v>31</v>
      </c>
      <c r="F2809" s="19">
        <v>26</v>
      </c>
      <c r="G2809" s="19">
        <v>2</v>
      </c>
      <c r="H2809" s="19">
        <v>3</v>
      </c>
      <c r="I2809" s="19">
        <v>5</v>
      </c>
      <c r="J2809" s="19">
        <v>3</v>
      </c>
      <c r="K2809" s="20">
        <f>ROUND(1+(SUMPRODUCT(INDEX(CachTinhDiem!$B$8:$E$11,MATCH($B2809,CachTinhDiem!$A$8:$A$11,0),0),$G2809:$J2809)-1)*9/4,1)</f>
        <v>6.4</v>
      </c>
      <c r="L2809" s="20">
        <f>ROUND(1+(INDEX(CachTinhDiem!$B$15:$E$20,MATCH($C2809,CachTinhDiem!$A$15:$A$20,0),MATCH($B2809,CachTinhDiem!$B$14:$E$14,0))-1)*9/4,1)</f>
        <v>1</v>
      </c>
      <c r="M2809" s="19">
        <f t="shared" si="43"/>
        <v>0</v>
      </c>
      <c r="N2809" s="23">
        <f>MAX(0,1-M2809*CachTinhDiem!$B$25)</f>
        <v>1</v>
      </c>
      <c r="O2809" s="20">
        <f>ROUND((CachTinhDiem!$B$23*K2809+CachTinhDiem!$B$24*L2809)*N2809,1)</f>
        <v>4.8</v>
      </c>
      <c r="P2809" s="19" t="s">
        <v>3225</v>
      </c>
    </row>
    <row r="2810" spans="1:16" ht="15" customHeight="1" x14ac:dyDescent="0.35">
      <c r="A2810" s="18" t="s">
        <v>2789</v>
      </c>
      <c r="B2810" s="18" t="s">
        <v>3224</v>
      </c>
      <c r="C2810" s="18" t="s">
        <v>115</v>
      </c>
      <c r="D2810" s="19">
        <v>15</v>
      </c>
      <c r="E2810" s="19">
        <v>35</v>
      </c>
      <c r="F2810" s="19">
        <v>22</v>
      </c>
      <c r="G2810" s="19">
        <v>2</v>
      </c>
      <c r="H2810" s="19">
        <v>1</v>
      </c>
      <c r="I2810" s="19">
        <v>5</v>
      </c>
      <c r="J2810" s="19">
        <v>3</v>
      </c>
      <c r="K2810" s="20">
        <f>ROUND(1+(SUMPRODUCT(INDEX(CachTinhDiem!$B$8:$E$11,MATCH($B2810,CachTinhDiem!$A$8:$A$11,0),0),$G2810:$J2810)-1)*9/4,1)</f>
        <v>6.4</v>
      </c>
      <c r="L2810" s="20">
        <f>ROUND(1+(INDEX(CachTinhDiem!$B$15:$E$20,MATCH($C2810,CachTinhDiem!$A$15:$A$20,0),MATCH($B2810,CachTinhDiem!$B$14:$E$14,0))-1)*9/4,1)</f>
        <v>7.8</v>
      </c>
      <c r="M2810" s="19">
        <f t="shared" si="43"/>
        <v>0</v>
      </c>
      <c r="N2810" s="23">
        <f>MAX(0,1-M2810*CachTinhDiem!$B$25)</f>
        <v>1</v>
      </c>
      <c r="O2810" s="20">
        <f>ROUND((CachTinhDiem!$B$23*K2810+CachTinhDiem!$B$24*L2810)*N2810,1)</f>
        <v>6.8</v>
      </c>
      <c r="P2810" s="19" t="s">
        <v>3227</v>
      </c>
    </row>
    <row r="2811" spans="1:16" ht="15" customHeight="1" x14ac:dyDescent="0.35">
      <c r="A2811" s="18" t="s">
        <v>391</v>
      </c>
      <c r="B2811" s="18" t="s">
        <v>3224</v>
      </c>
      <c r="C2811" s="18" t="s">
        <v>115</v>
      </c>
      <c r="D2811" s="19">
        <v>21</v>
      </c>
      <c r="E2811" s="19">
        <v>38</v>
      </c>
      <c r="F2811" s="19">
        <v>20</v>
      </c>
      <c r="G2811" s="19">
        <v>1</v>
      </c>
      <c r="H2811" s="19">
        <v>5</v>
      </c>
      <c r="I2811" s="19">
        <v>4</v>
      </c>
      <c r="J2811" s="19">
        <v>1</v>
      </c>
      <c r="K2811" s="20">
        <f>ROUND(1+(SUMPRODUCT(INDEX(CachTinhDiem!$B$8:$E$11,MATCH($B2811,CachTinhDiem!$A$8:$A$11,0),0),$G2811:$J2811)-1)*9/4,1)</f>
        <v>6.2</v>
      </c>
      <c r="L2811" s="20">
        <f>ROUND(1+(INDEX(CachTinhDiem!$B$15:$E$20,MATCH($C2811,CachTinhDiem!$A$15:$A$20,0),MATCH($B2811,CachTinhDiem!$B$14:$E$14,0))-1)*9/4,1)</f>
        <v>7.8</v>
      </c>
      <c r="M2811" s="19">
        <f t="shared" si="43"/>
        <v>1</v>
      </c>
      <c r="N2811" s="23">
        <f>MAX(0,1-M2811*CachTinhDiem!$B$25)</f>
        <v>0.9</v>
      </c>
      <c r="O2811" s="20">
        <f>ROUND((CachTinhDiem!$B$23*K2811+CachTinhDiem!$B$24*L2811)*N2811,1)</f>
        <v>6</v>
      </c>
      <c r="P2811" s="19" t="s">
        <v>3225</v>
      </c>
    </row>
    <row r="2812" spans="1:16" ht="15" customHeight="1" x14ac:dyDescent="0.35">
      <c r="A2812" s="18" t="s">
        <v>1018</v>
      </c>
      <c r="B2812" s="18" t="s">
        <v>3229</v>
      </c>
      <c r="C2812" s="18" t="s">
        <v>138</v>
      </c>
      <c r="D2812" s="19">
        <v>23</v>
      </c>
      <c r="E2812" s="19">
        <v>39</v>
      </c>
      <c r="F2812" s="19">
        <v>15</v>
      </c>
      <c r="G2812" s="19">
        <v>2</v>
      </c>
      <c r="H2812" s="19">
        <v>4</v>
      </c>
      <c r="I2812" s="19">
        <v>4</v>
      </c>
      <c r="J2812" s="19">
        <v>2</v>
      </c>
      <c r="K2812" s="20">
        <f>ROUND(1+(SUMPRODUCT(INDEX(CachTinhDiem!$B$8:$E$11,MATCH($B2812,CachTinhDiem!$A$8:$A$11,0),0),$G2812:$J2812)-1)*9/4,1)</f>
        <v>6</v>
      </c>
      <c r="L2812" s="20">
        <f>ROUND(1+(INDEX(CachTinhDiem!$B$15:$E$20,MATCH($C2812,CachTinhDiem!$A$15:$A$20,0),MATCH($B2812,CachTinhDiem!$B$14:$E$14,0))-1)*9/4,1)</f>
        <v>7.8</v>
      </c>
      <c r="M2812" s="19">
        <f t="shared" si="43"/>
        <v>8</v>
      </c>
      <c r="N2812" s="23">
        <f>MAX(0,1-M2812*CachTinhDiem!$B$25)</f>
        <v>0.19999999999999996</v>
      </c>
      <c r="O2812" s="20">
        <f>ROUND((CachTinhDiem!$B$23*K2812+CachTinhDiem!$B$24*L2812)*N2812,1)</f>
        <v>1.3</v>
      </c>
      <c r="P2812" s="19" t="s">
        <v>3227</v>
      </c>
    </row>
    <row r="2813" spans="1:16" ht="15" customHeight="1" x14ac:dyDescent="0.35">
      <c r="A2813" s="18" t="s">
        <v>1292</v>
      </c>
      <c r="B2813" s="18" t="s">
        <v>3229</v>
      </c>
      <c r="C2813" s="18" t="s">
        <v>90</v>
      </c>
      <c r="D2813" s="19">
        <v>5</v>
      </c>
      <c r="E2813" s="19">
        <v>17</v>
      </c>
      <c r="F2813" s="19">
        <v>37</v>
      </c>
      <c r="G2813" s="19">
        <v>4</v>
      </c>
      <c r="H2813" s="19">
        <v>1</v>
      </c>
      <c r="I2813" s="19">
        <v>3</v>
      </c>
      <c r="J2813" s="19">
        <v>2</v>
      </c>
      <c r="K2813" s="20">
        <f>ROUND(1+(SUMPRODUCT(INDEX(CachTinhDiem!$B$8:$E$11,MATCH($B2813,CachTinhDiem!$A$8:$A$11,0),0),$G2813:$J2813)-1)*9/4,1)</f>
        <v>3.7</v>
      </c>
      <c r="L2813" s="20">
        <f>ROUND(1+(INDEX(CachTinhDiem!$B$15:$E$20,MATCH($C2813,CachTinhDiem!$A$15:$A$20,0),MATCH($B2813,CachTinhDiem!$B$14:$E$14,0))-1)*9/4,1)</f>
        <v>7.8</v>
      </c>
      <c r="M2813" s="19">
        <f t="shared" si="43"/>
        <v>20</v>
      </c>
      <c r="N2813" s="23">
        <f>MAX(0,1-M2813*CachTinhDiem!$B$25)</f>
        <v>0</v>
      </c>
      <c r="O2813" s="20">
        <f>ROUND((CachTinhDiem!$B$23*K2813+CachTinhDiem!$B$24*L2813)*N2813,1)</f>
        <v>0</v>
      </c>
      <c r="P2813" s="19" t="s">
        <v>3225</v>
      </c>
    </row>
    <row r="2814" spans="1:16" ht="15" customHeight="1" x14ac:dyDescent="0.35">
      <c r="A2814" s="18" t="s">
        <v>1288</v>
      </c>
      <c r="B2814" s="18" t="s">
        <v>3229</v>
      </c>
      <c r="C2814" s="18" t="s">
        <v>90</v>
      </c>
      <c r="D2814" s="19">
        <v>5</v>
      </c>
      <c r="E2814" s="19">
        <v>12</v>
      </c>
      <c r="F2814" s="19">
        <v>28</v>
      </c>
      <c r="G2814" s="19">
        <v>4</v>
      </c>
      <c r="H2814" s="19">
        <v>2</v>
      </c>
      <c r="I2814" s="19">
        <v>1</v>
      </c>
      <c r="J2814" s="19">
        <v>2</v>
      </c>
      <c r="K2814" s="20">
        <f>ROUND(1+(SUMPRODUCT(INDEX(CachTinhDiem!$B$8:$E$11,MATCH($B2814,CachTinhDiem!$A$8:$A$11,0),0),$G2814:$J2814)-1)*9/4,1)</f>
        <v>3</v>
      </c>
      <c r="L2814" s="20">
        <f>ROUND(1+(INDEX(CachTinhDiem!$B$15:$E$20,MATCH($C2814,CachTinhDiem!$A$15:$A$20,0),MATCH($B2814,CachTinhDiem!$B$14:$E$14,0))-1)*9/4,1)</f>
        <v>7.8</v>
      </c>
      <c r="M2814" s="19">
        <f t="shared" si="43"/>
        <v>16</v>
      </c>
      <c r="N2814" s="23">
        <f>MAX(0,1-M2814*CachTinhDiem!$B$25)</f>
        <v>0</v>
      </c>
      <c r="O2814" s="20">
        <f>ROUND((CachTinhDiem!$B$23*K2814+CachTinhDiem!$B$24*L2814)*N2814,1)</f>
        <v>0</v>
      </c>
      <c r="P2814" s="19" t="s">
        <v>3225</v>
      </c>
    </row>
    <row r="2815" spans="1:16" ht="15" customHeight="1" x14ac:dyDescent="0.35">
      <c r="A2815" s="18" t="s">
        <v>1675</v>
      </c>
      <c r="B2815" s="18" t="s">
        <v>3229</v>
      </c>
      <c r="C2815" s="18" t="s">
        <v>138</v>
      </c>
      <c r="D2815" s="19">
        <v>5</v>
      </c>
      <c r="E2815" s="19">
        <v>10</v>
      </c>
      <c r="F2815" s="19">
        <v>27</v>
      </c>
      <c r="G2815" s="19">
        <v>4</v>
      </c>
      <c r="H2815" s="19">
        <v>2</v>
      </c>
      <c r="I2815" s="19">
        <v>5</v>
      </c>
      <c r="J2815" s="19">
        <v>2</v>
      </c>
      <c r="K2815" s="20">
        <f>ROUND(1+(SUMPRODUCT(INDEX(CachTinhDiem!$B$8:$E$11,MATCH($B2815,CachTinhDiem!$A$8:$A$11,0),0),$G2815:$J2815)-1)*9/4,1)</f>
        <v>5.7</v>
      </c>
      <c r="L2815" s="20">
        <f>ROUND(1+(INDEX(CachTinhDiem!$B$15:$E$20,MATCH($C2815,CachTinhDiem!$A$15:$A$20,0),MATCH($B2815,CachTinhDiem!$B$14:$E$14,0))-1)*9/4,1)</f>
        <v>7.8</v>
      </c>
      <c r="M2815" s="19">
        <f t="shared" si="43"/>
        <v>17</v>
      </c>
      <c r="N2815" s="23">
        <f>MAX(0,1-M2815*CachTinhDiem!$B$25)</f>
        <v>0</v>
      </c>
      <c r="O2815" s="20">
        <f>ROUND((CachTinhDiem!$B$23*K2815+CachTinhDiem!$B$24*L2815)*N2815,1)</f>
        <v>0</v>
      </c>
      <c r="P2815" s="19" t="s">
        <v>3227</v>
      </c>
    </row>
    <row r="2816" spans="1:16" ht="15" customHeight="1" x14ac:dyDescent="0.35">
      <c r="A2816" s="18" t="s">
        <v>569</v>
      </c>
      <c r="B2816" s="18" t="s">
        <v>3226</v>
      </c>
      <c r="C2816" s="18" t="s">
        <v>90</v>
      </c>
      <c r="D2816" s="19">
        <v>7</v>
      </c>
      <c r="E2816" s="19">
        <v>20</v>
      </c>
      <c r="F2816" s="19">
        <v>9</v>
      </c>
      <c r="G2816" s="19">
        <v>4</v>
      </c>
      <c r="H2816" s="19">
        <v>2</v>
      </c>
      <c r="I2816" s="19">
        <v>2</v>
      </c>
      <c r="J2816" s="19">
        <v>2</v>
      </c>
      <c r="K2816" s="20">
        <f>ROUND(1+(SUMPRODUCT(INDEX(CachTinhDiem!$B$8:$E$11,MATCH($B2816,CachTinhDiem!$A$8:$A$11,0),0),$G2816:$J2816)-1)*9/4,1)</f>
        <v>3.3</v>
      </c>
      <c r="L2816" s="20">
        <f>ROUND(1+(INDEX(CachTinhDiem!$B$15:$E$20,MATCH($C2816,CachTinhDiem!$A$15:$A$20,0),MATCH($B2816,CachTinhDiem!$B$14:$E$14,0))-1)*9/4,1)</f>
        <v>7.8</v>
      </c>
      <c r="M2816" s="19">
        <f t="shared" si="43"/>
        <v>0</v>
      </c>
      <c r="N2816" s="23">
        <f>MAX(0,1-M2816*CachTinhDiem!$B$25)</f>
        <v>1</v>
      </c>
      <c r="O2816" s="20">
        <f>ROUND((CachTinhDiem!$B$23*K2816+CachTinhDiem!$B$24*L2816)*N2816,1)</f>
        <v>4.7</v>
      </c>
      <c r="P2816" s="19" t="s">
        <v>3225</v>
      </c>
    </row>
    <row r="2817" spans="1:16" ht="15" customHeight="1" x14ac:dyDescent="0.35">
      <c r="A2817" s="18" t="s">
        <v>2941</v>
      </c>
      <c r="B2817" s="18" t="s">
        <v>3224</v>
      </c>
      <c r="C2817" s="18" t="s">
        <v>115</v>
      </c>
      <c r="D2817" s="19">
        <v>5</v>
      </c>
      <c r="E2817" s="19">
        <v>10</v>
      </c>
      <c r="F2817" s="19">
        <v>29</v>
      </c>
      <c r="G2817" s="19">
        <v>5</v>
      </c>
      <c r="H2817" s="19">
        <v>1</v>
      </c>
      <c r="I2817" s="19">
        <v>2</v>
      </c>
      <c r="J2817" s="19">
        <v>2</v>
      </c>
      <c r="K2817" s="20">
        <f>ROUND(1+(SUMPRODUCT(INDEX(CachTinhDiem!$B$8:$E$11,MATCH($B2817,CachTinhDiem!$A$8:$A$11,0),0),$G2817:$J2817)-1)*9/4,1)</f>
        <v>4.2</v>
      </c>
      <c r="L2817" s="20">
        <f>ROUND(1+(INDEX(CachTinhDiem!$B$15:$E$20,MATCH($C2817,CachTinhDiem!$A$15:$A$20,0),MATCH($B2817,CachTinhDiem!$B$14:$E$14,0))-1)*9/4,1)</f>
        <v>7.8</v>
      </c>
      <c r="M2817" s="19">
        <f t="shared" si="43"/>
        <v>19</v>
      </c>
      <c r="N2817" s="23">
        <f>MAX(0,1-M2817*CachTinhDiem!$B$25)</f>
        <v>0</v>
      </c>
      <c r="O2817" s="20">
        <f>ROUND((CachTinhDiem!$B$23*K2817+CachTinhDiem!$B$24*L2817)*N2817,1)</f>
        <v>0</v>
      </c>
      <c r="P2817" s="19" t="s">
        <v>3225</v>
      </c>
    </row>
    <row r="2818" spans="1:16" ht="15" customHeight="1" x14ac:dyDescent="0.35">
      <c r="A2818" s="18" t="s">
        <v>480</v>
      </c>
      <c r="B2818" s="18" t="s">
        <v>3228</v>
      </c>
      <c r="C2818" s="18" t="s">
        <v>103</v>
      </c>
      <c r="D2818" s="19">
        <v>5</v>
      </c>
      <c r="E2818" s="19">
        <v>14</v>
      </c>
      <c r="F2818" s="19">
        <v>38</v>
      </c>
      <c r="G2818" s="19">
        <v>4</v>
      </c>
      <c r="H2818" s="19">
        <v>1</v>
      </c>
      <c r="I2818" s="19">
        <v>2</v>
      </c>
      <c r="J2818" s="19">
        <v>4</v>
      </c>
      <c r="K2818" s="20">
        <f>ROUND(1+(SUMPRODUCT(INDEX(CachTinhDiem!$B$8:$E$11,MATCH($B2818,CachTinhDiem!$A$8:$A$11,0),0),$G2818:$J2818)-1)*9/4,1)</f>
        <v>5.5</v>
      </c>
      <c r="L2818" s="20">
        <f>ROUND(1+(INDEX(CachTinhDiem!$B$15:$E$20,MATCH($C2818,CachTinhDiem!$A$15:$A$20,0),MATCH($B2818,CachTinhDiem!$B$14:$E$14,0))-1)*9/4,1)</f>
        <v>10</v>
      </c>
      <c r="M2818" s="19">
        <f t="shared" ref="M2818:M2881" si="44">MAX(0,$D2818-$F2818,$F2818-$E2818)</f>
        <v>24</v>
      </c>
      <c r="N2818" s="23">
        <f>MAX(0,1-M2818*CachTinhDiem!$B$25)</f>
        <v>0</v>
      </c>
      <c r="O2818" s="20">
        <f>ROUND((CachTinhDiem!$B$23*K2818+CachTinhDiem!$B$24*L2818)*N2818,1)</f>
        <v>0</v>
      </c>
      <c r="P2818" s="19" t="s">
        <v>3227</v>
      </c>
    </row>
    <row r="2819" spans="1:16" ht="15" customHeight="1" x14ac:dyDescent="0.35">
      <c r="A2819" s="18" t="s">
        <v>748</v>
      </c>
      <c r="B2819" s="18" t="s">
        <v>3226</v>
      </c>
      <c r="C2819" s="18" t="s">
        <v>90</v>
      </c>
      <c r="D2819" s="19">
        <v>21</v>
      </c>
      <c r="E2819" s="19">
        <v>36</v>
      </c>
      <c r="F2819" s="19">
        <v>17</v>
      </c>
      <c r="G2819" s="19">
        <v>2</v>
      </c>
      <c r="H2819" s="19">
        <v>4</v>
      </c>
      <c r="I2819" s="19">
        <v>2</v>
      </c>
      <c r="J2819" s="19">
        <v>1</v>
      </c>
      <c r="K2819" s="20">
        <f>ROUND(1+(SUMPRODUCT(INDEX(CachTinhDiem!$B$8:$E$11,MATCH($B2819,CachTinhDiem!$A$8:$A$11,0),0),$G2819:$J2819)-1)*9/4,1)</f>
        <v>4.2</v>
      </c>
      <c r="L2819" s="20">
        <f>ROUND(1+(INDEX(CachTinhDiem!$B$15:$E$20,MATCH($C2819,CachTinhDiem!$A$15:$A$20,0),MATCH($B2819,CachTinhDiem!$B$14:$E$14,0))-1)*9/4,1)</f>
        <v>7.8</v>
      </c>
      <c r="M2819" s="19">
        <f t="shared" si="44"/>
        <v>4</v>
      </c>
      <c r="N2819" s="23">
        <f>MAX(0,1-M2819*CachTinhDiem!$B$25)</f>
        <v>0.6</v>
      </c>
      <c r="O2819" s="20">
        <f>ROUND((CachTinhDiem!$B$23*K2819+CachTinhDiem!$B$24*L2819)*N2819,1)</f>
        <v>3.2</v>
      </c>
      <c r="P2819" s="19" t="s">
        <v>3225</v>
      </c>
    </row>
    <row r="2820" spans="1:16" ht="15" customHeight="1" x14ac:dyDescent="0.35">
      <c r="A2820" s="18" t="s">
        <v>2466</v>
      </c>
      <c r="B2820" s="18" t="s">
        <v>3229</v>
      </c>
      <c r="C2820" s="18" t="s">
        <v>103</v>
      </c>
      <c r="D2820" s="19">
        <v>16</v>
      </c>
      <c r="E2820" s="19">
        <v>32</v>
      </c>
      <c r="F2820" s="19">
        <v>5</v>
      </c>
      <c r="G2820" s="19">
        <v>2</v>
      </c>
      <c r="H2820" s="19">
        <v>3</v>
      </c>
      <c r="I2820" s="19">
        <v>2</v>
      </c>
      <c r="J2820" s="19">
        <v>5</v>
      </c>
      <c r="K2820" s="20">
        <f>ROUND(1+(SUMPRODUCT(INDEX(CachTinhDiem!$B$8:$E$11,MATCH($B2820,CachTinhDiem!$A$8:$A$11,0),0),$G2820:$J2820)-1)*9/4,1)</f>
        <v>6</v>
      </c>
      <c r="L2820" s="20">
        <f>ROUND(1+(INDEX(CachTinhDiem!$B$15:$E$20,MATCH($C2820,CachTinhDiem!$A$15:$A$20,0),MATCH($B2820,CachTinhDiem!$B$14:$E$14,0))-1)*9/4,1)</f>
        <v>7.8</v>
      </c>
      <c r="M2820" s="19">
        <f t="shared" si="44"/>
        <v>11</v>
      </c>
      <c r="N2820" s="23">
        <f>MAX(0,1-M2820*CachTinhDiem!$B$25)</f>
        <v>0</v>
      </c>
      <c r="O2820" s="20">
        <f>ROUND((CachTinhDiem!$B$23*K2820+CachTinhDiem!$B$24*L2820)*N2820,1)</f>
        <v>0</v>
      </c>
      <c r="P2820" s="19" t="s">
        <v>3225</v>
      </c>
    </row>
    <row r="2821" spans="1:16" ht="15" customHeight="1" x14ac:dyDescent="0.35">
      <c r="A2821" s="18" t="s">
        <v>1613</v>
      </c>
      <c r="B2821" s="18" t="s">
        <v>3229</v>
      </c>
      <c r="C2821" s="18" t="s">
        <v>103</v>
      </c>
      <c r="D2821" s="19">
        <v>12</v>
      </c>
      <c r="E2821" s="19">
        <v>32</v>
      </c>
      <c r="F2821" s="19">
        <v>40</v>
      </c>
      <c r="G2821" s="19">
        <v>3</v>
      </c>
      <c r="H2821" s="19">
        <v>3</v>
      </c>
      <c r="I2821" s="19">
        <v>3</v>
      </c>
      <c r="J2821" s="19">
        <v>5</v>
      </c>
      <c r="K2821" s="20">
        <f>ROUND(1+(SUMPRODUCT(INDEX(CachTinhDiem!$B$8:$E$11,MATCH($B2821,CachTinhDiem!$A$8:$A$11,0),0),$G2821:$J2821)-1)*9/4,1)</f>
        <v>6.9</v>
      </c>
      <c r="L2821" s="20">
        <f>ROUND(1+(INDEX(CachTinhDiem!$B$15:$E$20,MATCH($C2821,CachTinhDiem!$A$15:$A$20,0),MATCH($B2821,CachTinhDiem!$B$14:$E$14,0))-1)*9/4,1)</f>
        <v>7.8</v>
      </c>
      <c r="M2821" s="19">
        <f t="shared" si="44"/>
        <v>8</v>
      </c>
      <c r="N2821" s="23">
        <f>MAX(0,1-M2821*CachTinhDiem!$B$25)</f>
        <v>0.19999999999999996</v>
      </c>
      <c r="O2821" s="20">
        <f>ROUND((CachTinhDiem!$B$23*K2821+CachTinhDiem!$B$24*L2821)*N2821,1)</f>
        <v>1.4</v>
      </c>
      <c r="P2821" s="19" t="s">
        <v>3227</v>
      </c>
    </row>
    <row r="2822" spans="1:16" ht="15" customHeight="1" x14ac:dyDescent="0.35">
      <c r="A2822" s="18" t="s">
        <v>2185</v>
      </c>
      <c r="B2822" s="18" t="s">
        <v>3228</v>
      </c>
      <c r="C2822" s="18" t="s">
        <v>150</v>
      </c>
      <c r="D2822" s="19">
        <v>24</v>
      </c>
      <c r="E2822" s="19">
        <v>38</v>
      </c>
      <c r="F2822" s="19">
        <v>28</v>
      </c>
      <c r="G2822" s="19">
        <v>2</v>
      </c>
      <c r="H2822" s="19">
        <v>5</v>
      </c>
      <c r="I2822" s="19">
        <v>3</v>
      </c>
      <c r="J2822" s="19">
        <v>4</v>
      </c>
      <c r="K2822" s="20">
        <f>ROUND(1+(SUMPRODUCT(INDEX(CachTinhDiem!$B$8:$E$11,MATCH($B2822,CachTinhDiem!$A$8:$A$11,0),0),$G2822:$J2822)-1)*9/4,1)</f>
        <v>7.8</v>
      </c>
      <c r="L2822" s="20">
        <f>ROUND(1+(INDEX(CachTinhDiem!$B$15:$E$20,MATCH($C2822,CachTinhDiem!$A$15:$A$20,0),MATCH($B2822,CachTinhDiem!$B$14:$E$14,0))-1)*9/4,1)</f>
        <v>5.5</v>
      </c>
      <c r="M2822" s="19">
        <f t="shared" si="44"/>
        <v>0</v>
      </c>
      <c r="N2822" s="23">
        <f>MAX(0,1-M2822*CachTinhDiem!$B$25)</f>
        <v>1</v>
      </c>
      <c r="O2822" s="20">
        <f>ROUND((CachTinhDiem!$B$23*K2822+CachTinhDiem!$B$24*L2822)*N2822,1)</f>
        <v>7.1</v>
      </c>
      <c r="P2822" s="19" t="s">
        <v>3227</v>
      </c>
    </row>
    <row r="2823" spans="1:16" ht="15" customHeight="1" x14ac:dyDescent="0.35">
      <c r="A2823" s="18" t="s">
        <v>287</v>
      </c>
      <c r="B2823" s="18" t="s">
        <v>3226</v>
      </c>
      <c r="C2823" s="18" t="s">
        <v>90</v>
      </c>
      <c r="D2823" s="19">
        <v>6</v>
      </c>
      <c r="E2823" s="19">
        <v>19</v>
      </c>
      <c r="F2823" s="19">
        <v>34</v>
      </c>
      <c r="G2823" s="19">
        <v>4</v>
      </c>
      <c r="H2823" s="19">
        <v>2</v>
      </c>
      <c r="I2823" s="19">
        <v>3</v>
      </c>
      <c r="J2823" s="19">
        <v>2</v>
      </c>
      <c r="K2823" s="20">
        <f>ROUND(1+(SUMPRODUCT(INDEX(CachTinhDiem!$B$8:$E$11,MATCH($B2823,CachTinhDiem!$A$8:$A$11,0),0),$G2823:$J2823)-1)*9/4,1)</f>
        <v>4.4000000000000004</v>
      </c>
      <c r="L2823" s="20">
        <f>ROUND(1+(INDEX(CachTinhDiem!$B$15:$E$20,MATCH($C2823,CachTinhDiem!$A$15:$A$20,0),MATCH($B2823,CachTinhDiem!$B$14:$E$14,0))-1)*9/4,1)</f>
        <v>7.8</v>
      </c>
      <c r="M2823" s="19">
        <f t="shared" si="44"/>
        <v>15</v>
      </c>
      <c r="N2823" s="23">
        <f>MAX(0,1-M2823*CachTinhDiem!$B$25)</f>
        <v>0</v>
      </c>
      <c r="O2823" s="20">
        <f>ROUND((CachTinhDiem!$B$23*K2823+CachTinhDiem!$B$24*L2823)*N2823,1)</f>
        <v>0</v>
      </c>
      <c r="P2823" s="19" t="s">
        <v>3227</v>
      </c>
    </row>
    <row r="2824" spans="1:16" ht="15" customHeight="1" x14ac:dyDescent="0.35">
      <c r="A2824" s="18" t="s">
        <v>1541</v>
      </c>
      <c r="B2824" s="18" t="s">
        <v>3229</v>
      </c>
      <c r="C2824" s="18" t="s">
        <v>115</v>
      </c>
      <c r="D2824" s="19">
        <v>25</v>
      </c>
      <c r="E2824" s="19">
        <v>38</v>
      </c>
      <c r="F2824" s="19">
        <v>14</v>
      </c>
      <c r="G2824" s="19">
        <v>2</v>
      </c>
      <c r="H2824" s="19">
        <v>5</v>
      </c>
      <c r="I2824" s="19">
        <v>4</v>
      </c>
      <c r="J2824" s="19">
        <v>3</v>
      </c>
      <c r="K2824" s="20">
        <f>ROUND(1+(SUMPRODUCT(INDEX(CachTinhDiem!$B$8:$E$11,MATCH($B2824,CachTinhDiem!$A$8:$A$11,0),0),$G2824:$J2824)-1)*9/4,1)</f>
        <v>7.3</v>
      </c>
      <c r="L2824" s="20">
        <f>ROUND(1+(INDEX(CachTinhDiem!$B$15:$E$20,MATCH($C2824,CachTinhDiem!$A$15:$A$20,0),MATCH($B2824,CachTinhDiem!$B$14:$E$14,0))-1)*9/4,1)</f>
        <v>10</v>
      </c>
      <c r="M2824" s="19">
        <f t="shared" si="44"/>
        <v>11</v>
      </c>
      <c r="N2824" s="23">
        <f>MAX(0,1-M2824*CachTinhDiem!$B$25)</f>
        <v>0</v>
      </c>
      <c r="O2824" s="20">
        <f>ROUND((CachTinhDiem!$B$23*K2824+CachTinhDiem!$B$24*L2824)*N2824,1)</f>
        <v>0</v>
      </c>
      <c r="P2824" s="19" t="s">
        <v>3227</v>
      </c>
    </row>
    <row r="2825" spans="1:16" ht="15" customHeight="1" x14ac:dyDescent="0.35">
      <c r="A2825" s="18" t="s">
        <v>601</v>
      </c>
      <c r="B2825" s="18" t="s">
        <v>3229</v>
      </c>
      <c r="C2825" s="18" t="s">
        <v>150</v>
      </c>
      <c r="D2825" s="19">
        <v>6</v>
      </c>
      <c r="E2825" s="19">
        <v>17</v>
      </c>
      <c r="F2825" s="19">
        <v>15</v>
      </c>
      <c r="G2825" s="19">
        <v>4</v>
      </c>
      <c r="H2825" s="19">
        <v>2</v>
      </c>
      <c r="I2825" s="19">
        <v>2</v>
      </c>
      <c r="J2825" s="19">
        <v>4</v>
      </c>
      <c r="K2825" s="20">
        <f>ROUND(1+(SUMPRODUCT(INDEX(CachTinhDiem!$B$8:$E$11,MATCH($B2825,CachTinhDiem!$A$8:$A$11,0),0),$G2825:$J2825)-1)*9/4,1)</f>
        <v>5.0999999999999996</v>
      </c>
      <c r="L2825" s="20">
        <f>ROUND(1+(INDEX(CachTinhDiem!$B$15:$E$20,MATCH($C2825,CachTinhDiem!$A$15:$A$20,0),MATCH($B2825,CachTinhDiem!$B$14:$E$14,0))-1)*9/4,1)</f>
        <v>7.8</v>
      </c>
      <c r="M2825" s="19">
        <f t="shared" si="44"/>
        <v>0</v>
      </c>
      <c r="N2825" s="23">
        <f>MAX(0,1-M2825*CachTinhDiem!$B$25)</f>
        <v>1</v>
      </c>
      <c r="O2825" s="20">
        <f>ROUND((CachTinhDiem!$B$23*K2825+CachTinhDiem!$B$24*L2825)*N2825,1)</f>
        <v>5.9</v>
      </c>
      <c r="P2825" s="19" t="s">
        <v>3227</v>
      </c>
    </row>
    <row r="2826" spans="1:16" ht="15" customHeight="1" x14ac:dyDescent="0.35">
      <c r="A2826" s="18" t="s">
        <v>1399</v>
      </c>
      <c r="B2826" s="18" t="s">
        <v>3228</v>
      </c>
      <c r="C2826" s="18" t="s">
        <v>115</v>
      </c>
      <c r="D2826" s="19">
        <v>10</v>
      </c>
      <c r="E2826" s="19">
        <v>25</v>
      </c>
      <c r="F2826" s="19">
        <v>13</v>
      </c>
      <c r="G2826" s="19">
        <v>3</v>
      </c>
      <c r="H2826" s="19">
        <v>2</v>
      </c>
      <c r="I2826" s="19">
        <v>3</v>
      </c>
      <c r="J2826" s="19">
        <v>3</v>
      </c>
      <c r="K2826" s="20">
        <f>ROUND(1+(SUMPRODUCT(INDEX(CachTinhDiem!$B$8:$E$11,MATCH($B2826,CachTinhDiem!$A$8:$A$11,0),0),$G2826:$J2826)-1)*9/4,1)</f>
        <v>5.0999999999999996</v>
      </c>
      <c r="L2826" s="20">
        <f>ROUND(1+(INDEX(CachTinhDiem!$B$15:$E$20,MATCH($C2826,CachTinhDiem!$A$15:$A$20,0),MATCH($B2826,CachTinhDiem!$B$14:$E$14,0))-1)*9/4,1)</f>
        <v>5.5</v>
      </c>
      <c r="M2826" s="19">
        <f t="shared" si="44"/>
        <v>0</v>
      </c>
      <c r="N2826" s="23">
        <f>MAX(0,1-M2826*CachTinhDiem!$B$25)</f>
        <v>1</v>
      </c>
      <c r="O2826" s="20">
        <f>ROUND((CachTinhDiem!$B$23*K2826+CachTinhDiem!$B$24*L2826)*N2826,1)</f>
        <v>5.2</v>
      </c>
      <c r="P2826" s="19" t="s">
        <v>3227</v>
      </c>
    </row>
    <row r="2827" spans="1:16" ht="15" customHeight="1" x14ac:dyDescent="0.35">
      <c r="A2827" s="18" t="s">
        <v>2456</v>
      </c>
      <c r="B2827" s="18" t="s">
        <v>3226</v>
      </c>
      <c r="C2827" s="18" t="s">
        <v>115</v>
      </c>
      <c r="D2827" s="19">
        <v>19</v>
      </c>
      <c r="E2827" s="19">
        <v>36</v>
      </c>
      <c r="F2827" s="19">
        <v>36</v>
      </c>
      <c r="G2827" s="19">
        <v>2</v>
      </c>
      <c r="H2827" s="19">
        <v>5</v>
      </c>
      <c r="I2827" s="19">
        <v>3</v>
      </c>
      <c r="J2827" s="19">
        <v>4</v>
      </c>
      <c r="K2827" s="20">
        <f>ROUND(1+(SUMPRODUCT(INDEX(CachTinhDiem!$B$8:$E$11,MATCH($B2827,CachTinhDiem!$A$8:$A$11,0),0),$G2827:$J2827)-1)*9/4,1)</f>
        <v>7.3</v>
      </c>
      <c r="L2827" s="20">
        <f>ROUND(1+(INDEX(CachTinhDiem!$B$15:$E$20,MATCH($C2827,CachTinhDiem!$A$15:$A$20,0),MATCH($B2827,CachTinhDiem!$B$14:$E$14,0))-1)*9/4,1)</f>
        <v>10</v>
      </c>
      <c r="M2827" s="19">
        <f t="shared" si="44"/>
        <v>0</v>
      </c>
      <c r="N2827" s="23">
        <f>MAX(0,1-M2827*CachTinhDiem!$B$25)</f>
        <v>1</v>
      </c>
      <c r="O2827" s="20">
        <f>ROUND((CachTinhDiem!$B$23*K2827+CachTinhDiem!$B$24*L2827)*N2827,1)</f>
        <v>8.1</v>
      </c>
      <c r="P2827" s="19" t="s">
        <v>3227</v>
      </c>
    </row>
    <row r="2828" spans="1:16" ht="15" customHeight="1" x14ac:dyDescent="0.35">
      <c r="A2828" s="18" t="s">
        <v>2905</v>
      </c>
      <c r="B2828" s="18" t="s">
        <v>3226</v>
      </c>
      <c r="C2828" s="18" t="s">
        <v>103</v>
      </c>
      <c r="D2828" s="19">
        <v>8</v>
      </c>
      <c r="E2828" s="19">
        <v>35</v>
      </c>
      <c r="F2828" s="19">
        <v>22</v>
      </c>
      <c r="G2828" s="19">
        <v>4</v>
      </c>
      <c r="H2828" s="19">
        <v>1</v>
      </c>
      <c r="I2828" s="19">
        <v>3</v>
      </c>
      <c r="J2828" s="19">
        <v>4</v>
      </c>
      <c r="K2828" s="20">
        <f>ROUND(1+(SUMPRODUCT(INDEX(CachTinhDiem!$B$8:$E$11,MATCH($B2828,CachTinhDiem!$A$8:$A$11,0),0),$G2828:$J2828)-1)*9/4,1)</f>
        <v>4.5999999999999996</v>
      </c>
      <c r="L2828" s="20">
        <f>ROUND(1+(INDEX(CachTinhDiem!$B$15:$E$20,MATCH($C2828,CachTinhDiem!$A$15:$A$20,0),MATCH($B2828,CachTinhDiem!$B$14:$E$14,0))-1)*9/4,1)</f>
        <v>3.3</v>
      </c>
      <c r="M2828" s="19">
        <f t="shared" si="44"/>
        <v>0</v>
      </c>
      <c r="N2828" s="23">
        <f>MAX(0,1-M2828*CachTinhDiem!$B$25)</f>
        <v>1</v>
      </c>
      <c r="O2828" s="20">
        <f>ROUND((CachTinhDiem!$B$23*K2828+CachTinhDiem!$B$24*L2828)*N2828,1)</f>
        <v>4.2</v>
      </c>
      <c r="P2828" s="19" t="s">
        <v>3227</v>
      </c>
    </row>
    <row r="2829" spans="1:16" ht="15" customHeight="1" x14ac:dyDescent="0.35">
      <c r="A2829" s="18" t="s">
        <v>2535</v>
      </c>
      <c r="B2829" s="18" t="s">
        <v>3226</v>
      </c>
      <c r="C2829" s="18" t="s">
        <v>103</v>
      </c>
      <c r="D2829" s="19">
        <v>7</v>
      </c>
      <c r="E2829" s="19">
        <v>34</v>
      </c>
      <c r="F2829" s="19">
        <v>15</v>
      </c>
      <c r="G2829" s="19">
        <v>4</v>
      </c>
      <c r="H2829" s="19">
        <v>1</v>
      </c>
      <c r="I2829" s="19">
        <v>4</v>
      </c>
      <c r="J2829" s="19">
        <v>5</v>
      </c>
      <c r="K2829" s="20">
        <f>ROUND(1+(SUMPRODUCT(INDEX(CachTinhDiem!$B$8:$E$11,MATCH($B2829,CachTinhDiem!$A$8:$A$11,0),0),$G2829:$J2829)-1)*9/4,1)</f>
        <v>6.2</v>
      </c>
      <c r="L2829" s="20">
        <f>ROUND(1+(INDEX(CachTinhDiem!$B$15:$E$20,MATCH($C2829,CachTinhDiem!$A$15:$A$20,0),MATCH($B2829,CachTinhDiem!$B$14:$E$14,0))-1)*9/4,1)</f>
        <v>3.3</v>
      </c>
      <c r="M2829" s="19">
        <f t="shared" si="44"/>
        <v>0</v>
      </c>
      <c r="N2829" s="23">
        <f>MAX(0,1-M2829*CachTinhDiem!$B$25)</f>
        <v>1</v>
      </c>
      <c r="O2829" s="20">
        <f>ROUND((CachTinhDiem!$B$23*K2829+CachTinhDiem!$B$24*L2829)*N2829,1)</f>
        <v>5.3</v>
      </c>
      <c r="P2829" s="19" t="s">
        <v>3225</v>
      </c>
    </row>
    <row r="2830" spans="1:16" ht="15" customHeight="1" x14ac:dyDescent="0.35">
      <c r="A2830" s="18" t="s">
        <v>2440</v>
      </c>
      <c r="B2830" s="18" t="s">
        <v>3229</v>
      </c>
      <c r="C2830" s="18" t="s">
        <v>103</v>
      </c>
      <c r="D2830" s="19">
        <v>12</v>
      </c>
      <c r="E2830" s="19">
        <v>28</v>
      </c>
      <c r="F2830" s="19">
        <v>19</v>
      </c>
      <c r="G2830" s="19">
        <v>4</v>
      </c>
      <c r="H2830" s="19">
        <v>2</v>
      </c>
      <c r="I2830" s="19">
        <v>2</v>
      </c>
      <c r="J2830" s="19">
        <v>5</v>
      </c>
      <c r="K2830" s="20">
        <f>ROUND(1+(SUMPRODUCT(INDEX(CachTinhDiem!$B$8:$E$11,MATCH($B2830,CachTinhDiem!$A$8:$A$11,0),0),$G2830:$J2830)-1)*9/4,1)</f>
        <v>5.7</v>
      </c>
      <c r="L2830" s="20">
        <f>ROUND(1+(INDEX(CachTinhDiem!$B$15:$E$20,MATCH($C2830,CachTinhDiem!$A$15:$A$20,0),MATCH($B2830,CachTinhDiem!$B$14:$E$14,0))-1)*9/4,1)</f>
        <v>7.8</v>
      </c>
      <c r="M2830" s="19">
        <f t="shared" si="44"/>
        <v>0</v>
      </c>
      <c r="N2830" s="23">
        <f>MAX(0,1-M2830*CachTinhDiem!$B$25)</f>
        <v>1</v>
      </c>
      <c r="O2830" s="20">
        <f>ROUND((CachTinhDiem!$B$23*K2830+CachTinhDiem!$B$24*L2830)*N2830,1)</f>
        <v>6.3</v>
      </c>
      <c r="P2830" s="19" t="s">
        <v>3227</v>
      </c>
    </row>
    <row r="2831" spans="1:16" ht="15" customHeight="1" x14ac:dyDescent="0.35">
      <c r="A2831" s="18" t="s">
        <v>1551</v>
      </c>
      <c r="B2831" s="18" t="s">
        <v>3224</v>
      </c>
      <c r="C2831" s="18" t="s">
        <v>103</v>
      </c>
      <c r="D2831" s="19">
        <v>5</v>
      </c>
      <c r="E2831" s="19">
        <v>15</v>
      </c>
      <c r="F2831" s="19">
        <v>31</v>
      </c>
      <c r="G2831" s="19">
        <v>4</v>
      </c>
      <c r="H2831" s="19">
        <v>1</v>
      </c>
      <c r="I2831" s="19">
        <v>2</v>
      </c>
      <c r="J2831" s="19">
        <v>3</v>
      </c>
      <c r="K2831" s="20">
        <f>ROUND(1+(SUMPRODUCT(INDEX(CachTinhDiem!$B$8:$E$11,MATCH($B2831,CachTinhDiem!$A$8:$A$11,0),0),$G2831:$J2831)-1)*9/4,1)</f>
        <v>3.9</v>
      </c>
      <c r="L2831" s="20">
        <f>ROUND(1+(INDEX(CachTinhDiem!$B$15:$E$20,MATCH($C2831,CachTinhDiem!$A$15:$A$20,0),MATCH($B2831,CachTinhDiem!$B$14:$E$14,0))-1)*9/4,1)</f>
        <v>3.3</v>
      </c>
      <c r="M2831" s="19">
        <f t="shared" si="44"/>
        <v>16</v>
      </c>
      <c r="N2831" s="23">
        <f>MAX(0,1-M2831*CachTinhDiem!$B$25)</f>
        <v>0</v>
      </c>
      <c r="O2831" s="20">
        <f>ROUND((CachTinhDiem!$B$23*K2831+CachTinhDiem!$B$24*L2831)*N2831,1)</f>
        <v>0</v>
      </c>
      <c r="P2831" s="19" t="s">
        <v>3225</v>
      </c>
    </row>
    <row r="2832" spans="1:16" ht="15" customHeight="1" x14ac:dyDescent="0.35">
      <c r="A2832" s="18" t="s">
        <v>2360</v>
      </c>
      <c r="B2832" s="18" t="s">
        <v>3229</v>
      </c>
      <c r="C2832" s="18" t="s">
        <v>103</v>
      </c>
      <c r="D2832" s="19">
        <v>21</v>
      </c>
      <c r="E2832" s="19">
        <v>38</v>
      </c>
      <c r="F2832" s="19">
        <v>6</v>
      </c>
      <c r="G2832" s="19">
        <v>1</v>
      </c>
      <c r="H2832" s="19">
        <v>5</v>
      </c>
      <c r="I2832" s="19">
        <v>2</v>
      </c>
      <c r="J2832" s="19">
        <v>3</v>
      </c>
      <c r="K2832" s="20">
        <f>ROUND(1+(SUMPRODUCT(INDEX(CachTinhDiem!$B$8:$E$11,MATCH($B2832,CachTinhDiem!$A$8:$A$11,0),0),$G2832:$J2832)-1)*9/4,1)</f>
        <v>5.7</v>
      </c>
      <c r="L2832" s="20">
        <f>ROUND(1+(INDEX(CachTinhDiem!$B$15:$E$20,MATCH($C2832,CachTinhDiem!$A$15:$A$20,0),MATCH($B2832,CachTinhDiem!$B$14:$E$14,0))-1)*9/4,1)</f>
        <v>7.8</v>
      </c>
      <c r="M2832" s="19">
        <f t="shared" si="44"/>
        <v>15</v>
      </c>
      <c r="N2832" s="23">
        <f>MAX(0,1-M2832*CachTinhDiem!$B$25)</f>
        <v>0</v>
      </c>
      <c r="O2832" s="20">
        <f>ROUND((CachTinhDiem!$B$23*K2832+CachTinhDiem!$B$24*L2832)*N2832,1)</f>
        <v>0</v>
      </c>
      <c r="P2832" s="19" t="s">
        <v>3227</v>
      </c>
    </row>
    <row r="2833" spans="1:16" ht="15" customHeight="1" x14ac:dyDescent="0.35">
      <c r="A2833" s="18" t="s">
        <v>314</v>
      </c>
      <c r="B2833" s="18" t="s">
        <v>3228</v>
      </c>
      <c r="C2833" s="18" t="s">
        <v>90</v>
      </c>
      <c r="D2833" s="19">
        <v>8</v>
      </c>
      <c r="E2833" s="19">
        <v>22</v>
      </c>
      <c r="F2833" s="19">
        <v>26</v>
      </c>
      <c r="G2833" s="19">
        <v>4</v>
      </c>
      <c r="H2833" s="19">
        <v>3</v>
      </c>
      <c r="I2833" s="19">
        <v>3</v>
      </c>
      <c r="J2833" s="19">
        <v>2</v>
      </c>
      <c r="K2833" s="20">
        <f>ROUND(1+(SUMPRODUCT(INDEX(CachTinhDiem!$B$8:$E$11,MATCH($B2833,CachTinhDiem!$A$8:$A$11,0),0),$G2833:$J2833)-1)*9/4,1)</f>
        <v>4.2</v>
      </c>
      <c r="L2833" s="20">
        <f>ROUND(1+(INDEX(CachTinhDiem!$B$15:$E$20,MATCH($C2833,CachTinhDiem!$A$15:$A$20,0),MATCH($B2833,CachTinhDiem!$B$14:$E$14,0))-1)*9/4,1)</f>
        <v>3.3</v>
      </c>
      <c r="M2833" s="19">
        <f t="shared" si="44"/>
        <v>4</v>
      </c>
      <c r="N2833" s="23">
        <f>MAX(0,1-M2833*CachTinhDiem!$B$25)</f>
        <v>0.6</v>
      </c>
      <c r="O2833" s="20">
        <f>ROUND((CachTinhDiem!$B$23*K2833+CachTinhDiem!$B$24*L2833)*N2833,1)</f>
        <v>2.4</v>
      </c>
      <c r="P2833" s="19" t="s">
        <v>3227</v>
      </c>
    </row>
    <row r="2834" spans="1:16" ht="15" customHeight="1" x14ac:dyDescent="0.35">
      <c r="A2834" s="18" t="s">
        <v>3083</v>
      </c>
      <c r="B2834" s="18" t="s">
        <v>3226</v>
      </c>
      <c r="C2834" s="18" t="s">
        <v>110</v>
      </c>
      <c r="D2834" s="19">
        <v>22</v>
      </c>
      <c r="E2834" s="19">
        <v>40</v>
      </c>
      <c r="F2834" s="19">
        <v>17</v>
      </c>
      <c r="G2834" s="19">
        <v>1</v>
      </c>
      <c r="H2834" s="19">
        <v>3</v>
      </c>
      <c r="I2834" s="19">
        <v>3</v>
      </c>
      <c r="J2834" s="19">
        <v>3</v>
      </c>
      <c r="K2834" s="20">
        <f>ROUND(1+(SUMPRODUCT(INDEX(CachTinhDiem!$B$8:$E$11,MATCH($B2834,CachTinhDiem!$A$8:$A$11,0),0),$G2834:$J2834)-1)*9/4,1)</f>
        <v>5.5</v>
      </c>
      <c r="L2834" s="20">
        <f>ROUND(1+(INDEX(CachTinhDiem!$B$15:$E$20,MATCH($C2834,CachTinhDiem!$A$15:$A$20,0),MATCH($B2834,CachTinhDiem!$B$14:$E$14,0))-1)*9/4,1)</f>
        <v>5.5</v>
      </c>
      <c r="M2834" s="19">
        <f t="shared" si="44"/>
        <v>5</v>
      </c>
      <c r="N2834" s="23">
        <f>MAX(0,1-M2834*CachTinhDiem!$B$25)</f>
        <v>0.5</v>
      </c>
      <c r="O2834" s="20">
        <f>ROUND((CachTinhDiem!$B$23*K2834+CachTinhDiem!$B$24*L2834)*N2834,1)</f>
        <v>2.8</v>
      </c>
      <c r="P2834" s="19" t="s">
        <v>3227</v>
      </c>
    </row>
    <row r="2835" spans="1:16" ht="15" customHeight="1" x14ac:dyDescent="0.35">
      <c r="A2835" s="18" t="s">
        <v>2170</v>
      </c>
      <c r="B2835" s="18" t="s">
        <v>3229</v>
      </c>
      <c r="C2835" s="18" t="s">
        <v>103</v>
      </c>
      <c r="D2835" s="19">
        <v>13</v>
      </c>
      <c r="E2835" s="19">
        <v>33</v>
      </c>
      <c r="F2835" s="19">
        <v>36</v>
      </c>
      <c r="G2835" s="19">
        <v>4</v>
      </c>
      <c r="H2835" s="19">
        <v>2</v>
      </c>
      <c r="I2835" s="19">
        <v>3</v>
      </c>
      <c r="J2835" s="19">
        <v>4</v>
      </c>
      <c r="K2835" s="20">
        <f>ROUND(1+(SUMPRODUCT(INDEX(CachTinhDiem!$B$8:$E$11,MATCH($B2835,CachTinhDiem!$A$8:$A$11,0),0),$G2835:$J2835)-1)*9/4,1)</f>
        <v>5.7</v>
      </c>
      <c r="L2835" s="20">
        <f>ROUND(1+(INDEX(CachTinhDiem!$B$15:$E$20,MATCH($C2835,CachTinhDiem!$A$15:$A$20,0),MATCH($B2835,CachTinhDiem!$B$14:$E$14,0))-1)*9/4,1)</f>
        <v>7.8</v>
      </c>
      <c r="M2835" s="19">
        <f t="shared" si="44"/>
        <v>3</v>
      </c>
      <c r="N2835" s="23">
        <f>MAX(0,1-M2835*CachTinhDiem!$B$25)</f>
        <v>0.7</v>
      </c>
      <c r="O2835" s="20">
        <f>ROUND((CachTinhDiem!$B$23*K2835+CachTinhDiem!$B$24*L2835)*N2835,1)</f>
        <v>4.4000000000000004</v>
      </c>
      <c r="P2835" s="19" t="s">
        <v>3227</v>
      </c>
    </row>
    <row r="2836" spans="1:16" ht="15" customHeight="1" x14ac:dyDescent="0.35">
      <c r="A2836" s="18" t="s">
        <v>1701</v>
      </c>
      <c r="B2836" s="18" t="s">
        <v>3226</v>
      </c>
      <c r="C2836" s="18" t="s">
        <v>103</v>
      </c>
      <c r="D2836" s="19">
        <v>15</v>
      </c>
      <c r="E2836" s="19">
        <v>34</v>
      </c>
      <c r="F2836" s="19">
        <v>17</v>
      </c>
      <c r="G2836" s="19">
        <v>2</v>
      </c>
      <c r="H2836" s="19">
        <v>5</v>
      </c>
      <c r="I2836" s="19">
        <v>3</v>
      </c>
      <c r="J2836" s="19">
        <v>4</v>
      </c>
      <c r="K2836" s="20">
        <f>ROUND(1+(SUMPRODUCT(INDEX(CachTinhDiem!$B$8:$E$11,MATCH($B2836,CachTinhDiem!$A$8:$A$11,0),0),$G2836:$J2836)-1)*9/4,1)</f>
        <v>7.3</v>
      </c>
      <c r="L2836" s="20">
        <f>ROUND(1+(INDEX(CachTinhDiem!$B$15:$E$20,MATCH($C2836,CachTinhDiem!$A$15:$A$20,0),MATCH($B2836,CachTinhDiem!$B$14:$E$14,0))-1)*9/4,1)</f>
        <v>3.3</v>
      </c>
      <c r="M2836" s="19">
        <f t="shared" si="44"/>
        <v>0</v>
      </c>
      <c r="N2836" s="23">
        <f>MAX(0,1-M2836*CachTinhDiem!$B$25)</f>
        <v>1</v>
      </c>
      <c r="O2836" s="20">
        <f>ROUND((CachTinhDiem!$B$23*K2836+CachTinhDiem!$B$24*L2836)*N2836,1)</f>
        <v>6.1</v>
      </c>
      <c r="P2836" s="19" t="s">
        <v>3227</v>
      </c>
    </row>
    <row r="2837" spans="1:16" ht="15" customHeight="1" x14ac:dyDescent="0.35">
      <c r="A2837" s="18" t="s">
        <v>1016</v>
      </c>
      <c r="B2837" s="18" t="s">
        <v>3226</v>
      </c>
      <c r="C2837" s="18" t="s">
        <v>150</v>
      </c>
      <c r="D2837" s="19">
        <v>23</v>
      </c>
      <c r="E2837" s="19">
        <v>37</v>
      </c>
      <c r="F2837" s="19">
        <v>29</v>
      </c>
      <c r="G2837" s="19">
        <v>1</v>
      </c>
      <c r="H2837" s="19">
        <v>5</v>
      </c>
      <c r="I2837" s="19">
        <v>2</v>
      </c>
      <c r="J2837" s="19">
        <v>4</v>
      </c>
      <c r="K2837" s="20">
        <f>ROUND(1+(SUMPRODUCT(INDEX(CachTinhDiem!$B$8:$E$11,MATCH($B2837,CachTinhDiem!$A$8:$A$11,0),0),$G2837:$J2837)-1)*9/4,1)</f>
        <v>6.2</v>
      </c>
      <c r="L2837" s="20">
        <f>ROUND(1+(INDEX(CachTinhDiem!$B$15:$E$20,MATCH($C2837,CachTinhDiem!$A$15:$A$20,0),MATCH($B2837,CachTinhDiem!$B$14:$E$14,0))-1)*9/4,1)</f>
        <v>10</v>
      </c>
      <c r="M2837" s="19">
        <f t="shared" si="44"/>
        <v>0</v>
      </c>
      <c r="N2837" s="23">
        <f>MAX(0,1-M2837*CachTinhDiem!$B$25)</f>
        <v>1</v>
      </c>
      <c r="O2837" s="20">
        <f>ROUND((CachTinhDiem!$B$23*K2837+CachTinhDiem!$B$24*L2837)*N2837,1)</f>
        <v>7.3</v>
      </c>
      <c r="P2837" s="19" t="s">
        <v>3227</v>
      </c>
    </row>
    <row r="2838" spans="1:16" ht="15" customHeight="1" x14ac:dyDescent="0.35">
      <c r="A2838" s="18" t="s">
        <v>1834</v>
      </c>
      <c r="B2838" s="18" t="s">
        <v>3224</v>
      </c>
      <c r="C2838" s="18" t="s">
        <v>150</v>
      </c>
      <c r="D2838" s="19">
        <v>11</v>
      </c>
      <c r="E2838" s="19">
        <v>29</v>
      </c>
      <c r="F2838" s="19">
        <v>32</v>
      </c>
      <c r="G2838" s="19">
        <v>3</v>
      </c>
      <c r="H2838" s="19">
        <v>3</v>
      </c>
      <c r="I2838" s="19">
        <v>3</v>
      </c>
      <c r="J2838" s="19">
        <v>2</v>
      </c>
      <c r="K2838" s="20">
        <f>ROUND(1+(SUMPRODUCT(INDEX(CachTinhDiem!$B$8:$E$11,MATCH($B2838,CachTinhDiem!$A$8:$A$11,0),0),$G2838:$J2838)-1)*9/4,1)</f>
        <v>5.3</v>
      </c>
      <c r="L2838" s="20">
        <f>ROUND(1+(INDEX(CachTinhDiem!$B$15:$E$20,MATCH($C2838,CachTinhDiem!$A$15:$A$20,0),MATCH($B2838,CachTinhDiem!$B$14:$E$14,0))-1)*9/4,1)</f>
        <v>3.3</v>
      </c>
      <c r="M2838" s="19">
        <f t="shared" si="44"/>
        <v>3</v>
      </c>
      <c r="N2838" s="23">
        <f>MAX(0,1-M2838*CachTinhDiem!$B$25)</f>
        <v>0.7</v>
      </c>
      <c r="O2838" s="20">
        <f>ROUND((CachTinhDiem!$B$23*K2838+CachTinhDiem!$B$24*L2838)*N2838,1)</f>
        <v>3.3</v>
      </c>
      <c r="P2838" s="19" t="s">
        <v>3225</v>
      </c>
    </row>
    <row r="2839" spans="1:16" ht="15" customHeight="1" x14ac:dyDescent="0.35">
      <c r="A2839" s="18" t="s">
        <v>408</v>
      </c>
      <c r="B2839" s="18" t="s">
        <v>3229</v>
      </c>
      <c r="C2839" s="18" t="s">
        <v>103</v>
      </c>
      <c r="D2839" s="19">
        <v>11</v>
      </c>
      <c r="E2839" s="19">
        <v>28</v>
      </c>
      <c r="F2839" s="19">
        <v>23</v>
      </c>
      <c r="G2839" s="19">
        <v>2</v>
      </c>
      <c r="H2839" s="19">
        <v>3</v>
      </c>
      <c r="I2839" s="19">
        <v>2</v>
      </c>
      <c r="J2839" s="19">
        <v>5</v>
      </c>
      <c r="K2839" s="20">
        <f>ROUND(1+(SUMPRODUCT(INDEX(CachTinhDiem!$B$8:$E$11,MATCH($B2839,CachTinhDiem!$A$8:$A$11,0),0),$G2839:$J2839)-1)*9/4,1)</f>
        <v>6</v>
      </c>
      <c r="L2839" s="20">
        <f>ROUND(1+(INDEX(CachTinhDiem!$B$15:$E$20,MATCH($C2839,CachTinhDiem!$A$15:$A$20,0),MATCH($B2839,CachTinhDiem!$B$14:$E$14,0))-1)*9/4,1)</f>
        <v>7.8</v>
      </c>
      <c r="M2839" s="19">
        <f t="shared" si="44"/>
        <v>0</v>
      </c>
      <c r="N2839" s="23">
        <f>MAX(0,1-M2839*CachTinhDiem!$B$25)</f>
        <v>1</v>
      </c>
      <c r="O2839" s="20">
        <f>ROUND((CachTinhDiem!$B$23*K2839+CachTinhDiem!$B$24*L2839)*N2839,1)</f>
        <v>6.5</v>
      </c>
      <c r="P2839" s="19" t="s">
        <v>3227</v>
      </c>
    </row>
    <row r="2840" spans="1:16" ht="15" customHeight="1" x14ac:dyDescent="0.35">
      <c r="A2840" s="18" t="s">
        <v>2219</v>
      </c>
      <c r="B2840" s="18" t="s">
        <v>3228</v>
      </c>
      <c r="C2840" s="18" t="s">
        <v>110</v>
      </c>
      <c r="D2840" s="19">
        <v>12</v>
      </c>
      <c r="E2840" s="19">
        <v>27</v>
      </c>
      <c r="F2840" s="19">
        <v>7</v>
      </c>
      <c r="G2840" s="19">
        <v>2</v>
      </c>
      <c r="H2840" s="19">
        <v>3</v>
      </c>
      <c r="I2840" s="19">
        <v>3</v>
      </c>
      <c r="J2840" s="19">
        <v>3</v>
      </c>
      <c r="K2840" s="20">
        <f>ROUND(1+(SUMPRODUCT(INDEX(CachTinhDiem!$B$8:$E$11,MATCH($B2840,CachTinhDiem!$A$8:$A$11,0),0),$G2840:$J2840)-1)*9/4,1)</f>
        <v>5.5</v>
      </c>
      <c r="L2840" s="20">
        <f>ROUND(1+(INDEX(CachTinhDiem!$B$15:$E$20,MATCH($C2840,CachTinhDiem!$A$15:$A$20,0),MATCH($B2840,CachTinhDiem!$B$14:$E$14,0))-1)*9/4,1)</f>
        <v>7.8</v>
      </c>
      <c r="M2840" s="19">
        <f t="shared" si="44"/>
        <v>5</v>
      </c>
      <c r="N2840" s="23">
        <f>MAX(0,1-M2840*CachTinhDiem!$B$25)</f>
        <v>0.5</v>
      </c>
      <c r="O2840" s="20">
        <f>ROUND((CachTinhDiem!$B$23*K2840+CachTinhDiem!$B$24*L2840)*N2840,1)</f>
        <v>3.1</v>
      </c>
      <c r="P2840" s="19" t="s">
        <v>3225</v>
      </c>
    </row>
    <row r="2841" spans="1:16" ht="15" customHeight="1" x14ac:dyDescent="0.35">
      <c r="A2841" s="18" t="s">
        <v>2014</v>
      </c>
      <c r="B2841" s="18" t="s">
        <v>3224</v>
      </c>
      <c r="C2841" s="18" t="s">
        <v>138</v>
      </c>
      <c r="D2841" s="19">
        <v>12</v>
      </c>
      <c r="E2841" s="19">
        <v>30</v>
      </c>
      <c r="F2841" s="19">
        <v>23</v>
      </c>
      <c r="G2841" s="19">
        <v>2</v>
      </c>
      <c r="H2841" s="19">
        <v>3</v>
      </c>
      <c r="I2841" s="19">
        <v>4</v>
      </c>
      <c r="J2841" s="19">
        <v>1</v>
      </c>
      <c r="K2841" s="20">
        <f>ROUND(1+(SUMPRODUCT(INDEX(CachTinhDiem!$B$8:$E$11,MATCH($B2841,CachTinhDiem!$A$8:$A$11,0),0),$G2841:$J2841)-1)*9/4,1)</f>
        <v>5.7</v>
      </c>
      <c r="L2841" s="20">
        <f>ROUND(1+(INDEX(CachTinhDiem!$B$15:$E$20,MATCH($C2841,CachTinhDiem!$A$15:$A$20,0),MATCH($B2841,CachTinhDiem!$B$14:$E$14,0))-1)*9/4,1)</f>
        <v>10</v>
      </c>
      <c r="M2841" s="19">
        <f t="shared" si="44"/>
        <v>0</v>
      </c>
      <c r="N2841" s="23">
        <f>MAX(0,1-M2841*CachTinhDiem!$B$25)</f>
        <v>1</v>
      </c>
      <c r="O2841" s="20">
        <f>ROUND((CachTinhDiem!$B$23*K2841+CachTinhDiem!$B$24*L2841)*N2841,1)</f>
        <v>7</v>
      </c>
      <c r="P2841" s="19" t="s">
        <v>3225</v>
      </c>
    </row>
    <row r="2842" spans="1:16" ht="15" customHeight="1" x14ac:dyDescent="0.35">
      <c r="A2842" s="18" t="s">
        <v>599</v>
      </c>
      <c r="B2842" s="18" t="s">
        <v>3226</v>
      </c>
      <c r="C2842" s="18" t="s">
        <v>110</v>
      </c>
      <c r="D2842" s="19">
        <v>19</v>
      </c>
      <c r="E2842" s="19">
        <v>37</v>
      </c>
      <c r="F2842" s="19">
        <v>9</v>
      </c>
      <c r="G2842" s="19">
        <v>2</v>
      </c>
      <c r="H2842" s="19">
        <v>4</v>
      </c>
      <c r="I2842" s="19">
        <v>2</v>
      </c>
      <c r="J2842" s="19">
        <v>3</v>
      </c>
      <c r="K2842" s="20">
        <f>ROUND(1+(SUMPRODUCT(INDEX(CachTinhDiem!$B$8:$E$11,MATCH($B2842,CachTinhDiem!$A$8:$A$11,0),0),$G2842:$J2842)-1)*9/4,1)</f>
        <v>5.0999999999999996</v>
      </c>
      <c r="L2842" s="20">
        <f>ROUND(1+(INDEX(CachTinhDiem!$B$15:$E$20,MATCH($C2842,CachTinhDiem!$A$15:$A$20,0),MATCH($B2842,CachTinhDiem!$B$14:$E$14,0))-1)*9/4,1)</f>
        <v>5.5</v>
      </c>
      <c r="M2842" s="19">
        <f t="shared" si="44"/>
        <v>10</v>
      </c>
      <c r="N2842" s="23">
        <f>MAX(0,1-M2842*CachTinhDiem!$B$25)</f>
        <v>0</v>
      </c>
      <c r="O2842" s="20">
        <f>ROUND((CachTinhDiem!$B$23*K2842+CachTinhDiem!$B$24*L2842)*N2842,1)</f>
        <v>0</v>
      </c>
      <c r="P2842" s="19" t="s">
        <v>3227</v>
      </c>
    </row>
    <row r="2843" spans="1:16" ht="15" customHeight="1" x14ac:dyDescent="0.35">
      <c r="A2843" s="18" t="s">
        <v>2386</v>
      </c>
      <c r="B2843" s="18" t="s">
        <v>3229</v>
      </c>
      <c r="C2843" s="18" t="s">
        <v>103</v>
      </c>
      <c r="D2843" s="19">
        <v>21</v>
      </c>
      <c r="E2843" s="19">
        <v>36</v>
      </c>
      <c r="F2843" s="19">
        <v>15</v>
      </c>
      <c r="G2843" s="19">
        <v>1</v>
      </c>
      <c r="H2843" s="19">
        <v>5</v>
      </c>
      <c r="I2843" s="19">
        <v>3</v>
      </c>
      <c r="J2843" s="19">
        <v>4</v>
      </c>
      <c r="K2843" s="20">
        <f>ROUND(1+(SUMPRODUCT(INDEX(CachTinhDiem!$B$8:$E$11,MATCH($B2843,CachTinhDiem!$A$8:$A$11,0),0),$G2843:$J2843)-1)*9/4,1)</f>
        <v>7.1</v>
      </c>
      <c r="L2843" s="20">
        <f>ROUND(1+(INDEX(CachTinhDiem!$B$15:$E$20,MATCH($C2843,CachTinhDiem!$A$15:$A$20,0),MATCH($B2843,CachTinhDiem!$B$14:$E$14,0))-1)*9/4,1)</f>
        <v>7.8</v>
      </c>
      <c r="M2843" s="19">
        <f t="shared" si="44"/>
        <v>6</v>
      </c>
      <c r="N2843" s="23">
        <f>MAX(0,1-M2843*CachTinhDiem!$B$25)</f>
        <v>0.39999999999999991</v>
      </c>
      <c r="O2843" s="20">
        <f>ROUND((CachTinhDiem!$B$23*K2843+CachTinhDiem!$B$24*L2843)*N2843,1)</f>
        <v>2.9</v>
      </c>
      <c r="P2843" s="19" t="s">
        <v>3225</v>
      </c>
    </row>
    <row r="2844" spans="1:16" ht="15" customHeight="1" x14ac:dyDescent="0.35">
      <c r="A2844" s="18" t="s">
        <v>956</v>
      </c>
      <c r="B2844" s="18" t="s">
        <v>3228</v>
      </c>
      <c r="C2844" s="18" t="s">
        <v>115</v>
      </c>
      <c r="D2844" s="19">
        <v>5</v>
      </c>
      <c r="E2844" s="19">
        <v>17</v>
      </c>
      <c r="F2844" s="19">
        <v>24</v>
      </c>
      <c r="G2844" s="19">
        <v>4</v>
      </c>
      <c r="H2844" s="19">
        <v>1</v>
      </c>
      <c r="I2844" s="19">
        <v>2</v>
      </c>
      <c r="J2844" s="19">
        <v>5</v>
      </c>
      <c r="K2844" s="20">
        <f>ROUND(1+(SUMPRODUCT(INDEX(CachTinhDiem!$B$8:$E$11,MATCH($B2844,CachTinhDiem!$A$8:$A$11,0),0),$G2844:$J2844)-1)*9/4,1)</f>
        <v>6.9</v>
      </c>
      <c r="L2844" s="20">
        <f>ROUND(1+(INDEX(CachTinhDiem!$B$15:$E$20,MATCH($C2844,CachTinhDiem!$A$15:$A$20,0),MATCH($B2844,CachTinhDiem!$B$14:$E$14,0))-1)*9/4,1)</f>
        <v>5.5</v>
      </c>
      <c r="M2844" s="19">
        <f t="shared" si="44"/>
        <v>7</v>
      </c>
      <c r="N2844" s="23">
        <f>MAX(0,1-M2844*CachTinhDiem!$B$25)</f>
        <v>0.29999999999999993</v>
      </c>
      <c r="O2844" s="20">
        <f>ROUND((CachTinhDiem!$B$23*K2844+CachTinhDiem!$B$24*L2844)*N2844,1)</f>
        <v>1.9</v>
      </c>
      <c r="P2844" s="19" t="s">
        <v>3227</v>
      </c>
    </row>
    <row r="2845" spans="1:16" ht="15" customHeight="1" x14ac:dyDescent="0.35">
      <c r="A2845" s="18" t="s">
        <v>3030</v>
      </c>
      <c r="B2845" s="18" t="s">
        <v>3229</v>
      </c>
      <c r="C2845" s="18" t="s">
        <v>138</v>
      </c>
      <c r="D2845" s="19">
        <v>20</v>
      </c>
      <c r="E2845" s="19">
        <v>40</v>
      </c>
      <c r="F2845" s="19">
        <v>17</v>
      </c>
      <c r="G2845" s="19">
        <v>2</v>
      </c>
      <c r="H2845" s="19">
        <v>5</v>
      </c>
      <c r="I2845" s="19">
        <v>5</v>
      </c>
      <c r="J2845" s="19">
        <v>2</v>
      </c>
      <c r="K2845" s="20">
        <f>ROUND(1+(SUMPRODUCT(INDEX(CachTinhDiem!$B$8:$E$11,MATCH($B2845,CachTinhDiem!$A$8:$A$11,0),0),$G2845:$J2845)-1)*9/4,1)</f>
        <v>7.3</v>
      </c>
      <c r="L2845" s="20">
        <f>ROUND(1+(INDEX(CachTinhDiem!$B$15:$E$20,MATCH($C2845,CachTinhDiem!$A$15:$A$20,0),MATCH($B2845,CachTinhDiem!$B$14:$E$14,0))-1)*9/4,1)</f>
        <v>7.8</v>
      </c>
      <c r="M2845" s="19">
        <f t="shared" si="44"/>
        <v>3</v>
      </c>
      <c r="N2845" s="23">
        <f>MAX(0,1-M2845*CachTinhDiem!$B$25)</f>
        <v>0.7</v>
      </c>
      <c r="O2845" s="20">
        <f>ROUND((CachTinhDiem!$B$23*K2845+CachTinhDiem!$B$24*L2845)*N2845,1)</f>
        <v>5.2</v>
      </c>
      <c r="P2845" s="19" t="s">
        <v>3227</v>
      </c>
    </row>
    <row r="2846" spans="1:16" ht="15" customHeight="1" x14ac:dyDescent="0.35">
      <c r="A2846" s="18" t="s">
        <v>2809</v>
      </c>
      <c r="B2846" s="18" t="s">
        <v>3228</v>
      </c>
      <c r="C2846" s="18" t="s">
        <v>138</v>
      </c>
      <c r="D2846" s="19">
        <v>5</v>
      </c>
      <c r="E2846" s="19">
        <v>30</v>
      </c>
      <c r="F2846" s="19">
        <v>36</v>
      </c>
      <c r="G2846" s="19">
        <v>4</v>
      </c>
      <c r="H2846" s="19">
        <v>2</v>
      </c>
      <c r="I2846" s="19">
        <v>5</v>
      </c>
      <c r="J2846" s="19">
        <v>2</v>
      </c>
      <c r="K2846" s="20">
        <f>ROUND(1+(SUMPRODUCT(INDEX(CachTinhDiem!$B$8:$E$11,MATCH($B2846,CachTinhDiem!$A$8:$A$11,0),0),$G2846:$J2846)-1)*9/4,1)</f>
        <v>4.5999999999999996</v>
      </c>
      <c r="L2846" s="20">
        <f>ROUND(1+(INDEX(CachTinhDiem!$B$15:$E$20,MATCH($C2846,CachTinhDiem!$A$15:$A$20,0),MATCH($B2846,CachTinhDiem!$B$14:$E$14,0))-1)*9/4,1)</f>
        <v>1</v>
      </c>
      <c r="M2846" s="19">
        <f t="shared" si="44"/>
        <v>6</v>
      </c>
      <c r="N2846" s="23">
        <f>MAX(0,1-M2846*CachTinhDiem!$B$25)</f>
        <v>0.39999999999999991</v>
      </c>
      <c r="O2846" s="20">
        <f>ROUND((CachTinhDiem!$B$23*K2846+CachTinhDiem!$B$24*L2846)*N2846,1)</f>
        <v>1.4</v>
      </c>
      <c r="P2846" s="19" t="s">
        <v>3227</v>
      </c>
    </row>
    <row r="2847" spans="1:16" ht="15" customHeight="1" x14ac:dyDescent="0.35">
      <c r="A2847" s="18" t="s">
        <v>976</v>
      </c>
      <c r="B2847" s="18" t="s">
        <v>3228</v>
      </c>
      <c r="C2847" s="18" t="s">
        <v>115</v>
      </c>
      <c r="D2847" s="19">
        <v>7</v>
      </c>
      <c r="E2847" s="19">
        <v>22</v>
      </c>
      <c r="F2847" s="19">
        <v>29</v>
      </c>
      <c r="G2847" s="19">
        <v>4</v>
      </c>
      <c r="H2847" s="19">
        <v>2</v>
      </c>
      <c r="I2847" s="19">
        <v>3</v>
      </c>
      <c r="J2847" s="19">
        <v>1</v>
      </c>
      <c r="K2847" s="20">
        <f>ROUND(1+(SUMPRODUCT(INDEX(CachTinhDiem!$B$8:$E$11,MATCH($B2847,CachTinhDiem!$A$8:$A$11,0),0),$G2847:$J2847)-1)*9/4,1)</f>
        <v>2.4</v>
      </c>
      <c r="L2847" s="20">
        <f>ROUND(1+(INDEX(CachTinhDiem!$B$15:$E$20,MATCH($C2847,CachTinhDiem!$A$15:$A$20,0),MATCH($B2847,CachTinhDiem!$B$14:$E$14,0))-1)*9/4,1)</f>
        <v>5.5</v>
      </c>
      <c r="M2847" s="19">
        <f t="shared" si="44"/>
        <v>7</v>
      </c>
      <c r="N2847" s="23">
        <f>MAX(0,1-M2847*CachTinhDiem!$B$25)</f>
        <v>0.29999999999999993</v>
      </c>
      <c r="O2847" s="20">
        <f>ROUND((CachTinhDiem!$B$23*K2847+CachTinhDiem!$B$24*L2847)*N2847,1)</f>
        <v>1</v>
      </c>
      <c r="P2847" s="19" t="s">
        <v>3227</v>
      </c>
    </row>
    <row r="2848" spans="1:16" ht="15" customHeight="1" x14ac:dyDescent="0.35">
      <c r="A2848" s="18" t="s">
        <v>2273</v>
      </c>
      <c r="B2848" s="18" t="s">
        <v>3228</v>
      </c>
      <c r="C2848" s="18" t="s">
        <v>103</v>
      </c>
      <c r="D2848" s="19">
        <v>17</v>
      </c>
      <c r="E2848" s="19">
        <v>36</v>
      </c>
      <c r="F2848" s="19">
        <v>37</v>
      </c>
      <c r="G2848" s="19">
        <v>2</v>
      </c>
      <c r="H2848" s="19">
        <v>5</v>
      </c>
      <c r="I2848" s="19">
        <v>3</v>
      </c>
      <c r="J2848" s="19">
        <v>4</v>
      </c>
      <c r="K2848" s="20">
        <f>ROUND(1+(SUMPRODUCT(INDEX(CachTinhDiem!$B$8:$E$11,MATCH($B2848,CachTinhDiem!$A$8:$A$11,0),0),$G2848:$J2848)-1)*9/4,1)</f>
        <v>7.8</v>
      </c>
      <c r="L2848" s="20">
        <f>ROUND(1+(INDEX(CachTinhDiem!$B$15:$E$20,MATCH($C2848,CachTinhDiem!$A$15:$A$20,0),MATCH($B2848,CachTinhDiem!$B$14:$E$14,0))-1)*9/4,1)</f>
        <v>10</v>
      </c>
      <c r="M2848" s="19">
        <f t="shared" si="44"/>
        <v>1</v>
      </c>
      <c r="N2848" s="23">
        <f>MAX(0,1-M2848*CachTinhDiem!$B$25)</f>
        <v>0.9</v>
      </c>
      <c r="O2848" s="20">
        <f>ROUND((CachTinhDiem!$B$23*K2848+CachTinhDiem!$B$24*L2848)*N2848,1)</f>
        <v>7.6</v>
      </c>
      <c r="P2848" s="19" t="s">
        <v>3225</v>
      </c>
    </row>
    <row r="2849" spans="1:16" ht="15" customHeight="1" x14ac:dyDescent="0.35">
      <c r="A2849" s="18" t="s">
        <v>493</v>
      </c>
      <c r="B2849" s="18" t="s">
        <v>3224</v>
      </c>
      <c r="C2849" s="18" t="s">
        <v>115</v>
      </c>
      <c r="D2849" s="19">
        <v>24</v>
      </c>
      <c r="E2849" s="19">
        <v>39</v>
      </c>
      <c r="F2849" s="19">
        <v>9</v>
      </c>
      <c r="G2849" s="19">
        <v>2</v>
      </c>
      <c r="H2849" s="19">
        <v>5</v>
      </c>
      <c r="I2849" s="19">
        <v>2</v>
      </c>
      <c r="J2849" s="19">
        <v>4</v>
      </c>
      <c r="K2849" s="20">
        <f>ROUND(1+(SUMPRODUCT(INDEX(CachTinhDiem!$B$8:$E$11,MATCH($B2849,CachTinhDiem!$A$8:$A$11,0),0),$G2849:$J2849)-1)*9/4,1)</f>
        <v>5.0999999999999996</v>
      </c>
      <c r="L2849" s="20">
        <f>ROUND(1+(INDEX(CachTinhDiem!$B$15:$E$20,MATCH($C2849,CachTinhDiem!$A$15:$A$20,0),MATCH($B2849,CachTinhDiem!$B$14:$E$14,0))-1)*9/4,1)</f>
        <v>7.8</v>
      </c>
      <c r="M2849" s="19">
        <f t="shared" si="44"/>
        <v>15</v>
      </c>
      <c r="N2849" s="23">
        <f>MAX(0,1-M2849*CachTinhDiem!$B$25)</f>
        <v>0</v>
      </c>
      <c r="O2849" s="20">
        <f>ROUND((CachTinhDiem!$B$23*K2849+CachTinhDiem!$B$24*L2849)*N2849,1)</f>
        <v>0</v>
      </c>
      <c r="P2849" s="19" t="s">
        <v>3227</v>
      </c>
    </row>
    <row r="2850" spans="1:16" ht="15" customHeight="1" x14ac:dyDescent="0.35">
      <c r="A2850" s="18" t="s">
        <v>1349</v>
      </c>
      <c r="B2850" s="18" t="s">
        <v>3228</v>
      </c>
      <c r="C2850" s="18" t="s">
        <v>90</v>
      </c>
      <c r="D2850" s="19">
        <v>10</v>
      </c>
      <c r="E2850" s="19">
        <v>26</v>
      </c>
      <c r="F2850" s="19">
        <v>6</v>
      </c>
      <c r="G2850" s="19">
        <v>3</v>
      </c>
      <c r="H2850" s="19">
        <v>2</v>
      </c>
      <c r="I2850" s="19">
        <v>3</v>
      </c>
      <c r="J2850" s="19">
        <v>3</v>
      </c>
      <c r="K2850" s="20">
        <f>ROUND(1+(SUMPRODUCT(INDEX(CachTinhDiem!$B$8:$E$11,MATCH($B2850,CachTinhDiem!$A$8:$A$11,0),0),$G2850:$J2850)-1)*9/4,1)</f>
        <v>5.0999999999999996</v>
      </c>
      <c r="L2850" s="20">
        <f>ROUND(1+(INDEX(CachTinhDiem!$B$15:$E$20,MATCH($C2850,CachTinhDiem!$A$15:$A$20,0),MATCH($B2850,CachTinhDiem!$B$14:$E$14,0))-1)*9/4,1)</f>
        <v>3.3</v>
      </c>
      <c r="M2850" s="19">
        <f t="shared" si="44"/>
        <v>4</v>
      </c>
      <c r="N2850" s="23">
        <f>MAX(0,1-M2850*CachTinhDiem!$B$25)</f>
        <v>0.6</v>
      </c>
      <c r="O2850" s="20">
        <f>ROUND((CachTinhDiem!$B$23*K2850+CachTinhDiem!$B$24*L2850)*N2850,1)</f>
        <v>2.7</v>
      </c>
      <c r="P2850" s="19" t="s">
        <v>3227</v>
      </c>
    </row>
    <row r="2851" spans="1:16" ht="15" customHeight="1" x14ac:dyDescent="0.35">
      <c r="A2851" s="18" t="s">
        <v>2102</v>
      </c>
      <c r="B2851" s="18" t="s">
        <v>3229</v>
      </c>
      <c r="C2851" s="18" t="s">
        <v>115</v>
      </c>
      <c r="D2851" s="19">
        <v>6</v>
      </c>
      <c r="E2851" s="19">
        <v>20</v>
      </c>
      <c r="F2851" s="19">
        <v>36</v>
      </c>
      <c r="G2851" s="19">
        <v>4</v>
      </c>
      <c r="H2851" s="19">
        <v>2</v>
      </c>
      <c r="I2851" s="19">
        <v>2</v>
      </c>
      <c r="J2851" s="19">
        <v>2</v>
      </c>
      <c r="K2851" s="20">
        <f>ROUND(1+(SUMPRODUCT(INDEX(CachTinhDiem!$B$8:$E$11,MATCH($B2851,CachTinhDiem!$A$8:$A$11,0),0),$G2851:$J2851)-1)*9/4,1)</f>
        <v>3.7</v>
      </c>
      <c r="L2851" s="20">
        <f>ROUND(1+(INDEX(CachTinhDiem!$B$15:$E$20,MATCH($C2851,CachTinhDiem!$A$15:$A$20,0),MATCH($B2851,CachTinhDiem!$B$14:$E$14,0))-1)*9/4,1)</f>
        <v>10</v>
      </c>
      <c r="M2851" s="19">
        <f t="shared" si="44"/>
        <v>16</v>
      </c>
      <c r="N2851" s="23">
        <f>MAX(0,1-M2851*CachTinhDiem!$B$25)</f>
        <v>0</v>
      </c>
      <c r="O2851" s="20">
        <f>ROUND((CachTinhDiem!$B$23*K2851+CachTinhDiem!$B$24*L2851)*N2851,1)</f>
        <v>0</v>
      </c>
      <c r="P2851" s="19" t="s">
        <v>3227</v>
      </c>
    </row>
    <row r="2852" spans="1:16" ht="15" customHeight="1" x14ac:dyDescent="0.35">
      <c r="A2852" s="18" t="s">
        <v>1128</v>
      </c>
      <c r="B2852" s="18" t="s">
        <v>3226</v>
      </c>
      <c r="C2852" s="18" t="s">
        <v>90</v>
      </c>
      <c r="D2852" s="19">
        <v>5</v>
      </c>
      <c r="E2852" s="19">
        <v>19</v>
      </c>
      <c r="F2852" s="19">
        <v>24</v>
      </c>
      <c r="G2852" s="19">
        <v>4</v>
      </c>
      <c r="H2852" s="19">
        <v>1</v>
      </c>
      <c r="I2852" s="19">
        <v>3</v>
      </c>
      <c r="J2852" s="19">
        <v>3</v>
      </c>
      <c r="K2852" s="20">
        <f>ROUND(1+(SUMPRODUCT(INDEX(CachTinhDiem!$B$8:$E$11,MATCH($B2852,CachTinhDiem!$A$8:$A$11,0),0),$G2852:$J2852)-1)*9/4,1)</f>
        <v>4.2</v>
      </c>
      <c r="L2852" s="20">
        <f>ROUND(1+(INDEX(CachTinhDiem!$B$15:$E$20,MATCH($C2852,CachTinhDiem!$A$15:$A$20,0),MATCH($B2852,CachTinhDiem!$B$14:$E$14,0))-1)*9/4,1)</f>
        <v>7.8</v>
      </c>
      <c r="M2852" s="19">
        <f t="shared" si="44"/>
        <v>5</v>
      </c>
      <c r="N2852" s="23">
        <f>MAX(0,1-M2852*CachTinhDiem!$B$25)</f>
        <v>0.5</v>
      </c>
      <c r="O2852" s="20">
        <f>ROUND((CachTinhDiem!$B$23*K2852+CachTinhDiem!$B$24*L2852)*N2852,1)</f>
        <v>2.6</v>
      </c>
      <c r="P2852" s="19" t="s">
        <v>3227</v>
      </c>
    </row>
    <row r="2853" spans="1:16" ht="15" customHeight="1" x14ac:dyDescent="0.35">
      <c r="A2853" s="18" t="s">
        <v>1619</v>
      </c>
      <c r="B2853" s="18" t="s">
        <v>3228</v>
      </c>
      <c r="C2853" s="18" t="s">
        <v>110</v>
      </c>
      <c r="D2853" s="19">
        <v>19</v>
      </c>
      <c r="E2853" s="19">
        <v>37</v>
      </c>
      <c r="F2853" s="19">
        <v>18</v>
      </c>
      <c r="G2853" s="19">
        <v>2</v>
      </c>
      <c r="H2853" s="19">
        <v>5</v>
      </c>
      <c r="I2853" s="19">
        <v>4</v>
      </c>
      <c r="J2853" s="19">
        <v>3</v>
      </c>
      <c r="K2853" s="20">
        <f>ROUND(1+(SUMPRODUCT(INDEX(CachTinhDiem!$B$8:$E$11,MATCH($B2853,CachTinhDiem!$A$8:$A$11,0),0),$G2853:$J2853)-1)*9/4,1)</f>
        <v>6.9</v>
      </c>
      <c r="L2853" s="20">
        <f>ROUND(1+(INDEX(CachTinhDiem!$B$15:$E$20,MATCH($C2853,CachTinhDiem!$A$15:$A$20,0),MATCH($B2853,CachTinhDiem!$B$14:$E$14,0))-1)*9/4,1)</f>
        <v>7.8</v>
      </c>
      <c r="M2853" s="19">
        <f t="shared" si="44"/>
        <v>1</v>
      </c>
      <c r="N2853" s="23">
        <f>MAX(0,1-M2853*CachTinhDiem!$B$25)</f>
        <v>0.9</v>
      </c>
      <c r="O2853" s="20">
        <f>ROUND((CachTinhDiem!$B$23*K2853+CachTinhDiem!$B$24*L2853)*N2853,1)</f>
        <v>6.5</v>
      </c>
      <c r="P2853" s="19" t="s">
        <v>3227</v>
      </c>
    </row>
    <row r="2854" spans="1:16" ht="15" customHeight="1" x14ac:dyDescent="0.35">
      <c r="A2854" s="18" t="s">
        <v>2332</v>
      </c>
      <c r="B2854" s="18" t="s">
        <v>3229</v>
      </c>
      <c r="C2854" s="18" t="s">
        <v>103</v>
      </c>
      <c r="D2854" s="19">
        <v>19</v>
      </c>
      <c r="E2854" s="19">
        <v>37</v>
      </c>
      <c r="F2854" s="19">
        <v>39</v>
      </c>
      <c r="G2854" s="19">
        <v>2</v>
      </c>
      <c r="H2854" s="19">
        <v>4</v>
      </c>
      <c r="I2854" s="19">
        <v>4</v>
      </c>
      <c r="J2854" s="19">
        <v>4</v>
      </c>
      <c r="K2854" s="20">
        <f>ROUND(1+(SUMPRODUCT(INDEX(CachTinhDiem!$B$8:$E$11,MATCH($B2854,CachTinhDiem!$A$8:$A$11,0),0),$G2854:$J2854)-1)*9/4,1)</f>
        <v>7.3</v>
      </c>
      <c r="L2854" s="20">
        <f>ROUND(1+(INDEX(CachTinhDiem!$B$15:$E$20,MATCH($C2854,CachTinhDiem!$A$15:$A$20,0),MATCH($B2854,CachTinhDiem!$B$14:$E$14,0))-1)*9/4,1)</f>
        <v>7.8</v>
      </c>
      <c r="M2854" s="19">
        <f t="shared" si="44"/>
        <v>2</v>
      </c>
      <c r="N2854" s="23">
        <f>MAX(0,1-M2854*CachTinhDiem!$B$25)</f>
        <v>0.8</v>
      </c>
      <c r="O2854" s="20">
        <f>ROUND((CachTinhDiem!$B$23*K2854+CachTinhDiem!$B$24*L2854)*N2854,1)</f>
        <v>6</v>
      </c>
      <c r="P2854" s="19" t="s">
        <v>3227</v>
      </c>
    </row>
    <row r="2855" spans="1:16" ht="15" customHeight="1" x14ac:dyDescent="0.35">
      <c r="A2855" s="18" t="s">
        <v>2751</v>
      </c>
      <c r="B2855" s="18" t="s">
        <v>3224</v>
      </c>
      <c r="C2855" s="18" t="s">
        <v>90</v>
      </c>
      <c r="D2855" s="19">
        <v>14</v>
      </c>
      <c r="E2855" s="19">
        <v>34</v>
      </c>
      <c r="F2855" s="19">
        <v>22</v>
      </c>
      <c r="G2855" s="19">
        <v>3</v>
      </c>
      <c r="H2855" s="19">
        <v>2</v>
      </c>
      <c r="I2855" s="19">
        <v>3</v>
      </c>
      <c r="J2855" s="19">
        <v>3</v>
      </c>
      <c r="K2855" s="20">
        <f>ROUND(1+(SUMPRODUCT(INDEX(CachTinhDiem!$B$8:$E$11,MATCH($B2855,CachTinhDiem!$A$8:$A$11,0),0),$G2855:$J2855)-1)*9/4,1)</f>
        <v>5.0999999999999996</v>
      </c>
      <c r="L2855" s="20">
        <f>ROUND(1+(INDEX(CachTinhDiem!$B$15:$E$20,MATCH($C2855,CachTinhDiem!$A$15:$A$20,0),MATCH($B2855,CachTinhDiem!$B$14:$E$14,0))-1)*9/4,1)</f>
        <v>5.5</v>
      </c>
      <c r="M2855" s="19">
        <f t="shared" si="44"/>
        <v>0</v>
      </c>
      <c r="N2855" s="23">
        <f>MAX(0,1-M2855*CachTinhDiem!$B$25)</f>
        <v>1</v>
      </c>
      <c r="O2855" s="20">
        <f>ROUND((CachTinhDiem!$B$23*K2855+CachTinhDiem!$B$24*L2855)*N2855,1)</f>
        <v>5.2</v>
      </c>
      <c r="P2855" s="19" t="s">
        <v>3227</v>
      </c>
    </row>
    <row r="2856" spans="1:16" ht="15" customHeight="1" x14ac:dyDescent="0.35">
      <c r="A2856" s="18" t="s">
        <v>2660</v>
      </c>
      <c r="B2856" s="18" t="s">
        <v>3229</v>
      </c>
      <c r="C2856" s="18" t="s">
        <v>103</v>
      </c>
      <c r="D2856" s="19">
        <v>15</v>
      </c>
      <c r="E2856" s="19">
        <v>34</v>
      </c>
      <c r="F2856" s="19">
        <v>19</v>
      </c>
      <c r="G2856" s="19">
        <v>2</v>
      </c>
      <c r="H2856" s="19">
        <v>1</v>
      </c>
      <c r="I2856" s="19">
        <v>4</v>
      </c>
      <c r="J2856" s="19">
        <v>4</v>
      </c>
      <c r="K2856" s="20">
        <f>ROUND(1+(SUMPRODUCT(INDEX(CachTinhDiem!$B$8:$E$11,MATCH($B2856,CachTinhDiem!$A$8:$A$11,0),0),$G2856:$J2856)-1)*9/4,1)</f>
        <v>5.3</v>
      </c>
      <c r="L2856" s="20">
        <f>ROUND(1+(INDEX(CachTinhDiem!$B$15:$E$20,MATCH($C2856,CachTinhDiem!$A$15:$A$20,0),MATCH($B2856,CachTinhDiem!$B$14:$E$14,0))-1)*9/4,1)</f>
        <v>7.8</v>
      </c>
      <c r="M2856" s="19">
        <f t="shared" si="44"/>
        <v>0</v>
      </c>
      <c r="N2856" s="23">
        <f>MAX(0,1-M2856*CachTinhDiem!$B$25)</f>
        <v>1</v>
      </c>
      <c r="O2856" s="20">
        <f>ROUND((CachTinhDiem!$B$23*K2856+CachTinhDiem!$B$24*L2856)*N2856,1)</f>
        <v>6.1</v>
      </c>
      <c r="P2856" s="19" t="s">
        <v>3227</v>
      </c>
    </row>
    <row r="2857" spans="1:16" ht="15" customHeight="1" x14ac:dyDescent="0.35">
      <c r="A2857" s="18" t="s">
        <v>820</v>
      </c>
      <c r="B2857" s="18" t="s">
        <v>3229</v>
      </c>
      <c r="C2857" s="18" t="s">
        <v>115</v>
      </c>
      <c r="D2857" s="19">
        <v>5</v>
      </c>
      <c r="E2857" s="19">
        <v>15</v>
      </c>
      <c r="F2857" s="19">
        <v>34</v>
      </c>
      <c r="G2857" s="19">
        <v>4</v>
      </c>
      <c r="H2857" s="19">
        <v>1</v>
      </c>
      <c r="I2857" s="19">
        <v>2</v>
      </c>
      <c r="J2857" s="19">
        <v>4</v>
      </c>
      <c r="K2857" s="20">
        <f>ROUND(1+(SUMPRODUCT(INDEX(CachTinhDiem!$B$8:$E$11,MATCH($B2857,CachTinhDiem!$A$8:$A$11,0),0),$G2857:$J2857)-1)*9/4,1)</f>
        <v>4.4000000000000004</v>
      </c>
      <c r="L2857" s="20">
        <f>ROUND(1+(INDEX(CachTinhDiem!$B$15:$E$20,MATCH($C2857,CachTinhDiem!$A$15:$A$20,0),MATCH($B2857,CachTinhDiem!$B$14:$E$14,0))-1)*9/4,1)</f>
        <v>10</v>
      </c>
      <c r="M2857" s="19">
        <f t="shared" si="44"/>
        <v>19</v>
      </c>
      <c r="N2857" s="23">
        <f>MAX(0,1-M2857*CachTinhDiem!$B$25)</f>
        <v>0</v>
      </c>
      <c r="O2857" s="20">
        <f>ROUND((CachTinhDiem!$B$23*K2857+CachTinhDiem!$B$24*L2857)*N2857,1)</f>
        <v>0</v>
      </c>
      <c r="P2857" s="19" t="s">
        <v>3227</v>
      </c>
    </row>
    <row r="2858" spans="1:16" ht="15" customHeight="1" x14ac:dyDescent="0.35">
      <c r="A2858" s="18" t="s">
        <v>2845</v>
      </c>
      <c r="B2858" s="18" t="s">
        <v>3229</v>
      </c>
      <c r="C2858" s="18" t="s">
        <v>138</v>
      </c>
      <c r="D2858" s="19">
        <v>12</v>
      </c>
      <c r="E2858" s="19">
        <v>40</v>
      </c>
      <c r="F2858" s="19">
        <v>13</v>
      </c>
      <c r="G2858" s="19">
        <v>2</v>
      </c>
      <c r="H2858" s="19">
        <v>5</v>
      </c>
      <c r="I2858" s="19">
        <v>5</v>
      </c>
      <c r="J2858" s="19">
        <v>1</v>
      </c>
      <c r="K2858" s="20">
        <f>ROUND(1+(SUMPRODUCT(INDEX(CachTinhDiem!$B$8:$E$11,MATCH($B2858,CachTinhDiem!$A$8:$A$11,0),0),$G2858:$J2858)-1)*9/4,1)</f>
        <v>6.6</v>
      </c>
      <c r="L2858" s="20">
        <f>ROUND(1+(INDEX(CachTinhDiem!$B$15:$E$20,MATCH($C2858,CachTinhDiem!$A$15:$A$20,0),MATCH($B2858,CachTinhDiem!$B$14:$E$14,0))-1)*9/4,1)</f>
        <v>7.8</v>
      </c>
      <c r="M2858" s="19">
        <f t="shared" si="44"/>
        <v>0</v>
      </c>
      <c r="N2858" s="23">
        <f>MAX(0,1-M2858*CachTinhDiem!$B$25)</f>
        <v>1</v>
      </c>
      <c r="O2858" s="20">
        <f>ROUND((CachTinhDiem!$B$23*K2858+CachTinhDiem!$B$24*L2858)*N2858,1)</f>
        <v>7</v>
      </c>
      <c r="P2858" s="19" t="s">
        <v>3227</v>
      </c>
    </row>
    <row r="2859" spans="1:16" ht="15" customHeight="1" x14ac:dyDescent="0.35">
      <c r="A2859" s="18" t="s">
        <v>1128</v>
      </c>
      <c r="B2859" s="18" t="s">
        <v>3224</v>
      </c>
      <c r="C2859" s="18" t="s">
        <v>90</v>
      </c>
      <c r="D2859" s="19">
        <v>5</v>
      </c>
      <c r="E2859" s="19">
        <v>19</v>
      </c>
      <c r="F2859" s="19">
        <v>18</v>
      </c>
      <c r="G2859" s="19">
        <v>4</v>
      </c>
      <c r="H2859" s="19">
        <v>1</v>
      </c>
      <c r="I2859" s="19">
        <v>3</v>
      </c>
      <c r="J2859" s="19">
        <v>3</v>
      </c>
      <c r="K2859" s="20">
        <f>ROUND(1+(SUMPRODUCT(INDEX(CachTinhDiem!$B$8:$E$11,MATCH($B2859,CachTinhDiem!$A$8:$A$11,0),0),$G2859:$J2859)-1)*9/4,1)</f>
        <v>5.0999999999999996</v>
      </c>
      <c r="L2859" s="20">
        <f>ROUND(1+(INDEX(CachTinhDiem!$B$15:$E$20,MATCH($C2859,CachTinhDiem!$A$15:$A$20,0),MATCH($B2859,CachTinhDiem!$B$14:$E$14,0))-1)*9/4,1)</f>
        <v>5.5</v>
      </c>
      <c r="M2859" s="19">
        <f t="shared" si="44"/>
        <v>0</v>
      </c>
      <c r="N2859" s="23">
        <f>MAX(0,1-M2859*CachTinhDiem!$B$25)</f>
        <v>1</v>
      </c>
      <c r="O2859" s="20">
        <f>ROUND((CachTinhDiem!$B$23*K2859+CachTinhDiem!$B$24*L2859)*N2859,1)</f>
        <v>5.2</v>
      </c>
      <c r="P2859" s="19" t="s">
        <v>3227</v>
      </c>
    </row>
    <row r="2860" spans="1:16" ht="15" customHeight="1" x14ac:dyDescent="0.35">
      <c r="A2860" s="18" t="s">
        <v>329</v>
      </c>
      <c r="B2860" s="18" t="s">
        <v>3224</v>
      </c>
      <c r="C2860" s="18" t="s">
        <v>103</v>
      </c>
      <c r="D2860" s="19">
        <v>18</v>
      </c>
      <c r="E2860" s="19">
        <v>33</v>
      </c>
      <c r="F2860" s="19">
        <v>36</v>
      </c>
      <c r="G2860" s="19">
        <v>2</v>
      </c>
      <c r="H2860" s="19">
        <v>3</v>
      </c>
      <c r="I2860" s="19">
        <v>1</v>
      </c>
      <c r="J2860" s="19">
        <v>4</v>
      </c>
      <c r="K2860" s="20">
        <f>ROUND(1+(SUMPRODUCT(INDEX(CachTinhDiem!$B$8:$E$11,MATCH($B2860,CachTinhDiem!$A$8:$A$11,0),0),$G2860:$J2860)-1)*9/4,1)</f>
        <v>3</v>
      </c>
      <c r="L2860" s="20">
        <f>ROUND(1+(INDEX(CachTinhDiem!$B$15:$E$20,MATCH($C2860,CachTinhDiem!$A$15:$A$20,0),MATCH($B2860,CachTinhDiem!$B$14:$E$14,0))-1)*9/4,1)</f>
        <v>3.3</v>
      </c>
      <c r="M2860" s="19">
        <f t="shared" si="44"/>
        <v>3</v>
      </c>
      <c r="N2860" s="23">
        <f>MAX(0,1-M2860*CachTinhDiem!$B$25)</f>
        <v>0.7</v>
      </c>
      <c r="O2860" s="20">
        <f>ROUND((CachTinhDiem!$B$23*K2860+CachTinhDiem!$B$24*L2860)*N2860,1)</f>
        <v>2.2000000000000002</v>
      </c>
      <c r="P2860" s="19" t="s">
        <v>3225</v>
      </c>
    </row>
    <row r="2861" spans="1:16" ht="15" customHeight="1" x14ac:dyDescent="0.35">
      <c r="A2861" s="18" t="s">
        <v>623</v>
      </c>
      <c r="B2861" s="18" t="s">
        <v>3229</v>
      </c>
      <c r="C2861" s="18" t="s">
        <v>110</v>
      </c>
      <c r="D2861" s="19">
        <v>19</v>
      </c>
      <c r="E2861" s="19">
        <v>34</v>
      </c>
      <c r="F2861" s="19">
        <v>31</v>
      </c>
      <c r="G2861" s="19">
        <v>2</v>
      </c>
      <c r="H2861" s="19">
        <v>4</v>
      </c>
      <c r="I2861" s="19">
        <v>2</v>
      </c>
      <c r="J2861" s="19">
        <v>5</v>
      </c>
      <c r="K2861" s="20">
        <f>ROUND(1+(SUMPRODUCT(INDEX(CachTinhDiem!$B$8:$E$11,MATCH($B2861,CachTinhDiem!$A$8:$A$11,0),0),$G2861:$J2861)-1)*9/4,1)</f>
        <v>6.6</v>
      </c>
      <c r="L2861" s="20">
        <f>ROUND(1+(INDEX(CachTinhDiem!$B$15:$E$20,MATCH($C2861,CachTinhDiem!$A$15:$A$20,0),MATCH($B2861,CachTinhDiem!$B$14:$E$14,0))-1)*9/4,1)</f>
        <v>7.8</v>
      </c>
      <c r="M2861" s="19">
        <f t="shared" si="44"/>
        <v>0</v>
      </c>
      <c r="N2861" s="23">
        <f>MAX(0,1-M2861*CachTinhDiem!$B$25)</f>
        <v>1</v>
      </c>
      <c r="O2861" s="20">
        <f>ROUND((CachTinhDiem!$B$23*K2861+CachTinhDiem!$B$24*L2861)*N2861,1)</f>
        <v>7</v>
      </c>
      <c r="P2861" s="19" t="s">
        <v>3227</v>
      </c>
    </row>
    <row r="2862" spans="1:16" ht="15" customHeight="1" x14ac:dyDescent="0.35">
      <c r="A2862" s="18" t="s">
        <v>716</v>
      </c>
      <c r="B2862" s="18" t="s">
        <v>3229</v>
      </c>
      <c r="C2862" s="18" t="s">
        <v>115</v>
      </c>
      <c r="D2862" s="19">
        <v>25</v>
      </c>
      <c r="E2862" s="19">
        <v>40</v>
      </c>
      <c r="F2862" s="19">
        <v>7</v>
      </c>
      <c r="G2862" s="19">
        <v>1</v>
      </c>
      <c r="H2862" s="19">
        <v>5</v>
      </c>
      <c r="I2862" s="19">
        <v>3</v>
      </c>
      <c r="J2862" s="19">
        <v>3</v>
      </c>
      <c r="K2862" s="20">
        <f>ROUND(1+(SUMPRODUCT(INDEX(CachTinhDiem!$B$8:$E$11,MATCH($B2862,CachTinhDiem!$A$8:$A$11,0),0),$G2862:$J2862)-1)*9/4,1)</f>
        <v>6.4</v>
      </c>
      <c r="L2862" s="20">
        <f>ROUND(1+(INDEX(CachTinhDiem!$B$15:$E$20,MATCH($C2862,CachTinhDiem!$A$15:$A$20,0),MATCH($B2862,CachTinhDiem!$B$14:$E$14,0))-1)*9/4,1)</f>
        <v>10</v>
      </c>
      <c r="M2862" s="19">
        <f t="shared" si="44"/>
        <v>18</v>
      </c>
      <c r="N2862" s="23">
        <f>MAX(0,1-M2862*CachTinhDiem!$B$25)</f>
        <v>0</v>
      </c>
      <c r="O2862" s="20">
        <f>ROUND((CachTinhDiem!$B$23*K2862+CachTinhDiem!$B$24*L2862)*N2862,1)</f>
        <v>0</v>
      </c>
      <c r="P2862" s="19" t="s">
        <v>3227</v>
      </c>
    </row>
    <row r="2863" spans="1:16" ht="15" customHeight="1" x14ac:dyDescent="0.35">
      <c r="A2863" s="18" t="s">
        <v>2456</v>
      </c>
      <c r="B2863" s="18" t="s">
        <v>3224</v>
      </c>
      <c r="C2863" s="18" t="s">
        <v>115</v>
      </c>
      <c r="D2863" s="19">
        <v>19</v>
      </c>
      <c r="E2863" s="19">
        <v>36</v>
      </c>
      <c r="F2863" s="19">
        <v>21</v>
      </c>
      <c r="G2863" s="19">
        <v>2</v>
      </c>
      <c r="H2863" s="19">
        <v>5</v>
      </c>
      <c r="I2863" s="19">
        <v>3</v>
      </c>
      <c r="J2863" s="19">
        <v>4</v>
      </c>
      <c r="K2863" s="20">
        <f>ROUND(1+(SUMPRODUCT(INDEX(CachTinhDiem!$B$8:$E$11,MATCH($B2863,CachTinhDiem!$A$8:$A$11,0),0),$G2863:$J2863)-1)*9/4,1)</f>
        <v>6.2</v>
      </c>
      <c r="L2863" s="20">
        <f>ROUND(1+(INDEX(CachTinhDiem!$B$15:$E$20,MATCH($C2863,CachTinhDiem!$A$15:$A$20,0),MATCH($B2863,CachTinhDiem!$B$14:$E$14,0))-1)*9/4,1)</f>
        <v>7.8</v>
      </c>
      <c r="M2863" s="19">
        <f t="shared" si="44"/>
        <v>0</v>
      </c>
      <c r="N2863" s="23">
        <f>MAX(0,1-M2863*CachTinhDiem!$B$25)</f>
        <v>1</v>
      </c>
      <c r="O2863" s="20">
        <f>ROUND((CachTinhDiem!$B$23*K2863+CachTinhDiem!$B$24*L2863)*N2863,1)</f>
        <v>6.7</v>
      </c>
      <c r="P2863" s="19" t="s">
        <v>3227</v>
      </c>
    </row>
    <row r="2864" spans="1:16" ht="15" customHeight="1" x14ac:dyDescent="0.35">
      <c r="A2864" s="18" t="s">
        <v>2769</v>
      </c>
      <c r="B2864" s="18" t="s">
        <v>3229</v>
      </c>
      <c r="C2864" s="18" t="s">
        <v>150</v>
      </c>
      <c r="D2864" s="19">
        <v>14</v>
      </c>
      <c r="E2864" s="19">
        <v>33</v>
      </c>
      <c r="F2864" s="19">
        <v>17</v>
      </c>
      <c r="G2864" s="19">
        <v>3</v>
      </c>
      <c r="H2864" s="19">
        <v>1</v>
      </c>
      <c r="I2864" s="19">
        <v>3</v>
      </c>
      <c r="J2864" s="19">
        <v>4</v>
      </c>
      <c r="K2864" s="20">
        <f>ROUND(1+(SUMPRODUCT(INDEX(CachTinhDiem!$B$8:$E$11,MATCH($B2864,CachTinhDiem!$A$8:$A$11,0),0),$G2864:$J2864)-1)*9/4,1)</f>
        <v>4.8</v>
      </c>
      <c r="L2864" s="20">
        <f>ROUND(1+(INDEX(CachTinhDiem!$B$15:$E$20,MATCH($C2864,CachTinhDiem!$A$15:$A$20,0),MATCH($B2864,CachTinhDiem!$B$14:$E$14,0))-1)*9/4,1)</f>
        <v>7.8</v>
      </c>
      <c r="M2864" s="19">
        <f t="shared" si="44"/>
        <v>0</v>
      </c>
      <c r="N2864" s="23">
        <f>MAX(0,1-M2864*CachTinhDiem!$B$25)</f>
        <v>1</v>
      </c>
      <c r="O2864" s="20">
        <f>ROUND((CachTinhDiem!$B$23*K2864+CachTinhDiem!$B$24*L2864)*N2864,1)</f>
        <v>5.7</v>
      </c>
      <c r="P2864" s="19" t="s">
        <v>3227</v>
      </c>
    </row>
    <row r="2865" spans="1:16" ht="15" customHeight="1" x14ac:dyDescent="0.35">
      <c r="A2865" s="18" t="s">
        <v>1491</v>
      </c>
      <c r="B2865" s="18" t="s">
        <v>3229</v>
      </c>
      <c r="C2865" s="18" t="s">
        <v>115</v>
      </c>
      <c r="D2865" s="19">
        <v>5</v>
      </c>
      <c r="E2865" s="19">
        <v>10</v>
      </c>
      <c r="F2865" s="19">
        <v>17</v>
      </c>
      <c r="G2865" s="19">
        <v>4</v>
      </c>
      <c r="H2865" s="19">
        <v>1</v>
      </c>
      <c r="I2865" s="19">
        <v>2</v>
      </c>
      <c r="J2865" s="19">
        <v>3</v>
      </c>
      <c r="K2865" s="20">
        <f>ROUND(1+(SUMPRODUCT(INDEX(CachTinhDiem!$B$8:$E$11,MATCH($B2865,CachTinhDiem!$A$8:$A$11,0),0),$G2865:$J2865)-1)*9/4,1)</f>
        <v>3.7</v>
      </c>
      <c r="L2865" s="20">
        <f>ROUND(1+(INDEX(CachTinhDiem!$B$15:$E$20,MATCH($C2865,CachTinhDiem!$A$15:$A$20,0),MATCH($B2865,CachTinhDiem!$B$14:$E$14,0))-1)*9/4,1)</f>
        <v>10</v>
      </c>
      <c r="M2865" s="19">
        <f t="shared" si="44"/>
        <v>7</v>
      </c>
      <c r="N2865" s="23">
        <f>MAX(0,1-M2865*CachTinhDiem!$B$25)</f>
        <v>0.29999999999999993</v>
      </c>
      <c r="O2865" s="20">
        <f>ROUND((CachTinhDiem!$B$23*K2865+CachTinhDiem!$B$24*L2865)*N2865,1)</f>
        <v>1.7</v>
      </c>
      <c r="P2865" s="19" t="s">
        <v>3227</v>
      </c>
    </row>
    <row r="2866" spans="1:16" ht="15" customHeight="1" x14ac:dyDescent="0.35">
      <c r="A2866" s="18" t="s">
        <v>654</v>
      </c>
      <c r="B2866" s="18" t="s">
        <v>3224</v>
      </c>
      <c r="C2866" s="18" t="s">
        <v>110</v>
      </c>
      <c r="D2866" s="19">
        <v>18</v>
      </c>
      <c r="E2866" s="19">
        <v>35</v>
      </c>
      <c r="F2866" s="19">
        <v>27</v>
      </c>
      <c r="G2866" s="19">
        <v>2</v>
      </c>
      <c r="H2866" s="19">
        <v>3</v>
      </c>
      <c r="I2866" s="19">
        <v>2</v>
      </c>
      <c r="J2866" s="19">
        <v>4</v>
      </c>
      <c r="K2866" s="20">
        <f>ROUND(1+(SUMPRODUCT(INDEX(CachTinhDiem!$B$8:$E$11,MATCH($B2866,CachTinhDiem!$A$8:$A$11,0),0),$G2866:$J2866)-1)*9/4,1)</f>
        <v>4.2</v>
      </c>
      <c r="L2866" s="20">
        <f>ROUND(1+(INDEX(CachTinhDiem!$B$15:$E$20,MATCH($C2866,CachTinhDiem!$A$15:$A$20,0),MATCH($B2866,CachTinhDiem!$B$14:$E$14,0))-1)*9/4,1)</f>
        <v>5.5</v>
      </c>
      <c r="M2866" s="19">
        <f t="shared" si="44"/>
        <v>0</v>
      </c>
      <c r="N2866" s="23">
        <f>MAX(0,1-M2866*CachTinhDiem!$B$25)</f>
        <v>1</v>
      </c>
      <c r="O2866" s="20">
        <f>ROUND((CachTinhDiem!$B$23*K2866+CachTinhDiem!$B$24*L2866)*N2866,1)</f>
        <v>4.5999999999999996</v>
      </c>
      <c r="P2866" s="19" t="s">
        <v>3227</v>
      </c>
    </row>
    <row r="2867" spans="1:16" ht="15" customHeight="1" x14ac:dyDescent="0.35">
      <c r="A2867" s="18" t="s">
        <v>1593</v>
      </c>
      <c r="B2867" s="18" t="s">
        <v>3228</v>
      </c>
      <c r="C2867" s="18" t="s">
        <v>115</v>
      </c>
      <c r="D2867" s="19">
        <v>13</v>
      </c>
      <c r="E2867" s="19">
        <v>32</v>
      </c>
      <c r="F2867" s="19">
        <v>39</v>
      </c>
      <c r="G2867" s="19">
        <v>3</v>
      </c>
      <c r="H2867" s="19">
        <v>2</v>
      </c>
      <c r="I2867" s="19">
        <v>2</v>
      </c>
      <c r="J2867" s="19">
        <v>3</v>
      </c>
      <c r="K2867" s="20">
        <f>ROUND(1+(SUMPRODUCT(INDEX(CachTinhDiem!$B$8:$E$11,MATCH($B2867,CachTinhDiem!$A$8:$A$11,0),0),$G2867:$J2867)-1)*9/4,1)</f>
        <v>4.5999999999999996</v>
      </c>
      <c r="L2867" s="20">
        <f>ROUND(1+(INDEX(CachTinhDiem!$B$15:$E$20,MATCH($C2867,CachTinhDiem!$A$15:$A$20,0),MATCH($B2867,CachTinhDiem!$B$14:$E$14,0))-1)*9/4,1)</f>
        <v>5.5</v>
      </c>
      <c r="M2867" s="19">
        <f t="shared" si="44"/>
        <v>7</v>
      </c>
      <c r="N2867" s="23">
        <f>MAX(0,1-M2867*CachTinhDiem!$B$25)</f>
        <v>0.29999999999999993</v>
      </c>
      <c r="O2867" s="20">
        <f>ROUND((CachTinhDiem!$B$23*K2867+CachTinhDiem!$B$24*L2867)*N2867,1)</f>
        <v>1.5</v>
      </c>
      <c r="P2867" s="19" t="s">
        <v>3227</v>
      </c>
    </row>
    <row r="2868" spans="1:16" ht="15" customHeight="1" x14ac:dyDescent="0.35">
      <c r="A2868" s="18" t="s">
        <v>627</v>
      </c>
      <c r="B2868" s="18" t="s">
        <v>3224</v>
      </c>
      <c r="C2868" s="18" t="s">
        <v>103</v>
      </c>
      <c r="D2868" s="19">
        <v>13</v>
      </c>
      <c r="E2868" s="19">
        <v>29</v>
      </c>
      <c r="F2868" s="19">
        <v>37</v>
      </c>
      <c r="G2868" s="19">
        <v>2</v>
      </c>
      <c r="H2868" s="19">
        <v>5</v>
      </c>
      <c r="I2868" s="19">
        <v>2</v>
      </c>
      <c r="J2868" s="19">
        <v>4</v>
      </c>
      <c r="K2868" s="20">
        <f>ROUND(1+(SUMPRODUCT(INDEX(CachTinhDiem!$B$8:$E$11,MATCH($B2868,CachTinhDiem!$A$8:$A$11,0),0),$G2868:$J2868)-1)*9/4,1)</f>
        <v>5.0999999999999996</v>
      </c>
      <c r="L2868" s="20">
        <f>ROUND(1+(INDEX(CachTinhDiem!$B$15:$E$20,MATCH($C2868,CachTinhDiem!$A$15:$A$20,0),MATCH($B2868,CachTinhDiem!$B$14:$E$14,0))-1)*9/4,1)</f>
        <v>3.3</v>
      </c>
      <c r="M2868" s="19">
        <f t="shared" si="44"/>
        <v>8</v>
      </c>
      <c r="N2868" s="23">
        <f>MAX(0,1-M2868*CachTinhDiem!$B$25)</f>
        <v>0.19999999999999996</v>
      </c>
      <c r="O2868" s="20">
        <f>ROUND((CachTinhDiem!$B$23*K2868+CachTinhDiem!$B$24*L2868)*N2868,1)</f>
        <v>0.9</v>
      </c>
      <c r="P2868" s="19" t="s">
        <v>3227</v>
      </c>
    </row>
    <row r="2869" spans="1:16" ht="15" customHeight="1" x14ac:dyDescent="0.35">
      <c r="A2869" s="18" t="s">
        <v>2382</v>
      </c>
      <c r="B2869" s="18" t="s">
        <v>3226</v>
      </c>
      <c r="C2869" s="18" t="s">
        <v>103</v>
      </c>
      <c r="D2869" s="19">
        <v>18</v>
      </c>
      <c r="E2869" s="19">
        <v>35</v>
      </c>
      <c r="F2869" s="19">
        <v>10</v>
      </c>
      <c r="G2869" s="19">
        <v>2</v>
      </c>
      <c r="H2869" s="19">
        <v>4</v>
      </c>
      <c r="I2869" s="19">
        <v>2</v>
      </c>
      <c r="J2869" s="19">
        <v>5</v>
      </c>
      <c r="K2869" s="20">
        <f>ROUND(1+(SUMPRODUCT(INDEX(CachTinhDiem!$B$8:$E$11,MATCH($B2869,CachTinhDiem!$A$8:$A$11,0),0),$G2869:$J2869)-1)*9/4,1)</f>
        <v>6</v>
      </c>
      <c r="L2869" s="20">
        <f>ROUND(1+(INDEX(CachTinhDiem!$B$15:$E$20,MATCH($C2869,CachTinhDiem!$A$15:$A$20,0),MATCH($B2869,CachTinhDiem!$B$14:$E$14,0))-1)*9/4,1)</f>
        <v>3.3</v>
      </c>
      <c r="M2869" s="19">
        <f t="shared" si="44"/>
        <v>8</v>
      </c>
      <c r="N2869" s="23">
        <f>MAX(0,1-M2869*CachTinhDiem!$B$25)</f>
        <v>0.19999999999999996</v>
      </c>
      <c r="O2869" s="20">
        <f>ROUND((CachTinhDiem!$B$23*K2869+CachTinhDiem!$B$24*L2869)*N2869,1)</f>
        <v>1</v>
      </c>
      <c r="P2869" s="19" t="s">
        <v>3227</v>
      </c>
    </row>
    <row r="2870" spans="1:16" ht="15" customHeight="1" x14ac:dyDescent="0.35">
      <c r="A2870" s="18" t="s">
        <v>1465</v>
      </c>
      <c r="B2870" s="18" t="s">
        <v>3229</v>
      </c>
      <c r="C2870" s="18" t="s">
        <v>138</v>
      </c>
      <c r="D2870" s="19">
        <v>5</v>
      </c>
      <c r="E2870" s="19">
        <v>13</v>
      </c>
      <c r="F2870" s="19">
        <v>19</v>
      </c>
      <c r="G2870" s="19">
        <v>5</v>
      </c>
      <c r="H2870" s="19">
        <v>1</v>
      </c>
      <c r="I2870" s="19">
        <v>4</v>
      </c>
      <c r="J2870" s="19">
        <v>3</v>
      </c>
      <c r="K2870" s="20">
        <f>ROUND(1+(SUMPRODUCT(INDEX(CachTinhDiem!$B$8:$E$11,MATCH($B2870,CachTinhDiem!$A$8:$A$11,0),0),$G2870:$J2870)-1)*9/4,1)</f>
        <v>5.3</v>
      </c>
      <c r="L2870" s="20">
        <f>ROUND(1+(INDEX(CachTinhDiem!$B$15:$E$20,MATCH($C2870,CachTinhDiem!$A$15:$A$20,0),MATCH($B2870,CachTinhDiem!$B$14:$E$14,0))-1)*9/4,1)</f>
        <v>7.8</v>
      </c>
      <c r="M2870" s="19">
        <f t="shared" si="44"/>
        <v>6</v>
      </c>
      <c r="N2870" s="23">
        <f>MAX(0,1-M2870*CachTinhDiem!$B$25)</f>
        <v>0.39999999999999991</v>
      </c>
      <c r="O2870" s="20">
        <f>ROUND((CachTinhDiem!$B$23*K2870+CachTinhDiem!$B$24*L2870)*N2870,1)</f>
        <v>2.4</v>
      </c>
      <c r="P2870" s="19" t="s">
        <v>3227</v>
      </c>
    </row>
    <row r="2871" spans="1:16" ht="15" customHeight="1" x14ac:dyDescent="0.35">
      <c r="A2871" s="18" t="s">
        <v>904</v>
      </c>
      <c r="B2871" s="18" t="s">
        <v>3226</v>
      </c>
      <c r="C2871" s="18" t="s">
        <v>103</v>
      </c>
      <c r="D2871" s="19">
        <v>12</v>
      </c>
      <c r="E2871" s="19">
        <v>29</v>
      </c>
      <c r="F2871" s="19">
        <v>7</v>
      </c>
      <c r="G2871" s="19">
        <v>2</v>
      </c>
      <c r="H2871" s="19">
        <v>5</v>
      </c>
      <c r="I2871" s="19">
        <v>2</v>
      </c>
      <c r="J2871" s="19">
        <v>4</v>
      </c>
      <c r="K2871" s="20">
        <f>ROUND(1+(SUMPRODUCT(INDEX(CachTinhDiem!$B$8:$E$11,MATCH($B2871,CachTinhDiem!$A$8:$A$11,0),0),$G2871:$J2871)-1)*9/4,1)</f>
        <v>6.2</v>
      </c>
      <c r="L2871" s="20">
        <f>ROUND(1+(INDEX(CachTinhDiem!$B$15:$E$20,MATCH($C2871,CachTinhDiem!$A$15:$A$20,0),MATCH($B2871,CachTinhDiem!$B$14:$E$14,0))-1)*9/4,1)</f>
        <v>3.3</v>
      </c>
      <c r="M2871" s="19">
        <f t="shared" si="44"/>
        <v>5</v>
      </c>
      <c r="N2871" s="23">
        <f>MAX(0,1-M2871*CachTinhDiem!$B$25)</f>
        <v>0.5</v>
      </c>
      <c r="O2871" s="20">
        <f>ROUND((CachTinhDiem!$B$23*K2871+CachTinhDiem!$B$24*L2871)*N2871,1)</f>
        <v>2.7</v>
      </c>
      <c r="P2871" s="19" t="s">
        <v>3227</v>
      </c>
    </row>
    <row r="2872" spans="1:16" ht="15" customHeight="1" x14ac:dyDescent="0.35">
      <c r="A2872" s="18" t="s">
        <v>107</v>
      </c>
      <c r="B2872" s="18" t="s">
        <v>3229</v>
      </c>
      <c r="C2872" s="18" t="s">
        <v>110</v>
      </c>
      <c r="D2872" s="19">
        <v>20</v>
      </c>
      <c r="E2872" s="19">
        <v>37</v>
      </c>
      <c r="F2872" s="19">
        <v>6</v>
      </c>
      <c r="G2872" s="19">
        <v>2</v>
      </c>
      <c r="H2872" s="19">
        <v>4</v>
      </c>
      <c r="I2872" s="19">
        <v>3</v>
      </c>
      <c r="J2872" s="19">
        <v>2</v>
      </c>
      <c r="K2872" s="20">
        <f>ROUND(1+(SUMPRODUCT(INDEX(CachTinhDiem!$B$8:$E$11,MATCH($B2872,CachTinhDiem!$A$8:$A$11,0),0),$G2872:$J2872)-1)*9/4,1)</f>
        <v>5.3</v>
      </c>
      <c r="L2872" s="20">
        <f>ROUND(1+(INDEX(CachTinhDiem!$B$15:$E$20,MATCH($C2872,CachTinhDiem!$A$15:$A$20,0),MATCH($B2872,CachTinhDiem!$B$14:$E$14,0))-1)*9/4,1)</f>
        <v>7.8</v>
      </c>
      <c r="M2872" s="19">
        <f t="shared" si="44"/>
        <v>14</v>
      </c>
      <c r="N2872" s="23">
        <f>MAX(0,1-M2872*CachTinhDiem!$B$25)</f>
        <v>0</v>
      </c>
      <c r="O2872" s="20">
        <f>ROUND((CachTinhDiem!$B$23*K2872+CachTinhDiem!$B$24*L2872)*N2872,1)</f>
        <v>0</v>
      </c>
      <c r="P2872" s="19" t="s">
        <v>3225</v>
      </c>
    </row>
    <row r="2873" spans="1:16" ht="15" customHeight="1" x14ac:dyDescent="0.35">
      <c r="A2873" s="18" t="s">
        <v>1900</v>
      </c>
      <c r="B2873" s="18" t="s">
        <v>3229</v>
      </c>
      <c r="C2873" s="18" t="s">
        <v>110</v>
      </c>
      <c r="D2873" s="19">
        <v>17</v>
      </c>
      <c r="E2873" s="19">
        <v>36</v>
      </c>
      <c r="F2873" s="19">
        <v>23</v>
      </c>
      <c r="G2873" s="19">
        <v>2</v>
      </c>
      <c r="H2873" s="19">
        <v>4</v>
      </c>
      <c r="I2873" s="19">
        <v>4</v>
      </c>
      <c r="J2873" s="19">
        <v>5</v>
      </c>
      <c r="K2873" s="20">
        <f>ROUND(1+(SUMPRODUCT(INDEX(CachTinhDiem!$B$8:$E$11,MATCH($B2873,CachTinhDiem!$A$8:$A$11,0),0),$G2873:$J2873)-1)*9/4,1)</f>
        <v>8</v>
      </c>
      <c r="L2873" s="20">
        <f>ROUND(1+(INDEX(CachTinhDiem!$B$15:$E$20,MATCH($C2873,CachTinhDiem!$A$15:$A$20,0),MATCH($B2873,CachTinhDiem!$B$14:$E$14,0))-1)*9/4,1)</f>
        <v>7.8</v>
      </c>
      <c r="M2873" s="19">
        <f t="shared" si="44"/>
        <v>0</v>
      </c>
      <c r="N2873" s="23">
        <f>MAX(0,1-M2873*CachTinhDiem!$B$25)</f>
        <v>1</v>
      </c>
      <c r="O2873" s="20">
        <f>ROUND((CachTinhDiem!$B$23*K2873+CachTinhDiem!$B$24*L2873)*N2873,1)</f>
        <v>7.9</v>
      </c>
      <c r="P2873" s="19" t="s">
        <v>3227</v>
      </c>
    </row>
    <row r="2874" spans="1:16" ht="15" customHeight="1" x14ac:dyDescent="0.35">
      <c r="A2874" s="18" t="s">
        <v>3118</v>
      </c>
      <c r="B2874" s="18" t="s">
        <v>3226</v>
      </c>
      <c r="C2874" s="18" t="s">
        <v>90</v>
      </c>
      <c r="D2874" s="19">
        <v>23</v>
      </c>
      <c r="E2874" s="19">
        <v>40</v>
      </c>
      <c r="F2874" s="19">
        <v>15</v>
      </c>
      <c r="G2874" s="19">
        <v>1</v>
      </c>
      <c r="H2874" s="19">
        <v>3</v>
      </c>
      <c r="I2874" s="19">
        <v>3</v>
      </c>
      <c r="J2874" s="19">
        <v>1</v>
      </c>
      <c r="K2874" s="20">
        <f>ROUND(1+(SUMPRODUCT(INDEX(CachTinhDiem!$B$8:$E$11,MATCH($B2874,CachTinhDiem!$A$8:$A$11,0),0),$G2874:$J2874)-1)*9/4,1)</f>
        <v>4.5999999999999996</v>
      </c>
      <c r="L2874" s="20">
        <f>ROUND(1+(INDEX(CachTinhDiem!$B$15:$E$20,MATCH($C2874,CachTinhDiem!$A$15:$A$20,0),MATCH($B2874,CachTinhDiem!$B$14:$E$14,0))-1)*9/4,1)</f>
        <v>7.8</v>
      </c>
      <c r="M2874" s="19">
        <f t="shared" si="44"/>
        <v>8</v>
      </c>
      <c r="N2874" s="23">
        <f>MAX(0,1-M2874*CachTinhDiem!$B$25)</f>
        <v>0.19999999999999996</v>
      </c>
      <c r="O2874" s="20">
        <f>ROUND((CachTinhDiem!$B$23*K2874+CachTinhDiem!$B$24*L2874)*N2874,1)</f>
        <v>1.1000000000000001</v>
      </c>
      <c r="P2874" s="19" t="s">
        <v>3227</v>
      </c>
    </row>
    <row r="2875" spans="1:16" ht="15" customHeight="1" x14ac:dyDescent="0.35">
      <c r="A2875" s="18" t="s">
        <v>3138</v>
      </c>
      <c r="B2875" s="18" t="s">
        <v>3224</v>
      </c>
      <c r="C2875" s="18" t="s">
        <v>110</v>
      </c>
      <c r="D2875" s="19">
        <v>16</v>
      </c>
      <c r="E2875" s="19">
        <v>36</v>
      </c>
      <c r="F2875" s="19">
        <v>30</v>
      </c>
      <c r="G2875" s="19">
        <v>2</v>
      </c>
      <c r="H2875" s="19">
        <v>2</v>
      </c>
      <c r="I2875" s="19">
        <v>4</v>
      </c>
      <c r="J2875" s="19">
        <v>4</v>
      </c>
      <c r="K2875" s="20">
        <f>ROUND(1+(SUMPRODUCT(INDEX(CachTinhDiem!$B$8:$E$11,MATCH($B2875,CachTinhDiem!$A$8:$A$11,0),0),$G2875:$J2875)-1)*9/4,1)</f>
        <v>6</v>
      </c>
      <c r="L2875" s="20">
        <f>ROUND(1+(INDEX(CachTinhDiem!$B$15:$E$20,MATCH($C2875,CachTinhDiem!$A$15:$A$20,0),MATCH($B2875,CachTinhDiem!$B$14:$E$14,0))-1)*9/4,1)</f>
        <v>5.5</v>
      </c>
      <c r="M2875" s="19">
        <f t="shared" si="44"/>
        <v>0</v>
      </c>
      <c r="N2875" s="23">
        <f>MAX(0,1-M2875*CachTinhDiem!$B$25)</f>
        <v>1</v>
      </c>
      <c r="O2875" s="20">
        <f>ROUND((CachTinhDiem!$B$23*K2875+CachTinhDiem!$B$24*L2875)*N2875,1)</f>
        <v>5.9</v>
      </c>
      <c r="P2875" s="19" t="s">
        <v>3227</v>
      </c>
    </row>
    <row r="2876" spans="1:16" ht="15" customHeight="1" x14ac:dyDescent="0.35">
      <c r="A2876" s="18" t="s">
        <v>1994</v>
      </c>
      <c r="B2876" s="18" t="s">
        <v>3226</v>
      </c>
      <c r="C2876" s="18" t="s">
        <v>138</v>
      </c>
      <c r="D2876" s="19">
        <v>14</v>
      </c>
      <c r="E2876" s="19">
        <v>30</v>
      </c>
      <c r="F2876" s="19">
        <v>16</v>
      </c>
      <c r="G2876" s="19">
        <v>2</v>
      </c>
      <c r="H2876" s="19">
        <v>3</v>
      </c>
      <c r="I2876" s="19">
        <v>5</v>
      </c>
      <c r="J2876" s="19">
        <v>3</v>
      </c>
      <c r="K2876" s="20">
        <f>ROUND(1+(SUMPRODUCT(INDEX(CachTinhDiem!$B$8:$E$11,MATCH($B2876,CachTinhDiem!$A$8:$A$11,0),0),$G2876:$J2876)-1)*9/4,1)</f>
        <v>7.8</v>
      </c>
      <c r="L2876" s="20">
        <f>ROUND(1+(INDEX(CachTinhDiem!$B$15:$E$20,MATCH($C2876,CachTinhDiem!$A$15:$A$20,0),MATCH($B2876,CachTinhDiem!$B$14:$E$14,0))-1)*9/4,1)</f>
        <v>7.8</v>
      </c>
      <c r="M2876" s="19">
        <f t="shared" si="44"/>
        <v>0</v>
      </c>
      <c r="N2876" s="23">
        <f>MAX(0,1-M2876*CachTinhDiem!$B$25)</f>
        <v>1</v>
      </c>
      <c r="O2876" s="20">
        <f>ROUND((CachTinhDiem!$B$23*K2876+CachTinhDiem!$B$24*L2876)*N2876,1)</f>
        <v>7.8</v>
      </c>
      <c r="P2876" s="19" t="s">
        <v>3225</v>
      </c>
    </row>
    <row r="2877" spans="1:16" ht="15" customHeight="1" x14ac:dyDescent="0.35">
      <c r="A2877" s="18" t="s">
        <v>2897</v>
      </c>
      <c r="B2877" s="18" t="s">
        <v>3224</v>
      </c>
      <c r="C2877" s="18" t="s">
        <v>138</v>
      </c>
      <c r="D2877" s="19">
        <v>19</v>
      </c>
      <c r="E2877" s="19">
        <v>38</v>
      </c>
      <c r="F2877" s="19">
        <v>18</v>
      </c>
      <c r="G2877" s="19">
        <v>2</v>
      </c>
      <c r="H2877" s="19">
        <v>5</v>
      </c>
      <c r="I2877" s="19">
        <v>5</v>
      </c>
      <c r="J2877" s="19">
        <v>2</v>
      </c>
      <c r="K2877" s="20">
        <f>ROUND(1+(SUMPRODUCT(INDEX(CachTinhDiem!$B$8:$E$11,MATCH($B2877,CachTinhDiem!$A$8:$A$11,0),0),$G2877:$J2877)-1)*9/4,1)</f>
        <v>8</v>
      </c>
      <c r="L2877" s="20">
        <f>ROUND(1+(INDEX(CachTinhDiem!$B$15:$E$20,MATCH($C2877,CachTinhDiem!$A$15:$A$20,0),MATCH($B2877,CachTinhDiem!$B$14:$E$14,0))-1)*9/4,1)</f>
        <v>10</v>
      </c>
      <c r="M2877" s="19">
        <f t="shared" si="44"/>
        <v>1</v>
      </c>
      <c r="N2877" s="23">
        <f>MAX(0,1-M2877*CachTinhDiem!$B$25)</f>
        <v>0.9</v>
      </c>
      <c r="O2877" s="20">
        <f>ROUND((CachTinhDiem!$B$23*K2877+CachTinhDiem!$B$24*L2877)*N2877,1)</f>
        <v>7.7</v>
      </c>
      <c r="P2877" s="19" t="s">
        <v>3227</v>
      </c>
    </row>
    <row r="2878" spans="1:16" ht="15" customHeight="1" x14ac:dyDescent="0.35">
      <c r="A2878" s="18" t="s">
        <v>1661</v>
      </c>
      <c r="B2878" s="18" t="s">
        <v>3229</v>
      </c>
      <c r="C2878" s="18" t="s">
        <v>103</v>
      </c>
      <c r="D2878" s="19">
        <v>16</v>
      </c>
      <c r="E2878" s="19">
        <v>36</v>
      </c>
      <c r="F2878" s="19">
        <v>28</v>
      </c>
      <c r="G2878" s="19">
        <v>2</v>
      </c>
      <c r="H2878" s="19">
        <v>5</v>
      </c>
      <c r="I2878" s="19">
        <v>2</v>
      </c>
      <c r="J2878" s="19">
        <v>4</v>
      </c>
      <c r="K2878" s="20">
        <f>ROUND(1+(SUMPRODUCT(INDEX(CachTinhDiem!$B$8:$E$11,MATCH($B2878,CachTinhDiem!$A$8:$A$11,0),0),$G2878:$J2878)-1)*9/4,1)</f>
        <v>6.6</v>
      </c>
      <c r="L2878" s="20">
        <f>ROUND(1+(INDEX(CachTinhDiem!$B$15:$E$20,MATCH($C2878,CachTinhDiem!$A$15:$A$20,0),MATCH($B2878,CachTinhDiem!$B$14:$E$14,0))-1)*9/4,1)</f>
        <v>7.8</v>
      </c>
      <c r="M2878" s="19">
        <f t="shared" si="44"/>
        <v>0</v>
      </c>
      <c r="N2878" s="23">
        <f>MAX(0,1-M2878*CachTinhDiem!$B$25)</f>
        <v>1</v>
      </c>
      <c r="O2878" s="20">
        <f>ROUND((CachTinhDiem!$B$23*K2878+CachTinhDiem!$B$24*L2878)*N2878,1)</f>
        <v>7</v>
      </c>
      <c r="P2878" s="19" t="s">
        <v>3227</v>
      </c>
    </row>
    <row r="2879" spans="1:16" ht="15" customHeight="1" x14ac:dyDescent="0.35">
      <c r="A2879" s="18" t="s">
        <v>2937</v>
      </c>
      <c r="B2879" s="18" t="s">
        <v>3228</v>
      </c>
      <c r="C2879" s="18" t="s">
        <v>90</v>
      </c>
      <c r="D2879" s="19">
        <v>8</v>
      </c>
      <c r="E2879" s="19">
        <v>40</v>
      </c>
      <c r="F2879" s="19">
        <v>27</v>
      </c>
      <c r="G2879" s="19">
        <v>2</v>
      </c>
      <c r="H2879" s="19">
        <v>5</v>
      </c>
      <c r="I2879" s="19">
        <v>5</v>
      </c>
      <c r="J2879" s="19">
        <v>3</v>
      </c>
      <c r="K2879" s="20">
        <f>ROUND(1+(SUMPRODUCT(INDEX(CachTinhDiem!$B$8:$E$11,MATCH($B2879,CachTinhDiem!$A$8:$A$11,0),0),$G2879:$J2879)-1)*9/4,1)</f>
        <v>7.3</v>
      </c>
      <c r="L2879" s="20">
        <f>ROUND(1+(INDEX(CachTinhDiem!$B$15:$E$20,MATCH($C2879,CachTinhDiem!$A$15:$A$20,0),MATCH($B2879,CachTinhDiem!$B$14:$E$14,0))-1)*9/4,1)</f>
        <v>3.3</v>
      </c>
      <c r="M2879" s="19">
        <f t="shared" si="44"/>
        <v>0</v>
      </c>
      <c r="N2879" s="23">
        <f>MAX(0,1-M2879*CachTinhDiem!$B$25)</f>
        <v>1</v>
      </c>
      <c r="O2879" s="20">
        <f>ROUND((CachTinhDiem!$B$23*K2879+CachTinhDiem!$B$24*L2879)*N2879,1)</f>
        <v>6.1</v>
      </c>
      <c r="P2879" s="19" t="s">
        <v>3225</v>
      </c>
    </row>
    <row r="2880" spans="1:16" ht="15" customHeight="1" x14ac:dyDescent="0.35">
      <c r="A2880" s="18" t="s">
        <v>3194</v>
      </c>
      <c r="B2880" s="18" t="s">
        <v>3224</v>
      </c>
      <c r="C2880" s="18" t="s">
        <v>103</v>
      </c>
      <c r="D2880" s="19">
        <v>23</v>
      </c>
      <c r="E2880" s="19">
        <v>39</v>
      </c>
      <c r="F2880" s="19">
        <v>29</v>
      </c>
      <c r="G2880" s="19">
        <v>2</v>
      </c>
      <c r="H2880" s="19">
        <v>4</v>
      </c>
      <c r="I2880" s="19">
        <v>3</v>
      </c>
      <c r="J2880" s="19">
        <v>5</v>
      </c>
      <c r="K2880" s="20">
        <f>ROUND(1+(SUMPRODUCT(INDEX(CachTinhDiem!$B$8:$E$11,MATCH($B2880,CachTinhDiem!$A$8:$A$11,0),0),$G2880:$J2880)-1)*9/4,1)</f>
        <v>6</v>
      </c>
      <c r="L2880" s="20">
        <f>ROUND(1+(INDEX(CachTinhDiem!$B$15:$E$20,MATCH($C2880,CachTinhDiem!$A$15:$A$20,0),MATCH($B2880,CachTinhDiem!$B$14:$E$14,0))-1)*9/4,1)</f>
        <v>3.3</v>
      </c>
      <c r="M2880" s="19">
        <f t="shared" si="44"/>
        <v>0</v>
      </c>
      <c r="N2880" s="23">
        <f>MAX(0,1-M2880*CachTinhDiem!$B$25)</f>
        <v>1</v>
      </c>
      <c r="O2880" s="20">
        <f>ROUND((CachTinhDiem!$B$23*K2880+CachTinhDiem!$B$24*L2880)*N2880,1)</f>
        <v>5.2</v>
      </c>
      <c r="P2880" s="19" t="s">
        <v>3227</v>
      </c>
    </row>
    <row r="2881" spans="1:16" ht="15" customHeight="1" x14ac:dyDescent="0.35">
      <c r="A2881" s="18" t="s">
        <v>1086</v>
      </c>
      <c r="B2881" s="18" t="s">
        <v>3228</v>
      </c>
      <c r="C2881" s="18" t="s">
        <v>103</v>
      </c>
      <c r="D2881" s="19">
        <v>5</v>
      </c>
      <c r="E2881" s="19">
        <v>11</v>
      </c>
      <c r="F2881" s="19">
        <v>17</v>
      </c>
      <c r="G2881" s="19">
        <v>5</v>
      </c>
      <c r="H2881" s="19">
        <v>1</v>
      </c>
      <c r="I2881" s="19">
        <v>1</v>
      </c>
      <c r="J2881" s="19">
        <v>5</v>
      </c>
      <c r="K2881" s="20">
        <f>ROUND(1+(SUMPRODUCT(INDEX(CachTinhDiem!$B$8:$E$11,MATCH($B2881,CachTinhDiem!$A$8:$A$11,0),0),$G2881:$J2881)-1)*9/4,1)</f>
        <v>6.4</v>
      </c>
      <c r="L2881" s="20">
        <f>ROUND(1+(INDEX(CachTinhDiem!$B$15:$E$20,MATCH($C2881,CachTinhDiem!$A$15:$A$20,0),MATCH($B2881,CachTinhDiem!$B$14:$E$14,0))-1)*9/4,1)</f>
        <v>10</v>
      </c>
      <c r="M2881" s="19">
        <f t="shared" si="44"/>
        <v>6</v>
      </c>
      <c r="N2881" s="23">
        <f>MAX(0,1-M2881*CachTinhDiem!$B$25)</f>
        <v>0.39999999999999991</v>
      </c>
      <c r="O2881" s="20">
        <f>ROUND((CachTinhDiem!$B$23*K2881+CachTinhDiem!$B$24*L2881)*N2881,1)</f>
        <v>3</v>
      </c>
      <c r="P2881" s="19" t="s">
        <v>3227</v>
      </c>
    </row>
    <row r="2882" spans="1:16" ht="15" customHeight="1" x14ac:dyDescent="0.35">
      <c r="A2882" s="18" t="s">
        <v>2434</v>
      </c>
      <c r="B2882" s="18" t="s">
        <v>3224</v>
      </c>
      <c r="C2882" s="18" t="s">
        <v>150</v>
      </c>
      <c r="D2882" s="19">
        <v>21</v>
      </c>
      <c r="E2882" s="19">
        <v>35</v>
      </c>
      <c r="F2882" s="19">
        <v>23</v>
      </c>
      <c r="G2882" s="19">
        <v>2</v>
      </c>
      <c r="H2882" s="19">
        <v>4</v>
      </c>
      <c r="I2882" s="19">
        <v>2</v>
      </c>
      <c r="J2882" s="19">
        <v>3</v>
      </c>
      <c r="K2882" s="20">
        <f>ROUND(1+(SUMPRODUCT(INDEX(CachTinhDiem!$B$8:$E$11,MATCH($B2882,CachTinhDiem!$A$8:$A$11,0),0),$G2882:$J2882)-1)*9/4,1)</f>
        <v>4.4000000000000004</v>
      </c>
      <c r="L2882" s="20">
        <f>ROUND(1+(INDEX(CachTinhDiem!$B$15:$E$20,MATCH($C2882,CachTinhDiem!$A$15:$A$20,0),MATCH($B2882,CachTinhDiem!$B$14:$E$14,0))-1)*9/4,1)</f>
        <v>3.3</v>
      </c>
      <c r="M2882" s="19">
        <f t="shared" ref="M2882:M2945" si="45">MAX(0,$D2882-$F2882,$F2882-$E2882)</f>
        <v>0</v>
      </c>
      <c r="N2882" s="23">
        <f>MAX(0,1-M2882*CachTinhDiem!$B$25)</f>
        <v>1</v>
      </c>
      <c r="O2882" s="20">
        <f>ROUND((CachTinhDiem!$B$23*K2882+CachTinhDiem!$B$24*L2882)*N2882,1)</f>
        <v>4.0999999999999996</v>
      </c>
      <c r="P2882" s="19" t="s">
        <v>3227</v>
      </c>
    </row>
    <row r="2883" spans="1:16" ht="15" customHeight="1" x14ac:dyDescent="0.35">
      <c r="A2883" s="18" t="s">
        <v>1782</v>
      </c>
      <c r="B2883" s="18" t="s">
        <v>3224</v>
      </c>
      <c r="C2883" s="18" t="s">
        <v>90</v>
      </c>
      <c r="D2883" s="19">
        <v>9</v>
      </c>
      <c r="E2883" s="19">
        <v>33</v>
      </c>
      <c r="F2883" s="19">
        <v>13</v>
      </c>
      <c r="G2883" s="19">
        <v>3</v>
      </c>
      <c r="H2883" s="19">
        <v>2</v>
      </c>
      <c r="I2883" s="19">
        <v>3</v>
      </c>
      <c r="J2883" s="19">
        <v>3</v>
      </c>
      <c r="K2883" s="20">
        <f>ROUND(1+(SUMPRODUCT(INDEX(CachTinhDiem!$B$8:$E$11,MATCH($B2883,CachTinhDiem!$A$8:$A$11,0),0),$G2883:$J2883)-1)*9/4,1)</f>
        <v>5.0999999999999996</v>
      </c>
      <c r="L2883" s="20">
        <f>ROUND(1+(INDEX(CachTinhDiem!$B$15:$E$20,MATCH($C2883,CachTinhDiem!$A$15:$A$20,0),MATCH($B2883,CachTinhDiem!$B$14:$E$14,0))-1)*9/4,1)</f>
        <v>5.5</v>
      </c>
      <c r="M2883" s="19">
        <f t="shared" si="45"/>
        <v>0</v>
      </c>
      <c r="N2883" s="23">
        <f>MAX(0,1-M2883*CachTinhDiem!$B$25)</f>
        <v>1</v>
      </c>
      <c r="O2883" s="20">
        <f>ROUND((CachTinhDiem!$B$23*K2883+CachTinhDiem!$B$24*L2883)*N2883,1)</f>
        <v>5.2</v>
      </c>
      <c r="P2883" s="19" t="s">
        <v>3227</v>
      </c>
    </row>
    <row r="2884" spans="1:16" ht="15" customHeight="1" x14ac:dyDescent="0.35">
      <c r="A2884" s="18" t="s">
        <v>2430</v>
      </c>
      <c r="B2884" s="18" t="s">
        <v>3226</v>
      </c>
      <c r="C2884" s="18" t="s">
        <v>110</v>
      </c>
      <c r="D2884" s="19">
        <v>24</v>
      </c>
      <c r="E2884" s="19">
        <v>39</v>
      </c>
      <c r="F2884" s="19">
        <v>26</v>
      </c>
      <c r="G2884" s="19">
        <v>1</v>
      </c>
      <c r="H2884" s="19">
        <v>5</v>
      </c>
      <c r="I2884" s="19">
        <v>2</v>
      </c>
      <c r="J2884" s="19">
        <v>3</v>
      </c>
      <c r="K2884" s="20">
        <f>ROUND(1+(SUMPRODUCT(INDEX(CachTinhDiem!$B$8:$E$11,MATCH($B2884,CachTinhDiem!$A$8:$A$11,0),0),$G2884:$J2884)-1)*9/4,1)</f>
        <v>5.7</v>
      </c>
      <c r="L2884" s="20">
        <f>ROUND(1+(INDEX(CachTinhDiem!$B$15:$E$20,MATCH($C2884,CachTinhDiem!$A$15:$A$20,0),MATCH($B2884,CachTinhDiem!$B$14:$E$14,0))-1)*9/4,1)</f>
        <v>5.5</v>
      </c>
      <c r="M2884" s="19">
        <f t="shared" si="45"/>
        <v>0</v>
      </c>
      <c r="N2884" s="23">
        <f>MAX(0,1-M2884*CachTinhDiem!$B$25)</f>
        <v>1</v>
      </c>
      <c r="O2884" s="20">
        <f>ROUND((CachTinhDiem!$B$23*K2884+CachTinhDiem!$B$24*L2884)*N2884,1)</f>
        <v>5.6</v>
      </c>
      <c r="P2884" s="19" t="s">
        <v>3227</v>
      </c>
    </row>
    <row r="2885" spans="1:16" ht="15" customHeight="1" x14ac:dyDescent="0.35">
      <c r="A2885" s="18" t="s">
        <v>1461</v>
      </c>
      <c r="B2885" s="18" t="s">
        <v>3228</v>
      </c>
      <c r="C2885" s="18" t="s">
        <v>138</v>
      </c>
      <c r="D2885" s="19">
        <v>27</v>
      </c>
      <c r="E2885" s="19">
        <v>40</v>
      </c>
      <c r="F2885" s="19">
        <v>5</v>
      </c>
      <c r="G2885" s="19">
        <v>1</v>
      </c>
      <c r="H2885" s="19">
        <v>5</v>
      </c>
      <c r="I2885" s="19">
        <v>5</v>
      </c>
      <c r="J2885" s="19">
        <v>4</v>
      </c>
      <c r="K2885" s="20">
        <f>ROUND(1+(SUMPRODUCT(INDEX(CachTinhDiem!$B$8:$E$11,MATCH($B2885,CachTinhDiem!$A$8:$A$11,0),0),$G2885:$J2885)-1)*9/4,1)</f>
        <v>8.6999999999999993</v>
      </c>
      <c r="L2885" s="20">
        <f>ROUND(1+(INDEX(CachTinhDiem!$B$15:$E$20,MATCH($C2885,CachTinhDiem!$A$15:$A$20,0),MATCH($B2885,CachTinhDiem!$B$14:$E$14,0))-1)*9/4,1)</f>
        <v>1</v>
      </c>
      <c r="M2885" s="19">
        <f t="shared" si="45"/>
        <v>22</v>
      </c>
      <c r="N2885" s="23">
        <f>MAX(0,1-M2885*CachTinhDiem!$B$25)</f>
        <v>0</v>
      </c>
      <c r="O2885" s="20">
        <f>ROUND((CachTinhDiem!$B$23*K2885+CachTinhDiem!$B$24*L2885)*N2885,1)</f>
        <v>0</v>
      </c>
      <c r="P2885" s="19" t="s">
        <v>3227</v>
      </c>
    </row>
    <row r="2886" spans="1:16" ht="15" customHeight="1" x14ac:dyDescent="0.35">
      <c r="A2886" s="18" t="s">
        <v>1355</v>
      </c>
      <c r="B2886" s="18" t="s">
        <v>3226</v>
      </c>
      <c r="C2886" s="18" t="s">
        <v>103</v>
      </c>
      <c r="D2886" s="19">
        <v>14</v>
      </c>
      <c r="E2886" s="19">
        <v>30</v>
      </c>
      <c r="F2886" s="19">
        <v>36</v>
      </c>
      <c r="G2886" s="19">
        <v>2</v>
      </c>
      <c r="H2886" s="19">
        <v>4</v>
      </c>
      <c r="I2886" s="19">
        <v>2</v>
      </c>
      <c r="J2886" s="19">
        <v>5</v>
      </c>
      <c r="K2886" s="20">
        <f>ROUND(1+(SUMPRODUCT(INDEX(CachTinhDiem!$B$8:$E$11,MATCH($B2886,CachTinhDiem!$A$8:$A$11,0),0),$G2886:$J2886)-1)*9/4,1)</f>
        <v>6</v>
      </c>
      <c r="L2886" s="20">
        <f>ROUND(1+(INDEX(CachTinhDiem!$B$15:$E$20,MATCH($C2886,CachTinhDiem!$A$15:$A$20,0),MATCH($B2886,CachTinhDiem!$B$14:$E$14,0))-1)*9/4,1)</f>
        <v>3.3</v>
      </c>
      <c r="M2886" s="19">
        <f t="shared" si="45"/>
        <v>6</v>
      </c>
      <c r="N2886" s="23">
        <f>MAX(0,1-M2886*CachTinhDiem!$B$25)</f>
        <v>0.39999999999999991</v>
      </c>
      <c r="O2886" s="20">
        <f>ROUND((CachTinhDiem!$B$23*K2886+CachTinhDiem!$B$24*L2886)*N2886,1)</f>
        <v>2.1</v>
      </c>
      <c r="P2886" s="19" t="s">
        <v>3227</v>
      </c>
    </row>
    <row r="2887" spans="1:16" ht="15" customHeight="1" x14ac:dyDescent="0.35">
      <c r="A2887" s="18" t="s">
        <v>1256</v>
      </c>
      <c r="B2887" s="18" t="s">
        <v>3228</v>
      </c>
      <c r="C2887" s="18" t="s">
        <v>90</v>
      </c>
      <c r="D2887" s="19">
        <v>5</v>
      </c>
      <c r="E2887" s="19">
        <v>19</v>
      </c>
      <c r="F2887" s="19">
        <v>5</v>
      </c>
      <c r="G2887" s="19">
        <v>4</v>
      </c>
      <c r="H2887" s="19">
        <v>1</v>
      </c>
      <c r="I2887" s="19">
        <v>3</v>
      </c>
      <c r="J2887" s="19">
        <v>4</v>
      </c>
      <c r="K2887" s="20">
        <f>ROUND(1+(SUMPRODUCT(INDEX(CachTinhDiem!$B$8:$E$11,MATCH($B2887,CachTinhDiem!$A$8:$A$11,0),0),$G2887:$J2887)-1)*9/4,1)</f>
        <v>6</v>
      </c>
      <c r="L2887" s="20">
        <f>ROUND(1+(INDEX(CachTinhDiem!$B$15:$E$20,MATCH($C2887,CachTinhDiem!$A$15:$A$20,0),MATCH($B2887,CachTinhDiem!$B$14:$E$14,0))-1)*9/4,1)</f>
        <v>3.3</v>
      </c>
      <c r="M2887" s="19">
        <f t="shared" si="45"/>
        <v>0</v>
      </c>
      <c r="N2887" s="23">
        <f>MAX(0,1-M2887*CachTinhDiem!$B$25)</f>
        <v>1</v>
      </c>
      <c r="O2887" s="20">
        <f>ROUND((CachTinhDiem!$B$23*K2887+CachTinhDiem!$B$24*L2887)*N2887,1)</f>
        <v>5.2</v>
      </c>
      <c r="P2887" s="19" t="s">
        <v>3227</v>
      </c>
    </row>
    <row r="2888" spans="1:16" ht="15" customHeight="1" x14ac:dyDescent="0.35">
      <c r="A2888" s="18" t="s">
        <v>2121</v>
      </c>
      <c r="B2888" s="18" t="s">
        <v>3224</v>
      </c>
      <c r="C2888" s="18" t="s">
        <v>150</v>
      </c>
      <c r="D2888" s="19">
        <v>9</v>
      </c>
      <c r="E2888" s="19">
        <v>24</v>
      </c>
      <c r="F2888" s="19">
        <v>24</v>
      </c>
      <c r="G2888" s="19">
        <v>3</v>
      </c>
      <c r="H2888" s="19">
        <v>1</v>
      </c>
      <c r="I2888" s="19">
        <v>4</v>
      </c>
      <c r="J2888" s="19">
        <v>2</v>
      </c>
      <c r="K2888" s="20">
        <f>ROUND(1+(SUMPRODUCT(INDEX(CachTinhDiem!$B$8:$E$11,MATCH($B2888,CachTinhDiem!$A$8:$A$11,0),0),$G2888:$J2888)-1)*9/4,1)</f>
        <v>5.5</v>
      </c>
      <c r="L2888" s="20">
        <f>ROUND(1+(INDEX(CachTinhDiem!$B$15:$E$20,MATCH($C2888,CachTinhDiem!$A$15:$A$20,0),MATCH($B2888,CachTinhDiem!$B$14:$E$14,0))-1)*9/4,1)</f>
        <v>3.3</v>
      </c>
      <c r="M2888" s="19">
        <f t="shared" si="45"/>
        <v>0</v>
      </c>
      <c r="N2888" s="23">
        <f>MAX(0,1-M2888*CachTinhDiem!$B$25)</f>
        <v>1</v>
      </c>
      <c r="O2888" s="20">
        <f>ROUND((CachTinhDiem!$B$23*K2888+CachTinhDiem!$B$24*L2888)*N2888,1)</f>
        <v>4.8</v>
      </c>
      <c r="P2888" s="19" t="s">
        <v>3227</v>
      </c>
    </row>
    <row r="2889" spans="1:16" ht="15" customHeight="1" x14ac:dyDescent="0.35">
      <c r="A2889" s="18" t="s">
        <v>3214</v>
      </c>
      <c r="B2889" s="18" t="s">
        <v>3226</v>
      </c>
      <c r="C2889" s="18" t="s">
        <v>138</v>
      </c>
      <c r="D2889" s="19">
        <v>22</v>
      </c>
      <c r="E2889" s="19">
        <v>40</v>
      </c>
      <c r="F2889" s="19">
        <v>23</v>
      </c>
      <c r="G2889" s="19">
        <v>1</v>
      </c>
      <c r="H2889" s="19">
        <v>3</v>
      </c>
      <c r="I2889" s="19">
        <v>5</v>
      </c>
      <c r="J2889" s="19">
        <v>2</v>
      </c>
      <c r="K2889" s="20">
        <f>ROUND(1+(SUMPRODUCT(INDEX(CachTinhDiem!$B$8:$E$11,MATCH($B2889,CachTinhDiem!$A$8:$A$11,0),0),$G2889:$J2889)-1)*9/4,1)</f>
        <v>7.3</v>
      </c>
      <c r="L2889" s="20">
        <f>ROUND(1+(INDEX(CachTinhDiem!$B$15:$E$20,MATCH($C2889,CachTinhDiem!$A$15:$A$20,0),MATCH($B2889,CachTinhDiem!$B$14:$E$14,0))-1)*9/4,1)</f>
        <v>7.8</v>
      </c>
      <c r="M2889" s="19">
        <f t="shared" si="45"/>
        <v>0</v>
      </c>
      <c r="N2889" s="23">
        <f>MAX(0,1-M2889*CachTinhDiem!$B$25)</f>
        <v>1</v>
      </c>
      <c r="O2889" s="20">
        <f>ROUND((CachTinhDiem!$B$23*K2889+CachTinhDiem!$B$24*L2889)*N2889,1)</f>
        <v>7.5</v>
      </c>
      <c r="P2889" s="19" t="s">
        <v>3227</v>
      </c>
    </row>
    <row r="2890" spans="1:16" ht="15" customHeight="1" x14ac:dyDescent="0.35">
      <c r="A2890" s="18" t="s">
        <v>223</v>
      </c>
      <c r="B2890" s="18" t="s">
        <v>3224</v>
      </c>
      <c r="C2890" s="18" t="s">
        <v>110</v>
      </c>
      <c r="D2890" s="19">
        <v>5</v>
      </c>
      <c r="E2890" s="19">
        <v>12</v>
      </c>
      <c r="F2890" s="19">
        <v>30</v>
      </c>
      <c r="G2890" s="19">
        <v>5</v>
      </c>
      <c r="H2890" s="19">
        <v>1</v>
      </c>
      <c r="I2890" s="19">
        <v>2</v>
      </c>
      <c r="J2890" s="19">
        <v>4</v>
      </c>
      <c r="K2890" s="20">
        <f>ROUND(1+(SUMPRODUCT(INDEX(CachTinhDiem!$B$8:$E$11,MATCH($B2890,CachTinhDiem!$A$8:$A$11,0),0),$G2890:$J2890)-1)*9/4,1)</f>
        <v>4.5999999999999996</v>
      </c>
      <c r="L2890" s="20">
        <f>ROUND(1+(INDEX(CachTinhDiem!$B$15:$E$20,MATCH($C2890,CachTinhDiem!$A$15:$A$20,0),MATCH($B2890,CachTinhDiem!$B$14:$E$14,0))-1)*9/4,1)</f>
        <v>5.5</v>
      </c>
      <c r="M2890" s="19">
        <f t="shared" si="45"/>
        <v>18</v>
      </c>
      <c r="N2890" s="23">
        <f>MAX(0,1-M2890*CachTinhDiem!$B$25)</f>
        <v>0</v>
      </c>
      <c r="O2890" s="20">
        <f>ROUND((CachTinhDiem!$B$23*K2890+CachTinhDiem!$B$24*L2890)*N2890,1)</f>
        <v>0</v>
      </c>
      <c r="P2890" s="19" t="s">
        <v>3227</v>
      </c>
    </row>
    <row r="2891" spans="1:16" ht="15" customHeight="1" x14ac:dyDescent="0.35">
      <c r="A2891" s="18" t="s">
        <v>2746</v>
      </c>
      <c r="B2891" s="18" t="s">
        <v>3229</v>
      </c>
      <c r="C2891" s="18" t="s">
        <v>103</v>
      </c>
      <c r="D2891" s="19">
        <v>17</v>
      </c>
      <c r="E2891" s="19">
        <v>36</v>
      </c>
      <c r="F2891" s="19">
        <v>8</v>
      </c>
      <c r="G2891" s="19">
        <v>2</v>
      </c>
      <c r="H2891" s="19">
        <v>5</v>
      </c>
      <c r="I2891" s="19">
        <v>2</v>
      </c>
      <c r="J2891" s="19">
        <v>4</v>
      </c>
      <c r="K2891" s="20">
        <f>ROUND(1+(SUMPRODUCT(INDEX(CachTinhDiem!$B$8:$E$11,MATCH($B2891,CachTinhDiem!$A$8:$A$11,0),0),$G2891:$J2891)-1)*9/4,1)</f>
        <v>6.6</v>
      </c>
      <c r="L2891" s="20">
        <f>ROUND(1+(INDEX(CachTinhDiem!$B$15:$E$20,MATCH($C2891,CachTinhDiem!$A$15:$A$20,0),MATCH($B2891,CachTinhDiem!$B$14:$E$14,0))-1)*9/4,1)</f>
        <v>7.8</v>
      </c>
      <c r="M2891" s="19">
        <f t="shared" si="45"/>
        <v>9</v>
      </c>
      <c r="N2891" s="23">
        <f>MAX(0,1-M2891*CachTinhDiem!$B$25)</f>
        <v>9.9999999999999978E-2</v>
      </c>
      <c r="O2891" s="20">
        <f>ROUND((CachTinhDiem!$B$23*K2891+CachTinhDiem!$B$24*L2891)*N2891,1)</f>
        <v>0.7</v>
      </c>
      <c r="P2891" s="19" t="s">
        <v>3227</v>
      </c>
    </row>
    <row r="2892" spans="1:16" ht="15" customHeight="1" x14ac:dyDescent="0.35">
      <c r="A2892" s="18" t="s">
        <v>1599</v>
      </c>
      <c r="B2892" s="18" t="s">
        <v>3224</v>
      </c>
      <c r="C2892" s="18" t="s">
        <v>115</v>
      </c>
      <c r="D2892" s="19">
        <v>11</v>
      </c>
      <c r="E2892" s="19">
        <v>30</v>
      </c>
      <c r="F2892" s="19">
        <v>9</v>
      </c>
      <c r="G2892" s="19">
        <v>3</v>
      </c>
      <c r="H2892" s="19">
        <v>2</v>
      </c>
      <c r="I2892" s="19">
        <v>4</v>
      </c>
      <c r="J2892" s="19">
        <v>2</v>
      </c>
      <c r="K2892" s="20">
        <f>ROUND(1+(SUMPRODUCT(INDEX(CachTinhDiem!$B$8:$E$11,MATCH($B2892,CachTinhDiem!$A$8:$A$11,0),0),$G2892:$J2892)-1)*9/4,1)</f>
        <v>6</v>
      </c>
      <c r="L2892" s="20">
        <f>ROUND(1+(INDEX(CachTinhDiem!$B$15:$E$20,MATCH($C2892,CachTinhDiem!$A$15:$A$20,0),MATCH($B2892,CachTinhDiem!$B$14:$E$14,0))-1)*9/4,1)</f>
        <v>7.8</v>
      </c>
      <c r="M2892" s="19">
        <f t="shared" si="45"/>
        <v>2</v>
      </c>
      <c r="N2892" s="23">
        <f>MAX(0,1-M2892*CachTinhDiem!$B$25)</f>
        <v>0.8</v>
      </c>
      <c r="O2892" s="20">
        <f>ROUND((CachTinhDiem!$B$23*K2892+CachTinhDiem!$B$24*L2892)*N2892,1)</f>
        <v>5.2</v>
      </c>
      <c r="P2892" s="19" t="s">
        <v>3227</v>
      </c>
    </row>
    <row r="2893" spans="1:16" ht="15" customHeight="1" x14ac:dyDescent="0.35">
      <c r="A2893" s="18" t="s">
        <v>464</v>
      </c>
      <c r="B2893" s="18" t="s">
        <v>3228</v>
      </c>
      <c r="C2893" s="18" t="s">
        <v>103</v>
      </c>
      <c r="D2893" s="19">
        <v>21</v>
      </c>
      <c r="E2893" s="19">
        <v>38</v>
      </c>
      <c r="F2893" s="19">
        <v>9</v>
      </c>
      <c r="G2893" s="19">
        <v>2</v>
      </c>
      <c r="H2893" s="19">
        <v>5</v>
      </c>
      <c r="I2893" s="19">
        <v>3</v>
      </c>
      <c r="J2893" s="19">
        <v>4</v>
      </c>
      <c r="K2893" s="20">
        <f>ROUND(1+(SUMPRODUCT(INDEX(CachTinhDiem!$B$8:$E$11,MATCH($B2893,CachTinhDiem!$A$8:$A$11,0),0),$G2893:$J2893)-1)*9/4,1)</f>
        <v>7.8</v>
      </c>
      <c r="L2893" s="20">
        <f>ROUND(1+(INDEX(CachTinhDiem!$B$15:$E$20,MATCH($C2893,CachTinhDiem!$A$15:$A$20,0),MATCH($B2893,CachTinhDiem!$B$14:$E$14,0))-1)*9/4,1)</f>
        <v>10</v>
      </c>
      <c r="M2893" s="19">
        <f t="shared" si="45"/>
        <v>12</v>
      </c>
      <c r="N2893" s="23">
        <f>MAX(0,1-M2893*CachTinhDiem!$B$25)</f>
        <v>0</v>
      </c>
      <c r="O2893" s="20">
        <f>ROUND((CachTinhDiem!$B$23*K2893+CachTinhDiem!$B$24*L2893)*N2893,1)</f>
        <v>0</v>
      </c>
      <c r="P2893" s="19" t="s">
        <v>3227</v>
      </c>
    </row>
    <row r="2894" spans="1:16" ht="15" customHeight="1" x14ac:dyDescent="0.35">
      <c r="A2894" s="18" t="s">
        <v>2555</v>
      </c>
      <c r="B2894" s="18" t="s">
        <v>3224</v>
      </c>
      <c r="C2894" s="18" t="s">
        <v>90</v>
      </c>
      <c r="D2894" s="19">
        <v>14</v>
      </c>
      <c r="E2894" s="19">
        <v>34</v>
      </c>
      <c r="F2894" s="19">
        <v>23</v>
      </c>
      <c r="G2894" s="19">
        <v>3</v>
      </c>
      <c r="H2894" s="19">
        <v>1</v>
      </c>
      <c r="I2894" s="19">
        <v>2</v>
      </c>
      <c r="J2894" s="19">
        <v>3</v>
      </c>
      <c r="K2894" s="20">
        <f>ROUND(1+(SUMPRODUCT(INDEX(CachTinhDiem!$B$8:$E$11,MATCH($B2894,CachTinhDiem!$A$8:$A$11,0),0),$G2894:$J2894)-1)*9/4,1)</f>
        <v>3.5</v>
      </c>
      <c r="L2894" s="20">
        <f>ROUND(1+(INDEX(CachTinhDiem!$B$15:$E$20,MATCH($C2894,CachTinhDiem!$A$15:$A$20,0),MATCH($B2894,CachTinhDiem!$B$14:$E$14,0))-1)*9/4,1)</f>
        <v>5.5</v>
      </c>
      <c r="M2894" s="19">
        <f t="shared" si="45"/>
        <v>0</v>
      </c>
      <c r="N2894" s="23">
        <f>MAX(0,1-M2894*CachTinhDiem!$B$25)</f>
        <v>1</v>
      </c>
      <c r="O2894" s="20">
        <f>ROUND((CachTinhDiem!$B$23*K2894+CachTinhDiem!$B$24*L2894)*N2894,1)</f>
        <v>4.0999999999999996</v>
      </c>
      <c r="P2894" s="19" t="s">
        <v>3227</v>
      </c>
    </row>
    <row r="2895" spans="1:16" ht="15" customHeight="1" x14ac:dyDescent="0.35">
      <c r="A2895" s="18" t="s">
        <v>2090</v>
      </c>
      <c r="B2895" s="18" t="s">
        <v>3229</v>
      </c>
      <c r="C2895" s="18" t="s">
        <v>115</v>
      </c>
      <c r="D2895" s="19">
        <v>25</v>
      </c>
      <c r="E2895" s="19">
        <v>40</v>
      </c>
      <c r="F2895" s="19">
        <v>12</v>
      </c>
      <c r="G2895" s="19">
        <v>1</v>
      </c>
      <c r="H2895" s="19">
        <v>5</v>
      </c>
      <c r="I2895" s="19">
        <v>5</v>
      </c>
      <c r="J2895" s="19">
        <v>3</v>
      </c>
      <c r="K2895" s="20">
        <f>ROUND(1+(SUMPRODUCT(INDEX(CachTinhDiem!$B$8:$E$11,MATCH($B2895,CachTinhDiem!$A$8:$A$11,0),0),$G2895:$J2895)-1)*9/4,1)</f>
        <v>7.8</v>
      </c>
      <c r="L2895" s="20">
        <f>ROUND(1+(INDEX(CachTinhDiem!$B$15:$E$20,MATCH($C2895,CachTinhDiem!$A$15:$A$20,0),MATCH($B2895,CachTinhDiem!$B$14:$E$14,0))-1)*9/4,1)</f>
        <v>10</v>
      </c>
      <c r="M2895" s="19">
        <f t="shared" si="45"/>
        <v>13</v>
      </c>
      <c r="N2895" s="23">
        <f>MAX(0,1-M2895*CachTinhDiem!$B$25)</f>
        <v>0</v>
      </c>
      <c r="O2895" s="20">
        <f>ROUND((CachTinhDiem!$B$23*K2895+CachTinhDiem!$B$24*L2895)*N2895,1)</f>
        <v>0</v>
      </c>
      <c r="P2895" s="19" t="s">
        <v>3227</v>
      </c>
    </row>
    <row r="2896" spans="1:16" ht="15" customHeight="1" x14ac:dyDescent="0.35">
      <c r="A2896" s="18" t="s">
        <v>1645</v>
      </c>
      <c r="B2896" s="18" t="s">
        <v>3228</v>
      </c>
      <c r="C2896" s="18" t="s">
        <v>150</v>
      </c>
      <c r="D2896" s="19">
        <v>14</v>
      </c>
      <c r="E2896" s="19">
        <v>33</v>
      </c>
      <c r="F2896" s="19">
        <v>36</v>
      </c>
      <c r="G2896" s="19">
        <v>3</v>
      </c>
      <c r="H2896" s="19">
        <v>2</v>
      </c>
      <c r="I2896" s="19">
        <v>3</v>
      </c>
      <c r="J2896" s="19">
        <v>2</v>
      </c>
      <c r="K2896" s="20">
        <f>ROUND(1+(SUMPRODUCT(INDEX(CachTinhDiem!$B$8:$E$11,MATCH($B2896,CachTinhDiem!$A$8:$A$11,0),0),$G2896:$J2896)-1)*9/4,1)</f>
        <v>3.7</v>
      </c>
      <c r="L2896" s="20">
        <f>ROUND(1+(INDEX(CachTinhDiem!$B$15:$E$20,MATCH($C2896,CachTinhDiem!$A$15:$A$20,0),MATCH($B2896,CachTinhDiem!$B$14:$E$14,0))-1)*9/4,1)</f>
        <v>5.5</v>
      </c>
      <c r="M2896" s="19">
        <f t="shared" si="45"/>
        <v>3</v>
      </c>
      <c r="N2896" s="23">
        <f>MAX(0,1-M2896*CachTinhDiem!$B$25)</f>
        <v>0.7</v>
      </c>
      <c r="O2896" s="20">
        <f>ROUND((CachTinhDiem!$B$23*K2896+CachTinhDiem!$B$24*L2896)*N2896,1)</f>
        <v>3</v>
      </c>
      <c r="P2896" s="19" t="s">
        <v>3225</v>
      </c>
    </row>
    <row r="2897" spans="1:16" ht="15" customHeight="1" x14ac:dyDescent="0.35">
      <c r="A2897" s="18" t="s">
        <v>2129</v>
      </c>
      <c r="B2897" s="18" t="s">
        <v>3229</v>
      </c>
      <c r="C2897" s="18" t="s">
        <v>103</v>
      </c>
      <c r="D2897" s="19">
        <v>15</v>
      </c>
      <c r="E2897" s="19">
        <v>35</v>
      </c>
      <c r="F2897" s="19">
        <v>15</v>
      </c>
      <c r="G2897" s="19">
        <v>2</v>
      </c>
      <c r="H2897" s="19">
        <v>2</v>
      </c>
      <c r="I2897" s="19">
        <v>3</v>
      </c>
      <c r="J2897" s="19">
        <v>3</v>
      </c>
      <c r="K2897" s="20">
        <f>ROUND(1+(SUMPRODUCT(INDEX(CachTinhDiem!$B$8:$E$11,MATCH($B2897,CachTinhDiem!$A$8:$A$11,0),0),$G2897:$J2897)-1)*9/4,1)</f>
        <v>4.5999999999999996</v>
      </c>
      <c r="L2897" s="20">
        <f>ROUND(1+(INDEX(CachTinhDiem!$B$15:$E$20,MATCH($C2897,CachTinhDiem!$A$15:$A$20,0),MATCH($B2897,CachTinhDiem!$B$14:$E$14,0))-1)*9/4,1)</f>
        <v>7.8</v>
      </c>
      <c r="M2897" s="19">
        <f t="shared" si="45"/>
        <v>0</v>
      </c>
      <c r="N2897" s="23">
        <f>MAX(0,1-M2897*CachTinhDiem!$B$25)</f>
        <v>1</v>
      </c>
      <c r="O2897" s="20">
        <f>ROUND((CachTinhDiem!$B$23*K2897+CachTinhDiem!$B$24*L2897)*N2897,1)</f>
        <v>5.6</v>
      </c>
      <c r="P2897" s="19" t="s">
        <v>3227</v>
      </c>
    </row>
    <row r="2898" spans="1:16" ht="15" customHeight="1" x14ac:dyDescent="0.35">
      <c r="A2898" s="18" t="s">
        <v>2553</v>
      </c>
      <c r="B2898" s="18" t="s">
        <v>3229</v>
      </c>
      <c r="C2898" s="18" t="s">
        <v>90</v>
      </c>
      <c r="D2898" s="19">
        <v>12</v>
      </c>
      <c r="E2898" s="19">
        <v>35</v>
      </c>
      <c r="F2898" s="19">
        <v>17</v>
      </c>
      <c r="G2898" s="19">
        <v>3</v>
      </c>
      <c r="H2898" s="19">
        <v>2</v>
      </c>
      <c r="I2898" s="19">
        <v>3</v>
      </c>
      <c r="J2898" s="19">
        <v>3</v>
      </c>
      <c r="K2898" s="20">
        <f>ROUND(1+(SUMPRODUCT(INDEX(CachTinhDiem!$B$8:$E$11,MATCH($B2898,CachTinhDiem!$A$8:$A$11,0),0),$G2898:$J2898)-1)*9/4,1)</f>
        <v>4.8</v>
      </c>
      <c r="L2898" s="20">
        <f>ROUND(1+(INDEX(CachTinhDiem!$B$15:$E$20,MATCH($C2898,CachTinhDiem!$A$15:$A$20,0),MATCH($B2898,CachTinhDiem!$B$14:$E$14,0))-1)*9/4,1)</f>
        <v>7.8</v>
      </c>
      <c r="M2898" s="19">
        <f t="shared" si="45"/>
        <v>0</v>
      </c>
      <c r="N2898" s="23">
        <f>MAX(0,1-M2898*CachTinhDiem!$B$25)</f>
        <v>1</v>
      </c>
      <c r="O2898" s="20">
        <f>ROUND((CachTinhDiem!$B$23*K2898+CachTinhDiem!$B$24*L2898)*N2898,1)</f>
        <v>5.7</v>
      </c>
      <c r="P2898" s="19" t="s">
        <v>3227</v>
      </c>
    </row>
    <row r="2899" spans="1:16" ht="15" customHeight="1" x14ac:dyDescent="0.35">
      <c r="A2899" s="18" t="s">
        <v>1647</v>
      </c>
      <c r="B2899" s="18" t="s">
        <v>3229</v>
      </c>
      <c r="C2899" s="18" t="s">
        <v>115</v>
      </c>
      <c r="D2899" s="19">
        <v>13</v>
      </c>
      <c r="E2899" s="19">
        <v>32</v>
      </c>
      <c r="F2899" s="19">
        <v>18</v>
      </c>
      <c r="G2899" s="19">
        <v>2</v>
      </c>
      <c r="H2899" s="19">
        <v>3</v>
      </c>
      <c r="I2899" s="19">
        <v>4</v>
      </c>
      <c r="J2899" s="19">
        <v>2</v>
      </c>
      <c r="K2899" s="20">
        <f>ROUND(1+(SUMPRODUCT(INDEX(CachTinhDiem!$B$8:$E$11,MATCH($B2899,CachTinhDiem!$A$8:$A$11,0),0),$G2899:$J2899)-1)*9/4,1)</f>
        <v>5.3</v>
      </c>
      <c r="L2899" s="20">
        <f>ROUND(1+(INDEX(CachTinhDiem!$B$15:$E$20,MATCH($C2899,CachTinhDiem!$A$15:$A$20,0),MATCH($B2899,CachTinhDiem!$B$14:$E$14,0))-1)*9/4,1)</f>
        <v>10</v>
      </c>
      <c r="M2899" s="19">
        <f t="shared" si="45"/>
        <v>0</v>
      </c>
      <c r="N2899" s="23">
        <f>MAX(0,1-M2899*CachTinhDiem!$B$25)</f>
        <v>1</v>
      </c>
      <c r="O2899" s="20">
        <f>ROUND((CachTinhDiem!$B$23*K2899+CachTinhDiem!$B$24*L2899)*N2899,1)</f>
        <v>6.7</v>
      </c>
      <c r="P2899" s="19" t="s">
        <v>3227</v>
      </c>
    </row>
    <row r="2900" spans="1:16" ht="15" customHeight="1" x14ac:dyDescent="0.35">
      <c r="A2900" s="18" t="s">
        <v>2660</v>
      </c>
      <c r="B2900" s="18" t="s">
        <v>3228</v>
      </c>
      <c r="C2900" s="18" t="s">
        <v>103</v>
      </c>
      <c r="D2900" s="19">
        <v>15</v>
      </c>
      <c r="E2900" s="19">
        <v>34</v>
      </c>
      <c r="F2900" s="19">
        <v>26</v>
      </c>
      <c r="G2900" s="19">
        <v>2</v>
      </c>
      <c r="H2900" s="19">
        <v>1</v>
      </c>
      <c r="I2900" s="19">
        <v>4</v>
      </c>
      <c r="J2900" s="19">
        <v>4</v>
      </c>
      <c r="K2900" s="20">
        <f>ROUND(1+(SUMPRODUCT(INDEX(CachTinhDiem!$B$8:$E$11,MATCH($B2900,CachTinhDiem!$A$8:$A$11,0),0),$G2900:$J2900)-1)*9/4,1)</f>
        <v>6.4</v>
      </c>
      <c r="L2900" s="20">
        <f>ROUND(1+(INDEX(CachTinhDiem!$B$15:$E$20,MATCH($C2900,CachTinhDiem!$A$15:$A$20,0),MATCH($B2900,CachTinhDiem!$B$14:$E$14,0))-1)*9/4,1)</f>
        <v>10</v>
      </c>
      <c r="M2900" s="19">
        <f t="shared" si="45"/>
        <v>0</v>
      </c>
      <c r="N2900" s="23">
        <f>MAX(0,1-M2900*CachTinhDiem!$B$25)</f>
        <v>1</v>
      </c>
      <c r="O2900" s="20">
        <f>ROUND((CachTinhDiem!$B$23*K2900+CachTinhDiem!$B$24*L2900)*N2900,1)</f>
        <v>7.5</v>
      </c>
      <c r="P2900" s="19" t="s">
        <v>3227</v>
      </c>
    </row>
    <row r="2901" spans="1:16" ht="15" customHeight="1" x14ac:dyDescent="0.35">
      <c r="A2901" s="18" t="s">
        <v>1157</v>
      </c>
      <c r="B2901" s="18" t="s">
        <v>3224</v>
      </c>
      <c r="C2901" s="18" t="s">
        <v>150</v>
      </c>
      <c r="D2901" s="19">
        <v>5</v>
      </c>
      <c r="E2901" s="19">
        <v>17</v>
      </c>
      <c r="F2901" s="19">
        <v>13</v>
      </c>
      <c r="G2901" s="19">
        <v>4</v>
      </c>
      <c r="H2901" s="19">
        <v>1</v>
      </c>
      <c r="I2901" s="19">
        <v>2</v>
      </c>
      <c r="J2901" s="19">
        <v>3</v>
      </c>
      <c r="K2901" s="20">
        <f>ROUND(1+(SUMPRODUCT(INDEX(CachTinhDiem!$B$8:$E$11,MATCH($B2901,CachTinhDiem!$A$8:$A$11,0),0),$G2901:$J2901)-1)*9/4,1)</f>
        <v>3.9</v>
      </c>
      <c r="L2901" s="20">
        <f>ROUND(1+(INDEX(CachTinhDiem!$B$15:$E$20,MATCH($C2901,CachTinhDiem!$A$15:$A$20,0),MATCH($B2901,CachTinhDiem!$B$14:$E$14,0))-1)*9/4,1)</f>
        <v>3.3</v>
      </c>
      <c r="M2901" s="19">
        <f t="shared" si="45"/>
        <v>0</v>
      </c>
      <c r="N2901" s="23">
        <f>MAX(0,1-M2901*CachTinhDiem!$B$25)</f>
        <v>1</v>
      </c>
      <c r="O2901" s="20">
        <f>ROUND((CachTinhDiem!$B$23*K2901+CachTinhDiem!$B$24*L2901)*N2901,1)</f>
        <v>3.7</v>
      </c>
      <c r="P2901" s="19" t="s">
        <v>3227</v>
      </c>
    </row>
    <row r="2902" spans="1:16" ht="15" customHeight="1" x14ac:dyDescent="0.35">
      <c r="A2902" s="18" t="s">
        <v>2604</v>
      </c>
      <c r="B2902" s="18" t="s">
        <v>3228</v>
      </c>
      <c r="C2902" s="18" t="s">
        <v>150</v>
      </c>
      <c r="D2902" s="19">
        <v>5</v>
      </c>
      <c r="E2902" s="19">
        <v>17</v>
      </c>
      <c r="F2902" s="19">
        <v>22</v>
      </c>
      <c r="G2902" s="19">
        <v>4</v>
      </c>
      <c r="H2902" s="19">
        <v>1</v>
      </c>
      <c r="I2902" s="19">
        <v>1</v>
      </c>
      <c r="J2902" s="19">
        <v>5</v>
      </c>
      <c r="K2902" s="20">
        <f>ROUND(1+(SUMPRODUCT(INDEX(CachTinhDiem!$B$8:$E$11,MATCH($B2902,CachTinhDiem!$A$8:$A$11,0),0),$G2902:$J2902)-1)*9/4,1)</f>
        <v>6.4</v>
      </c>
      <c r="L2902" s="20">
        <f>ROUND(1+(INDEX(CachTinhDiem!$B$15:$E$20,MATCH($C2902,CachTinhDiem!$A$15:$A$20,0),MATCH($B2902,CachTinhDiem!$B$14:$E$14,0))-1)*9/4,1)</f>
        <v>5.5</v>
      </c>
      <c r="M2902" s="19">
        <f t="shared" si="45"/>
        <v>5</v>
      </c>
      <c r="N2902" s="23">
        <f>MAX(0,1-M2902*CachTinhDiem!$B$25)</f>
        <v>0.5</v>
      </c>
      <c r="O2902" s="20">
        <f>ROUND((CachTinhDiem!$B$23*K2902+CachTinhDiem!$B$24*L2902)*N2902,1)</f>
        <v>3.1</v>
      </c>
      <c r="P2902" s="19" t="s">
        <v>3227</v>
      </c>
    </row>
    <row r="2903" spans="1:16" ht="15" customHeight="1" x14ac:dyDescent="0.35">
      <c r="A2903" s="18" t="s">
        <v>3036</v>
      </c>
      <c r="B2903" s="18" t="s">
        <v>3228</v>
      </c>
      <c r="C2903" s="18" t="s">
        <v>138</v>
      </c>
      <c r="D2903" s="19">
        <v>21</v>
      </c>
      <c r="E2903" s="19">
        <v>40</v>
      </c>
      <c r="F2903" s="19">
        <v>15</v>
      </c>
      <c r="G2903" s="19">
        <v>1</v>
      </c>
      <c r="H2903" s="19">
        <v>5</v>
      </c>
      <c r="I2903" s="19">
        <v>5</v>
      </c>
      <c r="J2903" s="19">
        <v>2</v>
      </c>
      <c r="K2903" s="20">
        <f>ROUND(1+(SUMPRODUCT(INDEX(CachTinhDiem!$B$8:$E$11,MATCH($B2903,CachTinhDiem!$A$8:$A$11,0),0),$G2903:$J2903)-1)*9/4,1)</f>
        <v>6</v>
      </c>
      <c r="L2903" s="20">
        <f>ROUND(1+(INDEX(CachTinhDiem!$B$15:$E$20,MATCH($C2903,CachTinhDiem!$A$15:$A$20,0),MATCH($B2903,CachTinhDiem!$B$14:$E$14,0))-1)*9/4,1)</f>
        <v>1</v>
      </c>
      <c r="M2903" s="19">
        <f t="shared" si="45"/>
        <v>6</v>
      </c>
      <c r="N2903" s="23">
        <f>MAX(0,1-M2903*CachTinhDiem!$B$25)</f>
        <v>0.39999999999999991</v>
      </c>
      <c r="O2903" s="20">
        <f>ROUND((CachTinhDiem!$B$23*K2903+CachTinhDiem!$B$24*L2903)*N2903,1)</f>
        <v>1.8</v>
      </c>
      <c r="P2903" s="19" t="s">
        <v>3227</v>
      </c>
    </row>
    <row r="2904" spans="1:16" ht="15" customHeight="1" x14ac:dyDescent="0.35">
      <c r="A2904" s="18" t="s">
        <v>1183</v>
      </c>
      <c r="B2904" s="18" t="s">
        <v>3228</v>
      </c>
      <c r="C2904" s="18" t="s">
        <v>138</v>
      </c>
      <c r="D2904" s="19">
        <v>11</v>
      </c>
      <c r="E2904" s="19">
        <v>29</v>
      </c>
      <c r="F2904" s="19">
        <v>17</v>
      </c>
      <c r="G2904" s="19">
        <v>3</v>
      </c>
      <c r="H2904" s="19">
        <v>3</v>
      </c>
      <c r="I2904" s="19">
        <v>4</v>
      </c>
      <c r="J2904" s="19">
        <v>3</v>
      </c>
      <c r="K2904" s="20">
        <f>ROUND(1+(SUMPRODUCT(INDEX(CachTinhDiem!$B$8:$E$11,MATCH($B2904,CachTinhDiem!$A$8:$A$11,0),0),$G2904:$J2904)-1)*9/4,1)</f>
        <v>6</v>
      </c>
      <c r="L2904" s="20">
        <f>ROUND(1+(INDEX(CachTinhDiem!$B$15:$E$20,MATCH($C2904,CachTinhDiem!$A$15:$A$20,0),MATCH($B2904,CachTinhDiem!$B$14:$E$14,0))-1)*9/4,1)</f>
        <v>1</v>
      </c>
      <c r="M2904" s="19">
        <f t="shared" si="45"/>
        <v>0</v>
      </c>
      <c r="N2904" s="23">
        <f>MAX(0,1-M2904*CachTinhDiem!$B$25)</f>
        <v>1</v>
      </c>
      <c r="O2904" s="20">
        <f>ROUND((CachTinhDiem!$B$23*K2904+CachTinhDiem!$B$24*L2904)*N2904,1)</f>
        <v>4.5</v>
      </c>
      <c r="P2904" s="19" t="s">
        <v>3227</v>
      </c>
    </row>
    <row r="2905" spans="1:16" ht="15" customHeight="1" x14ac:dyDescent="0.35">
      <c r="A2905" s="18" t="s">
        <v>1934</v>
      </c>
      <c r="B2905" s="18" t="s">
        <v>3226</v>
      </c>
      <c r="C2905" s="18" t="s">
        <v>103</v>
      </c>
      <c r="D2905" s="19">
        <v>5</v>
      </c>
      <c r="E2905" s="19">
        <v>13</v>
      </c>
      <c r="F2905" s="19">
        <v>34</v>
      </c>
      <c r="G2905" s="19">
        <v>5</v>
      </c>
      <c r="H2905" s="19">
        <v>1</v>
      </c>
      <c r="I2905" s="19">
        <v>2</v>
      </c>
      <c r="J2905" s="19">
        <v>4</v>
      </c>
      <c r="K2905" s="20">
        <f>ROUND(1+(SUMPRODUCT(INDEX(CachTinhDiem!$B$8:$E$11,MATCH($B2905,CachTinhDiem!$A$8:$A$11,0),0),$G2905:$J2905)-1)*9/4,1)</f>
        <v>3.5</v>
      </c>
      <c r="L2905" s="20">
        <f>ROUND(1+(INDEX(CachTinhDiem!$B$15:$E$20,MATCH($C2905,CachTinhDiem!$A$15:$A$20,0),MATCH($B2905,CachTinhDiem!$B$14:$E$14,0))-1)*9/4,1)</f>
        <v>3.3</v>
      </c>
      <c r="M2905" s="19">
        <f t="shared" si="45"/>
        <v>21</v>
      </c>
      <c r="N2905" s="23">
        <f>MAX(0,1-M2905*CachTinhDiem!$B$25)</f>
        <v>0</v>
      </c>
      <c r="O2905" s="20">
        <f>ROUND((CachTinhDiem!$B$23*K2905+CachTinhDiem!$B$24*L2905)*N2905,1)</f>
        <v>0</v>
      </c>
      <c r="P2905" s="19" t="s">
        <v>3227</v>
      </c>
    </row>
    <row r="2906" spans="1:16" ht="15" customHeight="1" x14ac:dyDescent="0.35">
      <c r="A2906" s="18" t="s">
        <v>2000</v>
      </c>
      <c r="B2906" s="18" t="s">
        <v>3226</v>
      </c>
      <c r="C2906" s="18" t="s">
        <v>90</v>
      </c>
      <c r="D2906" s="19">
        <v>7</v>
      </c>
      <c r="E2906" s="19">
        <v>29</v>
      </c>
      <c r="F2906" s="19">
        <v>21</v>
      </c>
      <c r="G2906" s="19">
        <v>4</v>
      </c>
      <c r="H2906" s="19">
        <v>2</v>
      </c>
      <c r="I2906" s="19">
        <v>3</v>
      </c>
      <c r="J2906" s="19">
        <v>2</v>
      </c>
      <c r="K2906" s="20">
        <f>ROUND(1+(SUMPRODUCT(INDEX(CachTinhDiem!$B$8:$E$11,MATCH($B2906,CachTinhDiem!$A$8:$A$11,0),0),$G2906:$J2906)-1)*9/4,1)</f>
        <v>4.4000000000000004</v>
      </c>
      <c r="L2906" s="20">
        <f>ROUND(1+(INDEX(CachTinhDiem!$B$15:$E$20,MATCH($C2906,CachTinhDiem!$A$15:$A$20,0),MATCH($B2906,CachTinhDiem!$B$14:$E$14,0))-1)*9/4,1)</f>
        <v>7.8</v>
      </c>
      <c r="M2906" s="19">
        <f t="shared" si="45"/>
        <v>0</v>
      </c>
      <c r="N2906" s="23">
        <f>MAX(0,1-M2906*CachTinhDiem!$B$25)</f>
        <v>1</v>
      </c>
      <c r="O2906" s="20">
        <f>ROUND((CachTinhDiem!$B$23*K2906+CachTinhDiem!$B$24*L2906)*N2906,1)</f>
        <v>5.4</v>
      </c>
      <c r="P2906" s="19" t="s">
        <v>3227</v>
      </c>
    </row>
    <row r="2907" spans="1:16" ht="15" customHeight="1" x14ac:dyDescent="0.35">
      <c r="A2907" s="18" t="s">
        <v>2861</v>
      </c>
      <c r="B2907" s="18" t="s">
        <v>3228</v>
      </c>
      <c r="C2907" s="18" t="s">
        <v>103</v>
      </c>
      <c r="D2907" s="19">
        <v>6</v>
      </c>
      <c r="E2907" s="19">
        <v>34</v>
      </c>
      <c r="F2907" s="19">
        <v>38</v>
      </c>
      <c r="G2907" s="19">
        <v>4</v>
      </c>
      <c r="H2907" s="19">
        <v>1</v>
      </c>
      <c r="I2907" s="19">
        <v>1</v>
      </c>
      <c r="J2907" s="19">
        <v>4</v>
      </c>
      <c r="K2907" s="20">
        <f>ROUND(1+(SUMPRODUCT(INDEX(CachTinhDiem!$B$8:$E$11,MATCH($B2907,CachTinhDiem!$A$8:$A$11,0),0),$G2907:$J2907)-1)*9/4,1)</f>
        <v>5.0999999999999996</v>
      </c>
      <c r="L2907" s="20">
        <f>ROUND(1+(INDEX(CachTinhDiem!$B$15:$E$20,MATCH($C2907,CachTinhDiem!$A$15:$A$20,0),MATCH($B2907,CachTinhDiem!$B$14:$E$14,0))-1)*9/4,1)</f>
        <v>10</v>
      </c>
      <c r="M2907" s="19">
        <f t="shared" si="45"/>
        <v>4</v>
      </c>
      <c r="N2907" s="23">
        <f>MAX(0,1-M2907*CachTinhDiem!$B$25)</f>
        <v>0.6</v>
      </c>
      <c r="O2907" s="20">
        <f>ROUND((CachTinhDiem!$B$23*K2907+CachTinhDiem!$B$24*L2907)*N2907,1)</f>
        <v>3.9</v>
      </c>
      <c r="P2907" s="19" t="s">
        <v>3227</v>
      </c>
    </row>
    <row r="2908" spans="1:16" ht="15" customHeight="1" x14ac:dyDescent="0.35">
      <c r="A2908" s="18" t="s">
        <v>519</v>
      </c>
      <c r="B2908" s="18" t="s">
        <v>3229</v>
      </c>
      <c r="C2908" s="18" t="s">
        <v>103</v>
      </c>
      <c r="D2908" s="19">
        <v>14</v>
      </c>
      <c r="E2908" s="19">
        <v>30</v>
      </c>
      <c r="F2908" s="19">
        <v>29</v>
      </c>
      <c r="G2908" s="19">
        <v>2</v>
      </c>
      <c r="H2908" s="19">
        <v>5</v>
      </c>
      <c r="I2908" s="19">
        <v>2</v>
      </c>
      <c r="J2908" s="19">
        <v>4</v>
      </c>
      <c r="K2908" s="20">
        <f>ROUND(1+(SUMPRODUCT(INDEX(CachTinhDiem!$B$8:$E$11,MATCH($B2908,CachTinhDiem!$A$8:$A$11,0),0),$G2908:$J2908)-1)*9/4,1)</f>
        <v>6.6</v>
      </c>
      <c r="L2908" s="20">
        <f>ROUND(1+(INDEX(CachTinhDiem!$B$15:$E$20,MATCH($C2908,CachTinhDiem!$A$15:$A$20,0),MATCH($B2908,CachTinhDiem!$B$14:$E$14,0))-1)*9/4,1)</f>
        <v>7.8</v>
      </c>
      <c r="M2908" s="19">
        <f t="shared" si="45"/>
        <v>0</v>
      </c>
      <c r="N2908" s="23">
        <f>MAX(0,1-M2908*CachTinhDiem!$B$25)</f>
        <v>1</v>
      </c>
      <c r="O2908" s="20">
        <f>ROUND((CachTinhDiem!$B$23*K2908+CachTinhDiem!$B$24*L2908)*N2908,1)</f>
        <v>7</v>
      </c>
      <c r="P2908" s="19" t="s">
        <v>3227</v>
      </c>
    </row>
    <row r="2909" spans="1:16" ht="15" customHeight="1" x14ac:dyDescent="0.35">
      <c r="A2909" s="18" t="s">
        <v>549</v>
      </c>
      <c r="B2909" s="18" t="s">
        <v>3228</v>
      </c>
      <c r="C2909" s="18" t="s">
        <v>115</v>
      </c>
      <c r="D2909" s="19">
        <v>25</v>
      </c>
      <c r="E2909" s="19">
        <v>40</v>
      </c>
      <c r="F2909" s="19">
        <v>17</v>
      </c>
      <c r="G2909" s="19">
        <v>1</v>
      </c>
      <c r="H2909" s="19">
        <v>5</v>
      </c>
      <c r="I2909" s="19">
        <v>2</v>
      </c>
      <c r="J2909" s="19">
        <v>3</v>
      </c>
      <c r="K2909" s="20">
        <f>ROUND(1+(SUMPRODUCT(INDEX(CachTinhDiem!$B$8:$E$11,MATCH($B2909,CachTinhDiem!$A$8:$A$11,0),0),$G2909:$J2909)-1)*9/4,1)</f>
        <v>6</v>
      </c>
      <c r="L2909" s="20">
        <f>ROUND(1+(INDEX(CachTinhDiem!$B$15:$E$20,MATCH($C2909,CachTinhDiem!$A$15:$A$20,0),MATCH($B2909,CachTinhDiem!$B$14:$E$14,0))-1)*9/4,1)</f>
        <v>5.5</v>
      </c>
      <c r="M2909" s="19">
        <f t="shared" si="45"/>
        <v>8</v>
      </c>
      <c r="N2909" s="23">
        <f>MAX(0,1-M2909*CachTinhDiem!$B$25)</f>
        <v>0.19999999999999996</v>
      </c>
      <c r="O2909" s="20">
        <f>ROUND((CachTinhDiem!$B$23*K2909+CachTinhDiem!$B$24*L2909)*N2909,1)</f>
        <v>1.2</v>
      </c>
      <c r="P2909" s="19" t="s">
        <v>3227</v>
      </c>
    </row>
    <row r="2910" spans="1:16" ht="15" customHeight="1" x14ac:dyDescent="0.35">
      <c r="A2910" s="18" t="s">
        <v>184</v>
      </c>
      <c r="B2910" s="18" t="s">
        <v>3224</v>
      </c>
      <c r="C2910" s="18" t="s">
        <v>150</v>
      </c>
      <c r="D2910" s="19">
        <v>23</v>
      </c>
      <c r="E2910" s="19">
        <v>36</v>
      </c>
      <c r="F2910" s="19">
        <v>31</v>
      </c>
      <c r="G2910" s="19">
        <v>1</v>
      </c>
      <c r="H2910" s="19">
        <v>5</v>
      </c>
      <c r="I2910" s="19">
        <v>2</v>
      </c>
      <c r="J2910" s="19">
        <v>4</v>
      </c>
      <c r="K2910" s="20">
        <f>ROUND(1+(SUMPRODUCT(INDEX(CachTinhDiem!$B$8:$E$11,MATCH($B2910,CachTinhDiem!$A$8:$A$11,0),0),$G2910:$J2910)-1)*9/4,1)</f>
        <v>4.5999999999999996</v>
      </c>
      <c r="L2910" s="20">
        <f>ROUND(1+(INDEX(CachTinhDiem!$B$15:$E$20,MATCH($C2910,CachTinhDiem!$A$15:$A$20,0),MATCH($B2910,CachTinhDiem!$B$14:$E$14,0))-1)*9/4,1)</f>
        <v>3.3</v>
      </c>
      <c r="M2910" s="19">
        <f t="shared" si="45"/>
        <v>0</v>
      </c>
      <c r="N2910" s="23">
        <f>MAX(0,1-M2910*CachTinhDiem!$B$25)</f>
        <v>1</v>
      </c>
      <c r="O2910" s="20">
        <f>ROUND((CachTinhDiem!$B$23*K2910+CachTinhDiem!$B$24*L2910)*N2910,1)</f>
        <v>4.2</v>
      </c>
      <c r="P2910" s="19" t="s">
        <v>3227</v>
      </c>
    </row>
    <row r="2911" spans="1:16" ht="15" customHeight="1" x14ac:dyDescent="0.35">
      <c r="A2911" s="18" t="s">
        <v>1924</v>
      </c>
      <c r="B2911" s="18" t="s">
        <v>3224</v>
      </c>
      <c r="C2911" s="18" t="s">
        <v>138</v>
      </c>
      <c r="D2911" s="19">
        <v>5</v>
      </c>
      <c r="E2911" s="19">
        <v>10</v>
      </c>
      <c r="F2911" s="19">
        <v>31</v>
      </c>
      <c r="G2911" s="19">
        <v>4</v>
      </c>
      <c r="H2911" s="19">
        <v>2</v>
      </c>
      <c r="I2911" s="19">
        <v>4</v>
      </c>
      <c r="J2911" s="19">
        <v>2</v>
      </c>
      <c r="K2911" s="20">
        <f>ROUND(1+(SUMPRODUCT(INDEX(CachTinhDiem!$B$8:$E$11,MATCH($B2911,CachTinhDiem!$A$8:$A$11,0),0),$G2911:$J2911)-1)*9/4,1)</f>
        <v>6.4</v>
      </c>
      <c r="L2911" s="20">
        <f>ROUND(1+(INDEX(CachTinhDiem!$B$15:$E$20,MATCH($C2911,CachTinhDiem!$A$15:$A$20,0),MATCH($B2911,CachTinhDiem!$B$14:$E$14,0))-1)*9/4,1)</f>
        <v>10</v>
      </c>
      <c r="M2911" s="19">
        <f t="shared" si="45"/>
        <v>21</v>
      </c>
      <c r="N2911" s="23">
        <f>MAX(0,1-M2911*CachTinhDiem!$B$25)</f>
        <v>0</v>
      </c>
      <c r="O2911" s="20">
        <f>ROUND((CachTinhDiem!$B$23*K2911+CachTinhDiem!$B$24*L2911)*N2911,1)</f>
        <v>0</v>
      </c>
      <c r="P2911" s="19" t="s">
        <v>3225</v>
      </c>
    </row>
    <row r="2912" spans="1:16" ht="15" customHeight="1" x14ac:dyDescent="0.35">
      <c r="A2912" s="18" t="s">
        <v>1599</v>
      </c>
      <c r="B2912" s="18" t="s">
        <v>3226</v>
      </c>
      <c r="C2912" s="18" t="s">
        <v>115</v>
      </c>
      <c r="D2912" s="19">
        <v>11</v>
      </c>
      <c r="E2912" s="19">
        <v>30</v>
      </c>
      <c r="F2912" s="19">
        <v>17</v>
      </c>
      <c r="G2912" s="19">
        <v>3</v>
      </c>
      <c r="H2912" s="19">
        <v>2</v>
      </c>
      <c r="I2912" s="19">
        <v>4</v>
      </c>
      <c r="J2912" s="19">
        <v>2</v>
      </c>
      <c r="K2912" s="20">
        <f>ROUND(1+(SUMPRODUCT(INDEX(CachTinhDiem!$B$8:$E$11,MATCH($B2912,CachTinhDiem!$A$8:$A$11,0),0),$G2912:$J2912)-1)*9/4,1)</f>
        <v>5.5</v>
      </c>
      <c r="L2912" s="20">
        <f>ROUND(1+(INDEX(CachTinhDiem!$B$15:$E$20,MATCH($C2912,CachTinhDiem!$A$15:$A$20,0),MATCH($B2912,CachTinhDiem!$B$14:$E$14,0))-1)*9/4,1)</f>
        <v>10</v>
      </c>
      <c r="M2912" s="19">
        <f t="shared" si="45"/>
        <v>0</v>
      </c>
      <c r="N2912" s="23">
        <f>MAX(0,1-M2912*CachTinhDiem!$B$25)</f>
        <v>1</v>
      </c>
      <c r="O2912" s="20">
        <f>ROUND((CachTinhDiem!$B$23*K2912+CachTinhDiem!$B$24*L2912)*N2912,1)</f>
        <v>6.9</v>
      </c>
      <c r="P2912" s="19" t="s">
        <v>3227</v>
      </c>
    </row>
    <row r="2913" spans="1:16" ht="15" customHeight="1" x14ac:dyDescent="0.35">
      <c r="A2913" s="18" t="s">
        <v>3026</v>
      </c>
      <c r="B2913" s="18" t="s">
        <v>3229</v>
      </c>
      <c r="C2913" s="18" t="s">
        <v>110</v>
      </c>
      <c r="D2913" s="19">
        <v>17</v>
      </c>
      <c r="E2913" s="19">
        <v>38</v>
      </c>
      <c r="F2913" s="19">
        <v>14</v>
      </c>
      <c r="G2913" s="19">
        <v>2</v>
      </c>
      <c r="H2913" s="19">
        <v>3</v>
      </c>
      <c r="I2913" s="19">
        <v>4</v>
      </c>
      <c r="J2913" s="19">
        <v>4</v>
      </c>
      <c r="K2913" s="20">
        <f>ROUND(1+(SUMPRODUCT(INDEX(CachTinhDiem!$B$8:$E$11,MATCH($B2913,CachTinhDiem!$A$8:$A$11,0),0),$G2913:$J2913)-1)*9/4,1)</f>
        <v>6.6</v>
      </c>
      <c r="L2913" s="20">
        <f>ROUND(1+(INDEX(CachTinhDiem!$B$15:$E$20,MATCH($C2913,CachTinhDiem!$A$15:$A$20,0),MATCH($B2913,CachTinhDiem!$B$14:$E$14,0))-1)*9/4,1)</f>
        <v>7.8</v>
      </c>
      <c r="M2913" s="19">
        <f t="shared" si="45"/>
        <v>3</v>
      </c>
      <c r="N2913" s="23">
        <f>MAX(0,1-M2913*CachTinhDiem!$B$25)</f>
        <v>0.7</v>
      </c>
      <c r="O2913" s="20">
        <f>ROUND((CachTinhDiem!$B$23*K2913+CachTinhDiem!$B$24*L2913)*N2913,1)</f>
        <v>4.9000000000000004</v>
      </c>
      <c r="P2913" s="19" t="s">
        <v>3227</v>
      </c>
    </row>
    <row r="2914" spans="1:16" ht="15" customHeight="1" x14ac:dyDescent="0.35">
      <c r="A2914" s="18" t="s">
        <v>1489</v>
      </c>
      <c r="B2914" s="18" t="s">
        <v>3229</v>
      </c>
      <c r="C2914" s="18" t="s">
        <v>90</v>
      </c>
      <c r="D2914" s="19">
        <v>10</v>
      </c>
      <c r="E2914" s="19">
        <v>25</v>
      </c>
      <c r="F2914" s="19">
        <v>28</v>
      </c>
      <c r="G2914" s="19">
        <v>2</v>
      </c>
      <c r="H2914" s="19">
        <v>4</v>
      </c>
      <c r="I2914" s="19">
        <v>3</v>
      </c>
      <c r="J2914" s="19">
        <v>3</v>
      </c>
      <c r="K2914" s="20">
        <f>ROUND(1+(SUMPRODUCT(INDEX(CachTinhDiem!$B$8:$E$11,MATCH($B2914,CachTinhDiem!$A$8:$A$11,0),0),$G2914:$J2914)-1)*9/4,1)</f>
        <v>6</v>
      </c>
      <c r="L2914" s="20">
        <f>ROUND(1+(INDEX(CachTinhDiem!$B$15:$E$20,MATCH($C2914,CachTinhDiem!$A$15:$A$20,0),MATCH($B2914,CachTinhDiem!$B$14:$E$14,0))-1)*9/4,1)</f>
        <v>7.8</v>
      </c>
      <c r="M2914" s="19">
        <f t="shared" si="45"/>
        <v>3</v>
      </c>
      <c r="N2914" s="23">
        <f>MAX(0,1-M2914*CachTinhDiem!$B$25)</f>
        <v>0.7</v>
      </c>
      <c r="O2914" s="20">
        <f>ROUND((CachTinhDiem!$B$23*K2914+CachTinhDiem!$B$24*L2914)*N2914,1)</f>
        <v>4.5999999999999996</v>
      </c>
      <c r="P2914" s="19" t="s">
        <v>3227</v>
      </c>
    </row>
    <row r="2915" spans="1:16" ht="15" customHeight="1" x14ac:dyDescent="0.35">
      <c r="A2915" s="18" t="s">
        <v>1209</v>
      </c>
      <c r="B2915" s="18" t="s">
        <v>3229</v>
      </c>
      <c r="C2915" s="18" t="s">
        <v>138</v>
      </c>
      <c r="D2915" s="19">
        <v>27</v>
      </c>
      <c r="E2915" s="19">
        <v>40</v>
      </c>
      <c r="F2915" s="19">
        <v>34</v>
      </c>
      <c r="G2915" s="19">
        <v>1</v>
      </c>
      <c r="H2915" s="19">
        <v>5</v>
      </c>
      <c r="I2915" s="19">
        <v>5</v>
      </c>
      <c r="J2915" s="19">
        <v>4</v>
      </c>
      <c r="K2915" s="20">
        <f>ROUND(1+(SUMPRODUCT(INDEX(CachTinhDiem!$B$8:$E$11,MATCH($B2915,CachTinhDiem!$A$8:$A$11,0),0),$G2915:$J2915)-1)*9/4,1)</f>
        <v>8.4</v>
      </c>
      <c r="L2915" s="20">
        <f>ROUND(1+(INDEX(CachTinhDiem!$B$15:$E$20,MATCH($C2915,CachTinhDiem!$A$15:$A$20,0),MATCH($B2915,CachTinhDiem!$B$14:$E$14,0))-1)*9/4,1)</f>
        <v>7.8</v>
      </c>
      <c r="M2915" s="19">
        <f t="shared" si="45"/>
        <v>0</v>
      </c>
      <c r="N2915" s="23">
        <f>MAX(0,1-M2915*CachTinhDiem!$B$25)</f>
        <v>1</v>
      </c>
      <c r="O2915" s="20">
        <f>ROUND((CachTinhDiem!$B$23*K2915+CachTinhDiem!$B$24*L2915)*N2915,1)</f>
        <v>8.1999999999999993</v>
      </c>
      <c r="P2915" s="19" t="s">
        <v>3227</v>
      </c>
    </row>
    <row r="2916" spans="1:16" ht="15" customHeight="1" x14ac:dyDescent="0.35">
      <c r="A2916" s="18" t="s">
        <v>434</v>
      </c>
      <c r="B2916" s="18" t="s">
        <v>3228</v>
      </c>
      <c r="C2916" s="18" t="s">
        <v>90</v>
      </c>
      <c r="D2916" s="19">
        <v>8</v>
      </c>
      <c r="E2916" s="19">
        <v>22</v>
      </c>
      <c r="F2916" s="19">
        <v>37</v>
      </c>
      <c r="G2916" s="19">
        <v>4</v>
      </c>
      <c r="H2916" s="19">
        <v>3</v>
      </c>
      <c r="I2916" s="19">
        <v>3</v>
      </c>
      <c r="J2916" s="19">
        <v>2</v>
      </c>
      <c r="K2916" s="20">
        <f>ROUND(1+(SUMPRODUCT(INDEX(CachTinhDiem!$B$8:$E$11,MATCH($B2916,CachTinhDiem!$A$8:$A$11,0),0),$G2916:$J2916)-1)*9/4,1)</f>
        <v>4.2</v>
      </c>
      <c r="L2916" s="20">
        <f>ROUND(1+(INDEX(CachTinhDiem!$B$15:$E$20,MATCH($C2916,CachTinhDiem!$A$15:$A$20,0),MATCH($B2916,CachTinhDiem!$B$14:$E$14,0))-1)*9/4,1)</f>
        <v>3.3</v>
      </c>
      <c r="M2916" s="19">
        <f t="shared" si="45"/>
        <v>15</v>
      </c>
      <c r="N2916" s="23">
        <f>MAX(0,1-M2916*CachTinhDiem!$B$25)</f>
        <v>0</v>
      </c>
      <c r="O2916" s="20">
        <f>ROUND((CachTinhDiem!$B$23*K2916+CachTinhDiem!$B$24*L2916)*N2916,1)</f>
        <v>0</v>
      </c>
      <c r="P2916" s="19" t="s">
        <v>3227</v>
      </c>
    </row>
    <row r="2917" spans="1:16" ht="15" customHeight="1" x14ac:dyDescent="0.35">
      <c r="A2917" s="18" t="s">
        <v>1960</v>
      </c>
      <c r="B2917" s="18" t="s">
        <v>3224</v>
      </c>
      <c r="C2917" s="18" t="s">
        <v>150</v>
      </c>
      <c r="D2917" s="19">
        <v>13</v>
      </c>
      <c r="E2917" s="19">
        <v>29</v>
      </c>
      <c r="F2917" s="19">
        <v>14</v>
      </c>
      <c r="G2917" s="19">
        <v>3</v>
      </c>
      <c r="H2917" s="19">
        <v>2</v>
      </c>
      <c r="I2917" s="19">
        <v>5</v>
      </c>
      <c r="J2917" s="19">
        <v>2</v>
      </c>
      <c r="K2917" s="20">
        <f>ROUND(1+(SUMPRODUCT(INDEX(CachTinhDiem!$B$8:$E$11,MATCH($B2917,CachTinhDiem!$A$8:$A$11,0),0),$G2917:$J2917)-1)*9/4,1)</f>
        <v>7.1</v>
      </c>
      <c r="L2917" s="20">
        <f>ROUND(1+(INDEX(CachTinhDiem!$B$15:$E$20,MATCH($C2917,CachTinhDiem!$A$15:$A$20,0),MATCH($B2917,CachTinhDiem!$B$14:$E$14,0))-1)*9/4,1)</f>
        <v>3.3</v>
      </c>
      <c r="M2917" s="19">
        <f t="shared" si="45"/>
        <v>0</v>
      </c>
      <c r="N2917" s="23">
        <f>MAX(0,1-M2917*CachTinhDiem!$B$25)</f>
        <v>1</v>
      </c>
      <c r="O2917" s="20">
        <f>ROUND((CachTinhDiem!$B$23*K2917+CachTinhDiem!$B$24*L2917)*N2917,1)</f>
        <v>6</v>
      </c>
      <c r="P2917" s="19" t="s">
        <v>3227</v>
      </c>
    </row>
    <row r="2918" spans="1:16" ht="15" customHeight="1" x14ac:dyDescent="0.35">
      <c r="A2918" s="18" t="s">
        <v>2432</v>
      </c>
      <c r="B2918" s="18" t="s">
        <v>3226</v>
      </c>
      <c r="C2918" s="18" t="s">
        <v>115</v>
      </c>
      <c r="D2918" s="19">
        <v>18</v>
      </c>
      <c r="E2918" s="19">
        <v>33</v>
      </c>
      <c r="F2918" s="19">
        <v>9</v>
      </c>
      <c r="G2918" s="19">
        <v>2</v>
      </c>
      <c r="H2918" s="19">
        <v>3</v>
      </c>
      <c r="I2918" s="19">
        <v>3</v>
      </c>
      <c r="J2918" s="19">
        <v>3</v>
      </c>
      <c r="K2918" s="20">
        <f>ROUND(1+(SUMPRODUCT(INDEX(CachTinhDiem!$B$8:$E$11,MATCH($B2918,CachTinhDiem!$A$8:$A$11,0),0),$G2918:$J2918)-1)*9/4,1)</f>
        <v>5.5</v>
      </c>
      <c r="L2918" s="20">
        <f>ROUND(1+(INDEX(CachTinhDiem!$B$15:$E$20,MATCH($C2918,CachTinhDiem!$A$15:$A$20,0),MATCH($B2918,CachTinhDiem!$B$14:$E$14,0))-1)*9/4,1)</f>
        <v>10</v>
      </c>
      <c r="M2918" s="19">
        <f t="shared" si="45"/>
        <v>9</v>
      </c>
      <c r="N2918" s="23">
        <f>MAX(0,1-M2918*CachTinhDiem!$B$25)</f>
        <v>9.9999999999999978E-2</v>
      </c>
      <c r="O2918" s="20">
        <f>ROUND((CachTinhDiem!$B$23*K2918+CachTinhDiem!$B$24*L2918)*N2918,1)</f>
        <v>0.7</v>
      </c>
      <c r="P2918" s="19" t="s">
        <v>3227</v>
      </c>
    </row>
    <row r="2919" spans="1:16" ht="15" customHeight="1" x14ac:dyDescent="0.35">
      <c r="A2919" s="18" t="s">
        <v>2174</v>
      </c>
      <c r="B2919" s="18" t="s">
        <v>3229</v>
      </c>
      <c r="C2919" s="18" t="s">
        <v>138</v>
      </c>
      <c r="D2919" s="19">
        <v>24</v>
      </c>
      <c r="E2919" s="19">
        <v>40</v>
      </c>
      <c r="F2919" s="19">
        <v>33</v>
      </c>
      <c r="G2919" s="19">
        <v>2</v>
      </c>
      <c r="H2919" s="19">
        <v>4</v>
      </c>
      <c r="I2919" s="19">
        <v>5</v>
      </c>
      <c r="J2919" s="19">
        <v>3</v>
      </c>
      <c r="K2919" s="20">
        <f>ROUND(1+(SUMPRODUCT(INDEX(CachTinhDiem!$B$8:$E$11,MATCH($B2919,CachTinhDiem!$A$8:$A$11,0),0),$G2919:$J2919)-1)*9/4,1)</f>
        <v>7.3</v>
      </c>
      <c r="L2919" s="20">
        <f>ROUND(1+(INDEX(CachTinhDiem!$B$15:$E$20,MATCH($C2919,CachTinhDiem!$A$15:$A$20,0),MATCH($B2919,CachTinhDiem!$B$14:$E$14,0))-1)*9/4,1)</f>
        <v>7.8</v>
      </c>
      <c r="M2919" s="19">
        <f t="shared" si="45"/>
        <v>0</v>
      </c>
      <c r="N2919" s="23">
        <f>MAX(0,1-M2919*CachTinhDiem!$B$25)</f>
        <v>1</v>
      </c>
      <c r="O2919" s="20">
        <f>ROUND((CachTinhDiem!$B$23*K2919+CachTinhDiem!$B$24*L2919)*N2919,1)</f>
        <v>7.5</v>
      </c>
      <c r="P2919" s="19" t="s">
        <v>3227</v>
      </c>
    </row>
    <row r="2920" spans="1:16" ht="15" customHeight="1" x14ac:dyDescent="0.35">
      <c r="A2920" s="18" t="s">
        <v>2624</v>
      </c>
      <c r="B2920" s="18" t="s">
        <v>3229</v>
      </c>
      <c r="C2920" s="18" t="s">
        <v>138</v>
      </c>
      <c r="D2920" s="19">
        <v>18</v>
      </c>
      <c r="E2920" s="19">
        <v>39</v>
      </c>
      <c r="F2920" s="19">
        <v>34</v>
      </c>
      <c r="G2920" s="19">
        <v>2</v>
      </c>
      <c r="H2920" s="19">
        <v>5</v>
      </c>
      <c r="I2920" s="19">
        <v>5</v>
      </c>
      <c r="J2920" s="19">
        <v>3</v>
      </c>
      <c r="K2920" s="20">
        <f>ROUND(1+(SUMPRODUCT(INDEX(CachTinhDiem!$B$8:$E$11,MATCH($B2920,CachTinhDiem!$A$8:$A$11,0),0),$G2920:$J2920)-1)*9/4,1)</f>
        <v>8</v>
      </c>
      <c r="L2920" s="20">
        <f>ROUND(1+(INDEX(CachTinhDiem!$B$15:$E$20,MATCH($C2920,CachTinhDiem!$A$15:$A$20,0),MATCH($B2920,CachTinhDiem!$B$14:$E$14,0))-1)*9/4,1)</f>
        <v>7.8</v>
      </c>
      <c r="M2920" s="19">
        <f t="shared" si="45"/>
        <v>0</v>
      </c>
      <c r="N2920" s="23">
        <f>MAX(0,1-M2920*CachTinhDiem!$B$25)</f>
        <v>1</v>
      </c>
      <c r="O2920" s="20">
        <f>ROUND((CachTinhDiem!$B$23*K2920+CachTinhDiem!$B$24*L2920)*N2920,1)</f>
        <v>7.9</v>
      </c>
      <c r="P2920" s="19" t="s">
        <v>3227</v>
      </c>
    </row>
    <row r="2921" spans="1:16" ht="15" customHeight="1" x14ac:dyDescent="0.35">
      <c r="A2921" s="18" t="s">
        <v>2740</v>
      </c>
      <c r="B2921" s="18" t="s">
        <v>3224</v>
      </c>
      <c r="C2921" s="18" t="s">
        <v>115</v>
      </c>
      <c r="D2921" s="19">
        <v>12</v>
      </c>
      <c r="E2921" s="19">
        <v>33</v>
      </c>
      <c r="F2921" s="19">
        <v>14</v>
      </c>
      <c r="G2921" s="19">
        <v>3</v>
      </c>
      <c r="H2921" s="19">
        <v>2</v>
      </c>
      <c r="I2921" s="19">
        <v>3</v>
      </c>
      <c r="J2921" s="19">
        <v>3</v>
      </c>
      <c r="K2921" s="20">
        <f>ROUND(1+(SUMPRODUCT(INDEX(CachTinhDiem!$B$8:$E$11,MATCH($B2921,CachTinhDiem!$A$8:$A$11,0),0),$G2921:$J2921)-1)*9/4,1)</f>
        <v>5.0999999999999996</v>
      </c>
      <c r="L2921" s="20">
        <f>ROUND(1+(INDEX(CachTinhDiem!$B$15:$E$20,MATCH($C2921,CachTinhDiem!$A$15:$A$20,0),MATCH($B2921,CachTinhDiem!$B$14:$E$14,0))-1)*9/4,1)</f>
        <v>7.8</v>
      </c>
      <c r="M2921" s="19">
        <f t="shared" si="45"/>
        <v>0</v>
      </c>
      <c r="N2921" s="23">
        <f>MAX(0,1-M2921*CachTinhDiem!$B$25)</f>
        <v>1</v>
      </c>
      <c r="O2921" s="20">
        <f>ROUND((CachTinhDiem!$B$23*K2921+CachTinhDiem!$B$24*L2921)*N2921,1)</f>
        <v>5.9</v>
      </c>
      <c r="P2921" s="19" t="s">
        <v>3227</v>
      </c>
    </row>
    <row r="2922" spans="1:16" ht="15" customHeight="1" x14ac:dyDescent="0.35">
      <c r="A2922" s="18" t="s">
        <v>1429</v>
      </c>
      <c r="B2922" s="18" t="s">
        <v>3224</v>
      </c>
      <c r="C2922" s="18" t="s">
        <v>150</v>
      </c>
      <c r="D2922" s="19">
        <v>6</v>
      </c>
      <c r="E2922" s="19">
        <v>17</v>
      </c>
      <c r="F2922" s="19">
        <v>31</v>
      </c>
      <c r="G2922" s="19">
        <v>4</v>
      </c>
      <c r="H2922" s="19">
        <v>2</v>
      </c>
      <c r="I2922" s="19">
        <v>2</v>
      </c>
      <c r="J2922" s="19">
        <v>3</v>
      </c>
      <c r="K2922" s="20">
        <f>ROUND(1+(SUMPRODUCT(INDEX(CachTinhDiem!$B$8:$E$11,MATCH($B2922,CachTinhDiem!$A$8:$A$11,0),0),$G2922:$J2922)-1)*9/4,1)</f>
        <v>4.4000000000000004</v>
      </c>
      <c r="L2922" s="20">
        <f>ROUND(1+(INDEX(CachTinhDiem!$B$15:$E$20,MATCH($C2922,CachTinhDiem!$A$15:$A$20,0),MATCH($B2922,CachTinhDiem!$B$14:$E$14,0))-1)*9/4,1)</f>
        <v>3.3</v>
      </c>
      <c r="M2922" s="19">
        <f t="shared" si="45"/>
        <v>14</v>
      </c>
      <c r="N2922" s="23">
        <f>MAX(0,1-M2922*CachTinhDiem!$B$25)</f>
        <v>0</v>
      </c>
      <c r="O2922" s="20">
        <f>ROUND((CachTinhDiem!$B$23*K2922+CachTinhDiem!$B$24*L2922)*N2922,1)</f>
        <v>0</v>
      </c>
      <c r="P2922" s="19" t="s">
        <v>3225</v>
      </c>
    </row>
    <row r="2923" spans="1:16" ht="15" customHeight="1" x14ac:dyDescent="0.35">
      <c r="A2923" s="18" t="s">
        <v>1543</v>
      </c>
      <c r="B2923" s="18" t="s">
        <v>3224</v>
      </c>
      <c r="C2923" s="18" t="s">
        <v>138</v>
      </c>
      <c r="D2923" s="19">
        <v>5</v>
      </c>
      <c r="E2923" s="19">
        <v>10</v>
      </c>
      <c r="F2923" s="19">
        <v>31</v>
      </c>
      <c r="G2923" s="19">
        <v>4</v>
      </c>
      <c r="H2923" s="19">
        <v>2</v>
      </c>
      <c r="I2923" s="19">
        <v>4</v>
      </c>
      <c r="J2923" s="19">
        <v>2</v>
      </c>
      <c r="K2923" s="20">
        <f>ROUND(1+(SUMPRODUCT(INDEX(CachTinhDiem!$B$8:$E$11,MATCH($B2923,CachTinhDiem!$A$8:$A$11,0),0),$G2923:$J2923)-1)*9/4,1)</f>
        <v>6.4</v>
      </c>
      <c r="L2923" s="20">
        <f>ROUND(1+(INDEX(CachTinhDiem!$B$15:$E$20,MATCH($C2923,CachTinhDiem!$A$15:$A$20,0),MATCH($B2923,CachTinhDiem!$B$14:$E$14,0))-1)*9/4,1)</f>
        <v>10</v>
      </c>
      <c r="M2923" s="19">
        <f t="shared" si="45"/>
        <v>21</v>
      </c>
      <c r="N2923" s="23">
        <f>MAX(0,1-M2923*CachTinhDiem!$B$25)</f>
        <v>0</v>
      </c>
      <c r="O2923" s="20">
        <f>ROUND((CachTinhDiem!$B$23*K2923+CachTinhDiem!$B$24*L2923)*N2923,1)</f>
        <v>0</v>
      </c>
      <c r="P2923" s="19" t="s">
        <v>3225</v>
      </c>
    </row>
    <row r="2924" spans="1:16" ht="15" customHeight="1" x14ac:dyDescent="0.35">
      <c r="A2924" s="18" t="s">
        <v>656</v>
      </c>
      <c r="B2924" s="18" t="s">
        <v>3229</v>
      </c>
      <c r="C2924" s="18" t="s">
        <v>103</v>
      </c>
      <c r="D2924" s="19">
        <v>13</v>
      </c>
      <c r="E2924" s="19">
        <v>29</v>
      </c>
      <c r="F2924" s="19">
        <v>37</v>
      </c>
      <c r="G2924" s="19">
        <v>2</v>
      </c>
      <c r="H2924" s="19">
        <v>5</v>
      </c>
      <c r="I2924" s="19">
        <v>3</v>
      </c>
      <c r="J2924" s="19">
        <v>4</v>
      </c>
      <c r="K2924" s="20">
        <f>ROUND(1+(SUMPRODUCT(INDEX(CachTinhDiem!$B$8:$E$11,MATCH($B2924,CachTinhDiem!$A$8:$A$11,0),0),$G2924:$J2924)-1)*9/4,1)</f>
        <v>7.3</v>
      </c>
      <c r="L2924" s="20">
        <f>ROUND(1+(INDEX(CachTinhDiem!$B$15:$E$20,MATCH($C2924,CachTinhDiem!$A$15:$A$20,0),MATCH($B2924,CachTinhDiem!$B$14:$E$14,0))-1)*9/4,1)</f>
        <v>7.8</v>
      </c>
      <c r="M2924" s="19">
        <f t="shared" si="45"/>
        <v>8</v>
      </c>
      <c r="N2924" s="23">
        <f>MAX(0,1-M2924*CachTinhDiem!$B$25)</f>
        <v>0.19999999999999996</v>
      </c>
      <c r="O2924" s="20">
        <f>ROUND((CachTinhDiem!$B$23*K2924+CachTinhDiem!$B$24*L2924)*N2924,1)</f>
        <v>1.5</v>
      </c>
      <c r="P2924" s="19" t="s">
        <v>3225</v>
      </c>
    </row>
    <row r="2925" spans="1:16" ht="15" customHeight="1" x14ac:dyDescent="0.35">
      <c r="A2925" s="18" t="s">
        <v>82</v>
      </c>
      <c r="B2925" s="18" t="s">
        <v>3228</v>
      </c>
      <c r="C2925" s="18" t="s">
        <v>90</v>
      </c>
      <c r="D2925" s="19">
        <v>20</v>
      </c>
      <c r="E2925" s="19">
        <v>38</v>
      </c>
      <c r="F2925" s="19">
        <v>25</v>
      </c>
      <c r="G2925" s="19">
        <v>2</v>
      </c>
      <c r="H2925" s="19">
        <v>5</v>
      </c>
      <c r="I2925" s="19">
        <v>2</v>
      </c>
      <c r="J2925" s="19">
        <v>2</v>
      </c>
      <c r="K2925" s="20">
        <f>ROUND(1+(SUMPRODUCT(INDEX(CachTinhDiem!$B$8:$E$11,MATCH($B2925,CachTinhDiem!$A$8:$A$11,0),0),$G2925:$J2925)-1)*9/4,1)</f>
        <v>4.5999999999999996</v>
      </c>
      <c r="L2925" s="20">
        <f>ROUND(1+(INDEX(CachTinhDiem!$B$15:$E$20,MATCH($C2925,CachTinhDiem!$A$15:$A$20,0),MATCH($B2925,CachTinhDiem!$B$14:$E$14,0))-1)*9/4,1)</f>
        <v>3.3</v>
      </c>
      <c r="M2925" s="19">
        <f t="shared" si="45"/>
        <v>0</v>
      </c>
      <c r="N2925" s="23">
        <f>MAX(0,1-M2925*CachTinhDiem!$B$25)</f>
        <v>1</v>
      </c>
      <c r="O2925" s="20">
        <f>ROUND((CachTinhDiem!$B$23*K2925+CachTinhDiem!$B$24*L2925)*N2925,1)</f>
        <v>4.2</v>
      </c>
      <c r="P2925" s="19" t="s">
        <v>3227</v>
      </c>
    </row>
    <row r="2926" spans="1:16" ht="15" customHeight="1" x14ac:dyDescent="0.35">
      <c r="A2926" s="18" t="s">
        <v>375</v>
      </c>
      <c r="B2926" s="18" t="s">
        <v>3229</v>
      </c>
      <c r="C2926" s="18" t="s">
        <v>110</v>
      </c>
      <c r="D2926" s="19">
        <v>5</v>
      </c>
      <c r="E2926" s="19">
        <v>15</v>
      </c>
      <c r="F2926" s="19">
        <v>28</v>
      </c>
      <c r="G2926" s="19">
        <v>4</v>
      </c>
      <c r="H2926" s="19">
        <v>1</v>
      </c>
      <c r="I2926" s="19">
        <v>2</v>
      </c>
      <c r="J2926" s="19">
        <v>4</v>
      </c>
      <c r="K2926" s="20">
        <f>ROUND(1+(SUMPRODUCT(INDEX(CachTinhDiem!$B$8:$E$11,MATCH($B2926,CachTinhDiem!$A$8:$A$11,0),0),$G2926:$J2926)-1)*9/4,1)</f>
        <v>4.4000000000000004</v>
      </c>
      <c r="L2926" s="20">
        <f>ROUND(1+(INDEX(CachTinhDiem!$B$15:$E$20,MATCH($C2926,CachTinhDiem!$A$15:$A$20,0),MATCH($B2926,CachTinhDiem!$B$14:$E$14,0))-1)*9/4,1)</f>
        <v>7.8</v>
      </c>
      <c r="M2926" s="19">
        <f t="shared" si="45"/>
        <v>13</v>
      </c>
      <c r="N2926" s="23">
        <f>MAX(0,1-M2926*CachTinhDiem!$B$25)</f>
        <v>0</v>
      </c>
      <c r="O2926" s="20">
        <f>ROUND((CachTinhDiem!$B$23*K2926+CachTinhDiem!$B$24*L2926)*N2926,1)</f>
        <v>0</v>
      </c>
      <c r="P2926" s="19" t="s">
        <v>3227</v>
      </c>
    </row>
    <row r="2927" spans="1:16" ht="15" customHeight="1" x14ac:dyDescent="0.35">
      <c r="A2927" s="18" t="s">
        <v>1673</v>
      </c>
      <c r="B2927" s="18" t="s">
        <v>3229</v>
      </c>
      <c r="C2927" s="18" t="s">
        <v>115</v>
      </c>
      <c r="D2927" s="19">
        <v>9</v>
      </c>
      <c r="E2927" s="19">
        <v>22</v>
      </c>
      <c r="F2927" s="19">
        <v>37</v>
      </c>
      <c r="G2927" s="19">
        <v>3</v>
      </c>
      <c r="H2927" s="19">
        <v>3</v>
      </c>
      <c r="I2927" s="19">
        <v>3</v>
      </c>
      <c r="J2927" s="19">
        <v>2</v>
      </c>
      <c r="K2927" s="20">
        <f>ROUND(1+(SUMPRODUCT(INDEX(CachTinhDiem!$B$8:$E$11,MATCH($B2927,CachTinhDiem!$A$8:$A$11,0),0),$G2927:$J2927)-1)*9/4,1)</f>
        <v>4.8</v>
      </c>
      <c r="L2927" s="20">
        <f>ROUND(1+(INDEX(CachTinhDiem!$B$15:$E$20,MATCH($C2927,CachTinhDiem!$A$15:$A$20,0),MATCH($B2927,CachTinhDiem!$B$14:$E$14,0))-1)*9/4,1)</f>
        <v>10</v>
      </c>
      <c r="M2927" s="19">
        <f t="shared" si="45"/>
        <v>15</v>
      </c>
      <c r="N2927" s="23">
        <f>MAX(0,1-M2927*CachTinhDiem!$B$25)</f>
        <v>0</v>
      </c>
      <c r="O2927" s="20">
        <f>ROUND((CachTinhDiem!$B$23*K2927+CachTinhDiem!$B$24*L2927)*N2927,1)</f>
        <v>0</v>
      </c>
      <c r="P2927" s="19" t="s">
        <v>3225</v>
      </c>
    </row>
    <row r="2928" spans="1:16" ht="15" customHeight="1" x14ac:dyDescent="0.35">
      <c r="A2928" s="18" t="s">
        <v>908</v>
      </c>
      <c r="B2928" s="18" t="s">
        <v>3224</v>
      </c>
      <c r="C2928" s="18" t="s">
        <v>90</v>
      </c>
      <c r="D2928" s="19">
        <v>8</v>
      </c>
      <c r="E2928" s="19">
        <v>21</v>
      </c>
      <c r="F2928" s="19">
        <v>17</v>
      </c>
      <c r="G2928" s="19">
        <v>4</v>
      </c>
      <c r="H2928" s="19">
        <v>3</v>
      </c>
      <c r="I2928" s="19">
        <v>4</v>
      </c>
      <c r="J2928" s="19">
        <v>3</v>
      </c>
      <c r="K2928" s="20">
        <f>ROUND(1+(SUMPRODUCT(INDEX(CachTinhDiem!$B$8:$E$11,MATCH($B2928,CachTinhDiem!$A$8:$A$11,0),0),$G2928:$J2928)-1)*9/4,1)</f>
        <v>7.1</v>
      </c>
      <c r="L2928" s="20">
        <f>ROUND(1+(INDEX(CachTinhDiem!$B$15:$E$20,MATCH($C2928,CachTinhDiem!$A$15:$A$20,0),MATCH($B2928,CachTinhDiem!$B$14:$E$14,0))-1)*9/4,1)</f>
        <v>5.5</v>
      </c>
      <c r="M2928" s="19">
        <f t="shared" si="45"/>
        <v>0</v>
      </c>
      <c r="N2928" s="23">
        <f>MAX(0,1-M2928*CachTinhDiem!$B$25)</f>
        <v>1</v>
      </c>
      <c r="O2928" s="20">
        <f>ROUND((CachTinhDiem!$B$23*K2928+CachTinhDiem!$B$24*L2928)*N2928,1)</f>
        <v>6.6</v>
      </c>
      <c r="P2928" s="19" t="s">
        <v>3227</v>
      </c>
    </row>
    <row r="2929" spans="1:16" ht="15" customHeight="1" x14ac:dyDescent="0.35">
      <c r="A2929" s="18" t="s">
        <v>1312</v>
      </c>
      <c r="B2929" s="18" t="s">
        <v>3229</v>
      </c>
      <c r="C2929" s="18" t="s">
        <v>138</v>
      </c>
      <c r="D2929" s="19">
        <v>28</v>
      </c>
      <c r="E2929" s="19">
        <v>40</v>
      </c>
      <c r="F2929" s="19">
        <v>40</v>
      </c>
      <c r="G2929" s="19">
        <v>1</v>
      </c>
      <c r="H2929" s="19">
        <v>5</v>
      </c>
      <c r="I2929" s="19">
        <v>4</v>
      </c>
      <c r="J2929" s="19">
        <v>4</v>
      </c>
      <c r="K2929" s="20">
        <f>ROUND(1+(SUMPRODUCT(INDEX(CachTinhDiem!$B$8:$E$11,MATCH($B2929,CachTinhDiem!$A$8:$A$11,0),0),$G2929:$J2929)-1)*9/4,1)</f>
        <v>7.8</v>
      </c>
      <c r="L2929" s="20">
        <f>ROUND(1+(INDEX(CachTinhDiem!$B$15:$E$20,MATCH($C2929,CachTinhDiem!$A$15:$A$20,0),MATCH($B2929,CachTinhDiem!$B$14:$E$14,0))-1)*9/4,1)</f>
        <v>7.8</v>
      </c>
      <c r="M2929" s="19">
        <f t="shared" si="45"/>
        <v>0</v>
      </c>
      <c r="N2929" s="23">
        <f>MAX(0,1-M2929*CachTinhDiem!$B$25)</f>
        <v>1</v>
      </c>
      <c r="O2929" s="20">
        <f>ROUND((CachTinhDiem!$B$23*K2929+CachTinhDiem!$B$24*L2929)*N2929,1)</f>
        <v>7.8</v>
      </c>
      <c r="P2929" s="19" t="s">
        <v>3227</v>
      </c>
    </row>
    <row r="2930" spans="1:16" ht="15" customHeight="1" x14ac:dyDescent="0.35">
      <c r="A2930" s="18" t="s">
        <v>1086</v>
      </c>
      <c r="B2930" s="18" t="s">
        <v>3224</v>
      </c>
      <c r="C2930" s="18" t="s">
        <v>103</v>
      </c>
      <c r="D2930" s="19">
        <v>5</v>
      </c>
      <c r="E2930" s="19">
        <v>11</v>
      </c>
      <c r="F2930" s="19">
        <v>40</v>
      </c>
      <c r="G2930" s="19">
        <v>5</v>
      </c>
      <c r="H2930" s="19">
        <v>1</v>
      </c>
      <c r="I2930" s="19">
        <v>1</v>
      </c>
      <c r="J2930" s="19">
        <v>5</v>
      </c>
      <c r="K2930" s="20">
        <f>ROUND(1+(SUMPRODUCT(INDEX(CachTinhDiem!$B$8:$E$11,MATCH($B2930,CachTinhDiem!$A$8:$A$11,0),0),$G2930:$J2930)-1)*9/4,1)</f>
        <v>3.7</v>
      </c>
      <c r="L2930" s="20">
        <f>ROUND(1+(INDEX(CachTinhDiem!$B$15:$E$20,MATCH($C2930,CachTinhDiem!$A$15:$A$20,0),MATCH($B2930,CachTinhDiem!$B$14:$E$14,0))-1)*9/4,1)</f>
        <v>3.3</v>
      </c>
      <c r="M2930" s="19">
        <f t="shared" si="45"/>
        <v>29</v>
      </c>
      <c r="N2930" s="23">
        <f>MAX(0,1-M2930*CachTinhDiem!$B$25)</f>
        <v>0</v>
      </c>
      <c r="O2930" s="20">
        <f>ROUND((CachTinhDiem!$B$23*K2930+CachTinhDiem!$B$24*L2930)*N2930,1)</f>
        <v>0</v>
      </c>
      <c r="P2930" s="19" t="s">
        <v>3227</v>
      </c>
    </row>
    <row r="2931" spans="1:16" ht="15" customHeight="1" x14ac:dyDescent="0.35">
      <c r="A2931" s="18" t="s">
        <v>810</v>
      </c>
      <c r="B2931" s="18" t="s">
        <v>3224</v>
      </c>
      <c r="C2931" s="18" t="s">
        <v>103</v>
      </c>
      <c r="D2931" s="19">
        <v>6</v>
      </c>
      <c r="E2931" s="19">
        <v>19</v>
      </c>
      <c r="F2931" s="19">
        <v>35</v>
      </c>
      <c r="G2931" s="19">
        <v>4</v>
      </c>
      <c r="H2931" s="19">
        <v>2</v>
      </c>
      <c r="I2931" s="19">
        <v>1</v>
      </c>
      <c r="J2931" s="19">
        <v>4</v>
      </c>
      <c r="K2931" s="20">
        <f>ROUND(1+(SUMPRODUCT(INDEX(CachTinhDiem!$B$8:$E$11,MATCH($B2931,CachTinhDiem!$A$8:$A$11,0),0),$G2931:$J2931)-1)*9/4,1)</f>
        <v>3.5</v>
      </c>
      <c r="L2931" s="20">
        <f>ROUND(1+(INDEX(CachTinhDiem!$B$15:$E$20,MATCH($C2931,CachTinhDiem!$A$15:$A$20,0),MATCH($B2931,CachTinhDiem!$B$14:$E$14,0))-1)*9/4,1)</f>
        <v>3.3</v>
      </c>
      <c r="M2931" s="19">
        <f t="shared" si="45"/>
        <v>16</v>
      </c>
      <c r="N2931" s="23">
        <f>MAX(0,1-M2931*CachTinhDiem!$B$25)</f>
        <v>0</v>
      </c>
      <c r="O2931" s="20">
        <f>ROUND((CachTinhDiem!$B$23*K2931+CachTinhDiem!$B$24*L2931)*N2931,1)</f>
        <v>0</v>
      </c>
      <c r="P2931" s="19" t="s">
        <v>3227</v>
      </c>
    </row>
    <row r="2932" spans="1:16" ht="15" customHeight="1" x14ac:dyDescent="0.35">
      <c r="A2932" s="18" t="s">
        <v>914</v>
      </c>
      <c r="B2932" s="18" t="s">
        <v>3228</v>
      </c>
      <c r="C2932" s="18" t="s">
        <v>110</v>
      </c>
      <c r="D2932" s="19">
        <v>5</v>
      </c>
      <c r="E2932" s="19">
        <v>17</v>
      </c>
      <c r="F2932" s="19">
        <v>32</v>
      </c>
      <c r="G2932" s="19">
        <v>4</v>
      </c>
      <c r="H2932" s="19">
        <v>2</v>
      </c>
      <c r="I2932" s="19">
        <v>2</v>
      </c>
      <c r="J2932" s="19">
        <v>3</v>
      </c>
      <c r="K2932" s="20">
        <f>ROUND(1+(SUMPRODUCT(INDEX(CachTinhDiem!$B$8:$E$11,MATCH($B2932,CachTinhDiem!$A$8:$A$11,0),0),$G2932:$J2932)-1)*9/4,1)</f>
        <v>4.5999999999999996</v>
      </c>
      <c r="L2932" s="20">
        <f>ROUND(1+(INDEX(CachTinhDiem!$B$15:$E$20,MATCH($C2932,CachTinhDiem!$A$15:$A$20,0),MATCH($B2932,CachTinhDiem!$B$14:$E$14,0))-1)*9/4,1)</f>
        <v>7.8</v>
      </c>
      <c r="M2932" s="19">
        <f t="shared" si="45"/>
        <v>15</v>
      </c>
      <c r="N2932" s="23">
        <f>MAX(0,1-M2932*CachTinhDiem!$B$25)</f>
        <v>0</v>
      </c>
      <c r="O2932" s="20">
        <f>ROUND((CachTinhDiem!$B$23*K2932+CachTinhDiem!$B$24*L2932)*N2932,1)</f>
        <v>0</v>
      </c>
      <c r="P2932" s="19" t="s">
        <v>3227</v>
      </c>
    </row>
    <row r="2933" spans="1:16" ht="15" customHeight="1" x14ac:dyDescent="0.35">
      <c r="A2933" s="18" t="s">
        <v>2422</v>
      </c>
      <c r="B2933" s="18" t="s">
        <v>3228</v>
      </c>
      <c r="C2933" s="18" t="s">
        <v>150</v>
      </c>
      <c r="D2933" s="19">
        <v>24</v>
      </c>
      <c r="E2933" s="19">
        <v>40</v>
      </c>
      <c r="F2933" s="19">
        <v>11</v>
      </c>
      <c r="G2933" s="19">
        <v>1</v>
      </c>
      <c r="H2933" s="19">
        <v>5</v>
      </c>
      <c r="I2933" s="19">
        <v>3</v>
      </c>
      <c r="J2933" s="19">
        <v>2</v>
      </c>
      <c r="K2933" s="20">
        <f>ROUND(1+(SUMPRODUCT(INDEX(CachTinhDiem!$B$8:$E$11,MATCH($B2933,CachTinhDiem!$A$8:$A$11,0),0),$G2933:$J2933)-1)*9/4,1)</f>
        <v>5.0999999999999996</v>
      </c>
      <c r="L2933" s="20">
        <f>ROUND(1+(INDEX(CachTinhDiem!$B$15:$E$20,MATCH($C2933,CachTinhDiem!$A$15:$A$20,0),MATCH($B2933,CachTinhDiem!$B$14:$E$14,0))-1)*9/4,1)</f>
        <v>5.5</v>
      </c>
      <c r="M2933" s="19">
        <f t="shared" si="45"/>
        <v>13</v>
      </c>
      <c r="N2933" s="23">
        <f>MAX(0,1-M2933*CachTinhDiem!$B$25)</f>
        <v>0</v>
      </c>
      <c r="O2933" s="20">
        <f>ROUND((CachTinhDiem!$B$23*K2933+CachTinhDiem!$B$24*L2933)*N2933,1)</f>
        <v>0</v>
      </c>
      <c r="P2933" s="19" t="s">
        <v>3225</v>
      </c>
    </row>
    <row r="2934" spans="1:16" ht="15" customHeight="1" x14ac:dyDescent="0.35">
      <c r="A2934" s="18" t="s">
        <v>1778</v>
      </c>
      <c r="B2934" s="18" t="s">
        <v>3228</v>
      </c>
      <c r="C2934" s="18" t="s">
        <v>103</v>
      </c>
      <c r="D2934" s="19">
        <v>12</v>
      </c>
      <c r="E2934" s="19">
        <v>32</v>
      </c>
      <c r="F2934" s="19">
        <v>21</v>
      </c>
      <c r="G2934" s="19">
        <v>3</v>
      </c>
      <c r="H2934" s="19">
        <v>3</v>
      </c>
      <c r="I2934" s="19">
        <v>3</v>
      </c>
      <c r="J2934" s="19">
        <v>3</v>
      </c>
      <c r="K2934" s="20">
        <f>ROUND(1+(SUMPRODUCT(INDEX(CachTinhDiem!$B$8:$E$11,MATCH($B2934,CachTinhDiem!$A$8:$A$11,0),0),$G2934:$J2934)-1)*9/4,1)</f>
        <v>5.5</v>
      </c>
      <c r="L2934" s="20">
        <f>ROUND(1+(INDEX(CachTinhDiem!$B$15:$E$20,MATCH($C2934,CachTinhDiem!$A$15:$A$20,0),MATCH($B2934,CachTinhDiem!$B$14:$E$14,0))-1)*9/4,1)</f>
        <v>10</v>
      </c>
      <c r="M2934" s="19">
        <f t="shared" si="45"/>
        <v>0</v>
      </c>
      <c r="N2934" s="23">
        <f>MAX(0,1-M2934*CachTinhDiem!$B$25)</f>
        <v>1</v>
      </c>
      <c r="O2934" s="20">
        <f>ROUND((CachTinhDiem!$B$23*K2934+CachTinhDiem!$B$24*L2934)*N2934,1)</f>
        <v>6.9</v>
      </c>
      <c r="P2934" s="19" t="s">
        <v>3225</v>
      </c>
    </row>
    <row r="2935" spans="1:16" ht="15" customHeight="1" x14ac:dyDescent="0.35">
      <c r="A2935" s="18" t="s">
        <v>2771</v>
      </c>
      <c r="B2935" s="18" t="s">
        <v>3228</v>
      </c>
      <c r="C2935" s="18" t="s">
        <v>115</v>
      </c>
      <c r="D2935" s="19">
        <v>5</v>
      </c>
      <c r="E2935" s="19">
        <v>10</v>
      </c>
      <c r="F2935" s="19">
        <v>24</v>
      </c>
      <c r="G2935" s="19">
        <v>4</v>
      </c>
      <c r="H2935" s="19">
        <v>1</v>
      </c>
      <c r="I2935" s="19">
        <v>3</v>
      </c>
      <c r="J2935" s="19">
        <v>2</v>
      </c>
      <c r="K2935" s="20">
        <f>ROUND(1+(SUMPRODUCT(INDEX(CachTinhDiem!$B$8:$E$11,MATCH($B2935,CachTinhDiem!$A$8:$A$11,0),0),$G2935:$J2935)-1)*9/4,1)</f>
        <v>3.3</v>
      </c>
      <c r="L2935" s="20">
        <f>ROUND(1+(INDEX(CachTinhDiem!$B$15:$E$20,MATCH($C2935,CachTinhDiem!$A$15:$A$20,0),MATCH($B2935,CachTinhDiem!$B$14:$E$14,0))-1)*9/4,1)</f>
        <v>5.5</v>
      </c>
      <c r="M2935" s="19">
        <f t="shared" si="45"/>
        <v>14</v>
      </c>
      <c r="N2935" s="23">
        <f>MAX(0,1-M2935*CachTinhDiem!$B$25)</f>
        <v>0</v>
      </c>
      <c r="O2935" s="20">
        <f>ROUND((CachTinhDiem!$B$23*K2935+CachTinhDiem!$B$24*L2935)*N2935,1)</f>
        <v>0</v>
      </c>
      <c r="P2935" s="19" t="s">
        <v>3225</v>
      </c>
    </row>
    <row r="2936" spans="1:16" ht="15" customHeight="1" x14ac:dyDescent="0.35">
      <c r="A2936" s="18" t="s">
        <v>188</v>
      </c>
      <c r="B2936" s="18" t="s">
        <v>3224</v>
      </c>
      <c r="C2936" s="18" t="s">
        <v>110</v>
      </c>
      <c r="D2936" s="19">
        <v>5</v>
      </c>
      <c r="E2936" s="19">
        <v>12</v>
      </c>
      <c r="F2936" s="19">
        <v>30</v>
      </c>
      <c r="G2936" s="19">
        <v>4</v>
      </c>
      <c r="H2936" s="19">
        <v>2</v>
      </c>
      <c r="I2936" s="19">
        <v>3</v>
      </c>
      <c r="J2936" s="19">
        <v>3</v>
      </c>
      <c r="K2936" s="20">
        <f>ROUND(1+(SUMPRODUCT(INDEX(CachTinhDiem!$B$8:$E$11,MATCH($B2936,CachTinhDiem!$A$8:$A$11,0),0),$G2936:$J2936)-1)*9/4,1)</f>
        <v>5.5</v>
      </c>
      <c r="L2936" s="20">
        <f>ROUND(1+(INDEX(CachTinhDiem!$B$15:$E$20,MATCH($C2936,CachTinhDiem!$A$15:$A$20,0),MATCH($B2936,CachTinhDiem!$B$14:$E$14,0))-1)*9/4,1)</f>
        <v>5.5</v>
      </c>
      <c r="M2936" s="19">
        <f t="shared" si="45"/>
        <v>18</v>
      </c>
      <c r="N2936" s="23">
        <f>MAX(0,1-M2936*CachTinhDiem!$B$25)</f>
        <v>0</v>
      </c>
      <c r="O2936" s="20">
        <f>ROUND((CachTinhDiem!$B$23*K2936+CachTinhDiem!$B$24*L2936)*N2936,1)</f>
        <v>0</v>
      </c>
      <c r="P2936" s="19" t="s">
        <v>3227</v>
      </c>
    </row>
    <row r="2937" spans="1:16" ht="15" customHeight="1" x14ac:dyDescent="0.35">
      <c r="A2937" s="18" t="s">
        <v>1280</v>
      </c>
      <c r="B2937" s="18" t="s">
        <v>3228</v>
      </c>
      <c r="C2937" s="18" t="s">
        <v>90</v>
      </c>
      <c r="D2937" s="19">
        <v>8</v>
      </c>
      <c r="E2937" s="19">
        <v>22</v>
      </c>
      <c r="F2937" s="19">
        <v>7</v>
      </c>
      <c r="G2937" s="19">
        <v>4</v>
      </c>
      <c r="H2937" s="19">
        <v>1</v>
      </c>
      <c r="I2937" s="19">
        <v>3</v>
      </c>
      <c r="J2937" s="19">
        <v>3</v>
      </c>
      <c r="K2937" s="20">
        <f>ROUND(1+(SUMPRODUCT(INDEX(CachTinhDiem!$B$8:$E$11,MATCH($B2937,CachTinhDiem!$A$8:$A$11,0),0),$G2937:$J2937)-1)*9/4,1)</f>
        <v>4.5999999999999996</v>
      </c>
      <c r="L2937" s="20">
        <f>ROUND(1+(INDEX(CachTinhDiem!$B$15:$E$20,MATCH($C2937,CachTinhDiem!$A$15:$A$20,0),MATCH($B2937,CachTinhDiem!$B$14:$E$14,0))-1)*9/4,1)</f>
        <v>3.3</v>
      </c>
      <c r="M2937" s="19">
        <f t="shared" si="45"/>
        <v>1</v>
      </c>
      <c r="N2937" s="23">
        <f>MAX(0,1-M2937*CachTinhDiem!$B$25)</f>
        <v>0.9</v>
      </c>
      <c r="O2937" s="20">
        <f>ROUND((CachTinhDiem!$B$23*K2937+CachTinhDiem!$B$24*L2937)*N2937,1)</f>
        <v>3.8</v>
      </c>
      <c r="P2937" s="19" t="s">
        <v>3227</v>
      </c>
    </row>
    <row r="2938" spans="1:16" ht="15" customHeight="1" x14ac:dyDescent="0.35">
      <c r="A2938" s="18" t="s">
        <v>1701</v>
      </c>
      <c r="B2938" s="18" t="s">
        <v>3224</v>
      </c>
      <c r="C2938" s="18" t="s">
        <v>103</v>
      </c>
      <c r="D2938" s="19">
        <v>15</v>
      </c>
      <c r="E2938" s="19">
        <v>34</v>
      </c>
      <c r="F2938" s="19">
        <v>39</v>
      </c>
      <c r="G2938" s="19">
        <v>2</v>
      </c>
      <c r="H2938" s="19">
        <v>5</v>
      </c>
      <c r="I2938" s="19">
        <v>3</v>
      </c>
      <c r="J2938" s="19">
        <v>4</v>
      </c>
      <c r="K2938" s="20">
        <f>ROUND(1+(SUMPRODUCT(INDEX(CachTinhDiem!$B$8:$E$11,MATCH($B2938,CachTinhDiem!$A$8:$A$11,0),0),$G2938:$J2938)-1)*9/4,1)</f>
        <v>6.2</v>
      </c>
      <c r="L2938" s="20">
        <f>ROUND(1+(INDEX(CachTinhDiem!$B$15:$E$20,MATCH($C2938,CachTinhDiem!$A$15:$A$20,0),MATCH($B2938,CachTinhDiem!$B$14:$E$14,0))-1)*9/4,1)</f>
        <v>3.3</v>
      </c>
      <c r="M2938" s="19">
        <f t="shared" si="45"/>
        <v>5</v>
      </c>
      <c r="N2938" s="23">
        <f>MAX(0,1-M2938*CachTinhDiem!$B$25)</f>
        <v>0.5</v>
      </c>
      <c r="O2938" s="20">
        <f>ROUND((CachTinhDiem!$B$23*K2938+CachTinhDiem!$B$24*L2938)*N2938,1)</f>
        <v>2.7</v>
      </c>
      <c r="P2938" s="19" t="s">
        <v>3227</v>
      </c>
    </row>
    <row r="2939" spans="1:16" ht="15" customHeight="1" x14ac:dyDescent="0.35">
      <c r="A2939" s="18" t="s">
        <v>2241</v>
      </c>
      <c r="B2939" s="18" t="s">
        <v>3224</v>
      </c>
      <c r="C2939" s="18" t="s">
        <v>103</v>
      </c>
      <c r="D2939" s="19">
        <v>18</v>
      </c>
      <c r="E2939" s="19">
        <v>37</v>
      </c>
      <c r="F2939" s="19">
        <v>25</v>
      </c>
      <c r="G2939" s="19">
        <v>2</v>
      </c>
      <c r="H2939" s="19">
        <v>4</v>
      </c>
      <c r="I2939" s="19">
        <v>3</v>
      </c>
      <c r="J2939" s="19">
        <v>5</v>
      </c>
      <c r="K2939" s="20">
        <f>ROUND(1+(SUMPRODUCT(INDEX(CachTinhDiem!$B$8:$E$11,MATCH($B2939,CachTinhDiem!$A$8:$A$11,0),0),$G2939:$J2939)-1)*9/4,1)</f>
        <v>6</v>
      </c>
      <c r="L2939" s="20">
        <f>ROUND(1+(INDEX(CachTinhDiem!$B$15:$E$20,MATCH($C2939,CachTinhDiem!$A$15:$A$20,0),MATCH($B2939,CachTinhDiem!$B$14:$E$14,0))-1)*9/4,1)</f>
        <v>3.3</v>
      </c>
      <c r="M2939" s="19">
        <f t="shared" si="45"/>
        <v>0</v>
      </c>
      <c r="N2939" s="23">
        <f>MAX(0,1-M2939*CachTinhDiem!$B$25)</f>
        <v>1</v>
      </c>
      <c r="O2939" s="20">
        <f>ROUND((CachTinhDiem!$B$23*K2939+CachTinhDiem!$B$24*L2939)*N2939,1)</f>
        <v>5.2</v>
      </c>
      <c r="P2939" s="19" t="s">
        <v>3227</v>
      </c>
    </row>
    <row r="2940" spans="1:16" ht="15" customHeight="1" x14ac:dyDescent="0.35">
      <c r="A2940" s="18" t="s">
        <v>1970</v>
      </c>
      <c r="B2940" s="18" t="s">
        <v>3228</v>
      </c>
      <c r="C2940" s="18" t="s">
        <v>103</v>
      </c>
      <c r="D2940" s="19">
        <v>5</v>
      </c>
      <c r="E2940" s="19">
        <v>14</v>
      </c>
      <c r="F2940" s="19">
        <v>8</v>
      </c>
      <c r="G2940" s="19">
        <v>4</v>
      </c>
      <c r="H2940" s="19">
        <v>1</v>
      </c>
      <c r="I2940" s="19">
        <v>3</v>
      </c>
      <c r="J2940" s="19">
        <v>4</v>
      </c>
      <c r="K2940" s="20">
        <f>ROUND(1+(SUMPRODUCT(INDEX(CachTinhDiem!$B$8:$E$11,MATCH($B2940,CachTinhDiem!$A$8:$A$11,0),0),$G2940:$J2940)-1)*9/4,1)</f>
        <v>6</v>
      </c>
      <c r="L2940" s="20">
        <f>ROUND(1+(INDEX(CachTinhDiem!$B$15:$E$20,MATCH($C2940,CachTinhDiem!$A$15:$A$20,0),MATCH($B2940,CachTinhDiem!$B$14:$E$14,0))-1)*9/4,1)</f>
        <v>10</v>
      </c>
      <c r="M2940" s="19">
        <f t="shared" si="45"/>
        <v>0</v>
      </c>
      <c r="N2940" s="23">
        <f>MAX(0,1-M2940*CachTinhDiem!$B$25)</f>
        <v>1</v>
      </c>
      <c r="O2940" s="20">
        <f>ROUND((CachTinhDiem!$B$23*K2940+CachTinhDiem!$B$24*L2940)*N2940,1)</f>
        <v>7.2</v>
      </c>
      <c r="P2940" s="19" t="s">
        <v>3225</v>
      </c>
    </row>
    <row r="2941" spans="1:16" ht="15" customHeight="1" x14ac:dyDescent="0.35">
      <c r="A2941" s="18" t="s">
        <v>1954</v>
      </c>
      <c r="B2941" s="18" t="s">
        <v>3228</v>
      </c>
      <c r="C2941" s="18" t="s">
        <v>115</v>
      </c>
      <c r="D2941" s="19">
        <v>13</v>
      </c>
      <c r="E2941" s="19">
        <v>31</v>
      </c>
      <c r="F2941" s="19">
        <v>15</v>
      </c>
      <c r="G2941" s="19">
        <v>2</v>
      </c>
      <c r="H2941" s="19">
        <v>3</v>
      </c>
      <c r="I2941" s="19">
        <v>4</v>
      </c>
      <c r="J2941" s="19">
        <v>2</v>
      </c>
      <c r="K2941" s="20">
        <f>ROUND(1+(SUMPRODUCT(INDEX(CachTinhDiem!$B$8:$E$11,MATCH($B2941,CachTinhDiem!$A$8:$A$11,0),0),$G2941:$J2941)-1)*9/4,1)</f>
        <v>4.5999999999999996</v>
      </c>
      <c r="L2941" s="20">
        <f>ROUND(1+(INDEX(CachTinhDiem!$B$15:$E$20,MATCH($C2941,CachTinhDiem!$A$15:$A$20,0),MATCH($B2941,CachTinhDiem!$B$14:$E$14,0))-1)*9/4,1)</f>
        <v>5.5</v>
      </c>
      <c r="M2941" s="19">
        <f t="shared" si="45"/>
        <v>0</v>
      </c>
      <c r="N2941" s="23">
        <f>MAX(0,1-M2941*CachTinhDiem!$B$25)</f>
        <v>1</v>
      </c>
      <c r="O2941" s="20">
        <f>ROUND((CachTinhDiem!$B$23*K2941+CachTinhDiem!$B$24*L2941)*N2941,1)</f>
        <v>4.9000000000000004</v>
      </c>
      <c r="P2941" s="19" t="s">
        <v>3225</v>
      </c>
    </row>
    <row r="2942" spans="1:16" ht="15" customHeight="1" x14ac:dyDescent="0.35">
      <c r="A2942" s="18" t="s">
        <v>844</v>
      </c>
      <c r="B2942" s="18" t="s">
        <v>3224</v>
      </c>
      <c r="C2942" s="18" t="s">
        <v>110</v>
      </c>
      <c r="D2942" s="19">
        <v>5</v>
      </c>
      <c r="E2942" s="19">
        <v>13</v>
      </c>
      <c r="F2942" s="19">
        <v>33</v>
      </c>
      <c r="G2942" s="19">
        <v>5</v>
      </c>
      <c r="H2942" s="19">
        <v>2</v>
      </c>
      <c r="I2942" s="19">
        <v>2</v>
      </c>
      <c r="J2942" s="19">
        <v>4</v>
      </c>
      <c r="K2942" s="20">
        <f>ROUND(1+(SUMPRODUCT(INDEX(CachTinhDiem!$B$8:$E$11,MATCH($B2942,CachTinhDiem!$A$8:$A$11,0),0),$G2942:$J2942)-1)*9/4,1)</f>
        <v>5.0999999999999996</v>
      </c>
      <c r="L2942" s="20">
        <f>ROUND(1+(INDEX(CachTinhDiem!$B$15:$E$20,MATCH($C2942,CachTinhDiem!$A$15:$A$20,0),MATCH($B2942,CachTinhDiem!$B$14:$E$14,0))-1)*9/4,1)</f>
        <v>5.5</v>
      </c>
      <c r="M2942" s="19">
        <f t="shared" si="45"/>
        <v>20</v>
      </c>
      <c r="N2942" s="23">
        <f>MAX(0,1-M2942*CachTinhDiem!$B$25)</f>
        <v>0</v>
      </c>
      <c r="O2942" s="20">
        <f>ROUND((CachTinhDiem!$B$23*K2942+CachTinhDiem!$B$24*L2942)*N2942,1)</f>
        <v>0</v>
      </c>
      <c r="P2942" s="19" t="s">
        <v>3227</v>
      </c>
    </row>
    <row r="2943" spans="1:16" ht="15" customHeight="1" x14ac:dyDescent="0.35">
      <c r="A2943" s="18" t="s">
        <v>2749</v>
      </c>
      <c r="B2943" s="18" t="s">
        <v>3229</v>
      </c>
      <c r="C2943" s="18" t="s">
        <v>138</v>
      </c>
      <c r="D2943" s="19">
        <v>18</v>
      </c>
      <c r="E2943" s="19">
        <v>38</v>
      </c>
      <c r="F2943" s="19">
        <v>39</v>
      </c>
      <c r="G2943" s="19">
        <v>2</v>
      </c>
      <c r="H2943" s="19">
        <v>5</v>
      </c>
      <c r="I2943" s="19">
        <v>5</v>
      </c>
      <c r="J2943" s="19">
        <v>2</v>
      </c>
      <c r="K2943" s="20">
        <f>ROUND(1+(SUMPRODUCT(INDEX(CachTinhDiem!$B$8:$E$11,MATCH($B2943,CachTinhDiem!$A$8:$A$11,0),0),$G2943:$J2943)-1)*9/4,1)</f>
        <v>7.3</v>
      </c>
      <c r="L2943" s="20">
        <f>ROUND(1+(INDEX(CachTinhDiem!$B$15:$E$20,MATCH($C2943,CachTinhDiem!$A$15:$A$20,0),MATCH($B2943,CachTinhDiem!$B$14:$E$14,0))-1)*9/4,1)</f>
        <v>7.8</v>
      </c>
      <c r="M2943" s="19">
        <f t="shared" si="45"/>
        <v>1</v>
      </c>
      <c r="N2943" s="23">
        <f>MAX(0,1-M2943*CachTinhDiem!$B$25)</f>
        <v>0.9</v>
      </c>
      <c r="O2943" s="20">
        <f>ROUND((CachTinhDiem!$B$23*K2943+CachTinhDiem!$B$24*L2943)*N2943,1)</f>
        <v>6.7</v>
      </c>
      <c r="P2943" s="19" t="s">
        <v>3225</v>
      </c>
    </row>
    <row r="2944" spans="1:16" ht="15" customHeight="1" x14ac:dyDescent="0.35">
      <c r="A2944" s="18" t="s">
        <v>2943</v>
      </c>
      <c r="B2944" s="18" t="s">
        <v>3226</v>
      </c>
      <c r="C2944" s="18" t="s">
        <v>115</v>
      </c>
      <c r="D2944" s="19">
        <v>16</v>
      </c>
      <c r="E2944" s="19">
        <v>37</v>
      </c>
      <c r="F2944" s="19">
        <v>6</v>
      </c>
      <c r="G2944" s="19">
        <v>2</v>
      </c>
      <c r="H2944" s="19">
        <v>4</v>
      </c>
      <c r="I2944" s="19">
        <v>4</v>
      </c>
      <c r="J2944" s="19">
        <v>3</v>
      </c>
      <c r="K2944" s="20">
        <f>ROUND(1+(SUMPRODUCT(INDEX(CachTinhDiem!$B$8:$E$11,MATCH($B2944,CachTinhDiem!$A$8:$A$11,0),0),$G2944:$J2944)-1)*9/4,1)</f>
        <v>7.3</v>
      </c>
      <c r="L2944" s="20">
        <f>ROUND(1+(INDEX(CachTinhDiem!$B$15:$E$20,MATCH($C2944,CachTinhDiem!$A$15:$A$20,0),MATCH($B2944,CachTinhDiem!$B$14:$E$14,0))-1)*9/4,1)</f>
        <v>10</v>
      </c>
      <c r="M2944" s="19">
        <f t="shared" si="45"/>
        <v>10</v>
      </c>
      <c r="N2944" s="23">
        <f>MAX(0,1-M2944*CachTinhDiem!$B$25)</f>
        <v>0</v>
      </c>
      <c r="O2944" s="20">
        <f>ROUND((CachTinhDiem!$B$23*K2944+CachTinhDiem!$B$24*L2944)*N2944,1)</f>
        <v>0</v>
      </c>
      <c r="P2944" s="19" t="s">
        <v>3227</v>
      </c>
    </row>
    <row r="2945" spans="1:16" ht="15" customHeight="1" x14ac:dyDescent="0.35">
      <c r="A2945" s="18" t="s">
        <v>2923</v>
      </c>
      <c r="B2945" s="18" t="s">
        <v>3229</v>
      </c>
      <c r="C2945" s="18" t="s">
        <v>138</v>
      </c>
      <c r="D2945" s="19">
        <v>5</v>
      </c>
      <c r="E2945" s="19">
        <v>30</v>
      </c>
      <c r="F2945" s="19">
        <v>36</v>
      </c>
      <c r="G2945" s="19">
        <v>4</v>
      </c>
      <c r="H2945" s="19">
        <v>1</v>
      </c>
      <c r="I2945" s="19">
        <v>4</v>
      </c>
      <c r="J2945" s="19">
        <v>2</v>
      </c>
      <c r="K2945" s="20">
        <f>ROUND(1+(SUMPRODUCT(INDEX(CachTinhDiem!$B$8:$E$11,MATCH($B2945,CachTinhDiem!$A$8:$A$11,0),0),$G2945:$J2945)-1)*9/4,1)</f>
        <v>4.4000000000000004</v>
      </c>
      <c r="L2945" s="20">
        <f>ROUND(1+(INDEX(CachTinhDiem!$B$15:$E$20,MATCH($C2945,CachTinhDiem!$A$15:$A$20,0),MATCH($B2945,CachTinhDiem!$B$14:$E$14,0))-1)*9/4,1)</f>
        <v>7.8</v>
      </c>
      <c r="M2945" s="19">
        <f t="shared" si="45"/>
        <v>6</v>
      </c>
      <c r="N2945" s="23">
        <f>MAX(0,1-M2945*CachTinhDiem!$B$25)</f>
        <v>0.39999999999999991</v>
      </c>
      <c r="O2945" s="20">
        <f>ROUND((CachTinhDiem!$B$23*K2945+CachTinhDiem!$B$24*L2945)*N2945,1)</f>
        <v>2.2000000000000002</v>
      </c>
      <c r="P2945" s="19" t="s">
        <v>3227</v>
      </c>
    </row>
    <row r="2946" spans="1:16" ht="15" customHeight="1" x14ac:dyDescent="0.35">
      <c r="A2946" s="18" t="s">
        <v>379</v>
      </c>
      <c r="B2946" s="18" t="s">
        <v>3228</v>
      </c>
      <c r="C2946" s="18" t="s">
        <v>150</v>
      </c>
      <c r="D2946" s="19">
        <v>23</v>
      </c>
      <c r="E2946" s="19">
        <v>37</v>
      </c>
      <c r="F2946" s="19">
        <v>29</v>
      </c>
      <c r="G2946" s="19">
        <v>1</v>
      </c>
      <c r="H2946" s="19">
        <v>4</v>
      </c>
      <c r="I2946" s="19">
        <v>2</v>
      </c>
      <c r="J2946" s="19">
        <v>5</v>
      </c>
      <c r="K2946" s="20">
        <f>ROUND(1+(SUMPRODUCT(INDEX(CachTinhDiem!$B$8:$E$11,MATCH($B2946,CachTinhDiem!$A$8:$A$11,0),0),$G2946:$J2946)-1)*9/4,1)</f>
        <v>8.1999999999999993</v>
      </c>
      <c r="L2946" s="20">
        <f>ROUND(1+(INDEX(CachTinhDiem!$B$15:$E$20,MATCH($C2946,CachTinhDiem!$A$15:$A$20,0),MATCH($B2946,CachTinhDiem!$B$14:$E$14,0))-1)*9/4,1)</f>
        <v>5.5</v>
      </c>
      <c r="M2946" s="19">
        <f t="shared" ref="M2946:M3009" si="46">MAX(0,$D2946-$F2946,$F2946-$E2946)</f>
        <v>0</v>
      </c>
      <c r="N2946" s="23">
        <f>MAX(0,1-M2946*CachTinhDiem!$B$25)</f>
        <v>1</v>
      </c>
      <c r="O2946" s="20">
        <f>ROUND((CachTinhDiem!$B$23*K2946+CachTinhDiem!$B$24*L2946)*N2946,1)</f>
        <v>7.4</v>
      </c>
      <c r="P2946" s="19" t="s">
        <v>3227</v>
      </c>
    </row>
    <row r="2947" spans="1:16" ht="15" customHeight="1" x14ac:dyDescent="0.35">
      <c r="A2947" s="18" t="s">
        <v>1942</v>
      </c>
      <c r="B2947" s="18" t="s">
        <v>3226</v>
      </c>
      <c r="C2947" s="18" t="s">
        <v>103</v>
      </c>
      <c r="D2947" s="19">
        <v>15</v>
      </c>
      <c r="E2947" s="19">
        <v>35</v>
      </c>
      <c r="F2947" s="19">
        <v>21</v>
      </c>
      <c r="G2947" s="19">
        <v>2</v>
      </c>
      <c r="H2947" s="19">
        <v>5</v>
      </c>
      <c r="I2947" s="19">
        <v>3</v>
      </c>
      <c r="J2947" s="19">
        <v>4</v>
      </c>
      <c r="K2947" s="20">
        <f>ROUND(1+(SUMPRODUCT(INDEX(CachTinhDiem!$B$8:$E$11,MATCH($B2947,CachTinhDiem!$A$8:$A$11,0),0),$G2947:$J2947)-1)*9/4,1)</f>
        <v>7.3</v>
      </c>
      <c r="L2947" s="20">
        <f>ROUND(1+(INDEX(CachTinhDiem!$B$15:$E$20,MATCH($C2947,CachTinhDiem!$A$15:$A$20,0),MATCH($B2947,CachTinhDiem!$B$14:$E$14,0))-1)*9/4,1)</f>
        <v>3.3</v>
      </c>
      <c r="M2947" s="19">
        <f t="shared" si="46"/>
        <v>0</v>
      </c>
      <c r="N2947" s="23">
        <f>MAX(0,1-M2947*CachTinhDiem!$B$25)</f>
        <v>1</v>
      </c>
      <c r="O2947" s="20">
        <f>ROUND((CachTinhDiem!$B$23*K2947+CachTinhDiem!$B$24*L2947)*N2947,1)</f>
        <v>6.1</v>
      </c>
      <c r="P2947" s="19" t="s">
        <v>3227</v>
      </c>
    </row>
    <row r="2948" spans="1:16" ht="15" customHeight="1" x14ac:dyDescent="0.35">
      <c r="A2948" s="18" t="s">
        <v>2170</v>
      </c>
      <c r="B2948" s="18" t="s">
        <v>3224</v>
      </c>
      <c r="C2948" s="18" t="s">
        <v>103</v>
      </c>
      <c r="D2948" s="19">
        <v>13</v>
      </c>
      <c r="E2948" s="19">
        <v>33</v>
      </c>
      <c r="F2948" s="19">
        <v>19</v>
      </c>
      <c r="G2948" s="19">
        <v>4</v>
      </c>
      <c r="H2948" s="19">
        <v>2</v>
      </c>
      <c r="I2948" s="19">
        <v>3</v>
      </c>
      <c r="J2948" s="19">
        <v>4</v>
      </c>
      <c r="K2948" s="20">
        <f>ROUND(1+(SUMPRODUCT(INDEX(CachTinhDiem!$B$8:$E$11,MATCH($B2948,CachTinhDiem!$A$8:$A$11,0),0),$G2948:$J2948)-1)*9/4,1)</f>
        <v>5.7</v>
      </c>
      <c r="L2948" s="20">
        <f>ROUND(1+(INDEX(CachTinhDiem!$B$15:$E$20,MATCH($C2948,CachTinhDiem!$A$15:$A$20,0),MATCH($B2948,CachTinhDiem!$B$14:$E$14,0))-1)*9/4,1)</f>
        <v>3.3</v>
      </c>
      <c r="M2948" s="19">
        <f t="shared" si="46"/>
        <v>0</v>
      </c>
      <c r="N2948" s="23">
        <f>MAX(0,1-M2948*CachTinhDiem!$B$25)</f>
        <v>1</v>
      </c>
      <c r="O2948" s="20">
        <f>ROUND((CachTinhDiem!$B$23*K2948+CachTinhDiem!$B$24*L2948)*N2948,1)</f>
        <v>5</v>
      </c>
      <c r="P2948" s="19" t="s">
        <v>3227</v>
      </c>
    </row>
    <row r="2949" spans="1:16" ht="15" customHeight="1" x14ac:dyDescent="0.35">
      <c r="A2949" s="18" t="s">
        <v>2018</v>
      </c>
      <c r="B2949" s="18" t="s">
        <v>3224</v>
      </c>
      <c r="C2949" s="18" t="s">
        <v>103</v>
      </c>
      <c r="D2949" s="19">
        <v>14</v>
      </c>
      <c r="E2949" s="19">
        <v>35</v>
      </c>
      <c r="F2949" s="19">
        <v>38</v>
      </c>
      <c r="G2949" s="19">
        <v>2</v>
      </c>
      <c r="H2949" s="19">
        <v>3</v>
      </c>
      <c r="I2949" s="19">
        <v>3</v>
      </c>
      <c r="J2949" s="19">
        <v>4</v>
      </c>
      <c r="K2949" s="20">
        <f>ROUND(1+(SUMPRODUCT(INDEX(CachTinhDiem!$B$8:$E$11,MATCH($B2949,CachTinhDiem!$A$8:$A$11,0),0),$G2949:$J2949)-1)*9/4,1)</f>
        <v>5.3</v>
      </c>
      <c r="L2949" s="20">
        <f>ROUND(1+(INDEX(CachTinhDiem!$B$15:$E$20,MATCH($C2949,CachTinhDiem!$A$15:$A$20,0),MATCH($B2949,CachTinhDiem!$B$14:$E$14,0))-1)*9/4,1)</f>
        <v>3.3</v>
      </c>
      <c r="M2949" s="19">
        <f t="shared" si="46"/>
        <v>3</v>
      </c>
      <c r="N2949" s="23">
        <f>MAX(0,1-M2949*CachTinhDiem!$B$25)</f>
        <v>0.7</v>
      </c>
      <c r="O2949" s="20">
        <f>ROUND((CachTinhDiem!$B$23*K2949+CachTinhDiem!$B$24*L2949)*N2949,1)</f>
        <v>3.3</v>
      </c>
      <c r="P2949" s="19" t="s">
        <v>3227</v>
      </c>
    </row>
    <row r="2950" spans="1:16" ht="15" customHeight="1" x14ac:dyDescent="0.35">
      <c r="A2950" s="18" t="s">
        <v>1157</v>
      </c>
      <c r="B2950" s="18" t="s">
        <v>3226</v>
      </c>
      <c r="C2950" s="18" t="s">
        <v>150</v>
      </c>
      <c r="D2950" s="19">
        <v>5</v>
      </c>
      <c r="E2950" s="19">
        <v>17</v>
      </c>
      <c r="F2950" s="19">
        <v>27</v>
      </c>
      <c r="G2950" s="19">
        <v>4</v>
      </c>
      <c r="H2950" s="19">
        <v>1</v>
      </c>
      <c r="I2950" s="19">
        <v>2</v>
      </c>
      <c r="J2950" s="19">
        <v>3</v>
      </c>
      <c r="K2950" s="20">
        <f>ROUND(1+(SUMPRODUCT(INDEX(CachTinhDiem!$B$8:$E$11,MATCH($B2950,CachTinhDiem!$A$8:$A$11,0),0),$G2950:$J2950)-1)*9/4,1)</f>
        <v>3</v>
      </c>
      <c r="L2950" s="20">
        <f>ROUND(1+(INDEX(CachTinhDiem!$B$15:$E$20,MATCH($C2950,CachTinhDiem!$A$15:$A$20,0),MATCH($B2950,CachTinhDiem!$B$14:$E$14,0))-1)*9/4,1)</f>
        <v>10</v>
      </c>
      <c r="M2950" s="19">
        <f t="shared" si="46"/>
        <v>10</v>
      </c>
      <c r="N2950" s="23">
        <f>MAX(0,1-M2950*CachTinhDiem!$B$25)</f>
        <v>0</v>
      </c>
      <c r="O2950" s="20">
        <f>ROUND((CachTinhDiem!$B$23*K2950+CachTinhDiem!$B$24*L2950)*N2950,1)</f>
        <v>0</v>
      </c>
      <c r="P2950" s="19" t="s">
        <v>3227</v>
      </c>
    </row>
    <row r="2951" spans="1:16" ht="15" customHeight="1" x14ac:dyDescent="0.35">
      <c r="A2951" s="18" t="s">
        <v>1753</v>
      </c>
      <c r="B2951" s="18" t="s">
        <v>3228</v>
      </c>
      <c r="C2951" s="18" t="s">
        <v>110</v>
      </c>
      <c r="D2951" s="19">
        <v>19</v>
      </c>
      <c r="E2951" s="19">
        <v>36</v>
      </c>
      <c r="F2951" s="19">
        <v>26</v>
      </c>
      <c r="G2951" s="19">
        <v>2</v>
      </c>
      <c r="H2951" s="19">
        <v>5</v>
      </c>
      <c r="I2951" s="19">
        <v>3</v>
      </c>
      <c r="J2951" s="19">
        <v>3</v>
      </c>
      <c r="K2951" s="20">
        <f>ROUND(1+(SUMPRODUCT(INDEX(CachTinhDiem!$B$8:$E$11,MATCH($B2951,CachTinhDiem!$A$8:$A$11,0),0),$G2951:$J2951)-1)*9/4,1)</f>
        <v>6.4</v>
      </c>
      <c r="L2951" s="20">
        <f>ROUND(1+(INDEX(CachTinhDiem!$B$15:$E$20,MATCH($C2951,CachTinhDiem!$A$15:$A$20,0),MATCH($B2951,CachTinhDiem!$B$14:$E$14,0))-1)*9/4,1)</f>
        <v>7.8</v>
      </c>
      <c r="M2951" s="19">
        <f t="shared" si="46"/>
        <v>0</v>
      </c>
      <c r="N2951" s="23">
        <f>MAX(0,1-M2951*CachTinhDiem!$B$25)</f>
        <v>1</v>
      </c>
      <c r="O2951" s="20">
        <f>ROUND((CachTinhDiem!$B$23*K2951+CachTinhDiem!$B$24*L2951)*N2951,1)</f>
        <v>6.8</v>
      </c>
      <c r="P2951" s="19" t="s">
        <v>3225</v>
      </c>
    </row>
    <row r="2952" spans="1:16" ht="15" customHeight="1" x14ac:dyDescent="0.35">
      <c r="A2952" s="18" t="s">
        <v>1978</v>
      </c>
      <c r="B2952" s="18" t="s">
        <v>3224</v>
      </c>
      <c r="C2952" s="18" t="s">
        <v>90</v>
      </c>
      <c r="D2952" s="19">
        <v>11</v>
      </c>
      <c r="E2952" s="19">
        <v>33</v>
      </c>
      <c r="F2952" s="19">
        <v>14</v>
      </c>
      <c r="G2952" s="19">
        <v>3</v>
      </c>
      <c r="H2952" s="19">
        <v>2</v>
      </c>
      <c r="I2952" s="19">
        <v>3</v>
      </c>
      <c r="J2952" s="19">
        <v>4</v>
      </c>
      <c r="K2952" s="20">
        <f>ROUND(1+(SUMPRODUCT(INDEX(CachTinhDiem!$B$8:$E$11,MATCH($B2952,CachTinhDiem!$A$8:$A$11,0),0),$G2952:$J2952)-1)*9/4,1)</f>
        <v>5.3</v>
      </c>
      <c r="L2952" s="20">
        <f>ROUND(1+(INDEX(CachTinhDiem!$B$15:$E$20,MATCH($C2952,CachTinhDiem!$A$15:$A$20,0),MATCH($B2952,CachTinhDiem!$B$14:$E$14,0))-1)*9/4,1)</f>
        <v>5.5</v>
      </c>
      <c r="M2952" s="19">
        <f t="shared" si="46"/>
        <v>0</v>
      </c>
      <c r="N2952" s="23">
        <f>MAX(0,1-M2952*CachTinhDiem!$B$25)</f>
        <v>1</v>
      </c>
      <c r="O2952" s="20">
        <f>ROUND((CachTinhDiem!$B$23*K2952+CachTinhDiem!$B$24*L2952)*N2952,1)</f>
        <v>5.4</v>
      </c>
      <c r="P2952" s="19" t="s">
        <v>3225</v>
      </c>
    </row>
    <row r="2953" spans="1:16" ht="15" customHeight="1" x14ac:dyDescent="0.35">
      <c r="A2953" s="18" t="s">
        <v>792</v>
      </c>
      <c r="B2953" s="18" t="s">
        <v>3224</v>
      </c>
      <c r="C2953" s="18" t="s">
        <v>103</v>
      </c>
      <c r="D2953" s="19">
        <v>13</v>
      </c>
      <c r="E2953" s="19">
        <v>28</v>
      </c>
      <c r="F2953" s="19">
        <v>28</v>
      </c>
      <c r="G2953" s="19">
        <v>2</v>
      </c>
      <c r="H2953" s="19">
        <v>3</v>
      </c>
      <c r="I2953" s="19">
        <v>1</v>
      </c>
      <c r="J2953" s="19">
        <v>5</v>
      </c>
      <c r="K2953" s="20">
        <f>ROUND(1+(SUMPRODUCT(INDEX(CachTinhDiem!$B$8:$E$11,MATCH($B2953,CachTinhDiem!$A$8:$A$11,0),0),$G2953:$J2953)-1)*9/4,1)</f>
        <v>3.3</v>
      </c>
      <c r="L2953" s="20">
        <f>ROUND(1+(INDEX(CachTinhDiem!$B$15:$E$20,MATCH($C2953,CachTinhDiem!$A$15:$A$20,0),MATCH($B2953,CachTinhDiem!$B$14:$E$14,0))-1)*9/4,1)</f>
        <v>3.3</v>
      </c>
      <c r="M2953" s="19">
        <f t="shared" si="46"/>
        <v>0</v>
      </c>
      <c r="N2953" s="23">
        <f>MAX(0,1-M2953*CachTinhDiem!$B$25)</f>
        <v>1</v>
      </c>
      <c r="O2953" s="20">
        <f>ROUND((CachTinhDiem!$B$23*K2953+CachTinhDiem!$B$24*L2953)*N2953,1)</f>
        <v>3.3</v>
      </c>
      <c r="P2953" s="19" t="s">
        <v>3227</v>
      </c>
    </row>
    <row r="2954" spans="1:16" ht="15" customHeight="1" x14ac:dyDescent="0.35">
      <c r="A2954" s="18" t="s">
        <v>718</v>
      </c>
      <c r="B2954" s="18" t="s">
        <v>3224</v>
      </c>
      <c r="C2954" s="18" t="s">
        <v>110</v>
      </c>
      <c r="D2954" s="19">
        <v>17</v>
      </c>
      <c r="E2954" s="19">
        <v>35</v>
      </c>
      <c r="F2954" s="19">
        <v>21</v>
      </c>
      <c r="G2954" s="19">
        <v>2</v>
      </c>
      <c r="H2954" s="19">
        <v>4</v>
      </c>
      <c r="I2954" s="19">
        <v>2</v>
      </c>
      <c r="J2954" s="19">
        <v>5</v>
      </c>
      <c r="K2954" s="20">
        <f>ROUND(1+(SUMPRODUCT(INDEX(CachTinhDiem!$B$8:$E$11,MATCH($B2954,CachTinhDiem!$A$8:$A$11,0),0),$G2954:$J2954)-1)*9/4,1)</f>
        <v>4.8</v>
      </c>
      <c r="L2954" s="20">
        <f>ROUND(1+(INDEX(CachTinhDiem!$B$15:$E$20,MATCH($C2954,CachTinhDiem!$A$15:$A$20,0),MATCH($B2954,CachTinhDiem!$B$14:$E$14,0))-1)*9/4,1)</f>
        <v>5.5</v>
      </c>
      <c r="M2954" s="19">
        <f t="shared" si="46"/>
        <v>0</v>
      </c>
      <c r="N2954" s="23">
        <f>MAX(0,1-M2954*CachTinhDiem!$B$25)</f>
        <v>1</v>
      </c>
      <c r="O2954" s="20">
        <f>ROUND((CachTinhDiem!$B$23*K2954+CachTinhDiem!$B$24*L2954)*N2954,1)</f>
        <v>5</v>
      </c>
      <c r="P2954" s="19" t="s">
        <v>3227</v>
      </c>
    </row>
    <row r="2955" spans="1:16" ht="15" customHeight="1" x14ac:dyDescent="0.35">
      <c r="A2955" s="18" t="s">
        <v>631</v>
      </c>
      <c r="B2955" s="18" t="s">
        <v>3224</v>
      </c>
      <c r="C2955" s="18" t="s">
        <v>115</v>
      </c>
      <c r="D2955" s="19">
        <v>5</v>
      </c>
      <c r="E2955" s="19">
        <v>12</v>
      </c>
      <c r="F2955" s="19">
        <v>24</v>
      </c>
      <c r="G2955" s="19">
        <v>4</v>
      </c>
      <c r="H2955" s="19">
        <v>2</v>
      </c>
      <c r="I2955" s="19">
        <v>3</v>
      </c>
      <c r="J2955" s="19">
        <v>4</v>
      </c>
      <c r="K2955" s="20">
        <f>ROUND(1+(SUMPRODUCT(INDEX(CachTinhDiem!$B$8:$E$11,MATCH($B2955,CachTinhDiem!$A$8:$A$11,0),0),$G2955:$J2955)-1)*9/4,1)</f>
        <v>5.7</v>
      </c>
      <c r="L2955" s="20">
        <f>ROUND(1+(INDEX(CachTinhDiem!$B$15:$E$20,MATCH($C2955,CachTinhDiem!$A$15:$A$20,0),MATCH($B2955,CachTinhDiem!$B$14:$E$14,0))-1)*9/4,1)</f>
        <v>7.8</v>
      </c>
      <c r="M2955" s="19">
        <f t="shared" si="46"/>
        <v>12</v>
      </c>
      <c r="N2955" s="23">
        <f>MAX(0,1-M2955*CachTinhDiem!$B$25)</f>
        <v>0</v>
      </c>
      <c r="O2955" s="20">
        <f>ROUND((CachTinhDiem!$B$23*K2955+CachTinhDiem!$B$24*L2955)*N2955,1)</f>
        <v>0</v>
      </c>
      <c r="P2955" s="19" t="s">
        <v>3227</v>
      </c>
    </row>
    <row r="2956" spans="1:16" ht="15" customHeight="1" x14ac:dyDescent="0.35">
      <c r="A2956" s="18" t="s">
        <v>2992</v>
      </c>
      <c r="B2956" s="18" t="s">
        <v>3226</v>
      </c>
      <c r="C2956" s="18" t="s">
        <v>110</v>
      </c>
      <c r="D2956" s="19">
        <v>17</v>
      </c>
      <c r="E2956" s="19">
        <v>38</v>
      </c>
      <c r="F2956" s="19">
        <v>38</v>
      </c>
      <c r="G2956" s="19">
        <v>2</v>
      </c>
      <c r="H2956" s="19">
        <v>3</v>
      </c>
      <c r="I2956" s="19">
        <v>4</v>
      </c>
      <c r="J2956" s="19">
        <v>3</v>
      </c>
      <c r="K2956" s="20">
        <f>ROUND(1+(SUMPRODUCT(INDEX(CachTinhDiem!$B$8:$E$11,MATCH($B2956,CachTinhDiem!$A$8:$A$11,0),0),$G2956:$J2956)-1)*9/4,1)</f>
        <v>6.6</v>
      </c>
      <c r="L2956" s="20">
        <f>ROUND(1+(INDEX(CachTinhDiem!$B$15:$E$20,MATCH($C2956,CachTinhDiem!$A$15:$A$20,0),MATCH($B2956,CachTinhDiem!$B$14:$E$14,0))-1)*9/4,1)</f>
        <v>5.5</v>
      </c>
      <c r="M2956" s="19">
        <f t="shared" si="46"/>
        <v>0</v>
      </c>
      <c r="N2956" s="23">
        <f>MAX(0,1-M2956*CachTinhDiem!$B$25)</f>
        <v>1</v>
      </c>
      <c r="O2956" s="20">
        <f>ROUND((CachTinhDiem!$B$23*K2956+CachTinhDiem!$B$24*L2956)*N2956,1)</f>
        <v>6.3</v>
      </c>
      <c r="P2956" s="19" t="s">
        <v>3227</v>
      </c>
    </row>
    <row r="2957" spans="1:16" ht="15" customHeight="1" x14ac:dyDescent="0.35">
      <c r="A2957" s="18" t="s">
        <v>2257</v>
      </c>
      <c r="B2957" s="18" t="s">
        <v>3226</v>
      </c>
      <c r="C2957" s="18" t="s">
        <v>138</v>
      </c>
      <c r="D2957" s="19">
        <v>25</v>
      </c>
      <c r="E2957" s="19">
        <v>40</v>
      </c>
      <c r="F2957" s="19">
        <v>36</v>
      </c>
      <c r="G2957" s="19">
        <v>2</v>
      </c>
      <c r="H2957" s="19">
        <v>4</v>
      </c>
      <c r="I2957" s="19">
        <v>5</v>
      </c>
      <c r="J2957" s="19">
        <v>3</v>
      </c>
      <c r="K2957" s="20">
        <f>ROUND(1+(SUMPRODUCT(INDEX(CachTinhDiem!$B$8:$E$11,MATCH($B2957,CachTinhDiem!$A$8:$A$11,0),0),$G2957:$J2957)-1)*9/4,1)</f>
        <v>8.4</v>
      </c>
      <c r="L2957" s="20">
        <f>ROUND(1+(INDEX(CachTinhDiem!$B$15:$E$20,MATCH($C2957,CachTinhDiem!$A$15:$A$20,0),MATCH($B2957,CachTinhDiem!$B$14:$E$14,0))-1)*9/4,1)</f>
        <v>7.8</v>
      </c>
      <c r="M2957" s="19">
        <f t="shared" si="46"/>
        <v>0</v>
      </c>
      <c r="N2957" s="23">
        <f>MAX(0,1-M2957*CachTinhDiem!$B$25)</f>
        <v>1</v>
      </c>
      <c r="O2957" s="20">
        <f>ROUND((CachTinhDiem!$B$23*K2957+CachTinhDiem!$B$24*L2957)*N2957,1)</f>
        <v>8.1999999999999993</v>
      </c>
      <c r="P2957" s="19" t="s">
        <v>3227</v>
      </c>
    </row>
    <row r="2958" spans="1:16" ht="15" customHeight="1" x14ac:dyDescent="0.35">
      <c r="A2958" s="18" t="s">
        <v>2847</v>
      </c>
      <c r="B2958" s="18" t="s">
        <v>3229</v>
      </c>
      <c r="C2958" s="18" t="s">
        <v>90</v>
      </c>
      <c r="D2958" s="19">
        <v>7</v>
      </c>
      <c r="E2958" s="19">
        <v>40</v>
      </c>
      <c r="F2958" s="19">
        <v>26</v>
      </c>
      <c r="G2958" s="19">
        <v>3</v>
      </c>
      <c r="H2958" s="19">
        <v>5</v>
      </c>
      <c r="I2958" s="19">
        <v>5</v>
      </c>
      <c r="J2958" s="19">
        <v>4</v>
      </c>
      <c r="K2958" s="20">
        <f>ROUND(1+(SUMPRODUCT(INDEX(CachTinhDiem!$B$8:$E$11,MATCH($B2958,CachTinhDiem!$A$8:$A$11,0),0),$G2958:$J2958)-1)*9/4,1)</f>
        <v>8.9</v>
      </c>
      <c r="L2958" s="20">
        <f>ROUND(1+(INDEX(CachTinhDiem!$B$15:$E$20,MATCH($C2958,CachTinhDiem!$A$15:$A$20,0),MATCH($B2958,CachTinhDiem!$B$14:$E$14,0))-1)*9/4,1)</f>
        <v>7.8</v>
      </c>
      <c r="M2958" s="19">
        <f t="shared" si="46"/>
        <v>0</v>
      </c>
      <c r="N2958" s="23">
        <f>MAX(0,1-M2958*CachTinhDiem!$B$25)</f>
        <v>1</v>
      </c>
      <c r="O2958" s="20">
        <f>ROUND((CachTinhDiem!$B$23*K2958+CachTinhDiem!$B$24*L2958)*N2958,1)</f>
        <v>8.6</v>
      </c>
      <c r="P2958" s="19" t="s">
        <v>3227</v>
      </c>
    </row>
    <row r="2959" spans="1:16" ht="15" customHeight="1" x14ac:dyDescent="0.35">
      <c r="A2959" s="18" t="s">
        <v>856</v>
      </c>
      <c r="B2959" s="18" t="s">
        <v>3224</v>
      </c>
      <c r="C2959" s="18" t="s">
        <v>90</v>
      </c>
      <c r="D2959" s="19">
        <v>19</v>
      </c>
      <c r="E2959" s="19">
        <v>36</v>
      </c>
      <c r="F2959" s="19">
        <v>39</v>
      </c>
      <c r="G2959" s="19">
        <v>2</v>
      </c>
      <c r="H2959" s="19">
        <v>5</v>
      </c>
      <c r="I2959" s="19">
        <v>3</v>
      </c>
      <c r="J2959" s="19">
        <v>3</v>
      </c>
      <c r="K2959" s="20">
        <f>ROUND(1+(SUMPRODUCT(INDEX(CachTinhDiem!$B$8:$E$11,MATCH($B2959,CachTinhDiem!$A$8:$A$11,0),0),$G2959:$J2959)-1)*9/4,1)</f>
        <v>6</v>
      </c>
      <c r="L2959" s="20">
        <f>ROUND(1+(INDEX(CachTinhDiem!$B$15:$E$20,MATCH($C2959,CachTinhDiem!$A$15:$A$20,0),MATCH($B2959,CachTinhDiem!$B$14:$E$14,0))-1)*9/4,1)</f>
        <v>5.5</v>
      </c>
      <c r="M2959" s="19">
        <f t="shared" si="46"/>
        <v>3</v>
      </c>
      <c r="N2959" s="23">
        <f>MAX(0,1-M2959*CachTinhDiem!$B$25)</f>
        <v>0.7</v>
      </c>
      <c r="O2959" s="20">
        <f>ROUND((CachTinhDiem!$B$23*K2959+CachTinhDiem!$B$24*L2959)*N2959,1)</f>
        <v>4.0999999999999996</v>
      </c>
      <c r="P2959" s="19" t="s">
        <v>3227</v>
      </c>
    </row>
    <row r="2960" spans="1:16" ht="15" customHeight="1" x14ac:dyDescent="0.35">
      <c r="A2960" s="18" t="s">
        <v>581</v>
      </c>
      <c r="B2960" s="18" t="s">
        <v>3228</v>
      </c>
      <c r="C2960" s="18" t="s">
        <v>103</v>
      </c>
      <c r="D2960" s="19">
        <v>5</v>
      </c>
      <c r="E2960" s="19">
        <v>14</v>
      </c>
      <c r="F2960" s="19">
        <v>19</v>
      </c>
      <c r="G2960" s="19">
        <v>4</v>
      </c>
      <c r="H2960" s="19">
        <v>1</v>
      </c>
      <c r="I2960" s="19">
        <v>2</v>
      </c>
      <c r="J2960" s="19">
        <v>4</v>
      </c>
      <c r="K2960" s="20">
        <f>ROUND(1+(SUMPRODUCT(INDEX(CachTinhDiem!$B$8:$E$11,MATCH($B2960,CachTinhDiem!$A$8:$A$11,0),0),$G2960:$J2960)-1)*9/4,1)</f>
        <v>5.5</v>
      </c>
      <c r="L2960" s="20">
        <f>ROUND(1+(INDEX(CachTinhDiem!$B$15:$E$20,MATCH($C2960,CachTinhDiem!$A$15:$A$20,0),MATCH($B2960,CachTinhDiem!$B$14:$E$14,0))-1)*9/4,1)</f>
        <v>10</v>
      </c>
      <c r="M2960" s="19">
        <f t="shared" si="46"/>
        <v>5</v>
      </c>
      <c r="N2960" s="23">
        <f>MAX(0,1-M2960*CachTinhDiem!$B$25)</f>
        <v>0.5</v>
      </c>
      <c r="O2960" s="20">
        <f>ROUND((CachTinhDiem!$B$23*K2960+CachTinhDiem!$B$24*L2960)*N2960,1)</f>
        <v>3.4</v>
      </c>
      <c r="P2960" s="19" t="s">
        <v>3227</v>
      </c>
    </row>
    <row r="2961" spans="1:16" ht="15" customHeight="1" x14ac:dyDescent="0.35">
      <c r="A2961" s="18" t="s">
        <v>244</v>
      </c>
      <c r="B2961" s="18" t="s">
        <v>3226</v>
      </c>
      <c r="C2961" s="18" t="s">
        <v>103</v>
      </c>
      <c r="D2961" s="19">
        <v>21</v>
      </c>
      <c r="E2961" s="19">
        <v>37</v>
      </c>
      <c r="F2961" s="19">
        <v>32</v>
      </c>
      <c r="G2961" s="19">
        <v>2</v>
      </c>
      <c r="H2961" s="19">
        <v>5</v>
      </c>
      <c r="I2961" s="19">
        <v>3</v>
      </c>
      <c r="J2961" s="19">
        <v>4</v>
      </c>
      <c r="K2961" s="20">
        <f>ROUND(1+(SUMPRODUCT(INDEX(CachTinhDiem!$B$8:$E$11,MATCH($B2961,CachTinhDiem!$A$8:$A$11,0),0),$G2961:$J2961)-1)*9/4,1)</f>
        <v>7.3</v>
      </c>
      <c r="L2961" s="20">
        <f>ROUND(1+(INDEX(CachTinhDiem!$B$15:$E$20,MATCH($C2961,CachTinhDiem!$A$15:$A$20,0),MATCH($B2961,CachTinhDiem!$B$14:$E$14,0))-1)*9/4,1)</f>
        <v>3.3</v>
      </c>
      <c r="M2961" s="19">
        <f t="shared" si="46"/>
        <v>0</v>
      </c>
      <c r="N2961" s="23">
        <f>MAX(0,1-M2961*CachTinhDiem!$B$25)</f>
        <v>1</v>
      </c>
      <c r="O2961" s="20">
        <f>ROUND((CachTinhDiem!$B$23*K2961+CachTinhDiem!$B$24*L2961)*N2961,1)</f>
        <v>6.1</v>
      </c>
      <c r="P2961" s="19" t="s">
        <v>3227</v>
      </c>
    </row>
    <row r="2962" spans="1:16" ht="15" customHeight="1" x14ac:dyDescent="0.35">
      <c r="A2962" s="18" t="s">
        <v>1868</v>
      </c>
      <c r="B2962" s="18" t="s">
        <v>3228</v>
      </c>
      <c r="C2962" s="18" t="s">
        <v>115</v>
      </c>
      <c r="D2962" s="19">
        <v>8</v>
      </c>
      <c r="E2962" s="19">
        <v>28</v>
      </c>
      <c r="F2962" s="19">
        <v>28</v>
      </c>
      <c r="G2962" s="19">
        <v>4</v>
      </c>
      <c r="H2962" s="19">
        <v>3</v>
      </c>
      <c r="I2962" s="19">
        <v>4</v>
      </c>
      <c r="J2962" s="19">
        <v>1</v>
      </c>
      <c r="K2962" s="20">
        <f>ROUND(1+(SUMPRODUCT(INDEX(CachTinhDiem!$B$8:$E$11,MATCH($B2962,CachTinhDiem!$A$8:$A$11,0),0),$G2962:$J2962)-1)*9/4,1)</f>
        <v>3.3</v>
      </c>
      <c r="L2962" s="20">
        <f>ROUND(1+(INDEX(CachTinhDiem!$B$15:$E$20,MATCH($C2962,CachTinhDiem!$A$15:$A$20,0),MATCH($B2962,CachTinhDiem!$B$14:$E$14,0))-1)*9/4,1)</f>
        <v>5.5</v>
      </c>
      <c r="M2962" s="19">
        <f t="shared" si="46"/>
        <v>0</v>
      </c>
      <c r="N2962" s="23">
        <f>MAX(0,1-M2962*CachTinhDiem!$B$25)</f>
        <v>1</v>
      </c>
      <c r="O2962" s="20">
        <f>ROUND((CachTinhDiem!$B$23*K2962+CachTinhDiem!$B$24*L2962)*N2962,1)</f>
        <v>4</v>
      </c>
      <c r="P2962" s="19" t="s">
        <v>3227</v>
      </c>
    </row>
    <row r="2963" spans="1:16" ht="15" customHeight="1" x14ac:dyDescent="0.35">
      <c r="A2963" s="18" t="s">
        <v>1244</v>
      </c>
      <c r="B2963" s="18" t="s">
        <v>3228</v>
      </c>
      <c r="C2963" s="18" t="s">
        <v>138</v>
      </c>
      <c r="D2963" s="19">
        <v>9</v>
      </c>
      <c r="E2963" s="19">
        <v>28</v>
      </c>
      <c r="F2963" s="19">
        <v>6</v>
      </c>
      <c r="G2963" s="19">
        <v>3</v>
      </c>
      <c r="H2963" s="19">
        <v>3</v>
      </c>
      <c r="I2963" s="19">
        <v>4</v>
      </c>
      <c r="J2963" s="19">
        <v>3</v>
      </c>
      <c r="K2963" s="20">
        <f>ROUND(1+(SUMPRODUCT(INDEX(CachTinhDiem!$B$8:$E$11,MATCH($B2963,CachTinhDiem!$A$8:$A$11,0),0),$G2963:$J2963)-1)*9/4,1)</f>
        <v>6</v>
      </c>
      <c r="L2963" s="20">
        <f>ROUND(1+(INDEX(CachTinhDiem!$B$15:$E$20,MATCH($C2963,CachTinhDiem!$A$15:$A$20,0),MATCH($B2963,CachTinhDiem!$B$14:$E$14,0))-1)*9/4,1)</f>
        <v>1</v>
      </c>
      <c r="M2963" s="19">
        <f t="shared" si="46"/>
        <v>3</v>
      </c>
      <c r="N2963" s="23">
        <f>MAX(0,1-M2963*CachTinhDiem!$B$25)</f>
        <v>0.7</v>
      </c>
      <c r="O2963" s="20">
        <f>ROUND((CachTinhDiem!$B$23*K2963+CachTinhDiem!$B$24*L2963)*N2963,1)</f>
        <v>3.2</v>
      </c>
      <c r="P2963" s="19" t="s">
        <v>3227</v>
      </c>
    </row>
    <row r="2964" spans="1:16" ht="15" customHeight="1" x14ac:dyDescent="0.35">
      <c r="A2964" s="18" t="s">
        <v>2044</v>
      </c>
      <c r="B2964" s="18" t="s">
        <v>3226</v>
      </c>
      <c r="C2964" s="18" t="s">
        <v>150</v>
      </c>
      <c r="D2964" s="19">
        <v>12</v>
      </c>
      <c r="E2964" s="19">
        <v>30</v>
      </c>
      <c r="F2964" s="19">
        <v>24</v>
      </c>
      <c r="G2964" s="19">
        <v>3</v>
      </c>
      <c r="H2964" s="19">
        <v>3</v>
      </c>
      <c r="I2964" s="19">
        <v>4</v>
      </c>
      <c r="J2964" s="19">
        <v>2</v>
      </c>
      <c r="K2964" s="20">
        <f>ROUND(1+(SUMPRODUCT(INDEX(CachTinhDiem!$B$8:$E$11,MATCH($B2964,CachTinhDiem!$A$8:$A$11,0),0),$G2964:$J2964)-1)*9/4,1)</f>
        <v>6.2</v>
      </c>
      <c r="L2964" s="20">
        <f>ROUND(1+(INDEX(CachTinhDiem!$B$15:$E$20,MATCH($C2964,CachTinhDiem!$A$15:$A$20,0),MATCH($B2964,CachTinhDiem!$B$14:$E$14,0))-1)*9/4,1)</f>
        <v>10</v>
      </c>
      <c r="M2964" s="19">
        <f t="shared" si="46"/>
        <v>0</v>
      </c>
      <c r="N2964" s="23">
        <f>MAX(0,1-M2964*CachTinhDiem!$B$25)</f>
        <v>1</v>
      </c>
      <c r="O2964" s="20">
        <f>ROUND((CachTinhDiem!$B$23*K2964+CachTinhDiem!$B$24*L2964)*N2964,1)</f>
        <v>7.3</v>
      </c>
      <c r="P2964" s="19" t="s">
        <v>3227</v>
      </c>
    </row>
    <row r="2965" spans="1:16" ht="15" customHeight="1" x14ac:dyDescent="0.35">
      <c r="A2965" s="18" t="s">
        <v>2380</v>
      </c>
      <c r="B2965" s="18" t="s">
        <v>3224</v>
      </c>
      <c r="C2965" s="18" t="s">
        <v>103</v>
      </c>
      <c r="D2965" s="19">
        <v>13</v>
      </c>
      <c r="E2965" s="19">
        <v>27</v>
      </c>
      <c r="F2965" s="19">
        <v>21</v>
      </c>
      <c r="G2965" s="19">
        <v>4</v>
      </c>
      <c r="H2965" s="19">
        <v>2</v>
      </c>
      <c r="I2965" s="19">
        <v>2</v>
      </c>
      <c r="J2965" s="19">
        <v>5</v>
      </c>
      <c r="K2965" s="20">
        <f>ROUND(1+(SUMPRODUCT(INDEX(CachTinhDiem!$B$8:$E$11,MATCH($B2965,CachTinhDiem!$A$8:$A$11,0),0),$G2965:$J2965)-1)*9/4,1)</f>
        <v>4.8</v>
      </c>
      <c r="L2965" s="20">
        <f>ROUND(1+(INDEX(CachTinhDiem!$B$15:$E$20,MATCH($C2965,CachTinhDiem!$A$15:$A$20,0),MATCH($B2965,CachTinhDiem!$B$14:$E$14,0))-1)*9/4,1)</f>
        <v>3.3</v>
      </c>
      <c r="M2965" s="19">
        <f t="shared" si="46"/>
        <v>0</v>
      </c>
      <c r="N2965" s="23">
        <f>MAX(0,1-M2965*CachTinhDiem!$B$25)</f>
        <v>1</v>
      </c>
      <c r="O2965" s="20">
        <f>ROUND((CachTinhDiem!$B$23*K2965+CachTinhDiem!$B$24*L2965)*N2965,1)</f>
        <v>4.4000000000000004</v>
      </c>
      <c r="P2965" s="19" t="s">
        <v>3227</v>
      </c>
    </row>
    <row r="2966" spans="1:16" ht="15" customHeight="1" x14ac:dyDescent="0.35">
      <c r="A2966" s="18" t="s">
        <v>124</v>
      </c>
      <c r="B2966" s="18" t="s">
        <v>3224</v>
      </c>
      <c r="C2966" s="18" t="s">
        <v>110</v>
      </c>
      <c r="D2966" s="19">
        <v>15</v>
      </c>
      <c r="E2966" s="19">
        <v>30</v>
      </c>
      <c r="F2966" s="19">
        <v>18</v>
      </c>
      <c r="G2966" s="19">
        <v>2</v>
      </c>
      <c r="H2966" s="19">
        <v>4</v>
      </c>
      <c r="I2966" s="19">
        <v>4</v>
      </c>
      <c r="J2966" s="19">
        <v>2</v>
      </c>
      <c r="K2966" s="20">
        <f>ROUND(1+(SUMPRODUCT(INDEX(CachTinhDiem!$B$8:$E$11,MATCH($B2966,CachTinhDiem!$A$8:$A$11,0),0),$G2966:$J2966)-1)*9/4,1)</f>
        <v>6.4</v>
      </c>
      <c r="L2966" s="20">
        <f>ROUND(1+(INDEX(CachTinhDiem!$B$15:$E$20,MATCH($C2966,CachTinhDiem!$A$15:$A$20,0),MATCH($B2966,CachTinhDiem!$B$14:$E$14,0))-1)*9/4,1)</f>
        <v>5.5</v>
      </c>
      <c r="M2966" s="19">
        <f t="shared" si="46"/>
        <v>0</v>
      </c>
      <c r="N2966" s="23">
        <f>MAX(0,1-M2966*CachTinhDiem!$B$25)</f>
        <v>1</v>
      </c>
      <c r="O2966" s="20">
        <f>ROUND((CachTinhDiem!$B$23*K2966+CachTinhDiem!$B$24*L2966)*N2966,1)</f>
        <v>6.1</v>
      </c>
      <c r="P2966" s="19" t="s">
        <v>3227</v>
      </c>
    </row>
    <row r="2967" spans="1:16" ht="15" customHeight="1" x14ac:dyDescent="0.35">
      <c r="A2967" s="18" t="s">
        <v>2795</v>
      </c>
      <c r="B2967" s="18" t="s">
        <v>3224</v>
      </c>
      <c r="C2967" s="18" t="s">
        <v>103</v>
      </c>
      <c r="D2967" s="19">
        <v>5</v>
      </c>
      <c r="E2967" s="19">
        <v>20</v>
      </c>
      <c r="F2967" s="19">
        <v>15</v>
      </c>
      <c r="G2967" s="19">
        <v>4</v>
      </c>
      <c r="H2967" s="19">
        <v>1</v>
      </c>
      <c r="I2967" s="19">
        <v>3</v>
      </c>
      <c r="J2967" s="19">
        <v>4</v>
      </c>
      <c r="K2967" s="20">
        <f>ROUND(1+(SUMPRODUCT(INDEX(CachTinhDiem!$B$8:$E$11,MATCH($B2967,CachTinhDiem!$A$8:$A$11,0),0),$G2967:$J2967)-1)*9/4,1)</f>
        <v>5.3</v>
      </c>
      <c r="L2967" s="20">
        <f>ROUND(1+(INDEX(CachTinhDiem!$B$15:$E$20,MATCH($C2967,CachTinhDiem!$A$15:$A$20,0),MATCH($B2967,CachTinhDiem!$B$14:$E$14,0))-1)*9/4,1)</f>
        <v>3.3</v>
      </c>
      <c r="M2967" s="19">
        <f t="shared" si="46"/>
        <v>0</v>
      </c>
      <c r="N2967" s="23">
        <f>MAX(0,1-M2967*CachTinhDiem!$B$25)</f>
        <v>1</v>
      </c>
      <c r="O2967" s="20">
        <f>ROUND((CachTinhDiem!$B$23*K2967+CachTinhDiem!$B$24*L2967)*N2967,1)</f>
        <v>4.7</v>
      </c>
      <c r="P2967" s="19" t="s">
        <v>3225</v>
      </c>
    </row>
    <row r="2968" spans="1:16" ht="15" customHeight="1" x14ac:dyDescent="0.35">
      <c r="A2968" s="18" t="s">
        <v>645</v>
      </c>
      <c r="B2968" s="18" t="s">
        <v>3228</v>
      </c>
      <c r="C2968" s="18" t="s">
        <v>115</v>
      </c>
      <c r="D2968" s="19">
        <v>19</v>
      </c>
      <c r="E2968" s="19">
        <v>34</v>
      </c>
      <c r="F2968" s="19">
        <v>14</v>
      </c>
      <c r="G2968" s="19">
        <v>2</v>
      </c>
      <c r="H2968" s="19">
        <v>4</v>
      </c>
      <c r="I2968" s="19">
        <v>3</v>
      </c>
      <c r="J2968" s="19">
        <v>4</v>
      </c>
      <c r="K2968" s="20">
        <f>ROUND(1+(SUMPRODUCT(INDEX(CachTinhDiem!$B$8:$E$11,MATCH($B2968,CachTinhDiem!$A$8:$A$11,0),0),$G2968:$J2968)-1)*9/4,1)</f>
        <v>7.3</v>
      </c>
      <c r="L2968" s="20">
        <f>ROUND(1+(INDEX(CachTinhDiem!$B$15:$E$20,MATCH($C2968,CachTinhDiem!$A$15:$A$20,0),MATCH($B2968,CachTinhDiem!$B$14:$E$14,0))-1)*9/4,1)</f>
        <v>5.5</v>
      </c>
      <c r="M2968" s="19">
        <f t="shared" si="46"/>
        <v>5</v>
      </c>
      <c r="N2968" s="23">
        <f>MAX(0,1-M2968*CachTinhDiem!$B$25)</f>
        <v>0.5</v>
      </c>
      <c r="O2968" s="20">
        <f>ROUND((CachTinhDiem!$B$23*K2968+CachTinhDiem!$B$24*L2968)*N2968,1)</f>
        <v>3.4</v>
      </c>
      <c r="P2968" s="19" t="s">
        <v>3227</v>
      </c>
    </row>
    <row r="2969" spans="1:16" ht="15" customHeight="1" x14ac:dyDescent="0.35">
      <c r="A2969" s="18" t="s">
        <v>1429</v>
      </c>
      <c r="B2969" s="18" t="s">
        <v>3228</v>
      </c>
      <c r="C2969" s="18" t="s">
        <v>150</v>
      </c>
      <c r="D2969" s="19">
        <v>6</v>
      </c>
      <c r="E2969" s="19">
        <v>17</v>
      </c>
      <c r="F2969" s="19">
        <v>31</v>
      </c>
      <c r="G2969" s="19">
        <v>4</v>
      </c>
      <c r="H2969" s="19">
        <v>2</v>
      </c>
      <c r="I2969" s="19">
        <v>2</v>
      </c>
      <c r="J2969" s="19">
        <v>3</v>
      </c>
      <c r="K2969" s="20">
        <f>ROUND(1+(SUMPRODUCT(INDEX(CachTinhDiem!$B$8:$E$11,MATCH($B2969,CachTinhDiem!$A$8:$A$11,0),0),$G2969:$J2969)-1)*9/4,1)</f>
        <v>4.5999999999999996</v>
      </c>
      <c r="L2969" s="20">
        <f>ROUND(1+(INDEX(CachTinhDiem!$B$15:$E$20,MATCH($C2969,CachTinhDiem!$A$15:$A$20,0),MATCH($B2969,CachTinhDiem!$B$14:$E$14,0))-1)*9/4,1)</f>
        <v>5.5</v>
      </c>
      <c r="M2969" s="19">
        <f t="shared" si="46"/>
        <v>14</v>
      </c>
      <c r="N2969" s="23">
        <f>MAX(0,1-M2969*CachTinhDiem!$B$25)</f>
        <v>0</v>
      </c>
      <c r="O2969" s="20">
        <f>ROUND((CachTinhDiem!$B$23*K2969+CachTinhDiem!$B$24*L2969)*N2969,1)</f>
        <v>0</v>
      </c>
      <c r="P2969" s="19" t="s">
        <v>3225</v>
      </c>
    </row>
    <row r="2970" spans="1:16" ht="15" customHeight="1" x14ac:dyDescent="0.35">
      <c r="A2970" s="18" t="s">
        <v>1439</v>
      </c>
      <c r="B2970" s="18" t="s">
        <v>3224</v>
      </c>
      <c r="C2970" s="18" t="s">
        <v>138</v>
      </c>
      <c r="D2970" s="19">
        <v>28</v>
      </c>
      <c r="E2970" s="19">
        <v>40</v>
      </c>
      <c r="F2970" s="19">
        <v>23</v>
      </c>
      <c r="G2970" s="19">
        <v>1</v>
      </c>
      <c r="H2970" s="19">
        <v>5</v>
      </c>
      <c r="I2970" s="19">
        <v>5</v>
      </c>
      <c r="J2970" s="19">
        <v>4</v>
      </c>
      <c r="K2970" s="20">
        <f>ROUND(1+(SUMPRODUCT(INDEX(CachTinhDiem!$B$8:$E$11,MATCH($B2970,CachTinhDiem!$A$8:$A$11,0),0),$G2970:$J2970)-1)*9/4,1)</f>
        <v>8</v>
      </c>
      <c r="L2970" s="20">
        <f>ROUND(1+(INDEX(CachTinhDiem!$B$15:$E$20,MATCH($C2970,CachTinhDiem!$A$15:$A$20,0),MATCH($B2970,CachTinhDiem!$B$14:$E$14,0))-1)*9/4,1)</f>
        <v>10</v>
      </c>
      <c r="M2970" s="19">
        <f t="shared" si="46"/>
        <v>5</v>
      </c>
      <c r="N2970" s="23">
        <f>MAX(0,1-M2970*CachTinhDiem!$B$25)</f>
        <v>0.5</v>
      </c>
      <c r="O2970" s="20">
        <f>ROUND((CachTinhDiem!$B$23*K2970+CachTinhDiem!$B$24*L2970)*N2970,1)</f>
        <v>4.3</v>
      </c>
      <c r="P2970" s="19" t="s">
        <v>3225</v>
      </c>
    </row>
    <row r="2971" spans="1:16" ht="15" customHeight="1" x14ac:dyDescent="0.35">
      <c r="A2971" s="18" t="s">
        <v>205</v>
      </c>
      <c r="B2971" s="18" t="s">
        <v>3229</v>
      </c>
      <c r="C2971" s="18" t="s">
        <v>115</v>
      </c>
      <c r="D2971" s="19">
        <v>20</v>
      </c>
      <c r="E2971" s="19">
        <v>40</v>
      </c>
      <c r="F2971" s="19">
        <v>29</v>
      </c>
      <c r="G2971" s="19">
        <v>2</v>
      </c>
      <c r="H2971" s="19">
        <v>5</v>
      </c>
      <c r="I2971" s="19">
        <v>3</v>
      </c>
      <c r="J2971" s="19">
        <v>1</v>
      </c>
      <c r="K2971" s="20">
        <f>ROUND(1+(SUMPRODUCT(INDEX(CachTinhDiem!$B$8:$E$11,MATCH($B2971,CachTinhDiem!$A$8:$A$11,0),0),$G2971:$J2971)-1)*9/4,1)</f>
        <v>5.3</v>
      </c>
      <c r="L2971" s="20">
        <f>ROUND(1+(INDEX(CachTinhDiem!$B$15:$E$20,MATCH($C2971,CachTinhDiem!$A$15:$A$20,0),MATCH($B2971,CachTinhDiem!$B$14:$E$14,0))-1)*9/4,1)</f>
        <v>10</v>
      </c>
      <c r="M2971" s="19">
        <f t="shared" si="46"/>
        <v>0</v>
      </c>
      <c r="N2971" s="23">
        <f>MAX(0,1-M2971*CachTinhDiem!$B$25)</f>
        <v>1</v>
      </c>
      <c r="O2971" s="20">
        <f>ROUND((CachTinhDiem!$B$23*K2971+CachTinhDiem!$B$24*L2971)*N2971,1)</f>
        <v>6.7</v>
      </c>
      <c r="P2971" s="19" t="s">
        <v>3227</v>
      </c>
    </row>
    <row r="2972" spans="1:16" ht="15" customHeight="1" x14ac:dyDescent="0.35">
      <c r="A2972" s="18" t="s">
        <v>1485</v>
      </c>
      <c r="B2972" s="18" t="s">
        <v>3228</v>
      </c>
      <c r="C2972" s="18" t="s">
        <v>115</v>
      </c>
      <c r="D2972" s="19">
        <v>5</v>
      </c>
      <c r="E2972" s="19">
        <v>10</v>
      </c>
      <c r="F2972" s="19">
        <v>24</v>
      </c>
      <c r="G2972" s="19">
        <v>4</v>
      </c>
      <c r="H2972" s="19">
        <v>1</v>
      </c>
      <c r="I2972" s="19">
        <v>2</v>
      </c>
      <c r="J2972" s="19">
        <v>3</v>
      </c>
      <c r="K2972" s="20">
        <f>ROUND(1+(SUMPRODUCT(INDEX(CachTinhDiem!$B$8:$E$11,MATCH($B2972,CachTinhDiem!$A$8:$A$11,0),0),$G2972:$J2972)-1)*9/4,1)</f>
        <v>4.2</v>
      </c>
      <c r="L2972" s="20">
        <f>ROUND(1+(INDEX(CachTinhDiem!$B$15:$E$20,MATCH($C2972,CachTinhDiem!$A$15:$A$20,0),MATCH($B2972,CachTinhDiem!$B$14:$E$14,0))-1)*9/4,1)</f>
        <v>5.5</v>
      </c>
      <c r="M2972" s="19">
        <f t="shared" si="46"/>
        <v>14</v>
      </c>
      <c r="N2972" s="23">
        <f>MAX(0,1-M2972*CachTinhDiem!$B$25)</f>
        <v>0</v>
      </c>
      <c r="O2972" s="20">
        <f>ROUND((CachTinhDiem!$B$23*K2972+CachTinhDiem!$B$24*L2972)*N2972,1)</f>
        <v>0</v>
      </c>
      <c r="P2972" s="19" t="s">
        <v>3227</v>
      </c>
    </row>
    <row r="2973" spans="1:16" ht="15" customHeight="1" x14ac:dyDescent="0.35">
      <c r="A2973" s="18" t="s">
        <v>2422</v>
      </c>
      <c r="B2973" s="18" t="s">
        <v>3226</v>
      </c>
      <c r="C2973" s="18" t="s">
        <v>150</v>
      </c>
      <c r="D2973" s="19">
        <v>24</v>
      </c>
      <c r="E2973" s="19">
        <v>40</v>
      </c>
      <c r="F2973" s="19">
        <v>14</v>
      </c>
      <c r="G2973" s="19">
        <v>1</v>
      </c>
      <c r="H2973" s="19">
        <v>5</v>
      </c>
      <c r="I2973" s="19">
        <v>3</v>
      </c>
      <c r="J2973" s="19">
        <v>2</v>
      </c>
      <c r="K2973" s="20">
        <f>ROUND(1+(SUMPRODUCT(INDEX(CachTinhDiem!$B$8:$E$11,MATCH($B2973,CachTinhDiem!$A$8:$A$11,0),0),$G2973:$J2973)-1)*9/4,1)</f>
        <v>6.4</v>
      </c>
      <c r="L2973" s="20">
        <f>ROUND(1+(INDEX(CachTinhDiem!$B$15:$E$20,MATCH($C2973,CachTinhDiem!$A$15:$A$20,0),MATCH($B2973,CachTinhDiem!$B$14:$E$14,0))-1)*9/4,1)</f>
        <v>10</v>
      </c>
      <c r="M2973" s="19">
        <f t="shared" si="46"/>
        <v>10</v>
      </c>
      <c r="N2973" s="23">
        <f>MAX(0,1-M2973*CachTinhDiem!$B$25)</f>
        <v>0</v>
      </c>
      <c r="O2973" s="20">
        <f>ROUND((CachTinhDiem!$B$23*K2973+CachTinhDiem!$B$24*L2973)*N2973,1)</f>
        <v>0</v>
      </c>
      <c r="P2973" s="19" t="s">
        <v>3225</v>
      </c>
    </row>
    <row r="2974" spans="1:16" ht="15" customHeight="1" x14ac:dyDescent="0.35">
      <c r="A2974" s="18" t="s">
        <v>2245</v>
      </c>
      <c r="B2974" s="18" t="s">
        <v>3226</v>
      </c>
      <c r="C2974" s="18" t="s">
        <v>115</v>
      </c>
      <c r="D2974" s="19">
        <v>16</v>
      </c>
      <c r="E2974" s="19">
        <v>34</v>
      </c>
      <c r="F2974" s="19">
        <v>27</v>
      </c>
      <c r="G2974" s="19">
        <v>2</v>
      </c>
      <c r="H2974" s="19">
        <v>3</v>
      </c>
      <c r="I2974" s="19">
        <v>4</v>
      </c>
      <c r="J2974" s="19">
        <v>4</v>
      </c>
      <c r="K2974" s="20">
        <f>ROUND(1+(SUMPRODUCT(INDEX(CachTinhDiem!$B$8:$E$11,MATCH($B2974,CachTinhDiem!$A$8:$A$11,0),0),$G2974:$J2974)-1)*9/4,1)</f>
        <v>7.1</v>
      </c>
      <c r="L2974" s="20">
        <f>ROUND(1+(INDEX(CachTinhDiem!$B$15:$E$20,MATCH($C2974,CachTinhDiem!$A$15:$A$20,0),MATCH($B2974,CachTinhDiem!$B$14:$E$14,0))-1)*9/4,1)</f>
        <v>10</v>
      </c>
      <c r="M2974" s="19">
        <f t="shared" si="46"/>
        <v>0</v>
      </c>
      <c r="N2974" s="23">
        <f>MAX(0,1-M2974*CachTinhDiem!$B$25)</f>
        <v>1</v>
      </c>
      <c r="O2974" s="20">
        <f>ROUND((CachTinhDiem!$B$23*K2974+CachTinhDiem!$B$24*L2974)*N2974,1)</f>
        <v>8</v>
      </c>
      <c r="P2974" s="19" t="s">
        <v>3227</v>
      </c>
    </row>
    <row r="2975" spans="1:16" ht="15" customHeight="1" x14ac:dyDescent="0.35">
      <c r="A2975" s="18" t="s">
        <v>2903</v>
      </c>
      <c r="B2975" s="18" t="s">
        <v>3224</v>
      </c>
      <c r="C2975" s="18" t="s">
        <v>115</v>
      </c>
      <c r="D2975" s="19">
        <v>5</v>
      </c>
      <c r="E2975" s="19">
        <v>10</v>
      </c>
      <c r="F2975" s="19">
        <v>36</v>
      </c>
      <c r="G2975" s="19">
        <v>4</v>
      </c>
      <c r="H2975" s="19">
        <v>2</v>
      </c>
      <c r="I2975" s="19">
        <v>2</v>
      </c>
      <c r="J2975" s="19">
        <v>3</v>
      </c>
      <c r="K2975" s="20">
        <f>ROUND(1+(SUMPRODUCT(INDEX(CachTinhDiem!$B$8:$E$11,MATCH($B2975,CachTinhDiem!$A$8:$A$11,0),0),$G2975:$J2975)-1)*9/4,1)</f>
        <v>4.4000000000000004</v>
      </c>
      <c r="L2975" s="20">
        <f>ROUND(1+(INDEX(CachTinhDiem!$B$15:$E$20,MATCH($C2975,CachTinhDiem!$A$15:$A$20,0),MATCH($B2975,CachTinhDiem!$B$14:$E$14,0))-1)*9/4,1)</f>
        <v>7.8</v>
      </c>
      <c r="M2975" s="19">
        <f t="shared" si="46"/>
        <v>26</v>
      </c>
      <c r="N2975" s="23">
        <f>MAX(0,1-M2975*CachTinhDiem!$B$25)</f>
        <v>0</v>
      </c>
      <c r="O2975" s="20">
        <f>ROUND((CachTinhDiem!$B$23*K2975+CachTinhDiem!$B$24*L2975)*N2975,1)</f>
        <v>0</v>
      </c>
      <c r="P2975" s="19" t="s">
        <v>3227</v>
      </c>
    </row>
    <row r="2976" spans="1:16" ht="15" customHeight="1" x14ac:dyDescent="0.35">
      <c r="A2976" s="18" t="s">
        <v>2010</v>
      </c>
      <c r="B2976" s="18" t="s">
        <v>3226</v>
      </c>
      <c r="C2976" s="18" t="s">
        <v>150</v>
      </c>
      <c r="D2976" s="19">
        <v>5</v>
      </c>
      <c r="E2976" s="19">
        <v>19</v>
      </c>
      <c r="F2976" s="19">
        <v>19</v>
      </c>
      <c r="G2976" s="19">
        <v>4</v>
      </c>
      <c r="H2976" s="19">
        <v>1</v>
      </c>
      <c r="I2976" s="19">
        <v>4</v>
      </c>
      <c r="J2976" s="19">
        <v>3</v>
      </c>
      <c r="K2976" s="20">
        <f>ROUND(1+(SUMPRODUCT(INDEX(CachTinhDiem!$B$8:$E$11,MATCH($B2976,CachTinhDiem!$A$8:$A$11,0),0),$G2976:$J2976)-1)*9/4,1)</f>
        <v>5.3</v>
      </c>
      <c r="L2976" s="20">
        <f>ROUND(1+(INDEX(CachTinhDiem!$B$15:$E$20,MATCH($C2976,CachTinhDiem!$A$15:$A$20,0),MATCH($B2976,CachTinhDiem!$B$14:$E$14,0))-1)*9/4,1)</f>
        <v>10</v>
      </c>
      <c r="M2976" s="19">
        <f t="shared" si="46"/>
        <v>0</v>
      </c>
      <c r="N2976" s="23">
        <f>MAX(0,1-M2976*CachTinhDiem!$B$25)</f>
        <v>1</v>
      </c>
      <c r="O2976" s="20">
        <f>ROUND((CachTinhDiem!$B$23*K2976+CachTinhDiem!$B$24*L2976)*N2976,1)</f>
        <v>6.7</v>
      </c>
      <c r="P2976" s="19" t="s">
        <v>3227</v>
      </c>
    </row>
    <row r="2977" spans="1:16" ht="15" customHeight="1" x14ac:dyDescent="0.35">
      <c r="A2977" s="18" t="s">
        <v>1559</v>
      </c>
      <c r="B2977" s="18" t="s">
        <v>3228</v>
      </c>
      <c r="C2977" s="18" t="s">
        <v>150</v>
      </c>
      <c r="D2977" s="19">
        <v>5</v>
      </c>
      <c r="E2977" s="19">
        <v>17</v>
      </c>
      <c r="F2977" s="19">
        <v>17</v>
      </c>
      <c r="G2977" s="19">
        <v>4</v>
      </c>
      <c r="H2977" s="19">
        <v>1</v>
      </c>
      <c r="I2977" s="19">
        <v>3</v>
      </c>
      <c r="J2977" s="19">
        <v>3</v>
      </c>
      <c r="K2977" s="20">
        <f>ROUND(1+(SUMPRODUCT(INDEX(CachTinhDiem!$B$8:$E$11,MATCH($B2977,CachTinhDiem!$A$8:$A$11,0),0),$G2977:$J2977)-1)*9/4,1)</f>
        <v>4.5999999999999996</v>
      </c>
      <c r="L2977" s="20">
        <f>ROUND(1+(INDEX(CachTinhDiem!$B$15:$E$20,MATCH($C2977,CachTinhDiem!$A$15:$A$20,0),MATCH($B2977,CachTinhDiem!$B$14:$E$14,0))-1)*9/4,1)</f>
        <v>5.5</v>
      </c>
      <c r="M2977" s="19">
        <f t="shared" si="46"/>
        <v>0</v>
      </c>
      <c r="N2977" s="23">
        <f>MAX(0,1-M2977*CachTinhDiem!$B$25)</f>
        <v>1</v>
      </c>
      <c r="O2977" s="20">
        <f>ROUND((CachTinhDiem!$B$23*K2977+CachTinhDiem!$B$24*L2977)*N2977,1)</f>
        <v>4.9000000000000004</v>
      </c>
      <c r="P2977" s="19" t="s">
        <v>3227</v>
      </c>
    </row>
    <row r="2978" spans="1:16" ht="15" customHeight="1" x14ac:dyDescent="0.35">
      <c r="A2978" s="18" t="s">
        <v>1918</v>
      </c>
      <c r="B2978" s="18" t="s">
        <v>3228</v>
      </c>
      <c r="C2978" s="18" t="s">
        <v>115</v>
      </c>
      <c r="D2978" s="19">
        <v>7</v>
      </c>
      <c r="E2978" s="19">
        <v>26</v>
      </c>
      <c r="F2978" s="19">
        <v>23</v>
      </c>
      <c r="G2978" s="19">
        <v>4</v>
      </c>
      <c r="H2978" s="19">
        <v>2</v>
      </c>
      <c r="I2978" s="19">
        <v>3</v>
      </c>
      <c r="J2978" s="19">
        <v>2</v>
      </c>
      <c r="K2978" s="20">
        <f>ROUND(1+(SUMPRODUCT(INDEX(CachTinhDiem!$B$8:$E$11,MATCH($B2978,CachTinhDiem!$A$8:$A$11,0),0),$G2978:$J2978)-1)*9/4,1)</f>
        <v>3.7</v>
      </c>
      <c r="L2978" s="20">
        <f>ROUND(1+(INDEX(CachTinhDiem!$B$15:$E$20,MATCH($C2978,CachTinhDiem!$A$15:$A$20,0),MATCH($B2978,CachTinhDiem!$B$14:$E$14,0))-1)*9/4,1)</f>
        <v>5.5</v>
      </c>
      <c r="M2978" s="19">
        <f t="shared" si="46"/>
        <v>0</v>
      </c>
      <c r="N2978" s="23">
        <f>MAX(0,1-M2978*CachTinhDiem!$B$25)</f>
        <v>1</v>
      </c>
      <c r="O2978" s="20">
        <f>ROUND((CachTinhDiem!$B$23*K2978+CachTinhDiem!$B$24*L2978)*N2978,1)</f>
        <v>4.2</v>
      </c>
      <c r="P2978" s="19" t="s">
        <v>3227</v>
      </c>
    </row>
    <row r="2979" spans="1:16" ht="15" customHeight="1" x14ac:dyDescent="0.35">
      <c r="A2979" s="18" t="s">
        <v>2873</v>
      </c>
      <c r="B2979" s="18" t="s">
        <v>3228</v>
      </c>
      <c r="C2979" s="18" t="s">
        <v>103</v>
      </c>
      <c r="D2979" s="19">
        <v>15</v>
      </c>
      <c r="E2979" s="19">
        <v>33</v>
      </c>
      <c r="F2979" s="19">
        <v>23</v>
      </c>
      <c r="G2979" s="19">
        <v>2</v>
      </c>
      <c r="H2979" s="19">
        <v>1</v>
      </c>
      <c r="I2979" s="19">
        <v>3</v>
      </c>
      <c r="J2979" s="19">
        <v>5</v>
      </c>
      <c r="K2979" s="20">
        <f>ROUND(1+(SUMPRODUCT(INDEX(CachTinhDiem!$B$8:$E$11,MATCH($B2979,CachTinhDiem!$A$8:$A$11,0),0),$G2979:$J2979)-1)*9/4,1)</f>
        <v>7.3</v>
      </c>
      <c r="L2979" s="20">
        <f>ROUND(1+(INDEX(CachTinhDiem!$B$15:$E$20,MATCH($C2979,CachTinhDiem!$A$15:$A$20,0),MATCH($B2979,CachTinhDiem!$B$14:$E$14,0))-1)*9/4,1)</f>
        <v>10</v>
      </c>
      <c r="M2979" s="19">
        <f t="shared" si="46"/>
        <v>0</v>
      </c>
      <c r="N2979" s="23">
        <f>MAX(0,1-M2979*CachTinhDiem!$B$25)</f>
        <v>1</v>
      </c>
      <c r="O2979" s="20">
        <f>ROUND((CachTinhDiem!$B$23*K2979+CachTinhDiem!$B$24*L2979)*N2979,1)</f>
        <v>8.1</v>
      </c>
      <c r="P2979" s="19" t="s">
        <v>3227</v>
      </c>
    </row>
    <row r="2980" spans="1:16" ht="15" customHeight="1" x14ac:dyDescent="0.35">
      <c r="A2980" s="18" t="s">
        <v>902</v>
      </c>
      <c r="B2980" s="18" t="s">
        <v>3226</v>
      </c>
      <c r="C2980" s="18" t="s">
        <v>115</v>
      </c>
      <c r="D2980" s="19">
        <v>19</v>
      </c>
      <c r="E2980" s="19">
        <v>34</v>
      </c>
      <c r="F2980" s="19">
        <v>8</v>
      </c>
      <c r="G2980" s="19">
        <v>2</v>
      </c>
      <c r="H2980" s="19">
        <v>4</v>
      </c>
      <c r="I2980" s="19">
        <v>3</v>
      </c>
      <c r="J2980" s="19">
        <v>3</v>
      </c>
      <c r="K2980" s="20">
        <f>ROUND(1+(SUMPRODUCT(INDEX(CachTinhDiem!$B$8:$E$11,MATCH($B2980,CachTinhDiem!$A$8:$A$11,0),0),$G2980:$J2980)-1)*9/4,1)</f>
        <v>6.2</v>
      </c>
      <c r="L2980" s="20">
        <f>ROUND(1+(INDEX(CachTinhDiem!$B$15:$E$20,MATCH($C2980,CachTinhDiem!$A$15:$A$20,0),MATCH($B2980,CachTinhDiem!$B$14:$E$14,0))-1)*9/4,1)</f>
        <v>10</v>
      </c>
      <c r="M2980" s="19">
        <f t="shared" si="46"/>
        <v>11</v>
      </c>
      <c r="N2980" s="23">
        <f>MAX(0,1-M2980*CachTinhDiem!$B$25)</f>
        <v>0</v>
      </c>
      <c r="O2980" s="20">
        <f>ROUND((CachTinhDiem!$B$23*K2980+CachTinhDiem!$B$24*L2980)*N2980,1)</f>
        <v>0</v>
      </c>
      <c r="P2980" s="19" t="s">
        <v>3227</v>
      </c>
    </row>
    <row r="2981" spans="1:16" ht="15" customHeight="1" x14ac:dyDescent="0.35">
      <c r="A2981" s="18" t="s">
        <v>3020</v>
      </c>
      <c r="B2981" s="18" t="s">
        <v>3226</v>
      </c>
      <c r="C2981" s="18" t="s">
        <v>90</v>
      </c>
      <c r="D2981" s="19">
        <v>24</v>
      </c>
      <c r="E2981" s="19">
        <v>40</v>
      </c>
      <c r="F2981" s="19">
        <v>25</v>
      </c>
      <c r="G2981" s="19">
        <v>1</v>
      </c>
      <c r="H2981" s="19">
        <v>2</v>
      </c>
      <c r="I2981" s="19">
        <v>3</v>
      </c>
      <c r="J2981" s="19">
        <v>3</v>
      </c>
      <c r="K2981" s="20">
        <f>ROUND(1+(SUMPRODUCT(INDEX(CachTinhDiem!$B$8:$E$11,MATCH($B2981,CachTinhDiem!$A$8:$A$11,0),0),$G2981:$J2981)-1)*9/4,1)</f>
        <v>4.8</v>
      </c>
      <c r="L2981" s="20">
        <f>ROUND(1+(INDEX(CachTinhDiem!$B$15:$E$20,MATCH($C2981,CachTinhDiem!$A$15:$A$20,0),MATCH($B2981,CachTinhDiem!$B$14:$E$14,0))-1)*9/4,1)</f>
        <v>7.8</v>
      </c>
      <c r="M2981" s="19">
        <f t="shared" si="46"/>
        <v>0</v>
      </c>
      <c r="N2981" s="23">
        <f>MAX(0,1-M2981*CachTinhDiem!$B$25)</f>
        <v>1</v>
      </c>
      <c r="O2981" s="20">
        <f>ROUND((CachTinhDiem!$B$23*K2981+CachTinhDiem!$B$24*L2981)*N2981,1)</f>
        <v>5.7</v>
      </c>
      <c r="P2981" s="19" t="s">
        <v>3227</v>
      </c>
    </row>
    <row r="2982" spans="1:16" ht="15" customHeight="1" x14ac:dyDescent="0.35">
      <c r="A2982" s="18" t="s">
        <v>3216</v>
      </c>
      <c r="B2982" s="18" t="s">
        <v>3226</v>
      </c>
      <c r="C2982" s="18" t="s">
        <v>90</v>
      </c>
      <c r="D2982" s="19">
        <v>23</v>
      </c>
      <c r="E2982" s="19">
        <v>40</v>
      </c>
      <c r="F2982" s="19">
        <v>34</v>
      </c>
      <c r="G2982" s="19">
        <v>1</v>
      </c>
      <c r="H2982" s="19">
        <v>3</v>
      </c>
      <c r="I2982" s="19">
        <v>3</v>
      </c>
      <c r="J2982" s="19">
        <v>2</v>
      </c>
      <c r="K2982" s="20">
        <f>ROUND(1+(SUMPRODUCT(INDEX(CachTinhDiem!$B$8:$E$11,MATCH($B2982,CachTinhDiem!$A$8:$A$11,0),0),$G2982:$J2982)-1)*9/4,1)</f>
        <v>5.0999999999999996</v>
      </c>
      <c r="L2982" s="20">
        <f>ROUND(1+(INDEX(CachTinhDiem!$B$15:$E$20,MATCH($C2982,CachTinhDiem!$A$15:$A$20,0),MATCH($B2982,CachTinhDiem!$B$14:$E$14,0))-1)*9/4,1)</f>
        <v>7.8</v>
      </c>
      <c r="M2982" s="19">
        <f t="shared" si="46"/>
        <v>0</v>
      </c>
      <c r="N2982" s="23">
        <f>MAX(0,1-M2982*CachTinhDiem!$B$25)</f>
        <v>1</v>
      </c>
      <c r="O2982" s="20">
        <f>ROUND((CachTinhDiem!$B$23*K2982+CachTinhDiem!$B$24*L2982)*N2982,1)</f>
        <v>5.9</v>
      </c>
      <c r="P2982" s="19" t="s">
        <v>3225</v>
      </c>
    </row>
    <row r="2983" spans="1:16" ht="15" customHeight="1" x14ac:dyDescent="0.35">
      <c r="A2983" s="18" t="s">
        <v>1133</v>
      </c>
      <c r="B2983" s="18" t="s">
        <v>3224</v>
      </c>
      <c r="C2983" s="18" t="s">
        <v>90</v>
      </c>
      <c r="D2983" s="19">
        <v>5</v>
      </c>
      <c r="E2983" s="19">
        <v>19</v>
      </c>
      <c r="F2983" s="19">
        <v>40</v>
      </c>
      <c r="G2983" s="19">
        <v>4</v>
      </c>
      <c r="H2983" s="19">
        <v>1</v>
      </c>
      <c r="I2983" s="19">
        <v>3</v>
      </c>
      <c r="J2983" s="19">
        <v>3</v>
      </c>
      <c r="K2983" s="20">
        <f>ROUND(1+(SUMPRODUCT(INDEX(CachTinhDiem!$B$8:$E$11,MATCH($B2983,CachTinhDiem!$A$8:$A$11,0),0),$G2983:$J2983)-1)*9/4,1)</f>
        <v>5.0999999999999996</v>
      </c>
      <c r="L2983" s="20">
        <f>ROUND(1+(INDEX(CachTinhDiem!$B$15:$E$20,MATCH($C2983,CachTinhDiem!$A$15:$A$20,0),MATCH($B2983,CachTinhDiem!$B$14:$E$14,0))-1)*9/4,1)</f>
        <v>5.5</v>
      </c>
      <c r="M2983" s="19">
        <f t="shared" si="46"/>
        <v>21</v>
      </c>
      <c r="N2983" s="23">
        <f>MAX(0,1-M2983*CachTinhDiem!$B$25)</f>
        <v>0</v>
      </c>
      <c r="O2983" s="20">
        <f>ROUND((CachTinhDiem!$B$23*K2983+CachTinhDiem!$B$24*L2983)*N2983,1)</f>
        <v>0</v>
      </c>
      <c r="P2983" s="19" t="s">
        <v>3227</v>
      </c>
    </row>
    <row r="2984" spans="1:16" ht="15" customHeight="1" x14ac:dyDescent="0.35">
      <c r="A2984" s="18" t="s">
        <v>2440</v>
      </c>
      <c r="B2984" s="18" t="s">
        <v>3226</v>
      </c>
      <c r="C2984" s="18" t="s">
        <v>103</v>
      </c>
      <c r="D2984" s="19">
        <v>12</v>
      </c>
      <c r="E2984" s="19">
        <v>28</v>
      </c>
      <c r="F2984" s="19">
        <v>13</v>
      </c>
      <c r="G2984" s="19">
        <v>4</v>
      </c>
      <c r="H2984" s="19">
        <v>2</v>
      </c>
      <c r="I2984" s="19">
        <v>2</v>
      </c>
      <c r="J2984" s="19">
        <v>5</v>
      </c>
      <c r="K2984" s="20">
        <f>ROUND(1+(SUMPRODUCT(INDEX(CachTinhDiem!$B$8:$E$11,MATCH($B2984,CachTinhDiem!$A$8:$A$11,0),0),$G2984:$J2984)-1)*9/4,1)</f>
        <v>4.5999999999999996</v>
      </c>
      <c r="L2984" s="20">
        <f>ROUND(1+(INDEX(CachTinhDiem!$B$15:$E$20,MATCH($C2984,CachTinhDiem!$A$15:$A$20,0),MATCH($B2984,CachTinhDiem!$B$14:$E$14,0))-1)*9/4,1)</f>
        <v>3.3</v>
      </c>
      <c r="M2984" s="19">
        <f t="shared" si="46"/>
        <v>0</v>
      </c>
      <c r="N2984" s="23">
        <f>MAX(0,1-M2984*CachTinhDiem!$B$25)</f>
        <v>1</v>
      </c>
      <c r="O2984" s="20">
        <f>ROUND((CachTinhDiem!$B$23*K2984+CachTinhDiem!$B$24*L2984)*N2984,1)</f>
        <v>4.2</v>
      </c>
      <c r="P2984" s="19" t="s">
        <v>3227</v>
      </c>
    </row>
    <row r="2985" spans="1:16" ht="15" customHeight="1" x14ac:dyDescent="0.35">
      <c r="A2985" s="18" t="s">
        <v>359</v>
      </c>
      <c r="B2985" s="18" t="s">
        <v>3229</v>
      </c>
      <c r="C2985" s="18" t="s">
        <v>115</v>
      </c>
      <c r="D2985" s="19">
        <v>6</v>
      </c>
      <c r="E2985" s="19">
        <v>18</v>
      </c>
      <c r="F2985" s="19">
        <v>14</v>
      </c>
      <c r="G2985" s="19">
        <v>4</v>
      </c>
      <c r="H2985" s="19">
        <v>2</v>
      </c>
      <c r="I2985" s="19">
        <v>2</v>
      </c>
      <c r="J2985" s="19">
        <v>4</v>
      </c>
      <c r="K2985" s="20">
        <f>ROUND(1+(SUMPRODUCT(INDEX(CachTinhDiem!$B$8:$E$11,MATCH($B2985,CachTinhDiem!$A$8:$A$11,0),0),$G2985:$J2985)-1)*9/4,1)</f>
        <v>5.0999999999999996</v>
      </c>
      <c r="L2985" s="20">
        <f>ROUND(1+(INDEX(CachTinhDiem!$B$15:$E$20,MATCH($C2985,CachTinhDiem!$A$15:$A$20,0),MATCH($B2985,CachTinhDiem!$B$14:$E$14,0))-1)*9/4,1)</f>
        <v>10</v>
      </c>
      <c r="M2985" s="19">
        <f t="shared" si="46"/>
        <v>0</v>
      </c>
      <c r="N2985" s="23">
        <f>MAX(0,1-M2985*CachTinhDiem!$B$25)</f>
        <v>1</v>
      </c>
      <c r="O2985" s="20">
        <f>ROUND((CachTinhDiem!$B$23*K2985+CachTinhDiem!$B$24*L2985)*N2985,1)</f>
        <v>6.6</v>
      </c>
      <c r="P2985" s="19" t="s">
        <v>3227</v>
      </c>
    </row>
    <row r="2986" spans="1:16" ht="15" customHeight="1" x14ac:dyDescent="0.35">
      <c r="A2986" s="18" t="s">
        <v>2678</v>
      </c>
      <c r="B2986" s="18" t="s">
        <v>3229</v>
      </c>
      <c r="C2986" s="18" t="s">
        <v>150</v>
      </c>
      <c r="D2986" s="19">
        <v>13</v>
      </c>
      <c r="E2986" s="19">
        <v>31</v>
      </c>
      <c r="F2986" s="19">
        <v>30</v>
      </c>
      <c r="G2986" s="19">
        <v>3</v>
      </c>
      <c r="H2986" s="19">
        <v>1</v>
      </c>
      <c r="I2986" s="19">
        <v>4</v>
      </c>
      <c r="J2986" s="19">
        <v>3</v>
      </c>
      <c r="K2986" s="20">
        <f>ROUND(1+(SUMPRODUCT(INDEX(CachTinhDiem!$B$8:$E$11,MATCH($B2986,CachTinhDiem!$A$8:$A$11,0),0),$G2986:$J2986)-1)*9/4,1)</f>
        <v>4.8</v>
      </c>
      <c r="L2986" s="20">
        <f>ROUND(1+(INDEX(CachTinhDiem!$B$15:$E$20,MATCH($C2986,CachTinhDiem!$A$15:$A$20,0),MATCH($B2986,CachTinhDiem!$B$14:$E$14,0))-1)*9/4,1)</f>
        <v>7.8</v>
      </c>
      <c r="M2986" s="19">
        <f t="shared" si="46"/>
        <v>0</v>
      </c>
      <c r="N2986" s="23">
        <f>MAX(0,1-M2986*CachTinhDiem!$B$25)</f>
        <v>1</v>
      </c>
      <c r="O2986" s="20">
        <f>ROUND((CachTinhDiem!$B$23*K2986+CachTinhDiem!$B$24*L2986)*N2986,1)</f>
        <v>5.7</v>
      </c>
      <c r="P2986" s="19" t="s">
        <v>3227</v>
      </c>
    </row>
    <row r="2987" spans="1:16" ht="15" customHeight="1" x14ac:dyDescent="0.35">
      <c r="A2987" s="18" t="s">
        <v>1355</v>
      </c>
      <c r="B2987" s="18" t="s">
        <v>3224</v>
      </c>
      <c r="C2987" s="18" t="s">
        <v>103</v>
      </c>
      <c r="D2987" s="19">
        <v>14</v>
      </c>
      <c r="E2987" s="19">
        <v>30</v>
      </c>
      <c r="F2987" s="19">
        <v>39</v>
      </c>
      <c r="G2987" s="19">
        <v>2</v>
      </c>
      <c r="H2987" s="19">
        <v>4</v>
      </c>
      <c r="I2987" s="19">
        <v>2</v>
      </c>
      <c r="J2987" s="19">
        <v>5</v>
      </c>
      <c r="K2987" s="20">
        <f>ROUND(1+(SUMPRODUCT(INDEX(CachTinhDiem!$B$8:$E$11,MATCH($B2987,CachTinhDiem!$A$8:$A$11,0),0),$G2987:$J2987)-1)*9/4,1)</f>
        <v>4.8</v>
      </c>
      <c r="L2987" s="20">
        <f>ROUND(1+(INDEX(CachTinhDiem!$B$15:$E$20,MATCH($C2987,CachTinhDiem!$A$15:$A$20,0),MATCH($B2987,CachTinhDiem!$B$14:$E$14,0))-1)*9/4,1)</f>
        <v>3.3</v>
      </c>
      <c r="M2987" s="19">
        <f t="shared" si="46"/>
        <v>9</v>
      </c>
      <c r="N2987" s="23">
        <f>MAX(0,1-M2987*CachTinhDiem!$B$25)</f>
        <v>9.9999999999999978E-2</v>
      </c>
      <c r="O2987" s="20">
        <f>ROUND((CachTinhDiem!$B$23*K2987+CachTinhDiem!$B$24*L2987)*N2987,1)</f>
        <v>0.4</v>
      </c>
      <c r="P2987" s="19" t="s">
        <v>3227</v>
      </c>
    </row>
    <row r="2988" spans="1:16" ht="15" customHeight="1" x14ac:dyDescent="0.35">
      <c r="A2988" s="18" t="s">
        <v>3166</v>
      </c>
      <c r="B2988" s="18" t="s">
        <v>3226</v>
      </c>
      <c r="C2988" s="18" t="s">
        <v>115</v>
      </c>
      <c r="D2988" s="19">
        <v>22</v>
      </c>
      <c r="E2988" s="19">
        <v>40</v>
      </c>
      <c r="F2988" s="19">
        <v>38</v>
      </c>
      <c r="G2988" s="19">
        <v>1</v>
      </c>
      <c r="H2988" s="19">
        <v>2</v>
      </c>
      <c r="I2988" s="19">
        <v>4</v>
      </c>
      <c r="J2988" s="19">
        <v>2</v>
      </c>
      <c r="K2988" s="20">
        <f>ROUND(1+(SUMPRODUCT(INDEX(CachTinhDiem!$B$8:$E$11,MATCH($B2988,CachTinhDiem!$A$8:$A$11,0),0),$G2988:$J2988)-1)*9/4,1)</f>
        <v>5.5</v>
      </c>
      <c r="L2988" s="20">
        <f>ROUND(1+(INDEX(CachTinhDiem!$B$15:$E$20,MATCH($C2988,CachTinhDiem!$A$15:$A$20,0),MATCH($B2988,CachTinhDiem!$B$14:$E$14,0))-1)*9/4,1)</f>
        <v>10</v>
      </c>
      <c r="M2988" s="19">
        <f t="shared" si="46"/>
        <v>0</v>
      </c>
      <c r="N2988" s="23">
        <f>MAX(0,1-M2988*CachTinhDiem!$B$25)</f>
        <v>1</v>
      </c>
      <c r="O2988" s="20">
        <f>ROUND((CachTinhDiem!$B$23*K2988+CachTinhDiem!$B$24*L2988)*N2988,1)</f>
        <v>6.9</v>
      </c>
      <c r="P2988" s="19" t="s">
        <v>3227</v>
      </c>
    </row>
    <row r="2989" spans="1:16" ht="15" customHeight="1" x14ac:dyDescent="0.35">
      <c r="A2989" s="18" t="s">
        <v>1771</v>
      </c>
      <c r="B2989" s="18" t="s">
        <v>3224</v>
      </c>
      <c r="C2989" s="18" t="s">
        <v>103</v>
      </c>
      <c r="D2989" s="19">
        <v>15</v>
      </c>
      <c r="E2989" s="19">
        <v>34</v>
      </c>
      <c r="F2989" s="19">
        <v>33</v>
      </c>
      <c r="G2989" s="19">
        <v>2</v>
      </c>
      <c r="H2989" s="19">
        <v>3</v>
      </c>
      <c r="I2989" s="19">
        <v>3</v>
      </c>
      <c r="J2989" s="19">
        <v>5</v>
      </c>
      <c r="K2989" s="20">
        <f>ROUND(1+(SUMPRODUCT(INDEX(CachTinhDiem!$B$8:$E$11,MATCH($B2989,CachTinhDiem!$A$8:$A$11,0),0),$G2989:$J2989)-1)*9/4,1)</f>
        <v>5.5</v>
      </c>
      <c r="L2989" s="20">
        <f>ROUND(1+(INDEX(CachTinhDiem!$B$15:$E$20,MATCH($C2989,CachTinhDiem!$A$15:$A$20,0),MATCH($B2989,CachTinhDiem!$B$14:$E$14,0))-1)*9/4,1)</f>
        <v>3.3</v>
      </c>
      <c r="M2989" s="19">
        <f t="shared" si="46"/>
        <v>0</v>
      </c>
      <c r="N2989" s="23">
        <f>MAX(0,1-M2989*CachTinhDiem!$B$25)</f>
        <v>1</v>
      </c>
      <c r="O2989" s="20">
        <f>ROUND((CachTinhDiem!$B$23*K2989+CachTinhDiem!$B$24*L2989)*N2989,1)</f>
        <v>4.8</v>
      </c>
      <c r="P2989" s="19" t="s">
        <v>3227</v>
      </c>
    </row>
    <row r="2990" spans="1:16" ht="15" customHeight="1" x14ac:dyDescent="0.35">
      <c r="A2990" s="18" t="s">
        <v>458</v>
      </c>
      <c r="B2990" s="18" t="s">
        <v>3229</v>
      </c>
      <c r="C2990" s="18" t="s">
        <v>103</v>
      </c>
      <c r="D2990" s="19">
        <v>19</v>
      </c>
      <c r="E2990" s="19">
        <v>39</v>
      </c>
      <c r="F2990" s="19">
        <v>13</v>
      </c>
      <c r="G2990" s="19">
        <v>2</v>
      </c>
      <c r="H2990" s="19">
        <v>4</v>
      </c>
      <c r="I2990" s="19">
        <v>3</v>
      </c>
      <c r="J2990" s="19">
        <v>3</v>
      </c>
      <c r="K2990" s="20">
        <f>ROUND(1+(SUMPRODUCT(INDEX(CachTinhDiem!$B$8:$E$11,MATCH($B2990,CachTinhDiem!$A$8:$A$11,0),0),$G2990:$J2990)-1)*9/4,1)</f>
        <v>6</v>
      </c>
      <c r="L2990" s="20">
        <f>ROUND(1+(INDEX(CachTinhDiem!$B$15:$E$20,MATCH($C2990,CachTinhDiem!$A$15:$A$20,0),MATCH($B2990,CachTinhDiem!$B$14:$E$14,0))-1)*9/4,1)</f>
        <v>7.8</v>
      </c>
      <c r="M2990" s="19">
        <f t="shared" si="46"/>
        <v>6</v>
      </c>
      <c r="N2990" s="23">
        <f>MAX(0,1-M2990*CachTinhDiem!$B$25)</f>
        <v>0.39999999999999991</v>
      </c>
      <c r="O2990" s="20">
        <f>ROUND((CachTinhDiem!$B$23*K2990+CachTinhDiem!$B$24*L2990)*N2990,1)</f>
        <v>2.6</v>
      </c>
      <c r="P2990" s="19" t="s">
        <v>3227</v>
      </c>
    </row>
    <row r="2991" spans="1:16" ht="15" customHeight="1" x14ac:dyDescent="0.35">
      <c r="A2991" s="18" t="s">
        <v>720</v>
      </c>
      <c r="B2991" s="18" t="s">
        <v>3228</v>
      </c>
      <c r="C2991" s="18" t="s">
        <v>115</v>
      </c>
      <c r="D2991" s="19">
        <v>5</v>
      </c>
      <c r="E2991" s="19">
        <v>10</v>
      </c>
      <c r="F2991" s="19">
        <v>12</v>
      </c>
      <c r="G2991" s="19">
        <v>5</v>
      </c>
      <c r="H2991" s="19">
        <v>2</v>
      </c>
      <c r="I2991" s="19">
        <v>3</v>
      </c>
      <c r="J2991" s="19">
        <v>3</v>
      </c>
      <c r="K2991" s="20">
        <f>ROUND(1+(SUMPRODUCT(INDEX(CachTinhDiem!$B$8:$E$11,MATCH($B2991,CachTinhDiem!$A$8:$A$11,0),0),$G2991:$J2991)-1)*9/4,1)</f>
        <v>5.0999999999999996</v>
      </c>
      <c r="L2991" s="20">
        <f>ROUND(1+(INDEX(CachTinhDiem!$B$15:$E$20,MATCH($C2991,CachTinhDiem!$A$15:$A$20,0),MATCH($B2991,CachTinhDiem!$B$14:$E$14,0))-1)*9/4,1)</f>
        <v>5.5</v>
      </c>
      <c r="M2991" s="19">
        <f t="shared" si="46"/>
        <v>2</v>
      </c>
      <c r="N2991" s="23">
        <f>MAX(0,1-M2991*CachTinhDiem!$B$25)</f>
        <v>0.8</v>
      </c>
      <c r="O2991" s="20">
        <f>ROUND((CachTinhDiem!$B$23*K2991+CachTinhDiem!$B$24*L2991)*N2991,1)</f>
        <v>4.2</v>
      </c>
      <c r="P2991" s="19" t="s">
        <v>3227</v>
      </c>
    </row>
    <row r="2992" spans="1:16" ht="15" customHeight="1" x14ac:dyDescent="0.35">
      <c r="A2992" s="18" t="s">
        <v>674</v>
      </c>
      <c r="B2992" s="18" t="s">
        <v>3226</v>
      </c>
      <c r="C2992" s="18" t="s">
        <v>103</v>
      </c>
      <c r="D2992" s="19">
        <v>8</v>
      </c>
      <c r="E2992" s="19">
        <v>25</v>
      </c>
      <c r="F2992" s="19">
        <v>13</v>
      </c>
      <c r="G2992" s="19">
        <v>4</v>
      </c>
      <c r="H2992" s="19">
        <v>2</v>
      </c>
      <c r="I2992" s="19">
        <v>2</v>
      </c>
      <c r="J2992" s="19">
        <v>4</v>
      </c>
      <c r="K2992" s="20">
        <f>ROUND(1+(SUMPRODUCT(INDEX(CachTinhDiem!$B$8:$E$11,MATCH($B2992,CachTinhDiem!$A$8:$A$11,0),0),$G2992:$J2992)-1)*9/4,1)</f>
        <v>4.2</v>
      </c>
      <c r="L2992" s="20">
        <f>ROUND(1+(INDEX(CachTinhDiem!$B$15:$E$20,MATCH($C2992,CachTinhDiem!$A$15:$A$20,0),MATCH($B2992,CachTinhDiem!$B$14:$E$14,0))-1)*9/4,1)</f>
        <v>3.3</v>
      </c>
      <c r="M2992" s="19">
        <f t="shared" si="46"/>
        <v>0</v>
      </c>
      <c r="N2992" s="23">
        <f>MAX(0,1-M2992*CachTinhDiem!$B$25)</f>
        <v>1</v>
      </c>
      <c r="O2992" s="20">
        <f>ROUND((CachTinhDiem!$B$23*K2992+CachTinhDiem!$B$24*L2992)*N2992,1)</f>
        <v>3.9</v>
      </c>
      <c r="P2992" s="19" t="s">
        <v>3227</v>
      </c>
    </row>
    <row r="2993" spans="1:16" ht="15" customHeight="1" x14ac:dyDescent="0.35">
      <c r="A2993" s="18" t="s">
        <v>332</v>
      </c>
      <c r="B2993" s="18" t="s">
        <v>3224</v>
      </c>
      <c r="C2993" s="18" t="s">
        <v>90</v>
      </c>
      <c r="D2993" s="19">
        <v>7</v>
      </c>
      <c r="E2993" s="19">
        <v>21</v>
      </c>
      <c r="F2993" s="19">
        <v>9</v>
      </c>
      <c r="G2993" s="19">
        <v>4</v>
      </c>
      <c r="H2993" s="19">
        <v>3</v>
      </c>
      <c r="I2993" s="19">
        <v>3</v>
      </c>
      <c r="J2993" s="19">
        <v>3</v>
      </c>
      <c r="K2993" s="20">
        <f>ROUND(1+(SUMPRODUCT(INDEX(CachTinhDiem!$B$8:$E$11,MATCH($B2993,CachTinhDiem!$A$8:$A$11,0),0),$G2993:$J2993)-1)*9/4,1)</f>
        <v>6</v>
      </c>
      <c r="L2993" s="20">
        <f>ROUND(1+(INDEX(CachTinhDiem!$B$15:$E$20,MATCH($C2993,CachTinhDiem!$A$15:$A$20,0),MATCH($B2993,CachTinhDiem!$B$14:$E$14,0))-1)*9/4,1)</f>
        <v>5.5</v>
      </c>
      <c r="M2993" s="19">
        <f t="shared" si="46"/>
        <v>0</v>
      </c>
      <c r="N2993" s="23">
        <f>MAX(0,1-M2993*CachTinhDiem!$B$25)</f>
        <v>1</v>
      </c>
      <c r="O2993" s="20">
        <f>ROUND((CachTinhDiem!$B$23*K2993+CachTinhDiem!$B$24*L2993)*N2993,1)</f>
        <v>5.9</v>
      </c>
      <c r="P2993" s="19" t="s">
        <v>3227</v>
      </c>
    </row>
    <row r="2994" spans="1:16" ht="15" customHeight="1" x14ac:dyDescent="0.35">
      <c r="A2994" s="18" t="s">
        <v>2042</v>
      </c>
      <c r="B2994" s="18" t="s">
        <v>3228</v>
      </c>
      <c r="C2994" s="18" t="s">
        <v>103</v>
      </c>
      <c r="D2994" s="19">
        <v>15</v>
      </c>
      <c r="E2994" s="19">
        <v>33</v>
      </c>
      <c r="F2994" s="19">
        <v>6</v>
      </c>
      <c r="G2994" s="19">
        <v>2</v>
      </c>
      <c r="H2994" s="19">
        <v>3</v>
      </c>
      <c r="I2994" s="19">
        <v>3</v>
      </c>
      <c r="J2994" s="19">
        <v>5</v>
      </c>
      <c r="K2994" s="20">
        <f>ROUND(1+(SUMPRODUCT(INDEX(CachTinhDiem!$B$8:$E$11,MATCH($B2994,CachTinhDiem!$A$8:$A$11,0),0),$G2994:$J2994)-1)*9/4,1)</f>
        <v>8.1999999999999993</v>
      </c>
      <c r="L2994" s="20">
        <f>ROUND(1+(INDEX(CachTinhDiem!$B$15:$E$20,MATCH($C2994,CachTinhDiem!$A$15:$A$20,0),MATCH($B2994,CachTinhDiem!$B$14:$E$14,0))-1)*9/4,1)</f>
        <v>10</v>
      </c>
      <c r="M2994" s="19">
        <f t="shared" si="46"/>
        <v>9</v>
      </c>
      <c r="N2994" s="23">
        <f>MAX(0,1-M2994*CachTinhDiem!$B$25)</f>
        <v>9.9999999999999978E-2</v>
      </c>
      <c r="O2994" s="20">
        <f>ROUND((CachTinhDiem!$B$23*K2994+CachTinhDiem!$B$24*L2994)*N2994,1)</f>
        <v>0.9</v>
      </c>
      <c r="P2994" s="19" t="s">
        <v>3227</v>
      </c>
    </row>
    <row r="2995" spans="1:16" ht="15" customHeight="1" x14ac:dyDescent="0.35">
      <c r="A2995" s="18" t="s">
        <v>583</v>
      </c>
      <c r="B2995" s="18" t="s">
        <v>3226</v>
      </c>
      <c r="C2995" s="18" t="s">
        <v>103</v>
      </c>
      <c r="D2995" s="19">
        <v>7</v>
      </c>
      <c r="E2995" s="19">
        <v>24</v>
      </c>
      <c r="F2995" s="19">
        <v>34</v>
      </c>
      <c r="G2995" s="19">
        <v>4</v>
      </c>
      <c r="H2995" s="19">
        <v>2</v>
      </c>
      <c r="I2995" s="19">
        <v>1</v>
      </c>
      <c r="J2995" s="19">
        <v>5</v>
      </c>
      <c r="K2995" s="20">
        <f>ROUND(1+(SUMPRODUCT(INDEX(CachTinhDiem!$B$8:$E$11,MATCH($B2995,CachTinhDiem!$A$8:$A$11,0),0),$G2995:$J2995)-1)*9/4,1)</f>
        <v>3.5</v>
      </c>
      <c r="L2995" s="20">
        <f>ROUND(1+(INDEX(CachTinhDiem!$B$15:$E$20,MATCH($C2995,CachTinhDiem!$A$15:$A$20,0),MATCH($B2995,CachTinhDiem!$B$14:$E$14,0))-1)*9/4,1)</f>
        <v>3.3</v>
      </c>
      <c r="M2995" s="19">
        <f t="shared" si="46"/>
        <v>10</v>
      </c>
      <c r="N2995" s="23">
        <f>MAX(0,1-M2995*CachTinhDiem!$B$25)</f>
        <v>0</v>
      </c>
      <c r="O2995" s="20">
        <f>ROUND((CachTinhDiem!$B$23*K2995+CachTinhDiem!$B$24*L2995)*N2995,1)</f>
        <v>0</v>
      </c>
      <c r="P2995" s="19" t="s">
        <v>3227</v>
      </c>
    </row>
    <row r="2996" spans="1:16" ht="15" customHeight="1" x14ac:dyDescent="0.35">
      <c r="A2996" s="18" t="s">
        <v>1928</v>
      </c>
      <c r="B2996" s="18" t="s">
        <v>3229</v>
      </c>
      <c r="C2996" s="18" t="s">
        <v>138</v>
      </c>
      <c r="D2996" s="19">
        <v>14</v>
      </c>
      <c r="E2996" s="19">
        <v>31</v>
      </c>
      <c r="F2996" s="19">
        <v>6</v>
      </c>
      <c r="G2996" s="19">
        <v>2</v>
      </c>
      <c r="H2996" s="19">
        <v>3</v>
      </c>
      <c r="I2996" s="19">
        <v>5</v>
      </c>
      <c r="J2996" s="19">
        <v>3</v>
      </c>
      <c r="K2996" s="20">
        <f>ROUND(1+(SUMPRODUCT(INDEX(CachTinhDiem!$B$8:$E$11,MATCH($B2996,CachTinhDiem!$A$8:$A$11,0),0),$G2996:$J2996)-1)*9/4,1)</f>
        <v>6.6</v>
      </c>
      <c r="L2996" s="20">
        <f>ROUND(1+(INDEX(CachTinhDiem!$B$15:$E$20,MATCH($C2996,CachTinhDiem!$A$15:$A$20,0),MATCH($B2996,CachTinhDiem!$B$14:$E$14,0))-1)*9/4,1)</f>
        <v>7.8</v>
      </c>
      <c r="M2996" s="19">
        <f t="shared" si="46"/>
        <v>8</v>
      </c>
      <c r="N2996" s="23">
        <f>MAX(0,1-M2996*CachTinhDiem!$B$25)</f>
        <v>0.19999999999999996</v>
      </c>
      <c r="O2996" s="20">
        <f>ROUND((CachTinhDiem!$B$23*K2996+CachTinhDiem!$B$24*L2996)*N2996,1)</f>
        <v>1.4</v>
      </c>
      <c r="P2996" s="19" t="s">
        <v>3225</v>
      </c>
    </row>
    <row r="2997" spans="1:16" ht="15" customHeight="1" x14ac:dyDescent="0.35">
      <c r="A2997" s="18" t="s">
        <v>593</v>
      </c>
      <c r="B2997" s="18" t="s">
        <v>3226</v>
      </c>
      <c r="C2997" s="18" t="s">
        <v>115</v>
      </c>
      <c r="D2997" s="19">
        <v>11</v>
      </c>
      <c r="E2997" s="19">
        <v>25</v>
      </c>
      <c r="F2997" s="19">
        <v>12</v>
      </c>
      <c r="G2997" s="19">
        <v>3</v>
      </c>
      <c r="H2997" s="19">
        <v>3</v>
      </c>
      <c r="I2997" s="19">
        <v>4</v>
      </c>
      <c r="J2997" s="19">
        <v>2</v>
      </c>
      <c r="K2997" s="20">
        <f>ROUND(1+(SUMPRODUCT(INDEX(CachTinhDiem!$B$8:$E$11,MATCH($B2997,CachTinhDiem!$A$8:$A$11,0),0),$G2997:$J2997)-1)*9/4,1)</f>
        <v>6.2</v>
      </c>
      <c r="L2997" s="20">
        <f>ROUND(1+(INDEX(CachTinhDiem!$B$15:$E$20,MATCH($C2997,CachTinhDiem!$A$15:$A$20,0),MATCH($B2997,CachTinhDiem!$B$14:$E$14,0))-1)*9/4,1)</f>
        <v>10</v>
      </c>
      <c r="M2997" s="19">
        <f t="shared" si="46"/>
        <v>0</v>
      </c>
      <c r="N2997" s="23">
        <f>MAX(0,1-M2997*CachTinhDiem!$B$25)</f>
        <v>1</v>
      </c>
      <c r="O2997" s="20">
        <f>ROUND((CachTinhDiem!$B$23*K2997+CachTinhDiem!$B$24*L2997)*N2997,1)</f>
        <v>7.3</v>
      </c>
      <c r="P2997" s="19" t="s">
        <v>3227</v>
      </c>
    </row>
    <row r="2998" spans="1:16" ht="15" customHeight="1" x14ac:dyDescent="0.35">
      <c r="A2998" s="18" t="s">
        <v>1623</v>
      </c>
      <c r="B2998" s="18" t="s">
        <v>3226</v>
      </c>
      <c r="C2998" s="18" t="s">
        <v>103</v>
      </c>
      <c r="D2998" s="19">
        <v>13</v>
      </c>
      <c r="E2998" s="19">
        <v>32</v>
      </c>
      <c r="F2998" s="19">
        <v>7</v>
      </c>
      <c r="G2998" s="19">
        <v>3</v>
      </c>
      <c r="H2998" s="19">
        <v>3</v>
      </c>
      <c r="I2998" s="19">
        <v>2</v>
      </c>
      <c r="J2998" s="19">
        <v>3</v>
      </c>
      <c r="K2998" s="20">
        <f>ROUND(1+(SUMPRODUCT(INDEX(CachTinhDiem!$B$8:$E$11,MATCH($B2998,CachTinhDiem!$A$8:$A$11,0),0),$G2998:$J2998)-1)*9/4,1)</f>
        <v>4.4000000000000004</v>
      </c>
      <c r="L2998" s="20">
        <f>ROUND(1+(INDEX(CachTinhDiem!$B$15:$E$20,MATCH($C2998,CachTinhDiem!$A$15:$A$20,0),MATCH($B2998,CachTinhDiem!$B$14:$E$14,0))-1)*9/4,1)</f>
        <v>3.3</v>
      </c>
      <c r="M2998" s="19">
        <f t="shared" si="46"/>
        <v>6</v>
      </c>
      <c r="N2998" s="23">
        <f>MAX(0,1-M2998*CachTinhDiem!$B$25)</f>
        <v>0.39999999999999991</v>
      </c>
      <c r="O2998" s="20">
        <f>ROUND((CachTinhDiem!$B$23*K2998+CachTinhDiem!$B$24*L2998)*N2998,1)</f>
        <v>1.6</v>
      </c>
      <c r="P2998" s="19" t="s">
        <v>3227</v>
      </c>
    </row>
    <row r="2999" spans="1:16" ht="15" customHeight="1" x14ac:dyDescent="0.35">
      <c r="A2999" s="18" t="s">
        <v>2388</v>
      </c>
      <c r="B2999" s="18" t="s">
        <v>3226</v>
      </c>
      <c r="C2999" s="18" t="s">
        <v>110</v>
      </c>
      <c r="D2999" s="19">
        <v>5</v>
      </c>
      <c r="E2999" s="19">
        <v>13</v>
      </c>
      <c r="F2999" s="19">
        <v>18</v>
      </c>
      <c r="G2999" s="19">
        <v>4</v>
      </c>
      <c r="H2999" s="19">
        <v>1</v>
      </c>
      <c r="I2999" s="19">
        <v>2</v>
      </c>
      <c r="J2999" s="19">
        <v>4</v>
      </c>
      <c r="K2999" s="20">
        <f>ROUND(1+(SUMPRODUCT(INDEX(CachTinhDiem!$B$8:$E$11,MATCH($B2999,CachTinhDiem!$A$8:$A$11,0),0),$G2999:$J2999)-1)*9/4,1)</f>
        <v>3.5</v>
      </c>
      <c r="L2999" s="20">
        <f>ROUND(1+(INDEX(CachTinhDiem!$B$15:$E$20,MATCH($C2999,CachTinhDiem!$A$15:$A$20,0),MATCH($B2999,CachTinhDiem!$B$14:$E$14,0))-1)*9/4,1)</f>
        <v>5.5</v>
      </c>
      <c r="M2999" s="19">
        <f t="shared" si="46"/>
        <v>5</v>
      </c>
      <c r="N2999" s="23">
        <f>MAX(0,1-M2999*CachTinhDiem!$B$25)</f>
        <v>0.5</v>
      </c>
      <c r="O2999" s="20">
        <f>ROUND((CachTinhDiem!$B$23*K2999+CachTinhDiem!$B$24*L2999)*N2999,1)</f>
        <v>2.1</v>
      </c>
      <c r="P2999" s="19" t="s">
        <v>3227</v>
      </c>
    </row>
    <row r="3000" spans="1:16" ht="15" customHeight="1" x14ac:dyDescent="0.35">
      <c r="A3000" s="18" t="s">
        <v>1948</v>
      </c>
      <c r="B3000" s="18" t="s">
        <v>3226</v>
      </c>
      <c r="C3000" s="18" t="s">
        <v>138</v>
      </c>
      <c r="D3000" s="19">
        <v>12</v>
      </c>
      <c r="E3000" s="19">
        <v>31</v>
      </c>
      <c r="F3000" s="19">
        <v>30</v>
      </c>
      <c r="G3000" s="19">
        <v>2</v>
      </c>
      <c r="H3000" s="19">
        <v>4</v>
      </c>
      <c r="I3000" s="19">
        <v>4</v>
      </c>
      <c r="J3000" s="19">
        <v>1</v>
      </c>
      <c r="K3000" s="20">
        <f>ROUND(1+(SUMPRODUCT(INDEX(CachTinhDiem!$B$8:$E$11,MATCH($B3000,CachTinhDiem!$A$8:$A$11,0),0),$G3000:$J3000)-1)*9/4,1)</f>
        <v>6.4</v>
      </c>
      <c r="L3000" s="20">
        <f>ROUND(1+(INDEX(CachTinhDiem!$B$15:$E$20,MATCH($C3000,CachTinhDiem!$A$15:$A$20,0),MATCH($B3000,CachTinhDiem!$B$14:$E$14,0))-1)*9/4,1)</f>
        <v>7.8</v>
      </c>
      <c r="M3000" s="19">
        <f t="shared" si="46"/>
        <v>0</v>
      </c>
      <c r="N3000" s="23">
        <f>MAX(0,1-M3000*CachTinhDiem!$B$25)</f>
        <v>1</v>
      </c>
      <c r="O3000" s="20">
        <f>ROUND((CachTinhDiem!$B$23*K3000+CachTinhDiem!$B$24*L3000)*N3000,1)</f>
        <v>6.8</v>
      </c>
      <c r="P3000" s="19" t="s">
        <v>3227</v>
      </c>
    </row>
    <row r="3001" spans="1:16" ht="15" customHeight="1" x14ac:dyDescent="0.35">
      <c r="A3001" s="18" t="s">
        <v>2949</v>
      </c>
      <c r="B3001" s="18" t="s">
        <v>3224</v>
      </c>
      <c r="C3001" s="18" t="s">
        <v>103</v>
      </c>
      <c r="D3001" s="19">
        <v>18</v>
      </c>
      <c r="E3001" s="19">
        <v>38</v>
      </c>
      <c r="F3001" s="19">
        <v>22</v>
      </c>
      <c r="G3001" s="19">
        <v>2</v>
      </c>
      <c r="H3001" s="19">
        <v>5</v>
      </c>
      <c r="I3001" s="19">
        <v>3</v>
      </c>
      <c r="J3001" s="19">
        <v>5</v>
      </c>
      <c r="K3001" s="20">
        <f>ROUND(1+(SUMPRODUCT(INDEX(CachTinhDiem!$B$8:$E$11,MATCH($B3001,CachTinhDiem!$A$8:$A$11,0),0),$G3001:$J3001)-1)*9/4,1)</f>
        <v>6.4</v>
      </c>
      <c r="L3001" s="20">
        <f>ROUND(1+(INDEX(CachTinhDiem!$B$15:$E$20,MATCH($C3001,CachTinhDiem!$A$15:$A$20,0),MATCH($B3001,CachTinhDiem!$B$14:$E$14,0))-1)*9/4,1)</f>
        <v>3.3</v>
      </c>
      <c r="M3001" s="19">
        <f t="shared" si="46"/>
        <v>0</v>
      </c>
      <c r="N3001" s="23">
        <f>MAX(0,1-M3001*CachTinhDiem!$B$25)</f>
        <v>1</v>
      </c>
      <c r="O3001" s="20">
        <f>ROUND((CachTinhDiem!$B$23*K3001+CachTinhDiem!$B$24*L3001)*N3001,1)</f>
        <v>5.5</v>
      </c>
      <c r="P3001" s="19" t="s">
        <v>3227</v>
      </c>
    </row>
    <row r="3002" spans="1:16" ht="15" customHeight="1" x14ac:dyDescent="0.35">
      <c r="A3002" s="18" t="s">
        <v>2654</v>
      </c>
      <c r="B3002" s="18" t="s">
        <v>3228</v>
      </c>
      <c r="C3002" s="18" t="s">
        <v>138</v>
      </c>
      <c r="D3002" s="19">
        <v>12</v>
      </c>
      <c r="E3002" s="19">
        <v>39</v>
      </c>
      <c r="F3002" s="19">
        <v>12</v>
      </c>
      <c r="G3002" s="19">
        <v>2</v>
      </c>
      <c r="H3002" s="19">
        <v>5</v>
      </c>
      <c r="I3002" s="19">
        <v>5</v>
      </c>
      <c r="J3002" s="19">
        <v>3</v>
      </c>
      <c r="K3002" s="20">
        <f>ROUND(1+(SUMPRODUCT(INDEX(CachTinhDiem!$B$8:$E$11,MATCH($B3002,CachTinhDiem!$A$8:$A$11,0),0),$G3002:$J3002)-1)*9/4,1)</f>
        <v>7.3</v>
      </c>
      <c r="L3002" s="20">
        <f>ROUND(1+(INDEX(CachTinhDiem!$B$15:$E$20,MATCH($C3002,CachTinhDiem!$A$15:$A$20,0),MATCH($B3002,CachTinhDiem!$B$14:$E$14,0))-1)*9/4,1)</f>
        <v>1</v>
      </c>
      <c r="M3002" s="19">
        <f t="shared" si="46"/>
        <v>0</v>
      </c>
      <c r="N3002" s="23">
        <f>MAX(0,1-M3002*CachTinhDiem!$B$25)</f>
        <v>1</v>
      </c>
      <c r="O3002" s="20">
        <f>ROUND((CachTinhDiem!$B$23*K3002+CachTinhDiem!$B$24*L3002)*N3002,1)</f>
        <v>5.4</v>
      </c>
      <c r="P3002" s="19" t="s">
        <v>3227</v>
      </c>
    </row>
    <row r="3003" spans="1:16" ht="15" customHeight="1" x14ac:dyDescent="0.35">
      <c r="A3003" s="18" t="s">
        <v>402</v>
      </c>
      <c r="B3003" s="18" t="s">
        <v>3229</v>
      </c>
      <c r="C3003" s="18" t="s">
        <v>110</v>
      </c>
      <c r="D3003" s="19">
        <v>16</v>
      </c>
      <c r="E3003" s="19">
        <v>31</v>
      </c>
      <c r="F3003" s="19">
        <v>33</v>
      </c>
      <c r="G3003" s="19">
        <v>2</v>
      </c>
      <c r="H3003" s="19">
        <v>5</v>
      </c>
      <c r="I3003" s="19">
        <v>3</v>
      </c>
      <c r="J3003" s="19">
        <v>3</v>
      </c>
      <c r="K3003" s="20">
        <f>ROUND(1+(SUMPRODUCT(INDEX(CachTinhDiem!$B$8:$E$11,MATCH($B3003,CachTinhDiem!$A$8:$A$11,0),0),$G3003:$J3003)-1)*9/4,1)</f>
        <v>6.6</v>
      </c>
      <c r="L3003" s="20">
        <f>ROUND(1+(INDEX(CachTinhDiem!$B$15:$E$20,MATCH($C3003,CachTinhDiem!$A$15:$A$20,0),MATCH($B3003,CachTinhDiem!$B$14:$E$14,0))-1)*9/4,1)</f>
        <v>7.8</v>
      </c>
      <c r="M3003" s="19">
        <f t="shared" si="46"/>
        <v>2</v>
      </c>
      <c r="N3003" s="23">
        <f>MAX(0,1-M3003*CachTinhDiem!$B$25)</f>
        <v>0.8</v>
      </c>
      <c r="O3003" s="20">
        <f>ROUND((CachTinhDiem!$B$23*K3003+CachTinhDiem!$B$24*L3003)*N3003,1)</f>
        <v>5.6</v>
      </c>
      <c r="P3003" s="19" t="s">
        <v>3227</v>
      </c>
    </row>
    <row r="3004" spans="1:16" ht="15" customHeight="1" x14ac:dyDescent="0.35">
      <c r="A3004" s="18" t="s">
        <v>1379</v>
      </c>
      <c r="B3004" s="18" t="s">
        <v>3229</v>
      </c>
      <c r="C3004" s="18" t="s">
        <v>103</v>
      </c>
      <c r="D3004" s="19">
        <v>14</v>
      </c>
      <c r="E3004" s="19">
        <v>30</v>
      </c>
      <c r="F3004" s="19">
        <v>7</v>
      </c>
      <c r="G3004" s="19">
        <v>2</v>
      </c>
      <c r="H3004" s="19">
        <v>4</v>
      </c>
      <c r="I3004" s="19">
        <v>2</v>
      </c>
      <c r="J3004" s="19">
        <v>5</v>
      </c>
      <c r="K3004" s="20">
        <f>ROUND(1+(SUMPRODUCT(INDEX(CachTinhDiem!$B$8:$E$11,MATCH($B3004,CachTinhDiem!$A$8:$A$11,0),0),$G3004:$J3004)-1)*9/4,1)</f>
        <v>6.6</v>
      </c>
      <c r="L3004" s="20">
        <f>ROUND(1+(INDEX(CachTinhDiem!$B$15:$E$20,MATCH($C3004,CachTinhDiem!$A$15:$A$20,0),MATCH($B3004,CachTinhDiem!$B$14:$E$14,0))-1)*9/4,1)</f>
        <v>7.8</v>
      </c>
      <c r="M3004" s="19">
        <f t="shared" si="46"/>
        <v>7</v>
      </c>
      <c r="N3004" s="23">
        <f>MAX(0,1-M3004*CachTinhDiem!$B$25)</f>
        <v>0.29999999999999993</v>
      </c>
      <c r="O3004" s="20">
        <f>ROUND((CachTinhDiem!$B$23*K3004+CachTinhDiem!$B$24*L3004)*N3004,1)</f>
        <v>2.1</v>
      </c>
      <c r="P3004" s="19" t="s">
        <v>3227</v>
      </c>
    </row>
    <row r="3005" spans="1:16" ht="15" customHeight="1" x14ac:dyDescent="0.35">
      <c r="A3005" s="18" t="s">
        <v>770</v>
      </c>
      <c r="B3005" s="18" t="s">
        <v>3229</v>
      </c>
      <c r="C3005" s="18" t="s">
        <v>90</v>
      </c>
      <c r="D3005" s="19">
        <v>20</v>
      </c>
      <c r="E3005" s="19">
        <v>38</v>
      </c>
      <c r="F3005" s="19">
        <v>29</v>
      </c>
      <c r="G3005" s="19">
        <v>2</v>
      </c>
      <c r="H3005" s="19">
        <v>5</v>
      </c>
      <c r="I3005" s="19">
        <v>3</v>
      </c>
      <c r="J3005" s="19">
        <v>2</v>
      </c>
      <c r="K3005" s="20">
        <f>ROUND(1+(SUMPRODUCT(INDEX(CachTinhDiem!$B$8:$E$11,MATCH($B3005,CachTinhDiem!$A$8:$A$11,0),0),$G3005:$J3005)-1)*9/4,1)</f>
        <v>6</v>
      </c>
      <c r="L3005" s="20">
        <f>ROUND(1+(INDEX(CachTinhDiem!$B$15:$E$20,MATCH($C3005,CachTinhDiem!$A$15:$A$20,0),MATCH($B3005,CachTinhDiem!$B$14:$E$14,0))-1)*9/4,1)</f>
        <v>7.8</v>
      </c>
      <c r="M3005" s="19">
        <f t="shared" si="46"/>
        <v>0</v>
      </c>
      <c r="N3005" s="23">
        <f>MAX(0,1-M3005*CachTinhDiem!$B$25)</f>
        <v>1</v>
      </c>
      <c r="O3005" s="20">
        <f>ROUND((CachTinhDiem!$B$23*K3005+CachTinhDiem!$B$24*L3005)*N3005,1)</f>
        <v>6.5</v>
      </c>
      <c r="P3005" s="19" t="s">
        <v>3227</v>
      </c>
    </row>
    <row r="3006" spans="1:16" ht="15" customHeight="1" x14ac:dyDescent="0.35">
      <c r="A3006" s="18" t="s">
        <v>1934</v>
      </c>
      <c r="B3006" s="18" t="s">
        <v>3229</v>
      </c>
      <c r="C3006" s="18" t="s">
        <v>103</v>
      </c>
      <c r="D3006" s="19">
        <v>5</v>
      </c>
      <c r="E3006" s="19">
        <v>13</v>
      </c>
      <c r="F3006" s="19">
        <v>40</v>
      </c>
      <c r="G3006" s="19">
        <v>5</v>
      </c>
      <c r="H3006" s="19">
        <v>1</v>
      </c>
      <c r="I3006" s="19">
        <v>2</v>
      </c>
      <c r="J3006" s="19">
        <v>4</v>
      </c>
      <c r="K3006" s="20">
        <f>ROUND(1+(SUMPRODUCT(INDEX(CachTinhDiem!$B$8:$E$11,MATCH($B3006,CachTinhDiem!$A$8:$A$11,0),0),$G3006:$J3006)-1)*9/4,1)</f>
        <v>4.5999999999999996</v>
      </c>
      <c r="L3006" s="20">
        <f>ROUND(1+(INDEX(CachTinhDiem!$B$15:$E$20,MATCH($C3006,CachTinhDiem!$A$15:$A$20,0),MATCH($B3006,CachTinhDiem!$B$14:$E$14,0))-1)*9/4,1)</f>
        <v>7.8</v>
      </c>
      <c r="M3006" s="19">
        <f t="shared" si="46"/>
        <v>27</v>
      </c>
      <c r="N3006" s="23">
        <f>MAX(0,1-M3006*CachTinhDiem!$B$25)</f>
        <v>0</v>
      </c>
      <c r="O3006" s="20">
        <f>ROUND((CachTinhDiem!$B$23*K3006+CachTinhDiem!$B$24*L3006)*N3006,1)</f>
        <v>0</v>
      </c>
      <c r="P3006" s="19" t="s">
        <v>3227</v>
      </c>
    </row>
    <row r="3007" spans="1:16" ht="15" customHeight="1" x14ac:dyDescent="0.35">
      <c r="A3007" s="18" t="s">
        <v>2446</v>
      </c>
      <c r="B3007" s="18" t="s">
        <v>3226</v>
      </c>
      <c r="C3007" s="18" t="s">
        <v>138</v>
      </c>
      <c r="D3007" s="19">
        <v>22</v>
      </c>
      <c r="E3007" s="19">
        <v>38</v>
      </c>
      <c r="F3007" s="19">
        <v>17</v>
      </c>
      <c r="G3007" s="19">
        <v>2</v>
      </c>
      <c r="H3007" s="19">
        <v>4</v>
      </c>
      <c r="I3007" s="19">
        <v>5</v>
      </c>
      <c r="J3007" s="19">
        <v>3</v>
      </c>
      <c r="K3007" s="20">
        <f>ROUND(1+(SUMPRODUCT(INDEX(CachTinhDiem!$B$8:$E$11,MATCH($B3007,CachTinhDiem!$A$8:$A$11,0),0),$G3007:$J3007)-1)*9/4,1)</f>
        <v>8.4</v>
      </c>
      <c r="L3007" s="20">
        <f>ROUND(1+(INDEX(CachTinhDiem!$B$15:$E$20,MATCH($C3007,CachTinhDiem!$A$15:$A$20,0),MATCH($B3007,CachTinhDiem!$B$14:$E$14,0))-1)*9/4,1)</f>
        <v>7.8</v>
      </c>
      <c r="M3007" s="19">
        <f t="shared" si="46"/>
        <v>5</v>
      </c>
      <c r="N3007" s="23">
        <f>MAX(0,1-M3007*CachTinhDiem!$B$25)</f>
        <v>0.5</v>
      </c>
      <c r="O3007" s="20">
        <f>ROUND((CachTinhDiem!$B$23*K3007+CachTinhDiem!$B$24*L3007)*N3007,1)</f>
        <v>4.0999999999999996</v>
      </c>
      <c r="P3007" s="19" t="s">
        <v>3227</v>
      </c>
    </row>
    <row r="3008" spans="1:16" ht="15" customHeight="1" x14ac:dyDescent="0.35">
      <c r="A3008" s="18" t="s">
        <v>3126</v>
      </c>
      <c r="B3008" s="18" t="s">
        <v>3226</v>
      </c>
      <c r="C3008" s="18" t="s">
        <v>138</v>
      </c>
      <c r="D3008" s="19">
        <v>20</v>
      </c>
      <c r="E3008" s="19">
        <v>40</v>
      </c>
      <c r="F3008" s="19">
        <v>20</v>
      </c>
      <c r="G3008" s="19">
        <v>2</v>
      </c>
      <c r="H3008" s="19">
        <v>4</v>
      </c>
      <c r="I3008" s="19">
        <v>5</v>
      </c>
      <c r="J3008" s="19">
        <v>2</v>
      </c>
      <c r="K3008" s="20">
        <f>ROUND(1+(SUMPRODUCT(INDEX(CachTinhDiem!$B$8:$E$11,MATCH($B3008,CachTinhDiem!$A$8:$A$11,0),0),$G3008:$J3008)-1)*9/4,1)</f>
        <v>8</v>
      </c>
      <c r="L3008" s="20">
        <f>ROUND(1+(INDEX(CachTinhDiem!$B$15:$E$20,MATCH($C3008,CachTinhDiem!$A$15:$A$20,0),MATCH($B3008,CachTinhDiem!$B$14:$E$14,0))-1)*9/4,1)</f>
        <v>7.8</v>
      </c>
      <c r="M3008" s="19">
        <f t="shared" si="46"/>
        <v>0</v>
      </c>
      <c r="N3008" s="23">
        <f>MAX(0,1-M3008*CachTinhDiem!$B$25)</f>
        <v>1</v>
      </c>
      <c r="O3008" s="20">
        <f>ROUND((CachTinhDiem!$B$23*K3008+CachTinhDiem!$B$24*L3008)*N3008,1)</f>
        <v>7.9</v>
      </c>
      <c r="P3008" s="19" t="s">
        <v>3227</v>
      </c>
    </row>
    <row r="3009" spans="1:16" ht="15" customHeight="1" x14ac:dyDescent="0.35">
      <c r="A3009" s="18" t="s">
        <v>1036</v>
      </c>
      <c r="B3009" s="18" t="s">
        <v>3229</v>
      </c>
      <c r="C3009" s="18" t="s">
        <v>103</v>
      </c>
      <c r="D3009" s="19">
        <v>25</v>
      </c>
      <c r="E3009" s="19">
        <v>40</v>
      </c>
      <c r="F3009" s="19">
        <v>5</v>
      </c>
      <c r="G3009" s="19">
        <v>1</v>
      </c>
      <c r="H3009" s="19">
        <v>5</v>
      </c>
      <c r="I3009" s="19">
        <v>1</v>
      </c>
      <c r="J3009" s="19">
        <v>3</v>
      </c>
      <c r="K3009" s="20">
        <f>ROUND(1+(SUMPRODUCT(INDEX(CachTinhDiem!$B$8:$E$11,MATCH($B3009,CachTinhDiem!$A$8:$A$11,0),0),$G3009:$J3009)-1)*9/4,1)</f>
        <v>5.0999999999999996</v>
      </c>
      <c r="L3009" s="20">
        <f>ROUND(1+(INDEX(CachTinhDiem!$B$15:$E$20,MATCH($C3009,CachTinhDiem!$A$15:$A$20,0),MATCH($B3009,CachTinhDiem!$B$14:$E$14,0))-1)*9/4,1)</f>
        <v>7.8</v>
      </c>
      <c r="M3009" s="19">
        <f t="shared" si="46"/>
        <v>20</v>
      </c>
      <c r="N3009" s="23">
        <f>MAX(0,1-M3009*CachTinhDiem!$B$25)</f>
        <v>0</v>
      </c>
      <c r="O3009" s="20">
        <f>ROUND((CachTinhDiem!$B$23*K3009+CachTinhDiem!$B$24*L3009)*N3009,1)</f>
        <v>0</v>
      </c>
      <c r="P3009" s="19" t="s">
        <v>3225</v>
      </c>
    </row>
    <row r="3010" spans="1:16" ht="15" customHeight="1" x14ac:dyDescent="0.35">
      <c r="A3010" s="18" t="s">
        <v>1998</v>
      </c>
      <c r="B3010" s="18" t="s">
        <v>3226</v>
      </c>
      <c r="C3010" s="18" t="s">
        <v>150</v>
      </c>
      <c r="D3010" s="19">
        <v>11</v>
      </c>
      <c r="E3010" s="19">
        <v>30</v>
      </c>
      <c r="F3010" s="19">
        <v>27</v>
      </c>
      <c r="G3010" s="19">
        <v>3</v>
      </c>
      <c r="H3010" s="19">
        <v>2</v>
      </c>
      <c r="I3010" s="19">
        <v>4</v>
      </c>
      <c r="J3010" s="19">
        <v>2</v>
      </c>
      <c r="K3010" s="20">
        <f>ROUND(1+(SUMPRODUCT(INDEX(CachTinhDiem!$B$8:$E$11,MATCH($B3010,CachTinhDiem!$A$8:$A$11,0),0),$G3010:$J3010)-1)*9/4,1)</f>
        <v>5.5</v>
      </c>
      <c r="L3010" s="20">
        <f>ROUND(1+(INDEX(CachTinhDiem!$B$15:$E$20,MATCH($C3010,CachTinhDiem!$A$15:$A$20,0),MATCH($B3010,CachTinhDiem!$B$14:$E$14,0))-1)*9/4,1)</f>
        <v>10</v>
      </c>
      <c r="M3010" s="19">
        <f t="shared" ref="M3010:M3073" si="47">MAX(0,$D3010-$F3010,$F3010-$E3010)</f>
        <v>0</v>
      </c>
      <c r="N3010" s="23">
        <f>MAX(0,1-M3010*CachTinhDiem!$B$25)</f>
        <v>1</v>
      </c>
      <c r="O3010" s="20">
        <f>ROUND((CachTinhDiem!$B$23*K3010+CachTinhDiem!$B$24*L3010)*N3010,1)</f>
        <v>6.9</v>
      </c>
      <c r="P3010" s="19" t="s">
        <v>3227</v>
      </c>
    </row>
    <row r="3011" spans="1:16" ht="15" customHeight="1" x14ac:dyDescent="0.35">
      <c r="A3011" s="18" t="s">
        <v>458</v>
      </c>
      <c r="B3011" s="18" t="s">
        <v>3228</v>
      </c>
      <c r="C3011" s="18" t="s">
        <v>103</v>
      </c>
      <c r="D3011" s="19">
        <v>19</v>
      </c>
      <c r="E3011" s="19">
        <v>39</v>
      </c>
      <c r="F3011" s="19">
        <v>8</v>
      </c>
      <c r="G3011" s="19">
        <v>2</v>
      </c>
      <c r="H3011" s="19">
        <v>4</v>
      </c>
      <c r="I3011" s="19">
        <v>3</v>
      </c>
      <c r="J3011" s="19">
        <v>3</v>
      </c>
      <c r="K3011" s="20">
        <f>ROUND(1+(SUMPRODUCT(INDEX(CachTinhDiem!$B$8:$E$11,MATCH($B3011,CachTinhDiem!$A$8:$A$11,0),0),$G3011:$J3011)-1)*9/4,1)</f>
        <v>6</v>
      </c>
      <c r="L3011" s="20">
        <f>ROUND(1+(INDEX(CachTinhDiem!$B$15:$E$20,MATCH($C3011,CachTinhDiem!$A$15:$A$20,0),MATCH($B3011,CachTinhDiem!$B$14:$E$14,0))-1)*9/4,1)</f>
        <v>10</v>
      </c>
      <c r="M3011" s="19">
        <f t="shared" si="47"/>
        <v>11</v>
      </c>
      <c r="N3011" s="23">
        <f>MAX(0,1-M3011*CachTinhDiem!$B$25)</f>
        <v>0</v>
      </c>
      <c r="O3011" s="20">
        <f>ROUND((CachTinhDiem!$B$23*K3011+CachTinhDiem!$B$24*L3011)*N3011,1)</f>
        <v>0</v>
      </c>
      <c r="P3011" s="19" t="s">
        <v>3227</v>
      </c>
    </row>
    <row r="3012" spans="1:16" ht="15" customHeight="1" x14ac:dyDescent="0.35">
      <c r="A3012" s="18" t="s">
        <v>1441</v>
      </c>
      <c r="B3012" s="18" t="s">
        <v>3226</v>
      </c>
      <c r="C3012" s="18" t="s">
        <v>90</v>
      </c>
      <c r="D3012" s="19">
        <v>6</v>
      </c>
      <c r="E3012" s="19">
        <v>21</v>
      </c>
      <c r="F3012" s="19">
        <v>18</v>
      </c>
      <c r="G3012" s="19">
        <v>4</v>
      </c>
      <c r="H3012" s="19">
        <v>2</v>
      </c>
      <c r="I3012" s="19">
        <v>3</v>
      </c>
      <c r="J3012" s="19">
        <v>2</v>
      </c>
      <c r="K3012" s="20">
        <f>ROUND(1+(SUMPRODUCT(INDEX(CachTinhDiem!$B$8:$E$11,MATCH($B3012,CachTinhDiem!$A$8:$A$11,0),0),$G3012:$J3012)-1)*9/4,1)</f>
        <v>4.4000000000000004</v>
      </c>
      <c r="L3012" s="20">
        <f>ROUND(1+(INDEX(CachTinhDiem!$B$15:$E$20,MATCH($C3012,CachTinhDiem!$A$15:$A$20,0),MATCH($B3012,CachTinhDiem!$B$14:$E$14,0))-1)*9/4,1)</f>
        <v>7.8</v>
      </c>
      <c r="M3012" s="19">
        <f t="shared" si="47"/>
        <v>0</v>
      </c>
      <c r="N3012" s="23">
        <f>MAX(0,1-M3012*CachTinhDiem!$B$25)</f>
        <v>1</v>
      </c>
      <c r="O3012" s="20">
        <f>ROUND((CachTinhDiem!$B$23*K3012+CachTinhDiem!$B$24*L3012)*N3012,1)</f>
        <v>5.4</v>
      </c>
      <c r="P3012" s="19" t="s">
        <v>3227</v>
      </c>
    </row>
    <row r="3013" spans="1:16" ht="15" customHeight="1" x14ac:dyDescent="0.35">
      <c r="A3013" s="18" t="s">
        <v>2060</v>
      </c>
      <c r="B3013" s="18" t="s">
        <v>3226</v>
      </c>
      <c r="C3013" s="18" t="s">
        <v>115</v>
      </c>
      <c r="D3013" s="19">
        <v>8</v>
      </c>
      <c r="E3013" s="19">
        <v>22</v>
      </c>
      <c r="F3013" s="19">
        <v>10</v>
      </c>
      <c r="G3013" s="19">
        <v>4</v>
      </c>
      <c r="H3013" s="19">
        <v>3</v>
      </c>
      <c r="I3013" s="19">
        <v>3</v>
      </c>
      <c r="J3013" s="19">
        <v>2</v>
      </c>
      <c r="K3013" s="20">
        <f>ROUND(1+(SUMPRODUCT(INDEX(CachTinhDiem!$B$8:$E$11,MATCH($B3013,CachTinhDiem!$A$8:$A$11,0),0),$G3013:$J3013)-1)*9/4,1)</f>
        <v>5.0999999999999996</v>
      </c>
      <c r="L3013" s="20">
        <f>ROUND(1+(INDEX(CachTinhDiem!$B$15:$E$20,MATCH($C3013,CachTinhDiem!$A$15:$A$20,0),MATCH($B3013,CachTinhDiem!$B$14:$E$14,0))-1)*9/4,1)</f>
        <v>10</v>
      </c>
      <c r="M3013" s="19">
        <f t="shared" si="47"/>
        <v>0</v>
      </c>
      <c r="N3013" s="23">
        <f>MAX(0,1-M3013*CachTinhDiem!$B$25)</f>
        <v>1</v>
      </c>
      <c r="O3013" s="20">
        <f>ROUND((CachTinhDiem!$B$23*K3013+CachTinhDiem!$B$24*L3013)*N3013,1)</f>
        <v>6.6</v>
      </c>
      <c r="P3013" s="19" t="s">
        <v>3227</v>
      </c>
    </row>
    <row r="3014" spans="1:16" ht="15" customHeight="1" x14ac:dyDescent="0.35">
      <c r="A3014" s="18" t="s">
        <v>2028</v>
      </c>
      <c r="B3014" s="18" t="s">
        <v>3228</v>
      </c>
      <c r="C3014" s="18" t="s">
        <v>115</v>
      </c>
      <c r="D3014" s="19">
        <v>9</v>
      </c>
      <c r="E3014" s="19">
        <v>23</v>
      </c>
      <c r="F3014" s="19">
        <v>29</v>
      </c>
      <c r="G3014" s="19">
        <v>3</v>
      </c>
      <c r="H3014" s="19">
        <v>3</v>
      </c>
      <c r="I3014" s="19">
        <v>2</v>
      </c>
      <c r="J3014" s="19">
        <v>2</v>
      </c>
      <c r="K3014" s="20">
        <f>ROUND(1+(SUMPRODUCT(INDEX(CachTinhDiem!$B$8:$E$11,MATCH($B3014,CachTinhDiem!$A$8:$A$11,0),0),$G3014:$J3014)-1)*9/4,1)</f>
        <v>3.7</v>
      </c>
      <c r="L3014" s="20">
        <f>ROUND(1+(INDEX(CachTinhDiem!$B$15:$E$20,MATCH($C3014,CachTinhDiem!$A$15:$A$20,0),MATCH($B3014,CachTinhDiem!$B$14:$E$14,0))-1)*9/4,1)</f>
        <v>5.5</v>
      </c>
      <c r="M3014" s="19">
        <f t="shared" si="47"/>
        <v>6</v>
      </c>
      <c r="N3014" s="23">
        <f>MAX(0,1-M3014*CachTinhDiem!$B$25)</f>
        <v>0.39999999999999991</v>
      </c>
      <c r="O3014" s="20">
        <f>ROUND((CachTinhDiem!$B$23*K3014+CachTinhDiem!$B$24*L3014)*N3014,1)</f>
        <v>1.7</v>
      </c>
      <c r="P3014" s="19" t="s">
        <v>3225</v>
      </c>
    </row>
    <row r="3015" spans="1:16" ht="15" customHeight="1" x14ac:dyDescent="0.35">
      <c r="A3015" s="18" t="s">
        <v>2378</v>
      </c>
      <c r="B3015" s="18" t="s">
        <v>3228</v>
      </c>
      <c r="C3015" s="18" t="s">
        <v>103</v>
      </c>
      <c r="D3015" s="19">
        <v>20</v>
      </c>
      <c r="E3015" s="19">
        <v>37</v>
      </c>
      <c r="F3015" s="19">
        <v>8</v>
      </c>
      <c r="G3015" s="19">
        <v>2</v>
      </c>
      <c r="H3015" s="19">
        <v>5</v>
      </c>
      <c r="I3015" s="19">
        <v>3</v>
      </c>
      <c r="J3015" s="19">
        <v>3</v>
      </c>
      <c r="K3015" s="20">
        <f>ROUND(1+(SUMPRODUCT(INDEX(CachTinhDiem!$B$8:$E$11,MATCH($B3015,CachTinhDiem!$A$8:$A$11,0),0),$G3015:$J3015)-1)*9/4,1)</f>
        <v>6.4</v>
      </c>
      <c r="L3015" s="20">
        <f>ROUND(1+(INDEX(CachTinhDiem!$B$15:$E$20,MATCH($C3015,CachTinhDiem!$A$15:$A$20,0),MATCH($B3015,CachTinhDiem!$B$14:$E$14,0))-1)*9/4,1)</f>
        <v>10</v>
      </c>
      <c r="M3015" s="19">
        <f t="shared" si="47"/>
        <v>12</v>
      </c>
      <c r="N3015" s="23">
        <f>MAX(0,1-M3015*CachTinhDiem!$B$25)</f>
        <v>0</v>
      </c>
      <c r="O3015" s="20">
        <f>ROUND((CachTinhDiem!$B$23*K3015+CachTinhDiem!$B$24*L3015)*N3015,1)</f>
        <v>0</v>
      </c>
      <c r="P3015" s="19" t="s">
        <v>3227</v>
      </c>
    </row>
    <row r="3016" spans="1:16" ht="15" customHeight="1" x14ac:dyDescent="0.35">
      <c r="A3016" s="18" t="s">
        <v>978</v>
      </c>
      <c r="B3016" s="18" t="s">
        <v>3229</v>
      </c>
      <c r="C3016" s="18" t="s">
        <v>103</v>
      </c>
      <c r="D3016" s="19">
        <v>6</v>
      </c>
      <c r="E3016" s="19">
        <v>19</v>
      </c>
      <c r="F3016" s="19">
        <v>8</v>
      </c>
      <c r="G3016" s="19">
        <v>4</v>
      </c>
      <c r="H3016" s="19">
        <v>2</v>
      </c>
      <c r="I3016" s="19">
        <v>2</v>
      </c>
      <c r="J3016" s="19">
        <v>3</v>
      </c>
      <c r="K3016" s="20">
        <f>ROUND(1+(SUMPRODUCT(INDEX(CachTinhDiem!$B$8:$E$11,MATCH($B3016,CachTinhDiem!$A$8:$A$11,0),0),$G3016:$J3016)-1)*9/4,1)</f>
        <v>4.4000000000000004</v>
      </c>
      <c r="L3016" s="20">
        <f>ROUND(1+(INDEX(CachTinhDiem!$B$15:$E$20,MATCH($C3016,CachTinhDiem!$A$15:$A$20,0),MATCH($B3016,CachTinhDiem!$B$14:$E$14,0))-1)*9/4,1)</f>
        <v>7.8</v>
      </c>
      <c r="M3016" s="19">
        <f t="shared" si="47"/>
        <v>0</v>
      </c>
      <c r="N3016" s="23">
        <f>MAX(0,1-M3016*CachTinhDiem!$B$25)</f>
        <v>1</v>
      </c>
      <c r="O3016" s="20">
        <f>ROUND((CachTinhDiem!$B$23*K3016+CachTinhDiem!$B$24*L3016)*N3016,1)</f>
        <v>5.4</v>
      </c>
      <c r="P3016" s="19" t="s">
        <v>3227</v>
      </c>
    </row>
    <row r="3017" spans="1:16" ht="15" customHeight="1" x14ac:dyDescent="0.35">
      <c r="A3017" s="18" t="s">
        <v>2402</v>
      </c>
      <c r="B3017" s="18" t="s">
        <v>3224</v>
      </c>
      <c r="C3017" s="18" t="s">
        <v>150</v>
      </c>
      <c r="D3017" s="19">
        <v>25</v>
      </c>
      <c r="E3017" s="19">
        <v>40</v>
      </c>
      <c r="F3017" s="19">
        <v>26</v>
      </c>
      <c r="G3017" s="19">
        <v>1</v>
      </c>
      <c r="H3017" s="19">
        <v>5</v>
      </c>
      <c r="I3017" s="19">
        <v>2</v>
      </c>
      <c r="J3017" s="19">
        <v>2</v>
      </c>
      <c r="K3017" s="20">
        <f>ROUND(1+(SUMPRODUCT(INDEX(CachTinhDiem!$B$8:$E$11,MATCH($B3017,CachTinhDiem!$A$8:$A$11,0),0),$G3017:$J3017)-1)*9/4,1)</f>
        <v>4.2</v>
      </c>
      <c r="L3017" s="20">
        <f>ROUND(1+(INDEX(CachTinhDiem!$B$15:$E$20,MATCH($C3017,CachTinhDiem!$A$15:$A$20,0),MATCH($B3017,CachTinhDiem!$B$14:$E$14,0))-1)*9/4,1)</f>
        <v>3.3</v>
      </c>
      <c r="M3017" s="19">
        <f t="shared" si="47"/>
        <v>0</v>
      </c>
      <c r="N3017" s="23">
        <f>MAX(0,1-M3017*CachTinhDiem!$B$25)</f>
        <v>1</v>
      </c>
      <c r="O3017" s="20">
        <f>ROUND((CachTinhDiem!$B$23*K3017+CachTinhDiem!$B$24*L3017)*N3017,1)</f>
        <v>3.9</v>
      </c>
      <c r="P3017" s="19" t="s">
        <v>3227</v>
      </c>
    </row>
    <row r="3018" spans="1:16" ht="15" customHeight="1" x14ac:dyDescent="0.35">
      <c r="A3018" s="18" t="s">
        <v>1086</v>
      </c>
      <c r="B3018" s="18" t="s">
        <v>3229</v>
      </c>
      <c r="C3018" s="18" t="s">
        <v>103</v>
      </c>
      <c r="D3018" s="19">
        <v>5</v>
      </c>
      <c r="E3018" s="19">
        <v>11</v>
      </c>
      <c r="F3018" s="19">
        <v>26</v>
      </c>
      <c r="G3018" s="19">
        <v>5</v>
      </c>
      <c r="H3018" s="19">
        <v>1</v>
      </c>
      <c r="I3018" s="19">
        <v>1</v>
      </c>
      <c r="J3018" s="19">
        <v>5</v>
      </c>
      <c r="K3018" s="20">
        <f>ROUND(1+(SUMPRODUCT(INDEX(CachTinhDiem!$B$8:$E$11,MATCH($B3018,CachTinhDiem!$A$8:$A$11,0),0),$G3018:$J3018)-1)*9/4,1)</f>
        <v>4.5999999999999996</v>
      </c>
      <c r="L3018" s="20">
        <f>ROUND(1+(INDEX(CachTinhDiem!$B$15:$E$20,MATCH($C3018,CachTinhDiem!$A$15:$A$20,0),MATCH($B3018,CachTinhDiem!$B$14:$E$14,0))-1)*9/4,1)</f>
        <v>7.8</v>
      </c>
      <c r="M3018" s="19">
        <f t="shared" si="47"/>
        <v>15</v>
      </c>
      <c r="N3018" s="23">
        <f>MAX(0,1-M3018*CachTinhDiem!$B$25)</f>
        <v>0</v>
      </c>
      <c r="O3018" s="20">
        <f>ROUND((CachTinhDiem!$B$23*K3018+CachTinhDiem!$B$24*L3018)*N3018,1)</f>
        <v>0</v>
      </c>
      <c r="P3018" s="19" t="s">
        <v>3227</v>
      </c>
    </row>
    <row r="3019" spans="1:16" ht="15" customHeight="1" x14ac:dyDescent="0.35">
      <c r="A3019" s="18" t="s">
        <v>1547</v>
      </c>
      <c r="B3019" s="18" t="s">
        <v>3224</v>
      </c>
      <c r="C3019" s="18" t="s">
        <v>115</v>
      </c>
      <c r="D3019" s="19">
        <v>11</v>
      </c>
      <c r="E3019" s="19">
        <v>33</v>
      </c>
      <c r="F3019" s="19">
        <v>8</v>
      </c>
      <c r="G3019" s="19">
        <v>2</v>
      </c>
      <c r="H3019" s="19">
        <v>3</v>
      </c>
      <c r="I3019" s="19">
        <v>4</v>
      </c>
      <c r="J3019" s="19">
        <v>2</v>
      </c>
      <c r="K3019" s="20">
        <f>ROUND(1+(SUMPRODUCT(INDEX(CachTinhDiem!$B$8:$E$11,MATCH($B3019,CachTinhDiem!$A$8:$A$11,0),0),$G3019:$J3019)-1)*9/4,1)</f>
        <v>6</v>
      </c>
      <c r="L3019" s="20">
        <f>ROUND(1+(INDEX(CachTinhDiem!$B$15:$E$20,MATCH($C3019,CachTinhDiem!$A$15:$A$20,0),MATCH($B3019,CachTinhDiem!$B$14:$E$14,0))-1)*9/4,1)</f>
        <v>7.8</v>
      </c>
      <c r="M3019" s="19">
        <f t="shared" si="47"/>
        <v>3</v>
      </c>
      <c r="N3019" s="23">
        <f>MAX(0,1-M3019*CachTinhDiem!$B$25)</f>
        <v>0.7</v>
      </c>
      <c r="O3019" s="20">
        <f>ROUND((CachTinhDiem!$B$23*K3019+CachTinhDiem!$B$24*L3019)*N3019,1)</f>
        <v>4.5999999999999996</v>
      </c>
      <c r="P3019" s="19" t="s">
        <v>3227</v>
      </c>
    </row>
    <row r="3020" spans="1:16" ht="15" customHeight="1" x14ac:dyDescent="0.35">
      <c r="A3020" s="18" t="s">
        <v>306</v>
      </c>
      <c r="B3020" s="18" t="s">
        <v>3226</v>
      </c>
      <c r="C3020" s="18" t="s">
        <v>115</v>
      </c>
      <c r="D3020" s="19">
        <v>5</v>
      </c>
      <c r="E3020" s="19">
        <v>13</v>
      </c>
      <c r="F3020" s="19">
        <v>40</v>
      </c>
      <c r="G3020" s="19">
        <v>4</v>
      </c>
      <c r="H3020" s="19">
        <v>2</v>
      </c>
      <c r="I3020" s="19">
        <v>3</v>
      </c>
      <c r="J3020" s="19">
        <v>4</v>
      </c>
      <c r="K3020" s="20">
        <f>ROUND(1+(SUMPRODUCT(INDEX(CachTinhDiem!$B$8:$E$11,MATCH($B3020,CachTinhDiem!$A$8:$A$11,0),0),$G3020:$J3020)-1)*9/4,1)</f>
        <v>5.3</v>
      </c>
      <c r="L3020" s="20">
        <f>ROUND(1+(INDEX(CachTinhDiem!$B$15:$E$20,MATCH($C3020,CachTinhDiem!$A$15:$A$20,0),MATCH($B3020,CachTinhDiem!$B$14:$E$14,0))-1)*9/4,1)</f>
        <v>10</v>
      </c>
      <c r="M3020" s="19">
        <f t="shared" si="47"/>
        <v>27</v>
      </c>
      <c r="N3020" s="23">
        <f>MAX(0,1-M3020*CachTinhDiem!$B$25)</f>
        <v>0</v>
      </c>
      <c r="O3020" s="20">
        <f>ROUND((CachTinhDiem!$B$23*K3020+CachTinhDiem!$B$24*L3020)*N3020,1)</f>
        <v>0</v>
      </c>
      <c r="P3020" s="19" t="s">
        <v>3227</v>
      </c>
    </row>
    <row r="3021" spans="1:16" ht="15" customHeight="1" x14ac:dyDescent="0.35">
      <c r="A3021" s="18" t="s">
        <v>680</v>
      </c>
      <c r="B3021" s="18" t="s">
        <v>3229</v>
      </c>
      <c r="C3021" s="18" t="s">
        <v>110</v>
      </c>
      <c r="D3021" s="19">
        <v>19</v>
      </c>
      <c r="E3021" s="19">
        <v>33</v>
      </c>
      <c r="F3021" s="19">
        <v>14</v>
      </c>
      <c r="G3021" s="19">
        <v>2</v>
      </c>
      <c r="H3021" s="19">
        <v>4</v>
      </c>
      <c r="I3021" s="19">
        <v>2</v>
      </c>
      <c r="J3021" s="19">
        <v>5</v>
      </c>
      <c r="K3021" s="20">
        <f>ROUND(1+(SUMPRODUCT(INDEX(CachTinhDiem!$B$8:$E$11,MATCH($B3021,CachTinhDiem!$A$8:$A$11,0),0),$G3021:$J3021)-1)*9/4,1)</f>
        <v>6.6</v>
      </c>
      <c r="L3021" s="20">
        <f>ROUND(1+(INDEX(CachTinhDiem!$B$15:$E$20,MATCH($C3021,CachTinhDiem!$A$15:$A$20,0),MATCH($B3021,CachTinhDiem!$B$14:$E$14,0))-1)*9/4,1)</f>
        <v>7.8</v>
      </c>
      <c r="M3021" s="19">
        <f t="shared" si="47"/>
        <v>5</v>
      </c>
      <c r="N3021" s="23">
        <f>MAX(0,1-M3021*CachTinhDiem!$B$25)</f>
        <v>0.5</v>
      </c>
      <c r="O3021" s="20">
        <f>ROUND((CachTinhDiem!$B$23*K3021+CachTinhDiem!$B$24*L3021)*N3021,1)</f>
        <v>3.5</v>
      </c>
      <c r="P3021" s="19" t="s">
        <v>3227</v>
      </c>
    </row>
    <row r="3022" spans="1:16" ht="15" customHeight="1" x14ac:dyDescent="0.35">
      <c r="A3022" s="18" t="s">
        <v>2131</v>
      </c>
      <c r="B3022" s="18" t="s">
        <v>3226</v>
      </c>
      <c r="C3022" s="18" t="s">
        <v>90</v>
      </c>
      <c r="D3022" s="19">
        <v>18</v>
      </c>
      <c r="E3022" s="19">
        <v>37</v>
      </c>
      <c r="F3022" s="19">
        <v>27</v>
      </c>
      <c r="G3022" s="19">
        <v>2</v>
      </c>
      <c r="H3022" s="19">
        <v>3</v>
      </c>
      <c r="I3022" s="19">
        <v>3</v>
      </c>
      <c r="J3022" s="19">
        <v>2</v>
      </c>
      <c r="K3022" s="20">
        <f>ROUND(1+(SUMPRODUCT(INDEX(CachTinhDiem!$B$8:$E$11,MATCH($B3022,CachTinhDiem!$A$8:$A$11,0),0),$G3022:$J3022)-1)*9/4,1)</f>
        <v>5.0999999999999996</v>
      </c>
      <c r="L3022" s="20">
        <f>ROUND(1+(INDEX(CachTinhDiem!$B$15:$E$20,MATCH($C3022,CachTinhDiem!$A$15:$A$20,0),MATCH($B3022,CachTinhDiem!$B$14:$E$14,0))-1)*9/4,1)</f>
        <v>7.8</v>
      </c>
      <c r="M3022" s="19">
        <f t="shared" si="47"/>
        <v>0</v>
      </c>
      <c r="N3022" s="23">
        <f>MAX(0,1-M3022*CachTinhDiem!$B$25)</f>
        <v>1</v>
      </c>
      <c r="O3022" s="20">
        <f>ROUND((CachTinhDiem!$B$23*K3022+CachTinhDiem!$B$24*L3022)*N3022,1)</f>
        <v>5.9</v>
      </c>
      <c r="P3022" s="19" t="s">
        <v>3225</v>
      </c>
    </row>
    <row r="3023" spans="1:16" ht="15" customHeight="1" x14ac:dyDescent="0.35">
      <c r="A3023" s="18" t="s">
        <v>731</v>
      </c>
      <c r="B3023" s="18" t="s">
        <v>3228</v>
      </c>
      <c r="C3023" s="18" t="s">
        <v>138</v>
      </c>
      <c r="D3023" s="19">
        <v>5</v>
      </c>
      <c r="E3023" s="19">
        <v>11</v>
      </c>
      <c r="F3023" s="19">
        <v>27</v>
      </c>
      <c r="G3023" s="19">
        <v>5</v>
      </c>
      <c r="H3023" s="19">
        <v>2</v>
      </c>
      <c r="I3023" s="19">
        <v>3</v>
      </c>
      <c r="J3023" s="19">
        <v>3</v>
      </c>
      <c r="K3023" s="20">
        <f>ROUND(1+(SUMPRODUCT(INDEX(CachTinhDiem!$B$8:$E$11,MATCH($B3023,CachTinhDiem!$A$8:$A$11,0),0),$G3023:$J3023)-1)*9/4,1)</f>
        <v>5.0999999999999996</v>
      </c>
      <c r="L3023" s="20">
        <f>ROUND(1+(INDEX(CachTinhDiem!$B$15:$E$20,MATCH($C3023,CachTinhDiem!$A$15:$A$20,0),MATCH($B3023,CachTinhDiem!$B$14:$E$14,0))-1)*9/4,1)</f>
        <v>1</v>
      </c>
      <c r="M3023" s="19">
        <f t="shared" si="47"/>
        <v>16</v>
      </c>
      <c r="N3023" s="23">
        <f>MAX(0,1-M3023*CachTinhDiem!$B$25)</f>
        <v>0</v>
      </c>
      <c r="O3023" s="20">
        <f>ROUND((CachTinhDiem!$B$23*K3023+CachTinhDiem!$B$24*L3023)*N3023,1)</f>
        <v>0</v>
      </c>
      <c r="P3023" s="19" t="s">
        <v>3227</v>
      </c>
    </row>
    <row r="3024" spans="1:16" ht="15" customHeight="1" x14ac:dyDescent="0.35">
      <c r="A3024" s="18" t="s">
        <v>862</v>
      </c>
      <c r="B3024" s="18" t="s">
        <v>3226</v>
      </c>
      <c r="C3024" s="18" t="s">
        <v>110</v>
      </c>
      <c r="D3024" s="19">
        <v>5</v>
      </c>
      <c r="E3024" s="19">
        <v>14</v>
      </c>
      <c r="F3024" s="19">
        <v>19</v>
      </c>
      <c r="G3024" s="19">
        <v>5</v>
      </c>
      <c r="H3024" s="19">
        <v>1</v>
      </c>
      <c r="I3024" s="19">
        <v>1</v>
      </c>
      <c r="J3024" s="19">
        <v>4</v>
      </c>
      <c r="K3024" s="20">
        <f>ROUND(1+(SUMPRODUCT(INDEX(CachTinhDiem!$B$8:$E$11,MATCH($B3024,CachTinhDiem!$A$8:$A$11,0),0),$G3024:$J3024)-1)*9/4,1)</f>
        <v>2.4</v>
      </c>
      <c r="L3024" s="20">
        <f>ROUND(1+(INDEX(CachTinhDiem!$B$15:$E$20,MATCH($C3024,CachTinhDiem!$A$15:$A$20,0),MATCH($B3024,CachTinhDiem!$B$14:$E$14,0))-1)*9/4,1)</f>
        <v>5.5</v>
      </c>
      <c r="M3024" s="19">
        <f t="shared" si="47"/>
        <v>5</v>
      </c>
      <c r="N3024" s="23">
        <f>MAX(0,1-M3024*CachTinhDiem!$B$25)</f>
        <v>0.5</v>
      </c>
      <c r="O3024" s="20">
        <f>ROUND((CachTinhDiem!$B$23*K3024+CachTinhDiem!$B$24*L3024)*N3024,1)</f>
        <v>1.7</v>
      </c>
      <c r="P3024" s="19" t="s">
        <v>3227</v>
      </c>
    </row>
    <row r="3025" spans="1:16" ht="15" customHeight="1" x14ac:dyDescent="0.35">
      <c r="A3025" s="18" t="s">
        <v>3204</v>
      </c>
      <c r="B3025" s="18" t="s">
        <v>3228</v>
      </c>
      <c r="C3025" s="18" t="s">
        <v>90</v>
      </c>
      <c r="D3025" s="19">
        <v>24</v>
      </c>
      <c r="E3025" s="19">
        <v>40</v>
      </c>
      <c r="F3025" s="19">
        <v>9</v>
      </c>
      <c r="G3025" s="19">
        <v>1</v>
      </c>
      <c r="H3025" s="19">
        <v>3</v>
      </c>
      <c r="I3025" s="19">
        <v>4</v>
      </c>
      <c r="J3025" s="19">
        <v>3</v>
      </c>
      <c r="K3025" s="20">
        <f>ROUND(1+(SUMPRODUCT(INDEX(CachTinhDiem!$B$8:$E$11,MATCH($B3025,CachTinhDiem!$A$8:$A$11,0),0),$G3025:$J3025)-1)*9/4,1)</f>
        <v>6</v>
      </c>
      <c r="L3025" s="20">
        <f>ROUND(1+(INDEX(CachTinhDiem!$B$15:$E$20,MATCH($C3025,CachTinhDiem!$A$15:$A$20,0),MATCH($B3025,CachTinhDiem!$B$14:$E$14,0))-1)*9/4,1)</f>
        <v>3.3</v>
      </c>
      <c r="M3025" s="19">
        <f t="shared" si="47"/>
        <v>15</v>
      </c>
      <c r="N3025" s="23">
        <f>MAX(0,1-M3025*CachTinhDiem!$B$25)</f>
        <v>0</v>
      </c>
      <c r="O3025" s="20">
        <f>ROUND((CachTinhDiem!$B$23*K3025+CachTinhDiem!$B$24*L3025)*N3025,1)</f>
        <v>0</v>
      </c>
      <c r="P3025" s="19" t="s">
        <v>3225</v>
      </c>
    </row>
    <row r="3026" spans="1:16" ht="15" customHeight="1" x14ac:dyDescent="0.35">
      <c r="A3026" s="18" t="s">
        <v>658</v>
      </c>
      <c r="B3026" s="18" t="s">
        <v>3224</v>
      </c>
      <c r="C3026" s="18" t="s">
        <v>103</v>
      </c>
      <c r="D3026" s="19">
        <v>19</v>
      </c>
      <c r="E3026" s="19">
        <v>34</v>
      </c>
      <c r="F3026" s="19">
        <v>36</v>
      </c>
      <c r="G3026" s="19">
        <v>2</v>
      </c>
      <c r="H3026" s="19">
        <v>4</v>
      </c>
      <c r="I3026" s="19">
        <v>2</v>
      </c>
      <c r="J3026" s="19">
        <v>5</v>
      </c>
      <c r="K3026" s="20">
        <f>ROUND(1+(SUMPRODUCT(INDEX(CachTinhDiem!$B$8:$E$11,MATCH($B3026,CachTinhDiem!$A$8:$A$11,0),0),$G3026:$J3026)-1)*9/4,1)</f>
        <v>4.8</v>
      </c>
      <c r="L3026" s="20">
        <f>ROUND(1+(INDEX(CachTinhDiem!$B$15:$E$20,MATCH($C3026,CachTinhDiem!$A$15:$A$20,0),MATCH($B3026,CachTinhDiem!$B$14:$E$14,0))-1)*9/4,1)</f>
        <v>3.3</v>
      </c>
      <c r="M3026" s="19">
        <f t="shared" si="47"/>
        <v>2</v>
      </c>
      <c r="N3026" s="23">
        <f>MAX(0,1-M3026*CachTinhDiem!$B$25)</f>
        <v>0.8</v>
      </c>
      <c r="O3026" s="20">
        <f>ROUND((CachTinhDiem!$B$23*K3026+CachTinhDiem!$B$24*L3026)*N3026,1)</f>
        <v>3.5</v>
      </c>
      <c r="P3026" s="19" t="s">
        <v>3227</v>
      </c>
    </row>
    <row r="3027" spans="1:16" ht="15" customHeight="1" x14ac:dyDescent="0.35">
      <c r="A3027" s="18" t="s">
        <v>2992</v>
      </c>
      <c r="B3027" s="18" t="s">
        <v>3228</v>
      </c>
      <c r="C3027" s="18" t="s">
        <v>110</v>
      </c>
      <c r="D3027" s="19">
        <v>17</v>
      </c>
      <c r="E3027" s="19">
        <v>38</v>
      </c>
      <c r="F3027" s="19">
        <v>30</v>
      </c>
      <c r="G3027" s="19">
        <v>2</v>
      </c>
      <c r="H3027" s="19">
        <v>3</v>
      </c>
      <c r="I3027" s="19">
        <v>4</v>
      </c>
      <c r="J3027" s="19">
        <v>3</v>
      </c>
      <c r="K3027" s="20">
        <f>ROUND(1+(SUMPRODUCT(INDEX(CachTinhDiem!$B$8:$E$11,MATCH($B3027,CachTinhDiem!$A$8:$A$11,0),0),$G3027:$J3027)-1)*9/4,1)</f>
        <v>6</v>
      </c>
      <c r="L3027" s="20">
        <f>ROUND(1+(INDEX(CachTinhDiem!$B$15:$E$20,MATCH($C3027,CachTinhDiem!$A$15:$A$20,0),MATCH($B3027,CachTinhDiem!$B$14:$E$14,0))-1)*9/4,1)</f>
        <v>7.8</v>
      </c>
      <c r="M3027" s="19">
        <f t="shared" si="47"/>
        <v>0</v>
      </c>
      <c r="N3027" s="23">
        <f>MAX(0,1-M3027*CachTinhDiem!$B$25)</f>
        <v>1</v>
      </c>
      <c r="O3027" s="20">
        <f>ROUND((CachTinhDiem!$B$23*K3027+CachTinhDiem!$B$24*L3027)*N3027,1)</f>
        <v>6.5</v>
      </c>
      <c r="P3027" s="19" t="s">
        <v>3227</v>
      </c>
    </row>
    <row r="3028" spans="1:16" ht="15" customHeight="1" x14ac:dyDescent="0.35">
      <c r="A3028" s="18" t="s">
        <v>692</v>
      </c>
      <c r="B3028" s="18" t="s">
        <v>3226</v>
      </c>
      <c r="C3028" s="18" t="s">
        <v>103</v>
      </c>
      <c r="D3028" s="19">
        <v>6</v>
      </c>
      <c r="E3028" s="19">
        <v>17</v>
      </c>
      <c r="F3028" s="19">
        <v>27</v>
      </c>
      <c r="G3028" s="19">
        <v>4</v>
      </c>
      <c r="H3028" s="19">
        <v>2</v>
      </c>
      <c r="I3028" s="19">
        <v>2</v>
      </c>
      <c r="J3028" s="19">
        <v>2</v>
      </c>
      <c r="K3028" s="20">
        <f>ROUND(1+(SUMPRODUCT(INDEX(CachTinhDiem!$B$8:$E$11,MATCH($B3028,CachTinhDiem!$A$8:$A$11,0),0),$G3028:$J3028)-1)*9/4,1)</f>
        <v>3.3</v>
      </c>
      <c r="L3028" s="20">
        <f>ROUND(1+(INDEX(CachTinhDiem!$B$15:$E$20,MATCH($C3028,CachTinhDiem!$A$15:$A$20,0),MATCH($B3028,CachTinhDiem!$B$14:$E$14,0))-1)*9/4,1)</f>
        <v>3.3</v>
      </c>
      <c r="M3028" s="19">
        <f t="shared" si="47"/>
        <v>10</v>
      </c>
      <c r="N3028" s="23">
        <f>MAX(0,1-M3028*CachTinhDiem!$B$25)</f>
        <v>0</v>
      </c>
      <c r="O3028" s="20">
        <f>ROUND((CachTinhDiem!$B$23*K3028+CachTinhDiem!$B$24*L3028)*N3028,1)</f>
        <v>0</v>
      </c>
      <c r="P3028" s="19" t="s">
        <v>3227</v>
      </c>
    </row>
    <row r="3029" spans="1:16" ht="15" customHeight="1" x14ac:dyDescent="0.35">
      <c r="A3029" s="18" t="s">
        <v>1830</v>
      </c>
      <c r="B3029" s="18" t="s">
        <v>3224</v>
      </c>
      <c r="C3029" s="18" t="s">
        <v>150</v>
      </c>
      <c r="D3029" s="19">
        <v>5</v>
      </c>
      <c r="E3029" s="19">
        <v>21</v>
      </c>
      <c r="F3029" s="19">
        <v>10</v>
      </c>
      <c r="G3029" s="19">
        <v>4</v>
      </c>
      <c r="H3029" s="19">
        <v>1</v>
      </c>
      <c r="I3029" s="19">
        <v>3</v>
      </c>
      <c r="J3029" s="19">
        <v>3</v>
      </c>
      <c r="K3029" s="20">
        <f>ROUND(1+(SUMPRODUCT(INDEX(CachTinhDiem!$B$8:$E$11,MATCH($B3029,CachTinhDiem!$A$8:$A$11,0),0),$G3029:$J3029)-1)*9/4,1)</f>
        <v>5.0999999999999996</v>
      </c>
      <c r="L3029" s="20">
        <f>ROUND(1+(INDEX(CachTinhDiem!$B$15:$E$20,MATCH($C3029,CachTinhDiem!$A$15:$A$20,0),MATCH($B3029,CachTinhDiem!$B$14:$E$14,0))-1)*9/4,1)</f>
        <v>3.3</v>
      </c>
      <c r="M3029" s="19">
        <f t="shared" si="47"/>
        <v>0</v>
      </c>
      <c r="N3029" s="23">
        <f>MAX(0,1-M3029*CachTinhDiem!$B$25)</f>
        <v>1</v>
      </c>
      <c r="O3029" s="20">
        <f>ROUND((CachTinhDiem!$B$23*K3029+CachTinhDiem!$B$24*L3029)*N3029,1)</f>
        <v>4.5999999999999996</v>
      </c>
      <c r="P3029" s="19" t="s">
        <v>3227</v>
      </c>
    </row>
    <row r="3030" spans="1:16" ht="15" customHeight="1" x14ac:dyDescent="0.35">
      <c r="A3030" s="18" t="s">
        <v>1179</v>
      </c>
      <c r="B3030" s="18" t="s">
        <v>3226</v>
      </c>
      <c r="C3030" s="18" t="s">
        <v>90</v>
      </c>
      <c r="D3030" s="19">
        <v>10</v>
      </c>
      <c r="E3030" s="19">
        <v>25</v>
      </c>
      <c r="F3030" s="19">
        <v>25</v>
      </c>
      <c r="G3030" s="19">
        <v>2</v>
      </c>
      <c r="H3030" s="19">
        <v>4</v>
      </c>
      <c r="I3030" s="19">
        <v>2</v>
      </c>
      <c r="J3030" s="19">
        <v>3</v>
      </c>
      <c r="K3030" s="20">
        <f>ROUND(1+(SUMPRODUCT(INDEX(CachTinhDiem!$B$8:$E$11,MATCH($B3030,CachTinhDiem!$A$8:$A$11,0),0),$G3030:$J3030)-1)*9/4,1)</f>
        <v>5.0999999999999996</v>
      </c>
      <c r="L3030" s="20">
        <f>ROUND(1+(INDEX(CachTinhDiem!$B$15:$E$20,MATCH($C3030,CachTinhDiem!$A$15:$A$20,0),MATCH($B3030,CachTinhDiem!$B$14:$E$14,0))-1)*9/4,1)</f>
        <v>7.8</v>
      </c>
      <c r="M3030" s="19">
        <f t="shared" si="47"/>
        <v>0</v>
      </c>
      <c r="N3030" s="23">
        <f>MAX(0,1-M3030*CachTinhDiem!$B$25)</f>
        <v>1</v>
      </c>
      <c r="O3030" s="20">
        <f>ROUND((CachTinhDiem!$B$23*K3030+CachTinhDiem!$B$24*L3030)*N3030,1)</f>
        <v>5.9</v>
      </c>
      <c r="P3030" s="19" t="s">
        <v>3227</v>
      </c>
    </row>
    <row r="3031" spans="1:16" ht="15" customHeight="1" x14ac:dyDescent="0.35">
      <c r="A3031" s="18" t="s">
        <v>438</v>
      </c>
      <c r="B3031" s="18" t="s">
        <v>3229</v>
      </c>
      <c r="C3031" s="18" t="s">
        <v>138</v>
      </c>
      <c r="D3031" s="19">
        <v>22</v>
      </c>
      <c r="E3031" s="19">
        <v>40</v>
      </c>
      <c r="F3031" s="19">
        <v>17</v>
      </c>
      <c r="G3031" s="19">
        <v>1</v>
      </c>
      <c r="H3031" s="19">
        <v>5</v>
      </c>
      <c r="I3031" s="19">
        <v>4</v>
      </c>
      <c r="J3031" s="19">
        <v>2</v>
      </c>
      <c r="K3031" s="20">
        <f>ROUND(1+(SUMPRODUCT(INDEX(CachTinhDiem!$B$8:$E$11,MATCH($B3031,CachTinhDiem!$A$8:$A$11,0),0),$G3031:$J3031)-1)*9/4,1)</f>
        <v>6.4</v>
      </c>
      <c r="L3031" s="20">
        <f>ROUND(1+(INDEX(CachTinhDiem!$B$15:$E$20,MATCH($C3031,CachTinhDiem!$A$15:$A$20,0),MATCH($B3031,CachTinhDiem!$B$14:$E$14,0))-1)*9/4,1)</f>
        <v>7.8</v>
      </c>
      <c r="M3031" s="19">
        <f t="shared" si="47"/>
        <v>5</v>
      </c>
      <c r="N3031" s="23">
        <f>MAX(0,1-M3031*CachTinhDiem!$B$25)</f>
        <v>0.5</v>
      </c>
      <c r="O3031" s="20">
        <f>ROUND((CachTinhDiem!$B$23*K3031+CachTinhDiem!$B$24*L3031)*N3031,1)</f>
        <v>3.4</v>
      </c>
      <c r="P3031" s="19" t="s">
        <v>3225</v>
      </c>
    </row>
    <row r="3032" spans="1:16" ht="15" customHeight="1" x14ac:dyDescent="0.35">
      <c r="A3032" s="18" t="s">
        <v>2839</v>
      </c>
      <c r="B3032" s="18" t="s">
        <v>3228</v>
      </c>
      <c r="C3032" s="18" t="s">
        <v>138</v>
      </c>
      <c r="D3032" s="19">
        <v>5</v>
      </c>
      <c r="E3032" s="19">
        <v>32</v>
      </c>
      <c r="F3032" s="19">
        <v>21</v>
      </c>
      <c r="G3032" s="19">
        <v>4</v>
      </c>
      <c r="H3032" s="19">
        <v>3</v>
      </c>
      <c r="I3032" s="19">
        <v>5</v>
      </c>
      <c r="J3032" s="19">
        <v>2</v>
      </c>
      <c r="K3032" s="20">
        <f>ROUND(1+(SUMPRODUCT(INDEX(CachTinhDiem!$B$8:$E$11,MATCH($B3032,CachTinhDiem!$A$8:$A$11,0),0),$G3032:$J3032)-1)*9/4,1)</f>
        <v>5.0999999999999996</v>
      </c>
      <c r="L3032" s="20">
        <f>ROUND(1+(INDEX(CachTinhDiem!$B$15:$E$20,MATCH($C3032,CachTinhDiem!$A$15:$A$20,0),MATCH($B3032,CachTinhDiem!$B$14:$E$14,0))-1)*9/4,1)</f>
        <v>1</v>
      </c>
      <c r="M3032" s="19">
        <f t="shared" si="47"/>
        <v>0</v>
      </c>
      <c r="N3032" s="23">
        <f>MAX(0,1-M3032*CachTinhDiem!$B$25)</f>
        <v>1</v>
      </c>
      <c r="O3032" s="20">
        <f>ROUND((CachTinhDiem!$B$23*K3032+CachTinhDiem!$B$24*L3032)*N3032,1)</f>
        <v>3.9</v>
      </c>
      <c r="P3032" s="19" t="s">
        <v>3225</v>
      </c>
    </row>
    <row r="3033" spans="1:16" ht="15" customHeight="1" x14ac:dyDescent="0.35">
      <c r="A3033" s="18" t="s">
        <v>2310</v>
      </c>
      <c r="B3033" s="18" t="s">
        <v>3226</v>
      </c>
      <c r="C3033" s="18" t="s">
        <v>150</v>
      </c>
      <c r="D3033" s="19">
        <v>23</v>
      </c>
      <c r="E3033" s="19">
        <v>35</v>
      </c>
      <c r="F3033" s="19">
        <v>15</v>
      </c>
      <c r="G3033" s="19">
        <v>2</v>
      </c>
      <c r="H3033" s="19">
        <v>4</v>
      </c>
      <c r="I3033" s="19">
        <v>2</v>
      </c>
      <c r="J3033" s="19">
        <v>4</v>
      </c>
      <c r="K3033" s="20">
        <f>ROUND(1+(SUMPRODUCT(INDEX(CachTinhDiem!$B$8:$E$11,MATCH($B3033,CachTinhDiem!$A$8:$A$11,0),0),$G3033:$J3033)-1)*9/4,1)</f>
        <v>5.5</v>
      </c>
      <c r="L3033" s="20">
        <f>ROUND(1+(INDEX(CachTinhDiem!$B$15:$E$20,MATCH($C3033,CachTinhDiem!$A$15:$A$20,0),MATCH($B3033,CachTinhDiem!$B$14:$E$14,0))-1)*9/4,1)</f>
        <v>10</v>
      </c>
      <c r="M3033" s="19">
        <f t="shared" si="47"/>
        <v>8</v>
      </c>
      <c r="N3033" s="23">
        <f>MAX(0,1-M3033*CachTinhDiem!$B$25)</f>
        <v>0.19999999999999996</v>
      </c>
      <c r="O3033" s="20">
        <f>ROUND((CachTinhDiem!$B$23*K3033+CachTinhDiem!$B$24*L3033)*N3033,1)</f>
        <v>1.4</v>
      </c>
      <c r="P3033" s="19" t="s">
        <v>3227</v>
      </c>
    </row>
    <row r="3034" spans="1:16" ht="15" customHeight="1" x14ac:dyDescent="0.35">
      <c r="A3034" s="18" t="s">
        <v>1880</v>
      </c>
      <c r="B3034" s="18" t="s">
        <v>3226</v>
      </c>
      <c r="C3034" s="18" t="s">
        <v>150</v>
      </c>
      <c r="D3034" s="19">
        <v>12</v>
      </c>
      <c r="E3034" s="19">
        <v>30</v>
      </c>
      <c r="F3034" s="19">
        <v>26</v>
      </c>
      <c r="G3034" s="19">
        <v>3</v>
      </c>
      <c r="H3034" s="19">
        <v>3</v>
      </c>
      <c r="I3034" s="19">
        <v>4</v>
      </c>
      <c r="J3034" s="19">
        <v>2</v>
      </c>
      <c r="K3034" s="20">
        <f>ROUND(1+(SUMPRODUCT(INDEX(CachTinhDiem!$B$8:$E$11,MATCH($B3034,CachTinhDiem!$A$8:$A$11,0),0),$G3034:$J3034)-1)*9/4,1)</f>
        <v>6.2</v>
      </c>
      <c r="L3034" s="20">
        <f>ROUND(1+(INDEX(CachTinhDiem!$B$15:$E$20,MATCH($C3034,CachTinhDiem!$A$15:$A$20,0),MATCH($B3034,CachTinhDiem!$B$14:$E$14,0))-1)*9/4,1)</f>
        <v>10</v>
      </c>
      <c r="M3034" s="19">
        <f t="shared" si="47"/>
        <v>0</v>
      </c>
      <c r="N3034" s="23">
        <f>MAX(0,1-M3034*CachTinhDiem!$B$25)</f>
        <v>1</v>
      </c>
      <c r="O3034" s="20">
        <f>ROUND((CachTinhDiem!$B$23*K3034+CachTinhDiem!$B$24*L3034)*N3034,1)</f>
        <v>7.3</v>
      </c>
      <c r="P3034" s="19" t="s">
        <v>3227</v>
      </c>
    </row>
    <row r="3035" spans="1:16" ht="15" customHeight="1" x14ac:dyDescent="0.35">
      <c r="A3035" s="18" t="s">
        <v>658</v>
      </c>
      <c r="B3035" s="18" t="s">
        <v>3229</v>
      </c>
      <c r="C3035" s="18" t="s">
        <v>103</v>
      </c>
      <c r="D3035" s="19">
        <v>19</v>
      </c>
      <c r="E3035" s="19">
        <v>34</v>
      </c>
      <c r="F3035" s="19">
        <v>39</v>
      </c>
      <c r="G3035" s="19">
        <v>2</v>
      </c>
      <c r="H3035" s="19">
        <v>4</v>
      </c>
      <c r="I3035" s="19">
        <v>2</v>
      </c>
      <c r="J3035" s="19">
        <v>5</v>
      </c>
      <c r="K3035" s="20">
        <f>ROUND(1+(SUMPRODUCT(INDEX(CachTinhDiem!$B$8:$E$11,MATCH($B3035,CachTinhDiem!$A$8:$A$11,0),0),$G3035:$J3035)-1)*9/4,1)</f>
        <v>6.6</v>
      </c>
      <c r="L3035" s="20">
        <f>ROUND(1+(INDEX(CachTinhDiem!$B$15:$E$20,MATCH($C3035,CachTinhDiem!$A$15:$A$20,0),MATCH($B3035,CachTinhDiem!$B$14:$E$14,0))-1)*9/4,1)</f>
        <v>7.8</v>
      </c>
      <c r="M3035" s="19">
        <f t="shared" si="47"/>
        <v>5</v>
      </c>
      <c r="N3035" s="23">
        <f>MAX(0,1-M3035*CachTinhDiem!$B$25)</f>
        <v>0.5</v>
      </c>
      <c r="O3035" s="20">
        <f>ROUND((CachTinhDiem!$B$23*K3035+CachTinhDiem!$B$24*L3035)*N3035,1)</f>
        <v>3.5</v>
      </c>
      <c r="P3035" s="19" t="s">
        <v>3227</v>
      </c>
    </row>
    <row r="3036" spans="1:16" ht="15" customHeight="1" x14ac:dyDescent="0.35">
      <c r="A3036" s="18" t="s">
        <v>1459</v>
      </c>
      <c r="B3036" s="18" t="s">
        <v>3224</v>
      </c>
      <c r="C3036" s="18" t="s">
        <v>115</v>
      </c>
      <c r="D3036" s="19">
        <v>6</v>
      </c>
      <c r="E3036" s="19">
        <v>20</v>
      </c>
      <c r="F3036" s="19">
        <v>8</v>
      </c>
      <c r="G3036" s="19">
        <v>4</v>
      </c>
      <c r="H3036" s="19">
        <v>2</v>
      </c>
      <c r="I3036" s="19">
        <v>3</v>
      </c>
      <c r="J3036" s="19">
        <v>2</v>
      </c>
      <c r="K3036" s="20">
        <f>ROUND(1+(SUMPRODUCT(INDEX(CachTinhDiem!$B$8:$E$11,MATCH($B3036,CachTinhDiem!$A$8:$A$11,0),0),$G3036:$J3036)-1)*9/4,1)</f>
        <v>5.3</v>
      </c>
      <c r="L3036" s="20">
        <f>ROUND(1+(INDEX(CachTinhDiem!$B$15:$E$20,MATCH($C3036,CachTinhDiem!$A$15:$A$20,0),MATCH($B3036,CachTinhDiem!$B$14:$E$14,0))-1)*9/4,1)</f>
        <v>7.8</v>
      </c>
      <c r="M3036" s="19">
        <f t="shared" si="47"/>
        <v>0</v>
      </c>
      <c r="N3036" s="23">
        <f>MAX(0,1-M3036*CachTinhDiem!$B$25)</f>
        <v>1</v>
      </c>
      <c r="O3036" s="20">
        <f>ROUND((CachTinhDiem!$B$23*K3036+CachTinhDiem!$B$24*L3036)*N3036,1)</f>
        <v>6.1</v>
      </c>
      <c r="P3036" s="19" t="s">
        <v>3225</v>
      </c>
    </row>
    <row r="3037" spans="1:16" ht="15" customHeight="1" x14ac:dyDescent="0.35">
      <c r="A3037" s="18" t="s">
        <v>1697</v>
      </c>
      <c r="B3037" s="18" t="s">
        <v>3226</v>
      </c>
      <c r="C3037" s="18" t="s">
        <v>150</v>
      </c>
      <c r="D3037" s="19">
        <v>5</v>
      </c>
      <c r="E3037" s="19">
        <v>18</v>
      </c>
      <c r="F3037" s="19">
        <v>32</v>
      </c>
      <c r="G3037" s="19">
        <v>4</v>
      </c>
      <c r="H3037" s="19">
        <v>1</v>
      </c>
      <c r="I3037" s="19">
        <v>3</v>
      </c>
      <c r="J3037" s="19">
        <v>3</v>
      </c>
      <c r="K3037" s="20">
        <f>ROUND(1+(SUMPRODUCT(INDEX(CachTinhDiem!$B$8:$E$11,MATCH($B3037,CachTinhDiem!$A$8:$A$11,0),0),$G3037:$J3037)-1)*9/4,1)</f>
        <v>4.2</v>
      </c>
      <c r="L3037" s="20">
        <f>ROUND(1+(INDEX(CachTinhDiem!$B$15:$E$20,MATCH($C3037,CachTinhDiem!$A$15:$A$20,0),MATCH($B3037,CachTinhDiem!$B$14:$E$14,0))-1)*9/4,1)</f>
        <v>10</v>
      </c>
      <c r="M3037" s="19">
        <f t="shared" si="47"/>
        <v>14</v>
      </c>
      <c r="N3037" s="23">
        <f>MAX(0,1-M3037*CachTinhDiem!$B$25)</f>
        <v>0</v>
      </c>
      <c r="O3037" s="20">
        <f>ROUND((CachTinhDiem!$B$23*K3037+CachTinhDiem!$B$24*L3037)*N3037,1)</f>
        <v>0</v>
      </c>
      <c r="P3037" s="19" t="s">
        <v>3227</v>
      </c>
    </row>
    <row r="3038" spans="1:16" ht="15" customHeight="1" x14ac:dyDescent="0.35">
      <c r="A3038" s="18" t="s">
        <v>2402</v>
      </c>
      <c r="B3038" s="18" t="s">
        <v>3228</v>
      </c>
      <c r="C3038" s="18" t="s">
        <v>150</v>
      </c>
      <c r="D3038" s="19">
        <v>25</v>
      </c>
      <c r="E3038" s="19">
        <v>40</v>
      </c>
      <c r="F3038" s="19">
        <v>21</v>
      </c>
      <c r="G3038" s="19">
        <v>1</v>
      </c>
      <c r="H3038" s="19">
        <v>5</v>
      </c>
      <c r="I3038" s="19">
        <v>2</v>
      </c>
      <c r="J3038" s="19">
        <v>2</v>
      </c>
      <c r="K3038" s="20">
        <f>ROUND(1+(SUMPRODUCT(INDEX(CachTinhDiem!$B$8:$E$11,MATCH($B3038,CachTinhDiem!$A$8:$A$11,0),0),$G3038:$J3038)-1)*9/4,1)</f>
        <v>4.5999999999999996</v>
      </c>
      <c r="L3038" s="20">
        <f>ROUND(1+(INDEX(CachTinhDiem!$B$15:$E$20,MATCH($C3038,CachTinhDiem!$A$15:$A$20,0),MATCH($B3038,CachTinhDiem!$B$14:$E$14,0))-1)*9/4,1)</f>
        <v>5.5</v>
      </c>
      <c r="M3038" s="19">
        <f t="shared" si="47"/>
        <v>4</v>
      </c>
      <c r="N3038" s="23">
        <f>MAX(0,1-M3038*CachTinhDiem!$B$25)</f>
        <v>0.6</v>
      </c>
      <c r="O3038" s="20">
        <f>ROUND((CachTinhDiem!$B$23*K3038+CachTinhDiem!$B$24*L3038)*N3038,1)</f>
        <v>2.9</v>
      </c>
      <c r="P3038" s="19" t="s">
        <v>3227</v>
      </c>
    </row>
    <row r="3039" spans="1:16" ht="15" customHeight="1" x14ac:dyDescent="0.35">
      <c r="A3039" s="18" t="s">
        <v>1972</v>
      </c>
      <c r="B3039" s="18" t="s">
        <v>3226</v>
      </c>
      <c r="C3039" s="18" t="s">
        <v>103</v>
      </c>
      <c r="D3039" s="19">
        <v>11</v>
      </c>
      <c r="E3039" s="19">
        <v>33</v>
      </c>
      <c r="F3039" s="19">
        <v>28</v>
      </c>
      <c r="G3039" s="19">
        <v>3</v>
      </c>
      <c r="H3039" s="19">
        <v>3</v>
      </c>
      <c r="I3039" s="19">
        <v>3</v>
      </c>
      <c r="J3039" s="19">
        <v>4</v>
      </c>
      <c r="K3039" s="20">
        <f>ROUND(1+(SUMPRODUCT(INDEX(CachTinhDiem!$B$8:$E$11,MATCH($B3039,CachTinhDiem!$A$8:$A$11,0),0),$G3039:$J3039)-1)*9/4,1)</f>
        <v>6</v>
      </c>
      <c r="L3039" s="20">
        <f>ROUND(1+(INDEX(CachTinhDiem!$B$15:$E$20,MATCH($C3039,CachTinhDiem!$A$15:$A$20,0),MATCH($B3039,CachTinhDiem!$B$14:$E$14,0))-1)*9/4,1)</f>
        <v>3.3</v>
      </c>
      <c r="M3039" s="19">
        <f t="shared" si="47"/>
        <v>0</v>
      </c>
      <c r="N3039" s="23">
        <f>MAX(0,1-M3039*CachTinhDiem!$B$25)</f>
        <v>1</v>
      </c>
      <c r="O3039" s="20">
        <f>ROUND((CachTinhDiem!$B$23*K3039+CachTinhDiem!$B$24*L3039)*N3039,1)</f>
        <v>5.2</v>
      </c>
      <c r="P3039" s="19" t="s">
        <v>3227</v>
      </c>
    </row>
    <row r="3040" spans="1:16" ht="15" customHeight="1" x14ac:dyDescent="0.35">
      <c r="A3040" s="18" t="s">
        <v>1673</v>
      </c>
      <c r="B3040" s="18" t="s">
        <v>3228</v>
      </c>
      <c r="C3040" s="18" t="s">
        <v>115</v>
      </c>
      <c r="D3040" s="19">
        <v>9</v>
      </c>
      <c r="E3040" s="19">
        <v>22</v>
      </c>
      <c r="F3040" s="19">
        <v>14</v>
      </c>
      <c r="G3040" s="19">
        <v>3</v>
      </c>
      <c r="H3040" s="19">
        <v>3</v>
      </c>
      <c r="I3040" s="19">
        <v>3</v>
      </c>
      <c r="J3040" s="19">
        <v>2</v>
      </c>
      <c r="K3040" s="20">
        <f>ROUND(1+(SUMPRODUCT(INDEX(CachTinhDiem!$B$8:$E$11,MATCH($B3040,CachTinhDiem!$A$8:$A$11,0),0),$G3040:$J3040)-1)*9/4,1)</f>
        <v>4.2</v>
      </c>
      <c r="L3040" s="20">
        <f>ROUND(1+(INDEX(CachTinhDiem!$B$15:$E$20,MATCH($C3040,CachTinhDiem!$A$15:$A$20,0),MATCH($B3040,CachTinhDiem!$B$14:$E$14,0))-1)*9/4,1)</f>
        <v>5.5</v>
      </c>
      <c r="M3040" s="19">
        <f t="shared" si="47"/>
        <v>0</v>
      </c>
      <c r="N3040" s="23">
        <f>MAX(0,1-M3040*CachTinhDiem!$B$25)</f>
        <v>1</v>
      </c>
      <c r="O3040" s="20">
        <f>ROUND((CachTinhDiem!$B$23*K3040+CachTinhDiem!$B$24*L3040)*N3040,1)</f>
        <v>4.5999999999999996</v>
      </c>
      <c r="P3040" s="19" t="s">
        <v>3225</v>
      </c>
    </row>
    <row r="3041" spans="1:16" ht="15" customHeight="1" x14ac:dyDescent="0.35">
      <c r="A3041" s="18" t="s">
        <v>782</v>
      </c>
      <c r="B3041" s="18" t="s">
        <v>3228</v>
      </c>
      <c r="C3041" s="18" t="s">
        <v>90</v>
      </c>
      <c r="D3041" s="19">
        <v>8</v>
      </c>
      <c r="E3041" s="19">
        <v>21</v>
      </c>
      <c r="F3041" s="19">
        <v>8</v>
      </c>
      <c r="G3041" s="19">
        <v>4</v>
      </c>
      <c r="H3041" s="19">
        <v>2</v>
      </c>
      <c r="I3041" s="19">
        <v>3</v>
      </c>
      <c r="J3041" s="19">
        <v>2</v>
      </c>
      <c r="K3041" s="20">
        <f>ROUND(1+(SUMPRODUCT(INDEX(CachTinhDiem!$B$8:$E$11,MATCH($B3041,CachTinhDiem!$A$8:$A$11,0),0),$G3041:$J3041)-1)*9/4,1)</f>
        <v>3.7</v>
      </c>
      <c r="L3041" s="20">
        <f>ROUND(1+(INDEX(CachTinhDiem!$B$15:$E$20,MATCH($C3041,CachTinhDiem!$A$15:$A$20,0),MATCH($B3041,CachTinhDiem!$B$14:$E$14,0))-1)*9/4,1)</f>
        <v>3.3</v>
      </c>
      <c r="M3041" s="19">
        <f t="shared" si="47"/>
        <v>0</v>
      </c>
      <c r="N3041" s="23">
        <f>MAX(0,1-M3041*CachTinhDiem!$B$25)</f>
        <v>1</v>
      </c>
      <c r="O3041" s="20">
        <f>ROUND((CachTinhDiem!$B$23*K3041+CachTinhDiem!$B$24*L3041)*N3041,1)</f>
        <v>3.6</v>
      </c>
      <c r="P3041" s="19" t="s">
        <v>3227</v>
      </c>
    </row>
    <row r="3042" spans="1:16" ht="15" customHeight="1" x14ac:dyDescent="0.35">
      <c r="A3042" s="18" t="s">
        <v>2957</v>
      </c>
      <c r="B3042" s="18" t="s">
        <v>3228</v>
      </c>
      <c r="C3042" s="18" t="s">
        <v>90</v>
      </c>
      <c r="D3042" s="19">
        <v>6</v>
      </c>
      <c r="E3042" s="19">
        <v>40</v>
      </c>
      <c r="F3042" s="19">
        <v>19</v>
      </c>
      <c r="G3042" s="19">
        <v>3</v>
      </c>
      <c r="H3042" s="19">
        <v>5</v>
      </c>
      <c r="I3042" s="19">
        <v>4</v>
      </c>
      <c r="J3042" s="19">
        <v>4</v>
      </c>
      <c r="K3042" s="20">
        <f>ROUND(1+(SUMPRODUCT(INDEX(CachTinhDiem!$B$8:$E$11,MATCH($B3042,CachTinhDiem!$A$8:$A$11,0),0),$G3042:$J3042)-1)*9/4,1)</f>
        <v>8.1999999999999993</v>
      </c>
      <c r="L3042" s="20">
        <f>ROUND(1+(INDEX(CachTinhDiem!$B$15:$E$20,MATCH($C3042,CachTinhDiem!$A$15:$A$20,0),MATCH($B3042,CachTinhDiem!$B$14:$E$14,0))-1)*9/4,1)</f>
        <v>3.3</v>
      </c>
      <c r="M3042" s="19">
        <f t="shared" si="47"/>
        <v>0</v>
      </c>
      <c r="N3042" s="23">
        <f>MAX(0,1-M3042*CachTinhDiem!$B$25)</f>
        <v>1</v>
      </c>
      <c r="O3042" s="20">
        <f>ROUND((CachTinhDiem!$B$23*K3042+CachTinhDiem!$B$24*L3042)*N3042,1)</f>
        <v>6.7</v>
      </c>
      <c r="P3042" s="19" t="s">
        <v>3227</v>
      </c>
    </row>
    <row r="3043" spans="1:16" ht="15" customHeight="1" x14ac:dyDescent="0.35">
      <c r="A3043" s="18" t="s">
        <v>3122</v>
      </c>
      <c r="B3043" s="18" t="s">
        <v>3224</v>
      </c>
      <c r="C3043" s="18" t="s">
        <v>150</v>
      </c>
      <c r="D3043" s="19">
        <v>25</v>
      </c>
      <c r="E3043" s="19">
        <v>40</v>
      </c>
      <c r="F3043" s="19">
        <v>19</v>
      </c>
      <c r="G3043" s="19">
        <v>2</v>
      </c>
      <c r="H3043" s="19">
        <v>4</v>
      </c>
      <c r="I3043" s="19">
        <v>3</v>
      </c>
      <c r="J3043" s="19">
        <v>2</v>
      </c>
      <c r="K3043" s="20">
        <f>ROUND(1+(SUMPRODUCT(INDEX(CachTinhDiem!$B$8:$E$11,MATCH($B3043,CachTinhDiem!$A$8:$A$11,0),0),$G3043:$J3043)-1)*9/4,1)</f>
        <v>5.3</v>
      </c>
      <c r="L3043" s="20">
        <f>ROUND(1+(INDEX(CachTinhDiem!$B$15:$E$20,MATCH($C3043,CachTinhDiem!$A$15:$A$20,0),MATCH($B3043,CachTinhDiem!$B$14:$E$14,0))-1)*9/4,1)</f>
        <v>3.3</v>
      </c>
      <c r="M3043" s="19">
        <f t="shared" si="47"/>
        <v>6</v>
      </c>
      <c r="N3043" s="23">
        <f>MAX(0,1-M3043*CachTinhDiem!$B$25)</f>
        <v>0.39999999999999991</v>
      </c>
      <c r="O3043" s="20">
        <f>ROUND((CachTinhDiem!$B$23*K3043+CachTinhDiem!$B$24*L3043)*N3043,1)</f>
        <v>1.9</v>
      </c>
      <c r="P3043" s="19" t="s">
        <v>3227</v>
      </c>
    </row>
    <row r="3044" spans="1:16" ht="15" customHeight="1" x14ac:dyDescent="0.35">
      <c r="A3044" s="18" t="s">
        <v>2064</v>
      </c>
      <c r="B3044" s="18" t="s">
        <v>3228</v>
      </c>
      <c r="C3044" s="18" t="s">
        <v>150</v>
      </c>
      <c r="D3044" s="19">
        <v>18</v>
      </c>
      <c r="E3044" s="19">
        <v>33</v>
      </c>
      <c r="F3044" s="19">
        <v>40</v>
      </c>
      <c r="G3044" s="19">
        <v>2</v>
      </c>
      <c r="H3044" s="19">
        <v>3</v>
      </c>
      <c r="I3044" s="19">
        <v>3</v>
      </c>
      <c r="J3044" s="19">
        <v>4</v>
      </c>
      <c r="K3044" s="20">
        <f>ROUND(1+(SUMPRODUCT(INDEX(CachTinhDiem!$B$8:$E$11,MATCH($B3044,CachTinhDiem!$A$8:$A$11,0),0),$G3044:$J3044)-1)*9/4,1)</f>
        <v>6.9</v>
      </c>
      <c r="L3044" s="20">
        <f>ROUND(1+(INDEX(CachTinhDiem!$B$15:$E$20,MATCH($C3044,CachTinhDiem!$A$15:$A$20,0),MATCH($B3044,CachTinhDiem!$B$14:$E$14,0))-1)*9/4,1)</f>
        <v>5.5</v>
      </c>
      <c r="M3044" s="19">
        <f t="shared" si="47"/>
        <v>7</v>
      </c>
      <c r="N3044" s="23">
        <f>MAX(0,1-M3044*CachTinhDiem!$B$25)</f>
        <v>0.29999999999999993</v>
      </c>
      <c r="O3044" s="20">
        <f>ROUND((CachTinhDiem!$B$23*K3044+CachTinhDiem!$B$24*L3044)*N3044,1)</f>
        <v>1.9</v>
      </c>
      <c r="P3044" s="19" t="s">
        <v>3227</v>
      </c>
    </row>
    <row r="3045" spans="1:16" ht="15" customHeight="1" x14ac:dyDescent="0.35">
      <c r="A3045" s="18" t="s">
        <v>486</v>
      </c>
      <c r="B3045" s="18" t="s">
        <v>3229</v>
      </c>
      <c r="C3045" s="18" t="s">
        <v>103</v>
      </c>
      <c r="D3045" s="19">
        <v>19</v>
      </c>
      <c r="E3045" s="19">
        <v>36</v>
      </c>
      <c r="F3045" s="19">
        <v>20</v>
      </c>
      <c r="G3045" s="19">
        <v>2</v>
      </c>
      <c r="H3045" s="19">
        <v>5</v>
      </c>
      <c r="I3045" s="19">
        <v>1</v>
      </c>
      <c r="J3045" s="19">
        <v>4</v>
      </c>
      <c r="K3045" s="20">
        <f>ROUND(1+(SUMPRODUCT(INDEX(CachTinhDiem!$B$8:$E$11,MATCH($B3045,CachTinhDiem!$A$8:$A$11,0),0),$G3045:$J3045)-1)*9/4,1)</f>
        <v>6</v>
      </c>
      <c r="L3045" s="20">
        <f>ROUND(1+(INDEX(CachTinhDiem!$B$15:$E$20,MATCH($C3045,CachTinhDiem!$A$15:$A$20,0),MATCH($B3045,CachTinhDiem!$B$14:$E$14,0))-1)*9/4,1)</f>
        <v>7.8</v>
      </c>
      <c r="M3045" s="19">
        <f t="shared" si="47"/>
        <v>0</v>
      </c>
      <c r="N3045" s="23">
        <f>MAX(0,1-M3045*CachTinhDiem!$B$25)</f>
        <v>1</v>
      </c>
      <c r="O3045" s="20">
        <f>ROUND((CachTinhDiem!$B$23*K3045+CachTinhDiem!$B$24*L3045)*N3045,1)</f>
        <v>6.5</v>
      </c>
      <c r="P3045" s="19" t="s">
        <v>3227</v>
      </c>
    </row>
    <row r="3046" spans="1:16" ht="15" customHeight="1" x14ac:dyDescent="0.35">
      <c r="A3046" s="18" t="s">
        <v>824</v>
      </c>
      <c r="B3046" s="18" t="s">
        <v>3226</v>
      </c>
      <c r="C3046" s="18" t="s">
        <v>138</v>
      </c>
      <c r="D3046" s="19">
        <v>22</v>
      </c>
      <c r="E3046" s="19">
        <v>40</v>
      </c>
      <c r="F3046" s="19">
        <v>8</v>
      </c>
      <c r="G3046" s="19">
        <v>1</v>
      </c>
      <c r="H3046" s="19">
        <v>5</v>
      </c>
      <c r="I3046" s="19">
        <v>5</v>
      </c>
      <c r="J3046" s="19">
        <v>2</v>
      </c>
      <c r="K3046" s="20">
        <f>ROUND(1+(SUMPRODUCT(INDEX(CachTinhDiem!$B$8:$E$11,MATCH($B3046,CachTinhDiem!$A$8:$A$11,0),0),$G3046:$J3046)-1)*9/4,1)</f>
        <v>8.6999999999999993</v>
      </c>
      <c r="L3046" s="20">
        <f>ROUND(1+(INDEX(CachTinhDiem!$B$15:$E$20,MATCH($C3046,CachTinhDiem!$A$15:$A$20,0),MATCH($B3046,CachTinhDiem!$B$14:$E$14,0))-1)*9/4,1)</f>
        <v>7.8</v>
      </c>
      <c r="M3046" s="19">
        <f t="shared" si="47"/>
        <v>14</v>
      </c>
      <c r="N3046" s="23">
        <f>MAX(0,1-M3046*CachTinhDiem!$B$25)</f>
        <v>0</v>
      </c>
      <c r="O3046" s="20">
        <f>ROUND((CachTinhDiem!$B$23*K3046+CachTinhDiem!$B$24*L3046)*N3046,1)</f>
        <v>0</v>
      </c>
      <c r="P3046" s="19" t="s">
        <v>3227</v>
      </c>
    </row>
    <row r="3047" spans="1:16" ht="15" customHeight="1" x14ac:dyDescent="0.35">
      <c r="A3047" s="18" t="s">
        <v>1205</v>
      </c>
      <c r="B3047" s="18" t="s">
        <v>3226</v>
      </c>
      <c r="C3047" s="18" t="s">
        <v>115</v>
      </c>
      <c r="D3047" s="19">
        <v>5</v>
      </c>
      <c r="E3047" s="19">
        <v>10</v>
      </c>
      <c r="F3047" s="19">
        <v>19</v>
      </c>
      <c r="G3047" s="19">
        <v>4</v>
      </c>
      <c r="H3047" s="19">
        <v>1</v>
      </c>
      <c r="I3047" s="19">
        <v>1</v>
      </c>
      <c r="J3047" s="19">
        <v>2</v>
      </c>
      <c r="K3047" s="20">
        <f>ROUND(1+(SUMPRODUCT(INDEX(CachTinhDiem!$B$8:$E$11,MATCH($B3047,CachTinhDiem!$A$8:$A$11,0),0),$G3047:$J3047)-1)*9/4,1)</f>
        <v>1.5</v>
      </c>
      <c r="L3047" s="20">
        <f>ROUND(1+(INDEX(CachTinhDiem!$B$15:$E$20,MATCH($C3047,CachTinhDiem!$A$15:$A$20,0),MATCH($B3047,CachTinhDiem!$B$14:$E$14,0))-1)*9/4,1)</f>
        <v>10</v>
      </c>
      <c r="M3047" s="19">
        <f t="shared" si="47"/>
        <v>9</v>
      </c>
      <c r="N3047" s="23">
        <f>MAX(0,1-M3047*CachTinhDiem!$B$25)</f>
        <v>9.9999999999999978E-2</v>
      </c>
      <c r="O3047" s="20">
        <f>ROUND((CachTinhDiem!$B$23*K3047+CachTinhDiem!$B$24*L3047)*N3047,1)</f>
        <v>0.4</v>
      </c>
      <c r="P3047" s="19" t="s">
        <v>3227</v>
      </c>
    </row>
    <row r="3048" spans="1:16" ht="15" customHeight="1" x14ac:dyDescent="0.35">
      <c r="A3048" s="18" t="s">
        <v>478</v>
      </c>
      <c r="B3048" s="18" t="s">
        <v>3228</v>
      </c>
      <c r="C3048" s="18" t="s">
        <v>103</v>
      </c>
      <c r="D3048" s="19">
        <v>6</v>
      </c>
      <c r="E3048" s="19">
        <v>19</v>
      </c>
      <c r="F3048" s="19">
        <v>21</v>
      </c>
      <c r="G3048" s="19">
        <v>4</v>
      </c>
      <c r="H3048" s="19">
        <v>2</v>
      </c>
      <c r="I3048" s="19">
        <v>3</v>
      </c>
      <c r="J3048" s="19">
        <v>4</v>
      </c>
      <c r="K3048" s="20">
        <f>ROUND(1+(SUMPRODUCT(INDEX(CachTinhDiem!$B$8:$E$11,MATCH($B3048,CachTinhDiem!$A$8:$A$11,0),0),$G3048:$J3048)-1)*9/4,1)</f>
        <v>6.4</v>
      </c>
      <c r="L3048" s="20">
        <f>ROUND(1+(INDEX(CachTinhDiem!$B$15:$E$20,MATCH($C3048,CachTinhDiem!$A$15:$A$20,0),MATCH($B3048,CachTinhDiem!$B$14:$E$14,0))-1)*9/4,1)</f>
        <v>10</v>
      </c>
      <c r="M3048" s="19">
        <f t="shared" si="47"/>
        <v>2</v>
      </c>
      <c r="N3048" s="23">
        <f>MAX(0,1-M3048*CachTinhDiem!$B$25)</f>
        <v>0.8</v>
      </c>
      <c r="O3048" s="20">
        <f>ROUND((CachTinhDiem!$B$23*K3048+CachTinhDiem!$B$24*L3048)*N3048,1)</f>
        <v>6</v>
      </c>
      <c r="P3048" s="19" t="s">
        <v>3227</v>
      </c>
    </row>
    <row r="3049" spans="1:16" ht="15" customHeight="1" x14ac:dyDescent="0.35">
      <c r="A3049" s="18" t="s">
        <v>1699</v>
      </c>
      <c r="B3049" s="18" t="s">
        <v>3226</v>
      </c>
      <c r="C3049" s="18" t="s">
        <v>115</v>
      </c>
      <c r="D3049" s="19">
        <v>26</v>
      </c>
      <c r="E3049" s="19">
        <v>39</v>
      </c>
      <c r="F3049" s="19">
        <v>5</v>
      </c>
      <c r="G3049" s="19">
        <v>1</v>
      </c>
      <c r="H3049" s="19">
        <v>5</v>
      </c>
      <c r="I3049" s="19">
        <v>4</v>
      </c>
      <c r="J3049" s="19">
        <v>1</v>
      </c>
      <c r="K3049" s="20">
        <f>ROUND(1+(SUMPRODUCT(INDEX(CachTinhDiem!$B$8:$E$11,MATCH($B3049,CachTinhDiem!$A$8:$A$11,0),0),$G3049:$J3049)-1)*9/4,1)</f>
        <v>7.1</v>
      </c>
      <c r="L3049" s="20">
        <f>ROUND(1+(INDEX(CachTinhDiem!$B$15:$E$20,MATCH($C3049,CachTinhDiem!$A$15:$A$20,0),MATCH($B3049,CachTinhDiem!$B$14:$E$14,0))-1)*9/4,1)</f>
        <v>10</v>
      </c>
      <c r="M3049" s="19">
        <f t="shared" si="47"/>
        <v>21</v>
      </c>
      <c r="N3049" s="23">
        <f>MAX(0,1-M3049*CachTinhDiem!$B$25)</f>
        <v>0</v>
      </c>
      <c r="O3049" s="20">
        <f>ROUND((CachTinhDiem!$B$23*K3049+CachTinhDiem!$B$24*L3049)*N3049,1)</f>
        <v>0</v>
      </c>
      <c r="P3049" s="19" t="s">
        <v>3227</v>
      </c>
    </row>
    <row r="3050" spans="1:16" ht="15" customHeight="1" x14ac:dyDescent="0.35">
      <c r="A3050" s="18" t="s">
        <v>1539</v>
      </c>
      <c r="B3050" s="18" t="s">
        <v>3226</v>
      </c>
      <c r="C3050" s="18" t="s">
        <v>103</v>
      </c>
      <c r="D3050" s="19">
        <v>19</v>
      </c>
      <c r="E3050" s="19">
        <v>36</v>
      </c>
      <c r="F3050" s="19">
        <v>23</v>
      </c>
      <c r="G3050" s="19">
        <v>2</v>
      </c>
      <c r="H3050" s="19">
        <v>4</v>
      </c>
      <c r="I3050" s="19">
        <v>3</v>
      </c>
      <c r="J3050" s="19">
        <v>5</v>
      </c>
      <c r="K3050" s="20">
        <f>ROUND(1+(SUMPRODUCT(INDEX(CachTinhDiem!$B$8:$E$11,MATCH($B3050,CachTinhDiem!$A$8:$A$11,0),0),$G3050:$J3050)-1)*9/4,1)</f>
        <v>7.1</v>
      </c>
      <c r="L3050" s="20">
        <f>ROUND(1+(INDEX(CachTinhDiem!$B$15:$E$20,MATCH($C3050,CachTinhDiem!$A$15:$A$20,0),MATCH($B3050,CachTinhDiem!$B$14:$E$14,0))-1)*9/4,1)</f>
        <v>3.3</v>
      </c>
      <c r="M3050" s="19">
        <f t="shared" si="47"/>
        <v>0</v>
      </c>
      <c r="N3050" s="23">
        <f>MAX(0,1-M3050*CachTinhDiem!$B$25)</f>
        <v>1</v>
      </c>
      <c r="O3050" s="20">
        <f>ROUND((CachTinhDiem!$B$23*K3050+CachTinhDiem!$B$24*L3050)*N3050,1)</f>
        <v>6</v>
      </c>
      <c r="P3050" s="19" t="s">
        <v>3227</v>
      </c>
    </row>
    <row r="3051" spans="1:16" ht="15" customHeight="1" x14ac:dyDescent="0.35">
      <c r="A3051" s="18" t="s">
        <v>393</v>
      </c>
      <c r="B3051" s="18" t="s">
        <v>3229</v>
      </c>
      <c r="C3051" s="18" t="s">
        <v>90</v>
      </c>
      <c r="D3051" s="19">
        <v>20</v>
      </c>
      <c r="E3051" s="19">
        <v>39</v>
      </c>
      <c r="F3051" s="19">
        <v>9</v>
      </c>
      <c r="G3051" s="19">
        <v>2</v>
      </c>
      <c r="H3051" s="19">
        <v>4</v>
      </c>
      <c r="I3051" s="19">
        <v>3</v>
      </c>
      <c r="J3051" s="19">
        <v>2</v>
      </c>
      <c r="K3051" s="20">
        <f>ROUND(1+(SUMPRODUCT(INDEX(CachTinhDiem!$B$8:$E$11,MATCH($B3051,CachTinhDiem!$A$8:$A$11,0),0),$G3051:$J3051)-1)*9/4,1)</f>
        <v>5.3</v>
      </c>
      <c r="L3051" s="20">
        <f>ROUND(1+(INDEX(CachTinhDiem!$B$15:$E$20,MATCH($C3051,CachTinhDiem!$A$15:$A$20,0),MATCH($B3051,CachTinhDiem!$B$14:$E$14,0))-1)*9/4,1)</f>
        <v>7.8</v>
      </c>
      <c r="M3051" s="19">
        <f t="shared" si="47"/>
        <v>11</v>
      </c>
      <c r="N3051" s="23">
        <f>MAX(0,1-M3051*CachTinhDiem!$B$25)</f>
        <v>0</v>
      </c>
      <c r="O3051" s="20">
        <f>ROUND((CachTinhDiem!$B$23*K3051+CachTinhDiem!$B$24*L3051)*N3051,1)</f>
        <v>0</v>
      </c>
      <c r="P3051" s="19" t="s">
        <v>3227</v>
      </c>
    </row>
    <row r="3052" spans="1:16" ht="15" customHeight="1" x14ac:dyDescent="0.35">
      <c r="A3052" s="18" t="s">
        <v>1095</v>
      </c>
      <c r="B3052" s="18" t="s">
        <v>3228</v>
      </c>
      <c r="C3052" s="18" t="s">
        <v>115</v>
      </c>
      <c r="D3052" s="19">
        <v>5</v>
      </c>
      <c r="E3052" s="19">
        <v>13</v>
      </c>
      <c r="F3052" s="19">
        <v>32</v>
      </c>
      <c r="G3052" s="19">
        <v>4</v>
      </c>
      <c r="H3052" s="19">
        <v>1</v>
      </c>
      <c r="I3052" s="19">
        <v>2</v>
      </c>
      <c r="J3052" s="19">
        <v>2</v>
      </c>
      <c r="K3052" s="20">
        <f>ROUND(1+(SUMPRODUCT(INDEX(CachTinhDiem!$B$8:$E$11,MATCH($B3052,CachTinhDiem!$A$8:$A$11,0),0),$G3052:$J3052)-1)*9/4,1)</f>
        <v>2.8</v>
      </c>
      <c r="L3052" s="20">
        <f>ROUND(1+(INDEX(CachTinhDiem!$B$15:$E$20,MATCH($C3052,CachTinhDiem!$A$15:$A$20,0),MATCH($B3052,CachTinhDiem!$B$14:$E$14,0))-1)*9/4,1)</f>
        <v>5.5</v>
      </c>
      <c r="M3052" s="19">
        <f t="shared" si="47"/>
        <v>19</v>
      </c>
      <c r="N3052" s="23">
        <f>MAX(0,1-M3052*CachTinhDiem!$B$25)</f>
        <v>0</v>
      </c>
      <c r="O3052" s="20">
        <f>ROUND((CachTinhDiem!$B$23*K3052+CachTinhDiem!$B$24*L3052)*N3052,1)</f>
        <v>0</v>
      </c>
      <c r="P3052" s="19" t="s">
        <v>3227</v>
      </c>
    </row>
    <row r="3053" spans="1:16" ht="15" customHeight="1" x14ac:dyDescent="0.35">
      <c r="A3053" s="18" t="s">
        <v>98</v>
      </c>
      <c r="B3053" s="18" t="s">
        <v>3229</v>
      </c>
      <c r="C3053" s="18" t="s">
        <v>103</v>
      </c>
      <c r="D3053" s="19">
        <v>21</v>
      </c>
      <c r="E3053" s="19">
        <v>35</v>
      </c>
      <c r="F3053" s="19">
        <v>28</v>
      </c>
      <c r="G3053" s="19">
        <v>1</v>
      </c>
      <c r="H3053" s="19">
        <v>3</v>
      </c>
      <c r="I3053" s="19">
        <v>3</v>
      </c>
      <c r="J3053" s="19">
        <v>4</v>
      </c>
      <c r="K3053" s="20">
        <f>ROUND(1+(SUMPRODUCT(INDEX(CachTinhDiem!$B$8:$E$11,MATCH($B3053,CachTinhDiem!$A$8:$A$11,0),0),$G3053:$J3053)-1)*9/4,1)</f>
        <v>5.7</v>
      </c>
      <c r="L3053" s="20">
        <f>ROUND(1+(INDEX(CachTinhDiem!$B$15:$E$20,MATCH($C3053,CachTinhDiem!$A$15:$A$20,0),MATCH($B3053,CachTinhDiem!$B$14:$E$14,0))-1)*9/4,1)</f>
        <v>7.8</v>
      </c>
      <c r="M3053" s="19">
        <f t="shared" si="47"/>
        <v>0</v>
      </c>
      <c r="N3053" s="23">
        <f>MAX(0,1-M3053*CachTinhDiem!$B$25)</f>
        <v>1</v>
      </c>
      <c r="O3053" s="20">
        <f>ROUND((CachTinhDiem!$B$23*K3053+CachTinhDiem!$B$24*L3053)*N3053,1)</f>
        <v>6.3</v>
      </c>
      <c r="P3053" s="19" t="s">
        <v>3227</v>
      </c>
    </row>
    <row r="3054" spans="1:16" ht="15" customHeight="1" x14ac:dyDescent="0.35">
      <c r="A3054" s="18" t="s">
        <v>1958</v>
      </c>
      <c r="B3054" s="18" t="s">
        <v>3226</v>
      </c>
      <c r="C3054" s="18" t="s">
        <v>138</v>
      </c>
      <c r="D3054" s="19">
        <v>14</v>
      </c>
      <c r="E3054" s="19">
        <v>29</v>
      </c>
      <c r="F3054" s="19">
        <v>40</v>
      </c>
      <c r="G3054" s="19">
        <v>2</v>
      </c>
      <c r="H3054" s="19">
        <v>3</v>
      </c>
      <c r="I3054" s="19">
        <v>5</v>
      </c>
      <c r="J3054" s="19">
        <v>2</v>
      </c>
      <c r="K3054" s="20">
        <f>ROUND(1+(SUMPRODUCT(INDEX(CachTinhDiem!$B$8:$E$11,MATCH($B3054,CachTinhDiem!$A$8:$A$11,0),0),$G3054:$J3054)-1)*9/4,1)</f>
        <v>7.3</v>
      </c>
      <c r="L3054" s="20">
        <f>ROUND(1+(INDEX(CachTinhDiem!$B$15:$E$20,MATCH($C3054,CachTinhDiem!$A$15:$A$20,0),MATCH($B3054,CachTinhDiem!$B$14:$E$14,0))-1)*9/4,1)</f>
        <v>7.8</v>
      </c>
      <c r="M3054" s="19">
        <f t="shared" si="47"/>
        <v>11</v>
      </c>
      <c r="N3054" s="23">
        <f>MAX(0,1-M3054*CachTinhDiem!$B$25)</f>
        <v>0</v>
      </c>
      <c r="O3054" s="20">
        <f>ROUND((CachTinhDiem!$B$23*K3054+CachTinhDiem!$B$24*L3054)*N3054,1)</f>
        <v>0</v>
      </c>
      <c r="P3054" s="19" t="s">
        <v>3227</v>
      </c>
    </row>
    <row r="3055" spans="1:16" ht="15" customHeight="1" x14ac:dyDescent="0.35">
      <c r="A3055" s="18" t="s">
        <v>2618</v>
      </c>
      <c r="B3055" s="18" t="s">
        <v>3226</v>
      </c>
      <c r="C3055" s="18" t="s">
        <v>138</v>
      </c>
      <c r="D3055" s="19">
        <v>17</v>
      </c>
      <c r="E3055" s="19">
        <v>38</v>
      </c>
      <c r="F3055" s="19">
        <v>12</v>
      </c>
      <c r="G3055" s="19">
        <v>2</v>
      </c>
      <c r="H3055" s="19">
        <v>5</v>
      </c>
      <c r="I3055" s="19">
        <v>5</v>
      </c>
      <c r="J3055" s="19">
        <v>2</v>
      </c>
      <c r="K3055" s="20">
        <f>ROUND(1+(SUMPRODUCT(INDEX(CachTinhDiem!$B$8:$E$11,MATCH($B3055,CachTinhDiem!$A$8:$A$11,0),0),$G3055:$J3055)-1)*9/4,1)</f>
        <v>8.6999999999999993</v>
      </c>
      <c r="L3055" s="20">
        <f>ROUND(1+(INDEX(CachTinhDiem!$B$15:$E$20,MATCH($C3055,CachTinhDiem!$A$15:$A$20,0),MATCH($B3055,CachTinhDiem!$B$14:$E$14,0))-1)*9/4,1)</f>
        <v>7.8</v>
      </c>
      <c r="M3055" s="19">
        <f t="shared" si="47"/>
        <v>5</v>
      </c>
      <c r="N3055" s="23">
        <f>MAX(0,1-M3055*CachTinhDiem!$B$25)</f>
        <v>0.5</v>
      </c>
      <c r="O3055" s="20">
        <f>ROUND((CachTinhDiem!$B$23*K3055+CachTinhDiem!$B$24*L3055)*N3055,1)</f>
        <v>4.2</v>
      </c>
      <c r="P3055" s="19" t="s">
        <v>3227</v>
      </c>
    </row>
    <row r="3056" spans="1:16" ht="15" customHeight="1" x14ac:dyDescent="0.35">
      <c r="A3056" s="18" t="s">
        <v>2779</v>
      </c>
      <c r="B3056" s="18" t="s">
        <v>3224</v>
      </c>
      <c r="C3056" s="18" t="s">
        <v>90</v>
      </c>
      <c r="D3056" s="19">
        <v>7</v>
      </c>
      <c r="E3056" s="19">
        <v>40</v>
      </c>
      <c r="F3056" s="19">
        <v>11</v>
      </c>
      <c r="G3056" s="19">
        <v>2</v>
      </c>
      <c r="H3056" s="19">
        <v>5</v>
      </c>
      <c r="I3056" s="19">
        <v>4</v>
      </c>
      <c r="J3056" s="19">
        <v>3</v>
      </c>
      <c r="K3056" s="20">
        <f>ROUND(1+(SUMPRODUCT(INDEX(CachTinhDiem!$B$8:$E$11,MATCH($B3056,CachTinhDiem!$A$8:$A$11,0),0),$G3056:$J3056)-1)*9/4,1)</f>
        <v>7.1</v>
      </c>
      <c r="L3056" s="20">
        <f>ROUND(1+(INDEX(CachTinhDiem!$B$15:$E$20,MATCH($C3056,CachTinhDiem!$A$15:$A$20,0),MATCH($B3056,CachTinhDiem!$B$14:$E$14,0))-1)*9/4,1)</f>
        <v>5.5</v>
      </c>
      <c r="M3056" s="19">
        <f t="shared" si="47"/>
        <v>0</v>
      </c>
      <c r="N3056" s="23">
        <f>MAX(0,1-M3056*CachTinhDiem!$B$25)</f>
        <v>1</v>
      </c>
      <c r="O3056" s="20">
        <f>ROUND((CachTinhDiem!$B$23*K3056+CachTinhDiem!$B$24*L3056)*N3056,1)</f>
        <v>6.6</v>
      </c>
      <c r="P3056" s="19" t="s">
        <v>3227</v>
      </c>
    </row>
    <row r="3057" spans="1:16" ht="15" customHeight="1" x14ac:dyDescent="0.35">
      <c r="A3057" s="18" t="s">
        <v>1425</v>
      </c>
      <c r="B3057" s="18" t="s">
        <v>3224</v>
      </c>
      <c r="C3057" s="18" t="s">
        <v>138</v>
      </c>
      <c r="D3057" s="19">
        <v>12</v>
      </c>
      <c r="E3057" s="19">
        <v>27</v>
      </c>
      <c r="F3057" s="19">
        <v>21</v>
      </c>
      <c r="G3057" s="19">
        <v>2</v>
      </c>
      <c r="H3057" s="19">
        <v>3</v>
      </c>
      <c r="I3057" s="19">
        <v>5</v>
      </c>
      <c r="J3057" s="19">
        <v>3</v>
      </c>
      <c r="K3057" s="20">
        <f>ROUND(1+(SUMPRODUCT(INDEX(CachTinhDiem!$B$8:$E$11,MATCH($B3057,CachTinhDiem!$A$8:$A$11,0),0),$G3057:$J3057)-1)*9/4,1)</f>
        <v>7.3</v>
      </c>
      <c r="L3057" s="20">
        <f>ROUND(1+(INDEX(CachTinhDiem!$B$15:$E$20,MATCH($C3057,CachTinhDiem!$A$15:$A$20,0),MATCH($B3057,CachTinhDiem!$B$14:$E$14,0))-1)*9/4,1)</f>
        <v>10</v>
      </c>
      <c r="M3057" s="19">
        <f t="shared" si="47"/>
        <v>0</v>
      </c>
      <c r="N3057" s="23">
        <f>MAX(0,1-M3057*CachTinhDiem!$B$25)</f>
        <v>1</v>
      </c>
      <c r="O3057" s="20">
        <f>ROUND((CachTinhDiem!$B$23*K3057+CachTinhDiem!$B$24*L3057)*N3057,1)</f>
        <v>8.1</v>
      </c>
      <c r="P3057" s="19" t="s">
        <v>3227</v>
      </c>
    </row>
    <row r="3058" spans="1:16" ht="15" customHeight="1" x14ac:dyDescent="0.35">
      <c r="A3058" s="18" t="s">
        <v>2873</v>
      </c>
      <c r="B3058" s="18" t="s">
        <v>3226</v>
      </c>
      <c r="C3058" s="18" t="s">
        <v>103</v>
      </c>
      <c r="D3058" s="19">
        <v>15</v>
      </c>
      <c r="E3058" s="19">
        <v>33</v>
      </c>
      <c r="F3058" s="19">
        <v>11</v>
      </c>
      <c r="G3058" s="19">
        <v>2</v>
      </c>
      <c r="H3058" s="19">
        <v>1</v>
      </c>
      <c r="I3058" s="19">
        <v>3</v>
      </c>
      <c r="J3058" s="19">
        <v>5</v>
      </c>
      <c r="K3058" s="20">
        <f>ROUND(1+(SUMPRODUCT(INDEX(CachTinhDiem!$B$8:$E$11,MATCH($B3058,CachTinhDiem!$A$8:$A$11,0),0),$G3058:$J3058)-1)*9/4,1)</f>
        <v>5.0999999999999996</v>
      </c>
      <c r="L3058" s="20">
        <f>ROUND(1+(INDEX(CachTinhDiem!$B$15:$E$20,MATCH($C3058,CachTinhDiem!$A$15:$A$20,0),MATCH($B3058,CachTinhDiem!$B$14:$E$14,0))-1)*9/4,1)</f>
        <v>3.3</v>
      </c>
      <c r="M3058" s="19">
        <f t="shared" si="47"/>
        <v>4</v>
      </c>
      <c r="N3058" s="23">
        <f>MAX(0,1-M3058*CachTinhDiem!$B$25)</f>
        <v>0.6</v>
      </c>
      <c r="O3058" s="20">
        <f>ROUND((CachTinhDiem!$B$23*K3058+CachTinhDiem!$B$24*L3058)*N3058,1)</f>
        <v>2.7</v>
      </c>
      <c r="P3058" s="19" t="s">
        <v>3227</v>
      </c>
    </row>
    <row r="3059" spans="1:16" ht="15" customHeight="1" x14ac:dyDescent="0.35">
      <c r="A3059" s="18" t="s">
        <v>1443</v>
      </c>
      <c r="B3059" s="18" t="s">
        <v>3224</v>
      </c>
      <c r="C3059" s="18" t="s">
        <v>150</v>
      </c>
      <c r="D3059" s="19">
        <v>5</v>
      </c>
      <c r="E3059" s="19">
        <v>16</v>
      </c>
      <c r="F3059" s="19">
        <v>18</v>
      </c>
      <c r="G3059" s="19">
        <v>4</v>
      </c>
      <c r="H3059" s="19">
        <v>1</v>
      </c>
      <c r="I3059" s="19">
        <v>2</v>
      </c>
      <c r="J3059" s="19">
        <v>3</v>
      </c>
      <c r="K3059" s="20">
        <f>ROUND(1+(SUMPRODUCT(INDEX(CachTinhDiem!$B$8:$E$11,MATCH($B3059,CachTinhDiem!$A$8:$A$11,0),0),$G3059:$J3059)-1)*9/4,1)</f>
        <v>3.9</v>
      </c>
      <c r="L3059" s="20">
        <f>ROUND(1+(INDEX(CachTinhDiem!$B$15:$E$20,MATCH($C3059,CachTinhDiem!$A$15:$A$20,0),MATCH($B3059,CachTinhDiem!$B$14:$E$14,0))-1)*9/4,1)</f>
        <v>3.3</v>
      </c>
      <c r="M3059" s="19">
        <f t="shared" si="47"/>
        <v>2</v>
      </c>
      <c r="N3059" s="23">
        <f>MAX(0,1-M3059*CachTinhDiem!$B$25)</f>
        <v>0.8</v>
      </c>
      <c r="O3059" s="20">
        <f>ROUND((CachTinhDiem!$B$23*K3059+CachTinhDiem!$B$24*L3059)*N3059,1)</f>
        <v>3</v>
      </c>
      <c r="P3059" s="19" t="s">
        <v>3225</v>
      </c>
    </row>
    <row r="3060" spans="1:16" ht="15" customHeight="1" x14ac:dyDescent="0.35">
      <c r="A3060" s="18" t="s">
        <v>1059</v>
      </c>
      <c r="B3060" s="18" t="s">
        <v>3228</v>
      </c>
      <c r="C3060" s="18" t="s">
        <v>115</v>
      </c>
      <c r="D3060" s="19">
        <v>10</v>
      </c>
      <c r="E3060" s="19">
        <v>26</v>
      </c>
      <c r="F3060" s="19">
        <v>18</v>
      </c>
      <c r="G3060" s="19">
        <v>3</v>
      </c>
      <c r="H3060" s="19">
        <v>2</v>
      </c>
      <c r="I3060" s="19">
        <v>3</v>
      </c>
      <c r="J3060" s="19">
        <v>2</v>
      </c>
      <c r="K3060" s="20">
        <f>ROUND(1+(SUMPRODUCT(INDEX(CachTinhDiem!$B$8:$E$11,MATCH($B3060,CachTinhDiem!$A$8:$A$11,0),0),$G3060:$J3060)-1)*9/4,1)</f>
        <v>3.7</v>
      </c>
      <c r="L3060" s="20">
        <f>ROUND(1+(INDEX(CachTinhDiem!$B$15:$E$20,MATCH($C3060,CachTinhDiem!$A$15:$A$20,0),MATCH($B3060,CachTinhDiem!$B$14:$E$14,0))-1)*9/4,1)</f>
        <v>5.5</v>
      </c>
      <c r="M3060" s="19">
        <f t="shared" si="47"/>
        <v>0</v>
      </c>
      <c r="N3060" s="23">
        <f>MAX(0,1-M3060*CachTinhDiem!$B$25)</f>
        <v>1</v>
      </c>
      <c r="O3060" s="20">
        <f>ROUND((CachTinhDiem!$B$23*K3060+CachTinhDiem!$B$24*L3060)*N3060,1)</f>
        <v>4.2</v>
      </c>
      <c r="P3060" s="19" t="s">
        <v>3225</v>
      </c>
    </row>
    <row r="3061" spans="1:16" ht="15" customHeight="1" x14ac:dyDescent="0.35">
      <c r="A3061" s="18" t="s">
        <v>2428</v>
      </c>
      <c r="B3061" s="18" t="s">
        <v>3226</v>
      </c>
      <c r="C3061" s="18" t="s">
        <v>110</v>
      </c>
      <c r="D3061" s="19">
        <v>23</v>
      </c>
      <c r="E3061" s="19">
        <v>38</v>
      </c>
      <c r="F3061" s="19">
        <v>29</v>
      </c>
      <c r="G3061" s="19">
        <v>1</v>
      </c>
      <c r="H3061" s="19">
        <v>5</v>
      </c>
      <c r="I3061" s="19">
        <v>3</v>
      </c>
      <c r="J3061" s="19">
        <v>4</v>
      </c>
      <c r="K3061" s="20">
        <f>ROUND(1+(SUMPRODUCT(INDEX(CachTinhDiem!$B$8:$E$11,MATCH($B3061,CachTinhDiem!$A$8:$A$11,0),0),$G3061:$J3061)-1)*9/4,1)</f>
        <v>7.3</v>
      </c>
      <c r="L3061" s="20">
        <f>ROUND(1+(INDEX(CachTinhDiem!$B$15:$E$20,MATCH($C3061,CachTinhDiem!$A$15:$A$20,0),MATCH($B3061,CachTinhDiem!$B$14:$E$14,0))-1)*9/4,1)</f>
        <v>5.5</v>
      </c>
      <c r="M3061" s="19">
        <f t="shared" si="47"/>
        <v>0</v>
      </c>
      <c r="N3061" s="23">
        <f>MAX(0,1-M3061*CachTinhDiem!$B$25)</f>
        <v>1</v>
      </c>
      <c r="O3061" s="20">
        <f>ROUND((CachTinhDiem!$B$23*K3061+CachTinhDiem!$B$24*L3061)*N3061,1)</f>
        <v>6.8</v>
      </c>
      <c r="P3061" s="19" t="s">
        <v>3227</v>
      </c>
    </row>
    <row r="3062" spans="1:16" ht="15" customHeight="1" x14ac:dyDescent="0.35">
      <c r="A3062" s="18" t="s">
        <v>2404</v>
      </c>
      <c r="B3062" s="18" t="s">
        <v>3229</v>
      </c>
      <c r="C3062" s="18" t="s">
        <v>138</v>
      </c>
      <c r="D3062" s="19">
        <v>23</v>
      </c>
      <c r="E3062" s="19">
        <v>39</v>
      </c>
      <c r="F3062" s="19">
        <v>6</v>
      </c>
      <c r="G3062" s="19">
        <v>2</v>
      </c>
      <c r="H3062" s="19">
        <v>4</v>
      </c>
      <c r="I3062" s="19">
        <v>5</v>
      </c>
      <c r="J3062" s="19">
        <v>4</v>
      </c>
      <c r="K3062" s="20">
        <f>ROUND(1+(SUMPRODUCT(INDEX(CachTinhDiem!$B$8:$E$11,MATCH($B3062,CachTinhDiem!$A$8:$A$11,0),0),$G3062:$J3062)-1)*9/4,1)</f>
        <v>8</v>
      </c>
      <c r="L3062" s="20">
        <f>ROUND(1+(INDEX(CachTinhDiem!$B$15:$E$20,MATCH($C3062,CachTinhDiem!$A$15:$A$20,0),MATCH($B3062,CachTinhDiem!$B$14:$E$14,0))-1)*9/4,1)</f>
        <v>7.8</v>
      </c>
      <c r="M3062" s="19">
        <f t="shared" si="47"/>
        <v>17</v>
      </c>
      <c r="N3062" s="23">
        <f>MAX(0,1-M3062*CachTinhDiem!$B$25)</f>
        <v>0</v>
      </c>
      <c r="O3062" s="20">
        <f>ROUND((CachTinhDiem!$B$23*K3062+CachTinhDiem!$B$24*L3062)*N3062,1)</f>
        <v>0</v>
      </c>
      <c r="P3062" s="19" t="s">
        <v>3227</v>
      </c>
    </row>
    <row r="3063" spans="1:16" ht="15" customHeight="1" x14ac:dyDescent="0.35">
      <c r="A3063" s="18" t="s">
        <v>349</v>
      </c>
      <c r="B3063" s="18" t="s">
        <v>3228</v>
      </c>
      <c r="C3063" s="18" t="s">
        <v>103</v>
      </c>
      <c r="D3063" s="19">
        <v>24</v>
      </c>
      <c r="E3063" s="19">
        <v>37</v>
      </c>
      <c r="F3063" s="19">
        <v>20</v>
      </c>
      <c r="G3063" s="19">
        <v>1</v>
      </c>
      <c r="H3063" s="19">
        <v>5</v>
      </c>
      <c r="I3063" s="19">
        <v>1</v>
      </c>
      <c r="J3063" s="19">
        <v>5</v>
      </c>
      <c r="K3063" s="20">
        <f>ROUND(1+(SUMPRODUCT(INDEX(CachTinhDiem!$B$8:$E$11,MATCH($B3063,CachTinhDiem!$A$8:$A$11,0),0),$G3063:$J3063)-1)*9/4,1)</f>
        <v>8.1999999999999993</v>
      </c>
      <c r="L3063" s="20">
        <f>ROUND(1+(INDEX(CachTinhDiem!$B$15:$E$20,MATCH($C3063,CachTinhDiem!$A$15:$A$20,0),MATCH($B3063,CachTinhDiem!$B$14:$E$14,0))-1)*9/4,1)</f>
        <v>10</v>
      </c>
      <c r="M3063" s="19">
        <f t="shared" si="47"/>
        <v>4</v>
      </c>
      <c r="N3063" s="23">
        <f>MAX(0,1-M3063*CachTinhDiem!$B$25)</f>
        <v>0.6</v>
      </c>
      <c r="O3063" s="20">
        <f>ROUND((CachTinhDiem!$B$23*K3063+CachTinhDiem!$B$24*L3063)*N3063,1)</f>
        <v>5.2</v>
      </c>
      <c r="P3063" s="19" t="s">
        <v>3227</v>
      </c>
    </row>
    <row r="3064" spans="1:16" ht="15" customHeight="1" x14ac:dyDescent="0.35">
      <c r="A3064" s="18" t="s">
        <v>352</v>
      </c>
      <c r="B3064" s="18" t="s">
        <v>3228</v>
      </c>
      <c r="C3064" s="18" t="s">
        <v>103</v>
      </c>
      <c r="D3064" s="19">
        <v>24</v>
      </c>
      <c r="E3064" s="19">
        <v>40</v>
      </c>
      <c r="F3064" s="19">
        <v>32</v>
      </c>
      <c r="G3064" s="19">
        <v>1</v>
      </c>
      <c r="H3064" s="19">
        <v>5</v>
      </c>
      <c r="I3064" s="19">
        <v>2</v>
      </c>
      <c r="J3064" s="19">
        <v>4</v>
      </c>
      <c r="K3064" s="20">
        <f>ROUND(1+(SUMPRODUCT(INDEX(CachTinhDiem!$B$8:$E$11,MATCH($B3064,CachTinhDiem!$A$8:$A$11,0),0),$G3064:$J3064)-1)*9/4,1)</f>
        <v>7.3</v>
      </c>
      <c r="L3064" s="20">
        <f>ROUND(1+(INDEX(CachTinhDiem!$B$15:$E$20,MATCH($C3064,CachTinhDiem!$A$15:$A$20,0),MATCH($B3064,CachTinhDiem!$B$14:$E$14,0))-1)*9/4,1)</f>
        <v>10</v>
      </c>
      <c r="M3064" s="19">
        <f t="shared" si="47"/>
        <v>0</v>
      </c>
      <c r="N3064" s="23">
        <f>MAX(0,1-M3064*CachTinhDiem!$B$25)</f>
        <v>1</v>
      </c>
      <c r="O3064" s="20">
        <f>ROUND((CachTinhDiem!$B$23*K3064+CachTinhDiem!$B$24*L3064)*N3064,1)</f>
        <v>8.1</v>
      </c>
      <c r="P3064" s="19" t="s">
        <v>3227</v>
      </c>
    </row>
    <row r="3065" spans="1:16" ht="15" customHeight="1" x14ac:dyDescent="0.35">
      <c r="A3065" s="18" t="s">
        <v>2742</v>
      </c>
      <c r="B3065" s="18" t="s">
        <v>3229</v>
      </c>
      <c r="C3065" s="18" t="s">
        <v>103</v>
      </c>
      <c r="D3065" s="19">
        <v>15</v>
      </c>
      <c r="E3065" s="19">
        <v>33</v>
      </c>
      <c r="F3065" s="19">
        <v>28</v>
      </c>
      <c r="G3065" s="19">
        <v>2</v>
      </c>
      <c r="H3065" s="19">
        <v>1</v>
      </c>
      <c r="I3065" s="19">
        <v>1</v>
      </c>
      <c r="J3065" s="19">
        <v>5</v>
      </c>
      <c r="K3065" s="20">
        <f>ROUND(1+(SUMPRODUCT(INDEX(CachTinhDiem!$B$8:$E$11,MATCH($B3065,CachTinhDiem!$A$8:$A$11,0),0),$G3065:$J3065)-1)*9/4,1)</f>
        <v>3.9</v>
      </c>
      <c r="L3065" s="20">
        <f>ROUND(1+(INDEX(CachTinhDiem!$B$15:$E$20,MATCH($C3065,CachTinhDiem!$A$15:$A$20,0),MATCH($B3065,CachTinhDiem!$B$14:$E$14,0))-1)*9/4,1)</f>
        <v>7.8</v>
      </c>
      <c r="M3065" s="19">
        <f t="shared" si="47"/>
        <v>0</v>
      </c>
      <c r="N3065" s="23">
        <f>MAX(0,1-M3065*CachTinhDiem!$B$25)</f>
        <v>1</v>
      </c>
      <c r="O3065" s="20">
        <f>ROUND((CachTinhDiem!$B$23*K3065+CachTinhDiem!$B$24*L3065)*N3065,1)</f>
        <v>5.0999999999999996</v>
      </c>
      <c r="P3065" s="19" t="s">
        <v>3227</v>
      </c>
    </row>
    <row r="3066" spans="1:16" ht="15" customHeight="1" x14ac:dyDescent="0.35">
      <c r="A3066" s="18" t="s">
        <v>1445</v>
      </c>
      <c r="B3066" s="18" t="s">
        <v>3229</v>
      </c>
      <c r="C3066" s="18" t="s">
        <v>90</v>
      </c>
      <c r="D3066" s="19">
        <v>5</v>
      </c>
      <c r="E3066" s="19">
        <v>19</v>
      </c>
      <c r="F3066" s="19">
        <v>34</v>
      </c>
      <c r="G3066" s="19">
        <v>4</v>
      </c>
      <c r="H3066" s="19">
        <v>1</v>
      </c>
      <c r="I3066" s="19">
        <v>2</v>
      </c>
      <c r="J3066" s="19">
        <v>3</v>
      </c>
      <c r="K3066" s="20">
        <f>ROUND(1+(SUMPRODUCT(INDEX(CachTinhDiem!$B$8:$E$11,MATCH($B3066,CachTinhDiem!$A$8:$A$11,0),0),$G3066:$J3066)-1)*9/4,1)</f>
        <v>3.7</v>
      </c>
      <c r="L3066" s="20">
        <f>ROUND(1+(INDEX(CachTinhDiem!$B$15:$E$20,MATCH($C3066,CachTinhDiem!$A$15:$A$20,0),MATCH($B3066,CachTinhDiem!$B$14:$E$14,0))-1)*9/4,1)</f>
        <v>7.8</v>
      </c>
      <c r="M3066" s="19">
        <f t="shared" si="47"/>
        <v>15</v>
      </c>
      <c r="N3066" s="23">
        <f>MAX(0,1-M3066*CachTinhDiem!$B$25)</f>
        <v>0</v>
      </c>
      <c r="O3066" s="20">
        <f>ROUND((CachTinhDiem!$B$23*K3066+CachTinhDiem!$B$24*L3066)*N3066,1)</f>
        <v>0</v>
      </c>
      <c r="P3066" s="19" t="s">
        <v>3227</v>
      </c>
    </row>
    <row r="3067" spans="1:16" ht="15" customHeight="1" x14ac:dyDescent="0.35">
      <c r="A3067" s="18" t="s">
        <v>820</v>
      </c>
      <c r="B3067" s="18" t="s">
        <v>3224</v>
      </c>
      <c r="C3067" s="18" t="s">
        <v>115</v>
      </c>
      <c r="D3067" s="19">
        <v>5</v>
      </c>
      <c r="E3067" s="19">
        <v>15</v>
      </c>
      <c r="F3067" s="19">
        <v>11</v>
      </c>
      <c r="G3067" s="19">
        <v>4</v>
      </c>
      <c r="H3067" s="19">
        <v>1</v>
      </c>
      <c r="I3067" s="19">
        <v>2</v>
      </c>
      <c r="J3067" s="19">
        <v>4</v>
      </c>
      <c r="K3067" s="20">
        <f>ROUND(1+(SUMPRODUCT(INDEX(CachTinhDiem!$B$8:$E$11,MATCH($B3067,CachTinhDiem!$A$8:$A$11,0),0),$G3067:$J3067)-1)*9/4,1)</f>
        <v>4.2</v>
      </c>
      <c r="L3067" s="20">
        <f>ROUND(1+(INDEX(CachTinhDiem!$B$15:$E$20,MATCH($C3067,CachTinhDiem!$A$15:$A$20,0),MATCH($B3067,CachTinhDiem!$B$14:$E$14,0))-1)*9/4,1)</f>
        <v>7.8</v>
      </c>
      <c r="M3067" s="19">
        <f t="shared" si="47"/>
        <v>0</v>
      </c>
      <c r="N3067" s="23">
        <f>MAX(0,1-M3067*CachTinhDiem!$B$25)</f>
        <v>1</v>
      </c>
      <c r="O3067" s="20">
        <f>ROUND((CachTinhDiem!$B$23*K3067+CachTinhDiem!$B$24*L3067)*N3067,1)</f>
        <v>5.3</v>
      </c>
      <c r="P3067" s="19" t="s">
        <v>3227</v>
      </c>
    </row>
    <row r="3068" spans="1:16" ht="15" customHeight="1" x14ac:dyDescent="0.35">
      <c r="A3068" s="18" t="s">
        <v>2881</v>
      </c>
      <c r="B3068" s="18" t="s">
        <v>3229</v>
      </c>
      <c r="C3068" s="18" t="s">
        <v>103</v>
      </c>
      <c r="D3068" s="19">
        <v>5</v>
      </c>
      <c r="E3068" s="19">
        <v>33</v>
      </c>
      <c r="F3068" s="19">
        <v>22</v>
      </c>
      <c r="G3068" s="19">
        <v>4</v>
      </c>
      <c r="H3068" s="19">
        <v>1</v>
      </c>
      <c r="I3068" s="19">
        <v>2</v>
      </c>
      <c r="J3068" s="19">
        <v>5</v>
      </c>
      <c r="K3068" s="20">
        <f>ROUND(1+(SUMPRODUCT(INDEX(CachTinhDiem!$B$8:$E$11,MATCH($B3068,CachTinhDiem!$A$8:$A$11,0),0),$G3068:$J3068)-1)*9/4,1)</f>
        <v>5.0999999999999996</v>
      </c>
      <c r="L3068" s="20">
        <f>ROUND(1+(INDEX(CachTinhDiem!$B$15:$E$20,MATCH($C3068,CachTinhDiem!$A$15:$A$20,0),MATCH($B3068,CachTinhDiem!$B$14:$E$14,0))-1)*9/4,1)</f>
        <v>7.8</v>
      </c>
      <c r="M3068" s="19">
        <f t="shared" si="47"/>
        <v>0</v>
      </c>
      <c r="N3068" s="23">
        <f>MAX(0,1-M3068*CachTinhDiem!$B$25)</f>
        <v>1</v>
      </c>
      <c r="O3068" s="20">
        <f>ROUND((CachTinhDiem!$B$23*K3068+CachTinhDiem!$B$24*L3068)*N3068,1)</f>
        <v>5.9</v>
      </c>
      <c r="P3068" s="19" t="s">
        <v>3227</v>
      </c>
    </row>
    <row r="3069" spans="1:16" ht="15" customHeight="1" x14ac:dyDescent="0.35">
      <c r="A3069" s="18" t="s">
        <v>1956</v>
      </c>
      <c r="B3069" s="18" t="s">
        <v>3229</v>
      </c>
      <c r="C3069" s="18" t="s">
        <v>90</v>
      </c>
      <c r="D3069" s="19">
        <v>9</v>
      </c>
      <c r="E3069" s="19">
        <v>30</v>
      </c>
      <c r="F3069" s="19">
        <v>20</v>
      </c>
      <c r="G3069" s="19">
        <v>2</v>
      </c>
      <c r="H3069" s="19">
        <v>3</v>
      </c>
      <c r="I3069" s="19">
        <v>4</v>
      </c>
      <c r="J3069" s="19">
        <v>2</v>
      </c>
      <c r="K3069" s="20">
        <f>ROUND(1+(SUMPRODUCT(INDEX(CachTinhDiem!$B$8:$E$11,MATCH($B3069,CachTinhDiem!$A$8:$A$11,0),0),$G3069:$J3069)-1)*9/4,1)</f>
        <v>5.3</v>
      </c>
      <c r="L3069" s="20">
        <f>ROUND(1+(INDEX(CachTinhDiem!$B$15:$E$20,MATCH($C3069,CachTinhDiem!$A$15:$A$20,0),MATCH($B3069,CachTinhDiem!$B$14:$E$14,0))-1)*9/4,1)</f>
        <v>7.8</v>
      </c>
      <c r="M3069" s="19">
        <f t="shared" si="47"/>
        <v>0</v>
      </c>
      <c r="N3069" s="23">
        <f>MAX(0,1-M3069*CachTinhDiem!$B$25)</f>
        <v>1</v>
      </c>
      <c r="O3069" s="20">
        <f>ROUND((CachTinhDiem!$B$23*K3069+CachTinhDiem!$B$24*L3069)*N3069,1)</f>
        <v>6.1</v>
      </c>
      <c r="P3069" s="19" t="s">
        <v>3225</v>
      </c>
    </row>
    <row r="3070" spans="1:16" ht="15" customHeight="1" x14ac:dyDescent="0.35">
      <c r="A3070" s="18" t="s">
        <v>2919</v>
      </c>
      <c r="B3070" s="18" t="s">
        <v>3226</v>
      </c>
      <c r="C3070" s="18" t="s">
        <v>138</v>
      </c>
      <c r="D3070" s="19">
        <v>18</v>
      </c>
      <c r="E3070" s="19">
        <v>38</v>
      </c>
      <c r="F3070" s="19">
        <v>33</v>
      </c>
      <c r="G3070" s="19">
        <v>2</v>
      </c>
      <c r="H3070" s="19">
        <v>5</v>
      </c>
      <c r="I3070" s="19">
        <v>5</v>
      </c>
      <c r="J3070" s="19">
        <v>1</v>
      </c>
      <c r="K3070" s="20">
        <f>ROUND(1+(SUMPRODUCT(INDEX(CachTinhDiem!$B$8:$E$11,MATCH($B3070,CachTinhDiem!$A$8:$A$11,0),0),$G3070:$J3070)-1)*9/4,1)</f>
        <v>8.1999999999999993</v>
      </c>
      <c r="L3070" s="20">
        <f>ROUND(1+(INDEX(CachTinhDiem!$B$15:$E$20,MATCH($C3070,CachTinhDiem!$A$15:$A$20,0),MATCH($B3070,CachTinhDiem!$B$14:$E$14,0))-1)*9/4,1)</f>
        <v>7.8</v>
      </c>
      <c r="M3070" s="19">
        <f t="shared" si="47"/>
        <v>0</v>
      </c>
      <c r="N3070" s="23">
        <f>MAX(0,1-M3070*CachTinhDiem!$B$25)</f>
        <v>1</v>
      </c>
      <c r="O3070" s="20">
        <f>ROUND((CachTinhDiem!$B$23*K3070+CachTinhDiem!$B$24*L3070)*N3070,1)</f>
        <v>8.1</v>
      </c>
      <c r="P3070" s="19" t="s">
        <v>3227</v>
      </c>
    </row>
    <row r="3071" spans="1:16" ht="15" customHeight="1" x14ac:dyDescent="0.35">
      <c r="A3071" s="18" t="s">
        <v>3068</v>
      </c>
      <c r="B3071" s="18" t="s">
        <v>3229</v>
      </c>
      <c r="C3071" s="18" t="s">
        <v>115</v>
      </c>
      <c r="D3071" s="19">
        <v>19</v>
      </c>
      <c r="E3071" s="19">
        <v>40</v>
      </c>
      <c r="F3071" s="19">
        <v>39</v>
      </c>
      <c r="G3071" s="19">
        <v>2</v>
      </c>
      <c r="H3071" s="19">
        <v>2</v>
      </c>
      <c r="I3071" s="19">
        <v>3</v>
      </c>
      <c r="J3071" s="19">
        <v>3</v>
      </c>
      <c r="K3071" s="20">
        <f>ROUND(1+(SUMPRODUCT(INDEX(CachTinhDiem!$B$8:$E$11,MATCH($B3071,CachTinhDiem!$A$8:$A$11,0),0),$G3071:$J3071)-1)*9/4,1)</f>
        <v>4.5999999999999996</v>
      </c>
      <c r="L3071" s="20">
        <f>ROUND(1+(INDEX(CachTinhDiem!$B$15:$E$20,MATCH($C3071,CachTinhDiem!$A$15:$A$20,0),MATCH($B3071,CachTinhDiem!$B$14:$E$14,0))-1)*9/4,1)</f>
        <v>10</v>
      </c>
      <c r="M3071" s="19">
        <f t="shared" si="47"/>
        <v>0</v>
      </c>
      <c r="N3071" s="23">
        <f>MAX(0,1-M3071*CachTinhDiem!$B$25)</f>
        <v>1</v>
      </c>
      <c r="O3071" s="20">
        <f>ROUND((CachTinhDiem!$B$23*K3071+CachTinhDiem!$B$24*L3071)*N3071,1)</f>
        <v>6.2</v>
      </c>
      <c r="P3071" s="19" t="s">
        <v>3227</v>
      </c>
    </row>
    <row r="3072" spans="1:16" ht="15" customHeight="1" x14ac:dyDescent="0.35">
      <c r="A3072" s="18" t="s">
        <v>1126</v>
      </c>
      <c r="B3072" s="18" t="s">
        <v>3229</v>
      </c>
      <c r="C3072" s="18" t="s">
        <v>150</v>
      </c>
      <c r="D3072" s="19">
        <v>5</v>
      </c>
      <c r="E3072" s="19">
        <v>17</v>
      </c>
      <c r="F3072" s="19">
        <v>6</v>
      </c>
      <c r="G3072" s="19">
        <v>4</v>
      </c>
      <c r="H3072" s="19">
        <v>1</v>
      </c>
      <c r="I3072" s="19">
        <v>1</v>
      </c>
      <c r="J3072" s="19">
        <v>3</v>
      </c>
      <c r="K3072" s="20">
        <f>ROUND(1+(SUMPRODUCT(INDEX(CachTinhDiem!$B$8:$E$11,MATCH($B3072,CachTinhDiem!$A$8:$A$11,0),0),$G3072:$J3072)-1)*9/4,1)</f>
        <v>3</v>
      </c>
      <c r="L3072" s="20">
        <f>ROUND(1+(INDEX(CachTinhDiem!$B$15:$E$20,MATCH($C3072,CachTinhDiem!$A$15:$A$20,0),MATCH($B3072,CachTinhDiem!$B$14:$E$14,0))-1)*9/4,1)</f>
        <v>7.8</v>
      </c>
      <c r="M3072" s="19">
        <f t="shared" si="47"/>
        <v>0</v>
      </c>
      <c r="N3072" s="23">
        <f>MAX(0,1-M3072*CachTinhDiem!$B$25)</f>
        <v>1</v>
      </c>
      <c r="O3072" s="20">
        <f>ROUND((CachTinhDiem!$B$23*K3072+CachTinhDiem!$B$24*L3072)*N3072,1)</f>
        <v>4.4000000000000004</v>
      </c>
      <c r="P3072" s="19" t="s">
        <v>3227</v>
      </c>
    </row>
    <row r="3073" spans="1:16" ht="15" customHeight="1" x14ac:dyDescent="0.35">
      <c r="A3073" s="18" t="s">
        <v>2606</v>
      </c>
      <c r="B3073" s="18" t="s">
        <v>3229</v>
      </c>
      <c r="C3073" s="18" t="s">
        <v>90</v>
      </c>
      <c r="D3073" s="19">
        <v>5</v>
      </c>
      <c r="E3073" s="19">
        <v>21</v>
      </c>
      <c r="F3073" s="19">
        <v>32</v>
      </c>
      <c r="G3073" s="19">
        <v>4</v>
      </c>
      <c r="H3073" s="19">
        <v>1</v>
      </c>
      <c r="I3073" s="19">
        <v>3</v>
      </c>
      <c r="J3073" s="19">
        <v>3</v>
      </c>
      <c r="K3073" s="20">
        <f>ROUND(1+(SUMPRODUCT(INDEX(CachTinhDiem!$B$8:$E$11,MATCH($B3073,CachTinhDiem!$A$8:$A$11,0),0),$G3073:$J3073)-1)*9/4,1)</f>
        <v>4.4000000000000004</v>
      </c>
      <c r="L3073" s="20">
        <f>ROUND(1+(INDEX(CachTinhDiem!$B$15:$E$20,MATCH($C3073,CachTinhDiem!$A$15:$A$20,0),MATCH($B3073,CachTinhDiem!$B$14:$E$14,0))-1)*9/4,1)</f>
        <v>7.8</v>
      </c>
      <c r="M3073" s="19">
        <f t="shared" si="47"/>
        <v>11</v>
      </c>
      <c r="N3073" s="23">
        <f>MAX(0,1-M3073*CachTinhDiem!$B$25)</f>
        <v>0</v>
      </c>
      <c r="O3073" s="20">
        <f>ROUND((CachTinhDiem!$B$23*K3073+CachTinhDiem!$B$24*L3073)*N3073,1)</f>
        <v>0</v>
      </c>
      <c r="P3073" s="19" t="s">
        <v>3227</v>
      </c>
    </row>
    <row r="3074" spans="1:16" ht="15" customHeight="1" x14ac:dyDescent="0.35">
      <c r="A3074" s="18" t="s">
        <v>2718</v>
      </c>
      <c r="B3074" s="18" t="s">
        <v>3229</v>
      </c>
      <c r="C3074" s="18" t="s">
        <v>90</v>
      </c>
      <c r="D3074" s="19">
        <v>9</v>
      </c>
      <c r="E3074" s="19">
        <v>40</v>
      </c>
      <c r="F3074" s="19">
        <v>21</v>
      </c>
      <c r="G3074" s="19">
        <v>2</v>
      </c>
      <c r="H3074" s="19">
        <v>5</v>
      </c>
      <c r="I3074" s="19">
        <v>4</v>
      </c>
      <c r="J3074" s="19">
        <v>3</v>
      </c>
      <c r="K3074" s="20">
        <f>ROUND(1+(SUMPRODUCT(INDEX(CachTinhDiem!$B$8:$E$11,MATCH($B3074,CachTinhDiem!$A$8:$A$11,0),0),$G3074:$J3074)-1)*9/4,1)</f>
        <v>7.3</v>
      </c>
      <c r="L3074" s="20">
        <f>ROUND(1+(INDEX(CachTinhDiem!$B$15:$E$20,MATCH($C3074,CachTinhDiem!$A$15:$A$20,0),MATCH($B3074,CachTinhDiem!$B$14:$E$14,0))-1)*9/4,1)</f>
        <v>7.8</v>
      </c>
      <c r="M3074" s="19">
        <f t="shared" ref="M3074:M3137" si="48">MAX(0,$D3074-$F3074,$F3074-$E3074)</f>
        <v>0</v>
      </c>
      <c r="N3074" s="23">
        <f>MAX(0,1-M3074*CachTinhDiem!$B$25)</f>
        <v>1</v>
      </c>
      <c r="O3074" s="20">
        <f>ROUND((CachTinhDiem!$B$23*K3074+CachTinhDiem!$B$24*L3074)*N3074,1)</f>
        <v>7.5</v>
      </c>
      <c r="P3074" s="19" t="s">
        <v>3227</v>
      </c>
    </row>
    <row r="3075" spans="1:16" ht="15" customHeight="1" x14ac:dyDescent="0.35">
      <c r="A3075" s="18" t="s">
        <v>3112</v>
      </c>
      <c r="B3075" s="18" t="s">
        <v>3229</v>
      </c>
      <c r="C3075" s="18" t="s">
        <v>90</v>
      </c>
      <c r="D3075" s="19">
        <v>23</v>
      </c>
      <c r="E3075" s="19">
        <v>40</v>
      </c>
      <c r="F3075" s="19">
        <v>16</v>
      </c>
      <c r="G3075" s="19">
        <v>1</v>
      </c>
      <c r="H3075" s="19">
        <v>3</v>
      </c>
      <c r="I3075" s="19">
        <v>3</v>
      </c>
      <c r="J3075" s="19">
        <v>1</v>
      </c>
      <c r="K3075" s="20">
        <f>ROUND(1+(SUMPRODUCT(INDEX(CachTinhDiem!$B$8:$E$11,MATCH($B3075,CachTinhDiem!$A$8:$A$11,0),0),$G3075:$J3075)-1)*9/4,1)</f>
        <v>3.7</v>
      </c>
      <c r="L3075" s="20">
        <f>ROUND(1+(INDEX(CachTinhDiem!$B$15:$E$20,MATCH($C3075,CachTinhDiem!$A$15:$A$20,0),MATCH($B3075,CachTinhDiem!$B$14:$E$14,0))-1)*9/4,1)</f>
        <v>7.8</v>
      </c>
      <c r="M3075" s="19">
        <f t="shared" si="48"/>
        <v>7</v>
      </c>
      <c r="N3075" s="23">
        <f>MAX(0,1-M3075*CachTinhDiem!$B$25)</f>
        <v>0.29999999999999993</v>
      </c>
      <c r="O3075" s="20">
        <f>ROUND((CachTinhDiem!$B$23*K3075+CachTinhDiem!$B$24*L3075)*N3075,1)</f>
        <v>1.5</v>
      </c>
      <c r="P3075" s="19" t="s">
        <v>3227</v>
      </c>
    </row>
    <row r="3076" spans="1:16" ht="15" customHeight="1" x14ac:dyDescent="0.35">
      <c r="A3076" s="18" t="s">
        <v>722</v>
      </c>
      <c r="B3076" s="18" t="s">
        <v>3229</v>
      </c>
      <c r="C3076" s="18" t="s">
        <v>150</v>
      </c>
      <c r="D3076" s="19">
        <v>23</v>
      </c>
      <c r="E3076" s="19">
        <v>38</v>
      </c>
      <c r="F3076" s="19">
        <v>35</v>
      </c>
      <c r="G3076" s="19">
        <v>1</v>
      </c>
      <c r="H3076" s="19">
        <v>5</v>
      </c>
      <c r="I3076" s="19">
        <v>2</v>
      </c>
      <c r="J3076" s="19">
        <v>5</v>
      </c>
      <c r="K3076" s="20">
        <f>ROUND(1+(SUMPRODUCT(INDEX(CachTinhDiem!$B$8:$E$11,MATCH($B3076,CachTinhDiem!$A$8:$A$11,0),0),$G3076:$J3076)-1)*9/4,1)</f>
        <v>7.1</v>
      </c>
      <c r="L3076" s="20">
        <f>ROUND(1+(INDEX(CachTinhDiem!$B$15:$E$20,MATCH($C3076,CachTinhDiem!$A$15:$A$20,0),MATCH($B3076,CachTinhDiem!$B$14:$E$14,0))-1)*9/4,1)</f>
        <v>7.8</v>
      </c>
      <c r="M3076" s="19">
        <f t="shared" si="48"/>
        <v>0</v>
      </c>
      <c r="N3076" s="23">
        <f>MAX(0,1-M3076*CachTinhDiem!$B$25)</f>
        <v>1</v>
      </c>
      <c r="O3076" s="20">
        <f>ROUND((CachTinhDiem!$B$23*K3076+CachTinhDiem!$B$24*L3076)*N3076,1)</f>
        <v>7.3</v>
      </c>
      <c r="P3076" s="19" t="s">
        <v>3227</v>
      </c>
    </row>
    <row r="3077" spans="1:16" ht="15" customHeight="1" x14ac:dyDescent="0.35">
      <c r="A3077" s="18" t="s">
        <v>321</v>
      </c>
      <c r="B3077" s="18" t="s">
        <v>3229</v>
      </c>
      <c r="C3077" s="18" t="s">
        <v>115</v>
      </c>
      <c r="D3077" s="19">
        <v>21</v>
      </c>
      <c r="E3077" s="19">
        <v>39</v>
      </c>
      <c r="F3077" s="19">
        <v>34</v>
      </c>
      <c r="G3077" s="19">
        <v>1</v>
      </c>
      <c r="H3077" s="19">
        <v>5</v>
      </c>
      <c r="I3077" s="19">
        <v>3</v>
      </c>
      <c r="J3077" s="19">
        <v>2</v>
      </c>
      <c r="K3077" s="20">
        <f>ROUND(1+(SUMPRODUCT(INDEX(CachTinhDiem!$B$8:$E$11,MATCH($B3077,CachTinhDiem!$A$8:$A$11,0),0),$G3077:$J3077)-1)*9/4,1)</f>
        <v>5.7</v>
      </c>
      <c r="L3077" s="20">
        <f>ROUND(1+(INDEX(CachTinhDiem!$B$15:$E$20,MATCH($C3077,CachTinhDiem!$A$15:$A$20,0),MATCH($B3077,CachTinhDiem!$B$14:$E$14,0))-1)*9/4,1)</f>
        <v>10</v>
      </c>
      <c r="M3077" s="19">
        <f t="shared" si="48"/>
        <v>0</v>
      </c>
      <c r="N3077" s="23">
        <f>MAX(0,1-M3077*CachTinhDiem!$B$25)</f>
        <v>1</v>
      </c>
      <c r="O3077" s="20">
        <f>ROUND((CachTinhDiem!$B$23*K3077+CachTinhDiem!$B$24*L3077)*N3077,1)</f>
        <v>7</v>
      </c>
      <c r="P3077" s="19" t="s">
        <v>3227</v>
      </c>
    </row>
    <row r="3078" spans="1:16" ht="15" customHeight="1" x14ac:dyDescent="0.35">
      <c r="A3078" s="18" t="s">
        <v>340</v>
      </c>
      <c r="B3078" s="18" t="s">
        <v>3228</v>
      </c>
      <c r="C3078" s="18" t="s">
        <v>115</v>
      </c>
      <c r="D3078" s="19">
        <v>24</v>
      </c>
      <c r="E3078" s="19">
        <v>40</v>
      </c>
      <c r="F3078" s="19">
        <v>25</v>
      </c>
      <c r="G3078" s="19">
        <v>2</v>
      </c>
      <c r="H3078" s="19">
        <v>5</v>
      </c>
      <c r="I3078" s="19">
        <v>3</v>
      </c>
      <c r="J3078" s="19">
        <v>4</v>
      </c>
      <c r="K3078" s="20">
        <f>ROUND(1+(SUMPRODUCT(INDEX(CachTinhDiem!$B$8:$E$11,MATCH($B3078,CachTinhDiem!$A$8:$A$11,0),0),$G3078:$J3078)-1)*9/4,1)</f>
        <v>7.8</v>
      </c>
      <c r="L3078" s="20">
        <f>ROUND(1+(INDEX(CachTinhDiem!$B$15:$E$20,MATCH($C3078,CachTinhDiem!$A$15:$A$20,0),MATCH($B3078,CachTinhDiem!$B$14:$E$14,0))-1)*9/4,1)</f>
        <v>5.5</v>
      </c>
      <c r="M3078" s="19">
        <f t="shared" si="48"/>
        <v>0</v>
      </c>
      <c r="N3078" s="23">
        <f>MAX(0,1-M3078*CachTinhDiem!$B$25)</f>
        <v>1</v>
      </c>
      <c r="O3078" s="20">
        <f>ROUND((CachTinhDiem!$B$23*K3078+CachTinhDiem!$B$24*L3078)*N3078,1)</f>
        <v>7.1</v>
      </c>
      <c r="P3078" s="19" t="s">
        <v>3227</v>
      </c>
    </row>
    <row r="3079" spans="1:16" ht="15" customHeight="1" x14ac:dyDescent="0.35">
      <c r="A3079" s="18" t="s">
        <v>1098</v>
      </c>
      <c r="B3079" s="18" t="s">
        <v>3229</v>
      </c>
      <c r="C3079" s="18" t="s">
        <v>115</v>
      </c>
      <c r="D3079" s="19">
        <v>11</v>
      </c>
      <c r="E3079" s="19">
        <v>28</v>
      </c>
      <c r="F3079" s="19">
        <v>9</v>
      </c>
      <c r="G3079" s="19">
        <v>3</v>
      </c>
      <c r="H3079" s="19">
        <v>3</v>
      </c>
      <c r="I3079" s="19">
        <v>4</v>
      </c>
      <c r="J3079" s="19">
        <v>3</v>
      </c>
      <c r="K3079" s="20">
        <f>ROUND(1+(SUMPRODUCT(INDEX(CachTinhDiem!$B$8:$E$11,MATCH($B3079,CachTinhDiem!$A$8:$A$11,0),0),$G3079:$J3079)-1)*9/4,1)</f>
        <v>6.2</v>
      </c>
      <c r="L3079" s="20">
        <f>ROUND(1+(INDEX(CachTinhDiem!$B$15:$E$20,MATCH($C3079,CachTinhDiem!$A$15:$A$20,0),MATCH($B3079,CachTinhDiem!$B$14:$E$14,0))-1)*9/4,1)</f>
        <v>10</v>
      </c>
      <c r="M3079" s="19">
        <f t="shared" si="48"/>
        <v>2</v>
      </c>
      <c r="N3079" s="23">
        <f>MAX(0,1-M3079*CachTinhDiem!$B$25)</f>
        <v>0.8</v>
      </c>
      <c r="O3079" s="20">
        <f>ROUND((CachTinhDiem!$B$23*K3079+CachTinhDiem!$B$24*L3079)*N3079,1)</f>
        <v>5.9</v>
      </c>
      <c r="P3079" s="19" t="s">
        <v>3227</v>
      </c>
    </row>
    <row r="3080" spans="1:16" ht="15" customHeight="1" x14ac:dyDescent="0.35">
      <c r="A3080" s="18" t="s">
        <v>1850</v>
      </c>
      <c r="B3080" s="18" t="s">
        <v>3228</v>
      </c>
      <c r="C3080" s="18" t="s">
        <v>103</v>
      </c>
      <c r="D3080" s="19">
        <v>13</v>
      </c>
      <c r="E3080" s="19">
        <v>33</v>
      </c>
      <c r="F3080" s="19">
        <v>21</v>
      </c>
      <c r="G3080" s="19">
        <v>3</v>
      </c>
      <c r="H3080" s="19">
        <v>3</v>
      </c>
      <c r="I3080" s="19">
        <v>4</v>
      </c>
      <c r="J3080" s="19">
        <v>5</v>
      </c>
      <c r="K3080" s="20">
        <f>ROUND(1+(SUMPRODUCT(INDEX(CachTinhDiem!$B$8:$E$11,MATCH($B3080,CachTinhDiem!$A$8:$A$11,0),0),$G3080:$J3080)-1)*9/4,1)</f>
        <v>8.6999999999999993</v>
      </c>
      <c r="L3080" s="20">
        <f>ROUND(1+(INDEX(CachTinhDiem!$B$15:$E$20,MATCH($C3080,CachTinhDiem!$A$15:$A$20,0),MATCH($B3080,CachTinhDiem!$B$14:$E$14,0))-1)*9/4,1)</f>
        <v>10</v>
      </c>
      <c r="M3080" s="19">
        <f t="shared" si="48"/>
        <v>0</v>
      </c>
      <c r="N3080" s="23">
        <f>MAX(0,1-M3080*CachTinhDiem!$B$25)</f>
        <v>1</v>
      </c>
      <c r="O3080" s="20">
        <f>ROUND((CachTinhDiem!$B$23*K3080+CachTinhDiem!$B$24*L3080)*N3080,1)</f>
        <v>9.1</v>
      </c>
      <c r="P3080" s="19" t="s">
        <v>3227</v>
      </c>
    </row>
    <row r="3081" spans="1:16" ht="15" customHeight="1" x14ac:dyDescent="0.35">
      <c r="A3081" s="18" t="s">
        <v>952</v>
      </c>
      <c r="B3081" s="18" t="s">
        <v>3226</v>
      </c>
      <c r="C3081" s="18" t="s">
        <v>103</v>
      </c>
      <c r="D3081" s="19">
        <v>24</v>
      </c>
      <c r="E3081" s="19">
        <v>40</v>
      </c>
      <c r="F3081" s="19">
        <v>32</v>
      </c>
      <c r="G3081" s="19">
        <v>2</v>
      </c>
      <c r="H3081" s="19">
        <v>5</v>
      </c>
      <c r="I3081" s="19">
        <v>2</v>
      </c>
      <c r="J3081" s="19">
        <v>5</v>
      </c>
      <c r="K3081" s="20">
        <f>ROUND(1+(SUMPRODUCT(INDEX(CachTinhDiem!$B$8:$E$11,MATCH($B3081,CachTinhDiem!$A$8:$A$11,0),0),$G3081:$J3081)-1)*9/4,1)</f>
        <v>6.6</v>
      </c>
      <c r="L3081" s="20">
        <f>ROUND(1+(INDEX(CachTinhDiem!$B$15:$E$20,MATCH($C3081,CachTinhDiem!$A$15:$A$20,0),MATCH($B3081,CachTinhDiem!$B$14:$E$14,0))-1)*9/4,1)</f>
        <v>3.3</v>
      </c>
      <c r="M3081" s="19">
        <f t="shared" si="48"/>
        <v>0</v>
      </c>
      <c r="N3081" s="23">
        <f>MAX(0,1-M3081*CachTinhDiem!$B$25)</f>
        <v>1</v>
      </c>
      <c r="O3081" s="20">
        <f>ROUND((CachTinhDiem!$B$23*K3081+CachTinhDiem!$B$24*L3081)*N3081,1)</f>
        <v>5.6</v>
      </c>
      <c r="P3081" s="19" t="s">
        <v>3227</v>
      </c>
    </row>
    <row r="3082" spans="1:16" ht="15" customHeight="1" x14ac:dyDescent="0.35">
      <c r="A3082" s="18" t="s">
        <v>422</v>
      </c>
      <c r="B3082" s="18" t="s">
        <v>3228</v>
      </c>
      <c r="C3082" s="18" t="s">
        <v>138</v>
      </c>
      <c r="D3082" s="19">
        <v>5</v>
      </c>
      <c r="E3082" s="19">
        <v>19</v>
      </c>
      <c r="F3082" s="19">
        <v>5</v>
      </c>
      <c r="G3082" s="19">
        <v>4</v>
      </c>
      <c r="H3082" s="19">
        <v>1</v>
      </c>
      <c r="I3082" s="19">
        <v>2</v>
      </c>
      <c r="J3082" s="19">
        <v>2</v>
      </c>
      <c r="K3082" s="20">
        <f>ROUND(1+(SUMPRODUCT(INDEX(CachTinhDiem!$B$8:$E$11,MATCH($B3082,CachTinhDiem!$A$8:$A$11,0),0),$G3082:$J3082)-1)*9/4,1)</f>
        <v>2.8</v>
      </c>
      <c r="L3082" s="20">
        <f>ROUND(1+(INDEX(CachTinhDiem!$B$15:$E$20,MATCH($C3082,CachTinhDiem!$A$15:$A$20,0),MATCH($B3082,CachTinhDiem!$B$14:$E$14,0))-1)*9/4,1)</f>
        <v>1</v>
      </c>
      <c r="M3082" s="19">
        <f t="shared" si="48"/>
        <v>0</v>
      </c>
      <c r="N3082" s="23">
        <f>MAX(0,1-M3082*CachTinhDiem!$B$25)</f>
        <v>1</v>
      </c>
      <c r="O3082" s="20">
        <f>ROUND((CachTinhDiem!$B$23*K3082+CachTinhDiem!$B$24*L3082)*N3082,1)</f>
        <v>2.2999999999999998</v>
      </c>
      <c r="P3082" s="19" t="s">
        <v>3227</v>
      </c>
    </row>
    <row r="3083" spans="1:16" ht="15" customHeight="1" x14ac:dyDescent="0.35">
      <c r="A3083" s="18" t="s">
        <v>856</v>
      </c>
      <c r="B3083" s="18" t="s">
        <v>3229</v>
      </c>
      <c r="C3083" s="18" t="s">
        <v>90</v>
      </c>
      <c r="D3083" s="19">
        <v>19</v>
      </c>
      <c r="E3083" s="19">
        <v>36</v>
      </c>
      <c r="F3083" s="19">
        <v>38</v>
      </c>
      <c r="G3083" s="19">
        <v>2</v>
      </c>
      <c r="H3083" s="19">
        <v>5</v>
      </c>
      <c r="I3083" s="19">
        <v>3</v>
      </c>
      <c r="J3083" s="19">
        <v>3</v>
      </c>
      <c r="K3083" s="20">
        <f>ROUND(1+(SUMPRODUCT(INDEX(CachTinhDiem!$B$8:$E$11,MATCH($B3083,CachTinhDiem!$A$8:$A$11,0),0),$G3083:$J3083)-1)*9/4,1)</f>
        <v>6.6</v>
      </c>
      <c r="L3083" s="20">
        <f>ROUND(1+(INDEX(CachTinhDiem!$B$15:$E$20,MATCH($C3083,CachTinhDiem!$A$15:$A$20,0),MATCH($B3083,CachTinhDiem!$B$14:$E$14,0))-1)*9/4,1)</f>
        <v>7.8</v>
      </c>
      <c r="M3083" s="19">
        <f t="shared" si="48"/>
        <v>2</v>
      </c>
      <c r="N3083" s="23">
        <f>MAX(0,1-M3083*CachTinhDiem!$B$25)</f>
        <v>0.8</v>
      </c>
      <c r="O3083" s="20">
        <f>ROUND((CachTinhDiem!$B$23*K3083+CachTinhDiem!$B$24*L3083)*N3083,1)</f>
        <v>5.6</v>
      </c>
      <c r="P3083" s="19" t="s">
        <v>3227</v>
      </c>
    </row>
    <row r="3084" spans="1:16" ht="15" customHeight="1" x14ac:dyDescent="0.35">
      <c r="A3084" s="18" t="s">
        <v>3022</v>
      </c>
      <c r="B3084" s="18" t="s">
        <v>3228</v>
      </c>
      <c r="C3084" s="18" t="s">
        <v>138</v>
      </c>
      <c r="D3084" s="19">
        <v>21</v>
      </c>
      <c r="E3084" s="19">
        <v>40</v>
      </c>
      <c r="F3084" s="19">
        <v>18</v>
      </c>
      <c r="G3084" s="19">
        <v>1</v>
      </c>
      <c r="H3084" s="19">
        <v>5</v>
      </c>
      <c r="I3084" s="19">
        <v>5</v>
      </c>
      <c r="J3084" s="19">
        <v>2</v>
      </c>
      <c r="K3084" s="20">
        <f>ROUND(1+(SUMPRODUCT(INDEX(CachTinhDiem!$B$8:$E$11,MATCH($B3084,CachTinhDiem!$A$8:$A$11,0),0),$G3084:$J3084)-1)*9/4,1)</f>
        <v>6</v>
      </c>
      <c r="L3084" s="20">
        <f>ROUND(1+(INDEX(CachTinhDiem!$B$15:$E$20,MATCH($C3084,CachTinhDiem!$A$15:$A$20,0),MATCH($B3084,CachTinhDiem!$B$14:$E$14,0))-1)*9/4,1)</f>
        <v>1</v>
      </c>
      <c r="M3084" s="19">
        <f t="shared" si="48"/>
        <v>3</v>
      </c>
      <c r="N3084" s="23">
        <f>MAX(0,1-M3084*CachTinhDiem!$B$25)</f>
        <v>0.7</v>
      </c>
      <c r="O3084" s="20">
        <f>ROUND((CachTinhDiem!$B$23*K3084+CachTinhDiem!$B$24*L3084)*N3084,1)</f>
        <v>3.2</v>
      </c>
      <c r="P3084" s="19" t="s">
        <v>3227</v>
      </c>
    </row>
    <row r="3085" spans="1:16" ht="15" customHeight="1" x14ac:dyDescent="0.35">
      <c r="A3085" s="18" t="s">
        <v>1745</v>
      </c>
      <c r="B3085" s="18" t="s">
        <v>3226</v>
      </c>
      <c r="C3085" s="18" t="s">
        <v>138</v>
      </c>
      <c r="D3085" s="19">
        <v>5</v>
      </c>
      <c r="E3085" s="19">
        <v>10</v>
      </c>
      <c r="F3085" s="19">
        <v>32</v>
      </c>
      <c r="G3085" s="19">
        <v>4</v>
      </c>
      <c r="H3085" s="19">
        <v>1</v>
      </c>
      <c r="I3085" s="19">
        <v>3</v>
      </c>
      <c r="J3085" s="19">
        <v>2</v>
      </c>
      <c r="K3085" s="20">
        <f>ROUND(1+(SUMPRODUCT(INDEX(CachTinhDiem!$B$8:$E$11,MATCH($B3085,CachTinhDiem!$A$8:$A$11,0),0),$G3085:$J3085)-1)*9/4,1)</f>
        <v>3.7</v>
      </c>
      <c r="L3085" s="20">
        <f>ROUND(1+(INDEX(CachTinhDiem!$B$15:$E$20,MATCH($C3085,CachTinhDiem!$A$15:$A$20,0),MATCH($B3085,CachTinhDiem!$B$14:$E$14,0))-1)*9/4,1)</f>
        <v>7.8</v>
      </c>
      <c r="M3085" s="19">
        <f t="shared" si="48"/>
        <v>22</v>
      </c>
      <c r="N3085" s="23">
        <f>MAX(0,1-M3085*CachTinhDiem!$B$25)</f>
        <v>0</v>
      </c>
      <c r="O3085" s="20">
        <f>ROUND((CachTinhDiem!$B$23*K3085+CachTinhDiem!$B$24*L3085)*N3085,1)</f>
        <v>0</v>
      </c>
      <c r="P3085" s="19" t="s">
        <v>3227</v>
      </c>
    </row>
    <row r="3086" spans="1:16" ht="15" customHeight="1" x14ac:dyDescent="0.35">
      <c r="A3086" s="18" t="s">
        <v>1469</v>
      </c>
      <c r="B3086" s="18" t="s">
        <v>3224</v>
      </c>
      <c r="C3086" s="18" t="s">
        <v>103</v>
      </c>
      <c r="D3086" s="19">
        <v>13</v>
      </c>
      <c r="E3086" s="19">
        <v>30</v>
      </c>
      <c r="F3086" s="19">
        <v>11</v>
      </c>
      <c r="G3086" s="19">
        <v>2</v>
      </c>
      <c r="H3086" s="19">
        <v>3</v>
      </c>
      <c r="I3086" s="19">
        <v>2</v>
      </c>
      <c r="J3086" s="19">
        <v>5</v>
      </c>
      <c r="K3086" s="20">
        <f>ROUND(1+(SUMPRODUCT(INDEX(CachTinhDiem!$B$8:$E$11,MATCH($B3086,CachTinhDiem!$A$8:$A$11,0),0),$G3086:$J3086)-1)*9/4,1)</f>
        <v>4.4000000000000004</v>
      </c>
      <c r="L3086" s="20">
        <f>ROUND(1+(INDEX(CachTinhDiem!$B$15:$E$20,MATCH($C3086,CachTinhDiem!$A$15:$A$20,0),MATCH($B3086,CachTinhDiem!$B$14:$E$14,0))-1)*9/4,1)</f>
        <v>3.3</v>
      </c>
      <c r="M3086" s="19">
        <f t="shared" si="48"/>
        <v>2</v>
      </c>
      <c r="N3086" s="23">
        <f>MAX(0,1-M3086*CachTinhDiem!$B$25)</f>
        <v>0.8</v>
      </c>
      <c r="O3086" s="20">
        <f>ROUND((CachTinhDiem!$B$23*K3086+CachTinhDiem!$B$24*L3086)*N3086,1)</f>
        <v>3.3</v>
      </c>
      <c r="P3086" s="19" t="s">
        <v>3227</v>
      </c>
    </row>
    <row r="3087" spans="1:16" ht="15" customHeight="1" x14ac:dyDescent="0.35">
      <c r="A3087" s="18" t="s">
        <v>2273</v>
      </c>
      <c r="B3087" s="18" t="s">
        <v>3224</v>
      </c>
      <c r="C3087" s="18" t="s">
        <v>103</v>
      </c>
      <c r="D3087" s="19">
        <v>17</v>
      </c>
      <c r="E3087" s="19">
        <v>36</v>
      </c>
      <c r="F3087" s="19">
        <v>5</v>
      </c>
      <c r="G3087" s="19">
        <v>2</v>
      </c>
      <c r="H3087" s="19">
        <v>5</v>
      </c>
      <c r="I3087" s="19">
        <v>3</v>
      </c>
      <c r="J3087" s="19">
        <v>4</v>
      </c>
      <c r="K3087" s="20">
        <f>ROUND(1+(SUMPRODUCT(INDEX(CachTinhDiem!$B$8:$E$11,MATCH($B3087,CachTinhDiem!$A$8:$A$11,0),0),$G3087:$J3087)-1)*9/4,1)</f>
        <v>6.2</v>
      </c>
      <c r="L3087" s="20">
        <f>ROUND(1+(INDEX(CachTinhDiem!$B$15:$E$20,MATCH($C3087,CachTinhDiem!$A$15:$A$20,0),MATCH($B3087,CachTinhDiem!$B$14:$E$14,0))-1)*9/4,1)</f>
        <v>3.3</v>
      </c>
      <c r="M3087" s="19">
        <f t="shared" si="48"/>
        <v>12</v>
      </c>
      <c r="N3087" s="23">
        <f>MAX(0,1-M3087*CachTinhDiem!$B$25)</f>
        <v>0</v>
      </c>
      <c r="O3087" s="20">
        <f>ROUND((CachTinhDiem!$B$23*K3087+CachTinhDiem!$B$24*L3087)*N3087,1)</f>
        <v>0</v>
      </c>
      <c r="P3087" s="19" t="s">
        <v>3225</v>
      </c>
    </row>
    <row r="3088" spans="1:16" ht="15" customHeight="1" x14ac:dyDescent="0.35">
      <c r="A3088" s="18" t="s">
        <v>2620</v>
      </c>
      <c r="B3088" s="18" t="s">
        <v>3229</v>
      </c>
      <c r="C3088" s="18" t="s">
        <v>138</v>
      </c>
      <c r="D3088" s="19">
        <v>8</v>
      </c>
      <c r="E3088" s="19">
        <v>40</v>
      </c>
      <c r="F3088" s="19">
        <v>26</v>
      </c>
      <c r="G3088" s="19">
        <v>3</v>
      </c>
      <c r="H3088" s="19">
        <v>5</v>
      </c>
      <c r="I3088" s="19">
        <v>5</v>
      </c>
      <c r="J3088" s="19">
        <v>2</v>
      </c>
      <c r="K3088" s="20">
        <f>ROUND(1+(SUMPRODUCT(INDEX(CachTinhDiem!$B$8:$E$11,MATCH($B3088,CachTinhDiem!$A$8:$A$11,0),0),$G3088:$J3088)-1)*9/4,1)</f>
        <v>7.5</v>
      </c>
      <c r="L3088" s="20">
        <f>ROUND(1+(INDEX(CachTinhDiem!$B$15:$E$20,MATCH($C3088,CachTinhDiem!$A$15:$A$20,0),MATCH($B3088,CachTinhDiem!$B$14:$E$14,0))-1)*9/4,1)</f>
        <v>7.8</v>
      </c>
      <c r="M3088" s="19">
        <f t="shared" si="48"/>
        <v>0</v>
      </c>
      <c r="N3088" s="23">
        <f>MAX(0,1-M3088*CachTinhDiem!$B$25)</f>
        <v>1</v>
      </c>
      <c r="O3088" s="20">
        <f>ROUND((CachTinhDiem!$B$23*K3088+CachTinhDiem!$B$24*L3088)*N3088,1)</f>
        <v>7.6</v>
      </c>
      <c r="P3088" s="19" t="s">
        <v>3227</v>
      </c>
    </row>
    <row r="3089" spans="1:16" ht="15" customHeight="1" x14ac:dyDescent="0.35">
      <c r="A3089" s="18" t="s">
        <v>3099</v>
      </c>
      <c r="B3089" s="18" t="s">
        <v>3228</v>
      </c>
      <c r="C3089" s="18" t="s">
        <v>90</v>
      </c>
      <c r="D3089" s="19">
        <v>23</v>
      </c>
      <c r="E3089" s="19">
        <v>40</v>
      </c>
      <c r="F3089" s="19">
        <v>39</v>
      </c>
      <c r="G3089" s="19">
        <v>1</v>
      </c>
      <c r="H3089" s="19">
        <v>2</v>
      </c>
      <c r="I3089" s="19">
        <v>4</v>
      </c>
      <c r="J3089" s="19">
        <v>2</v>
      </c>
      <c r="K3089" s="20">
        <f>ROUND(1+(SUMPRODUCT(INDEX(CachTinhDiem!$B$8:$E$11,MATCH($B3089,CachTinhDiem!$A$8:$A$11,0),0),$G3089:$J3089)-1)*9/4,1)</f>
        <v>4.2</v>
      </c>
      <c r="L3089" s="20">
        <f>ROUND(1+(INDEX(CachTinhDiem!$B$15:$E$20,MATCH($C3089,CachTinhDiem!$A$15:$A$20,0),MATCH($B3089,CachTinhDiem!$B$14:$E$14,0))-1)*9/4,1)</f>
        <v>3.3</v>
      </c>
      <c r="M3089" s="19">
        <f t="shared" si="48"/>
        <v>0</v>
      </c>
      <c r="N3089" s="23">
        <f>MAX(0,1-M3089*CachTinhDiem!$B$25)</f>
        <v>1</v>
      </c>
      <c r="O3089" s="20">
        <f>ROUND((CachTinhDiem!$B$23*K3089+CachTinhDiem!$B$24*L3089)*N3089,1)</f>
        <v>3.9</v>
      </c>
      <c r="P3089" s="19" t="s">
        <v>3227</v>
      </c>
    </row>
    <row r="3090" spans="1:16" ht="15" customHeight="1" x14ac:dyDescent="0.35">
      <c r="A3090" s="18" t="s">
        <v>1615</v>
      </c>
      <c r="B3090" s="18" t="s">
        <v>3228</v>
      </c>
      <c r="C3090" s="18" t="s">
        <v>115</v>
      </c>
      <c r="D3090" s="19">
        <v>11</v>
      </c>
      <c r="E3090" s="19">
        <v>32</v>
      </c>
      <c r="F3090" s="19">
        <v>13</v>
      </c>
      <c r="G3090" s="19">
        <v>3</v>
      </c>
      <c r="H3090" s="19">
        <v>2</v>
      </c>
      <c r="I3090" s="19">
        <v>3</v>
      </c>
      <c r="J3090" s="19">
        <v>3</v>
      </c>
      <c r="K3090" s="20">
        <f>ROUND(1+(SUMPRODUCT(INDEX(CachTinhDiem!$B$8:$E$11,MATCH($B3090,CachTinhDiem!$A$8:$A$11,0),0),$G3090:$J3090)-1)*9/4,1)</f>
        <v>5.0999999999999996</v>
      </c>
      <c r="L3090" s="20">
        <f>ROUND(1+(INDEX(CachTinhDiem!$B$15:$E$20,MATCH($C3090,CachTinhDiem!$A$15:$A$20,0),MATCH($B3090,CachTinhDiem!$B$14:$E$14,0))-1)*9/4,1)</f>
        <v>5.5</v>
      </c>
      <c r="M3090" s="19">
        <f t="shared" si="48"/>
        <v>0</v>
      </c>
      <c r="N3090" s="23">
        <f>MAX(0,1-M3090*CachTinhDiem!$B$25)</f>
        <v>1</v>
      </c>
      <c r="O3090" s="20">
        <f>ROUND((CachTinhDiem!$B$23*K3090+CachTinhDiem!$B$24*L3090)*N3090,1)</f>
        <v>5.2</v>
      </c>
      <c r="P3090" s="19" t="s">
        <v>3227</v>
      </c>
    </row>
    <row r="3091" spans="1:16" ht="15" customHeight="1" x14ac:dyDescent="0.35">
      <c r="A3091" s="18" t="s">
        <v>2903</v>
      </c>
      <c r="B3091" s="18" t="s">
        <v>3229</v>
      </c>
      <c r="C3091" s="18" t="s">
        <v>115</v>
      </c>
      <c r="D3091" s="19">
        <v>5</v>
      </c>
      <c r="E3091" s="19">
        <v>10</v>
      </c>
      <c r="F3091" s="19">
        <v>26</v>
      </c>
      <c r="G3091" s="19">
        <v>4</v>
      </c>
      <c r="H3091" s="19">
        <v>2</v>
      </c>
      <c r="I3091" s="19">
        <v>2</v>
      </c>
      <c r="J3091" s="19">
        <v>3</v>
      </c>
      <c r="K3091" s="20">
        <f>ROUND(1+(SUMPRODUCT(INDEX(CachTinhDiem!$B$8:$E$11,MATCH($B3091,CachTinhDiem!$A$8:$A$11,0),0),$G3091:$J3091)-1)*9/4,1)</f>
        <v>4.4000000000000004</v>
      </c>
      <c r="L3091" s="20">
        <f>ROUND(1+(INDEX(CachTinhDiem!$B$15:$E$20,MATCH($C3091,CachTinhDiem!$A$15:$A$20,0),MATCH($B3091,CachTinhDiem!$B$14:$E$14,0))-1)*9/4,1)</f>
        <v>10</v>
      </c>
      <c r="M3091" s="19">
        <f t="shared" si="48"/>
        <v>16</v>
      </c>
      <c r="N3091" s="23">
        <f>MAX(0,1-M3091*CachTinhDiem!$B$25)</f>
        <v>0</v>
      </c>
      <c r="O3091" s="20">
        <f>ROUND((CachTinhDiem!$B$23*K3091+CachTinhDiem!$B$24*L3091)*N3091,1)</f>
        <v>0</v>
      </c>
      <c r="P3091" s="19" t="s">
        <v>3227</v>
      </c>
    </row>
    <row r="3092" spans="1:16" ht="15" customHeight="1" x14ac:dyDescent="0.35">
      <c r="A3092" s="18" t="s">
        <v>2498</v>
      </c>
      <c r="B3092" s="18" t="s">
        <v>3226</v>
      </c>
      <c r="C3092" s="18" t="s">
        <v>103</v>
      </c>
      <c r="D3092" s="19">
        <v>19</v>
      </c>
      <c r="E3092" s="19">
        <v>35</v>
      </c>
      <c r="F3092" s="19">
        <v>16</v>
      </c>
      <c r="G3092" s="19">
        <v>2</v>
      </c>
      <c r="H3092" s="19">
        <v>4</v>
      </c>
      <c r="I3092" s="19">
        <v>2</v>
      </c>
      <c r="J3092" s="19">
        <v>5</v>
      </c>
      <c r="K3092" s="20">
        <f>ROUND(1+(SUMPRODUCT(INDEX(CachTinhDiem!$B$8:$E$11,MATCH($B3092,CachTinhDiem!$A$8:$A$11,0),0),$G3092:$J3092)-1)*9/4,1)</f>
        <v>6</v>
      </c>
      <c r="L3092" s="20">
        <f>ROUND(1+(INDEX(CachTinhDiem!$B$15:$E$20,MATCH($C3092,CachTinhDiem!$A$15:$A$20,0),MATCH($B3092,CachTinhDiem!$B$14:$E$14,0))-1)*9/4,1)</f>
        <v>3.3</v>
      </c>
      <c r="M3092" s="19">
        <f t="shared" si="48"/>
        <v>3</v>
      </c>
      <c r="N3092" s="23">
        <f>MAX(0,1-M3092*CachTinhDiem!$B$25)</f>
        <v>0.7</v>
      </c>
      <c r="O3092" s="20">
        <f>ROUND((CachTinhDiem!$B$23*K3092+CachTinhDiem!$B$24*L3092)*N3092,1)</f>
        <v>3.6</v>
      </c>
      <c r="P3092" s="19" t="s">
        <v>3227</v>
      </c>
    </row>
    <row r="3093" spans="1:16" ht="15" customHeight="1" x14ac:dyDescent="0.35">
      <c r="A3093" s="18" t="s">
        <v>216</v>
      </c>
      <c r="B3093" s="18" t="s">
        <v>3224</v>
      </c>
      <c r="C3093" s="18" t="s">
        <v>103</v>
      </c>
      <c r="D3093" s="19">
        <v>24</v>
      </c>
      <c r="E3093" s="19">
        <v>40</v>
      </c>
      <c r="F3093" s="19">
        <v>6</v>
      </c>
      <c r="G3093" s="19">
        <v>1</v>
      </c>
      <c r="H3093" s="19">
        <v>5</v>
      </c>
      <c r="I3093" s="19">
        <v>2</v>
      </c>
      <c r="J3093" s="19">
        <v>3</v>
      </c>
      <c r="K3093" s="20">
        <f>ROUND(1+(SUMPRODUCT(INDEX(CachTinhDiem!$B$8:$E$11,MATCH($B3093,CachTinhDiem!$A$8:$A$11,0),0),$G3093:$J3093)-1)*9/4,1)</f>
        <v>4.4000000000000004</v>
      </c>
      <c r="L3093" s="20">
        <f>ROUND(1+(INDEX(CachTinhDiem!$B$15:$E$20,MATCH($C3093,CachTinhDiem!$A$15:$A$20,0),MATCH($B3093,CachTinhDiem!$B$14:$E$14,0))-1)*9/4,1)</f>
        <v>3.3</v>
      </c>
      <c r="M3093" s="19">
        <f t="shared" si="48"/>
        <v>18</v>
      </c>
      <c r="N3093" s="23">
        <f>MAX(0,1-M3093*CachTinhDiem!$B$25)</f>
        <v>0</v>
      </c>
      <c r="O3093" s="20">
        <f>ROUND((CachTinhDiem!$B$23*K3093+CachTinhDiem!$B$24*L3093)*N3093,1)</f>
        <v>0</v>
      </c>
      <c r="P3093" s="19" t="s">
        <v>3227</v>
      </c>
    </row>
    <row r="3094" spans="1:16" ht="15" customHeight="1" x14ac:dyDescent="0.35">
      <c r="A3094" s="18" t="s">
        <v>1978</v>
      </c>
      <c r="B3094" s="18" t="s">
        <v>3226</v>
      </c>
      <c r="C3094" s="18" t="s">
        <v>90</v>
      </c>
      <c r="D3094" s="19">
        <v>11</v>
      </c>
      <c r="E3094" s="19">
        <v>33</v>
      </c>
      <c r="F3094" s="19">
        <v>32</v>
      </c>
      <c r="G3094" s="19">
        <v>3</v>
      </c>
      <c r="H3094" s="19">
        <v>2</v>
      </c>
      <c r="I3094" s="19">
        <v>3</v>
      </c>
      <c r="J3094" s="19">
        <v>4</v>
      </c>
      <c r="K3094" s="20">
        <f>ROUND(1+(SUMPRODUCT(INDEX(CachTinhDiem!$B$8:$E$11,MATCH($B3094,CachTinhDiem!$A$8:$A$11,0),0),$G3094:$J3094)-1)*9/4,1)</f>
        <v>5.3</v>
      </c>
      <c r="L3094" s="20">
        <f>ROUND(1+(INDEX(CachTinhDiem!$B$15:$E$20,MATCH($C3094,CachTinhDiem!$A$15:$A$20,0),MATCH($B3094,CachTinhDiem!$B$14:$E$14,0))-1)*9/4,1)</f>
        <v>7.8</v>
      </c>
      <c r="M3094" s="19">
        <f t="shared" si="48"/>
        <v>0</v>
      </c>
      <c r="N3094" s="23">
        <f>MAX(0,1-M3094*CachTinhDiem!$B$25)</f>
        <v>1</v>
      </c>
      <c r="O3094" s="20">
        <f>ROUND((CachTinhDiem!$B$23*K3094+CachTinhDiem!$B$24*L3094)*N3094,1)</f>
        <v>6.1</v>
      </c>
      <c r="P3094" s="19" t="s">
        <v>3225</v>
      </c>
    </row>
    <row r="3095" spans="1:16" ht="15" customHeight="1" x14ac:dyDescent="0.35">
      <c r="A3095" s="18" t="s">
        <v>2217</v>
      </c>
      <c r="B3095" s="18" t="s">
        <v>3228</v>
      </c>
      <c r="C3095" s="18" t="s">
        <v>103</v>
      </c>
      <c r="D3095" s="19">
        <v>8</v>
      </c>
      <c r="E3095" s="19">
        <v>28</v>
      </c>
      <c r="F3095" s="19">
        <v>18</v>
      </c>
      <c r="G3095" s="19">
        <v>4</v>
      </c>
      <c r="H3095" s="19">
        <v>2</v>
      </c>
      <c r="I3095" s="19">
        <v>2</v>
      </c>
      <c r="J3095" s="19">
        <v>5</v>
      </c>
      <c r="K3095" s="20">
        <f>ROUND(1+(SUMPRODUCT(INDEX(CachTinhDiem!$B$8:$E$11,MATCH($B3095,CachTinhDiem!$A$8:$A$11,0),0),$G3095:$J3095)-1)*9/4,1)</f>
        <v>7.3</v>
      </c>
      <c r="L3095" s="20">
        <f>ROUND(1+(INDEX(CachTinhDiem!$B$15:$E$20,MATCH($C3095,CachTinhDiem!$A$15:$A$20,0),MATCH($B3095,CachTinhDiem!$B$14:$E$14,0))-1)*9/4,1)</f>
        <v>10</v>
      </c>
      <c r="M3095" s="19">
        <f t="shared" si="48"/>
        <v>0</v>
      </c>
      <c r="N3095" s="23">
        <f>MAX(0,1-M3095*CachTinhDiem!$B$25)</f>
        <v>1</v>
      </c>
      <c r="O3095" s="20">
        <f>ROUND((CachTinhDiem!$B$23*K3095+CachTinhDiem!$B$24*L3095)*N3095,1)</f>
        <v>8.1</v>
      </c>
      <c r="P3095" s="19" t="s">
        <v>3227</v>
      </c>
    </row>
    <row r="3096" spans="1:16" ht="15" customHeight="1" x14ac:dyDescent="0.35">
      <c r="A3096" s="18" t="s">
        <v>553</v>
      </c>
      <c r="B3096" s="18" t="s">
        <v>3226</v>
      </c>
      <c r="C3096" s="18" t="s">
        <v>90</v>
      </c>
      <c r="D3096" s="19">
        <v>21</v>
      </c>
      <c r="E3096" s="19">
        <v>37</v>
      </c>
      <c r="F3096" s="19">
        <v>14</v>
      </c>
      <c r="G3096" s="19">
        <v>2</v>
      </c>
      <c r="H3096" s="19">
        <v>5</v>
      </c>
      <c r="I3096" s="19">
        <v>3</v>
      </c>
      <c r="J3096" s="19">
        <v>2</v>
      </c>
      <c r="K3096" s="20">
        <f>ROUND(1+(SUMPRODUCT(INDEX(CachTinhDiem!$B$8:$E$11,MATCH($B3096,CachTinhDiem!$A$8:$A$11,0),0),$G3096:$J3096)-1)*9/4,1)</f>
        <v>6.4</v>
      </c>
      <c r="L3096" s="20">
        <f>ROUND(1+(INDEX(CachTinhDiem!$B$15:$E$20,MATCH($C3096,CachTinhDiem!$A$15:$A$20,0),MATCH($B3096,CachTinhDiem!$B$14:$E$14,0))-1)*9/4,1)</f>
        <v>7.8</v>
      </c>
      <c r="M3096" s="19">
        <f t="shared" si="48"/>
        <v>7</v>
      </c>
      <c r="N3096" s="23">
        <f>MAX(0,1-M3096*CachTinhDiem!$B$25)</f>
        <v>0.29999999999999993</v>
      </c>
      <c r="O3096" s="20">
        <f>ROUND((CachTinhDiem!$B$23*K3096+CachTinhDiem!$B$24*L3096)*N3096,1)</f>
        <v>2</v>
      </c>
      <c r="P3096" s="19" t="s">
        <v>3227</v>
      </c>
    </row>
    <row r="3097" spans="1:16" ht="15" customHeight="1" x14ac:dyDescent="0.35">
      <c r="A3097" s="18" t="s">
        <v>2935</v>
      </c>
      <c r="B3097" s="18" t="s">
        <v>3226</v>
      </c>
      <c r="C3097" s="18" t="s">
        <v>115</v>
      </c>
      <c r="D3097" s="19">
        <v>15</v>
      </c>
      <c r="E3097" s="19">
        <v>34</v>
      </c>
      <c r="F3097" s="19">
        <v>40</v>
      </c>
      <c r="G3097" s="19">
        <v>2</v>
      </c>
      <c r="H3097" s="19">
        <v>1</v>
      </c>
      <c r="I3097" s="19">
        <v>4</v>
      </c>
      <c r="J3097" s="19">
        <v>3</v>
      </c>
      <c r="K3097" s="20">
        <f>ROUND(1+(SUMPRODUCT(INDEX(CachTinhDiem!$B$8:$E$11,MATCH($B3097,CachTinhDiem!$A$8:$A$11,0),0),$G3097:$J3097)-1)*9/4,1)</f>
        <v>5.3</v>
      </c>
      <c r="L3097" s="20">
        <f>ROUND(1+(INDEX(CachTinhDiem!$B$15:$E$20,MATCH($C3097,CachTinhDiem!$A$15:$A$20,0),MATCH($B3097,CachTinhDiem!$B$14:$E$14,0))-1)*9/4,1)</f>
        <v>10</v>
      </c>
      <c r="M3097" s="19">
        <f t="shared" si="48"/>
        <v>6</v>
      </c>
      <c r="N3097" s="23">
        <f>MAX(0,1-M3097*CachTinhDiem!$B$25)</f>
        <v>0.39999999999999991</v>
      </c>
      <c r="O3097" s="20">
        <f>ROUND((CachTinhDiem!$B$23*K3097+CachTinhDiem!$B$24*L3097)*N3097,1)</f>
        <v>2.7</v>
      </c>
      <c r="P3097" s="19" t="s">
        <v>3227</v>
      </c>
    </row>
    <row r="3098" spans="1:16" ht="15" customHeight="1" x14ac:dyDescent="0.35">
      <c r="A3098" s="18" t="s">
        <v>201</v>
      </c>
      <c r="B3098" s="18" t="s">
        <v>3229</v>
      </c>
      <c r="C3098" s="18" t="s">
        <v>110</v>
      </c>
      <c r="D3098" s="19">
        <v>5</v>
      </c>
      <c r="E3098" s="19">
        <v>15</v>
      </c>
      <c r="F3098" s="19">
        <v>6</v>
      </c>
      <c r="G3098" s="19">
        <v>4</v>
      </c>
      <c r="H3098" s="19">
        <v>1</v>
      </c>
      <c r="I3098" s="19">
        <v>2</v>
      </c>
      <c r="J3098" s="19">
        <v>4</v>
      </c>
      <c r="K3098" s="20">
        <f>ROUND(1+(SUMPRODUCT(INDEX(CachTinhDiem!$B$8:$E$11,MATCH($B3098,CachTinhDiem!$A$8:$A$11,0),0),$G3098:$J3098)-1)*9/4,1)</f>
        <v>4.4000000000000004</v>
      </c>
      <c r="L3098" s="20">
        <f>ROUND(1+(INDEX(CachTinhDiem!$B$15:$E$20,MATCH($C3098,CachTinhDiem!$A$15:$A$20,0),MATCH($B3098,CachTinhDiem!$B$14:$E$14,0))-1)*9/4,1)</f>
        <v>7.8</v>
      </c>
      <c r="M3098" s="19">
        <f t="shared" si="48"/>
        <v>0</v>
      </c>
      <c r="N3098" s="23">
        <f>MAX(0,1-M3098*CachTinhDiem!$B$25)</f>
        <v>1</v>
      </c>
      <c r="O3098" s="20">
        <f>ROUND((CachTinhDiem!$B$23*K3098+CachTinhDiem!$B$24*L3098)*N3098,1)</f>
        <v>5.4</v>
      </c>
      <c r="P3098" s="19" t="s">
        <v>3227</v>
      </c>
    </row>
    <row r="3099" spans="1:16" ht="15" customHeight="1" x14ac:dyDescent="0.35">
      <c r="A3099" s="18" t="s">
        <v>950</v>
      </c>
      <c r="B3099" s="18" t="s">
        <v>3228</v>
      </c>
      <c r="C3099" s="18" t="s">
        <v>115</v>
      </c>
      <c r="D3099" s="19">
        <v>18</v>
      </c>
      <c r="E3099" s="19">
        <v>33</v>
      </c>
      <c r="F3099" s="19">
        <v>16</v>
      </c>
      <c r="G3099" s="19">
        <v>2</v>
      </c>
      <c r="H3099" s="19">
        <v>4</v>
      </c>
      <c r="I3099" s="19">
        <v>3</v>
      </c>
      <c r="J3099" s="19">
        <v>3</v>
      </c>
      <c r="K3099" s="20">
        <f>ROUND(1+(SUMPRODUCT(INDEX(CachTinhDiem!$B$8:$E$11,MATCH($B3099,CachTinhDiem!$A$8:$A$11,0),0),$G3099:$J3099)-1)*9/4,1)</f>
        <v>6</v>
      </c>
      <c r="L3099" s="20">
        <f>ROUND(1+(INDEX(CachTinhDiem!$B$15:$E$20,MATCH($C3099,CachTinhDiem!$A$15:$A$20,0),MATCH($B3099,CachTinhDiem!$B$14:$E$14,0))-1)*9/4,1)</f>
        <v>5.5</v>
      </c>
      <c r="M3099" s="19">
        <f t="shared" si="48"/>
        <v>2</v>
      </c>
      <c r="N3099" s="23">
        <f>MAX(0,1-M3099*CachTinhDiem!$B$25)</f>
        <v>0.8</v>
      </c>
      <c r="O3099" s="20">
        <f>ROUND((CachTinhDiem!$B$23*K3099+CachTinhDiem!$B$24*L3099)*N3099,1)</f>
        <v>4.7</v>
      </c>
      <c r="P3099" s="19" t="s">
        <v>3227</v>
      </c>
    </row>
    <row r="3100" spans="1:16" ht="15" customHeight="1" x14ac:dyDescent="0.35">
      <c r="A3100" s="18" t="s">
        <v>808</v>
      </c>
      <c r="B3100" s="18" t="s">
        <v>3224</v>
      </c>
      <c r="C3100" s="18" t="s">
        <v>103</v>
      </c>
      <c r="D3100" s="19">
        <v>21</v>
      </c>
      <c r="E3100" s="19">
        <v>35</v>
      </c>
      <c r="F3100" s="19">
        <v>27</v>
      </c>
      <c r="G3100" s="19">
        <v>1</v>
      </c>
      <c r="H3100" s="19">
        <v>4</v>
      </c>
      <c r="I3100" s="19">
        <v>3</v>
      </c>
      <c r="J3100" s="19">
        <v>5</v>
      </c>
      <c r="K3100" s="20">
        <f>ROUND(1+(SUMPRODUCT(INDEX(CachTinhDiem!$B$8:$E$11,MATCH($B3100,CachTinhDiem!$A$8:$A$11,0),0),$G3100:$J3100)-1)*9/4,1)</f>
        <v>5.5</v>
      </c>
      <c r="L3100" s="20">
        <f>ROUND(1+(INDEX(CachTinhDiem!$B$15:$E$20,MATCH($C3100,CachTinhDiem!$A$15:$A$20,0),MATCH($B3100,CachTinhDiem!$B$14:$E$14,0))-1)*9/4,1)</f>
        <v>3.3</v>
      </c>
      <c r="M3100" s="19">
        <f t="shared" si="48"/>
        <v>0</v>
      </c>
      <c r="N3100" s="23">
        <f>MAX(0,1-M3100*CachTinhDiem!$B$25)</f>
        <v>1</v>
      </c>
      <c r="O3100" s="20">
        <f>ROUND((CachTinhDiem!$B$23*K3100+CachTinhDiem!$B$24*L3100)*N3100,1)</f>
        <v>4.8</v>
      </c>
      <c r="P3100" s="19" t="s">
        <v>3227</v>
      </c>
    </row>
    <row r="3101" spans="1:16" ht="15" customHeight="1" x14ac:dyDescent="0.35">
      <c r="A3101" s="18" t="s">
        <v>1214</v>
      </c>
      <c r="B3101" s="18" t="s">
        <v>3228</v>
      </c>
      <c r="C3101" s="18" t="s">
        <v>103</v>
      </c>
      <c r="D3101" s="19">
        <v>9</v>
      </c>
      <c r="E3101" s="19">
        <v>25</v>
      </c>
      <c r="F3101" s="19">
        <v>6</v>
      </c>
      <c r="G3101" s="19">
        <v>4</v>
      </c>
      <c r="H3101" s="19">
        <v>2</v>
      </c>
      <c r="I3101" s="19">
        <v>2</v>
      </c>
      <c r="J3101" s="19">
        <v>5</v>
      </c>
      <c r="K3101" s="20">
        <f>ROUND(1+(SUMPRODUCT(INDEX(CachTinhDiem!$B$8:$E$11,MATCH($B3101,CachTinhDiem!$A$8:$A$11,0),0),$G3101:$J3101)-1)*9/4,1)</f>
        <v>7.3</v>
      </c>
      <c r="L3101" s="20">
        <f>ROUND(1+(INDEX(CachTinhDiem!$B$15:$E$20,MATCH($C3101,CachTinhDiem!$A$15:$A$20,0),MATCH($B3101,CachTinhDiem!$B$14:$E$14,0))-1)*9/4,1)</f>
        <v>10</v>
      </c>
      <c r="M3101" s="19">
        <f t="shared" si="48"/>
        <v>3</v>
      </c>
      <c r="N3101" s="23">
        <f>MAX(0,1-M3101*CachTinhDiem!$B$25)</f>
        <v>0.7</v>
      </c>
      <c r="O3101" s="20">
        <f>ROUND((CachTinhDiem!$B$23*K3101+CachTinhDiem!$B$24*L3101)*N3101,1)</f>
        <v>5.7</v>
      </c>
      <c r="P3101" s="19" t="s">
        <v>3227</v>
      </c>
    </row>
    <row r="3102" spans="1:16" ht="15" customHeight="1" x14ac:dyDescent="0.35">
      <c r="A3102" s="18" t="s">
        <v>658</v>
      </c>
      <c r="B3102" s="18" t="s">
        <v>3226</v>
      </c>
      <c r="C3102" s="18" t="s">
        <v>103</v>
      </c>
      <c r="D3102" s="19">
        <v>19</v>
      </c>
      <c r="E3102" s="19">
        <v>34</v>
      </c>
      <c r="F3102" s="19">
        <v>28</v>
      </c>
      <c r="G3102" s="19">
        <v>2</v>
      </c>
      <c r="H3102" s="19">
        <v>4</v>
      </c>
      <c r="I3102" s="19">
        <v>2</v>
      </c>
      <c r="J3102" s="19">
        <v>5</v>
      </c>
      <c r="K3102" s="20">
        <f>ROUND(1+(SUMPRODUCT(INDEX(CachTinhDiem!$B$8:$E$11,MATCH($B3102,CachTinhDiem!$A$8:$A$11,0),0),$G3102:$J3102)-1)*9/4,1)</f>
        <v>6</v>
      </c>
      <c r="L3102" s="20">
        <f>ROUND(1+(INDEX(CachTinhDiem!$B$15:$E$20,MATCH($C3102,CachTinhDiem!$A$15:$A$20,0),MATCH($B3102,CachTinhDiem!$B$14:$E$14,0))-1)*9/4,1)</f>
        <v>3.3</v>
      </c>
      <c r="M3102" s="19">
        <f t="shared" si="48"/>
        <v>0</v>
      </c>
      <c r="N3102" s="23">
        <f>MAX(0,1-M3102*CachTinhDiem!$B$25)</f>
        <v>1</v>
      </c>
      <c r="O3102" s="20">
        <f>ROUND((CachTinhDiem!$B$23*K3102+CachTinhDiem!$B$24*L3102)*N3102,1)</f>
        <v>5.2</v>
      </c>
      <c r="P3102" s="19" t="s">
        <v>3227</v>
      </c>
    </row>
    <row r="3103" spans="1:16" ht="15" customHeight="1" x14ac:dyDescent="0.35">
      <c r="A3103" s="18" t="s">
        <v>116</v>
      </c>
      <c r="B3103" s="18" t="s">
        <v>3229</v>
      </c>
      <c r="C3103" s="18" t="s">
        <v>90</v>
      </c>
      <c r="D3103" s="19">
        <v>6</v>
      </c>
      <c r="E3103" s="19">
        <v>18</v>
      </c>
      <c r="F3103" s="19">
        <v>20</v>
      </c>
      <c r="G3103" s="19">
        <v>4</v>
      </c>
      <c r="H3103" s="19">
        <v>3</v>
      </c>
      <c r="I3103" s="19">
        <v>3</v>
      </c>
      <c r="J3103" s="19">
        <v>2</v>
      </c>
      <c r="K3103" s="20">
        <f>ROUND(1+(SUMPRODUCT(INDEX(CachTinhDiem!$B$8:$E$11,MATCH($B3103,CachTinhDiem!$A$8:$A$11,0),0),$G3103:$J3103)-1)*9/4,1)</f>
        <v>5.0999999999999996</v>
      </c>
      <c r="L3103" s="20">
        <f>ROUND(1+(INDEX(CachTinhDiem!$B$15:$E$20,MATCH($C3103,CachTinhDiem!$A$15:$A$20,0),MATCH($B3103,CachTinhDiem!$B$14:$E$14,0))-1)*9/4,1)</f>
        <v>7.8</v>
      </c>
      <c r="M3103" s="19">
        <f t="shared" si="48"/>
        <v>2</v>
      </c>
      <c r="N3103" s="23">
        <f>MAX(0,1-M3103*CachTinhDiem!$B$25)</f>
        <v>0.8</v>
      </c>
      <c r="O3103" s="20">
        <f>ROUND((CachTinhDiem!$B$23*K3103+CachTinhDiem!$B$24*L3103)*N3103,1)</f>
        <v>4.7</v>
      </c>
      <c r="P3103" s="19" t="s">
        <v>3227</v>
      </c>
    </row>
    <row r="3104" spans="1:16" ht="15" customHeight="1" x14ac:dyDescent="0.35">
      <c r="A3104" s="18" t="s">
        <v>1914</v>
      </c>
      <c r="B3104" s="18" t="s">
        <v>3229</v>
      </c>
      <c r="C3104" s="18" t="s">
        <v>90</v>
      </c>
      <c r="D3104" s="19">
        <v>7</v>
      </c>
      <c r="E3104" s="19">
        <v>28</v>
      </c>
      <c r="F3104" s="19">
        <v>20</v>
      </c>
      <c r="G3104" s="19">
        <v>4</v>
      </c>
      <c r="H3104" s="19">
        <v>2</v>
      </c>
      <c r="I3104" s="19">
        <v>4</v>
      </c>
      <c r="J3104" s="19">
        <v>2</v>
      </c>
      <c r="K3104" s="20">
        <f>ROUND(1+(SUMPRODUCT(INDEX(CachTinhDiem!$B$8:$E$11,MATCH($B3104,CachTinhDiem!$A$8:$A$11,0),0),$G3104:$J3104)-1)*9/4,1)</f>
        <v>5.0999999999999996</v>
      </c>
      <c r="L3104" s="20">
        <f>ROUND(1+(INDEX(CachTinhDiem!$B$15:$E$20,MATCH($C3104,CachTinhDiem!$A$15:$A$20,0),MATCH($B3104,CachTinhDiem!$B$14:$E$14,0))-1)*9/4,1)</f>
        <v>7.8</v>
      </c>
      <c r="M3104" s="19">
        <f t="shared" si="48"/>
        <v>0</v>
      </c>
      <c r="N3104" s="23">
        <f>MAX(0,1-M3104*CachTinhDiem!$B$25)</f>
        <v>1</v>
      </c>
      <c r="O3104" s="20">
        <f>ROUND((CachTinhDiem!$B$23*K3104+CachTinhDiem!$B$24*L3104)*N3104,1)</f>
        <v>5.9</v>
      </c>
      <c r="P3104" s="19" t="s">
        <v>3227</v>
      </c>
    </row>
    <row r="3105" spans="1:16" ht="15" customHeight="1" x14ac:dyDescent="0.35">
      <c r="A3105" s="18" t="s">
        <v>501</v>
      </c>
      <c r="B3105" s="18" t="s">
        <v>3229</v>
      </c>
      <c r="C3105" s="18" t="s">
        <v>110</v>
      </c>
      <c r="D3105" s="19">
        <v>5</v>
      </c>
      <c r="E3105" s="19">
        <v>15</v>
      </c>
      <c r="F3105" s="19">
        <v>30</v>
      </c>
      <c r="G3105" s="19">
        <v>4</v>
      </c>
      <c r="H3105" s="19">
        <v>1</v>
      </c>
      <c r="I3105" s="19">
        <v>2</v>
      </c>
      <c r="J3105" s="19">
        <v>4</v>
      </c>
      <c r="K3105" s="20">
        <f>ROUND(1+(SUMPRODUCT(INDEX(CachTinhDiem!$B$8:$E$11,MATCH($B3105,CachTinhDiem!$A$8:$A$11,0),0),$G3105:$J3105)-1)*9/4,1)</f>
        <v>4.4000000000000004</v>
      </c>
      <c r="L3105" s="20">
        <f>ROUND(1+(INDEX(CachTinhDiem!$B$15:$E$20,MATCH($C3105,CachTinhDiem!$A$15:$A$20,0),MATCH($B3105,CachTinhDiem!$B$14:$E$14,0))-1)*9/4,1)</f>
        <v>7.8</v>
      </c>
      <c r="M3105" s="19">
        <f t="shared" si="48"/>
        <v>15</v>
      </c>
      <c r="N3105" s="23">
        <f>MAX(0,1-M3105*CachTinhDiem!$B$25)</f>
        <v>0</v>
      </c>
      <c r="O3105" s="20">
        <f>ROUND((CachTinhDiem!$B$23*K3105+CachTinhDiem!$B$24*L3105)*N3105,1)</f>
        <v>0</v>
      </c>
      <c r="P3105" s="19" t="s">
        <v>3227</v>
      </c>
    </row>
    <row r="3106" spans="1:16" ht="15" customHeight="1" x14ac:dyDescent="0.35">
      <c r="A3106" s="18" t="s">
        <v>1509</v>
      </c>
      <c r="B3106" s="18" t="s">
        <v>3226</v>
      </c>
      <c r="C3106" s="18" t="s">
        <v>90</v>
      </c>
      <c r="D3106" s="19">
        <v>5</v>
      </c>
      <c r="E3106" s="19">
        <v>11</v>
      </c>
      <c r="F3106" s="19">
        <v>14</v>
      </c>
      <c r="G3106" s="19">
        <v>4</v>
      </c>
      <c r="H3106" s="19">
        <v>2</v>
      </c>
      <c r="I3106" s="19">
        <v>1</v>
      </c>
      <c r="J3106" s="19">
        <v>1</v>
      </c>
      <c r="K3106" s="20">
        <f>ROUND(1+(SUMPRODUCT(INDEX(CachTinhDiem!$B$8:$E$11,MATCH($B3106,CachTinhDiem!$A$8:$A$11,0),0),$G3106:$J3106)-1)*9/4,1)</f>
        <v>1.7</v>
      </c>
      <c r="L3106" s="20">
        <f>ROUND(1+(INDEX(CachTinhDiem!$B$15:$E$20,MATCH($C3106,CachTinhDiem!$A$15:$A$20,0),MATCH($B3106,CachTinhDiem!$B$14:$E$14,0))-1)*9/4,1)</f>
        <v>7.8</v>
      </c>
      <c r="M3106" s="19">
        <f t="shared" si="48"/>
        <v>3</v>
      </c>
      <c r="N3106" s="23">
        <f>MAX(0,1-M3106*CachTinhDiem!$B$25)</f>
        <v>0.7</v>
      </c>
      <c r="O3106" s="20">
        <f>ROUND((CachTinhDiem!$B$23*K3106+CachTinhDiem!$B$24*L3106)*N3106,1)</f>
        <v>2.5</v>
      </c>
      <c r="P3106" s="19" t="s">
        <v>3227</v>
      </c>
    </row>
    <row r="3107" spans="1:16" ht="15" customHeight="1" x14ac:dyDescent="0.35">
      <c r="A3107" s="18" t="s">
        <v>1267</v>
      </c>
      <c r="B3107" s="18" t="s">
        <v>3228</v>
      </c>
      <c r="C3107" s="18" t="s">
        <v>150</v>
      </c>
      <c r="D3107" s="19">
        <v>5</v>
      </c>
      <c r="E3107" s="19">
        <v>21</v>
      </c>
      <c r="F3107" s="19">
        <v>38</v>
      </c>
      <c r="G3107" s="19">
        <v>4</v>
      </c>
      <c r="H3107" s="19">
        <v>1</v>
      </c>
      <c r="I3107" s="19">
        <v>3</v>
      </c>
      <c r="J3107" s="19">
        <v>3</v>
      </c>
      <c r="K3107" s="20">
        <f>ROUND(1+(SUMPRODUCT(INDEX(CachTinhDiem!$B$8:$E$11,MATCH($B3107,CachTinhDiem!$A$8:$A$11,0),0),$G3107:$J3107)-1)*9/4,1)</f>
        <v>4.5999999999999996</v>
      </c>
      <c r="L3107" s="20">
        <f>ROUND(1+(INDEX(CachTinhDiem!$B$15:$E$20,MATCH($C3107,CachTinhDiem!$A$15:$A$20,0),MATCH($B3107,CachTinhDiem!$B$14:$E$14,0))-1)*9/4,1)</f>
        <v>5.5</v>
      </c>
      <c r="M3107" s="19">
        <f t="shared" si="48"/>
        <v>17</v>
      </c>
      <c r="N3107" s="23">
        <f>MAX(0,1-M3107*CachTinhDiem!$B$25)</f>
        <v>0</v>
      </c>
      <c r="O3107" s="20">
        <f>ROUND((CachTinhDiem!$B$23*K3107+CachTinhDiem!$B$24*L3107)*N3107,1)</f>
        <v>0</v>
      </c>
      <c r="P3107" s="19" t="s">
        <v>3227</v>
      </c>
    </row>
    <row r="3108" spans="1:16" ht="15" customHeight="1" x14ac:dyDescent="0.35">
      <c r="A3108" s="18" t="s">
        <v>1832</v>
      </c>
      <c r="B3108" s="18" t="s">
        <v>3228</v>
      </c>
      <c r="C3108" s="18" t="s">
        <v>115</v>
      </c>
      <c r="D3108" s="19">
        <v>7</v>
      </c>
      <c r="E3108" s="19">
        <v>20</v>
      </c>
      <c r="F3108" s="19">
        <v>26</v>
      </c>
      <c r="G3108" s="19">
        <v>4</v>
      </c>
      <c r="H3108" s="19">
        <v>2</v>
      </c>
      <c r="I3108" s="19">
        <v>3</v>
      </c>
      <c r="J3108" s="19">
        <v>2</v>
      </c>
      <c r="K3108" s="20">
        <f>ROUND(1+(SUMPRODUCT(INDEX(CachTinhDiem!$B$8:$E$11,MATCH($B3108,CachTinhDiem!$A$8:$A$11,0),0),$G3108:$J3108)-1)*9/4,1)</f>
        <v>3.7</v>
      </c>
      <c r="L3108" s="20">
        <f>ROUND(1+(INDEX(CachTinhDiem!$B$15:$E$20,MATCH($C3108,CachTinhDiem!$A$15:$A$20,0),MATCH($B3108,CachTinhDiem!$B$14:$E$14,0))-1)*9/4,1)</f>
        <v>5.5</v>
      </c>
      <c r="M3108" s="19">
        <f t="shared" si="48"/>
        <v>6</v>
      </c>
      <c r="N3108" s="23">
        <f>MAX(0,1-M3108*CachTinhDiem!$B$25)</f>
        <v>0.39999999999999991</v>
      </c>
      <c r="O3108" s="20">
        <f>ROUND((CachTinhDiem!$B$23*K3108+CachTinhDiem!$B$24*L3108)*N3108,1)</f>
        <v>1.7</v>
      </c>
      <c r="P3108" s="19" t="s">
        <v>3225</v>
      </c>
    </row>
    <row r="3109" spans="1:16" ht="15" customHeight="1" x14ac:dyDescent="0.35">
      <c r="A3109" s="18" t="s">
        <v>607</v>
      </c>
      <c r="B3109" s="18" t="s">
        <v>3228</v>
      </c>
      <c r="C3109" s="18" t="s">
        <v>110</v>
      </c>
      <c r="D3109" s="19">
        <v>19</v>
      </c>
      <c r="E3109" s="19">
        <v>33</v>
      </c>
      <c r="F3109" s="19">
        <v>9</v>
      </c>
      <c r="G3109" s="19">
        <v>2</v>
      </c>
      <c r="H3109" s="19">
        <v>4</v>
      </c>
      <c r="I3109" s="19">
        <v>1</v>
      </c>
      <c r="J3109" s="19">
        <v>4</v>
      </c>
      <c r="K3109" s="20">
        <f>ROUND(1+(SUMPRODUCT(INDEX(CachTinhDiem!$B$8:$E$11,MATCH($B3109,CachTinhDiem!$A$8:$A$11,0),0),$G3109:$J3109)-1)*9/4,1)</f>
        <v>6.4</v>
      </c>
      <c r="L3109" s="20">
        <f>ROUND(1+(INDEX(CachTinhDiem!$B$15:$E$20,MATCH($C3109,CachTinhDiem!$A$15:$A$20,0),MATCH($B3109,CachTinhDiem!$B$14:$E$14,0))-1)*9/4,1)</f>
        <v>7.8</v>
      </c>
      <c r="M3109" s="19">
        <f t="shared" si="48"/>
        <v>10</v>
      </c>
      <c r="N3109" s="23">
        <f>MAX(0,1-M3109*CachTinhDiem!$B$25)</f>
        <v>0</v>
      </c>
      <c r="O3109" s="20">
        <f>ROUND((CachTinhDiem!$B$23*K3109+CachTinhDiem!$B$24*L3109)*N3109,1)</f>
        <v>0</v>
      </c>
      <c r="P3109" s="19" t="s">
        <v>3227</v>
      </c>
    </row>
    <row r="3110" spans="1:16" ht="15" customHeight="1" x14ac:dyDescent="0.35">
      <c r="A3110" s="18" t="s">
        <v>2674</v>
      </c>
      <c r="B3110" s="18" t="s">
        <v>3224</v>
      </c>
      <c r="C3110" s="18" t="s">
        <v>138</v>
      </c>
      <c r="D3110" s="19">
        <v>11</v>
      </c>
      <c r="E3110" s="19">
        <v>38</v>
      </c>
      <c r="F3110" s="19">
        <v>36</v>
      </c>
      <c r="G3110" s="19">
        <v>2</v>
      </c>
      <c r="H3110" s="19">
        <v>3</v>
      </c>
      <c r="I3110" s="19">
        <v>5</v>
      </c>
      <c r="J3110" s="19">
        <v>3</v>
      </c>
      <c r="K3110" s="20">
        <f>ROUND(1+(SUMPRODUCT(INDEX(CachTinhDiem!$B$8:$E$11,MATCH($B3110,CachTinhDiem!$A$8:$A$11,0),0),$G3110:$J3110)-1)*9/4,1)</f>
        <v>7.3</v>
      </c>
      <c r="L3110" s="20">
        <f>ROUND(1+(INDEX(CachTinhDiem!$B$15:$E$20,MATCH($C3110,CachTinhDiem!$A$15:$A$20,0),MATCH($B3110,CachTinhDiem!$B$14:$E$14,0))-1)*9/4,1)</f>
        <v>10</v>
      </c>
      <c r="M3110" s="19">
        <f t="shared" si="48"/>
        <v>0</v>
      </c>
      <c r="N3110" s="23">
        <f>MAX(0,1-M3110*CachTinhDiem!$B$25)</f>
        <v>1</v>
      </c>
      <c r="O3110" s="20">
        <f>ROUND((CachTinhDiem!$B$23*K3110+CachTinhDiem!$B$24*L3110)*N3110,1)</f>
        <v>8.1</v>
      </c>
      <c r="P3110" s="19" t="s">
        <v>3227</v>
      </c>
    </row>
    <row r="3111" spans="1:16" ht="15" customHeight="1" x14ac:dyDescent="0.35">
      <c r="A3111" s="18" t="s">
        <v>2320</v>
      </c>
      <c r="B3111" s="18" t="s">
        <v>3226</v>
      </c>
      <c r="C3111" s="18" t="s">
        <v>103</v>
      </c>
      <c r="D3111" s="19">
        <v>20</v>
      </c>
      <c r="E3111" s="19">
        <v>37</v>
      </c>
      <c r="F3111" s="19">
        <v>35</v>
      </c>
      <c r="G3111" s="19">
        <v>2</v>
      </c>
      <c r="H3111" s="19">
        <v>5</v>
      </c>
      <c r="I3111" s="19">
        <v>3</v>
      </c>
      <c r="J3111" s="19">
        <v>3</v>
      </c>
      <c r="K3111" s="20">
        <f>ROUND(1+(SUMPRODUCT(INDEX(CachTinhDiem!$B$8:$E$11,MATCH($B3111,CachTinhDiem!$A$8:$A$11,0),0),$G3111:$J3111)-1)*9/4,1)</f>
        <v>6.9</v>
      </c>
      <c r="L3111" s="20">
        <f>ROUND(1+(INDEX(CachTinhDiem!$B$15:$E$20,MATCH($C3111,CachTinhDiem!$A$15:$A$20,0),MATCH($B3111,CachTinhDiem!$B$14:$E$14,0))-1)*9/4,1)</f>
        <v>3.3</v>
      </c>
      <c r="M3111" s="19">
        <f t="shared" si="48"/>
        <v>0</v>
      </c>
      <c r="N3111" s="23">
        <f>MAX(0,1-M3111*CachTinhDiem!$B$25)</f>
        <v>1</v>
      </c>
      <c r="O3111" s="20">
        <f>ROUND((CachTinhDiem!$B$23*K3111+CachTinhDiem!$B$24*L3111)*N3111,1)</f>
        <v>5.8</v>
      </c>
      <c r="P3111" s="19" t="s">
        <v>3227</v>
      </c>
    </row>
    <row r="3112" spans="1:16" ht="15" customHeight="1" x14ac:dyDescent="0.35">
      <c r="A3112" s="18" t="s">
        <v>232</v>
      </c>
      <c r="B3112" s="18" t="s">
        <v>3224</v>
      </c>
      <c r="C3112" s="18" t="s">
        <v>110</v>
      </c>
      <c r="D3112" s="19">
        <v>16</v>
      </c>
      <c r="E3112" s="19">
        <v>30</v>
      </c>
      <c r="F3112" s="19">
        <v>15</v>
      </c>
      <c r="G3112" s="19">
        <v>2</v>
      </c>
      <c r="H3112" s="19">
        <v>4</v>
      </c>
      <c r="I3112" s="19">
        <v>3</v>
      </c>
      <c r="J3112" s="19">
        <v>3</v>
      </c>
      <c r="K3112" s="20">
        <f>ROUND(1+(SUMPRODUCT(INDEX(CachTinhDiem!$B$8:$E$11,MATCH($B3112,CachTinhDiem!$A$8:$A$11,0),0),$G3112:$J3112)-1)*9/4,1)</f>
        <v>5.5</v>
      </c>
      <c r="L3112" s="20">
        <f>ROUND(1+(INDEX(CachTinhDiem!$B$15:$E$20,MATCH($C3112,CachTinhDiem!$A$15:$A$20,0),MATCH($B3112,CachTinhDiem!$B$14:$E$14,0))-1)*9/4,1)</f>
        <v>5.5</v>
      </c>
      <c r="M3112" s="19">
        <f t="shared" si="48"/>
        <v>1</v>
      </c>
      <c r="N3112" s="23">
        <f>MAX(0,1-M3112*CachTinhDiem!$B$25)</f>
        <v>0.9</v>
      </c>
      <c r="O3112" s="20">
        <f>ROUND((CachTinhDiem!$B$23*K3112+CachTinhDiem!$B$24*L3112)*N3112,1)</f>
        <v>5</v>
      </c>
      <c r="P3112" s="19" t="s">
        <v>3225</v>
      </c>
    </row>
    <row r="3113" spans="1:16" ht="15" customHeight="1" x14ac:dyDescent="0.35">
      <c r="A3113" s="18" t="s">
        <v>1794</v>
      </c>
      <c r="B3113" s="18" t="s">
        <v>3229</v>
      </c>
      <c r="C3113" s="18" t="s">
        <v>103</v>
      </c>
      <c r="D3113" s="19">
        <v>15</v>
      </c>
      <c r="E3113" s="19">
        <v>35</v>
      </c>
      <c r="F3113" s="19">
        <v>33</v>
      </c>
      <c r="G3113" s="19">
        <v>2</v>
      </c>
      <c r="H3113" s="19">
        <v>5</v>
      </c>
      <c r="I3113" s="19">
        <v>3</v>
      </c>
      <c r="J3113" s="19">
        <v>4</v>
      </c>
      <c r="K3113" s="20">
        <f>ROUND(1+(SUMPRODUCT(INDEX(CachTinhDiem!$B$8:$E$11,MATCH($B3113,CachTinhDiem!$A$8:$A$11,0),0),$G3113:$J3113)-1)*9/4,1)</f>
        <v>7.3</v>
      </c>
      <c r="L3113" s="20">
        <f>ROUND(1+(INDEX(CachTinhDiem!$B$15:$E$20,MATCH($C3113,CachTinhDiem!$A$15:$A$20,0),MATCH($B3113,CachTinhDiem!$B$14:$E$14,0))-1)*9/4,1)</f>
        <v>7.8</v>
      </c>
      <c r="M3113" s="19">
        <f t="shared" si="48"/>
        <v>0</v>
      </c>
      <c r="N3113" s="23">
        <f>MAX(0,1-M3113*CachTinhDiem!$B$25)</f>
        <v>1</v>
      </c>
      <c r="O3113" s="20">
        <f>ROUND((CachTinhDiem!$B$23*K3113+CachTinhDiem!$B$24*L3113)*N3113,1)</f>
        <v>7.5</v>
      </c>
      <c r="P3113" s="19" t="s">
        <v>3227</v>
      </c>
    </row>
    <row r="3114" spans="1:16" ht="15" customHeight="1" x14ac:dyDescent="0.35">
      <c r="A3114" s="18" t="s">
        <v>3018</v>
      </c>
      <c r="B3114" s="18" t="s">
        <v>3224</v>
      </c>
      <c r="C3114" s="18" t="s">
        <v>110</v>
      </c>
      <c r="D3114" s="19">
        <v>14</v>
      </c>
      <c r="E3114" s="19">
        <v>37</v>
      </c>
      <c r="F3114" s="19">
        <v>10</v>
      </c>
      <c r="G3114" s="19">
        <v>3</v>
      </c>
      <c r="H3114" s="19">
        <v>2</v>
      </c>
      <c r="I3114" s="19">
        <v>4</v>
      </c>
      <c r="J3114" s="19">
        <v>4</v>
      </c>
      <c r="K3114" s="20">
        <f>ROUND(1+(SUMPRODUCT(INDEX(CachTinhDiem!$B$8:$E$11,MATCH($B3114,CachTinhDiem!$A$8:$A$11,0),0),$G3114:$J3114)-1)*9/4,1)</f>
        <v>6.4</v>
      </c>
      <c r="L3114" s="20">
        <f>ROUND(1+(INDEX(CachTinhDiem!$B$15:$E$20,MATCH($C3114,CachTinhDiem!$A$15:$A$20,0),MATCH($B3114,CachTinhDiem!$B$14:$E$14,0))-1)*9/4,1)</f>
        <v>5.5</v>
      </c>
      <c r="M3114" s="19">
        <f t="shared" si="48"/>
        <v>4</v>
      </c>
      <c r="N3114" s="23">
        <f>MAX(0,1-M3114*CachTinhDiem!$B$25)</f>
        <v>0.6</v>
      </c>
      <c r="O3114" s="20">
        <f>ROUND((CachTinhDiem!$B$23*K3114+CachTinhDiem!$B$24*L3114)*N3114,1)</f>
        <v>3.7</v>
      </c>
      <c r="P3114" s="19" t="s">
        <v>3227</v>
      </c>
    </row>
    <row r="3115" spans="1:16" ht="15" customHeight="1" x14ac:dyDescent="0.35">
      <c r="A3115" s="18" t="s">
        <v>2787</v>
      </c>
      <c r="B3115" s="18" t="s">
        <v>3224</v>
      </c>
      <c r="C3115" s="18" t="s">
        <v>115</v>
      </c>
      <c r="D3115" s="19">
        <v>15</v>
      </c>
      <c r="E3115" s="19">
        <v>36</v>
      </c>
      <c r="F3115" s="19">
        <v>40</v>
      </c>
      <c r="G3115" s="19">
        <v>2</v>
      </c>
      <c r="H3115" s="19">
        <v>2</v>
      </c>
      <c r="I3115" s="19">
        <v>3</v>
      </c>
      <c r="J3115" s="19">
        <v>4</v>
      </c>
      <c r="K3115" s="20">
        <f>ROUND(1+(SUMPRODUCT(INDEX(CachTinhDiem!$B$8:$E$11,MATCH($B3115,CachTinhDiem!$A$8:$A$11,0),0),$G3115:$J3115)-1)*9/4,1)</f>
        <v>4.8</v>
      </c>
      <c r="L3115" s="20">
        <f>ROUND(1+(INDEX(CachTinhDiem!$B$15:$E$20,MATCH($C3115,CachTinhDiem!$A$15:$A$20,0),MATCH($B3115,CachTinhDiem!$B$14:$E$14,0))-1)*9/4,1)</f>
        <v>7.8</v>
      </c>
      <c r="M3115" s="19">
        <f t="shared" si="48"/>
        <v>4</v>
      </c>
      <c r="N3115" s="23">
        <f>MAX(0,1-M3115*CachTinhDiem!$B$25)</f>
        <v>0.6</v>
      </c>
      <c r="O3115" s="20">
        <f>ROUND((CachTinhDiem!$B$23*K3115+CachTinhDiem!$B$24*L3115)*N3115,1)</f>
        <v>3.4</v>
      </c>
      <c r="P3115" s="19" t="s">
        <v>3227</v>
      </c>
    </row>
    <row r="3116" spans="1:16" ht="15" customHeight="1" x14ac:dyDescent="0.35">
      <c r="A3116" s="18" t="s">
        <v>2320</v>
      </c>
      <c r="B3116" s="18" t="s">
        <v>3224</v>
      </c>
      <c r="C3116" s="18" t="s">
        <v>103</v>
      </c>
      <c r="D3116" s="19">
        <v>20</v>
      </c>
      <c r="E3116" s="19">
        <v>37</v>
      </c>
      <c r="F3116" s="19">
        <v>38</v>
      </c>
      <c r="G3116" s="19">
        <v>2</v>
      </c>
      <c r="H3116" s="19">
        <v>5</v>
      </c>
      <c r="I3116" s="19">
        <v>3</v>
      </c>
      <c r="J3116" s="19">
        <v>3</v>
      </c>
      <c r="K3116" s="20">
        <f>ROUND(1+(SUMPRODUCT(INDEX(CachTinhDiem!$B$8:$E$11,MATCH($B3116,CachTinhDiem!$A$8:$A$11,0),0),$G3116:$J3116)-1)*9/4,1)</f>
        <v>6</v>
      </c>
      <c r="L3116" s="20">
        <f>ROUND(1+(INDEX(CachTinhDiem!$B$15:$E$20,MATCH($C3116,CachTinhDiem!$A$15:$A$20,0),MATCH($B3116,CachTinhDiem!$B$14:$E$14,0))-1)*9/4,1)</f>
        <v>3.3</v>
      </c>
      <c r="M3116" s="19">
        <f t="shared" si="48"/>
        <v>1</v>
      </c>
      <c r="N3116" s="23">
        <f>MAX(0,1-M3116*CachTinhDiem!$B$25)</f>
        <v>0.9</v>
      </c>
      <c r="O3116" s="20">
        <f>ROUND((CachTinhDiem!$B$23*K3116+CachTinhDiem!$B$24*L3116)*N3116,1)</f>
        <v>4.7</v>
      </c>
      <c r="P3116" s="19" t="s">
        <v>3227</v>
      </c>
    </row>
    <row r="3117" spans="1:16" ht="15" customHeight="1" x14ac:dyDescent="0.35">
      <c r="A3117" s="18" t="s">
        <v>1335</v>
      </c>
      <c r="B3117" s="18" t="s">
        <v>3226</v>
      </c>
      <c r="C3117" s="18" t="s">
        <v>90</v>
      </c>
      <c r="D3117" s="19">
        <v>5</v>
      </c>
      <c r="E3117" s="19">
        <v>18</v>
      </c>
      <c r="F3117" s="19">
        <v>22</v>
      </c>
      <c r="G3117" s="19">
        <v>4</v>
      </c>
      <c r="H3117" s="19">
        <v>1</v>
      </c>
      <c r="I3117" s="19">
        <v>3</v>
      </c>
      <c r="J3117" s="19">
        <v>3</v>
      </c>
      <c r="K3117" s="20">
        <f>ROUND(1+(SUMPRODUCT(INDEX(CachTinhDiem!$B$8:$E$11,MATCH($B3117,CachTinhDiem!$A$8:$A$11,0),0),$G3117:$J3117)-1)*9/4,1)</f>
        <v>4.2</v>
      </c>
      <c r="L3117" s="20">
        <f>ROUND(1+(INDEX(CachTinhDiem!$B$15:$E$20,MATCH($C3117,CachTinhDiem!$A$15:$A$20,0),MATCH($B3117,CachTinhDiem!$B$14:$E$14,0))-1)*9/4,1)</f>
        <v>7.8</v>
      </c>
      <c r="M3117" s="19">
        <f t="shared" si="48"/>
        <v>4</v>
      </c>
      <c r="N3117" s="23">
        <f>MAX(0,1-M3117*CachTinhDiem!$B$25)</f>
        <v>0.6</v>
      </c>
      <c r="O3117" s="20">
        <f>ROUND((CachTinhDiem!$B$23*K3117+CachTinhDiem!$B$24*L3117)*N3117,1)</f>
        <v>3.2</v>
      </c>
      <c r="P3117" s="19" t="s">
        <v>3227</v>
      </c>
    </row>
    <row r="3118" spans="1:16" ht="15" customHeight="1" x14ac:dyDescent="0.35">
      <c r="A3118" s="18" t="s">
        <v>1146</v>
      </c>
      <c r="B3118" s="18" t="s">
        <v>3229</v>
      </c>
      <c r="C3118" s="18" t="s">
        <v>115</v>
      </c>
      <c r="D3118" s="19">
        <v>12</v>
      </c>
      <c r="E3118" s="19">
        <v>30</v>
      </c>
      <c r="F3118" s="19">
        <v>35</v>
      </c>
      <c r="G3118" s="19">
        <v>2</v>
      </c>
      <c r="H3118" s="19">
        <v>3</v>
      </c>
      <c r="I3118" s="19">
        <v>4</v>
      </c>
      <c r="J3118" s="19">
        <v>3</v>
      </c>
      <c r="K3118" s="20">
        <f>ROUND(1+(SUMPRODUCT(INDEX(CachTinhDiem!$B$8:$E$11,MATCH($B3118,CachTinhDiem!$A$8:$A$11,0),0),$G3118:$J3118)-1)*9/4,1)</f>
        <v>6</v>
      </c>
      <c r="L3118" s="20">
        <f>ROUND(1+(INDEX(CachTinhDiem!$B$15:$E$20,MATCH($C3118,CachTinhDiem!$A$15:$A$20,0),MATCH($B3118,CachTinhDiem!$B$14:$E$14,0))-1)*9/4,1)</f>
        <v>10</v>
      </c>
      <c r="M3118" s="19">
        <f t="shared" si="48"/>
        <v>5</v>
      </c>
      <c r="N3118" s="23">
        <f>MAX(0,1-M3118*CachTinhDiem!$B$25)</f>
        <v>0.5</v>
      </c>
      <c r="O3118" s="20">
        <f>ROUND((CachTinhDiem!$B$23*K3118+CachTinhDiem!$B$24*L3118)*N3118,1)</f>
        <v>3.6</v>
      </c>
      <c r="P3118" s="19" t="s">
        <v>3225</v>
      </c>
    </row>
    <row r="3119" spans="1:16" ht="15" customHeight="1" x14ac:dyDescent="0.35">
      <c r="A3119" s="18" t="s">
        <v>365</v>
      </c>
      <c r="B3119" s="18" t="s">
        <v>3228</v>
      </c>
      <c r="C3119" s="18" t="s">
        <v>90</v>
      </c>
      <c r="D3119" s="19">
        <v>21</v>
      </c>
      <c r="E3119" s="19">
        <v>38</v>
      </c>
      <c r="F3119" s="19">
        <v>38</v>
      </c>
      <c r="G3119" s="19">
        <v>2</v>
      </c>
      <c r="H3119" s="19">
        <v>4</v>
      </c>
      <c r="I3119" s="19">
        <v>4</v>
      </c>
      <c r="J3119" s="19">
        <v>2</v>
      </c>
      <c r="K3119" s="20">
        <f>ROUND(1+(SUMPRODUCT(INDEX(CachTinhDiem!$B$8:$E$11,MATCH($B3119,CachTinhDiem!$A$8:$A$11,0),0),$G3119:$J3119)-1)*9/4,1)</f>
        <v>5.0999999999999996</v>
      </c>
      <c r="L3119" s="20">
        <f>ROUND(1+(INDEX(CachTinhDiem!$B$15:$E$20,MATCH($C3119,CachTinhDiem!$A$15:$A$20,0),MATCH($B3119,CachTinhDiem!$B$14:$E$14,0))-1)*9/4,1)</f>
        <v>3.3</v>
      </c>
      <c r="M3119" s="19">
        <f t="shared" si="48"/>
        <v>0</v>
      </c>
      <c r="N3119" s="23">
        <f>MAX(0,1-M3119*CachTinhDiem!$B$25)</f>
        <v>1</v>
      </c>
      <c r="O3119" s="20">
        <f>ROUND((CachTinhDiem!$B$23*K3119+CachTinhDiem!$B$24*L3119)*N3119,1)</f>
        <v>4.5999999999999996</v>
      </c>
      <c r="P3119" s="19" t="s">
        <v>3225</v>
      </c>
    </row>
    <row r="3120" spans="1:16" ht="15" customHeight="1" x14ac:dyDescent="0.35">
      <c r="A3120" s="18" t="s">
        <v>1794</v>
      </c>
      <c r="B3120" s="18" t="s">
        <v>3224</v>
      </c>
      <c r="C3120" s="18" t="s">
        <v>103</v>
      </c>
      <c r="D3120" s="19">
        <v>15</v>
      </c>
      <c r="E3120" s="19">
        <v>35</v>
      </c>
      <c r="F3120" s="19">
        <v>11</v>
      </c>
      <c r="G3120" s="19">
        <v>2</v>
      </c>
      <c r="H3120" s="19">
        <v>5</v>
      </c>
      <c r="I3120" s="19">
        <v>3</v>
      </c>
      <c r="J3120" s="19">
        <v>4</v>
      </c>
      <c r="K3120" s="20">
        <f>ROUND(1+(SUMPRODUCT(INDEX(CachTinhDiem!$B$8:$E$11,MATCH($B3120,CachTinhDiem!$A$8:$A$11,0),0),$G3120:$J3120)-1)*9/4,1)</f>
        <v>6.2</v>
      </c>
      <c r="L3120" s="20">
        <f>ROUND(1+(INDEX(CachTinhDiem!$B$15:$E$20,MATCH($C3120,CachTinhDiem!$A$15:$A$20,0),MATCH($B3120,CachTinhDiem!$B$14:$E$14,0))-1)*9/4,1)</f>
        <v>3.3</v>
      </c>
      <c r="M3120" s="19">
        <f t="shared" si="48"/>
        <v>4</v>
      </c>
      <c r="N3120" s="23">
        <f>MAX(0,1-M3120*CachTinhDiem!$B$25)</f>
        <v>0.6</v>
      </c>
      <c r="O3120" s="20">
        <f>ROUND((CachTinhDiem!$B$23*K3120+CachTinhDiem!$B$24*L3120)*N3120,1)</f>
        <v>3.2</v>
      </c>
      <c r="P3120" s="19" t="s">
        <v>3227</v>
      </c>
    </row>
    <row r="3121" spans="1:16" ht="15" customHeight="1" x14ac:dyDescent="0.35">
      <c r="A3121" s="18" t="s">
        <v>2180</v>
      </c>
      <c r="B3121" s="18" t="s">
        <v>3229</v>
      </c>
      <c r="C3121" s="18" t="s">
        <v>103</v>
      </c>
      <c r="D3121" s="19">
        <v>20</v>
      </c>
      <c r="E3121" s="19">
        <v>35</v>
      </c>
      <c r="F3121" s="19">
        <v>22</v>
      </c>
      <c r="G3121" s="19">
        <v>2</v>
      </c>
      <c r="H3121" s="19">
        <v>3</v>
      </c>
      <c r="I3121" s="19">
        <v>2</v>
      </c>
      <c r="J3121" s="19">
        <v>4</v>
      </c>
      <c r="K3121" s="20">
        <f>ROUND(1+(SUMPRODUCT(INDEX(CachTinhDiem!$B$8:$E$11,MATCH($B3121,CachTinhDiem!$A$8:$A$11,0),0),$G3121:$J3121)-1)*9/4,1)</f>
        <v>5.3</v>
      </c>
      <c r="L3121" s="20">
        <f>ROUND(1+(INDEX(CachTinhDiem!$B$15:$E$20,MATCH($C3121,CachTinhDiem!$A$15:$A$20,0),MATCH($B3121,CachTinhDiem!$B$14:$E$14,0))-1)*9/4,1)</f>
        <v>7.8</v>
      </c>
      <c r="M3121" s="19">
        <f t="shared" si="48"/>
        <v>0</v>
      </c>
      <c r="N3121" s="23">
        <f>MAX(0,1-M3121*CachTinhDiem!$B$25)</f>
        <v>1</v>
      </c>
      <c r="O3121" s="20">
        <f>ROUND((CachTinhDiem!$B$23*K3121+CachTinhDiem!$B$24*L3121)*N3121,1)</f>
        <v>6.1</v>
      </c>
      <c r="P3121" s="19" t="s">
        <v>3225</v>
      </c>
    </row>
    <row r="3122" spans="1:16" ht="15" customHeight="1" x14ac:dyDescent="0.35">
      <c r="A3122" s="18" t="s">
        <v>2570</v>
      </c>
      <c r="B3122" s="18" t="s">
        <v>3228</v>
      </c>
      <c r="C3122" s="18" t="s">
        <v>90</v>
      </c>
      <c r="D3122" s="19">
        <v>14</v>
      </c>
      <c r="E3122" s="19">
        <v>34</v>
      </c>
      <c r="F3122" s="19">
        <v>11</v>
      </c>
      <c r="G3122" s="19">
        <v>3</v>
      </c>
      <c r="H3122" s="19">
        <v>1</v>
      </c>
      <c r="I3122" s="19">
        <v>2</v>
      </c>
      <c r="J3122" s="19">
        <v>3</v>
      </c>
      <c r="K3122" s="20">
        <f>ROUND(1+(SUMPRODUCT(INDEX(CachTinhDiem!$B$8:$E$11,MATCH($B3122,CachTinhDiem!$A$8:$A$11,0),0),$G3122:$J3122)-1)*9/4,1)</f>
        <v>4.2</v>
      </c>
      <c r="L3122" s="20">
        <f>ROUND(1+(INDEX(CachTinhDiem!$B$15:$E$20,MATCH($C3122,CachTinhDiem!$A$15:$A$20,0),MATCH($B3122,CachTinhDiem!$B$14:$E$14,0))-1)*9/4,1)</f>
        <v>3.3</v>
      </c>
      <c r="M3122" s="19">
        <f t="shared" si="48"/>
        <v>3</v>
      </c>
      <c r="N3122" s="23">
        <f>MAX(0,1-M3122*CachTinhDiem!$B$25)</f>
        <v>0.7</v>
      </c>
      <c r="O3122" s="20">
        <f>ROUND((CachTinhDiem!$B$23*K3122+CachTinhDiem!$B$24*L3122)*N3122,1)</f>
        <v>2.8</v>
      </c>
      <c r="P3122" s="19" t="s">
        <v>3227</v>
      </c>
    </row>
    <row r="3123" spans="1:16" ht="15" customHeight="1" x14ac:dyDescent="0.35">
      <c r="A3123" s="18" t="s">
        <v>1531</v>
      </c>
      <c r="B3123" s="18" t="s">
        <v>3224</v>
      </c>
      <c r="C3123" s="18" t="s">
        <v>103</v>
      </c>
      <c r="D3123" s="19">
        <v>5</v>
      </c>
      <c r="E3123" s="19">
        <v>14</v>
      </c>
      <c r="F3123" s="19">
        <v>7</v>
      </c>
      <c r="G3123" s="19">
        <v>5</v>
      </c>
      <c r="H3123" s="19">
        <v>1</v>
      </c>
      <c r="I3123" s="19">
        <v>1</v>
      </c>
      <c r="J3123" s="19">
        <v>4</v>
      </c>
      <c r="K3123" s="20">
        <f>ROUND(1+(SUMPRODUCT(INDEX(CachTinhDiem!$B$8:$E$11,MATCH($B3123,CachTinhDiem!$A$8:$A$11,0),0),$G3123:$J3123)-1)*9/4,1)</f>
        <v>3.5</v>
      </c>
      <c r="L3123" s="20">
        <f>ROUND(1+(INDEX(CachTinhDiem!$B$15:$E$20,MATCH($C3123,CachTinhDiem!$A$15:$A$20,0),MATCH($B3123,CachTinhDiem!$B$14:$E$14,0))-1)*9/4,1)</f>
        <v>3.3</v>
      </c>
      <c r="M3123" s="19">
        <f t="shared" si="48"/>
        <v>0</v>
      </c>
      <c r="N3123" s="23">
        <f>MAX(0,1-M3123*CachTinhDiem!$B$25)</f>
        <v>1</v>
      </c>
      <c r="O3123" s="20">
        <f>ROUND((CachTinhDiem!$B$23*K3123+CachTinhDiem!$B$24*L3123)*N3123,1)</f>
        <v>3.4</v>
      </c>
      <c r="P3123" s="19" t="s">
        <v>3227</v>
      </c>
    </row>
    <row r="3124" spans="1:16" ht="15" customHeight="1" x14ac:dyDescent="0.35">
      <c r="A3124" s="18" t="s">
        <v>1024</v>
      </c>
      <c r="B3124" s="18" t="s">
        <v>3228</v>
      </c>
      <c r="C3124" s="18" t="s">
        <v>103</v>
      </c>
      <c r="D3124" s="19">
        <v>6</v>
      </c>
      <c r="E3124" s="19">
        <v>18</v>
      </c>
      <c r="F3124" s="19">
        <v>20</v>
      </c>
      <c r="G3124" s="19">
        <v>4</v>
      </c>
      <c r="H3124" s="19">
        <v>2</v>
      </c>
      <c r="I3124" s="19">
        <v>2</v>
      </c>
      <c r="J3124" s="19">
        <v>3</v>
      </c>
      <c r="K3124" s="20">
        <f>ROUND(1+(SUMPRODUCT(INDEX(CachTinhDiem!$B$8:$E$11,MATCH($B3124,CachTinhDiem!$A$8:$A$11,0),0),$G3124:$J3124)-1)*9/4,1)</f>
        <v>4.5999999999999996</v>
      </c>
      <c r="L3124" s="20">
        <f>ROUND(1+(INDEX(CachTinhDiem!$B$15:$E$20,MATCH($C3124,CachTinhDiem!$A$15:$A$20,0),MATCH($B3124,CachTinhDiem!$B$14:$E$14,0))-1)*9/4,1)</f>
        <v>10</v>
      </c>
      <c r="M3124" s="19">
        <f t="shared" si="48"/>
        <v>2</v>
      </c>
      <c r="N3124" s="23">
        <f>MAX(0,1-M3124*CachTinhDiem!$B$25)</f>
        <v>0.8</v>
      </c>
      <c r="O3124" s="20">
        <f>ROUND((CachTinhDiem!$B$23*K3124+CachTinhDiem!$B$24*L3124)*N3124,1)</f>
        <v>5</v>
      </c>
      <c r="P3124" s="19" t="s">
        <v>3227</v>
      </c>
    </row>
    <row r="3125" spans="1:16" ht="15" customHeight="1" x14ac:dyDescent="0.35">
      <c r="A3125" s="18" t="s">
        <v>2380</v>
      </c>
      <c r="B3125" s="18" t="s">
        <v>3226</v>
      </c>
      <c r="C3125" s="18" t="s">
        <v>103</v>
      </c>
      <c r="D3125" s="19">
        <v>13</v>
      </c>
      <c r="E3125" s="19">
        <v>27</v>
      </c>
      <c r="F3125" s="19">
        <v>23</v>
      </c>
      <c r="G3125" s="19">
        <v>4</v>
      </c>
      <c r="H3125" s="19">
        <v>2</v>
      </c>
      <c r="I3125" s="19">
        <v>2</v>
      </c>
      <c r="J3125" s="19">
        <v>5</v>
      </c>
      <c r="K3125" s="20">
        <f>ROUND(1+(SUMPRODUCT(INDEX(CachTinhDiem!$B$8:$E$11,MATCH($B3125,CachTinhDiem!$A$8:$A$11,0),0),$G3125:$J3125)-1)*9/4,1)</f>
        <v>4.5999999999999996</v>
      </c>
      <c r="L3125" s="20">
        <f>ROUND(1+(INDEX(CachTinhDiem!$B$15:$E$20,MATCH($C3125,CachTinhDiem!$A$15:$A$20,0),MATCH($B3125,CachTinhDiem!$B$14:$E$14,0))-1)*9/4,1)</f>
        <v>3.3</v>
      </c>
      <c r="M3125" s="19">
        <f t="shared" si="48"/>
        <v>0</v>
      </c>
      <c r="N3125" s="23">
        <f>MAX(0,1-M3125*CachTinhDiem!$B$25)</f>
        <v>1</v>
      </c>
      <c r="O3125" s="20">
        <f>ROUND((CachTinhDiem!$B$23*K3125+CachTinhDiem!$B$24*L3125)*N3125,1)</f>
        <v>4.2</v>
      </c>
      <c r="P3125" s="19" t="s">
        <v>3227</v>
      </c>
    </row>
    <row r="3126" spans="1:16" ht="15" customHeight="1" x14ac:dyDescent="0.35">
      <c r="A3126" s="18" t="s">
        <v>1461</v>
      </c>
      <c r="B3126" s="18" t="s">
        <v>3224</v>
      </c>
      <c r="C3126" s="18" t="s">
        <v>138</v>
      </c>
      <c r="D3126" s="19">
        <v>27</v>
      </c>
      <c r="E3126" s="19">
        <v>40</v>
      </c>
      <c r="F3126" s="19">
        <v>28</v>
      </c>
      <c r="G3126" s="19">
        <v>1</v>
      </c>
      <c r="H3126" s="19">
        <v>5</v>
      </c>
      <c r="I3126" s="19">
        <v>5</v>
      </c>
      <c r="J3126" s="19">
        <v>4</v>
      </c>
      <c r="K3126" s="20">
        <f>ROUND(1+(SUMPRODUCT(INDEX(CachTinhDiem!$B$8:$E$11,MATCH($B3126,CachTinhDiem!$A$8:$A$11,0),0),$G3126:$J3126)-1)*9/4,1)</f>
        <v>8</v>
      </c>
      <c r="L3126" s="20">
        <f>ROUND(1+(INDEX(CachTinhDiem!$B$15:$E$20,MATCH($C3126,CachTinhDiem!$A$15:$A$20,0),MATCH($B3126,CachTinhDiem!$B$14:$E$14,0))-1)*9/4,1)</f>
        <v>10</v>
      </c>
      <c r="M3126" s="19">
        <f t="shared" si="48"/>
        <v>0</v>
      </c>
      <c r="N3126" s="23">
        <f>MAX(0,1-M3126*CachTinhDiem!$B$25)</f>
        <v>1</v>
      </c>
      <c r="O3126" s="20">
        <f>ROUND((CachTinhDiem!$B$23*K3126+CachTinhDiem!$B$24*L3126)*N3126,1)</f>
        <v>8.6</v>
      </c>
      <c r="P3126" s="19" t="s">
        <v>3227</v>
      </c>
    </row>
    <row r="3127" spans="1:16" ht="15" customHeight="1" x14ac:dyDescent="0.35">
      <c r="A3127" s="18" t="s">
        <v>654</v>
      </c>
      <c r="B3127" s="18" t="s">
        <v>3229</v>
      </c>
      <c r="C3127" s="18" t="s">
        <v>110</v>
      </c>
      <c r="D3127" s="19">
        <v>18</v>
      </c>
      <c r="E3127" s="19">
        <v>35</v>
      </c>
      <c r="F3127" s="19">
        <v>28</v>
      </c>
      <c r="G3127" s="19">
        <v>2</v>
      </c>
      <c r="H3127" s="19">
        <v>3</v>
      </c>
      <c r="I3127" s="19">
        <v>2</v>
      </c>
      <c r="J3127" s="19">
        <v>4</v>
      </c>
      <c r="K3127" s="20">
        <f>ROUND(1+(SUMPRODUCT(INDEX(CachTinhDiem!$B$8:$E$11,MATCH($B3127,CachTinhDiem!$A$8:$A$11,0),0),$G3127:$J3127)-1)*9/4,1)</f>
        <v>5.3</v>
      </c>
      <c r="L3127" s="20">
        <f>ROUND(1+(INDEX(CachTinhDiem!$B$15:$E$20,MATCH($C3127,CachTinhDiem!$A$15:$A$20,0),MATCH($B3127,CachTinhDiem!$B$14:$E$14,0))-1)*9/4,1)</f>
        <v>7.8</v>
      </c>
      <c r="M3127" s="19">
        <f t="shared" si="48"/>
        <v>0</v>
      </c>
      <c r="N3127" s="23">
        <f>MAX(0,1-M3127*CachTinhDiem!$B$25)</f>
        <v>1</v>
      </c>
      <c r="O3127" s="20">
        <f>ROUND((CachTinhDiem!$B$23*K3127+CachTinhDiem!$B$24*L3127)*N3127,1)</f>
        <v>6.1</v>
      </c>
      <c r="P3127" s="19" t="s">
        <v>3227</v>
      </c>
    </row>
    <row r="3128" spans="1:16" ht="15" customHeight="1" x14ac:dyDescent="0.35">
      <c r="A3128" s="18" t="s">
        <v>2638</v>
      </c>
      <c r="B3128" s="18" t="s">
        <v>3228</v>
      </c>
      <c r="C3128" s="18" t="s">
        <v>90</v>
      </c>
      <c r="D3128" s="19">
        <v>11</v>
      </c>
      <c r="E3128" s="19">
        <v>34</v>
      </c>
      <c r="F3128" s="19">
        <v>36</v>
      </c>
      <c r="G3128" s="19">
        <v>3</v>
      </c>
      <c r="H3128" s="19">
        <v>2</v>
      </c>
      <c r="I3128" s="19">
        <v>3</v>
      </c>
      <c r="J3128" s="19">
        <v>3</v>
      </c>
      <c r="K3128" s="20">
        <f>ROUND(1+(SUMPRODUCT(INDEX(CachTinhDiem!$B$8:$E$11,MATCH($B3128,CachTinhDiem!$A$8:$A$11,0),0),$G3128:$J3128)-1)*9/4,1)</f>
        <v>5.0999999999999996</v>
      </c>
      <c r="L3128" s="20">
        <f>ROUND(1+(INDEX(CachTinhDiem!$B$15:$E$20,MATCH($C3128,CachTinhDiem!$A$15:$A$20,0),MATCH($B3128,CachTinhDiem!$B$14:$E$14,0))-1)*9/4,1)</f>
        <v>3.3</v>
      </c>
      <c r="M3128" s="19">
        <f t="shared" si="48"/>
        <v>2</v>
      </c>
      <c r="N3128" s="23">
        <f>MAX(0,1-M3128*CachTinhDiem!$B$25)</f>
        <v>0.8</v>
      </c>
      <c r="O3128" s="20">
        <f>ROUND((CachTinhDiem!$B$23*K3128+CachTinhDiem!$B$24*L3128)*N3128,1)</f>
        <v>3.6</v>
      </c>
      <c r="P3128" s="19" t="s">
        <v>3227</v>
      </c>
    </row>
    <row r="3129" spans="1:16" ht="15" customHeight="1" x14ac:dyDescent="0.35">
      <c r="A3129" s="18" t="s">
        <v>1954</v>
      </c>
      <c r="B3129" s="18" t="s">
        <v>3226</v>
      </c>
      <c r="C3129" s="18" t="s">
        <v>115</v>
      </c>
      <c r="D3129" s="19">
        <v>13</v>
      </c>
      <c r="E3129" s="19">
        <v>31</v>
      </c>
      <c r="F3129" s="19">
        <v>37</v>
      </c>
      <c r="G3129" s="19">
        <v>2</v>
      </c>
      <c r="H3129" s="19">
        <v>3</v>
      </c>
      <c r="I3129" s="19">
        <v>4</v>
      </c>
      <c r="J3129" s="19">
        <v>2</v>
      </c>
      <c r="K3129" s="20">
        <f>ROUND(1+(SUMPRODUCT(INDEX(CachTinhDiem!$B$8:$E$11,MATCH($B3129,CachTinhDiem!$A$8:$A$11,0),0),$G3129:$J3129)-1)*9/4,1)</f>
        <v>6.2</v>
      </c>
      <c r="L3129" s="20">
        <f>ROUND(1+(INDEX(CachTinhDiem!$B$15:$E$20,MATCH($C3129,CachTinhDiem!$A$15:$A$20,0),MATCH($B3129,CachTinhDiem!$B$14:$E$14,0))-1)*9/4,1)</f>
        <v>10</v>
      </c>
      <c r="M3129" s="19">
        <f t="shared" si="48"/>
        <v>6</v>
      </c>
      <c r="N3129" s="23">
        <f>MAX(0,1-M3129*CachTinhDiem!$B$25)</f>
        <v>0.39999999999999991</v>
      </c>
      <c r="O3129" s="20">
        <f>ROUND((CachTinhDiem!$B$23*K3129+CachTinhDiem!$B$24*L3129)*N3129,1)</f>
        <v>2.9</v>
      </c>
      <c r="P3129" s="19" t="s">
        <v>3225</v>
      </c>
    </row>
    <row r="3130" spans="1:16" ht="15" customHeight="1" x14ac:dyDescent="0.35">
      <c r="A3130" s="18" t="s">
        <v>503</v>
      </c>
      <c r="B3130" s="18" t="s">
        <v>3228</v>
      </c>
      <c r="C3130" s="18" t="s">
        <v>150</v>
      </c>
      <c r="D3130" s="19">
        <v>5</v>
      </c>
      <c r="E3130" s="19">
        <v>18</v>
      </c>
      <c r="F3130" s="19">
        <v>12</v>
      </c>
      <c r="G3130" s="19">
        <v>4</v>
      </c>
      <c r="H3130" s="19">
        <v>1</v>
      </c>
      <c r="I3130" s="19">
        <v>3</v>
      </c>
      <c r="J3130" s="19">
        <v>3</v>
      </c>
      <c r="K3130" s="20">
        <f>ROUND(1+(SUMPRODUCT(INDEX(CachTinhDiem!$B$8:$E$11,MATCH($B3130,CachTinhDiem!$A$8:$A$11,0),0),$G3130:$J3130)-1)*9/4,1)</f>
        <v>4.5999999999999996</v>
      </c>
      <c r="L3130" s="20">
        <f>ROUND(1+(INDEX(CachTinhDiem!$B$15:$E$20,MATCH($C3130,CachTinhDiem!$A$15:$A$20,0),MATCH($B3130,CachTinhDiem!$B$14:$E$14,0))-1)*9/4,1)</f>
        <v>5.5</v>
      </c>
      <c r="M3130" s="19">
        <f t="shared" si="48"/>
        <v>0</v>
      </c>
      <c r="N3130" s="23">
        <f>MAX(0,1-M3130*CachTinhDiem!$B$25)</f>
        <v>1</v>
      </c>
      <c r="O3130" s="20">
        <f>ROUND((CachTinhDiem!$B$23*K3130+CachTinhDiem!$B$24*L3130)*N3130,1)</f>
        <v>4.9000000000000004</v>
      </c>
      <c r="P3130" s="19" t="s">
        <v>3227</v>
      </c>
    </row>
    <row r="3131" spans="1:16" ht="15" customHeight="1" x14ac:dyDescent="0.35">
      <c r="A3131" s="18" t="s">
        <v>1914</v>
      </c>
      <c r="B3131" s="18" t="s">
        <v>3224</v>
      </c>
      <c r="C3131" s="18" t="s">
        <v>90</v>
      </c>
      <c r="D3131" s="19">
        <v>7</v>
      </c>
      <c r="E3131" s="19">
        <v>28</v>
      </c>
      <c r="F3131" s="19">
        <v>6</v>
      </c>
      <c r="G3131" s="19">
        <v>4</v>
      </c>
      <c r="H3131" s="19">
        <v>2</v>
      </c>
      <c r="I3131" s="19">
        <v>4</v>
      </c>
      <c r="J3131" s="19">
        <v>2</v>
      </c>
      <c r="K3131" s="20">
        <f>ROUND(1+(SUMPRODUCT(INDEX(CachTinhDiem!$B$8:$E$11,MATCH($B3131,CachTinhDiem!$A$8:$A$11,0),0),$G3131:$J3131)-1)*9/4,1)</f>
        <v>6.4</v>
      </c>
      <c r="L3131" s="20">
        <f>ROUND(1+(INDEX(CachTinhDiem!$B$15:$E$20,MATCH($C3131,CachTinhDiem!$A$15:$A$20,0),MATCH($B3131,CachTinhDiem!$B$14:$E$14,0))-1)*9/4,1)</f>
        <v>5.5</v>
      </c>
      <c r="M3131" s="19">
        <f t="shared" si="48"/>
        <v>1</v>
      </c>
      <c r="N3131" s="23">
        <f>MAX(0,1-M3131*CachTinhDiem!$B$25)</f>
        <v>0.9</v>
      </c>
      <c r="O3131" s="20">
        <f>ROUND((CachTinhDiem!$B$23*K3131+CachTinhDiem!$B$24*L3131)*N3131,1)</f>
        <v>5.5</v>
      </c>
      <c r="P3131" s="19" t="s">
        <v>3227</v>
      </c>
    </row>
    <row r="3132" spans="1:16" ht="15" customHeight="1" x14ac:dyDescent="0.35">
      <c r="A3132" s="18" t="s">
        <v>1018</v>
      </c>
      <c r="B3132" s="18" t="s">
        <v>3226</v>
      </c>
      <c r="C3132" s="18" t="s">
        <v>138</v>
      </c>
      <c r="D3132" s="19">
        <v>23</v>
      </c>
      <c r="E3132" s="19">
        <v>39</v>
      </c>
      <c r="F3132" s="19">
        <v>8</v>
      </c>
      <c r="G3132" s="19">
        <v>2</v>
      </c>
      <c r="H3132" s="19">
        <v>4</v>
      </c>
      <c r="I3132" s="19">
        <v>4</v>
      </c>
      <c r="J3132" s="19">
        <v>2</v>
      </c>
      <c r="K3132" s="20">
        <f>ROUND(1+(SUMPRODUCT(INDEX(CachTinhDiem!$B$8:$E$11,MATCH($B3132,CachTinhDiem!$A$8:$A$11,0),0),$G3132:$J3132)-1)*9/4,1)</f>
        <v>6.9</v>
      </c>
      <c r="L3132" s="20">
        <f>ROUND(1+(INDEX(CachTinhDiem!$B$15:$E$20,MATCH($C3132,CachTinhDiem!$A$15:$A$20,0),MATCH($B3132,CachTinhDiem!$B$14:$E$14,0))-1)*9/4,1)</f>
        <v>7.8</v>
      </c>
      <c r="M3132" s="19">
        <f t="shared" si="48"/>
        <v>15</v>
      </c>
      <c r="N3132" s="23">
        <f>MAX(0,1-M3132*CachTinhDiem!$B$25)</f>
        <v>0</v>
      </c>
      <c r="O3132" s="20">
        <f>ROUND((CachTinhDiem!$B$23*K3132+CachTinhDiem!$B$24*L3132)*N3132,1)</f>
        <v>0</v>
      </c>
      <c r="P3132" s="19" t="s">
        <v>3227</v>
      </c>
    </row>
    <row r="3133" spans="1:16" ht="15" customHeight="1" x14ac:dyDescent="0.35">
      <c r="A3133" s="18" t="s">
        <v>2925</v>
      </c>
      <c r="B3133" s="18" t="s">
        <v>3226</v>
      </c>
      <c r="C3133" s="18" t="s">
        <v>90</v>
      </c>
      <c r="D3133" s="19">
        <v>5</v>
      </c>
      <c r="E3133" s="19">
        <v>39</v>
      </c>
      <c r="F3133" s="19">
        <v>36</v>
      </c>
      <c r="G3133" s="19">
        <v>4</v>
      </c>
      <c r="H3133" s="19">
        <v>2</v>
      </c>
      <c r="I3133" s="19">
        <v>4</v>
      </c>
      <c r="J3133" s="19">
        <v>2</v>
      </c>
      <c r="K3133" s="20">
        <f>ROUND(1+(SUMPRODUCT(INDEX(CachTinhDiem!$B$8:$E$11,MATCH($B3133,CachTinhDiem!$A$8:$A$11,0),0),$G3133:$J3133)-1)*9/4,1)</f>
        <v>5.5</v>
      </c>
      <c r="L3133" s="20">
        <f>ROUND(1+(INDEX(CachTinhDiem!$B$15:$E$20,MATCH($C3133,CachTinhDiem!$A$15:$A$20,0),MATCH($B3133,CachTinhDiem!$B$14:$E$14,0))-1)*9/4,1)</f>
        <v>7.8</v>
      </c>
      <c r="M3133" s="19">
        <f t="shared" si="48"/>
        <v>0</v>
      </c>
      <c r="N3133" s="23">
        <f>MAX(0,1-M3133*CachTinhDiem!$B$25)</f>
        <v>1</v>
      </c>
      <c r="O3133" s="20">
        <f>ROUND((CachTinhDiem!$B$23*K3133+CachTinhDiem!$B$24*L3133)*N3133,1)</f>
        <v>6.2</v>
      </c>
      <c r="P3133" s="19" t="s">
        <v>3225</v>
      </c>
    </row>
    <row r="3134" spans="1:16" ht="15" customHeight="1" x14ac:dyDescent="0.35">
      <c r="A3134" s="18" t="s">
        <v>1984</v>
      </c>
      <c r="B3134" s="18" t="s">
        <v>3228</v>
      </c>
      <c r="C3134" s="18" t="s">
        <v>90</v>
      </c>
      <c r="D3134" s="19">
        <v>9</v>
      </c>
      <c r="E3134" s="19">
        <v>29</v>
      </c>
      <c r="F3134" s="19">
        <v>27</v>
      </c>
      <c r="G3134" s="19">
        <v>3</v>
      </c>
      <c r="H3134" s="19">
        <v>3</v>
      </c>
      <c r="I3134" s="19">
        <v>3</v>
      </c>
      <c r="J3134" s="19">
        <v>2</v>
      </c>
      <c r="K3134" s="20">
        <f>ROUND(1+(SUMPRODUCT(INDEX(CachTinhDiem!$B$8:$E$11,MATCH($B3134,CachTinhDiem!$A$8:$A$11,0),0),$G3134:$J3134)-1)*9/4,1)</f>
        <v>4.2</v>
      </c>
      <c r="L3134" s="20">
        <f>ROUND(1+(INDEX(CachTinhDiem!$B$15:$E$20,MATCH($C3134,CachTinhDiem!$A$15:$A$20,0),MATCH($B3134,CachTinhDiem!$B$14:$E$14,0))-1)*9/4,1)</f>
        <v>3.3</v>
      </c>
      <c r="M3134" s="19">
        <f t="shared" si="48"/>
        <v>0</v>
      </c>
      <c r="N3134" s="23">
        <f>MAX(0,1-M3134*CachTinhDiem!$B$25)</f>
        <v>1</v>
      </c>
      <c r="O3134" s="20">
        <f>ROUND((CachTinhDiem!$B$23*K3134+CachTinhDiem!$B$24*L3134)*N3134,1)</f>
        <v>3.9</v>
      </c>
      <c r="P3134" s="19" t="s">
        <v>3225</v>
      </c>
    </row>
    <row r="3135" spans="1:16" ht="15" customHeight="1" x14ac:dyDescent="0.35">
      <c r="A3135" s="18" t="s">
        <v>1858</v>
      </c>
      <c r="B3135" s="18" t="s">
        <v>3224</v>
      </c>
      <c r="C3135" s="18" t="s">
        <v>115</v>
      </c>
      <c r="D3135" s="19">
        <v>12</v>
      </c>
      <c r="E3135" s="19">
        <v>30</v>
      </c>
      <c r="F3135" s="19">
        <v>10</v>
      </c>
      <c r="G3135" s="19">
        <v>2</v>
      </c>
      <c r="H3135" s="19">
        <v>4</v>
      </c>
      <c r="I3135" s="19">
        <v>4</v>
      </c>
      <c r="J3135" s="19">
        <v>2</v>
      </c>
      <c r="K3135" s="20">
        <f>ROUND(1+(SUMPRODUCT(INDEX(CachTinhDiem!$B$8:$E$11,MATCH($B3135,CachTinhDiem!$A$8:$A$11,0),0),$G3135:$J3135)-1)*9/4,1)</f>
        <v>6.4</v>
      </c>
      <c r="L3135" s="20">
        <f>ROUND(1+(INDEX(CachTinhDiem!$B$15:$E$20,MATCH($C3135,CachTinhDiem!$A$15:$A$20,0),MATCH($B3135,CachTinhDiem!$B$14:$E$14,0))-1)*9/4,1)</f>
        <v>7.8</v>
      </c>
      <c r="M3135" s="19">
        <f t="shared" si="48"/>
        <v>2</v>
      </c>
      <c r="N3135" s="23">
        <f>MAX(0,1-M3135*CachTinhDiem!$B$25)</f>
        <v>0.8</v>
      </c>
      <c r="O3135" s="20">
        <f>ROUND((CachTinhDiem!$B$23*K3135+CachTinhDiem!$B$24*L3135)*N3135,1)</f>
        <v>5.5</v>
      </c>
      <c r="P3135" s="19" t="s">
        <v>3227</v>
      </c>
    </row>
    <row r="3136" spans="1:16" ht="15" customHeight="1" x14ac:dyDescent="0.35">
      <c r="A3136" s="18" t="s">
        <v>2875</v>
      </c>
      <c r="B3136" s="18" t="s">
        <v>3224</v>
      </c>
      <c r="C3136" s="18" t="s">
        <v>138</v>
      </c>
      <c r="D3136" s="19">
        <v>14</v>
      </c>
      <c r="E3136" s="19">
        <v>39</v>
      </c>
      <c r="F3136" s="19">
        <v>39</v>
      </c>
      <c r="G3136" s="19">
        <v>2</v>
      </c>
      <c r="H3136" s="19">
        <v>5</v>
      </c>
      <c r="I3136" s="19">
        <v>5</v>
      </c>
      <c r="J3136" s="19">
        <v>2</v>
      </c>
      <c r="K3136" s="20">
        <f>ROUND(1+(SUMPRODUCT(INDEX(CachTinhDiem!$B$8:$E$11,MATCH($B3136,CachTinhDiem!$A$8:$A$11,0),0),$G3136:$J3136)-1)*9/4,1)</f>
        <v>8</v>
      </c>
      <c r="L3136" s="20">
        <f>ROUND(1+(INDEX(CachTinhDiem!$B$15:$E$20,MATCH($C3136,CachTinhDiem!$A$15:$A$20,0),MATCH($B3136,CachTinhDiem!$B$14:$E$14,0))-1)*9/4,1)</f>
        <v>10</v>
      </c>
      <c r="M3136" s="19">
        <f t="shared" si="48"/>
        <v>0</v>
      </c>
      <c r="N3136" s="23">
        <f>MAX(0,1-M3136*CachTinhDiem!$B$25)</f>
        <v>1</v>
      </c>
      <c r="O3136" s="20">
        <f>ROUND((CachTinhDiem!$B$23*K3136+CachTinhDiem!$B$24*L3136)*N3136,1)</f>
        <v>8.6</v>
      </c>
      <c r="P3136" s="19" t="s">
        <v>3227</v>
      </c>
    </row>
    <row r="3137" spans="1:16" ht="15" customHeight="1" x14ac:dyDescent="0.35">
      <c r="A3137" s="18" t="s">
        <v>2374</v>
      </c>
      <c r="B3137" s="18" t="s">
        <v>3229</v>
      </c>
      <c r="C3137" s="18" t="s">
        <v>150</v>
      </c>
      <c r="D3137" s="19">
        <v>23</v>
      </c>
      <c r="E3137" s="19">
        <v>35</v>
      </c>
      <c r="F3137" s="19">
        <v>22</v>
      </c>
      <c r="G3137" s="19">
        <v>2</v>
      </c>
      <c r="H3137" s="19">
        <v>4</v>
      </c>
      <c r="I3137" s="19">
        <v>1</v>
      </c>
      <c r="J3137" s="19">
        <v>4</v>
      </c>
      <c r="K3137" s="20">
        <f>ROUND(1+(SUMPRODUCT(INDEX(CachTinhDiem!$B$8:$E$11,MATCH($B3137,CachTinhDiem!$A$8:$A$11,0),0),$G3137:$J3137)-1)*9/4,1)</f>
        <v>5.3</v>
      </c>
      <c r="L3137" s="20">
        <f>ROUND(1+(INDEX(CachTinhDiem!$B$15:$E$20,MATCH($C3137,CachTinhDiem!$A$15:$A$20,0),MATCH($B3137,CachTinhDiem!$B$14:$E$14,0))-1)*9/4,1)</f>
        <v>7.8</v>
      </c>
      <c r="M3137" s="19">
        <f t="shared" si="48"/>
        <v>1</v>
      </c>
      <c r="N3137" s="23">
        <f>MAX(0,1-M3137*CachTinhDiem!$B$25)</f>
        <v>0.9</v>
      </c>
      <c r="O3137" s="20">
        <f>ROUND((CachTinhDiem!$B$23*K3137+CachTinhDiem!$B$24*L3137)*N3137,1)</f>
        <v>5.4</v>
      </c>
      <c r="P3137" s="19" t="s">
        <v>3227</v>
      </c>
    </row>
    <row r="3138" spans="1:16" ht="15" customHeight="1" x14ac:dyDescent="0.35">
      <c r="A3138" s="18" t="s">
        <v>2690</v>
      </c>
      <c r="B3138" s="18" t="s">
        <v>3224</v>
      </c>
      <c r="C3138" s="18" t="s">
        <v>150</v>
      </c>
      <c r="D3138" s="19">
        <v>5</v>
      </c>
      <c r="E3138" s="19">
        <v>16</v>
      </c>
      <c r="F3138" s="19">
        <v>23</v>
      </c>
      <c r="G3138" s="19">
        <v>4</v>
      </c>
      <c r="H3138" s="19">
        <v>1</v>
      </c>
      <c r="I3138" s="19">
        <v>2</v>
      </c>
      <c r="J3138" s="19">
        <v>4</v>
      </c>
      <c r="K3138" s="20">
        <f>ROUND(1+(SUMPRODUCT(INDEX(CachTinhDiem!$B$8:$E$11,MATCH($B3138,CachTinhDiem!$A$8:$A$11,0),0),$G3138:$J3138)-1)*9/4,1)</f>
        <v>4.2</v>
      </c>
      <c r="L3138" s="20">
        <f>ROUND(1+(INDEX(CachTinhDiem!$B$15:$E$20,MATCH($C3138,CachTinhDiem!$A$15:$A$20,0),MATCH($B3138,CachTinhDiem!$B$14:$E$14,0))-1)*9/4,1)</f>
        <v>3.3</v>
      </c>
      <c r="M3138" s="19">
        <f t="shared" ref="M3138:M3201" si="49">MAX(0,$D3138-$F3138,$F3138-$E3138)</f>
        <v>7</v>
      </c>
      <c r="N3138" s="23">
        <f>MAX(0,1-M3138*CachTinhDiem!$B$25)</f>
        <v>0.29999999999999993</v>
      </c>
      <c r="O3138" s="20">
        <f>ROUND((CachTinhDiem!$B$23*K3138+CachTinhDiem!$B$24*L3138)*N3138,1)</f>
        <v>1.2</v>
      </c>
      <c r="P3138" s="19" t="s">
        <v>3227</v>
      </c>
    </row>
    <row r="3139" spans="1:16" ht="15" customHeight="1" x14ac:dyDescent="0.35">
      <c r="A3139" s="18" t="s">
        <v>2384</v>
      </c>
      <c r="B3139" s="18" t="s">
        <v>3224</v>
      </c>
      <c r="C3139" s="18" t="s">
        <v>103</v>
      </c>
      <c r="D3139" s="19">
        <v>20</v>
      </c>
      <c r="E3139" s="19">
        <v>37</v>
      </c>
      <c r="F3139" s="19">
        <v>5</v>
      </c>
      <c r="G3139" s="19">
        <v>2</v>
      </c>
      <c r="H3139" s="19">
        <v>5</v>
      </c>
      <c r="I3139" s="19">
        <v>3</v>
      </c>
      <c r="J3139" s="19">
        <v>3</v>
      </c>
      <c r="K3139" s="20">
        <f>ROUND(1+(SUMPRODUCT(INDEX(CachTinhDiem!$B$8:$E$11,MATCH($B3139,CachTinhDiem!$A$8:$A$11,0),0),$G3139:$J3139)-1)*9/4,1)</f>
        <v>6</v>
      </c>
      <c r="L3139" s="20">
        <f>ROUND(1+(INDEX(CachTinhDiem!$B$15:$E$20,MATCH($C3139,CachTinhDiem!$A$15:$A$20,0),MATCH($B3139,CachTinhDiem!$B$14:$E$14,0))-1)*9/4,1)</f>
        <v>3.3</v>
      </c>
      <c r="M3139" s="19">
        <f t="shared" si="49"/>
        <v>15</v>
      </c>
      <c r="N3139" s="23">
        <f>MAX(0,1-M3139*CachTinhDiem!$B$25)</f>
        <v>0</v>
      </c>
      <c r="O3139" s="20">
        <f>ROUND((CachTinhDiem!$B$23*K3139+CachTinhDiem!$B$24*L3139)*N3139,1)</f>
        <v>0</v>
      </c>
      <c r="P3139" s="19" t="s">
        <v>3227</v>
      </c>
    </row>
    <row r="3140" spans="1:16" ht="15" customHeight="1" x14ac:dyDescent="0.35">
      <c r="A3140" s="18" t="s">
        <v>3102</v>
      </c>
      <c r="B3140" s="18" t="s">
        <v>3226</v>
      </c>
      <c r="C3140" s="18" t="s">
        <v>115</v>
      </c>
      <c r="D3140" s="19">
        <v>17</v>
      </c>
      <c r="E3140" s="19">
        <v>39</v>
      </c>
      <c r="F3140" s="19">
        <v>25</v>
      </c>
      <c r="G3140" s="19">
        <v>2</v>
      </c>
      <c r="H3140" s="19">
        <v>2</v>
      </c>
      <c r="I3140" s="19">
        <v>5</v>
      </c>
      <c r="J3140" s="19">
        <v>3</v>
      </c>
      <c r="K3140" s="20">
        <f>ROUND(1+(SUMPRODUCT(INDEX(CachTinhDiem!$B$8:$E$11,MATCH($B3140,CachTinhDiem!$A$8:$A$11,0),0),$G3140:$J3140)-1)*9/4,1)</f>
        <v>7.1</v>
      </c>
      <c r="L3140" s="20">
        <f>ROUND(1+(INDEX(CachTinhDiem!$B$15:$E$20,MATCH($C3140,CachTinhDiem!$A$15:$A$20,0),MATCH($B3140,CachTinhDiem!$B$14:$E$14,0))-1)*9/4,1)</f>
        <v>10</v>
      </c>
      <c r="M3140" s="19">
        <f t="shared" si="49"/>
        <v>0</v>
      </c>
      <c r="N3140" s="23">
        <f>MAX(0,1-M3140*CachTinhDiem!$B$25)</f>
        <v>1</v>
      </c>
      <c r="O3140" s="20">
        <f>ROUND((CachTinhDiem!$B$23*K3140+CachTinhDiem!$B$24*L3140)*N3140,1)</f>
        <v>8</v>
      </c>
      <c r="P3140" s="19" t="s">
        <v>3227</v>
      </c>
    </row>
    <row r="3141" spans="1:16" ht="15" customHeight="1" x14ac:dyDescent="0.35">
      <c r="A3141" s="18" t="s">
        <v>2092</v>
      </c>
      <c r="B3141" s="18" t="s">
        <v>3226</v>
      </c>
      <c r="C3141" s="18" t="s">
        <v>138</v>
      </c>
      <c r="D3141" s="19">
        <v>5</v>
      </c>
      <c r="E3141" s="19">
        <v>10</v>
      </c>
      <c r="F3141" s="19">
        <v>39</v>
      </c>
      <c r="G3141" s="19">
        <v>4</v>
      </c>
      <c r="H3141" s="19">
        <v>2</v>
      </c>
      <c r="I3141" s="19">
        <v>5</v>
      </c>
      <c r="J3141" s="19">
        <v>3</v>
      </c>
      <c r="K3141" s="20">
        <f>ROUND(1+(SUMPRODUCT(INDEX(CachTinhDiem!$B$8:$E$11,MATCH($B3141,CachTinhDiem!$A$8:$A$11,0),0),$G3141:$J3141)-1)*9/4,1)</f>
        <v>7.1</v>
      </c>
      <c r="L3141" s="20">
        <f>ROUND(1+(INDEX(CachTinhDiem!$B$15:$E$20,MATCH($C3141,CachTinhDiem!$A$15:$A$20,0),MATCH($B3141,CachTinhDiem!$B$14:$E$14,0))-1)*9/4,1)</f>
        <v>7.8</v>
      </c>
      <c r="M3141" s="19">
        <f t="shared" si="49"/>
        <v>29</v>
      </c>
      <c r="N3141" s="23">
        <f>MAX(0,1-M3141*CachTinhDiem!$B$25)</f>
        <v>0</v>
      </c>
      <c r="O3141" s="20">
        <f>ROUND((CachTinhDiem!$B$23*K3141+CachTinhDiem!$B$24*L3141)*N3141,1)</f>
        <v>0</v>
      </c>
      <c r="P3141" s="19" t="s">
        <v>3227</v>
      </c>
    </row>
    <row r="3142" spans="1:16" ht="15" customHeight="1" x14ac:dyDescent="0.35">
      <c r="A3142" s="18" t="s">
        <v>2819</v>
      </c>
      <c r="B3142" s="18" t="s">
        <v>3228</v>
      </c>
      <c r="C3142" s="18" t="s">
        <v>115</v>
      </c>
      <c r="D3142" s="19">
        <v>11</v>
      </c>
      <c r="E3142" s="19">
        <v>34</v>
      </c>
      <c r="F3142" s="19">
        <v>17</v>
      </c>
      <c r="G3142" s="19">
        <v>3</v>
      </c>
      <c r="H3142" s="19">
        <v>2</v>
      </c>
      <c r="I3142" s="19">
        <v>4</v>
      </c>
      <c r="J3142" s="19">
        <v>2</v>
      </c>
      <c r="K3142" s="20">
        <f>ROUND(1+(SUMPRODUCT(INDEX(CachTinhDiem!$B$8:$E$11,MATCH($B3142,CachTinhDiem!$A$8:$A$11,0),0),$G3142:$J3142)-1)*9/4,1)</f>
        <v>4.2</v>
      </c>
      <c r="L3142" s="20">
        <f>ROUND(1+(INDEX(CachTinhDiem!$B$15:$E$20,MATCH($C3142,CachTinhDiem!$A$15:$A$20,0),MATCH($B3142,CachTinhDiem!$B$14:$E$14,0))-1)*9/4,1)</f>
        <v>5.5</v>
      </c>
      <c r="M3142" s="19">
        <f t="shared" si="49"/>
        <v>0</v>
      </c>
      <c r="N3142" s="23">
        <f>MAX(0,1-M3142*CachTinhDiem!$B$25)</f>
        <v>1</v>
      </c>
      <c r="O3142" s="20">
        <f>ROUND((CachTinhDiem!$B$23*K3142+CachTinhDiem!$B$24*L3142)*N3142,1)</f>
        <v>4.5999999999999996</v>
      </c>
      <c r="P3142" s="19" t="s">
        <v>3227</v>
      </c>
    </row>
    <row r="3143" spans="1:16" ht="15" customHeight="1" x14ac:dyDescent="0.35">
      <c r="A3143" s="18" t="s">
        <v>2442</v>
      </c>
      <c r="B3143" s="18" t="s">
        <v>3229</v>
      </c>
      <c r="C3143" s="18" t="s">
        <v>115</v>
      </c>
      <c r="D3143" s="19">
        <v>21</v>
      </c>
      <c r="E3143" s="19">
        <v>36</v>
      </c>
      <c r="F3143" s="19">
        <v>8</v>
      </c>
      <c r="G3143" s="19">
        <v>2</v>
      </c>
      <c r="H3143" s="19">
        <v>4</v>
      </c>
      <c r="I3143" s="19">
        <v>3</v>
      </c>
      <c r="J3143" s="19">
        <v>4</v>
      </c>
      <c r="K3143" s="20">
        <f>ROUND(1+(SUMPRODUCT(INDEX(CachTinhDiem!$B$8:$E$11,MATCH($B3143,CachTinhDiem!$A$8:$A$11,0),0),$G3143:$J3143)-1)*9/4,1)</f>
        <v>6.6</v>
      </c>
      <c r="L3143" s="20">
        <f>ROUND(1+(INDEX(CachTinhDiem!$B$15:$E$20,MATCH($C3143,CachTinhDiem!$A$15:$A$20,0),MATCH($B3143,CachTinhDiem!$B$14:$E$14,0))-1)*9/4,1)</f>
        <v>10</v>
      </c>
      <c r="M3143" s="19">
        <f t="shared" si="49"/>
        <v>13</v>
      </c>
      <c r="N3143" s="23">
        <f>MAX(0,1-M3143*CachTinhDiem!$B$25)</f>
        <v>0</v>
      </c>
      <c r="O3143" s="20">
        <f>ROUND((CachTinhDiem!$B$23*K3143+CachTinhDiem!$B$24*L3143)*N3143,1)</f>
        <v>0</v>
      </c>
      <c r="P3143" s="19" t="s">
        <v>3227</v>
      </c>
    </row>
    <row r="3144" spans="1:16" ht="15" customHeight="1" x14ac:dyDescent="0.35">
      <c r="A3144" s="18" t="s">
        <v>684</v>
      </c>
      <c r="B3144" s="18" t="s">
        <v>3224</v>
      </c>
      <c r="C3144" s="18" t="s">
        <v>103</v>
      </c>
      <c r="D3144" s="19">
        <v>23</v>
      </c>
      <c r="E3144" s="19">
        <v>40</v>
      </c>
      <c r="F3144" s="19">
        <v>29</v>
      </c>
      <c r="G3144" s="19">
        <v>2</v>
      </c>
      <c r="H3144" s="19">
        <v>5</v>
      </c>
      <c r="I3144" s="19">
        <v>2</v>
      </c>
      <c r="J3144" s="19">
        <v>4</v>
      </c>
      <c r="K3144" s="20">
        <f>ROUND(1+(SUMPRODUCT(INDEX(CachTinhDiem!$B$8:$E$11,MATCH($B3144,CachTinhDiem!$A$8:$A$11,0),0),$G3144:$J3144)-1)*9/4,1)</f>
        <v>5.0999999999999996</v>
      </c>
      <c r="L3144" s="20">
        <f>ROUND(1+(INDEX(CachTinhDiem!$B$15:$E$20,MATCH($C3144,CachTinhDiem!$A$15:$A$20,0),MATCH($B3144,CachTinhDiem!$B$14:$E$14,0))-1)*9/4,1)</f>
        <v>3.3</v>
      </c>
      <c r="M3144" s="19">
        <f t="shared" si="49"/>
        <v>0</v>
      </c>
      <c r="N3144" s="23">
        <f>MAX(0,1-M3144*CachTinhDiem!$B$25)</f>
        <v>1</v>
      </c>
      <c r="O3144" s="20">
        <f>ROUND((CachTinhDiem!$B$23*K3144+CachTinhDiem!$B$24*L3144)*N3144,1)</f>
        <v>4.5999999999999996</v>
      </c>
      <c r="P3144" s="19" t="s">
        <v>3227</v>
      </c>
    </row>
    <row r="3145" spans="1:16" ht="15" customHeight="1" x14ac:dyDescent="0.35">
      <c r="A3145" s="18" t="s">
        <v>2849</v>
      </c>
      <c r="B3145" s="18" t="s">
        <v>3224</v>
      </c>
      <c r="C3145" s="18" t="s">
        <v>115</v>
      </c>
      <c r="D3145" s="19">
        <v>12</v>
      </c>
      <c r="E3145" s="19">
        <v>34</v>
      </c>
      <c r="F3145" s="19">
        <v>11</v>
      </c>
      <c r="G3145" s="19">
        <v>3</v>
      </c>
      <c r="H3145" s="19">
        <v>2</v>
      </c>
      <c r="I3145" s="19">
        <v>5</v>
      </c>
      <c r="J3145" s="19">
        <v>3</v>
      </c>
      <c r="K3145" s="20">
        <f>ROUND(1+(SUMPRODUCT(INDEX(CachTinhDiem!$B$8:$E$11,MATCH($B3145,CachTinhDiem!$A$8:$A$11,0),0),$G3145:$J3145)-1)*9/4,1)</f>
        <v>7.3</v>
      </c>
      <c r="L3145" s="20">
        <f>ROUND(1+(INDEX(CachTinhDiem!$B$15:$E$20,MATCH($C3145,CachTinhDiem!$A$15:$A$20,0),MATCH($B3145,CachTinhDiem!$B$14:$E$14,0))-1)*9/4,1)</f>
        <v>7.8</v>
      </c>
      <c r="M3145" s="19">
        <f t="shared" si="49"/>
        <v>1</v>
      </c>
      <c r="N3145" s="23">
        <f>MAX(0,1-M3145*CachTinhDiem!$B$25)</f>
        <v>0.9</v>
      </c>
      <c r="O3145" s="20">
        <f>ROUND((CachTinhDiem!$B$23*K3145+CachTinhDiem!$B$24*L3145)*N3145,1)</f>
        <v>6.7</v>
      </c>
      <c r="P3145" s="19" t="s">
        <v>3227</v>
      </c>
    </row>
    <row r="3146" spans="1:16" ht="15" customHeight="1" x14ac:dyDescent="0.35">
      <c r="A3146" s="18" t="s">
        <v>2146</v>
      </c>
      <c r="B3146" s="18" t="s">
        <v>3226</v>
      </c>
      <c r="C3146" s="18" t="s">
        <v>110</v>
      </c>
      <c r="D3146" s="19">
        <v>9</v>
      </c>
      <c r="E3146" s="19">
        <v>23</v>
      </c>
      <c r="F3146" s="19">
        <v>30</v>
      </c>
      <c r="G3146" s="19">
        <v>4</v>
      </c>
      <c r="H3146" s="19">
        <v>2</v>
      </c>
      <c r="I3146" s="19">
        <v>3</v>
      </c>
      <c r="J3146" s="19">
        <v>3</v>
      </c>
      <c r="K3146" s="20">
        <f>ROUND(1+(SUMPRODUCT(INDEX(CachTinhDiem!$B$8:$E$11,MATCH($B3146,CachTinhDiem!$A$8:$A$11,0),0),$G3146:$J3146)-1)*9/4,1)</f>
        <v>4.8</v>
      </c>
      <c r="L3146" s="20">
        <f>ROUND(1+(INDEX(CachTinhDiem!$B$15:$E$20,MATCH($C3146,CachTinhDiem!$A$15:$A$20,0),MATCH($B3146,CachTinhDiem!$B$14:$E$14,0))-1)*9/4,1)</f>
        <v>5.5</v>
      </c>
      <c r="M3146" s="19">
        <f t="shared" si="49"/>
        <v>7</v>
      </c>
      <c r="N3146" s="23">
        <f>MAX(0,1-M3146*CachTinhDiem!$B$25)</f>
        <v>0.29999999999999993</v>
      </c>
      <c r="O3146" s="20">
        <f>ROUND((CachTinhDiem!$B$23*K3146+CachTinhDiem!$B$24*L3146)*N3146,1)</f>
        <v>1.5</v>
      </c>
      <c r="P3146" s="19" t="s">
        <v>3227</v>
      </c>
    </row>
    <row r="3147" spans="1:16" ht="15" customHeight="1" x14ac:dyDescent="0.35">
      <c r="A3147" s="18" t="s">
        <v>3172</v>
      </c>
      <c r="B3147" s="18" t="s">
        <v>3228</v>
      </c>
      <c r="C3147" s="18" t="s">
        <v>138</v>
      </c>
      <c r="D3147" s="19">
        <v>21</v>
      </c>
      <c r="E3147" s="19">
        <v>40</v>
      </c>
      <c r="F3147" s="19">
        <v>32</v>
      </c>
      <c r="G3147" s="19">
        <v>1</v>
      </c>
      <c r="H3147" s="19">
        <v>5</v>
      </c>
      <c r="I3147" s="19">
        <v>5</v>
      </c>
      <c r="J3147" s="19">
        <v>2</v>
      </c>
      <c r="K3147" s="20">
        <f>ROUND(1+(SUMPRODUCT(INDEX(CachTinhDiem!$B$8:$E$11,MATCH($B3147,CachTinhDiem!$A$8:$A$11,0),0),$G3147:$J3147)-1)*9/4,1)</f>
        <v>6</v>
      </c>
      <c r="L3147" s="20">
        <f>ROUND(1+(INDEX(CachTinhDiem!$B$15:$E$20,MATCH($C3147,CachTinhDiem!$A$15:$A$20,0),MATCH($B3147,CachTinhDiem!$B$14:$E$14,0))-1)*9/4,1)</f>
        <v>1</v>
      </c>
      <c r="M3147" s="19">
        <f t="shared" si="49"/>
        <v>0</v>
      </c>
      <c r="N3147" s="23">
        <f>MAX(0,1-M3147*CachTinhDiem!$B$25)</f>
        <v>1</v>
      </c>
      <c r="O3147" s="20">
        <f>ROUND((CachTinhDiem!$B$23*K3147+CachTinhDiem!$B$24*L3147)*N3147,1)</f>
        <v>4.5</v>
      </c>
      <c r="P3147" s="19" t="s">
        <v>3227</v>
      </c>
    </row>
    <row r="3148" spans="1:16" ht="15" customHeight="1" x14ac:dyDescent="0.35">
      <c r="A3148" s="18" t="s">
        <v>970</v>
      </c>
      <c r="B3148" s="18" t="s">
        <v>3226</v>
      </c>
      <c r="C3148" s="18" t="s">
        <v>90</v>
      </c>
      <c r="D3148" s="19">
        <v>20</v>
      </c>
      <c r="E3148" s="19">
        <v>38</v>
      </c>
      <c r="F3148" s="19">
        <v>26</v>
      </c>
      <c r="G3148" s="19">
        <v>2</v>
      </c>
      <c r="H3148" s="19">
        <v>4</v>
      </c>
      <c r="I3148" s="19">
        <v>3</v>
      </c>
      <c r="J3148" s="19">
        <v>3</v>
      </c>
      <c r="K3148" s="20">
        <f>ROUND(1+(SUMPRODUCT(INDEX(CachTinhDiem!$B$8:$E$11,MATCH($B3148,CachTinhDiem!$A$8:$A$11,0),0),$G3148:$J3148)-1)*9/4,1)</f>
        <v>6.2</v>
      </c>
      <c r="L3148" s="20">
        <f>ROUND(1+(INDEX(CachTinhDiem!$B$15:$E$20,MATCH($C3148,CachTinhDiem!$A$15:$A$20,0),MATCH($B3148,CachTinhDiem!$B$14:$E$14,0))-1)*9/4,1)</f>
        <v>7.8</v>
      </c>
      <c r="M3148" s="19">
        <f t="shared" si="49"/>
        <v>0</v>
      </c>
      <c r="N3148" s="23">
        <f>MAX(0,1-M3148*CachTinhDiem!$B$25)</f>
        <v>1</v>
      </c>
      <c r="O3148" s="20">
        <f>ROUND((CachTinhDiem!$B$23*K3148+CachTinhDiem!$B$24*L3148)*N3148,1)</f>
        <v>6.7</v>
      </c>
      <c r="P3148" s="19" t="s">
        <v>3227</v>
      </c>
    </row>
    <row r="3149" spans="1:16" ht="15" customHeight="1" x14ac:dyDescent="0.35">
      <c r="A3149" s="18" t="s">
        <v>2058</v>
      </c>
      <c r="B3149" s="18" t="s">
        <v>3228</v>
      </c>
      <c r="C3149" s="18" t="s">
        <v>103</v>
      </c>
      <c r="D3149" s="19">
        <v>15</v>
      </c>
      <c r="E3149" s="19">
        <v>35</v>
      </c>
      <c r="F3149" s="19">
        <v>32</v>
      </c>
      <c r="G3149" s="19">
        <v>2</v>
      </c>
      <c r="H3149" s="19">
        <v>5</v>
      </c>
      <c r="I3149" s="19">
        <v>3</v>
      </c>
      <c r="J3149" s="19">
        <v>4</v>
      </c>
      <c r="K3149" s="20">
        <f>ROUND(1+(SUMPRODUCT(INDEX(CachTinhDiem!$B$8:$E$11,MATCH($B3149,CachTinhDiem!$A$8:$A$11,0),0),$G3149:$J3149)-1)*9/4,1)</f>
        <v>7.8</v>
      </c>
      <c r="L3149" s="20">
        <f>ROUND(1+(INDEX(CachTinhDiem!$B$15:$E$20,MATCH($C3149,CachTinhDiem!$A$15:$A$20,0),MATCH($B3149,CachTinhDiem!$B$14:$E$14,0))-1)*9/4,1)</f>
        <v>10</v>
      </c>
      <c r="M3149" s="19">
        <f t="shared" si="49"/>
        <v>0</v>
      </c>
      <c r="N3149" s="23">
        <f>MAX(0,1-M3149*CachTinhDiem!$B$25)</f>
        <v>1</v>
      </c>
      <c r="O3149" s="20">
        <f>ROUND((CachTinhDiem!$B$23*K3149+CachTinhDiem!$B$24*L3149)*N3149,1)</f>
        <v>8.5</v>
      </c>
      <c r="P3149" s="19" t="s">
        <v>3227</v>
      </c>
    </row>
    <row r="3150" spans="1:16" ht="15" customHeight="1" x14ac:dyDescent="0.35">
      <c r="A3150" s="18" t="s">
        <v>724</v>
      </c>
      <c r="B3150" s="18" t="s">
        <v>3224</v>
      </c>
      <c r="C3150" s="18" t="s">
        <v>103</v>
      </c>
      <c r="D3150" s="19">
        <v>26</v>
      </c>
      <c r="E3150" s="19">
        <v>40</v>
      </c>
      <c r="F3150" s="19">
        <v>10</v>
      </c>
      <c r="G3150" s="19">
        <v>1</v>
      </c>
      <c r="H3150" s="19">
        <v>5</v>
      </c>
      <c r="I3150" s="19">
        <v>2</v>
      </c>
      <c r="J3150" s="19">
        <v>3</v>
      </c>
      <c r="K3150" s="20">
        <f>ROUND(1+(SUMPRODUCT(INDEX(CachTinhDiem!$B$8:$E$11,MATCH($B3150,CachTinhDiem!$A$8:$A$11,0),0),$G3150:$J3150)-1)*9/4,1)</f>
        <v>4.4000000000000004</v>
      </c>
      <c r="L3150" s="20">
        <f>ROUND(1+(INDEX(CachTinhDiem!$B$15:$E$20,MATCH($C3150,CachTinhDiem!$A$15:$A$20,0),MATCH($B3150,CachTinhDiem!$B$14:$E$14,0))-1)*9/4,1)</f>
        <v>3.3</v>
      </c>
      <c r="M3150" s="19">
        <f t="shared" si="49"/>
        <v>16</v>
      </c>
      <c r="N3150" s="23">
        <f>MAX(0,1-M3150*CachTinhDiem!$B$25)</f>
        <v>0</v>
      </c>
      <c r="O3150" s="20">
        <f>ROUND((CachTinhDiem!$B$23*K3150+CachTinhDiem!$B$24*L3150)*N3150,1)</f>
        <v>0</v>
      </c>
      <c r="P3150" s="19" t="s">
        <v>3227</v>
      </c>
    </row>
    <row r="3151" spans="1:16" ht="15" customHeight="1" x14ac:dyDescent="0.35">
      <c r="A3151" s="18" t="s">
        <v>2576</v>
      </c>
      <c r="B3151" s="18" t="s">
        <v>3229</v>
      </c>
      <c r="C3151" s="18" t="s">
        <v>103</v>
      </c>
      <c r="D3151" s="19">
        <v>14</v>
      </c>
      <c r="E3151" s="19">
        <v>34</v>
      </c>
      <c r="F3151" s="19">
        <v>17</v>
      </c>
      <c r="G3151" s="19">
        <v>3</v>
      </c>
      <c r="H3151" s="19">
        <v>1</v>
      </c>
      <c r="I3151" s="19">
        <v>4</v>
      </c>
      <c r="J3151" s="19">
        <v>4</v>
      </c>
      <c r="K3151" s="20">
        <f>ROUND(1+(SUMPRODUCT(INDEX(CachTinhDiem!$B$8:$E$11,MATCH($B3151,CachTinhDiem!$A$8:$A$11,0),0),$G3151:$J3151)-1)*9/4,1)</f>
        <v>5.5</v>
      </c>
      <c r="L3151" s="20">
        <f>ROUND(1+(INDEX(CachTinhDiem!$B$15:$E$20,MATCH($C3151,CachTinhDiem!$A$15:$A$20,0),MATCH($B3151,CachTinhDiem!$B$14:$E$14,0))-1)*9/4,1)</f>
        <v>7.8</v>
      </c>
      <c r="M3151" s="19">
        <f t="shared" si="49"/>
        <v>0</v>
      </c>
      <c r="N3151" s="23">
        <f>MAX(0,1-M3151*CachTinhDiem!$B$25)</f>
        <v>1</v>
      </c>
      <c r="O3151" s="20">
        <f>ROUND((CachTinhDiem!$B$23*K3151+CachTinhDiem!$B$24*L3151)*N3151,1)</f>
        <v>6.2</v>
      </c>
      <c r="P3151" s="19" t="s">
        <v>3225</v>
      </c>
    </row>
    <row r="3152" spans="1:16" ht="15" customHeight="1" x14ac:dyDescent="0.35">
      <c r="A3152" s="18" t="s">
        <v>1212</v>
      </c>
      <c r="B3152" s="18" t="s">
        <v>3226</v>
      </c>
      <c r="C3152" s="18" t="s">
        <v>115</v>
      </c>
      <c r="D3152" s="19">
        <v>5</v>
      </c>
      <c r="E3152" s="19">
        <v>13</v>
      </c>
      <c r="F3152" s="19">
        <v>21</v>
      </c>
      <c r="G3152" s="19">
        <v>4</v>
      </c>
      <c r="H3152" s="19">
        <v>2</v>
      </c>
      <c r="I3152" s="19">
        <v>1</v>
      </c>
      <c r="J3152" s="19">
        <v>2</v>
      </c>
      <c r="K3152" s="20">
        <f>ROUND(1+(SUMPRODUCT(INDEX(CachTinhDiem!$B$8:$E$11,MATCH($B3152,CachTinhDiem!$A$8:$A$11,0),0),$G3152:$J3152)-1)*9/4,1)</f>
        <v>2.1</v>
      </c>
      <c r="L3152" s="20">
        <f>ROUND(1+(INDEX(CachTinhDiem!$B$15:$E$20,MATCH($C3152,CachTinhDiem!$A$15:$A$20,0),MATCH($B3152,CachTinhDiem!$B$14:$E$14,0))-1)*9/4,1)</f>
        <v>10</v>
      </c>
      <c r="M3152" s="19">
        <f t="shared" si="49"/>
        <v>8</v>
      </c>
      <c r="N3152" s="23">
        <f>MAX(0,1-M3152*CachTinhDiem!$B$25)</f>
        <v>0.19999999999999996</v>
      </c>
      <c r="O3152" s="20">
        <f>ROUND((CachTinhDiem!$B$23*K3152+CachTinhDiem!$B$24*L3152)*N3152,1)</f>
        <v>0.9</v>
      </c>
      <c r="P3152" s="19" t="s">
        <v>3225</v>
      </c>
    </row>
    <row r="3153" spans="1:16" ht="15" customHeight="1" x14ac:dyDescent="0.35">
      <c r="A3153" s="18" t="s">
        <v>2971</v>
      </c>
      <c r="B3153" s="18" t="s">
        <v>3228</v>
      </c>
      <c r="C3153" s="18" t="s">
        <v>90</v>
      </c>
      <c r="D3153" s="19">
        <v>22</v>
      </c>
      <c r="E3153" s="19">
        <v>40</v>
      </c>
      <c r="F3153" s="19">
        <v>28</v>
      </c>
      <c r="G3153" s="19">
        <v>1</v>
      </c>
      <c r="H3153" s="19">
        <v>2</v>
      </c>
      <c r="I3153" s="19">
        <v>3</v>
      </c>
      <c r="J3153" s="19">
        <v>2</v>
      </c>
      <c r="K3153" s="20">
        <f>ROUND(1+(SUMPRODUCT(INDEX(CachTinhDiem!$B$8:$E$11,MATCH($B3153,CachTinhDiem!$A$8:$A$11,0),0),$G3153:$J3153)-1)*9/4,1)</f>
        <v>3.7</v>
      </c>
      <c r="L3153" s="20">
        <f>ROUND(1+(INDEX(CachTinhDiem!$B$15:$E$20,MATCH($C3153,CachTinhDiem!$A$15:$A$20,0),MATCH($B3153,CachTinhDiem!$B$14:$E$14,0))-1)*9/4,1)</f>
        <v>3.3</v>
      </c>
      <c r="M3153" s="19">
        <f t="shared" si="49"/>
        <v>0</v>
      </c>
      <c r="N3153" s="23">
        <f>MAX(0,1-M3153*CachTinhDiem!$B$25)</f>
        <v>1</v>
      </c>
      <c r="O3153" s="20">
        <f>ROUND((CachTinhDiem!$B$23*K3153+CachTinhDiem!$B$24*L3153)*N3153,1)</f>
        <v>3.6</v>
      </c>
      <c r="P3153" s="19" t="s">
        <v>3227</v>
      </c>
    </row>
    <row r="3154" spans="1:16" ht="15" customHeight="1" x14ac:dyDescent="0.35">
      <c r="A3154" s="18" t="s">
        <v>3099</v>
      </c>
      <c r="B3154" s="18" t="s">
        <v>3229</v>
      </c>
      <c r="C3154" s="18" t="s">
        <v>90</v>
      </c>
      <c r="D3154" s="19">
        <v>23</v>
      </c>
      <c r="E3154" s="19">
        <v>40</v>
      </c>
      <c r="F3154" s="19">
        <v>11</v>
      </c>
      <c r="G3154" s="19">
        <v>1</v>
      </c>
      <c r="H3154" s="19">
        <v>2</v>
      </c>
      <c r="I3154" s="19">
        <v>4</v>
      </c>
      <c r="J3154" s="19">
        <v>2</v>
      </c>
      <c r="K3154" s="20">
        <f>ROUND(1+(SUMPRODUCT(INDEX(CachTinhDiem!$B$8:$E$11,MATCH($B3154,CachTinhDiem!$A$8:$A$11,0),0),$G3154:$J3154)-1)*9/4,1)</f>
        <v>4.4000000000000004</v>
      </c>
      <c r="L3154" s="20">
        <f>ROUND(1+(INDEX(CachTinhDiem!$B$15:$E$20,MATCH($C3154,CachTinhDiem!$A$15:$A$20,0),MATCH($B3154,CachTinhDiem!$B$14:$E$14,0))-1)*9/4,1)</f>
        <v>7.8</v>
      </c>
      <c r="M3154" s="19">
        <f t="shared" si="49"/>
        <v>12</v>
      </c>
      <c r="N3154" s="23">
        <f>MAX(0,1-M3154*CachTinhDiem!$B$25)</f>
        <v>0</v>
      </c>
      <c r="O3154" s="20">
        <f>ROUND((CachTinhDiem!$B$23*K3154+CachTinhDiem!$B$24*L3154)*N3154,1)</f>
        <v>0</v>
      </c>
      <c r="P3154" s="19" t="s">
        <v>3227</v>
      </c>
    </row>
    <row r="3155" spans="1:16" ht="15" customHeight="1" x14ac:dyDescent="0.35">
      <c r="A3155" s="18" t="s">
        <v>2261</v>
      </c>
      <c r="B3155" s="18" t="s">
        <v>3229</v>
      </c>
      <c r="C3155" s="18" t="s">
        <v>90</v>
      </c>
      <c r="D3155" s="19">
        <v>7</v>
      </c>
      <c r="E3155" s="19">
        <v>23</v>
      </c>
      <c r="F3155" s="19">
        <v>26</v>
      </c>
      <c r="G3155" s="19">
        <v>4</v>
      </c>
      <c r="H3155" s="19">
        <v>1</v>
      </c>
      <c r="I3155" s="19">
        <v>3</v>
      </c>
      <c r="J3155" s="19">
        <v>3</v>
      </c>
      <c r="K3155" s="20">
        <f>ROUND(1+(SUMPRODUCT(INDEX(CachTinhDiem!$B$8:$E$11,MATCH($B3155,CachTinhDiem!$A$8:$A$11,0),0),$G3155:$J3155)-1)*9/4,1)</f>
        <v>4.4000000000000004</v>
      </c>
      <c r="L3155" s="20">
        <f>ROUND(1+(INDEX(CachTinhDiem!$B$15:$E$20,MATCH($C3155,CachTinhDiem!$A$15:$A$20,0),MATCH($B3155,CachTinhDiem!$B$14:$E$14,0))-1)*9/4,1)</f>
        <v>7.8</v>
      </c>
      <c r="M3155" s="19">
        <f t="shared" si="49"/>
        <v>3</v>
      </c>
      <c r="N3155" s="23">
        <f>MAX(0,1-M3155*CachTinhDiem!$B$25)</f>
        <v>0.7</v>
      </c>
      <c r="O3155" s="20">
        <f>ROUND((CachTinhDiem!$B$23*K3155+CachTinhDiem!$B$24*L3155)*N3155,1)</f>
        <v>3.8</v>
      </c>
      <c r="P3155" s="19" t="s">
        <v>3227</v>
      </c>
    </row>
    <row r="3156" spans="1:16" ht="15" customHeight="1" x14ac:dyDescent="0.35">
      <c r="A3156" s="18" t="s">
        <v>2877</v>
      </c>
      <c r="B3156" s="18" t="s">
        <v>3229</v>
      </c>
      <c r="C3156" s="18" t="s">
        <v>115</v>
      </c>
      <c r="D3156" s="19">
        <v>15</v>
      </c>
      <c r="E3156" s="19">
        <v>35</v>
      </c>
      <c r="F3156" s="19">
        <v>26</v>
      </c>
      <c r="G3156" s="19">
        <v>2</v>
      </c>
      <c r="H3156" s="19">
        <v>1</v>
      </c>
      <c r="I3156" s="19">
        <v>5</v>
      </c>
      <c r="J3156" s="19">
        <v>3</v>
      </c>
      <c r="K3156" s="20">
        <f>ROUND(1+(SUMPRODUCT(INDEX(CachTinhDiem!$B$8:$E$11,MATCH($B3156,CachTinhDiem!$A$8:$A$11,0),0),$G3156:$J3156)-1)*9/4,1)</f>
        <v>5.3</v>
      </c>
      <c r="L3156" s="20">
        <f>ROUND(1+(INDEX(CachTinhDiem!$B$15:$E$20,MATCH($C3156,CachTinhDiem!$A$15:$A$20,0),MATCH($B3156,CachTinhDiem!$B$14:$E$14,0))-1)*9/4,1)</f>
        <v>10</v>
      </c>
      <c r="M3156" s="19">
        <f t="shared" si="49"/>
        <v>0</v>
      </c>
      <c r="N3156" s="23">
        <f>MAX(0,1-M3156*CachTinhDiem!$B$25)</f>
        <v>1</v>
      </c>
      <c r="O3156" s="20">
        <f>ROUND((CachTinhDiem!$B$23*K3156+CachTinhDiem!$B$24*L3156)*N3156,1)</f>
        <v>6.7</v>
      </c>
      <c r="P3156" s="19" t="s">
        <v>3227</v>
      </c>
    </row>
    <row r="3157" spans="1:16" ht="15" customHeight="1" x14ac:dyDescent="0.35">
      <c r="A3157" s="18" t="s">
        <v>870</v>
      </c>
      <c r="B3157" s="18" t="s">
        <v>3226</v>
      </c>
      <c r="C3157" s="18" t="s">
        <v>150</v>
      </c>
      <c r="D3157" s="19">
        <v>6</v>
      </c>
      <c r="E3157" s="19">
        <v>17</v>
      </c>
      <c r="F3157" s="19">
        <v>13</v>
      </c>
      <c r="G3157" s="19">
        <v>4</v>
      </c>
      <c r="H3157" s="19">
        <v>2</v>
      </c>
      <c r="I3157" s="19">
        <v>2</v>
      </c>
      <c r="J3157" s="19">
        <v>3</v>
      </c>
      <c r="K3157" s="20">
        <f>ROUND(1+(SUMPRODUCT(INDEX(CachTinhDiem!$B$8:$E$11,MATCH($B3157,CachTinhDiem!$A$8:$A$11,0),0),$G3157:$J3157)-1)*9/4,1)</f>
        <v>3.7</v>
      </c>
      <c r="L3157" s="20">
        <f>ROUND(1+(INDEX(CachTinhDiem!$B$15:$E$20,MATCH($C3157,CachTinhDiem!$A$15:$A$20,0),MATCH($B3157,CachTinhDiem!$B$14:$E$14,0))-1)*9/4,1)</f>
        <v>10</v>
      </c>
      <c r="M3157" s="19">
        <f t="shared" si="49"/>
        <v>0</v>
      </c>
      <c r="N3157" s="23">
        <f>MAX(0,1-M3157*CachTinhDiem!$B$25)</f>
        <v>1</v>
      </c>
      <c r="O3157" s="20">
        <f>ROUND((CachTinhDiem!$B$23*K3157+CachTinhDiem!$B$24*L3157)*N3157,1)</f>
        <v>5.6</v>
      </c>
      <c r="P3157" s="19" t="s">
        <v>3225</v>
      </c>
    </row>
    <row r="3158" spans="1:16" ht="15" customHeight="1" x14ac:dyDescent="0.35">
      <c r="A3158" s="18" t="s">
        <v>2211</v>
      </c>
      <c r="B3158" s="18" t="s">
        <v>3229</v>
      </c>
      <c r="C3158" s="18" t="s">
        <v>150</v>
      </c>
      <c r="D3158" s="19">
        <v>26</v>
      </c>
      <c r="E3158" s="19">
        <v>40</v>
      </c>
      <c r="F3158" s="19">
        <v>29</v>
      </c>
      <c r="G3158" s="19">
        <v>1</v>
      </c>
      <c r="H3158" s="19">
        <v>5</v>
      </c>
      <c r="I3158" s="19">
        <v>3</v>
      </c>
      <c r="J3158" s="19">
        <v>3</v>
      </c>
      <c r="K3158" s="20">
        <f>ROUND(1+(SUMPRODUCT(INDEX(CachTinhDiem!$B$8:$E$11,MATCH($B3158,CachTinhDiem!$A$8:$A$11,0),0),$G3158:$J3158)-1)*9/4,1)</f>
        <v>6.4</v>
      </c>
      <c r="L3158" s="20">
        <f>ROUND(1+(INDEX(CachTinhDiem!$B$15:$E$20,MATCH($C3158,CachTinhDiem!$A$15:$A$20,0),MATCH($B3158,CachTinhDiem!$B$14:$E$14,0))-1)*9/4,1)</f>
        <v>7.8</v>
      </c>
      <c r="M3158" s="19">
        <f t="shared" si="49"/>
        <v>0</v>
      </c>
      <c r="N3158" s="23">
        <f>MAX(0,1-M3158*CachTinhDiem!$B$25)</f>
        <v>1</v>
      </c>
      <c r="O3158" s="20">
        <f>ROUND((CachTinhDiem!$B$23*K3158+CachTinhDiem!$B$24*L3158)*N3158,1)</f>
        <v>6.8</v>
      </c>
      <c r="P3158" s="19" t="s">
        <v>3227</v>
      </c>
    </row>
    <row r="3159" spans="1:16" ht="15" customHeight="1" x14ac:dyDescent="0.35">
      <c r="A3159" s="18" t="s">
        <v>174</v>
      </c>
      <c r="B3159" s="18" t="s">
        <v>3224</v>
      </c>
      <c r="C3159" s="18" t="s">
        <v>115</v>
      </c>
      <c r="D3159" s="19">
        <v>13</v>
      </c>
      <c r="E3159" s="19">
        <v>28</v>
      </c>
      <c r="F3159" s="19">
        <v>39</v>
      </c>
      <c r="G3159" s="19">
        <v>3</v>
      </c>
      <c r="H3159" s="19">
        <v>2</v>
      </c>
      <c r="I3159" s="19">
        <v>2</v>
      </c>
      <c r="J3159" s="19">
        <v>3</v>
      </c>
      <c r="K3159" s="20">
        <f>ROUND(1+(SUMPRODUCT(INDEX(CachTinhDiem!$B$8:$E$11,MATCH($B3159,CachTinhDiem!$A$8:$A$11,0),0),$G3159:$J3159)-1)*9/4,1)</f>
        <v>3.9</v>
      </c>
      <c r="L3159" s="20">
        <f>ROUND(1+(INDEX(CachTinhDiem!$B$15:$E$20,MATCH($C3159,CachTinhDiem!$A$15:$A$20,0),MATCH($B3159,CachTinhDiem!$B$14:$E$14,0))-1)*9/4,1)</f>
        <v>7.8</v>
      </c>
      <c r="M3159" s="19">
        <f t="shared" si="49"/>
        <v>11</v>
      </c>
      <c r="N3159" s="23">
        <f>MAX(0,1-M3159*CachTinhDiem!$B$25)</f>
        <v>0</v>
      </c>
      <c r="O3159" s="20">
        <f>ROUND((CachTinhDiem!$B$23*K3159+CachTinhDiem!$B$24*L3159)*N3159,1)</f>
        <v>0</v>
      </c>
      <c r="P3159" s="19" t="s">
        <v>3225</v>
      </c>
    </row>
    <row r="3160" spans="1:16" ht="15" customHeight="1" x14ac:dyDescent="0.35">
      <c r="A3160" s="18" t="s">
        <v>1481</v>
      </c>
      <c r="B3160" s="18" t="s">
        <v>3226</v>
      </c>
      <c r="C3160" s="18" t="s">
        <v>110</v>
      </c>
      <c r="D3160" s="19">
        <v>5</v>
      </c>
      <c r="E3160" s="19">
        <v>17</v>
      </c>
      <c r="F3160" s="19">
        <v>23</v>
      </c>
      <c r="G3160" s="19">
        <v>3</v>
      </c>
      <c r="H3160" s="19">
        <v>2</v>
      </c>
      <c r="I3160" s="19">
        <v>4</v>
      </c>
      <c r="J3160" s="19">
        <v>4</v>
      </c>
      <c r="K3160" s="20">
        <f>ROUND(1+(SUMPRODUCT(INDEX(CachTinhDiem!$B$8:$E$11,MATCH($B3160,CachTinhDiem!$A$8:$A$11,0),0),$G3160:$J3160)-1)*9/4,1)</f>
        <v>6.4</v>
      </c>
      <c r="L3160" s="20">
        <f>ROUND(1+(INDEX(CachTinhDiem!$B$15:$E$20,MATCH($C3160,CachTinhDiem!$A$15:$A$20,0),MATCH($B3160,CachTinhDiem!$B$14:$E$14,0))-1)*9/4,1)</f>
        <v>5.5</v>
      </c>
      <c r="M3160" s="19">
        <f t="shared" si="49"/>
        <v>6</v>
      </c>
      <c r="N3160" s="23">
        <f>MAX(0,1-M3160*CachTinhDiem!$B$25)</f>
        <v>0.39999999999999991</v>
      </c>
      <c r="O3160" s="20">
        <f>ROUND((CachTinhDiem!$B$23*K3160+CachTinhDiem!$B$24*L3160)*N3160,1)</f>
        <v>2.5</v>
      </c>
      <c r="P3160" s="19" t="s">
        <v>3227</v>
      </c>
    </row>
    <row r="3161" spans="1:16" ht="15" customHeight="1" x14ac:dyDescent="0.35">
      <c r="A3161" s="18" t="s">
        <v>3122</v>
      </c>
      <c r="B3161" s="18" t="s">
        <v>3228</v>
      </c>
      <c r="C3161" s="18" t="s">
        <v>150</v>
      </c>
      <c r="D3161" s="19">
        <v>25</v>
      </c>
      <c r="E3161" s="19">
        <v>40</v>
      </c>
      <c r="F3161" s="19">
        <v>33</v>
      </c>
      <c r="G3161" s="19">
        <v>2</v>
      </c>
      <c r="H3161" s="19">
        <v>4</v>
      </c>
      <c r="I3161" s="19">
        <v>3</v>
      </c>
      <c r="J3161" s="19">
        <v>2</v>
      </c>
      <c r="K3161" s="20">
        <f>ROUND(1+(SUMPRODUCT(INDEX(CachTinhDiem!$B$8:$E$11,MATCH($B3161,CachTinhDiem!$A$8:$A$11,0),0),$G3161:$J3161)-1)*9/4,1)</f>
        <v>4.5999999999999996</v>
      </c>
      <c r="L3161" s="20">
        <f>ROUND(1+(INDEX(CachTinhDiem!$B$15:$E$20,MATCH($C3161,CachTinhDiem!$A$15:$A$20,0),MATCH($B3161,CachTinhDiem!$B$14:$E$14,0))-1)*9/4,1)</f>
        <v>5.5</v>
      </c>
      <c r="M3161" s="19">
        <f t="shared" si="49"/>
        <v>0</v>
      </c>
      <c r="N3161" s="23">
        <f>MAX(0,1-M3161*CachTinhDiem!$B$25)</f>
        <v>1</v>
      </c>
      <c r="O3161" s="20">
        <f>ROUND((CachTinhDiem!$B$23*K3161+CachTinhDiem!$B$24*L3161)*N3161,1)</f>
        <v>4.9000000000000004</v>
      </c>
      <c r="P3161" s="19" t="s">
        <v>3227</v>
      </c>
    </row>
    <row r="3162" spans="1:16" ht="15" customHeight="1" x14ac:dyDescent="0.35">
      <c r="A3162" s="18" t="s">
        <v>738</v>
      </c>
      <c r="B3162" s="18" t="s">
        <v>3226</v>
      </c>
      <c r="C3162" s="18" t="s">
        <v>115</v>
      </c>
      <c r="D3162" s="19">
        <v>17</v>
      </c>
      <c r="E3162" s="19">
        <v>33</v>
      </c>
      <c r="F3162" s="19">
        <v>33</v>
      </c>
      <c r="G3162" s="19">
        <v>2</v>
      </c>
      <c r="H3162" s="19">
        <v>4</v>
      </c>
      <c r="I3162" s="19">
        <v>3</v>
      </c>
      <c r="J3162" s="19">
        <v>3</v>
      </c>
      <c r="K3162" s="20">
        <f>ROUND(1+(SUMPRODUCT(INDEX(CachTinhDiem!$B$8:$E$11,MATCH($B3162,CachTinhDiem!$A$8:$A$11,0),0),$G3162:$J3162)-1)*9/4,1)</f>
        <v>6.2</v>
      </c>
      <c r="L3162" s="20">
        <f>ROUND(1+(INDEX(CachTinhDiem!$B$15:$E$20,MATCH($C3162,CachTinhDiem!$A$15:$A$20,0),MATCH($B3162,CachTinhDiem!$B$14:$E$14,0))-1)*9/4,1)</f>
        <v>10</v>
      </c>
      <c r="M3162" s="19">
        <f t="shared" si="49"/>
        <v>0</v>
      </c>
      <c r="N3162" s="23">
        <f>MAX(0,1-M3162*CachTinhDiem!$B$25)</f>
        <v>1</v>
      </c>
      <c r="O3162" s="20">
        <f>ROUND((CachTinhDiem!$B$23*K3162+CachTinhDiem!$B$24*L3162)*N3162,1)</f>
        <v>7.3</v>
      </c>
      <c r="P3162" s="19" t="s">
        <v>3227</v>
      </c>
    </row>
    <row r="3163" spans="1:16" ht="15" customHeight="1" x14ac:dyDescent="0.35">
      <c r="A3163" s="18" t="s">
        <v>436</v>
      </c>
      <c r="B3163" s="18" t="s">
        <v>3228</v>
      </c>
      <c r="C3163" s="18" t="s">
        <v>110</v>
      </c>
      <c r="D3163" s="19">
        <v>15</v>
      </c>
      <c r="E3163" s="19">
        <v>30</v>
      </c>
      <c r="F3163" s="19">
        <v>33</v>
      </c>
      <c r="G3163" s="19">
        <v>2</v>
      </c>
      <c r="H3163" s="19">
        <v>4</v>
      </c>
      <c r="I3163" s="19">
        <v>3</v>
      </c>
      <c r="J3163" s="19">
        <v>3</v>
      </c>
      <c r="K3163" s="20">
        <f>ROUND(1+(SUMPRODUCT(INDEX(CachTinhDiem!$B$8:$E$11,MATCH($B3163,CachTinhDiem!$A$8:$A$11,0),0),$G3163:$J3163)-1)*9/4,1)</f>
        <v>6</v>
      </c>
      <c r="L3163" s="20">
        <f>ROUND(1+(INDEX(CachTinhDiem!$B$15:$E$20,MATCH($C3163,CachTinhDiem!$A$15:$A$20,0),MATCH($B3163,CachTinhDiem!$B$14:$E$14,0))-1)*9/4,1)</f>
        <v>7.8</v>
      </c>
      <c r="M3163" s="19">
        <f t="shared" si="49"/>
        <v>3</v>
      </c>
      <c r="N3163" s="23">
        <f>MAX(0,1-M3163*CachTinhDiem!$B$25)</f>
        <v>0.7</v>
      </c>
      <c r="O3163" s="20">
        <f>ROUND((CachTinhDiem!$B$23*K3163+CachTinhDiem!$B$24*L3163)*N3163,1)</f>
        <v>4.5999999999999996</v>
      </c>
      <c r="P3163" s="19" t="s">
        <v>3227</v>
      </c>
    </row>
    <row r="3164" spans="1:16" ht="15" customHeight="1" x14ac:dyDescent="0.35">
      <c r="A3164" s="18" t="s">
        <v>2038</v>
      </c>
      <c r="B3164" s="18" t="s">
        <v>3226</v>
      </c>
      <c r="C3164" s="18" t="s">
        <v>103</v>
      </c>
      <c r="D3164" s="19">
        <v>14</v>
      </c>
      <c r="E3164" s="19">
        <v>33</v>
      </c>
      <c r="F3164" s="19">
        <v>36</v>
      </c>
      <c r="G3164" s="19">
        <v>2</v>
      </c>
      <c r="H3164" s="19">
        <v>3</v>
      </c>
      <c r="I3164" s="19">
        <v>3</v>
      </c>
      <c r="J3164" s="19">
        <v>5</v>
      </c>
      <c r="K3164" s="20">
        <f>ROUND(1+(SUMPRODUCT(INDEX(CachTinhDiem!$B$8:$E$11,MATCH($B3164,CachTinhDiem!$A$8:$A$11,0),0),$G3164:$J3164)-1)*9/4,1)</f>
        <v>6.4</v>
      </c>
      <c r="L3164" s="20">
        <f>ROUND(1+(INDEX(CachTinhDiem!$B$15:$E$20,MATCH($C3164,CachTinhDiem!$A$15:$A$20,0),MATCH($B3164,CachTinhDiem!$B$14:$E$14,0))-1)*9/4,1)</f>
        <v>3.3</v>
      </c>
      <c r="M3164" s="19">
        <f t="shared" si="49"/>
        <v>3</v>
      </c>
      <c r="N3164" s="23">
        <f>MAX(0,1-M3164*CachTinhDiem!$B$25)</f>
        <v>0.7</v>
      </c>
      <c r="O3164" s="20">
        <f>ROUND((CachTinhDiem!$B$23*K3164+CachTinhDiem!$B$24*L3164)*N3164,1)</f>
        <v>3.8</v>
      </c>
      <c r="P3164" s="19" t="s">
        <v>3227</v>
      </c>
    </row>
    <row r="3165" spans="1:16" ht="15" customHeight="1" x14ac:dyDescent="0.35">
      <c r="A3165" s="18" t="s">
        <v>3062</v>
      </c>
      <c r="B3165" s="18" t="s">
        <v>3228</v>
      </c>
      <c r="C3165" s="18" t="s">
        <v>110</v>
      </c>
      <c r="D3165" s="19">
        <v>19</v>
      </c>
      <c r="E3165" s="19">
        <v>40</v>
      </c>
      <c r="F3165" s="19">
        <v>35</v>
      </c>
      <c r="G3165" s="19">
        <v>2</v>
      </c>
      <c r="H3165" s="19">
        <v>2</v>
      </c>
      <c r="I3165" s="19">
        <v>3</v>
      </c>
      <c r="J3165" s="19">
        <v>3</v>
      </c>
      <c r="K3165" s="20">
        <f>ROUND(1+(SUMPRODUCT(INDEX(CachTinhDiem!$B$8:$E$11,MATCH($B3165,CachTinhDiem!$A$8:$A$11,0),0),$G3165:$J3165)-1)*9/4,1)</f>
        <v>5.0999999999999996</v>
      </c>
      <c r="L3165" s="20">
        <f>ROUND(1+(INDEX(CachTinhDiem!$B$15:$E$20,MATCH($C3165,CachTinhDiem!$A$15:$A$20,0),MATCH($B3165,CachTinhDiem!$B$14:$E$14,0))-1)*9/4,1)</f>
        <v>7.8</v>
      </c>
      <c r="M3165" s="19">
        <f t="shared" si="49"/>
        <v>0</v>
      </c>
      <c r="N3165" s="23">
        <f>MAX(0,1-M3165*CachTinhDiem!$B$25)</f>
        <v>1</v>
      </c>
      <c r="O3165" s="20">
        <f>ROUND((CachTinhDiem!$B$23*K3165+CachTinhDiem!$B$24*L3165)*N3165,1)</f>
        <v>5.9</v>
      </c>
      <c r="P3165" s="19" t="s">
        <v>3227</v>
      </c>
    </row>
    <row r="3166" spans="1:16" ht="15" customHeight="1" x14ac:dyDescent="0.35">
      <c r="A3166" s="18" t="s">
        <v>822</v>
      </c>
      <c r="B3166" s="18" t="s">
        <v>3229</v>
      </c>
      <c r="C3166" s="18" t="s">
        <v>115</v>
      </c>
      <c r="D3166" s="19">
        <v>5</v>
      </c>
      <c r="E3166" s="19">
        <v>12</v>
      </c>
      <c r="F3166" s="19">
        <v>38</v>
      </c>
      <c r="G3166" s="19">
        <v>4</v>
      </c>
      <c r="H3166" s="19">
        <v>2</v>
      </c>
      <c r="I3166" s="19">
        <v>3</v>
      </c>
      <c r="J3166" s="19">
        <v>3</v>
      </c>
      <c r="K3166" s="20">
        <f>ROUND(1+(SUMPRODUCT(INDEX(CachTinhDiem!$B$8:$E$11,MATCH($B3166,CachTinhDiem!$A$8:$A$11,0),0),$G3166:$J3166)-1)*9/4,1)</f>
        <v>5.0999999999999996</v>
      </c>
      <c r="L3166" s="20">
        <f>ROUND(1+(INDEX(CachTinhDiem!$B$15:$E$20,MATCH($C3166,CachTinhDiem!$A$15:$A$20,0),MATCH($B3166,CachTinhDiem!$B$14:$E$14,0))-1)*9/4,1)</f>
        <v>10</v>
      </c>
      <c r="M3166" s="19">
        <f t="shared" si="49"/>
        <v>26</v>
      </c>
      <c r="N3166" s="23">
        <f>MAX(0,1-M3166*CachTinhDiem!$B$25)</f>
        <v>0</v>
      </c>
      <c r="O3166" s="20">
        <f>ROUND((CachTinhDiem!$B$23*K3166+CachTinhDiem!$B$24*L3166)*N3166,1)</f>
        <v>0</v>
      </c>
      <c r="P3166" s="19" t="s">
        <v>3227</v>
      </c>
    </row>
    <row r="3167" spans="1:16" ht="15" customHeight="1" x14ac:dyDescent="0.35">
      <c r="A3167" s="18" t="s">
        <v>2372</v>
      </c>
      <c r="B3167" s="18" t="s">
        <v>3228</v>
      </c>
      <c r="C3167" s="18" t="s">
        <v>138</v>
      </c>
      <c r="D3167" s="19">
        <v>22</v>
      </c>
      <c r="E3167" s="19">
        <v>38</v>
      </c>
      <c r="F3167" s="19">
        <v>36</v>
      </c>
      <c r="G3167" s="19">
        <v>2</v>
      </c>
      <c r="H3167" s="19">
        <v>4</v>
      </c>
      <c r="I3167" s="19">
        <v>5</v>
      </c>
      <c r="J3167" s="19">
        <v>2</v>
      </c>
      <c r="K3167" s="20">
        <f>ROUND(1+(SUMPRODUCT(INDEX(CachTinhDiem!$B$8:$E$11,MATCH($B3167,CachTinhDiem!$A$8:$A$11,0),0),$G3167:$J3167)-1)*9/4,1)</f>
        <v>5.5</v>
      </c>
      <c r="L3167" s="20">
        <f>ROUND(1+(INDEX(CachTinhDiem!$B$15:$E$20,MATCH($C3167,CachTinhDiem!$A$15:$A$20,0),MATCH($B3167,CachTinhDiem!$B$14:$E$14,0))-1)*9/4,1)</f>
        <v>1</v>
      </c>
      <c r="M3167" s="19">
        <f t="shared" si="49"/>
        <v>0</v>
      </c>
      <c r="N3167" s="23">
        <f>MAX(0,1-M3167*CachTinhDiem!$B$25)</f>
        <v>1</v>
      </c>
      <c r="O3167" s="20">
        <f>ROUND((CachTinhDiem!$B$23*K3167+CachTinhDiem!$B$24*L3167)*N3167,1)</f>
        <v>4.2</v>
      </c>
      <c r="P3167" s="19" t="s">
        <v>3227</v>
      </c>
    </row>
    <row r="3168" spans="1:16" ht="15" customHeight="1" x14ac:dyDescent="0.35">
      <c r="A3168" s="18" t="s">
        <v>440</v>
      </c>
      <c r="B3168" s="18" t="s">
        <v>3224</v>
      </c>
      <c r="C3168" s="18" t="s">
        <v>115</v>
      </c>
      <c r="D3168" s="19">
        <v>13</v>
      </c>
      <c r="E3168" s="19">
        <v>29</v>
      </c>
      <c r="F3168" s="19">
        <v>29</v>
      </c>
      <c r="G3168" s="19">
        <v>3</v>
      </c>
      <c r="H3168" s="19">
        <v>2</v>
      </c>
      <c r="I3168" s="19">
        <v>3</v>
      </c>
      <c r="J3168" s="19">
        <v>3</v>
      </c>
      <c r="K3168" s="20">
        <f>ROUND(1+(SUMPRODUCT(INDEX(CachTinhDiem!$B$8:$E$11,MATCH($B3168,CachTinhDiem!$A$8:$A$11,0),0),$G3168:$J3168)-1)*9/4,1)</f>
        <v>5.0999999999999996</v>
      </c>
      <c r="L3168" s="20">
        <f>ROUND(1+(INDEX(CachTinhDiem!$B$15:$E$20,MATCH($C3168,CachTinhDiem!$A$15:$A$20,0),MATCH($B3168,CachTinhDiem!$B$14:$E$14,0))-1)*9/4,1)</f>
        <v>7.8</v>
      </c>
      <c r="M3168" s="19">
        <f t="shared" si="49"/>
        <v>0</v>
      </c>
      <c r="N3168" s="23">
        <f>MAX(0,1-M3168*CachTinhDiem!$B$25)</f>
        <v>1</v>
      </c>
      <c r="O3168" s="20">
        <f>ROUND((CachTinhDiem!$B$23*K3168+CachTinhDiem!$B$24*L3168)*N3168,1)</f>
        <v>5.9</v>
      </c>
      <c r="P3168" s="19" t="s">
        <v>3227</v>
      </c>
    </row>
    <row r="3169" spans="1:16" ht="15" customHeight="1" x14ac:dyDescent="0.35">
      <c r="A3169" s="18" t="s">
        <v>1942</v>
      </c>
      <c r="B3169" s="18" t="s">
        <v>3224</v>
      </c>
      <c r="C3169" s="18" t="s">
        <v>103</v>
      </c>
      <c r="D3169" s="19">
        <v>15</v>
      </c>
      <c r="E3169" s="19">
        <v>35</v>
      </c>
      <c r="F3169" s="19">
        <v>10</v>
      </c>
      <c r="G3169" s="19">
        <v>2</v>
      </c>
      <c r="H3169" s="19">
        <v>5</v>
      </c>
      <c r="I3169" s="19">
        <v>3</v>
      </c>
      <c r="J3169" s="19">
        <v>4</v>
      </c>
      <c r="K3169" s="20">
        <f>ROUND(1+(SUMPRODUCT(INDEX(CachTinhDiem!$B$8:$E$11,MATCH($B3169,CachTinhDiem!$A$8:$A$11,0),0),$G3169:$J3169)-1)*9/4,1)</f>
        <v>6.2</v>
      </c>
      <c r="L3169" s="20">
        <f>ROUND(1+(INDEX(CachTinhDiem!$B$15:$E$20,MATCH($C3169,CachTinhDiem!$A$15:$A$20,0),MATCH($B3169,CachTinhDiem!$B$14:$E$14,0))-1)*9/4,1)</f>
        <v>3.3</v>
      </c>
      <c r="M3169" s="19">
        <f t="shared" si="49"/>
        <v>5</v>
      </c>
      <c r="N3169" s="23">
        <f>MAX(0,1-M3169*CachTinhDiem!$B$25)</f>
        <v>0.5</v>
      </c>
      <c r="O3169" s="20">
        <f>ROUND((CachTinhDiem!$B$23*K3169+CachTinhDiem!$B$24*L3169)*N3169,1)</f>
        <v>2.7</v>
      </c>
      <c r="P3169" s="19" t="s">
        <v>3227</v>
      </c>
    </row>
    <row r="3170" spans="1:16" ht="15" customHeight="1" x14ac:dyDescent="0.35">
      <c r="A3170" s="18" t="s">
        <v>3156</v>
      </c>
      <c r="B3170" s="18" t="s">
        <v>3228</v>
      </c>
      <c r="C3170" s="18" t="s">
        <v>115</v>
      </c>
      <c r="D3170" s="19">
        <v>21</v>
      </c>
      <c r="E3170" s="19">
        <v>40</v>
      </c>
      <c r="F3170" s="19">
        <v>24</v>
      </c>
      <c r="G3170" s="19">
        <v>1</v>
      </c>
      <c r="H3170" s="19">
        <v>2</v>
      </c>
      <c r="I3170" s="19">
        <v>3</v>
      </c>
      <c r="J3170" s="19">
        <v>3</v>
      </c>
      <c r="K3170" s="20">
        <f>ROUND(1+(SUMPRODUCT(INDEX(CachTinhDiem!$B$8:$E$11,MATCH($B3170,CachTinhDiem!$A$8:$A$11,0),0),$G3170:$J3170)-1)*9/4,1)</f>
        <v>5.0999999999999996</v>
      </c>
      <c r="L3170" s="20">
        <f>ROUND(1+(INDEX(CachTinhDiem!$B$15:$E$20,MATCH($C3170,CachTinhDiem!$A$15:$A$20,0),MATCH($B3170,CachTinhDiem!$B$14:$E$14,0))-1)*9/4,1)</f>
        <v>5.5</v>
      </c>
      <c r="M3170" s="19">
        <f t="shared" si="49"/>
        <v>0</v>
      </c>
      <c r="N3170" s="23">
        <f>MAX(0,1-M3170*CachTinhDiem!$B$25)</f>
        <v>1</v>
      </c>
      <c r="O3170" s="20">
        <f>ROUND((CachTinhDiem!$B$23*K3170+CachTinhDiem!$B$24*L3170)*N3170,1)</f>
        <v>5.2</v>
      </c>
      <c r="P3170" s="19" t="s">
        <v>3227</v>
      </c>
    </row>
    <row r="3171" spans="1:16" ht="15" customHeight="1" x14ac:dyDescent="0.35">
      <c r="A3171" s="18" t="s">
        <v>2404</v>
      </c>
      <c r="B3171" s="18" t="s">
        <v>3224</v>
      </c>
      <c r="C3171" s="18" t="s">
        <v>138</v>
      </c>
      <c r="D3171" s="19">
        <v>23</v>
      </c>
      <c r="E3171" s="19">
        <v>39</v>
      </c>
      <c r="F3171" s="19">
        <v>16</v>
      </c>
      <c r="G3171" s="19">
        <v>2</v>
      </c>
      <c r="H3171" s="19">
        <v>4</v>
      </c>
      <c r="I3171" s="19">
        <v>5</v>
      </c>
      <c r="J3171" s="19">
        <v>4</v>
      </c>
      <c r="K3171" s="20">
        <f>ROUND(1+(SUMPRODUCT(INDEX(CachTinhDiem!$B$8:$E$11,MATCH($B3171,CachTinhDiem!$A$8:$A$11,0),0),$G3171:$J3171)-1)*9/4,1)</f>
        <v>8</v>
      </c>
      <c r="L3171" s="20">
        <f>ROUND(1+(INDEX(CachTinhDiem!$B$15:$E$20,MATCH($C3171,CachTinhDiem!$A$15:$A$20,0),MATCH($B3171,CachTinhDiem!$B$14:$E$14,0))-1)*9/4,1)</f>
        <v>10</v>
      </c>
      <c r="M3171" s="19">
        <f t="shared" si="49"/>
        <v>7</v>
      </c>
      <c r="N3171" s="23">
        <f>MAX(0,1-M3171*CachTinhDiem!$B$25)</f>
        <v>0.29999999999999993</v>
      </c>
      <c r="O3171" s="20">
        <f>ROUND((CachTinhDiem!$B$23*K3171+CachTinhDiem!$B$24*L3171)*N3171,1)</f>
        <v>2.6</v>
      </c>
      <c r="P3171" s="19" t="s">
        <v>3227</v>
      </c>
    </row>
    <row r="3172" spans="1:16" ht="15" customHeight="1" x14ac:dyDescent="0.35">
      <c r="A3172" s="18" t="s">
        <v>2287</v>
      </c>
      <c r="B3172" s="18" t="s">
        <v>3229</v>
      </c>
      <c r="C3172" s="18" t="s">
        <v>115</v>
      </c>
      <c r="D3172" s="19">
        <v>18</v>
      </c>
      <c r="E3172" s="19">
        <v>36</v>
      </c>
      <c r="F3172" s="19">
        <v>7</v>
      </c>
      <c r="G3172" s="19">
        <v>2</v>
      </c>
      <c r="H3172" s="19">
        <v>4</v>
      </c>
      <c r="I3172" s="19">
        <v>3</v>
      </c>
      <c r="J3172" s="19">
        <v>4</v>
      </c>
      <c r="K3172" s="20">
        <f>ROUND(1+(SUMPRODUCT(INDEX(CachTinhDiem!$B$8:$E$11,MATCH($B3172,CachTinhDiem!$A$8:$A$11,0),0),$G3172:$J3172)-1)*9/4,1)</f>
        <v>6.6</v>
      </c>
      <c r="L3172" s="20">
        <f>ROUND(1+(INDEX(CachTinhDiem!$B$15:$E$20,MATCH($C3172,CachTinhDiem!$A$15:$A$20,0),MATCH($B3172,CachTinhDiem!$B$14:$E$14,0))-1)*9/4,1)</f>
        <v>10</v>
      </c>
      <c r="M3172" s="19">
        <f t="shared" si="49"/>
        <v>11</v>
      </c>
      <c r="N3172" s="23">
        <f>MAX(0,1-M3172*CachTinhDiem!$B$25)</f>
        <v>0</v>
      </c>
      <c r="O3172" s="20">
        <f>ROUND((CachTinhDiem!$B$23*K3172+CachTinhDiem!$B$24*L3172)*N3172,1)</f>
        <v>0</v>
      </c>
      <c r="P3172" s="19" t="s">
        <v>3227</v>
      </c>
    </row>
    <row r="3173" spans="1:16" ht="15" customHeight="1" x14ac:dyDescent="0.35">
      <c r="A3173" s="18" t="s">
        <v>1169</v>
      </c>
      <c r="B3173" s="18" t="s">
        <v>3229</v>
      </c>
      <c r="C3173" s="18" t="s">
        <v>103</v>
      </c>
      <c r="D3173" s="19">
        <v>9</v>
      </c>
      <c r="E3173" s="19">
        <v>25</v>
      </c>
      <c r="F3173" s="19">
        <v>11</v>
      </c>
      <c r="G3173" s="19">
        <v>4</v>
      </c>
      <c r="H3173" s="19">
        <v>2</v>
      </c>
      <c r="I3173" s="19">
        <v>2</v>
      </c>
      <c r="J3173" s="19">
        <v>4</v>
      </c>
      <c r="K3173" s="20">
        <f>ROUND(1+(SUMPRODUCT(INDEX(CachTinhDiem!$B$8:$E$11,MATCH($B3173,CachTinhDiem!$A$8:$A$11,0),0),$G3173:$J3173)-1)*9/4,1)</f>
        <v>5.0999999999999996</v>
      </c>
      <c r="L3173" s="20">
        <f>ROUND(1+(INDEX(CachTinhDiem!$B$15:$E$20,MATCH($C3173,CachTinhDiem!$A$15:$A$20,0),MATCH($B3173,CachTinhDiem!$B$14:$E$14,0))-1)*9/4,1)</f>
        <v>7.8</v>
      </c>
      <c r="M3173" s="19">
        <f t="shared" si="49"/>
        <v>0</v>
      </c>
      <c r="N3173" s="23">
        <f>MAX(0,1-M3173*CachTinhDiem!$B$25)</f>
        <v>1</v>
      </c>
      <c r="O3173" s="20">
        <f>ROUND((CachTinhDiem!$B$23*K3173+CachTinhDiem!$B$24*L3173)*N3173,1)</f>
        <v>5.9</v>
      </c>
      <c r="P3173" s="19" t="s">
        <v>3227</v>
      </c>
    </row>
    <row r="3174" spans="1:16" ht="15" customHeight="1" x14ac:dyDescent="0.35">
      <c r="A3174" s="18" t="s">
        <v>688</v>
      </c>
      <c r="B3174" s="18" t="s">
        <v>3229</v>
      </c>
      <c r="C3174" s="18" t="s">
        <v>138</v>
      </c>
      <c r="D3174" s="19">
        <v>9</v>
      </c>
      <c r="E3174" s="19">
        <v>22</v>
      </c>
      <c r="F3174" s="19">
        <v>27</v>
      </c>
      <c r="G3174" s="19">
        <v>3</v>
      </c>
      <c r="H3174" s="19">
        <v>3</v>
      </c>
      <c r="I3174" s="19">
        <v>3</v>
      </c>
      <c r="J3174" s="19">
        <v>2</v>
      </c>
      <c r="K3174" s="20">
        <f>ROUND(1+(SUMPRODUCT(INDEX(CachTinhDiem!$B$8:$E$11,MATCH($B3174,CachTinhDiem!$A$8:$A$11,0),0),$G3174:$J3174)-1)*9/4,1)</f>
        <v>4.8</v>
      </c>
      <c r="L3174" s="20">
        <f>ROUND(1+(INDEX(CachTinhDiem!$B$15:$E$20,MATCH($C3174,CachTinhDiem!$A$15:$A$20,0),MATCH($B3174,CachTinhDiem!$B$14:$E$14,0))-1)*9/4,1)</f>
        <v>7.8</v>
      </c>
      <c r="M3174" s="19">
        <f t="shared" si="49"/>
        <v>5</v>
      </c>
      <c r="N3174" s="23">
        <f>MAX(0,1-M3174*CachTinhDiem!$B$25)</f>
        <v>0.5</v>
      </c>
      <c r="O3174" s="20">
        <f>ROUND((CachTinhDiem!$B$23*K3174+CachTinhDiem!$B$24*L3174)*N3174,1)</f>
        <v>2.9</v>
      </c>
      <c r="P3174" s="19" t="s">
        <v>3227</v>
      </c>
    </row>
    <row r="3175" spans="1:16" ht="15" customHeight="1" x14ac:dyDescent="0.35">
      <c r="A3175" s="18" t="s">
        <v>2279</v>
      </c>
      <c r="B3175" s="18" t="s">
        <v>3224</v>
      </c>
      <c r="C3175" s="18" t="s">
        <v>103</v>
      </c>
      <c r="D3175" s="19">
        <v>15</v>
      </c>
      <c r="E3175" s="19">
        <v>33</v>
      </c>
      <c r="F3175" s="19">
        <v>35</v>
      </c>
      <c r="G3175" s="19">
        <v>3</v>
      </c>
      <c r="H3175" s="19">
        <v>2</v>
      </c>
      <c r="I3175" s="19">
        <v>3</v>
      </c>
      <c r="J3175" s="19">
        <v>4</v>
      </c>
      <c r="K3175" s="20">
        <f>ROUND(1+(SUMPRODUCT(INDEX(CachTinhDiem!$B$8:$E$11,MATCH($B3175,CachTinhDiem!$A$8:$A$11,0),0),$G3175:$J3175)-1)*9/4,1)</f>
        <v>5.3</v>
      </c>
      <c r="L3175" s="20">
        <f>ROUND(1+(INDEX(CachTinhDiem!$B$15:$E$20,MATCH($C3175,CachTinhDiem!$A$15:$A$20,0),MATCH($B3175,CachTinhDiem!$B$14:$E$14,0))-1)*9/4,1)</f>
        <v>3.3</v>
      </c>
      <c r="M3175" s="19">
        <f t="shared" si="49"/>
        <v>2</v>
      </c>
      <c r="N3175" s="23">
        <f>MAX(0,1-M3175*CachTinhDiem!$B$25)</f>
        <v>0.8</v>
      </c>
      <c r="O3175" s="20">
        <f>ROUND((CachTinhDiem!$B$23*K3175+CachTinhDiem!$B$24*L3175)*N3175,1)</f>
        <v>3.8</v>
      </c>
      <c r="P3175" s="19" t="s">
        <v>3227</v>
      </c>
    </row>
    <row r="3176" spans="1:16" ht="15" customHeight="1" x14ac:dyDescent="0.35">
      <c r="A3176" s="18" t="s">
        <v>2162</v>
      </c>
      <c r="B3176" s="18" t="s">
        <v>3226</v>
      </c>
      <c r="C3176" s="18" t="s">
        <v>103</v>
      </c>
      <c r="D3176" s="19">
        <v>18</v>
      </c>
      <c r="E3176" s="19">
        <v>35</v>
      </c>
      <c r="F3176" s="19">
        <v>34</v>
      </c>
      <c r="G3176" s="19">
        <v>2</v>
      </c>
      <c r="H3176" s="19">
        <v>3</v>
      </c>
      <c r="I3176" s="19">
        <v>3</v>
      </c>
      <c r="J3176" s="19">
        <v>4</v>
      </c>
      <c r="K3176" s="20">
        <f>ROUND(1+(SUMPRODUCT(INDEX(CachTinhDiem!$B$8:$E$11,MATCH($B3176,CachTinhDiem!$A$8:$A$11,0),0),$G3176:$J3176)-1)*9/4,1)</f>
        <v>6</v>
      </c>
      <c r="L3176" s="20">
        <f>ROUND(1+(INDEX(CachTinhDiem!$B$15:$E$20,MATCH($C3176,CachTinhDiem!$A$15:$A$20,0),MATCH($B3176,CachTinhDiem!$B$14:$E$14,0))-1)*9/4,1)</f>
        <v>3.3</v>
      </c>
      <c r="M3176" s="19">
        <f t="shared" si="49"/>
        <v>0</v>
      </c>
      <c r="N3176" s="23">
        <f>MAX(0,1-M3176*CachTinhDiem!$B$25)</f>
        <v>1</v>
      </c>
      <c r="O3176" s="20">
        <f>ROUND((CachTinhDiem!$B$23*K3176+CachTinhDiem!$B$24*L3176)*N3176,1)</f>
        <v>5.2</v>
      </c>
      <c r="P3176" s="19" t="s">
        <v>3225</v>
      </c>
    </row>
    <row r="3177" spans="1:16" ht="15" customHeight="1" x14ac:dyDescent="0.35">
      <c r="A3177" s="18" t="s">
        <v>633</v>
      </c>
      <c r="B3177" s="18" t="s">
        <v>3226</v>
      </c>
      <c r="C3177" s="18" t="s">
        <v>110</v>
      </c>
      <c r="D3177" s="19">
        <v>5</v>
      </c>
      <c r="E3177" s="19">
        <v>13</v>
      </c>
      <c r="F3177" s="19">
        <v>5</v>
      </c>
      <c r="G3177" s="19">
        <v>5</v>
      </c>
      <c r="H3177" s="19">
        <v>2</v>
      </c>
      <c r="I3177" s="19">
        <v>3</v>
      </c>
      <c r="J3177" s="19">
        <v>5</v>
      </c>
      <c r="K3177" s="20">
        <f>ROUND(1+(SUMPRODUCT(INDEX(CachTinhDiem!$B$8:$E$11,MATCH($B3177,CachTinhDiem!$A$8:$A$11,0),0),$G3177:$J3177)-1)*9/4,1)</f>
        <v>5.7</v>
      </c>
      <c r="L3177" s="20">
        <f>ROUND(1+(INDEX(CachTinhDiem!$B$15:$E$20,MATCH($C3177,CachTinhDiem!$A$15:$A$20,0),MATCH($B3177,CachTinhDiem!$B$14:$E$14,0))-1)*9/4,1)</f>
        <v>5.5</v>
      </c>
      <c r="M3177" s="19">
        <f t="shared" si="49"/>
        <v>0</v>
      </c>
      <c r="N3177" s="23">
        <f>MAX(0,1-M3177*CachTinhDiem!$B$25)</f>
        <v>1</v>
      </c>
      <c r="O3177" s="20">
        <f>ROUND((CachTinhDiem!$B$23*K3177+CachTinhDiem!$B$24*L3177)*N3177,1)</f>
        <v>5.6</v>
      </c>
      <c r="P3177" s="19" t="s">
        <v>3227</v>
      </c>
    </row>
    <row r="3178" spans="1:16" ht="15" customHeight="1" x14ac:dyDescent="0.35">
      <c r="A3178" s="18" t="s">
        <v>1284</v>
      </c>
      <c r="B3178" s="18" t="s">
        <v>3228</v>
      </c>
      <c r="C3178" s="18" t="s">
        <v>138</v>
      </c>
      <c r="D3178" s="19">
        <v>13</v>
      </c>
      <c r="E3178" s="19">
        <v>26</v>
      </c>
      <c r="F3178" s="19">
        <v>23</v>
      </c>
      <c r="G3178" s="19">
        <v>2</v>
      </c>
      <c r="H3178" s="19">
        <v>3</v>
      </c>
      <c r="I3178" s="19">
        <v>5</v>
      </c>
      <c r="J3178" s="19">
        <v>3</v>
      </c>
      <c r="K3178" s="20">
        <f>ROUND(1+(SUMPRODUCT(INDEX(CachTinhDiem!$B$8:$E$11,MATCH($B3178,CachTinhDiem!$A$8:$A$11,0),0),$G3178:$J3178)-1)*9/4,1)</f>
        <v>6.4</v>
      </c>
      <c r="L3178" s="20">
        <f>ROUND(1+(INDEX(CachTinhDiem!$B$15:$E$20,MATCH($C3178,CachTinhDiem!$A$15:$A$20,0),MATCH($B3178,CachTinhDiem!$B$14:$E$14,0))-1)*9/4,1)</f>
        <v>1</v>
      </c>
      <c r="M3178" s="19">
        <f t="shared" si="49"/>
        <v>0</v>
      </c>
      <c r="N3178" s="23">
        <f>MAX(0,1-M3178*CachTinhDiem!$B$25)</f>
        <v>1</v>
      </c>
      <c r="O3178" s="20">
        <f>ROUND((CachTinhDiem!$B$23*K3178+CachTinhDiem!$B$24*L3178)*N3178,1)</f>
        <v>4.8</v>
      </c>
      <c r="P3178" s="19" t="s">
        <v>3227</v>
      </c>
    </row>
    <row r="3179" spans="1:16" ht="15" customHeight="1" x14ac:dyDescent="0.35">
      <c r="A3179" s="18" t="s">
        <v>1531</v>
      </c>
      <c r="B3179" s="18" t="s">
        <v>3228</v>
      </c>
      <c r="C3179" s="18" t="s">
        <v>103</v>
      </c>
      <c r="D3179" s="19">
        <v>5</v>
      </c>
      <c r="E3179" s="19">
        <v>14</v>
      </c>
      <c r="F3179" s="19">
        <v>32</v>
      </c>
      <c r="G3179" s="19">
        <v>5</v>
      </c>
      <c r="H3179" s="19">
        <v>1</v>
      </c>
      <c r="I3179" s="19">
        <v>1</v>
      </c>
      <c r="J3179" s="19">
        <v>4</v>
      </c>
      <c r="K3179" s="20">
        <f>ROUND(1+(SUMPRODUCT(INDEX(CachTinhDiem!$B$8:$E$11,MATCH($B3179,CachTinhDiem!$A$8:$A$11,0),0),$G3179:$J3179)-1)*9/4,1)</f>
        <v>5.0999999999999996</v>
      </c>
      <c r="L3179" s="20">
        <f>ROUND(1+(INDEX(CachTinhDiem!$B$15:$E$20,MATCH($C3179,CachTinhDiem!$A$15:$A$20,0),MATCH($B3179,CachTinhDiem!$B$14:$E$14,0))-1)*9/4,1)</f>
        <v>10</v>
      </c>
      <c r="M3179" s="19">
        <f t="shared" si="49"/>
        <v>18</v>
      </c>
      <c r="N3179" s="23">
        <f>MAX(0,1-M3179*CachTinhDiem!$B$25)</f>
        <v>0</v>
      </c>
      <c r="O3179" s="20">
        <f>ROUND((CachTinhDiem!$B$23*K3179+CachTinhDiem!$B$24*L3179)*N3179,1)</f>
        <v>0</v>
      </c>
      <c r="P3179" s="19" t="s">
        <v>3227</v>
      </c>
    </row>
    <row r="3180" spans="1:16" ht="15" customHeight="1" x14ac:dyDescent="0.35">
      <c r="A3180" s="18" t="s">
        <v>2845</v>
      </c>
      <c r="B3180" s="18" t="s">
        <v>3224</v>
      </c>
      <c r="C3180" s="18" t="s">
        <v>138</v>
      </c>
      <c r="D3180" s="19">
        <v>12</v>
      </c>
      <c r="E3180" s="19">
        <v>40</v>
      </c>
      <c r="F3180" s="19">
        <v>40</v>
      </c>
      <c r="G3180" s="19">
        <v>2</v>
      </c>
      <c r="H3180" s="19">
        <v>5</v>
      </c>
      <c r="I3180" s="19">
        <v>5</v>
      </c>
      <c r="J3180" s="19">
        <v>1</v>
      </c>
      <c r="K3180" s="20">
        <f>ROUND(1+(SUMPRODUCT(INDEX(CachTinhDiem!$B$8:$E$11,MATCH($B3180,CachTinhDiem!$A$8:$A$11,0),0),$G3180:$J3180)-1)*9/4,1)</f>
        <v>7.8</v>
      </c>
      <c r="L3180" s="20">
        <f>ROUND(1+(INDEX(CachTinhDiem!$B$15:$E$20,MATCH($C3180,CachTinhDiem!$A$15:$A$20,0),MATCH($B3180,CachTinhDiem!$B$14:$E$14,0))-1)*9/4,1)</f>
        <v>10</v>
      </c>
      <c r="M3180" s="19">
        <f t="shared" si="49"/>
        <v>0</v>
      </c>
      <c r="N3180" s="23">
        <f>MAX(0,1-M3180*CachTinhDiem!$B$25)</f>
        <v>1</v>
      </c>
      <c r="O3180" s="20">
        <f>ROUND((CachTinhDiem!$B$23*K3180+CachTinhDiem!$B$24*L3180)*N3180,1)</f>
        <v>8.5</v>
      </c>
      <c r="P3180" s="19" t="s">
        <v>3227</v>
      </c>
    </row>
    <row r="3181" spans="1:16" ht="15" customHeight="1" x14ac:dyDescent="0.35">
      <c r="A3181" s="18" t="s">
        <v>1677</v>
      </c>
      <c r="B3181" s="18" t="s">
        <v>3228</v>
      </c>
      <c r="C3181" s="18" t="s">
        <v>103</v>
      </c>
      <c r="D3181" s="19">
        <v>14</v>
      </c>
      <c r="E3181" s="19">
        <v>34</v>
      </c>
      <c r="F3181" s="19">
        <v>21</v>
      </c>
      <c r="G3181" s="19">
        <v>2</v>
      </c>
      <c r="H3181" s="19">
        <v>5</v>
      </c>
      <c r="I3181" s="19">
        <v>4</v>
      </c>
      <c r="J3181" s="19">
        <v>4</v>
      </c>
      <c r="K3181" s="20">
        <f>ROUND(1+(SUMPRODUCT(INDEX(CachTinhDiem!$B$8:$E$11,MATCH($B3181,CachTinhDiem!$A$8:$A$11,0),0),$G3181:$J3181)-1)*9/4,1)</f>
        <v>8.1999999999999993</v>
      </c>
      <c r="L3181" s="20">
        <f>ROUND(1+(INDEX(CachTinhDiem!$B$15:$E$20,MATCH($C3181,CachTinhDiem!$A$15:$A$20,0),MATCH($B3181,CachTinhDiem!$B$14:$E$14,0))-1)*9/4,1)</f>
        <v>10</v>
      </c>
      <c r="M3181" s="19">
        <f t="shared" si="49"/>
        <v>0</v>
      </c>
      <c r="N3181" s="23">
        <f>MAX(0,1-M3181*CachTinhDiem!$B$25)</f>
        <v>1</v>
      </c>
      <c r="O3181" s="20">
        <f>ROUND((CachTinhDiem!$B$23*K3181+CachTinhDiem!$B$24*L3181)*N3181,1)</f>
        <v>8.6999999999999993</v>
      </c>
      <c r="P3181" s="19" t="s">
        <v>3227</v>
      </c>
    </row>
    <row r="3182" spans="1:16" ht="15" customHeight="1" x14ac:dyDescent="0.35">
      <c r="A3182" s="18" t="s">
        <v>3068</v>
      </c>
      <c r="B3182" s="18" t="s">
        <v>3226</v>
      </c>
      <c r="C3182" s="18" t="s">
        <v>115</v>
      </c>
      <c r="D3182" s="19">
        <v>19</v>
      </c>
      <c r="E3182" s="19">
        <v>40</v>
      </c>
      <c r="F3182" s="19">
        <v>28</v>
      </c>
      <c r="G3182" s="19">
        <v>2</v>
      </c>
      <c r="H3182" s="19">
        <v>2</v>
      </c>
      <c r="I3182" s="19">
        <v>3</v>
      </c>
      <c r="J3182" s="19">
        <v>3</v>
      </c>
      <c r="K3182" s="20">
        <f>ROUND(1+(SUMPRODUCT(INDEX(CachTinhDiem!$B$8:$E$11,MATCH($B3182,CachTinhDiem!$A$8:$A$11,0),0),$G3182:$J3182)-1)*9/4,1)</f>
        <v>4.8</v>
      </c>
      <c r="L3182" s="20">
        <f>ROUND(1+(INDEX(CachTinhDiem!$B$15:$E$20,MATCH($C3182,CachTinhDiem!$A$15:$A$20,0),MATCH($B3182,CachTinhDiem!$B$14:$E$14,0))-1)*9/4,1)</f>
        <v>10</v>
      </c>
      <c r="M3182" s="19">
        <f t="shared" si="49"/>
        <v>0</v>
      </c>
      <c r="N3182" s="23">
        <f>MAX(0,1-M3182*CachTinhDiem!$B$25)</f>
        <v>1</v>
      </c>
      <c r="O3182" s="20">
        <f>ROUND((CachTinhDiem!$B$23*K3182+CachTinhDiem!$B$24*L3182)*N3182,1)</f>
        <v>6.4</v>
      </c>
      <c r="P3182" s="19" t="s">
        <v>3227</v>
      </c>
    </row>
    <row r="3183" spans="1:16" ht="15" customHeight="1" x14ac:dyDescent="0.35">
      <c r="A3183" s="18" t="s">
        <v>2955</v>
      </c>
      <c r="B3183" s="18" t="s">
        <v>3228</v>
      </c>
      <c r="C3183" s="18" t="s">
        <v>115</v>
      </c>
      <c r="D3183" s="19">
        <v>5</v>
      </c>
      <c r="E3183" s="19">
        <v>10</v>
      </c>
      <c r="F3183" s="19">
        <v>22</v>
      </c>
      <c r="G3183" s="19">
        <v>4</v>
      </c>
      <c r="H3183" s="19">
        <v>1</v>
      </c>
      <c r="I3183" s="19">
        <v>2</v>
      </c>
      <c r="J3183" s="19">
        <v>1</v>
      </c>
      <c r="K3183" s="20">
        <f>ROUND(1+(SUMPRODUCT(INDEX(CachTinhDiem!$B$8:$E$11,MATCH($B3183,CachTinhDiem!$A$8:$A$11,0),0),$G3183:$J3183)-1)*9/4,1)</f>
        <v>1.5</v>
      </c>
      <c r="L3183" s="20">
        <f>ROUND(1+(INDEX(CachTinhDiem!$B$15:$E$20,MATCH($C3183,CachTinhDiem!$A$15:$A$20,0),MATCH($B3183,CachTinhDiem!$B$14:$E$14,0))-1)*9/4,1)</f>
        <v>5.5</v>
      </c>
      <c r="M3183" s="19">
        <f t="shared" si="49"/>
        <v>12</v>
      </c>
      <c r="N3183" s="23">
        <f>MAX(0,1-M3183*CachTinhDiem!$B$25)</f>
        <v>0</v>
      </c>
      <c r="O3183" s="20">
        <f>ROUND((CachTinhDiem!$B$23*K3183+CachTinhDiem!$B$24*L3183)*N3183,1)</f>
        <v>0</v>
      </c>
      <c r="P3183" s="19" t="s">
        <v>3227</v>
      </c>
    </row>
    <row r="3184" spans="1:16" ht="15" customHeight="1" x14ac:dyDescent="0.35">
      <c r="A3184" s="18" t="s">
        <v>896</v>
      </c>
      <c r="B3184" s="18" t="s">
        <v>3226</v>
      </c>
      <c r="C3184" s="18" t="s">
        <v>115</v>
      </c>
      <c r="D3184" s="19">
        <v>25</v>
      </c>
      <c r="E3184" s="19">
        <v>40</v>
      </c>
      <c r="F3184" s="19">
        <v>13</v>
      </c>
      <c r="G3184" s="19">
        <v>1</v>
      </c>
      <c r="H3184" s="19">
        <v>5</v>
      </c>
      <c r="I3184" s="19">
        <v>2</v>
      </c>
      <c r="J3184" s="19">
        <v>3</v>
      </c>
      <c r="K3184" s="20">
        <f>ROUND(1+(SUMPRODUCT(INDEX(CachTinhDiem!$B$8:$E$11,MATCH($B3184,CachTinhDiem!$A$8:$A$11,0),0),$G3184:$J3184)-1)*9/4,1)</f>
        <v>5.7</v>
      </c>
      <c r="L3184" s="20">
        <f>ROUND(1+(INDEX(CachTinhDiem!$B$15:$E$20,MATCH($C3184,CachTinhDiem!$A$15:$A$20,0),MATCH($B3184,CachTinhDiem!$B$14:$E$14,0))-1)*9/4,1)</f>
        <v>10</v>
      </c>
      <c r="M3184" s="19">
        <f t="shared" si="49"/>
        <v>12</v>
      </c>
      <c r="N3184" s="23">
        <f>MAX(0,1-M3184*CachTinhDiem!$B$25)</f>
        <v>0</v>
      </c>
      <c r="O3184" s="20">
        <f>ROUND((CachTinhDiem!$B$23*K3184+CachTinhDiem!$B$24*L3184)*N3184,1)</f>
        <v>0</v>
      </c>
      <c r="P3184" s="19" t="s">
        <v>3227</v>
      </c>
    </row>
    <row r="3185" spans="1:16" ht="15" customHeight="1" x14ac:dyDescent="0.35">
      <c r="A3185" s="18" t="s">
        <v>2464</v>
      </c>
      <c r="B3185" s="18" t="s">
        <v>3228</v>
      </c>
      <c r="C3185" s="18" t="s">
        <v>150</v>
      </c>
      <c r="D3185" s="19">
        <v>23</v>
      </c>
      <c r="E3185" s="19">
        <v>38</v>
      </c>
      <c r="F3185" s="19">
        <v>36</v>
      </c>
      <c r="G3185" s="19">
        <v>1</v>
      </c>
      <c r="H3185" s="19">
        <v>5</v>
      </c>
      <c r="I3185" s="19">
        <v>2</v>
      </c>
      <c r="J3185" s="19">
        <v>4</v>
      </c>
      <c r="K3185" s="20">
        <f>ROUND(1+(SUMPRODUCT(INDEX(CachTinhDiem!$B$8:$E$11,MATCH($B3185,CachTinhDiem!$A$8:$A$11,0),0),$G3185:$J3185)-1)*9/4,1)</f>
        <v>7.3</v>
      </c>
      <c r="L3185" s="20">
        <f>ROUND(1+(INDEX(CachTinhDiem!$B$15:$E$20,MATCH($C3185,CachTinhDiem!$A$15:$A$20,0),MATCH($B3185,CachTinhDiem!$B$14:$E$14,0))-1)*9/4,1)</f>
        <v>5.5</v>
      </c>
      <c r="M3185" s="19">
        <f t="shared" si="49"/>
        <v>0</v>
      </c>
      <c r="N3185" s="23">
        <f>MAX(0,1-M3185*CachTinhDiem!$B$25)</f>
        <v>1</v>
      </c>
      <c r="O3185" s="20">
        <f>ROUND((CachTinhDiem!$B$23*K3185+CachTinhDiem!$B$24*L3185)*N3185,1)</f>
        <v>6.8</v>
      </c>
      <c r="P3185" s="19" t="s">
        <v>3227</v>
      </c>
    </row>
    <row r="3186" spans="1:16" ht="15" customHeight="1" x14ac:dyDescent="0.35">
      <c r="A3186" s="18" t="s">
        <v>2869</v>
      </c>
      <c r="B3186" s="18" t="s">
        <v>3229</v>
      </c>
      <c r="C3186" s="18" t="s">
        <v>115</v>
      </c>
      <c r="D3186" s="19">
        <v>15</v>
      </c>
      <c r="E3186" s="19">
        <v>36</v>
      </c>
      <c r="F3186" s="19">
        <v>18</v>
      </c>
      <c r="G3186" s="19">
        <v>2</v>
      </c>
      <c r="H3186" s="19">
        <v>2</v>
      </c>
      <c r="I3186" s="19">
        <v>4</v>
      </c>
      <c r="J3186" s="19">
        <v>4</v>
      </c>
      <c r="K3186" s="20">
        <f>ROUND(1+(SUMPRODUCT(INDEX(CachTinhDiem!$B$8:$E$11,MATCH($B3186,CachTinhDiem!$A$8:$A$11,0),0),$G3186:$J3186)-1)*9/4,1)</f>
        <v>6</v>
      </c>
      <c r="L3186" s="20">
        <f>ROUND(1+(INDEX(CachTinhDiem!$B$15:$E$20,MATCH($C3186,CachTinhDiem!$A$15:$A$20,0),MATCH($B3186,CachTinhDiem!$B$14:$E$14,0))-1)*9/4,1)</f>
        <v>10</v>
      </c>
      <c r="M3186" s="19">
        <f t="shared" si="49"/>
        <v>0</v>
      </c>
      <c r="N3186" s="23">
        <f>MAX(0,1-M3186*CachTinhDiem!$B$25)</f>
        <v>1</v>
      </c>
      <c r="O3186" s="20">
        <f>ROUND((CachTinhDiem!$B$23*K3186+CachTinhDiem!$B$24*L3186)*N3186,1)</f>
        <v>7.2</v>
      </c>
      <c r="P3186" s="19" t="s">
        <v>3227</v>
      </c>
    </row>
    <row r="3187" spans="1:16" ht="15" customHeight="1" x14ac:dyDescent="0.35">
      <c r="A3187" s="18" t="s">
        <v>2821</v>
      </c>
      <c r="B3187" s="18" t="s">
        <v>3224</v>
      </c>
      <c r="C3187" s="18" t="s">
        <v>103</v>
      </c>
      <c r="D3187" s="19">
        <v>15</v>
      </c>
      <c r="E3187" s="19">
        <v>34</v>
      </c>
      <c r="F3187" s="19">
        <v>28</v>
      </c>
      <c r="G3187" s="19">
        <v>2</v>
      </c>
      <c r="H3187" s="19">
        <v>1</v>
      </c>
      <c r="I3187" s="19">
        <v>4</v>
      </c>
      <c r="J3187" s="19">
        <v>4</v>
      </c>
      <c r="K3187" s="20">
        <f>ROUND(1+(SUMPRODUCT(INDEX(CachTinhDiem!$B$8:$E$11,MATCH($B3187,CachTinhDiem!$A$8:$A$11,0),0),$G3187:$J3187)-1)*9/4,1)</f>
        <v>5.5</v>
      </c>
      <c r="L3187" s="20">
        <f>ROUND(1+(INDEX(CachTinhDiem!$B$15:$E$20,MATCH($C3187,CachTinhDiem!$A$15:$A$20,0),MATCH($B3187,CachTinhDiem!$B$14:$E$14,0))-1)*9/4,1)</f>
        <v>3.3</v>
      </c>
      <c r="M3187" s="19">
        <f t="shared" si="49"/>
        <v>0</v>
      </c>
      <c r="N3187" s="23">
        <f>MAX(0,1-M3187*CachTinhDiem!$B$25)</f>
        <v>1</v>
      </c>
      <c r="O3187" s="20">
        <f>ROUND((CachTinhDiem!$B$23*K3187+CachTinhDiem!$B$24*L3187)*N3187,1)</f>
        <v>4.8</v>
      </c>
      <c r="P3187" s="19" t="s">
        <v>3227</v>
      </c>
    </row>
    <row r="3188" spans="1:16" ht="15" customHeight="1" x14ac:dyDescent="0.35">
      <c r="A3188" s="18" t="s">
        <v>2480</v>
      </c>
      <c r="B3188" s="18" t="s">
        <v>3228</v>
      </c>
      <c r="C3188" s="18" t="s">
        <v>103</v>
      </c>
      <c r="D3188" s="19">
        <v>19</v>
      </c>
      <c r="E3188" s="19">
        <v>34</v>
      </c>
      <c r="F3188" s="19">
        <v>36</v>
      </c>
      <c r="G3188" s="19">
        <v>2</v>
      </c>
      <c r="H3188" s="19">
        <v>3</v>
      </c>
      <c r="I3188" s="19">
        <v>2</v>
      </c>
      <c r="J3188" s="19">
        <v>5</v>
      </c>
      <c r="K3188" s="20">
        <f>ROUND(1+(SUMPRODUCT(INDEX(CachTinhDiem!$B$8:$E$11,MATCH($B3188,CachTinhDiem!$A$8:$A$11,0),0),$G3188:$J3188)-1)*9/4,1)</f>
        <v>7.8</v>
      </c>
      <c r="L3188" s="20">
        <f>ROUND(1+(INDEX(CachTinhDiem!$B$15:$E$20,MATCH($C3188,CachTinhDiem!$A$15:$A$20,0),MATCH($B3188,CachTinhDiem!$B$14:$E$14,0))-1)*9/4,1)</f>
        <v>10</v>
      </c>
      <c r="M3188" s="19">
        <f t="shared" si="49"/>
        <v>2</v>
      </c>
      <c r="N3188" s="23">
        <f>MAX(0,1-M3188*CachTinhDiem!$B$25)</f>
        <v>0.8</v>
      </c>
      <c r="O3188" s="20">
        <f>ROUND((CachTinhDiem!$B$23*K3188+CachTinhDiem!$B$24*L3188)*N3188,1)</f>
        <v>6.8</v>
      </c>
      <c r="P3188" s="19" t="s">
        <v>3227</v>
      </c>
    </row>
    <row r="3189" spans="1:16" ht="15" customHeight="1" x14ac:dyDescent="0.35">
      <c r="A3189" s="18" t="s">
        <v>2265</v>
      </c>
      <c r="B3189" s="18" t="s">
        <v>3224</v>
      </c>
      <c r="C3189" s="18" t="s">
        <v>115</v>
      </c>
      <c r="D3189" s="19">
        <v>13</v>
      </c>
      <c r="E3189" s="19">
        <v>32</v>
      </c>
      <c r="F3189" s="19">
        <v>21</v>
      </c>
      <c r="G3189" s="19">
        <v>3</v>
      </c>
      <c r="H3189" s="19">
        <v>2</v>
      </c>
      <c r="I3189" s="19">
        <v>4</v>
      </c>
      <c r="J3189" s="19">
        <v>3</v>
      </c>
      <c r="K3189" s="20">
        <f>ROUND(1+(SUMPRODUCT(INDEX(CachTinhDiem!$B$8:$E$11,MATCH($B3189,CachTinhDiem!$A$8:$A$11,0),0),$G3189:$J3189)-1)*9/4,1)</f>
        <v>6.2</v>
      </c>
      <c r="L3189" s="20">
        <f>ROUND(1+(INDEX(CachTinhDiem!$B$15:$E$20,MATCH($C3189,CachTinhDiem!$A$15:$A$20,0),MATCH($B3189,CachTinhDiem!$B$14:$E$14,0))-1)*9/4,1)</f>
        <v>7.8</v>
      </c>
      <c r="M3189" s="19">
        <f t="shared" si="49"/>
        <v>0</v>
      </c>
      <c r="N3189" s="23">
        <f>MAX(0,1-M3189*CachTinhDiem!$B$25)</f>
        <v>1</v>
      </c>
      <c r="O3189" s="20">
        <f>ROUND((CachTinhDiem!$B$23*K3189+CachTinhDiem!$B$24*L3189)*N3189,1)</f>
        <v>6.7</v>
      </c>
      <c r="P3189" s="19" t="s">
        <v>3227</v>
      </c>
    </row>
    <row r="3190" spans="1:16" ht="15" customHeight="1" x14ac:dyDescent="0.35">
      <c r="A3190" s="18" t="s">
        <v>2478</v>
      </c>
      <c r="B3190" s="18" t="s">
        <v>3224</v>
      </c>
      <c r="C3190" s="18" t="s">
        <v>150</v>
      </c>
      <c r="D3190" s="19">
        <v>25</v>
      </c>
      <c r="E3190" s="19">
        <v>39</v>
      </c>
      <c r="F3190" s="19">
        <v>20</v>
      </c>
      <c r="G3190" s="19">
        <v>1</v>
      </c>
      <c r="H3190" s="19">
        <v>5</v>
      </c>
      <c r="I3190" s="19">
        <v>3</v>
      </c>
      <c r="J3190" s="19">
        <v>2</v>
      </c>
      <c r="K3190" s="20">
        <f>ROUND(1+(SUMPRODUCT(INDEX(CachTinhDiem!$B$8:$E$11,MATCH($B3190,CachTinhDiem!$A$8:$A$11,0),0),$G3190:$J3190)-1)*9/4,1)</f>
        <v>5.3</v>
      </c>
      <c r="L3190" s="20">
        <f>ROUND(1+(INDEX(CachTinhDiem!$B$15:$E$20,MATCH($C3190,CachTinhDiem!$A$15:$A$20,0),MATCH($B3190,CachTinhDiem!$B$14:$E$14,0))-1)*9/4,1)</f>
        <v>3.3</v>
      </c>
      <c r="M3190" s="19">
        <f t="shared" si="49"/>
        <v>5</v>
      </c>
      <c r="N3190" s="23">
        <f>MAX(0,1-M3190*CachTinhDiem!$B$25)</f>
        <v>0.5</v>
      </c>
      <c r="O3190" s="20">
        <f>ROUND((CachTinhDiem!$B$23*K3190+CachTinhDiem!$B$24*L3190)*N3190,1)</f>
        <v>2.4</v>
      </c>
      <c r="P3190" s="19" t="s">
        <v>3227</v>
      </c>
    </row>
    <row r="3191" spans="1:16" ht="15" customHeight="1" x14ac:dyDescent="0.35">
      <c r="A3191" s="18" t="s">
        <v>2392</v>
      </c>
      <c r="B3191" s="18" t="s">
        <v>3229</v>
      </c>
      <c r="C3191" s="18" t="s">
        <v>103</v>
      </c>
      <c r="D3191" s="19">
        <v>18</v>
      </c>
      <c r="E3191" s="19">
        <v>34</v>
      </c>
      <c r="F3191" s="19">
        <v>23</v>
      </c>
      <c r="G3191" s="19">
        <v>2</v>
      </c>
      <c r="H3191" s="19">
        <v>3</v>
      </c>
      <c r="I3191" s="19">
        <v>2</v>
      </c>
      <c r="J3191" s="19">
        <v>5</v>
      </c>
      <c r="K3191" s="20">
        <f>ROUND(1+(SUMPRODUCT(INDEX(CachTinhDiem!$B$8:$E$11,MATCH($B3191,CachTinhDiem!$A$8:$A$11,0),0),$G3191:$J3191)-1)*9/4,1)</f>
        <v>6</v>
      </c>
      <c r="L3191" s="20">
        <f>ROUND(1+(INDEX(CachTinhDiem!$B$15:$E$20,MATCH($C3191,CachTinhDiem!$A$15:$A$20,0),MATCH($B3191,CachTinhDiem!$B$14:$E$14,0))-1)*9/4,1)</f>
        <v>7.8</v>
      </c>
      <c r="M3191" s="19">
        <f t="shared" si="49"/>
        <v>0</v>
      </c>
      <c r="N3191" s="23">
        <f>MAX(0,1-M3191*CachTinhDiem!$B$25)</f>
        <v>1</v>
      </c>
      <c r="O3191" s="20">
        <f>ROUND((CachTinhDiem!$B$23*K3191+CachTinhDiem!$B$24*L3191)*N3191,1)</f>
        <v>6.5</v>
      </c>
      <c r="P3191" s="19" t="s">
        <v>3227</v>
      </c>
    </row>
    <row r="3192" spans="1:16" ht="15" customHeight="1" x14ac:dyDescent="0.35">
      <c r="A3192" s="18" t="s">
        <v>2843</v>
      </c>
      <c r="B3192" s="18" t="s">
        <v>3226</v>
      </c>
      <c r="C3192" s="18" t="s">
        <v>138</v>
      </c>
      <c r="D3192" s="19">
        <v>5</v>
      </c>
      <c r="E3192" s="19">
        <v>31</v>
      </c>
      <c r="F3192" s="19">
        <v>9</v>
      </c>
      <c r="G3192" s="19">
        <v>4</v>
      </c>
      <c r="H3192" s="19">
        <v>3</v>
      </c>
      <c r="I3192" s="19">
        <v>4</v>
      </c>
      <c r="J3192" s="19">
        <v>2</v>
      </c>
      <c r="K3192" s="20">
        <f>ROUND(1+(SUMPRODUCT(INDEX(CachTinhDiem!$B$8:$E$11,MATCH($B3192,CachTinhDiem!$A$8:$A$11,0),0),$G3192:$J3192)-1)*9/4,1)</f>
        <v>6.2</v>
      </c>
      <c r="L3192" s="20">
        <f>ROUND(1+(INDEX(CachTinhDiem!$B$15:$E$20,MATCH($C3192,CachTinhDiem!$A$15:$A$20,0),MATCH($B3192,CachTinhDiem!$B$14:$E$14,0))-1)*9/4,1)</f>
        <v>7.8</v>
      </c>
      <c r="M3192" s="19">
        <f t="shared" si="49"/>
        <v>0</v>
      </c>
      <c r="N3192" s="23">
        <f>MAX(0,1-M3192*CachTinhDiem!$B$25)</f>
        <v>1</v>
      </c>
      <c r="O3192" s="20">
        <f>ROUND((CachTinhDiem!$B$23*K3192+CachTinhDiem!$B$24*L3192)*N3192,1)</f>
        <v>6.7</v>
      </c>
      <c r="P3192" s="19" t="s">
        <v>3227</v>
      </c>
    </row>
    <row r="3193" spans="1:16" ht="15" customHeight="1" x14ac:dyDescent="0.35">
      <c r="A3193" s="18" t="s">
        <v>2012</v>
      </c>
      <c r="B3193" s="18" t="s">
        <v>3226</v>
      </c>
      <c r="C3193" s="18" t="s">
        <v>115</v>
      </c>
      <c r="D3193" s="19">
        <v>9</v>
      </c>
      <c r="E3193" s="19">
        <v>32</v>
      </c>
      <c r="F3193" s="19">
        <v>13</v>
      </c>
      <c r="G3193" s="19">
        <v>3</v>
      </c>
      <c r="H3193" s="19">
        <v>2</v>
      </c>
      <c r="I3193" s="19">
        <v>4</v>
      </c>
      <c r="J3193" s="19">
        <v>4</v>
      </c>
      <c r="K3193" s="20">
        <f>ROUND(1+(SUMPRODUCT(INDEX(CachTinhDiem!$B$8:$E$11,MATCH($B3193,CachTinhDiem!$A$8:$A$11,0),0),$G3193:$J3193)-1)*9/4,1)</f>
        <v>6.4</v>
      </c>
      <c r="L3193" s="20">
        <f>ROUND(1+(INDEX(CachTinhDiem!$B$15:$E$20,MATCH($C3193,CachTinhDiem!$A$15:$A$20,0),MATCH($B3193,CachTinhDiem!$B$14:$E$14,0))-1)*9/4,1)</f>
        <v>10</v>
      </c>
      <c r="M3193" s="19">
        <f t="shared" si="49"/>
        <v>0</v>
      </c>
      <c r="N3193" s="23">
        <f>MAX(0,1-M3193*CachTinhDiem!$B$25)</f>
        <v>1</v>
      </c>
      <c r="O3193" s="20">
        <f>ROUND((CachTinhDiem!$B$23*K3193+CachTinhDiem!$B$24*L3193)*N3193,1)</f>
        <v>7.5</v>
      </c>
      <c r="P3193" s="19" t="s">
        <v>3227</v>
      </c>
    </row>
    <row r="3194" spans="1:16" ht="15" customHeight="1" x14ac:dyDescent="0.35">
      <c r="A3194" s="18" t="s">
        <v>3188</v>
      </c>
      <c r="B3194" s="18" t="s">
        <v>3226</v>
      </c>
      <c r="C3194" s="18" t="s">
        <v>90</v>
      </c>
      <c r="D3194" s="19">
        <v>23</v>
      </c>
      <c r="E3194" s="19">
        <v>40</v>
      </c>
      <c r="F3194" s="19">
        <v>25</v>
      </c>
      <c r="G3194" s="19">
        <v>1</v>
      </c>
      <c r="H3194" s="19">
        <v>3</v>
      </c>
      <c r="I3194" s="19">
        <v>2</v>
      </c>
      <c r="J3194" s="19">
        <v>2</v>
      </c>
      <c r="K3194" s="20">
        <f>ROUND(1+(SUMPRODUCT(INDEX(CachTinhDiem!$B$8:$E$11,MATCH($B3194,CachTinhDiem!$A$8:$A$11,0),0),$G3194:$J3194)-1)*9/4,1)</f>
        <v>3.9</v>
      </c>
      <c r="L3194" s="20">
        <f>ROUND(1+(INDEX(CachTinhDiem!$B$15:$E$20,MATCH($C3194,CachTinhDiem!$A$15:$A$20,0),MATCH($B3194,CachTinhDiem!$B$14:$E$14,0))-1)*9/4,1)</f>
        <v>7.8</v>
      </c>
      <c r="M3194" s="19">
        <f t="shared" si="49"/>
        <v>0</v>
      </c>
      <c r="N3194" s="23">
        <f>MAX(0,1-M3194*CachTinhDiem!$B$25)</f>
        <v>1</v>
      </c>
      <c r="O3194" s="20">
        <f>ROUND((CachTinhDiem!$B$23*K3194+CachTinhDiem!$B$24*L3194)*N3194,1)</f>
        <v>5.0999999999999996</v>
      </c>
      <c r="P3194" s="19" t="s">
        <v>3227</v>
      </c>
    </row>
    <row r="3195" spans="1:16" ht="15" customHeight="1" x14ac:dyDescent="0.35">
      <c r="A3195" s="18" t="s">
        <v>3116</v>
      </c>
      <c r="B3195" s="18" t="s">
        <v>3228</v>
      </c>
      <c r="C3195" s="18" t="s">
        <v>110</v>
      </c>
      <c r="D3195" s="19">
        <v>24</v>
      </c>
      <c r="E3195" s="19">
        <v>40</v>
      </c>
      <c r="F3195" s="19">
        <v>38</v>
      </c>
      <c r="G3195" s="19">
        <v>1</v>
      </c>
      <c r="H3195" s="19">
        <v>3</v>
      </c>
      <c r="I3195" s="19">
        <v>4</v>
      </c>
      <c r="J3195" s="19">
        <v>3</v>
      </c>
      <c r="K3195" s="20">
        <f>ROUND(1+(SUMPRODUCT(INDEX(CachTinhDiem!$B$8:$E$11,MATCH($B3195,CachTinhDiem!$A$8:$A$11,0),0),$G3195:$J3195)-1)*9/4,1)</f>
        <v>6</v>
      </c>
      <c r="L3195" s="20">
        <f>ROUND(1+(INDEX(CachTinhDiem!$B$15:$E$20,MATCH($C3195,CachTinhDiem!$A$15:$A$20,0),MATCH($B3195,CachTinhDiem!$B$14:$E$14,0))-1)*9/4,1)</f>
        <v>7.8</v>
      </c>
      <c r="M3195" s="19">
        <f t="shared" si="49"/>
        <v>0</v>
      </c>
      <c r="N3195" s="23">
        <f>MAX(0,1-M3195*CachTinhDiem!$B$25)</f>
        <v>1</v>
      </c>
      <c r="O3195" s="20">
        <f>ROUND((CachTinhDiem!$B$23*K3195+CachTinhDiem!$B$24*L3195)*N3195,1)</f>
        <v>6.5</v>
      </c>
      <c r="P3195" s="19" t="s">
        <v>3227</v>
      </c>
    </row>
    <row r="3196" spans="1:16" ht="15" customHeight="1" x14ac:dyDescent="0.35">
      <c r="A3196" s="18" t="s">
        <v>2306</v>
      </c>
      <c r="B3196" s="18" t="s">
        <v>3226</v>
      </c>
      <c r="C3196" s="18" t="s">
        <v>150</v>
      </c>
      <c r="D3196" s="19">
        <v>24</v>
      </c>
      <c r="E3196" s="19">
        <v>40</v>
      </c>
      <c r="F3196" s="19">
        <v>32</v>
      </c>
      <c r="G3196" s="19">
        <v>1</v>
      </c>
      <c r="H3196" s="19">
        <v>5</v>
      </c>
      <c r="I3196" s="19">
        <v>3</v>
      </c>
      <c r="J3196" s="19">
        <v>3</v>
      </c>
      <c r="K3196" s="20">
        <f>ROUND(1+(SUMPRODUCT(INDEX(CachTinhDiem!$B$8:$E$11,MATCH($B3196,CachTinhDiem!$A$8:$A$11,0),0),$G3196:$J3196)-1)*9/4,1)</f>
        <v>6.9</v>
      </c>
      <c r="L3196" s="20">
        <f>ROUND(1+(INDEX(CachTinhDiem!$B$15:$E$20,MATCH($C3196,CachTinhDiem!$A$15:$A$20,0),MATCH($B3196,CachTinhDiem!$B$14:$E$14,0))-1)*9/4,1)</f>
        <v>10</v>
      </c>
      <c r="M3196" s="19">
        <f t="shared" si="49"/>
        <v>0</v>
      </c>
      <c r="N3196" s="23">
        <f>MAX(0,1-M3196*CachTinhDiem!$B$25)</f>
        <v>1</v>
      </c>
      <c r="O3196" s="20">
        <f>ROUND((CachTinhDiem!$B$23*K3196+CachTinhDiem!$B$24*L3196)*N3196,1)</f>
        <v>7.8</v>
      </c>
      <c r="P3196" s="19" t="s">
        <v>3227</v>
      </c>
    </row>
    <row r="3197" spans="1:16" ht="15" customHeight="1" x14ac:dyDescent="0.35">
      <c r="A3197" s="18" t="s">
        <v>2154</v>
      </c>
      <c r="B3197" s="18" t="s">
        <v>3229</v>
      </c>
      <c r="C3197" s="18" t="s">
        <v>150</v>
      </c>
      <c r="D3197" s="19">
        <v>8</v>
      </c>
      <c r="E3197" s="19">
        <v>25</v>
      </c>
      <c r="F3197" s="19">
        <v>30</v>
      </c>
      <c r="G3197" s="19">
        <v>4</v>
      </c>
      <c r="H3197" s="19">
        <v>1</v>
      </c>
      <c r="I3197" s="19">
        <v>2</v>
      </c>
      <c r="J3197" s="19">
        <v>2</v>
      </c>
      <c r="K3197" s="20">
        <f>ROUND(1+(SUMPRODUCT(INDEX(CachTinhDiem!$B$8:$E$11,MATCH($B3197,CachTinhDiem!$A$8:$A$11,0),0),$G3197:$J3197)-1)*9/4,1)</f>
        <v>3</v>
      </c>
      <c r="L3197" s="20">
        <f>ROUND(1+(INDEX(CachTinhDiem!$B$15:$E$20,MATCH($C3197,CachTinhDiem!$A$15:$A$20,0),MATCH($B3197,CachTinhDiem!$B$14:$E$14,0))-1)*9/4,1)</f>
        <v>7.8</v>
      </c>
      <c r="M3197" s="19">
        <f t="shared" si="49"/>
        <v>5</v>
      </c>
      <c r="N3197" s="23">
        <f>MAX(0,1-M3197*CachTinhDiem!$B$25)</f>
        <v>0.5</v>
      </c>
      <c r="O3197" s="20">
        <f>ROUND((CachTinhDiem!$B$23*K3197+CachTinhDiem!$B$24*L3197)*N3197,1)</f>
        <v>2.2000000000000002</v>
      </c>
      <c r="P3197" s="19" t="s">
        <v>3225</v>
      </c>
    </row>
    <row r="3198" spans="1:16" ht="15" customHeight="1" x14ac:dyDescent="0.35">
      <c r="A3198" s="18" t="s">
        <v>2815</v>
      </c>
      <c r="B3198" s="18" t="s">
        <v>3229</v>
      </c>
      <c r="C3198" s="18" t="s">
        <v>103</v>
      </c>
      <c r="D3198" s="19">
        <v>18</v>
      </c>
      <c r="E3198" s="19">
        <v>38</v>
      </c>
      <c r="F3198" s="19">
        <v>22</v>
      </c>
      <c r="G3198" s="19">
        <v>2</v>
      </c>
      <c r="H3198" s="19">
        <v>4</v>
      </c>
      <c r="I3198" s="19">
        <v>1</v>
      </c>
      <c r="J3198" s="19">
        <v>5</v>
      </c>
      <c r="K3198" s="20">
        <f>ROUND(1+(SUMPRODUCT(INDEX(CachTinhDiem!$B$8:$E$11,MATCH($B3198,CachTinhDiem!$A$8:$A$11,0),0),$G3198:$J3198)-1)*9/4,1)</f>
        <v>6</v>
      </c>
      <c r="L3198" s="20">
        <f>ROUND(1+(INDEX(CachTinhDiem!$B$15:$E$20,MATCH($C3198,CachTinhDiem!$A$15:$A$20,0),MATCH($B3198,CachTinhDiem!$B$14:$E$14,0))-1)*9/4,1)</f>
        <v>7.8</v>
      </c>
      <c r="M3198" s="19">
        <f t="shared" si="49"/>
        <v>0</v>
      </c>
      <c r="N3198" s="23">
        <f>MAX(0,1-M3198*CachTinhDiem!$B$25)</f>
        <v>1</v>
      </c>
      <c r="O3198" s="20">
        <f>ROUND((CachTinhDiem!$B$23*K3198+CachTinhDiem!$B$24*L3198)*N3198,1)</f>
        <v>6.5</v>
      </c>
      <c r="P3198" s="19" t="s">
        <v>3227</v>
      </c>
    </row>
    <row r="3199" spans="1:16" ht="15" customHeight="1" x14ac:dyDescent="0.35">
      <c r="A3199" s="18" t="s">
        <v>1389</v>
      </c>
      <c r="B3199" s="18" t="s">
        <v>3224</v>
      </c>
      <c r="C3199" s="18" t="s">
        <v>115</v>
      </c>
      <c r="D3199" s="19">
        <v>10</v>
      </c>
      <c r="E3199" s="19">
        <v>26</v>
      </c>
      <c r="F3199" s="19">
        <v>8</v>
      </c>
      <c r="G3199" s="19">
        <v>3</v>
      </c>
      <c r="H3199" s="19">
        <v>3</v>
      </c>
      <c r="I3199" s="19">
        <v>3</v>
      </c>
      <c r="J3199" s="19">
        <v>2</v>
      </c>
      <c r="K3199" s="20">
        <f>ROUND(1+(SUMPRODUCT(INDEX(CachTinhDiem!$B$8:$E$11,MATCH($B3199,CachTinhDiem!$A$8:$A$11,0),0),$G3199:$J3199)-1)*9/4,1)</f>
        <v>5.3</v>
      </c>
      <c r="L3199" s="20">
        <f>ROUND(1+(INDEX(CachTinhDiem!$B$15:$E$20,MATCH($C3199,CachTinhDiem!$A$15:$A$20,0),MATCH($B3199,CachTinhDiem!$B$14:$E$14,0))-1)*9/4,1)</f>
        <v>7.8</v>
      </c>
      <c r="M3199" s="19">
        <f t="shared" si="49"/>
        <v>2</v>
      </c>
      <c r="N3199" s="23">
        <f>MAX(0,1-M3199*CachTinhDiem!$B$25)</f>
        <v>0.8</v>
      </c>
      <c r="O3199" s="20">
        <f>ROUND((CachTinhDiem!$B$23*K3199+CachTinhDiem!$B$24*L3199)*N3199,1)</f>
        <v>4.8</v>
      </c>
      <c r="P3199" s="19" t="s">
        <v>3227</v>
      </c>
    </row>
    <row r="3200" spans="1:16" ht="15" customHeight="1" x14ac:dyDescent="0.35">
      <c r="A3200" s="18" t="s">
        <v>3210</v>
      </c>
      <c r="B3200" s="18" t="s">
        <v>3228</v>
      </c>
      <c r="C3200" s="18" t="s">
        <v>90</v>
      </c>
      <c r="D3200" s="19">
        <v>23</v>
      </c>
      <c r="E3200" s="19">
        <v>40</v>
      </c>
      <c r="F3200" s="19">
        <v>33</v>
      </c>
      <c r="G3200" s="19">
        <v>1</v>
      </c>
      <c r="H3200" s="19">
        <v>3</v>
      </c>
      <c r="I3200" s="19">
        <v>3</v>
      </c>
      <c r="J3200" s="19">
        <v>3</v>
      </c>
      <c r="K3200" s="20">
        <f>ROUND(1+(SUMPRODUCT(INDEX(CachTinhDiem!$B$8:$E$11,MATCH($B3200,CachTinhDiem!$A$8:$A$11,0),0),$G3200:$J3200)-1)*9/4,1)</f>
        <v>5.5</v>
      </c>
      <c r="L3200" s="20">
        <f>ROUND(1+(INDEX(CachTinhDiem!$B$15:$E$20,MATCH($C3200,CachTinhDiem!$A$15:$A$20,0),MATCH($B3200,CachTinhDiem!$B$14:$E$14,0))-1)*9/4,1)</f>
        <v>3.3</v>
      </c>
      <c r="M3200" s="19">
        <f t="shared" si="49"/>
        <v>0</v>
      </c>
      <c r="N3200" s="23">
        <f>MAX(0,1-M3200*CachTinhDiem!$B$25)</f>
        <v>1</v>
      </c>
      <c r="O3200" s="20">
        <f>ROUND((CachTinhDiem!$B$23*K3200+CachTinhDiem!$B$24*L3200)*N3200,1)</f>
        <v>4.8</v>
      </c>
      <c r="P3200" s="19" t="s">
        <v>3227</v>
      </c>
    </row>
    <row r="3201" spans="1:16" ht="15" customHeight="1" x14ac:dyDescent="0.35">
      <c r="A3201" s="18" t="s">
        <v>2476</v>
      </c>
      <c r="B3201" s="18" t="s">
        <v>3229</v>
      </c>
      <c r="C3201" s="18" t="s">
        <v>103</v>
      </c>
      <c r="D3201" s="19">
        <v>5</v>
      </c>
      <c r="E3201" s="19">
        <v>13</v>
      </c>
      <c r="F3201" s="19">
        <v>29</v>
      </c>
      <c r="G3201" s="19">
        <v>4</v>
      </c>
      <c r="H3201" s="19">
        <v>1</v>
      </c>
      <c r="I3201" s="19">
        <v>2</v>
      </c>
      <c r="J3201" s="19">
        <v>4</v>
      </c>
      <c r="K3201" s="20">
        <f>ROUND(1+(SUMPRODUCT(INDEX(CachTinhDiem!$B$8:$E$11,MATCH($B3201,CachTinhDiem!$A$8:$A$11,0),0),$G3201:$J3201)-1)*9/4,1)</f>
        <v>4.4000000000000004</v>
      </c>
      <c r="L3201" s="20">
        <f>ROUND(1+(INDEX(CachTinhDiem!$B$15:$E$20,MATCH($C3201,CachTinhDiem!$A$15:$A$20,0),MATCH($B3201,CachTinhDiem!$B$14:$E$14,0))-1)*9/4,1)</f>
        <v>7.8</v>
      </c>
      <c r="M3201" s="19">
        <f t="shared" si="49"/>
        <v>16</v>
      </c>
      <c r="N3201" s="23">
        <f>MAX(0,1-M3201*CachTinhDiem!$B$25)</f>
        <v>0</v>
      </c>
      <c r="O3201" s="20">
        <f>ROUND((CachTinhDiem!$B$23*K3201+CachTinhDiem!$B$24*L3201)*N3201,1)</f>
        <v>0</v>
      </c>
      <c r="P3201" s="19" t="s">
        <v>3225</v>
      </c>
    </row>
    <row r="3202" spans="1:16" ht="15" customHeight="1" x14ac:dyDescent="0.35">
      <c r="A3202" s="18" t="s">
        <v>2728</v>
      </c>
      <c r="B3202" s="18" t="s">
        <v>3224</v>
      </c>
      <c r="C3202" s="18" t="s">
        <v>138</v>
      </c>
      <c r="D3202" s="19">
        <v>8</v>
      </c>
      <c r="E3202" s="19">
        <v>40</v>
      </c>
      <c r="F3202" s="19">
        <v>38</v>
      </c>
      <c r="G3202" s="19">
        <v>3</v>
      </c>
      <c r="H3202" s="19">
        <v>5</v>
      </c>
      <c r="I3202" s="19">
        <v>5</v>
      </c>
      <c r="J3202" s="19">
        <v>2</v>
      </c>
      <c r="K3202" s="20">
        <f>ROUND(1+(SUMPRODUCT(INDEX(CachTinhDiem!$B$8:$E$11,MATCH($B3202,CachTinhDiem!$A$8:$A$11,0),0),$G3202:$J3202)-1)*9/4,1)</f>
        <v>8.4</v>
      </c>
      <c r="L3202" s="20">
        <f>ROUND(1+(INDEX(CachTinhDiem!$B$15:$E$20,MATCH($C3202,CachTinhDiem!$A$15:$A$20,0),MATCH($B3202,CachTinhDiem!$B$14:$E$14,0))-1)*9/4,1)</f>
        <v>10</v>
      </c>
      <c r="M3202" s="19">
        <f t="shared" ref="M3202:M3265" si="50">MAX(0,$D3202-$F3202,$F3202-$E3202)</f>
        <v>0</v>
      </c>
      <c r="N3202" s="23">
        <f>MAX(0,1-M3202*CachTinhDiem!$B$25)</f>
        <v>1</v>
      </c>
      <c r="O3202" s="20">
        <f>ROUND((CachTinhDiem!$B$23*K3202+CachTinhDiem!$B$24*L3202)*N3202,1)</f>
        <v>8.9</v>
      </c>
      <c r="P3202" s="19" t="s">
        <v>3227</v>
      </c>
    </row>
    <row r="3203" spans="1:16" ht="15" customHeight="1" x14ac:dyDescent="0.35">
      <c r="A3203" s="18" t="s">
        <v>2028</v>
      </c>
      <c r="B3203" s="18" t="s">
        <v>3224</v>
      </c>
      <c r="C3203" s="18" t="s">
        <v>115</v>
      </c>
      <c r="D3203" s="19">
        <v>9</v>
      </c>
      <c r="E3203" s="19">
        <v>23</v>
      </c>
      <c r="F3203" s="19">
        <v>30</v>
      </c>
      <c r="G3203" s="19">
        <v>3</v>
      </c>
      <c r="H3203" s="19">
        <v>3</v>
      </c>
      <c r="I3203" s="19">
        <v>2</v>
      </c>
      <c r="J3203" s="19">
        <v>2</v>
      </c>
      <c r="K3203" s="20">
        <f>ROUND(1+(SUMPRODUCT(INDEX(CachTinhDiem!$B$8:$E$11,MATCH($B3203,CachTinhDiem!$A$8:$A$11,0),0),$G3203:$J3203)-1)*9/4,1)</f>
        <v>4.2</v>
      </c>
      <c r="L3203" s="20">
        <f>ROUND(1+(INDEX(CachTinhDiem!$B$15:$E$20,MATCH($C3203,CachTinhDiem!$A$15:$A$20,0),MATCH($B3203,CachTinhDiem!$B$14:$E$14,0))-1)*9/4,1)</f>
        <v>7.8</v>
      </c>
      <c r="M3203" s="19">
        <f t="shared" si="50"/>
        <v>7</v>
      </c>
      <c r="N3203" s="23">
        <f>MAX(0,1-M3203*CachTinhDiem!$B$25)</f>
        <v>0.29999999999999993</v>
      </c>
      <c r="O3203" s="20">
        <f>ROUND((CachTinhDiem!$B$23*K3203+CachTinhDiem!$B$24*L3203)*N3203,1)</f>
        <v>1.6</v>
      </c>
      <c r="P3203" s="19" t="s">
        <v>3225</v>
      </c>
    </row>
    <row r="3204" spans="1:16" ht="15" customHeight="1" x14ac:dyDescent="0.35">
      <c r="A3204" s="18" t="s">
        <v>495</v>
      </c>
      <c r="B3204" s="18" t="s">
        <v>3229</v>
      </c>
      <c r="C3204" s="18" t="s">
        <v>115</v>
      </c>
      <c r="D3204" s="19">
        <v>19</v>
      </c>
      <c r="E3204" s="19">
        <v>38</v>
      </c>
      <c r="F3204" s="19">
        <v>26</v>
      </c>
      <c r="G3204" s="19">
        <v>2</v>
      </c>
      <c r="H3204" s="19">
        <v>5</v>
      </c>
      <c r="I3204" s="19">
        <v>3</v>
      </c>
      <c r="J3204" s="19">
        <v>4</v>
      </c>
      <c r="K3204" s="20">
        <f>ROUND(1+(SUMPRODUCT(INDEX(CachTinhDiem!$B$8:$E$11,MATCH($B3204,CachTinhDiem!$A$8:$A$11,0),0),$G3204:$J3204)-1)*9/4,1)</f>
        <v>7.3</v>
      </c>
      <c r="L3204" s="20">
        <f>ROUND(1+(INDEX(CachTinhDiem!$B$15:$E$20,MATCH($C3204,CachTinhDiem!$A$15:$A$20,0),MATCH($B3204,CachTinhDiem!$B$14:$E$14,0))-1)*9/4,1)</f>
        <v>10</v>
      </c>
      <c r="M3204" s="19">
        <f t="shared" si="50"/>
        <v>0</v>
      </c>
      <c r="N3204" s="23">
        <f>MAX(0,1-M3204*CachTinhDiem!$B$25)</f>
        <v>1</v>
      </c>
      <c r="O3204" s="20">
        <f>ROUND((CachTinhDiem!$B$23*K3204+CachTinhDiem!$B$24*L3204)*N3204,1)</f>
        <v>8.1</v>
      </c>
      <c r="P3204" s="19" t="s">
        <v>3225</v>
      </c>
    </row>
    <row r="3205" spans="1:16" ht="15" customHeight="1" x14ac:dyDescent="0.35">
      <c r="A3205" s="18" t="s">
        <v>1699</v>
      </c>
      <c r="B3205" s="18" t="s">
        <v>3228</v>
      </c>
      <c r="C3205" s="18" t="s">
        <v>115</v>
      </c>
      <c r="D3205" s="19">
        <v>26</v>
      </c>
      <c r="E3205" s="19">
        <v>39</v>
      </c>
      <c r="F3205" s="19">
        <v>40</v>
      </c>
      <c r="G3205" s="19">
        <v>1</v>
      </c>
      <c r="H3205" s="19">
        <v>5</v>
      </c>
      <c r="I3205" s="19">
        <v>4</v>
      </c>
      <c r="J3205" s="19">
        <v>1</v>
      </c>
      <c r="K3205" s="20">
        <f>ROUND(1+(SUMPRODUCT(INDEX(CachTinhDiem!$B$8:$E$11,MATCH($B3205,CachTinhDiem!$A$8:$A$11,0),0),$G3205:$J3205)-1)*9/4,1)</f>
        <v>4.2</v>
      </c>
      <c r="L3205" s="20">
        <f>ROUND(1+(INDEX(CachTinhDiem!$B$15:$E$20,MATCH($C3205,CachTinhDiem!$A$15:$A$20,0),MATCH($B3205,CachTinhDiem!$B$14:$E$14,0))-1)*9/4,1)</f>
        <v>5.5</v>
      </c>
      <c r="M3205" s="19">
        <f t="shared" si="50"/>
        <v>1</v>
      </c>
      <c r="N3205" s="23">
        <f>MAX(0,1-M3205*CachTinhDiem!$B$25)</f>
        <v>0.9</v>
      </c>
      <c r="O3205" s="20">
        <f>ROUND((CachTinhDiem!$B$23*K3205+CachTinhDiem!$B$24*L3205)*N3205,1)</f>
        <v>4.0999999999999996</v>
      </c>
      <c r="P3205" s="19" t="s">
        <v>3227</v>
      </c>
    </row>
    <row r="3206" spans="1:16" ht="15" customHeight="1" x14ac:dyDescent="0.35">
      <c r="A3206" s="18" t="s">
        <v>1167</v>
      </c>
      <c r="B3206" s="18" t="s">
        <v>3229</v>
      </c>
      <c r="C3206" s="18" t="s">
        <v>150</v>
      </c>
      <c r="D3206" s="19">
        <v>5</v>
      </c>
      <c r="E3206" s="19">
        <v>20</v>
      </c>
      <c r="F3206" s="19">
        <v>31</v>
      </c>
      <c r="G3206" s="19">
        <v>4</v>
      </c>
      <c r="H3206" s="19">
        <v>1</v>
      </c>
      <c r="I3206" s="19">
        <v>2</v>
      </c>
      <c r="J3206" s="19">
        <v>3</v>
      </c>
      <c r="K3206" s="20">
        <f>ROUND(1+(SUMPRODUCT(INDEX(CachTinhDiem!$B$8:$E$11,MATCH($B3206,CachTinhDiem!$A$8:$A$11,0),0),$G3206:$J3206)-1)*9/4,1)</f>
        <v>3.7</v>
      </c>
      <c r="L3206" s="20">
        <f>ROUND(1+(INDEX(CachTinhDiem!$B$15:$E$20,MATCH($C3206,CachTinhDiem!$A$15:$A$20,0),MATCH($B3206,CachTinhDiem!$B$14:$E$14,0))-1)*9/4,1)</f>
        <v>7.8</v>
      </c>
      <c r="M3206" s="19">
        <f t="shared" si="50"/>
        <v>11</v>
      </c>
      <c r="N3206" s="23">
        <f>MAX(0,1-M3206*CachTinhDiem!$B$25)</f>
        <v>0</v>
      </c>
      <c r="O3206" s="20">
        <f>ROUND((CachTinhDiem!$B$23*K3206+CachTinhDiem!$B$24*L3206)*N3206,1)</f>
        <v>0</v>
      </c>
      <c r="P3206" s="19" t="s">
        <v>3227</v>
      </c>
    </row>
    <row r="3207" spans="1:16" ht="15" customHeight="1" x14ac:dyDescent="0.35">
      <c r="A3207" s="18" t="s">
        <v>428</v>
      </c>
      <c r="B3207" s="18" t="s">
        <v>3228</v>
      </c>
      <c r="C3207" s="18" t="s">
        <v>110</v>
      </c>
      <c r="D3207" s="19">
        <v>19</v>
      </c>
      <c r="E3207" s="19">
        <v>35</v>
      </c>
      <c r="F3207" s="19">
        <v>32</v>
      </c>
      <c r="G3207" s="19">
        <v>2</v>
      </c>
      <c r="H3207" s="19">
        <v>5</v>
      </c>
      <c r="I3207" s="19">
        <v>2</v>
      </c>
      <c r="J3207" s="19">
        <v>4</v>
      </c>
      <c r="K3207" s="20">
        <f>ROUND(1+(SUMPRODUCT(INDEX(CachTinhDiem!$B$8:$E$11,MATCH($B3207,CachTinhDiem!$A$8:$A$11,0),0),$G3207:$J3207)-1)*9/4,1)</f>
        <v>7.3</v>
      </c>
      <c r="L3207" s="20">
        <f>ROUND(1+(INDEX(CachTinhDiem!$B$15:$E$20,MATCH($C3207,CachTinhDiem!$A$15:$A$20,0),MATCH($B3207,CachTinhDiem!$B$14:$E$14,0))-1)*9/4,1)</f>
        <v>7.8</v>
      </c>
      <c r="M3207" s="19">
        <f t="shared" si="50"/>
        <v>0</v>
      </c>
      <c r="N3207" s="23">
        <f>MAX(0,1-M3207*CachTinhDiem!$B$25)</f>
        <v>1</v>
      </c>
      <c r="O3207" s="20">
        <f>ROUND((CachTinhDiem!$B$23*K3207+CachTinhDiem!$B$24*L3207)*N3207,1)</f>
        <v>7.5</v>
      </c>
      <c r="P3207" s="19" t="s">
        <v>3227</v>
      </c>
    </row>
    <row r="3208" spans="1:16" ht="15" customHeight="1" x14ac:dyDescent="0.35">
      <c r="A3208" s="18" t="s">
        <v>1577</v>
      </c>
      <c r="B3208" s="18" t="s">
        <v>3224</v>
      </c>
      <c r="C3208" s="18" t="s">
        <v>115</v>
      </c>
      <c r="D3208" s="19">
        <v>8</v>
      </c>
      <c r="E3208" s="19">
        <v>21</v>
      </c>
      <c r="F3208" s="19">
        <v>40</v>
      </c>
      <c r="G3208" s="19">
        <v>4</v>
      </c>
      <c r="H3208" s="19">
        <v>3</v>
      </c>
      <c r="I3208" s="19">
        <v>4</v>
      </c>
      <c r="J3208" s="19">
        <v>2</v>
      </c>
      <c r="K3208" s="20">
        <f>ROUND(1+(SUMPRODUCT(INDEX(CachTinhDiem!$B$8:$E$11,MATCH($B3208,CachTinhDiem!$A$8:$A$11,0),0),$G3208:$J3208)-1)*9/4,1)</f>
        <v>6.9</v>
      </c>
      <c r="L3208" s="20">
        <f>ROUND(1+(INDEX(CachTinhDiem!$B$15:$E$20,MATCH($C3208,CachTinhDiem!$A$15:$A$20,0),MATCH($B3208,CachTinhDiem!$B$14:$E$14,0))-1)*9/4,1)</f>
        <v>7.8</v>
      </c>
      <c r="M3208" s="19">
        <f t="shared" si="50"/>
        <v>19</v>
      </c>
      <c r="N3208" s="23">
        <f>MAX(0,1-M3208*CachTinhDiem!$B$25)</f>
        <v>0</v>
      </c>
      <c r="O3208" s="20">
        <f>ROUND((CachTinhDiem!$B$23*K3208+CachTinhDiem!$B$24*L3208)*N3208,1)</f>
        <v>0</v>
      </c>
      <c r="P3208" s="19" t="s">
        <v>3227</v>
      </c>
    </row>
    <row r="3209" spans="1:16" ht="15" customHeight="1" x14ac:dyDescent="0.35">
      <c r="A3209" s="18" t="s">
        <v>356</v>
      </c>
      <c r="B3209" s="18" t="s">
        <v>3229</v>
      </c>
      <c r="C3209" s="18" t="s">
        <v>115</v>
      </c>
      <c r="D3209" s="19">
        <v>18</v>
      </c>
      <c r="E3209" s="19">
        <v>33</v>
      </c>
      <c r="F3209" s="19">
        <v>16</v>
      </c>
      <c r="G3209" s="19">
        <v>2</v>
      </c>
      <c r="H3209" s="19">
        <v>4</v>
      </c>
      <c r="I3209" s="19">
        <v>3</v>
      </c>
      <c r="J3209" s="19">
        <v>3</v>
      </c>
      <c r="K3209" s="20">
        <f>ROUND(1+(SUMPRODUCT(INDEX(CachTinhDiem!$B$8:$E$11,MATCH($B3209,CachTinhDiem!$A$8:$A$11,0),0),$G3209:$J3209)-1)*9/4,1)</f>
        <v>6</v>
      </c>
      <c r="L3209" s="20">
        <f>ROUND(1+(INDEX(CachTinhDiem!$B$15:$E$20,MATCH($C3209,CachTinhDiem!$A$15:$A$20,0),MATCH($B3209,CachTinhDiem!$B$14:$E$14,0))-1)*9/4,1)</f>
        <v>10</v>
      </c>
      <c r="M3209" s="19">
        <f t="shared" si="50"/>
        <v>2</v>
      </c>
      <c r="N3209" s="23">
        <f>MAX(0,1-M3209*CachTinhDiem!$B$25)</f>
        <v>0.8</v>
      </c>
      <c r="O3209" s="20">
        <f>ROUND((CachTinhDiem!$B$23*K3209+CachTinhDiem!$B$24*L3209)*N3209,1)</f>
        <v>5.8</v>
      </c>
      <c r="P3209" s="19" t="s">
        <v>3227</v>
      </c>
    </row>
    <row r="3210" spans="1:16" ht="15" customHeight="1" x14ac:dyDescent="0.35">
      <c r="A3210" s="18" t="s">
        <v>129</v>
      </c>
      <c r="B3210" s="18" t="s">
        <v>3226</v>
      </c>
      <c r="C3210" s="18" t="s">
        <v>115</v>
      </c>
      <c r="D3210" s="19">
        <v>23</v>
      </c>
      <c r="E3210" s="19">
        <v>40</v>
      </c>
      <c r="F3210" s="19">
        <v>32</v>
      </c>
      <c r="G3210" s="19">
        <v>2</v>
      </c>
      <c r="H3210" s="19">
        <v>5</v>
      </c>
      <c r="I3210" s="19">
        <v>2</v>
      </c>
      <c r="J3210" s="19">
        <v>4</v>
      </c>
      <c r="K3210" s="20">
        <f>ROUND(1+(SUMPRODUCT(INDEX(CachTinhDiem!$B$8:$E$11,MATCH($B3210,CachTinhDiem!$A$8:$A$11,0),0),$G3210:$J3210)-1)*9/4,1)</f>
        <v>6.2</v>
      </c>
      <c r="L3210" s="20">
        <f>ROUND(1+(INDEX(CachTinhDiem!$B$15:$E$20,MATCH($C3210,CachTinhDiem!$A$15:$A$20,0),MATCH($B3210,CachTinhDiem!$B$14:$E$14,0))-1)*9/4,1)</f>
        <v>10</v>
      </c>
      <c r="M3210" s="19">
        <f t="shared" si="50"/>
        <v>0</v>
      </c>
      <c r="N3210" s="23">
        <f>MAX(0,1-M3210*CachTinhDiem!$B$25)</f>
        <v>1</v>
      </c>
      <c r="O3210" s="20">
        <f>ROUND((CachTinhDiem!$B$23*K3210+CachTinhDiem!$B$24*L3210)*N3210,1)</f>
        <v>7.3</v>
      </c>
      <c r="P3210" s="19" t="s">
        <v>3225</v>
      </c>
    </row>
    <row r="3211" spans="1:16" ht="15" customHeight="1" x14ac:dyDescent="0.35">
      <c r="A3211" s="18" t="s">
        <v>1327</v>
      </c>
      <c r="B3211" s="18" t="s">
        <v>3229</v>
      </c>
      <c r="C3211" s="18" t="s">
        <v>90</v>
      </c>
      <c r="D3211" s="19">
        <v>5</v>
      </c>
      <c r="E3211" s="19">
        <v>19</v>
      </c>
      <c r="F3211" s="19">
        <v>25</v>
      </c>
      <c r="G3211" s="19">
        <v>4</v>
      </c>
      <c r="H3211" s="19">
        <v>1</v>
      </c>
      <c r="I3211" s="19">
        <v>2</v>
      </c>
      <c r="J3211" s="19">
        <v>2</v>
      </c>
      <c r="K3211" s="20">
        <f>ROUND(1+(SUMPRODUCT(INDEX(CachTinhDiem!$B$8:$E$11,MATCH($B3211,CachTinhDiem!$A$8:$A$11,0),0),$G3211:$J3211)-1)*9/4,1)</f>
        <v>3</v>
      </c>
      <c r="L3211" s="20">
        <f>ROUND(1+(INDEX(CachTinhDiem!$B$15:$E$20,MATCH($C3211,CachTinhDiem!$A$15:$A$20,0),MATCH($B3211,CachTinhDiem!$B$14:$E$14,0))-1)*9/4,1)</f>
        <v>7.8</v>
      </c>
      <c r="M3211" s="19">
        <f t="shared" si="50"/>
        <v>6</v>
      </c>
      <c r="N3211" s="23">
        <f>MAX(0,1-M3211*CachTinhDiem!$B$25)</f>
        <v>0.39999999999999991</v>
      </c>
      <c r="O3211" s="20">
        <f>ROUND((CachTinhDiem!$B$23*K3211+CachTinhDiem!$B$24*L3211)*N3211,1)</f>
        <v>1.8</v>
      </c>
      <c r="P3211" s="19" t="s">
        <v>3227</v>
      </c>
    </row>
    <row r="3212" spans="1:16" ht="15" customHeight="1" x14ac:dyDescent="0.35">
      <c r="A3212" s="18" t="s">
        <v>1535</v>
      </c>
      <c r="B3212" s="18" t="s">
        <v>3229</v>
      </c>
      <c r="C3212" s="18" t="s">
        <v>90</v>
      </c>
      <c r="D3212" s="19">
        <v>15</v>
      </c>
      <c r="E3212" s="19">
        <v>35</v>
      </c>
      <c r="F3212" s="19">
        <v>40</v>
      </c>
      <c r="G3212" s="19">
        <v>2</v>
      </c>
      <c r="H3212" s="19">
        <v>2</v>
      </c>
      <c r="I3212" s="19">
        <v>2</v>
      </c>
      <c r="J3212" s="19">
        <v>3</v>
      </c>
      <c r="K3212" s="20">
        <f>ROUND(1+(SUMPRODUCT(INDEX(CachTinhDiem!$B$8:$E$11,MATCH($B3212,CachTinhDiem!$A$8:$A$11,0),0),$G3212:$J3212)-1)*9/4,1)</f>
        <v>3.9</v>
      </c>
      <c r="L3212" s="20">
        <f>ROUND(1+(INDEX(CachTinhDiem!$B$15:$E$20,MATCH($C3212,CachTinhDiem!$A$15:$A$20,0),MATCH($B3212,CachTinhDiem!$B$14:$E$14,0))-1)*9/4,1)</f>
        <v>7.8</v>
      </c>
      <c r="M3212" s="19">
        <f t="shared" si="50"/>
        <v>5</v>
      </c>
      <c r="N3212" s="23">
        <f>MAX(0,1-M3212*CachTinhDiem!$B$25)</f>
        <v>0.5</v>
      </c>
      <c r="O3212" s="20">
        <f>ROUND((CachTinhDiem!$B$23*K3212+CachTinhDiem!$B$24*L3212)*N3212,1)</f>
        <v>2.5</v>
      </c>
      <c r="P3212" s="19" t="s">
        <v>3227</v>
      </c>
    </row>
    <row r="3213" spans="1:16" ht="15" customHeight="1" x14ac:dyDescent="0.35">
      <c r="A3213" s="18" t="s">
        <v>1006</v>
      </c>
      <c r="B3213" s="18" t="s">
        <v>3226</v>
      </c>
      <c r="C3213" s="18" t="s">
        <v>115</v>
      </c>
      <c r="D3213" s="19">
        <v>5</v>
      </c>
      <c r="E3213" s="19">
        <v>13</v>
      </c>
      <c r="F3213" s="19">
        <v>30</v>
      </c>
      <c r="G3213" s="19">
        <v>4</v>
      </c>
      <c r="H3213" s="19">
        <v>1</v>
      </c>
      <c r="I3213" s="19">
        <v>3</v>
      </c>
      <c r="J3213" s="19">
        <v>3</v>
      </c>
      <c r="K3213" s="20">
        <f>ROUND(1+(SUMPRODUCT(INDEX(CachTinhDiem!$B$8:$E$11,MATCH($B3213,CachTinhDiem!$A$8:$A$11,0),0),$G3213:$J3213)-1)*9/4,1)</f>
        <v>4.2</v>
      </c>
      <c r="L3213" s="20">
        <f>ROUND(1+(INDEX(CachTinhDiem!$B$15:$E$20,MATCH($C3213,CachTinhDiem!$A$15:$A$20,0),MATCH($B3213,CachTinhDiem!$B$14:$E$14,0))-1)*9/4,1)</f>
        <v>10</v>
      </c>
      <c r="M3213" s="19">
        <f t="shared" si="50"/>
        <v>17</v>
      </c>
      <c r="N3213" s="23">
        <f>MAX(0,1-M3213*CachTinhDiem!$B$25)</f>
        <v>0</v>
      </c>
      <c r="O3213" s="20">
        <f>ROUND((CachTinhDiem!$B$23*K3213+CachTinhDiem!$B$24*L3213)*N3213,1)</f>
        <v>0</v>
      </c>
      <c r="P3213" s="19" t="s">
        <v>3227</v>
      </c>
    </row>
    <row r="3214" spans="1:16" ht="15" customHeight="1" x14ac:dyDescent="0.35">
      <c r="A3214" s="18" t="s">
        <v>1840</v>
      </c>
      <c r="B3214" s="18" t="s">
        <v>3229</v>
      </c>
      <c r="C3214" s="18" t="s">
        <v>103</v>
      </c>
      <c r="D3214" s="19">
        <v>12</v>
      </c>
      <c r="E3214" s="19">
        <v>31</v>
      </c>
      <c r="F3214" s="19">
        <v>20</v>
      </c>
      <c r="G3214" s="19">
        <v>3</v>
      </c>
      <c r="H3214" s="19">
        <v>3</v>
      </c>
      <c r="I3214" s="19">
        <v>3</v>
      </c>
      <c r="J3214" s="19">
        <v>4</v>
      </c>
      <c r="K3214" s="20">
        <f>ROUND(1+(SUMPRODUCT(INDEX(CachTinhDiem!$B$8:$E$11,MATCH($B3214,CachTinhDiem!$A$8:$A$11,0),0),$G3214:$J3214)-1)*9/4,1)</f>
        <v>6.2</v>
      </c>
      <c r="L3214" s="20">
        <f>ROUND(1+(INDEX(CachTinhDiem!$B$15:$E$20,MATCH($C3214,CachTinhDiem!$A$15:$A$20,0),MATCH($B3214,CachTinhDiem!$B$14:$E$14,0))-1)*9/4,1)</f>
        <v>7.8</v>
      </c>
      <c r="M3214" s="19">
        <f t="shared" si="50"/>
        <v>0</v>
      </c>
      <c r="N3214" s="23">
        <f>MAX(0,1-M3214*CachTinhDiem!$B$25)</f>
        <v>1</v>
      </c>
      <c r="O3214" s="20">
        <f>ROUND((CachTinhDiem!$B$23*K3214+CachTinhDiem!$B$24*L3214)*N3214,1)</f>
        <v>6.7</v>
      </c>
      <c r="P3214" s="19" t="s">
        <v>3227</v>
      </c>
    </row>
    <row r="3215" spans="1:16" ht="15" customHeight="1" x14ac:dyDescent="0.35">
      <c r="A3215" s="18" t="s">
        <v>1327</v>
      </c>
      <c r="B3215" s="18" t="s">
        <v>3224</v>
      </c>
      <c r="C3215" s="18" t="s">
        <v>90</v>
      </c>
      <c r="D3215" s="19">
        <v>5</v>
      </c>
      <c r="E3215" s="19">
        <v>19</v>
      </c>
      <c r="F3215" s="19">
        <v>8</v>
      </c>
      <c r="G3215" s="19">
        <v>4</v>
      </c>
      <c r="H3215" s="19">
        <v>1</v>
      </c>
      <c r="I3215" s="19">
        <v>2</v>
      </c>
      <c r="J3215" s="19">
        <v>2</v>
      </c>
      <c r="K3215" s="20">
        <f>ROUND(1+(SUMPRODUCT(INDEX(CachTinhDiem!$B$8:$E$11,MATCH($B3215,CachTinhDiem!$A$8:$A$11,0),0),$G3215:$J3215)-1)*9/4,1)</f>
        <v>3.7</v>
      </c>
      <c r="L3215" s="20">
        <f>ROUND(1+(INDEX(CachTinhDiem!$B$15:$E$20,MATCH($C3215,CachTinhDiem!$A$15:$A$20,0),MATCH($B3215,CachTinhDiem!$B$14:$E$14,0))-1)*9/4,1)</f>
        <v>5.5</v>
      </c>
      <c r="M3215" s="19">
        <f t="shared" si="50"/>
        <v>0</v>
      </c>
      <c r="N3215" s="23">
        <f>MAX(0,1-M3215*CachTinhDiem!$B$25)</f>
        <v>1</v>
      </c>
      <c r="O3215" s="20">
        <f>ROUND((CachTinhDiem!$B$23*K3215+CachTinhDiem!$B$24*L3215)*N3215,1)</f>
        <v>4.2</v>
      </c>
      <c r="P3215" s="19" t="s">
        <v>3227</v>
      </c>
    </row>
    <row r="3216" spans="1:16" ht="15" customHeight="1" x14ac:dyDescent="0.35">
      <c r="A3216" s="18" t="s">
        <v>121</v>
      </c>
      <c r="B3216" s="18" t="s">
        <v>3226</v>
      </c>
      <c r="C3216" s="18" t="s">
        <v>110</v>
      </c>
      <c r="D3216" s="19">
        <v>5</v>
      </c>
      <c r="E3216" s="19">
        <v>14</v>
      </c>
      <c r="F3216" s="19">
        <v>22</v>
      </c>
      <c r="G3216" s="19">
        <v>4</v>
      </c>
      <c r="H3216" s="19">
        <v>1</v>
      </c>
      <c r="I3216" s="19">
        <v>2</v>
      </c>
      <c r="J3216" s="19">
        <v>3</v>
      </c>
      <c r="K3216" s="20">
        <f>ROUND(1+(SUMPRODUCT(INDEX(CachTinhDiem!$B$8:$E$11,MATCH($B3216,CachTinhDiem!$A$8:$A$11,0),0),$G3216:$J3216)-1)*9/4,1)</f>
        <v>3</v>
      </c>
      <c r="L3216" s="20">
        <f>ROUND(1+(INDEX(CachTinhDiem!$B$15:$E$20,MATCH($C3216,CachTinhDiem!$A$15:$A$20,0),MATCH($B3216,CachTinhDiem!$B$14:$E$14,0))-1)*9/4,1)</f>
        <v>5.5</v>
      </c>
      <c r="M3216" s="19">
        <f t="shared" si="50"/>
        <v>8</v>
      </c>
      <c r="N3216" s="23">
        <f>MAX(0,1-M3216*CachTinhDiem!$B$25)</f>
        <v>0.19999999999999996</v>
      </c>
      <c r="O3216" s="20">
        <f>ROUND((CachTinhDiem!$B$23*K3216+CachTinhDiem!$B$24*L3216)*N3216,1)</f>
        <v>0.8</v>
      </c>
      <c r="P3216" s="19" t="s">
        <v>3227</v>
      </c>
    </row>
    <row r="3217" spans="1:16" ht="15" customHeight="1" x14ac:dyDescent="0.35">
      <c r="A3217" s="18" t="s">
        <v>3128</v>
      </c>
      <c r="B3217" s="18" t="s">
        <v>3226</v>
      </c>
      <c r="C3217" s="18" t="s">
        <v>110</v>
      </c>
      <c r="D3217" s="19">
        <v>21</v>
      </c>
      <c r="E3217" s="19">
        <v>40</v>
      </c>
      <c r="F3217" s="19">
        <v>16</v>
      </c>
      <c r="G3217" s="19">
        <v>2</v>
      </c>
      <c r="H3217" s="19">
        <v>2</v>
      </c>
      <c r="I3217" s="19">
        <v>3</v>
      </c>
      <c r="J3217" s="19">
        <v>3</v>
      </c>
      <c r="K3217" s="20">
        <f>ROUND(1+(SUMPRODUCT(INDEX(CachTinhDiem!$B$8:$E$11,MATCH($B3217,CachTinhDiem!$A$8:$A$11,0),0),$G3217:$J3217)-1)*9/4,1)</f>
        <v>4.8</v>
      </c>
      <c r="L3217" s="20">
        <f>ROUND(1+(INDEX(CachTinhDiem!$B$15:$E$20,MATCH($C3217,CachTinhDiem!$A$15:$A$20,0),MATCH($B3217,CachTinhDiem!$B$14:$E$14,0))-1)*9/4,1)</f>
        <v>5.5</v>
      </c>
      <c r="M3217" s="19">
        <f t="shared" si="50"/>
        <v>5</v>
      </c>
      <c r="N3217" s="23">
        <f>MAX(0,1-M3217*CachTinhDiem!$B$25)</f>
        <v>0.5</v>
      </c>
      <c r="O3217" s="20">
        <f>ROUND((CachTinhDiem!$B$23*K3217+CachTinhDiem!$B$24*L3217)*N3217,1)</f>
        <v>2.5</v>
      </c>
      <c r="P3217" s="19" t="s">
        <v>3225</v>
      </c>
    </row>
    <row r="3218" spans="1:16" ht="15" customHeight="1" x14ac:dyDescent="0.35">
      <c r="A3218" s="18" t="s">
        <v>2761</v>
      </c>
      <c r="B3218" s="18" t="s">
        <v>3224</v>
      </c>
      <c r="C3218" s="18" t="s">
        <v>103</v>
      </c>
      <c r="D3218" s="19">
        <v>14</v>
      </c>
      <c r="E3218" s="19">
        <v>33</v>
      </c>
      <c r="F3218" s="19">
        <v>6</v>
      </c>
      <c r="G3218" s="19">
        <v>3</v>
      </c>
      <c r="H3218" s="19">
        <v>1</v>
      </c>
      <c r="I3218" s="19">
        <v>3</v>
      </c>
      <c r="J3218" s="19">
        <v>4</v>
      </c>
      <c r="K3218" s="20">
        <f>ROUND(1+(SUMPRODUCT(INDEX(CachTinhDiem!$B$8:$E$11,MATCH($B3218,CachTinhDiem!$A$8:$A$11,0),0),$G3218:$J3218)-1)*9/4,1)</f>
        <v>4.8</v>
      </c>
      <c r="L3218" s="20">
        <f>ROUND(1+(INDEX(CachTinhDiem!$B$15:$E$20,MATCH($C3218,CachTinhDiem!$A$15:$A$20,0),MATCH($B3218,CachTinhDiem!$B$14:$E$14,0))-1)*9/4,1)</f>
        <v>3.3</v>
      </c>
      <c r="M3218" s="19">
        <f t="shared" si="50"/>
        <v>8</v>
      </c>
      <c r="N3218" s="23">
        <f>MAX(0,1-M3218*CachTinhDiem!$B$25)</f>
        <v>0.19999999999999996</v>
      </c>
      <c r="O3218" s="20">
        <f>ROUND((CachTinhDiem!$B$23*K3218+CachTinhDiem!$B$24*L3218)*N3218,1)</f>
        <v>0.9</v>
      </c>
      <c r="P3218" s="19" t="s">
        <v>3227</v>
      </c>
    </row>
    <row r="3219" spans="1:16" ht="15" customHeight="1" x14ac:dyDescent="0.35">
      <c r="A3219" s="18" t="s">
        <v>2277</v>
      </c>
      <c r="B3219" s="18" t="s">
        <v>3226</v>
      </c>
      <c r="C3219" s="18" t="s">
        <v>150</v>
      </c>
      <c r="D3219" s="19">
        <v>23</v>
      </c>
      <c r="E3219" s="19">
        <v>37</v>
      </c>
      <c r="F3219" s="19">
        <v>13</v>
      </c>
      <c r="G3219" s="19">
        <v>2</v>
      </c>
      <c r="H3219" s="19">
        <v>5</v>
      </c>
      <c r="I3219" s="19">
        <v>4</v>
      </c>
      <c r="J3219" s="19">
        <v>4</v>
      </c>
      <c r="K3219" s="20">
        <f>ROUND(1+(SUMPRODUCT(INDEX(CachTinhDiem!$B$8:$E$11,MATCH($B3219,CachTinhDiem!$A$8:$A$11,0),0),$G3219:$J3219)-1)*9/4,1)</f>
        <v>8.4</v>
      </c>
      <c r="L3219" s="20">
        <f>ROUND(1+(INDEX(CachTinhDiem!$B$15:$E$20,MATCH($C3219,CachTinhDiem!$A$15:$A$20,0),MATCH($B3219,CachTinhDiem!$B$14:$E$14,0))-1)*9/4,1)</f>
        <v>10</v>
      </c>
      <c r="M3219" s="19">
        <f t="shared" si="50"/>
        <v>10</v>
      </c>
      <c r="N3219" s="23">
        <f>MAX(0,1-M3219*CachTinhDiem!$B$25)</f>
        <v>0</v>
      </c>
      <c r="O3219" s="20">
        <f>ROUND((CachTinhDiem!$B$23*K3219+CachTinhDiem!$B$24*L3219)*N3219,1)</f>
        <v>0</v>
      </c>
      <c r="P3219" s="19" t="s">
        <v>3225</v>
      </c>
    </row>
    <row r="3220" spans="1:16" ht="15" customHeight="1" x14ac:dyDescent="0.35">
      <c r="A3220" s="18" t="s">
        <v>174</v>
      </c>
      <c r="B3220" s="18" t="s">
        <v>3228</v>
      </c>
      <c r="C3220" s="18" t="s">
        <v>115</v>
      </c>
      <c r="D3220" s="19">
        <v>13</v>
      </c>
      <c r="E3220" s="19">
        <v>28</v>
      </c>
      <c r="F3220" s="19">
        <v>31</v>
      </c>
      <c r="G3220" s="19">
        <v>3</v>
      </c>
      <c r="H3220" s="19">
        <v>2</v>
      </c>
      <c r="I3220" s="19">
        <v>2</v>
      </c>
      <c r="J3220" s="19">
        <v>3</v>
      </c>
      <c r="K3220" s="20">
        <f>ROUND(1+(SUMPRODUCT(INDEX(CachTinhDiem!$B$8:$E$11,MATCH($B3220,CachTinhDiem!$A$8:$A$11,0),0),$G3220:$J3220)-1)*9/4,1)</f>
        <v>4.5999999999999996</v>
      </c>
      <c r="L3220" s="20">
        <f>ROUND(1+(INDEX(CachTinhDiem!$B$15:$E$20,MATCH($C3220,CachTinhDiem!$A$15:$A$20,0),MATCH($B3220,CachTinhDiem!$B$14:$E$14,0))-1)*9/4,1)</f>
        <v>5.5</v>
      </c>
      <c r="M3220" s="19">
        <f t="shared" si="50"/>
        <v>3</v>
      </c>
      <c r="N3220" s="23">
        <f>MAX(0,1-M3220*CachTinhDiem!$B$25)</f>
        <v>0.7</v>
      </c>
      <c r="O3220" s="20">
        <f>ROUND((CachTinhDiem!$B$23*K3220+CachTinhDiem!$B$24*L3220)*N3220,1)</f>
        <v>3.4</v>
      </c>
      <c r="P3220" s="19" t="s">
        <v>3225</v>
      </c>
    </row>
    <row r="3221" spans="1:16" ht="15" customHeight="1" x14ac:dyDescent="0.35">
      <c r="A3221" s="18" t="s">
        <v>1469</v>
      </c>
      <c r="B3221" s="18" t="s">
        <v>3228</v>
      </c>
      <c r="C3221" s="18" t="s">
        <v>103</v>
      </c>
      <c r="D3221" s="19">
        <v>13</v>
      </c>
      <c r="E3221" s="19">
        <v>30</v>
      </c>
      <c r="F3221" s="19">
        <v>32</v>
      </c>
      <c r="G3221" s="19">
        <v>2</v>
      </c>
      <c r="H3221" s="19">
        <v>3</v>
      </c>
      <c r="I3221" s="19">
        <v>2</v>
      </c>
      <c r="J3221" s="19">
        <v>5</v>
      </c>
      <c r="K3221" s="20">
        <f>ROUND(1+(SUMPRODUCT(INDEX(CachTinhDiem!$B$8:$E$11,MATCH($B3221,CachTinhDiem!$A$8:$A$11,0),0),$G3221:$J3221)-1)*9/4,1)</f>
        <v>7.8</v>
      </c>
      <c r="L3221" s="20">
        <f>ROUND(1+(INDEX(CachTinhDiem!$B$15:$E$20,MATCH($C3221,CachTinhDiem!$A$15:$A$20,0),MATCH($B3221,CachTinhDiem!$B$14:$E$14,0))-1)*9/4,1)</f>
        <v>10</v>
      </c>
      <c r="M3221" s="19">
        <f t="shared" si="50"/>
        <v>2</v>
      </c>
      <c r="N3221" s="23">
        <f>MAX(0,1-M3221*CachTinhDiem!$B$25)</f>
        <v>0.8</v>
      </c>
      <c r="O3221" s="20">
        <f>ROUND((CachTinhDiem!$B$23*K3221+CachTinhDiem!$B$24*L3221)*N3221,1)</f>
        <v>6.8</v>
      </c>
      <c r="P3221" s="19" t="s">
        <v>3227</v>
      </c>
    </row>
    <row r="3222" spans="1:16" ht="15" customHeight="1" x14ac:dyDescent="0.35">
      <c r="A3222" s="18" t="s">
        <v>2720</v>
      </c>
      <c r="B3222" s="18" t="s">
        <v>3224</v>
      </c>
      <c r="C3222" s="18" t="s">
        <v>90</v>
      </c>
      <c r="D3222" s="19">
        <v>5</v>
      </c>
      <c r="E3222" s="19">
        <v>20</v>
      </c>
      <c r="F3222" s="19">
        <v>15</v>
      </c>
      <c r="G3222" s="19">
        <v>4</v>
      </c>
      <c r="H3222" s="19">
        <v>1</v>
      </c>
      <c r="I3222" s="19">
        <v>4</v>
      </c>
      <c r="J3222" s="19">
        <v>4</v>
      </c>
      <c r="K3222" s="20">
        <f>ROUND(1+(SUMPRODUCT(INDEX(CachTinhDiem!$B$8:$E$11,MATCH($B3222,CachTinhDiem!$A$8:$A$11,0),0),$G3222:$J3222)-1)*9/4,1)</f>
        <v>6.4</v>
      </c>
      <c r="L3222" s="20">
        <f>ROUND(1+(INDEX(CachTinhDiem!$B$15:$E$20,MATCH($C3222,CachTinhDiem!$A$15:$A$20,0),MATCH($B3222,CachTinhDiem!$B$14:$E$14,0))-1)*9/4,1)</f>
        <v>5.5</v>
      </c>
      <c r="M3222" s="19">
        <f t="shared" si="50"/>
        <v>0</v>
      </c>
      <c r="N3222" s="23">
        <f>MAX(0,1-M3222*CachTinhDiem!$B$25)</f>
        <v>1</v>
      </c>
      <c r="O3222" s="20">
        <f>ROUND((CachTinhDiem!$B$23*K3222+CachTinhDiem!$B$24*L3222)*N3222,1)</f>
        <v>6.1</v>
      </c>
      <c r="P3222" s="19" t="s">
        <v>3227</v>
      </c>
    </row>
    <row r="3223" spans="1:16" ht="15" customHeight="1" x14ac:dyDescent="0.35">
      <c r="A3223" s="18" t="s">
        <v>643</v>
      </c>
      <c r="B3223" s="18" t="s">
        <v>3229</v>
      </c>
      <c r="C3223" s="18" t="s">
        <v>115</v>
      </c>
      <c r="D3223" s="19">
        <v>20</v>
      </c>
      <c r="E3223" s="19">
        <v>38</v>
      </c>
      <c r="F3223" s="19">
        <v>34</v>
      </c>
      <c r="G3223" s="19">
        <v>2</v>
      </c>
      <c r="H3223" s="19">
        <v>4</v>
      </c>
      <c r="I3223" s="19">
        <v>3</v>
      </c>
      <c r="J3223" s="19">
        <v>2</v>
      </c>
      <c r="K3223" s="20">
        <f>ROUND(1+(SUMPRODUCT(INDEX(CachTinhDiem!$B$8:$E$11,MATCH($B3223,CachTinhDiem!$A$8:$A$11,0),0),$G3223:$J3223)-1)*9/4,1)</f>
        <v>5.3</v>
      </c>
      <c r="L3223" s="20">
        <f>ROUND(1+(INDEX(CachTinhDiem!$B$15:$E$20,MATCH($C3223,CachTinhDiem!$A$15:$A$20,0),MATCH($B3223,CachTinhDiem!$B$14:$E$14,0))-1)*9/4,1)</f>
        <v>10</v>
      </c>
      <c r="M3223" s="19">
        <f t="shared" si="50"/>
        <v>0</v>
      </c>
      <c r="N3223" s="23">
        <f>MAX(0,1-M3223*CachTinhDiem!$B$25)</f>
        <v>1</v>
      </c>
      <c r="O3223" s="20">
        <f>ROUND((CachTinhDiem!$B$23*K3223+CachTinhDiem!$B$24*L3223)*N3223,1)</f>
        <v>6.7</v>
      </c>
      <c r="P3223" s="19" t="s">
        <v>3227</v>
      </c>
    </row>
    <row r="3224" spans="1:16" ht="15" customHeight="1" x14ac:dyDescent="0.35">
      <c r="A3224" s="18" t="s">
        <v>2392</v>
      </c>
      <c r="B3224" s="18" t="s">
        <v>3226</v>
      </c>
      <c r="C3224" s="18" t="s">
        <v>103</v>
      </c>
      <c r="D3224" s="19">
        <v>18</v>
      </c>
      <c r="E3224" s="19">
        <v>34</v>
      </c>
      <c r="F3224" s="19">
        <v>27</v>
      </c>
      <c r="G3224" s="19">
        <v>2</v>
      </c>
      <c r="H3224" s="19">
        <v>3</v>
      </c>
      <c r="I3224" s="19">
        <v>2</v>
      </c>
      <c r="J3224" s="19">
        <v>5</v>
      </c>
      <c r="K3224" s="20">
        <f>ROUND(1+(SUMPRODUCT(INDEX(CachTinhDiem!$B$8:$E$11,MATCH($B3224,CachTinhDiem!$A$8:$A$11,0),0),$G3224:$J3224)-1)*9/4,1)</f>
        <v>5.3</v>
      </c>
      <c r="L3224" s="20">
        <f>ROUND(1+(INDEX(CachTinhDiem!$B$15:$E$20,MATCH($C3224,CachTinhDiem!$A$15:$A$20,0),MATCH($B3224,CachTinhDiem!$B$14:$E$14,0))-1)*9/4,1)</f>
        <v>3.3</v>
      </c>
      <c r="M3224" s="19">
        <f t="shared" si="50"/>
        <v>0</v>
      </c>
      <c r="N3224" s="23">
        <f>MAX(0,1-M3224*CachTinhDiem!$B$25)</f>
        <v>1</v>
      </c>
      <c r="O3224" s="20">
        <f>ROUND((CachTinhDiem!$B$23*K3224+CachTinhDiem!$B$24*L3224)*N3224,1)</f>
        <v>4.7</v>
      </c>
      <c r="P3224" s="19" t="s">
        <v>3227</v>
      </c>
    </row>
    <row r="3225" spans="1:16" ht="15" customHeight="1" x14ac:dyDescent="0.35">
      <c r="A3225" s="18" t="s">
        <v>1110</v>
      </c>
      <c r="B3225" s="18" t="s">
        <v>3228</v>
      </c>
      <c r="C3225" s="18" t="s">
        <v>103</v>
      </c>
      <c r="D3225" s="19">
        <v>5</v>
      </c>
      <c r="E3225" s="19">
        <v>10</v>
      </c>
      <c r="F3225" s="19">
        <v>27</v>
      </c>
      <c r="G3225" s="19">
        <v>5</v>
      </c>
      <c r="H3225" s="19">
        <v>1</v>
      </c>
      <c r="I3225" s="19">
        <v>2</v>
      </c>
      <c r="J3225" s="19">
        <v>5</v>
      </c>
      <c r="K3225" s="20">
        <f>ROUND(1+(SUMPRODUCT(INDEX(CachTinhDiem!$B$8:$E$11,MATCH($B3225,CachTinhDiem!$A$8:$A$11,0),0),$G3225:$J3225)-1)*9/4,1)</f>
        <v>6.9</v>
      </c>
      <c r="L3225" s="20">
        <f>ROUND(1+(INDEX(CachTinhDiem!$B$15:$E$20,MATCH($C3225,CachTinhDiem!$A$15:$A$20,0),MATCH($B3225,CachTinhDiem!$B$14:$E$14,0))-1)*9/4,1)</f>
        <v>10</v>
      </c>
      <c r="M3225" s="19">
        <f t="shared" si="50"/>
        <v>17</v>
      </c>
      <c r="N3225" s="23">
        <f>MAX(0,1-M3225*CachTinhDiem!$B$25)</f>
        <v>0</v>
      </c>
      <c r="O3225" s="20">
        <f>ROUND((CachTinhDiem!$B$23*K3225+CachTinhDiem!$B$24*L3225)*N3225,1)</f>
        <v>0</v>
      </c>
      <c r="P3225" s="19" t="s">
        <v>3227</v>
      </c>
    </row>
    <row r="3226" spans="1:16" ht="15" customHeight="1" x14ac:dyDescent="0.35">
      <c r="A3226" s="18" t="s">
        <v>1040</v>
      </c>
      <c r="B3226" s="18" t="s">
        <v>3229</v>
      </c>
      <c r="C3226" s="18" t="s">
        <v>103</v>
      </c>
      <c r="D3226" s="19">
        <v>23</v>
      </c>
      <c r="E3226" s="19">
        <v>36</v>
      </c>
      <c r="F3226" s="19">
        <v>13</v>
      </c>
      <c r="G3226" s="19">
        <v>1</v>
      </c>
      <c r="H3226" s="19">
        <v>5</v>
      </c>
      <c r="I3226" s="19">
        <v>1</v>
      </c>
      <c r="J3226" s="19">
        <v>4</v>
      </c>
      <c r="K3226" s="20">
        <f>ROUND(1+(SUMPRODUCT(INDEX(CachTinhDiem!$B$8:$E$11,MATCH($B3226,CachTinhDiem!$A$8:$A$11,0),0),$G3226:$J3226)-1)*9/4,1)</f>
        <v>5.7</v>
      </c>
      <c r="L3226" s="20">
        <f>ROUND(1+(INDEX(CachTinhDiem!$B$15:$E$20,MATCH($C3226,CachTinhDiem!$A$15:$A$20,0),MATCH($B3226,CachTinhDiem!$B$14:$E$14,0))-1)*9/4,1)</f>
        <v>7.8</v>
      </c>
      <c r="M3226" s="19">
        <f t="shared" si="50"/>
        <v>10</v>
      </c>
      <c r="N3226" s="23">
        <f>MAX(0,1-M3226*CachTinhDiem!$B$25)</f>
        <v>0</v>
      </c>
      <c r="O3226" s="20">
        <f>ROUND((CachTinhDiem!$B$23*K3226+CachTinhDiem!$B$24*L3226)*N3226,1)</f>
        <v>0</v>
      </c>
      <c r="P3226" s="19" t="s">
        <v>3225</v>
      </c>
    </row>
    <row r="3227" spans="1:16" ht="15" customHeight="1" x14ac:dyDescent="0.35">
      <c r="A3227" s="18" t="s">
        <v>1205</v>
      </c>
      <c r="B3227" s="18" t="s">
        <v>3229</v>
      </c>
      <c r="C3227" s="18" t="s">
        <v>115</v>
      </c>
      <c r="D3227" s="19">
        <v>5</v>
      </c>
      <c r="E3227" s="19">
        <v>10</v>
      </c>
      <c r="F3227" s="19">
        <v>40</v>
      </c>
      <c r="G3227" s="19">
        <v>4</v>
      </c>
      <c r="H3227" s="19">
        <v>1</v>
      </c>
      <c r="I3227" s="19">
        <v>1</v>
      </c>
      <c r="J3227" s="19">
        <v>2</v>
      </c>
      <c r="K3227" s="20">
        <f>ROUND(1+(SUMPRODUCT(INDEX(CachTinhDiem!$B$8:$E$11,MATCH($B3227,CachTinhDiem!$A$8:$A$11,0),0),$G3227:$J3227)-1)*9/4,1)</f>
        <v>2.4</v>
      </c>
      <c r="L3227" s="20">
        <f>ROUND(1+(INDEX(CachTinhDiem!$B$15:$E$20,MATCH($C3227,CachTinhDiem!$A$15:$A$20,0),MATCH($B3227,CachTinhDiem!$B$14:$E$14,0))-1)*9/4,1)</f>
        <v>10</v>
      </c>
      <c r="M3227" s="19">
        <f t="shared" si="50"/>
        <v>30</v>
      </c>
      <c r="N3227" s="23">
        <f>MAX(0,1-M3227*CachTinhDiem!$B$25)</f>
        <v>0</v>
      </c>
      <c r="O3227" s="20">
        <f>ROUND((CachTinhDiem!$B$23*K3227+CachTinhDiem!$B$24*L3227)*N3227,1)</f>
        <v>0</v>
      </c>
      <c r="P3227" s="19" t="s">
        <v>3227</v>
      </c>
    </row>
    <row r="3228" spans="1:16" ht="15" customHeight="1" x14ac:dyDescent="0.35">
      <c r="A3228" s="18" t="s">
        <v>2500</v>
      </c>
      <c r="B3228" s="18" t="s">
        <v>3226</v>
      </c>
      <c r="C3228" s="18" t="s">
        <v>103</v>
      </c>
      <c r="D3228" s="19">
        <v>12</v>
      </c>
      <c r="E3228" s="19">
        <v>27</v>
      </c>
      <c r="F3228" s="19">
        <v>40</v>
      </c>
      <c r="G3228" s="19">
        <v>4</v>
      </c>
      <c r="H3228" s="19">
        <v>2</v>
      </c>
      <c r="I3228" s="19">
        <v>3</v>
      </c>
      <c r="J3228" s="19">
        <v>5</v>
      </c>
      <c r="K3228" s="20">
        <f>ROUND(1+(SUMPRODUCT(INDEX(CachTinhDiem!$B$8:$E$11,MATCH($B3228,CachTinhDiem!$A$8:$A$11,0),0),$G3228:$J3228)-1)*9/4,1)</f>
        <v>5.7</v>
      </c>
      <c r="L3228" s="20">
        <f>ROUND(1+(INDEX(CachTinhDiem!$B$15:$E$20,MATCH($C3228,CachTinhDiem!$A$15:$A$20,0),MATCH($B3228,CachTinhDiem!$B$14:$E$14,0))-1)*9/4,1)</f>
        <v>3.3</v>
      </c>
      <c r="M3228" s="19">
        <f t="shared" si="50"/>
        <v>13</v>
      </c>
      <c r="N3228" s="23">
        <f>MAX(0,1-M3228*CachTinhDiem!$B$25)</f>
        <v>0</v>
      </c>
      <c r="O3228" s="20">
        <f>ROUND((CachTinhDiem!$B$23*K3228+CachTinhDiem!$B$24*L3228)*N3228,1)</f>
        <v>0</v>
      </c>
      <c r="P3228" s="19" t="s">
        <v>3227</v>
      </c>
    </row>
    <row r="3229" spans="1:16" ht="15" customHeight="1" x14ac:dyDescent="0.35">
      <c r="A3229" s="18" t="s">
        <v>2215</v>
      </c>
      <c r="B3229" s="18" t="s">
        <v>3226</v>
      </c>
      <c r="C3229" s="18" t="s">
        <v>150</v>
      </c>
      <c r="D3229" s="19">
        <v>18</v>
      </c>
      <c r="E3229" s="19">
        <v>36</v>
      </c>
      <c r="F3229" s="19">
        <v>26</v>
      </c>
      <c r="G3229" s="19">
        <v>2</v>
      </c>
      <c r="H3229" s="19">
        <v>4</v>
      </c>
      <c r="I3229" s="19">
        <v>3</v>
      </c>
      <c r="J3229" s="19">
        <v>4</v>
      </c>
      <c r="K3229" s="20">
        <f>ROUND(1+(SUMPRODUCT(INDEX(CachTinhDiem!$B$8:$E$11,MATCH($B3229,CachTinhDiem!$A$8:$A$11,0),0),$G3229:$J3229)-1)*9/4,1)</f>
        <v>6.6</v>
      </c>
      <c r="L3229" s="20">
        <f>ROUND(1+(INDEX(CachTinhDiem!$B$15:$E$20,MATCH($C3229,CachTinhDiem!$A$15:$A$20,0),MATCH($B3229,CachTinhDiem!$B$14:$E$14,0))-1)*9/4,1)</f>
        <v>10</v>
      </c>
      <c r="M3229" s="19">
        <f t="shared" si="50"/>
        <v>0</v>
      </c>
      <c r="N3229" s="23">
        <f>MAX(0,1-M3229*CachTinhDiem!$B$25)</f>
        <v>1</v>
      </c>
      <c r="O3229" s="20">
        <f>ROUND((CachTinhDiem!$B$23*K3229+CachTinhDiem!$B$24*L3229)*N3229,1)</f>
        <v>7.6</v>
      </c>
      <c r="P3229" s="19" t="s">
        <v>3227</v>
      </c>
    </row>
    <row r="3230" spans="1:16" ht="15" customHeight="1" x14ac:dyDescent="0.35">
      <c r="A3230" s="18" t="s">
        <v>2634</v>
      </c>
      <c r="B3230" s="18" t="s">
        <v>3228</v>
      </c>
      <c r="C3230" s="18" t="s">
        <v>103</v>
      </c>
      <c r="D3230" s="19">
        <v>6</v>
      </c>
      <c r="E3230" s="19">
        <v>35</v>
      </c>
      <c r="F3230" s="19">
        <v>6</v>
      </c>
      <c r="G3230" s="19">
        <v>4</v>
      </c>
      <c r="H3230" s="19">
        <v>1</v>
      </c>
      <c r="I3230" s="19">
        <v>2</v>
      </c>
      <c r="J3230" s="19">
        <v>5</v>
      </c>
      <c r="K3230" s="20">
        <f>ROUND(1+(SUMPRODUCT(INDEX(CachTinhDiem!$B$8:$E$11,MATCH($B3230,CachTinhDiem!$A$8:$A$11,0),0),$G3230:$J3230)-1)*9/4,1)</f>
        <v>6.9</v>
      </c>
      <c r="L3230" s="20">
        <f>ROUND(1+(INDEX(CachTinhDiem!$B$15:$E$20,MATCH($C3230,CachTinhDiem!$A$15:$A$20,0),MATCH($B3230,CachTinhDiem!$B$14:$E$14,0))-1)*9/4,1)</f>
        <v>10</v>
      </c>
      <c r="M3230" s="19">
        <f t="shared" si="50"/>
        <v>0</v>
      </c>
      <c r="N3230" s="23">
        <f>MAX(0,1-M3230*CachTinhDiem!$B$25)</f>
        <v>1</v>
      </c>
      <c r="O3230" s="20">
        <f>ROUND((CachTinhDiem!$B$23*K3230+CachTinhDiem!$B$24*L3230)*N3230,1)</f>
        <v>7.8</v>
      </c>
      <c r="P3230" s="19" t="s">
        <v>3225</v>
      </c>
    </row>
    <row r="3231" spans="1:16" ht="15" customHeight="1" x14ac:dyDescent="0.35">
      <c r="A3231" s="18" t="s">
        <v>478</v>
      </c>
      <c r="B3231" s="18" t="s">
        <v>3224</v>
      </c>
      <c r="C3231" s="18" t="s">
        <v>103</v>
      </c>
      <c r="D3231" s="19">
        <v>6</v>
      </c>
      <c r="E3231" s="19">
        <v>19</v>
      </c>
      <c r="F3231" s="19">
        <v>21</v>
      </c>
      <c r="G3231" s="19">
        <v>4</v>
      </c>
      <c r="H3231" s="19">
        <v>2</v>
      </c>
      <c r="I3231" s="19">
        <v>3</v>
      </c>
      <c r="J3231" s="19">
        <v>4</v>
      </c>
      <c r="K3231" s="20">
        <f>ROUND(1+(SUMPRODUCT(INDEX(CachTinhDiem!$B$8:$E$11,MATCH($B3231,CachTinhDiem!$A$8:$A$11,0),0),$G3231:$J3231)-1)*9/4,1)</f>
        <v>5.7</v>
      </c>
      <c r="L3231" s="20">
        <f>ROUND(1+(INDEX(CachTinhDiem!$B$15:$E$20,MATCH($C3231,CachTinhDiem!$A$15:$A$20,0),MATCH($B3231,CachTinhDiem!$B$14:$E$14,0))-1)*9/4,1)</f>
        <v>3.3</v>
      </c>
      <c r="M3231" s="19">
        <f t="shared" si="50"/>
        <v>2</v>
      </c>
      <c r="N3231" s="23">
        <f>MAX(0,1-M3231*CachTinhDiem!$B$25)</f>
        <v>0.8</v>
      </c>
      <c r="O3231" s="20">
        <f>ROUND((CachTinhDiem!$B$23*K3231+CachTinhDiem!$B$24*L3231)*N3231,1)</f>
        <v>4</v>
      </c>
      <c r="P3231" s="19" t="s">
        <v>3227</v>
      </c>
    </row>
    <row r="3232" spans="1:16" ht="15" customHeight="1" x14ac:dyDescent="0.35">
      <c r="A3232" s="18" t="s">
        <v>2402</v>
      </c>
      <c r="B3232" s="18" t="s">
        <v>3229</v>
      </c>
      <c r="C3232" s="18" t="s">
        <v>150</v>
      </c>
      <c r="D3232" s="19">
        <v>25</v>
      </c>
      <c r="E3232" s="19">
        <v>40</v>
      </c>
      <c r="F3232" s="19">
        <v>25</v>
      </c>
      <c r="G3232" s="19">
        <v>1</v>
      </c>
      <c r="H3232" s="19">
        <v>5</v>
      </c>
      <c r="I3232" s="19">
        <v>2</v>
      </c>
      <c r="J3232" s="19">
        <v>2</v>
      </c>
      <c r="K3232" s="20">
        <f>ROUND(1+(SUMPRODUCT(INDEX(CachTinhDiem!$B$8:$E$11,MATCH($B3232,CachTinhDiem!$A$8:$A$11,0),0),$G3232:$J3232)-1)*9/4,1)</f>
        <v>5.0999999999999996</v>
      </c>
      <c r="L3232" s="20">
        <f>ROUND(1+(INDEX(CachTinhDiem!$B$15:$E$20,MATCH($C3232,CachTinhDiem!$A$15:$A$20,0),MATCH($B3232,CachTinhDiem!$B$14:$E$14,0))-1)*9/4,1)</f>
        <v>7.8</v>
      </c>
      <c r="M3232" s="19">
        <f t="shared" si="50"/>
        <v>0</v>
      </c>
      <c r="N3232" s="23">
        <f>MAX(0,1-M3232*CachTinhDiem!$B$25)</f>
        <v>1</v>
      </c>
      <c r="O3232" s="20">
        <f>ROUND((CachTinhDiem!$B$23*K3232+CachTinhDiem!$B$24*L3232)*N3232,1)</f>
        <v>5.9</v>
      </c>
      <c r="P3232" s="19" t="s">
        <v>3227</v>
      </c>
    </row>
    <row r="3233" spans="1:16" ht="15" customHeight="1" x14ac:dyDescent="0.35">
      <c r="A3233" s="18" t="s">
        <v>1557</v>
      </c>
      <c r="B3233" s="18" t="s">
        <v>3228</v>
      </c>
      <c r="C3233" s="18" t="s">
        <v>103</v>
      </c>
      <c r="D3233" s="19">
        <v>5</v>
      </c>
      <c r="E3233" s="19">
        <v>13</v>
      </c>
      <c r="F3233" s="19">
        <v>36</v>
      </c>
      <c r="G3233" s="19">
        <v>5</v>
      </c>
      <c r="H3233" s="19">
        <v>1</v>
      </c>
      <c r="I3233" s="19">
        <v>2</v>
      </c>
      <c r="J3233" s="19">
        <v>3</v>
      </c>
      <c r="K3233" s="20">
        <f>ROUND(1+(SUMPRODUCT(INDEX(CachTinhDiem!$B$8:$E$11,MATCH($B3233,CachTinhDiem!$A$8:$A$11,0),0),$G3233:$J3233)-1)*9/4,1)</f>
        <v>4.2</v>
      </c>
      <c r="L3233" s="20">
        <f>ROUND(1+(INDEX(CachTinhDiem!$B$15:$E$20,MATCH($C3233,CachTinhDiem!$A$15:$A$20,0),MATCH($B3233,CachTinhDiem!$B$14:$E$14,0))-1)*9/4,1)</f>
        <v>10</v>
      </c>
      <c r="M3233" s="19">
        <f t="shared" si="50"/>
        <v>23</v>
      </c>
      <c r="N3233" s="23">
        <f>MAX(0,1-M3233*CachTinhDiem!$B$25)</f>
        <v>0</v>
      </c>
      <c r="O3233" s="20">
        <f>ROUND((CachTinhDiem!$B$23*K3233+CachTinhDiem!$B$24*L3233)*N3233,1)</f>
        <v>0</v>
      </c>
      <c r="P3233" s="19" t="s">
        <v>3225</v>
      </c>
    </row>
    <row r="3234" spans="1:16" ht="15" customHeight="1" x14ac:dyDescent="0.35">
      <c r="A3234" s="18" t="s">
        <v>2815</v>
      </c>
      <c r="B3234" s="18" t="s">
        <v>3226</v>
      </c>
      <c r="C3234" s="18" t="s">
        <v>103</v>
      </c>
      <c r="D3234" s="19">
        <v>18</v>
      </c>
      <c r="E3234" s="19">
        <v>38</v>
      </c>
      <c r="F3234" s="19">
        <v>19</v>
      </c>
      <c r="G3234" s="19">
        <v>2</v>
      </c>
      <c r="H3234" s="19">
        <v>4</v>
      </c>
      <c r="I3234" s="19">
        <v>1</v>
      </c>
      <c r="J3234" s="19">
        <v>5</v>
      </c>
      <c r="K3234" s="20">
        <f>ROUND(1+(SUMPRODUCT(INDEX(CachTinhDiem!$B$8:$E$11,MATCH($B3234,CachTinhDiem!$A$8:$A$11,0),0),$G3234:$J3234)-1)*9/4,1)</f>
        <v>4.8</v>
      </c>
      <c r="L3234" s="20">
        <f>ROUND(1+(INDEX(CachTinhDiem!$B$15:$E$20,MATCH($C3234,CachTinhDiem!$A$15:$A$20,0),MATCH($B3234,CachTinhDiem!$B$14:$E$14,0))-1)*9/4,1)</f>
        <v>3.3</v>
      </c>
      <c r="M3234" s="19">
        <f t="shared" si="50"/>
        <v>0</v>
      </c>
      <c r="N3234" s="23">
        <f>MAX(0,1-M3234*CachTinhDiem!$B$25)</f>
        <v>1</v>
      </c>
      <c r="O3234" s="20">
        <f>ROUND((CachTinhDiem!$B$23*K3234+CachTinhDiem!$B$24*L3234)*N3234,1)</f>
        <v>4.4000000000000004</v>
      </c>
      <c r="P3234" s="19" t="s">
        <v>3227</v>
      </c>
    </row>
    <row r="3235" spans="1:16" ht="15" customHeight="1" x14ac:dyDescent="0.35">
      <c r="A3235" s="18" t="s">
        <v>3026</v>
      </c>
      <c r="B3235" s="18" t="s">
        <v>3226</v>
      </c>
      <c r="C3235" s="18" t="s">
        <v>110</v>
      </c>
      <c r="D3235" s="19">
        <v>17</v>
      </c>
      <c r="E3235" s="19">
        <v>38</v>
      </c>
      <c r="F3235" s="19">
        <v>21</v>
      </c>
      <c r="G3235" s="19">
        <v>2</v>
      </c>
      <c r="H3235" s="19">
        <v>3</v>
      </c>
      <c r="I3235" s="19">
        <v>4</v>
      </c>
      <c r="J3235" s="19">
        <v>4</v>
      </c>
      <c r="K3235" s="20">
        <f>ROUND(1+(SUMPRODUCT(INDEX(CachTinhDiem!$B$8:$E$11,MATCH($B3235,CachTinhDiem!$A$8:$A$11,0),0),$G3235:$J3235)-1)*9/4,1)</f>
        <v>7.1</v>
      </c>
      <c r="L3235" s="20">
        <f>ROUND(1+(INDEX(CachTinhDiem!$B$15:$E$20,MATCH($C3235,CachTinhDiem!$A$15:$A$20,0),MATCH($B3235,CachTinhDiem!$B$14:$E$14,0))-1)*9/4,1)</f>
        <v>5.5</v>
      </c>
      <c r="M3235" s="19">
        <f t="shared" si="50"/>
        <v>0</v>
      </c>
      <c r="N3235" s="23">
        <f>MAX(0,1-M3235*CachTinhDiem!$B$25)</f>
        <v>1</v>
      </c>
      <c r="O3235" s="20">
        <f>ROUND((CachTinhDiem!$B$23*K3235+CachTinhDiem!$B$24*L3235)*N3235,1)</f>
        <v>6.6</v>
      </c>
      <c r="P3235" s="19" t="s">
        <v>3227</v>
      </c>
    </row>
    <row r="3236" spans="1:16" ht="15" customHeight="1" x14ac:dyDescent="0.35">
      <c r="A3236" s="18" t="s">
        <v>2185</v>
      </c>
      <c r="B3236" s="18" t="s">
        <v>3229</v>
      </c>
      <c r="C3236" s="18" t="s">
        <v>150</v>
      </c>
      <c r="D3236" s="19">
        <v>24</v>
      </c>
      <c r="E3236" s="19">
        <v>38</v>
      </c>
      <c r="F3236" s="19">
        <v>36</v>
      </c>
      <c r="G3236" s="19">
        <v>2</v>
      </c>
      <c r="H3236" s="19">
        <v>5</v>
      </c>
      <c r="I3236" s="19">
        <v>3</v>
      </c>
      <c r="J3236" s="19">
        <v>4</v>
      </c>
      <c r="K3236" s="20">
        <f>ROUND(1+(SUMPRODUCT(INDEX(CachTinhDiem!$B$8:$E$11,MATCH($B3236,CachTinhDiem!$A$8:$A$11,0),0),$G3236:$J3236)-1)*9/4,1)</f>
        <v>7.3</v>
      </c>
      <c r="L3236" s="20">
        <f>ROUND(1+(INDEX(CachTinhDiem!$B$15:$E$20,MATCH($C3236,CachTinhDiem!$A$15:$A$20,0),MATCH($B3236,CachTinhDiem!$B$14:$E$14,0))-1)*9/4,1)</f>
        <v>7.8</v>
      </c>
      <c r="M3236" s="19">
        <f t="shared" si="50"/>
        <v>0</v>
      </c>
      <c r="N3236" s="23">
        <f>MAX(0,1-M3236*CachTinhDiem!$B$25)</f>
        <v>1</v>
      </c>
      <c r="O3236" s="20">
        <f>ROUND((CachTinhDiem!$B$23*K3236+CachTinhDiem!$B$24*L3236)*N3236,1)</f>
        <v>7.5</v>
      </c>
      <c r="P3236" s="19" t="s">
        <v>3227</v>
      </c>
    </row>
    <row r="3237" spans="1:16" ht="15" customHeight="1" x14ac:dyDescent="0.35">
      <c r="A3237" s="18" t="s">
        <v>1890</v>
      </c>
      <c r="B3237" s="18" t="s">
        <v>3228</v>
      </c>
      <c r="C3237" s="18" t="s">
        <v>115</v>
      </c>
      <c r="D3237" s="19">
        <v>10</v>
      </c>
      <c r="E3237" s="19">
        <v>29</v>
      </c>
      <c r="F3237" s="19">
        <v>18</v>
      </c>
      <c r="G3237" s="19">
        <v>2</v>
      </c>
      <c r="H3237" s="19">
        <v>3</v>
      </c>
      <c r="I3237" s="19">
        <v>4</v>
      </c>
      <c r="J3237" s="19">
        <v>2</v>
      </c>
      <c r="K3237" s="20">
        <f>ROUND(1+(SUMPRODUCT(INDEX(CachTinhDiem!$B$8:$E$11,MATCH($B3237,CachTinhDiem!$A$8:$A$11,0),0),$G3237:$J3237)-1)*9/4,1)</f>
        <v>4.5999999999999996</v>
      </c>
      <c r="L3237" s="20">
        <f>ROUND(1+(INDEX(CachTinhDiem!$B$15:$E$20,MATCH($C3237,CachTinhDiem!$A$15:$A$20,0),MATCH($B3237,CachTinhDiem!$B$14:$E$14,0))-1)*9/4,1)</f>
        <v>5.5</v>
      </c>
      <c r="M3237" s="19">
        <f t="shared" si="50"/>
        <v>0</v>
      </c>
      <c r="N3237" s="23">
        <f>MAX(0,1-M3237*CachTinhDiem!$B$25)</f>
        <v>1</v>
      </c>
      <c r="O3237" s="20">
        <f>ROUND((CachTinhDiem!$B$23*K3237+CachTinhDiem!$B$24*L3237)*N3237,1)</f>
        <v>4.9000000000000004</v>
      </c>
      <c r="P3237" s="19" t="s">
        <v>3227</v>
      </c>
    </row>
    <row r="3238" spans="1:16" ht="15" customHeight="1" x14ac:dyDescent="0.35">
      <c r="A3238" s="18" t="s">
        <v>1922</v>
      </c>
      <c r="B3238" s="18" t="s">
        <v>3224</v>
      </c>
      <c r="C3238" s="18" t="s">
        <v>138</v>
      </c>
      <c r="D3238" s="19">
        <v>12</v>
      </c>
      <c r="E3238" s="19">
        <v>32</v>
      </c>
      <c r="F3238" s="19">
        <v>26</v>
      </c>
      <c r="G3238" s="19">
        <v>2</v>
      </c>
      <c r="H3238" s="19">
        <v>3</v>
      </c>
      <c r="I3238" s="19">
        <v>3</v>
      </c>
      <c r="J3238" s="19">
        <v>2</v>
      </c>
      <c r="K3238" s="20">
        <f>ROUND(1+(SUMPRODUCT(INDEX(CachTinhDiem!$B$8:$E$11,MATCH($B3238,CachTinhDiem!$A$8:$A$11,0),0),$G3238:$J3238)-1)*9/4,1)</f>
        <v>4.8</v>
      </c>
      <c r="L3238" s="20">
        <f>ROUND(1+(INDEX(CachTinhDiem!$B$15:$E$20,MATCH($C3238,CachTinhDiem!$A$15:$A$20,0),MATCH($B3238,CachTinhDiem!$B$14:$E$14,0))-1)*9/4,1)</f>
        <v>10</v>
      </c>
      <c r="M3238" s="19">
        <f t="shared" si="50"/>
        <v>0</v>
      </c>
      <c r="N3238" s="23">
        <f>MAX(0,1-M3238*CachTinhDiem!$B$25)</f>
        <v>1</v>
      </c>
      <c r="O3238" s="20">
        <f>ROUND((CachTinhDiem!$B$23*K3238+CachTinhDiem!$B$24*L3238)*N3238,1)</f>
        <v>6.4</v>
      </c>
      <c r="P3238" s="19" t="s">
        <v>3227</v>
      </c>
    </row>
    <row r="3239" spans="1:16" ht="15" customHeight="1" x14ac:dyDescent="0.35">
      <c r="A3239" s="18" t="s">
        <v>1553</v>
      </c>
      <c r="B3239" s="18" t="s">
        <v>3226</v>
      </c>
      <c r="C3239" s="18" t="s">
        <v>115</v>
      </c>
      <c r="D3239" s="19">
        <v>7</v>
      </c>
      <c r="E3239" s="19">
        <v>26</v>
      </c>
      <c r="F3239" s="19">
        <v>39</v>
      </c>
      <c r="G3239" s="19">
        <v>4</v>
      </c>
      <c r="H3239" s="19">
        <v>2</v>
      </c>
      <c r="I3239" s="19">
        <v>5</v>
      </c>
      <c r="J3239" s="19">
        <v>2</v>
      </c>
      <c r="K3239" s="20">
        <f>ROUND(1+(SUMPRODUCT(INDEX(CachTinhDiem!$B$8:$E$11,MATCH($B3239,CachTinhDiem!$A$8:$A$11,0),0),$G3239:$J3239)-1)*9/4,1)</f>
        <v>6.6</v>
      </c>
      <c r="L3239" s="20">
        <f>ROUND(1+(INDEX(CachTinhDiem!$B$15:$E$20,MATCH($C3239,CachTinhDiem!$A$15:$A$20,0),MATCH($B3239,CachTinhDiem!$B$14:$E$14,0))-1)*9/4,1)</f>
        <v>10</v>
      </c>
      <c r="M3239" s="19">
        <f t="shared" si="50"/>
        <v>13</v>
      </c>
      <c r="N3239" s="23">
        <f>MAX(0,1-M3239*CachTinhDiem!$B$25)</f>
        <v>0</v>
      </c>
      <c r="O3239" s="20">
        <f>ROUND((CachTinhDiem!$B$23*K3239+CachTinhDiem!$B$24*L3239)*N3239,1)</f>
        <v>0</v>
      </c>
      <c r="P3239" s="19" t="s">
        <v>3227</v>
      </c>
    </row>
    <row r="3240" spans="1:16" ht="15" customHeight="1" x14ac:dyDescent="0.35">
      <c r="A3240" s="18" t="s">
        <v>2656</v>
      </c>
      <c r="B3240" s="18" t="s">
        <v>3224</v>
      </c>
      <c r="C3240" s="18" t="s">
        <v>103</v>
      </c>
      <c r="D3240" s="19">
        <v>8</v>
      </c>
      <c r="E3240" s="19">
        <v>33</v>
      </c>
      <c r="F3240" s="19">
        <v>20</v>
      </c>
      <c r="G3240" s="19">
        <v>4</v>
      </c>
      <c r="H3240" s="19">
        <v>1</v>
      </c>
      <c r="I3240" s="19">
        <v>2</v>
      </c>
      <c r="J3240" s="19">
        <v>5</v>
      </c>
      <c r="K3240" s="20">
        <f>ROUND(1+(SUMPRODUCT(INDEX(CachTinhDiem!$B$8:$E$11,MATCH($B3240,CachTinhDiem!$A$8:$A$11,0),0),$G3240:$J3240)-1)*9/4,1)</f>
        <v>4.4000000000000004</v>
      </c>
      <c r="L3240" s="20">
        <f>ROUND(1+(INDEX(CachTinhDiem!$B$15:$E$20,MATCH($C3240,CachTinhDiem!$A$15:$A$20,0),MATCH($B3240,CachTinhDiem!$B$14:$E$14,0))-1)*9/4,1)</f>
        <v>3.3</v>
      </c>
      <c r="M3240" s="19">
        <f t="shared" si="50"/>
        <v>0</v>
      </c>
      <c r="N3240" s="23">
        <f>MAX(0,1-M3240*CachTinhDiem!$B$25)</f>
        <v>1</v>
      </c>
      <c r="O3240" s="20">
        <f>ROUND((CachTinhDiem!$B$23*K3240+CachTinhDiem!$B$24*L3240)*N3240,1)</f>
        <v>4.0999999999999996</v>
      </c>
      <c r="P3240" s="19" t="s">
        <v>3227</v>
      </c>
    </row>
    <row r="3241" spans="1:16" ht="15" customHeight="1" x14ac:dyDescent="0.35">
      <c r="A3241" s="18" t="s">
        <v>1743</v>
      </c>
      <c r="B3241" s="18" t="s">
        <v>3229</v>
      </c>
      <c r="C3241" s="18" t="s">
        <v>103</v>
      </c>
      <c r="D3241" s="19">
        <v>14</v>
      </c>
      <c r="E3241" s="19">
        <v>34</v>
      </c>
      <c r="F3241" s="19">
        <v>23</v>
      </c>
      <c r="G3241" s="19">
        <v>2</v>
      </c>
      <c r="H3241" s="19">
        <v>3</v>
      </c>
      <c r="I3241" s="19">
        <v>2</v>
      </c>
      <c r="J3241" s="19">
        <v>5</v>
      </c>
      <c r="K3241" s="20">
        <f>ROUND(1+(SUMPRODUCT(INDEX(CachTinhDiem!$B$8:$E$11,MATCH($B3241,CachTinhDiem!$A$8:$A$11,0),0),$G3241:$J3241)-1)*9/4,1)</f>
        <v>6</v>
      </c>
      <c r="L3241" s="20">
        <f>ROUND(1+(INDEX(CachTinhDiem!$B$15:$E$20,MATCH($C3241,CachTinhDiem!$A$15:$A$20,0),MATCH($B3241,CachTinhDiem!$B$14:$E$14,0))-1)*9/4,1)</f>
        <v>7.8</v>
      </c>
      <c r="M3241" s="19">
        <f t="shared" si="50"/>
        <v>0</v>
      </c>
      <c r="N3241" s="23">
        <f>MAX(0,1-M3241*CachTinhDiem!$B$25)</f>
        <v>1</v>
      </c>
      <c r="O3241" s="20">
        <f>ROUND((CachTinhDiem!$B$23*K3241+CachTinhDiem!$B$24*L3241)*N3241,1)</f>
        <v>6.5</v>
      </c>
      <c r="P3241" s="19" t="s">
        <v>3227</v>
      </c>
    </row>
    <row r="3242" spans="1:16" ht="15" customHeight="1" x14ac:dyDescent="0.35">
      <c r="A3242" s="18" t="s">
        <v>1409</v>
      </c>
      <c r="B3242" s="18" t="s">
        <v>3229</v>
      </c>
      <c r="C3242" s="18" t="s">
        <v>115</v>
      </c>
      <c r="D3242" s="19">
        <v>10</v>
      </c>
      <c r="E3242" s="19">
        <v>27</v>
      </c>
      <c r="F3242" s="19">
        <v>22</v>
      </c>
      <c r="G3242" s="19">
        <v>3</v>
      </c>
      <c r="H3242" s="19">
        <v>2</v>
      </c>
      <c r="I3242" s="19">
        <v>3</v>
      </c>
      <c r="J3242" s="19">
        <v>3</v>
      </c>
      <c r="K3242" s="20">
        <f>ROUND(1+(SUMPRODUCT(INDEX(CachTinhDiem!$B$8:$E$11,MATCH($B3242,CachTinhDiem!$A$8:$A$11,0),0),$G3242:$J3242)-1)*9/4,1)</f>
        <v>4.8</v>
      </c>
      <c r="L3242" s="20">
        <f>ROUND(1+(INDEX(CachTinhDiem!$B$15:$E$20,MATCH($C3242,CachTinhDiem!$A$15:$A$20,0),MATCH($B3242,CachTinhDiem!$B$14:$E$14,0))-1)*9/4,1)</f>
        <v>10</v>
      </c>
      <c r="M3242" s="19">
        <f t="shared" si="50"/>
        <v>0</v>
      </c>
      <c r="N3242" s="23">
        <f>MAX(0,1-M3242*CachTinhDiem!$B$25)</f>
        <v>1</v>
      </c>
      <c r="O3242" s="20">
        <f>ROUND((CachTinhDiem!$B$23*K3242+CachTinhDiem!$B$24*L3242)*N3242,1)</f>
        <v>6.4</v>
      </c>
      <c r="P3242" s="19" t="s">
        <v>3225</v>
      </c>
    </row>
    <row r="3243" spans="1:16" ht="15" customHeight="1" x14ac:dyDescent="0.35">
      <c r="A3243" s="18" t="s">
        <v>2340</v>
      </c>
      <c r="B3243" s="18" t="s">
        <v>3229</v>
      </c>
      <c r="C3243" s="18" t="s">
        <v>150</v>
      </c>
      <c r="D3243" s="19">
        <v>24</v>
      </c>
      <c r="E3243" s="19">
        <v>40</v>
      </c>
      <c r="F3243" s="19">
        <v>30</v>
      </c>
      <c r="G3243" s="19">
        <v>1</v>
      </c>
      <c r="H3243" s="19">
        <v>5</v>
      </c>
      <c r="I3243" s="19">
        <v>2</v>
      </c>
      <c r="J3243" s="19">
        <v>3</v>
      </c>
      <c r="K3243" s="20">
        <f>ROUND(1+(SUMPRODUCT(INDEX(CachTinhDiem!$B$8:$E$11,MATCH($B3243,CachTinhDiem!$A$8:$A$11,0),0),$G3243:$J3243)-1)*9/4,1)</f>
        <v>5.7</v>
      </c>
      <c r="L3243" s="20">
        <f>ROUND(1+(INDEX(CachTinhDiem!$B$15:$E$20,MATCH($C3243,CachTinhDiem!$A$15:$A$20,0),MATCH($B3243,CachTinhDiem!$B$14:$E$14,0))-1)*9/4,1)</f>
        <v>7.8</v>
      </c>
      <c r="M3243" s="19">
        <f t="shared" si="50"/>
        <v>0</v>
      </c>
      <c r="N3243" s="23">
        <f>MAX(0,1-M3243*CachTinhDiem!$B$25)</f>
        <v>1</v>
      </c>
      <c r="O3243" s="20">
        <f>ROUND((CachTinhDiem!$B$23*K3243+CachTinhDiem!$B$24*L3243)*N3243,1)</f>
        <v>6.3</v>
      </c>
      <c r="P3243" s="19" t="s">
        <v>3227</v>
      </c>
    </row>
    <row r="3244" spans="1:16" ht="15" customHeight="1" x14ac:dyDescent="0.35">
      <c r="A3244" s="18" t="s">
        <v>393</v>
      </c>
      <c r="B3244" s="18" t="s">
        <v>3224</v>
      </c>
      <c r="C3244" s="18" t="s">
        <v>90</v>
      </c>
      <c r="D3244" s="19">
        <v>20</v>
      </c>
      <c r="E3244" s="19">
        <v>39</v>
      </c>
      <c r="F3244" s="19">
        <v>39</v>
      </c>
      <c r="G3244" s="19">
        <v>2</v>
      </c>
      <c r="H3244" s="19">
        <v>4</v>
      </c>
      <c r="I3244" s="19">
        <v>3</v>
      </c>
      <c r="J3244" s="19">
        <v>2</v>
      </c>
      <c r="K3244" s="20">
        <f>ROUND(1+(SUMPRODUCT(INDEX(CachTinhDiem!$B$8:$E$11,MATCH($B3244,CachTinhDiem!$A$8:$A$11,0),0),$G3244:$J3244)-1)*9/4,1)</f>
        <v>5.3</v>
      </c>
      <c r="L3244" s="20">
        <f>ROUND(1+(INDEX(CachTinhDiem!$B$15:$E$20,MATCH($C3244,CachTinhDiem!$A$15:$A$20,0),MATCH($B3244,CachTinhDiem!$B$14:$E$14,0))-1)*9/4,1)</f>
        <v>5.5</v>
      </c>
      <c r="M3244" s="19">
        <f t="shared" si="50"/>
        <v>0</v>
      </c>
      <c r="N3244" s="23">
        <f>MAX(0,1-M3244*CachTinhDiem!$B$25)</f>
        <v>1</v>
      </c>
      <c r="O3244" s="20">
        <f>ROUND((CachTinhDiem!$B$23*K3244+CachTinhDiem!$B$24*L3244)*N3244,1)</f>
        <v>5.4</v>
      </c>
      <c r="P3244" s="19" t="s">
        <v>3227</v>
      </c>
    </row>
    <row r="3245" spans="1:16" ht="15" customHeight="1" x14ac:dyDescent="0.35">
      <c r="A3245" s="18" t="s">
        <v>1165</v>
      </c>
      <c r="B3245" s="18" t="s">
        <v>3229</v>
      </c>
      <c r="C3245" s="18" t="s">
        <v>150</v>
      </c>
      <c r="D3245" s="19">
        <v>6</v>
      </c>
      <c r="E3245" s="19">
        <v>18</v>
      </c>
      <c r="F3245" s="19">
        <v>33</v>
      </c>
      <c r="G3245" s="19">
        <v>4</v>
      </c>
      <c r="H3245" s="19">
        <v>2</v>
      </c>
      <c r="I3245" s="19">
        <v>2</v>
      </c>
      <c r="J3245" s="19">
        <v>3</v>
      </c>
      <c r="K3245" s="20">
        <f>ROUND(1+(SUMPRODUCT(INDEX(CachTinhDiem!$B$8:$E$11,MATCH($B3245,CachTinhDiem!$A$8:$A$11,0),0),$G3245:$J3245)-1)*9/4,1)</f>
        <v>4.4000000000000004</v>
      </c>
      <c r="L3245" s="20">
        <f>ROUND(1+(INDEX(CachTinhDiem!$B$15:$E$20,MATCH($C3245,CachTinhDiem!$A$15:$A$20,0),MATCH($B3245,CachTinhDiem!$B$14:$E$14,0))-1)*9/4,1)</f>
        <v>7.8</v>
      </c>
      <c r="M3245" s="19">
        <f t="shared" si="50"/>
        <v>15</v>
      </c>
      <c r="N3245" s="23">
        <f>MAX(0,1-M3245*CachTinhDiem!$B$25)</f>
        <v>0</v>
      </c>
      <c r="O3245" s="20">
        <f>ROUND((CachTinhDiem!$B$23*K3245+CachTinhDiem!$B$24*L3245)*N3245,1)</f>
        <v>0</v>
      </c>
      <c r="P3245" s="19" t="s">
        <v>3227</v>
      </c>
    </row>
    <row r="3246" spans="1:16" ht="15" customHeight="1" x14ac:dyDescent="0.35">
      <c r="A3246" s="18" t="s">
        <v>470</v>
      </c>
      <c r="B3246" s="18" t="s">
        <v>3226</v>
      </c>
      <c r="C3246" s="18" t="s">
        <v>138</v>
      </c>
      <c r="D3246" s="19">
        <v>6</v>
      </c>
      <c r="E3246" s="19">
        <v>20</v>
      </c>
      <c r="F3246" s="19">
        <v>38</v>
      </c>
      <c r="G3246" s="19">
        <v>4</v>
      </c>
      <c r="H3246" s="19">
        <v>2</v>
      </c>
      <c r="I3246" s="19">
        <v>3</v>
      </c>
      <c r="J3246" s="19">
        <v>2</v>
      </c>
      <c r="K3246" s="20">
        <f>ROUND(1+(SUMPRODUCT(INDEX(CachTinhDiem!$B$8:$E$11,MATCH($B3246,CachTinhDiem!$A$8:$A$11,0),0),$G3246:$J3246)-1)*9/4,1)</f>
        <v>4.4000000000000004</v>
      </c>
      <c r="L3246" s="20">
        <f>ROUND(1+(INDEX(CachTinhDiem!$B$15:$E$20,MATCH($C3246,CachTinhDiem!$A$15:$A$20,0),MATCH($B3246,CachTinhDiem!$B$14:$E$14,0))-1)*9/4,1)</f>
        <v>7.8</v>
      </c>
      <c r="M3246" s="19">
        <f t="shared" si="50"/>
        <v>18</v>
      </c>
      <c r="N3246" s="23">
        <f>MAX(0,1-M3246*CachTinhDiem!$B$25)</f>
        <v>0</v>
      </c>
      <c r="O3246" s="20">
        <f>ROUND((CachTinhDiem!$B$23*K3246+CachTinhDiem!$B$24*L3246)*N3246,1)</f>
        <v>0</v>
      </c>
      <c r="P3246" s="19" t="s">
        <v>3225</v>
      </c>
    </row>
    <row r="3247" spans="1:16" ht="15" customHeight="1" x14ac:dyDescent="0.35">
      <c r="A3247" s="18" t="s">
        <v>2137</v>
      </c>
      <c r="B3247" s="18" t="s">
        <v>3229</v>
      </c>
      <c r="C3247" s="18" t="s">
        <v>138</v>
      </c>
      <c r="D3247" s="19">
        <v>24</v>
      </c>
      <c r="E3247" s="19">
        <v>40</v>
      </c>
      <c r="F3247" s="19">
        <v>11</v>
      </c>
      <c r="G3247" s="19">
        <v>2</v>
      </c>
      <c r="H3247" s="19">
        <v>4</v>
      </c>
      <c r="I3247" s="19">
        <v>5</v>
      </c>
      <c r="J3247" s="19">
        <v>3</v>
      </c>
      <c r="K3247" s="20">
        <f>ROUND(1+(SUMPRODUCT(INDEX(CachTinhDiem!$B$8:$E$11,MATCH($B3247,CachTinhDiem!$A$8:$A$11,0),0),$G3247:$J3247)-1)*9/4,1)</f>
        <v>7.3</v>
      </c>
      <c r="L3247" s="20">
        <f>ROUND(1+(INDEX(CachTinhDiem!$B$15:$E$20,MATCH($C3247,CachTinhDiem!$A$15:$A$20,0),MATCH($B3247,CachTinhDiem!$B$14:$E$14,0))-1)*9/4,1)</f>
        <v>7.8</v>
      </c>
      <c r="M3247" s="19">
        <f t="shared" si="50"/>
        <v>13</v>
      </c>
      <c r="N3247" s="23">
        <f>MAX(0,1-M3247*CachTinhDiem!$B$25)</f>
        <v>0</v>
      </c>
      <c r="O3247" s="20">
        <f>ROUND((CachTinhDiem!$B$23*K3247+CachTinhDiem!$B$24*L3247)*N3247,1)</f>
        <v>0</v>
      </c>
      <c r="P3247" s="19" t="s">
        <v>3227</v>
      </c>
    </row>
    <row r="3248" spans="1:16" ht="15" customHeight="1" x14ac:dyDescent="0.35">
      <c r="A3248" s="18" t="s">
        <v>1625</v>
      </c>
      <c r="B3248" s="18" t="s">
        <v>3229</v>
      </c>
      <c r="C3248" s="18" t="s">
        <v>138</v>
      </c>
      <c r="D3248" s="19">
        <v>10</v>
      </c>
      <c r="E3248" s="19">
        <v>32</v>
      </c>
      <c r="F3248" s="19">
        <v>17</v>
      </c>
      <c r="G3248" s="19">
        <v>2</v>
      </c>
      <c r="H3248" s="19">
        <v>3</v>
      </c>
      <c r="I3248" s="19">
        <v>5</v>
      </c>
      <c r="J3248" s="19">
        <v>3</v>
      </c>
      <c r="K3248" s="20">
        <f>ROUND(1+(SUMPRODUCT(INDEX(CachTinhDiem!$B$8:$E$11,MATCH($B3248,CachTinhDiem!$A$8:$A$11,0),0),$G3248:$J3248)-1)*9/4,1)</f>
        <v>6.6</v>
      </c>
      <c r="L3248" s="20">
        <f>ROUND(1+(INDEX(CachTinhDiem!$B$15:$E$20,MATCH($C3248,CachTinhDiem!$A$15:$A$20,0),MATCH($B3248,CachTinhDiem!$B$14:$E$14,0))-1)*9/4,1)</f>
        <v>7.8</v>
      </c>
      <c r="M3248" s="19">
        <f t="shared" si="50"/>
        <v>0</v>
      </c>
      <c r="N3248" s="23">
        <f>MAX(0,1-M3248*CachTinhDiem!$B$25)</f>
        <v>1</v>
      </c>
      <c r="O3248" s="20">
        <f>ROUND((CachTinhDiem!$B$23*K3248+CachTinhDiem!$B$24*L3248)*N3248,1)</f>
        <v>7</v>
      </c>
      <c r="P3248" s="19" t="s">
        <v>3227</v>
      </c>
    </row>
    <row r="3249" spans="1:16" ht="15" customHeight="1" x14ac:dyDescent="0.35">
      <c r="A3249" s="18" t="s">
        <v>752</v>
      </c>
      <c r="B3249" s="18" t="s">
        <v>3226</v>
      </c>
      <c r="C3249" s="18" t="s">
        <v>110</v>
      </c>
      <c r="D3249" s="19">
        <v>16</v>
      </c>
      <c r="E3249" s="19">
        <v>31</v>
      </c>
      <c r="F3249" s="19">
        <v>17</v>
      </c>
      <c r="G3249" s="19">
        <v>2</v>
      </c>
      <c r="H3249" s="19">
        <v>5</v>
      </c>
      <c r="I3249" s="19">
        <v>4</v>
      </c>
      <c r="J3249" s="19">
        <v>3</v>
      </c>
      <c r="K3249" s="20">
        <f>ROUND(1+(SUMPRODUCT(INDEX(CachTinhDiem!$B$8:$E$11,MATCH($B3249,CachTinhDiem!$A$8:$A$11,0),0),$G3249:$J3249)-1)*9/4,1)</f>
        <v>8</v>
      </c>
      <c r="L3249" s="20">
        <f>ROUND(1+(INDEX(CachTinhDiem!$B$15:$E$20,MATCH($C3249,CachTinhDiem!$A$15:$A$20,0),MATCH($B3249,CachTinhDiem!$B$14:$E$14,0))-1)*9/4,1)</f>
        <v>5.5</v>
      </c>
      <c r="M3249" s="19">
        <f t="shared" si="50"/>
        <v>0</v>
      </c>
      <c r="N3249" s="23">
        <f>MAX(0,1-M3249*CachTinhDiem!$B$25)</f>
        <v>1</v>
      </c>
      <c r="O3249" s="20">
        <f>ROUND((CachTinhDiem!$B$23*K3249+CachTinhDiem!$B$24*L3249)*N3249,1)</f>
        <v>7.3</v>
      </c>
      <c r="P3249" s="19" t="s">
        <v>3227</v>
      </c>
    </row>
    <row r="3250" spans="1:16" ht="15" customHeight="1" x14ac:dyDescent="0.35">
      <c r="A3250" s="18" t="s">
        <v>523</v>
      </c>
      <c r="B3250" s="18" t="s">
        <v>3226</v>
      </c>
      <c r="C3250" s="18" t="s">
        <v>138</v>
      </c>
      <c r="D3250" s="19">
        <v>6</v>
      </c>
      <c r="E3250" s="19">
        <v>20</v>
      </c>
      <c r="F3250" s="19">
        <v>10</v>
      </c>
      <c r="G3250" s="19">
        <v>4</v>
      </c>
      <c r="H3250" s="19">
        <v>2</v>
      </c>
      <c r="I3250" s="19">
        <v>3</v>
      </c>
      <c r="J3250" s="19">
        <v>2</v>
      </c>
      <c r="K3250" s="20">
        <f>ROUND(1+(SUMPRODUCT(INDEX(CachTinhDiem!$B$8:$E$11,MATCH($B3250,CachTinhDiem!$A$8:$A$11,0),0),$G3250:$J3250)-1)*9/4,1)</f>
        <v>4.4000000000000004</v>
      </c>
      <c r="L3250" s="20">
        <f>ROUND(1+(INDEX(CachTinhDiem!$B$15:$E$20,MATCH($C3250,CachTinhDiem!$A$15:$A$20,0),MATCH($B3250,CachTinhDiem!$B$14:$E$14,0))-1)*9/4,1)</f>
        <v>7.8</v>
      </c>
      <c r="M3250" s="19">
        <f t="shared" si="50"/>
        <v>0</v>
      </c>
      <c r="N3250" s="23">
        <f>MAX(0,1-M3250*CachTinhDiem!$B$25)</f>
        <v>1</v>
      </c>
      <c r="O3250" s="20">
        <f>ROUND((CachTinhDiem!$B$23*K3250+CachTinhDiem!$B$24*L3250)*N3250,1)</f>
        <v>5.4</v>
      </c>
      <c r="P3250" s="19" t="s">
        <v>3225</v>
      </c>
    </row>
    <row r="3251" spans="1:16" ht="15" customHeight="1" x14ac:dyDescent="0.35">
      <c r="A3251" s="18" t="s">
        <v>2448</v>
      </c>
      <c r="B3251" s="18" t="s">
        <v>3226</v>
      </c>
      <c r="C3251" s="18" t="s">
        <v>150</v>
      </c>
      <c r="D3251" s="19">
        <v>25</v>
      </c>
      <c r="E3251" s="19">
        <v>40</v>
      </c>
      <c r="F3251" s="19">
        <v>8</v>
      </c>
      <c r="G3251" s="19">
        <v>1</v>
      </c>
      <c r="H3251" s="19">
        <v>5</v>
      </c>
      <c r="I3251" s="19">
        <v>2</v>
      </c>
      <c r="J3251" s="19">
        <v>2</v>
      </c>
      <c r="K3251" s="20">
        <f>ROUND(1+(SUMPRODUCT(INDEX(CachTinhDiem!$B$8:$E$11,MATCH($B3251,CachTinhDiem!$A$8:$A$11,0),0),$G3251:$J3251)-1)*9/4,1)</f>
        <v>5.3</v>
      </c>
      <c r="L3251" s="20">
        <f>ROUND(1+(INDEX(CachTinhDiem!$B$15:$E$20,MATCH($C3251,CachTinhDiem!$A$15:$A$20,0),MATCH($B3251,CachTinhDiem!$B$14:$E$14,0))-1)*9/4,1)</f>
        <v>10</v>
      </c>
      <c r="M3251" s="19">
        <f t="shared" si="50"/>
        <v>17</v>
      </c>
      <c r="N3251" s="23">
        <f>MAX(0,1-M3251*CachTinhDiem!$B$25)</f>
        <v>0</v>
      </c>
      <c r="O3251" s="20">
        <f>ROUND((CachTinhDiem!$B$23*K3251+CachTinhDiem!$B$24*L3251)*N3251,1)</f>
        <v>0</v>
      </c>
      <c r="P3251" s="19" t="s">
        <v>3227</v>
      </c>
    </row>
    <row r="3252" spans="1:16" ht="15" customHeight="1" x14ac:dyDescent="0.35">
      <c r="A3252" s="18" t="s">
        <v>1858</v>
      </c>
      <c r="B3252" s="18" t="s">
        <v>3226</v>
      </c>
      <c r="C3252" s="18" t="s">
        <v>115</v>
      </c>
      <c r="D3252" s="19">
        <v>12</v>
      </c>
      <c r="E3252" s="19">
        <v>30</v>
      </c>
      <c r="F3252" s="19">
        <v>24</v>
      </c>
      <c r="G3252" s="19">
        <v>2</v>
      </c>
      <c r="H3252" s="19">
        <v>4</v>
      </c>
      <c r="I3252" s="19">
        <v>4</v>
      </c>
      <c r="J3252" s="19">
        <v>2</v>
      </c>
      <c r="K3252" s="20">
        <f>ROUND(1+(SUMPRODUCT(INDEX(CachTinhDiem!$B$8:$E$11,MATCH($B3252,CachTinhDiem!$A$8:$A$11,0),0),$G3252:$J3252)-1)*9/4,1)</f>
        <v>6.9</v>
      </c>
      <c r="L3252" s="20">
        <f>ROUND(1+(INDEX(CachTinhDiem!$B$15:$E$20,MATCH($C3252,CachTinhDiem!$A$15:$A$20,0),MATCH($B3252,CachTinhDiem!$B$14:$E$14,0))-1)*9/4,1)</f>
        <v>10</v>
      </c>
      <c r="M3252" s="19">
        <f t="shared" si="50"/>
        <v>0</v>
      </c>
      <c r="N3252" s="23">
        <f>MAX(0,1-M3252*CachTinhDiem!$B$25)</f>
        <v>1</v>
      </c>
      <c r="O3252" s="20">
        <f>ROUND((CachTinhDiem!$B$23*K3252+CachTinhDiem!$B$24*L3252)*N3252,1)</f>
        <v>7.8</v>
      </c>
      <c r="P3252" s="19" t="s">
        <v>3227</v>
      </c>
    </row>
    <row r="3253" spans="1:16" ht="15" customHeight="1" x14ac:dyDescent="0.35">
      <c r="A3253" s="18" t="s">
        <v>3042</v>
      </c>
      <c r="B3253" s="18" t="s">
        <v>3226</v>
      </c>
      <c r="C3253" s="18" t="s">
        <v>115</v>
      </c>
      <c r="D3253" s="19">
        <v>17</v>
      </c>
      <c r="E3253" s="19">
        <v>39</v>
      </c>
      <c r="F3253" s="19">
        <v>40</v>
      </c>
      <c r="G3253" s="19">
        <v>2</v>
      </c>
      <c r="H3253" s="19">
        <v>2</v>
      </c>
      <c r="I3253" s="19">
        <v>4</v>
      </c>
      <c r="J3253" s="19">
        <v>3</v>
      </c>
      <c r="K3253" s="20">
        <f>ROUND(1+(SUMPRODUCT(INDEX(CachTinhDiem!$B$8:$E$11,MATCH($B3253,CachTinhDiem!$A$8:$A$11,0),0),$G3253:$J3253)-1)*9/4,1)</f>
        <v>6</v>
      </c>
      <c r="L3253" s="20">
        <f>ROUND(1+(INDEX(CachTinhDiem!$B$15:$E$20,MATCH($C3253,CachTinhDiem!$A$15:$A$20,0),MATCH($B3253,CachTinhDiem!$B$14:$E$14,0))-1)*9/4,1)</f>
        <v>10</v>
      </c>
      <c r="M3253" s="19">
        <f t="shared" si="50"/>
        <v>1</v>
      </c>
      <c r="N3253" s="23">
        <f>MAX(0,1-M3253*CachTinhDiem!$B$25)</f>
        <v>0.9</v>
      </c>
      <c r="O3253" s="20">
        <f>ROUND((CachTinhDiem!$B$23*K3253+CachTinhDiem!$B$24*L3253)*N3253,1)</f>
        <v>6.5</v>
      </c>
      <c r="P3253" s="19" t="s">
        <v>3225</v>
      </c>
    </row>
    <row r="3254" spans="1:16" ht="15" customHeight="1" x14ac:dyDescent="0.35">
      <c r="A3254" s="18" t="s">
        <v>2364</v>
      </c>
      <c r="B3254" s="18" t="s">
        <v>3224</v>
      </c>
      <c r="C3254" s="18" t="s">
        <v>115</v>
      </c>
      <c r="D3254" s="19">
        <v>17</v>
      </c>
      <c r="E3254" s="19">
        <v>31</v>
      </c>
      <c r="F3254" s="19">
        <v>12</v>
      </c>
      <c r="G3254" s="19">
        <v>3</v>
      </c>
      <c r="H3254" s="19">
        <v>2</v>
      </c>
      <c r="I3254" s="19">
        <v>3</v>
      </c>
      <c r="J3254" s="19">
        <v>4</v>
      </c>
      <c r="K3254" s="20">
        <f>ROUND(1+(SUMPRODUCT(INDEX(CachTinhDiem!$B$8:$E$11,MATCH($B3254,CachTinhDiem!$A$8:$A$11,0),0),$G3254:$J3254)-1)*9/4,1)</f>
        <v>5.3</v>
      </c>
      <c r="L3254" s="20">
        <f>ROUND(1+(INDEX(CachTinhDiem!$B$15:$E$20,MATCH($C3254,CachTinhDiem!$A$15:$A$20,0),MATCH($B3254,CachTinhDiem!$B$14:$E$14,0))-1)*9/4,1)</f>
        <v>7.8</v>
      </c>
      <c r="M3254" s="19">
        <f t="shared" si="50"/>
        <v>5</v>
      </c>
      <c r="N3254" s="23">
        <f>MAX(0,1-M3254*CachTinhDiem!$B$25)</f>
        <v>0.5</v>
      </c>
      <c r="O3254" s="20">
        <f>ROUND((CachTinhDiem!$B$23*K3254+CachTinhDiem!$B$24*L3254)*N3254,1)</f>
        <v>3</v>
      </c>
      <c r="P3254" s="19" t="s">
        <v>3225</v>
      </c>
    </row>
    <row r="3255" spans="1:16" ht="15" customHeight="1" x14ac:dyDescent="0.35">
      <c r="A3255" s="18" t="s">
        <v>1214</v>
      </c>
      <c r="B3255" s="18" t="s">
        <v>3224</v>
      </c>
      <c r="C3255" s="18" t="s">
        <v>103</v>
      </c>
      <c r="D3255" s="19">
        <v>9</v>
      </c>
      <c r="E3255" s="19">
        <v>25</v>
      </c>
      <c r="F3255" s="19">
        <v>29</v>
      </c>
      <c r="G3255" s="19">
        <v>4</v>
      </c>
      <c r="H3255" s="19">
        <v>2</v>
      </c>
      <c r="I3255" s="19">
        <v>2</v>
      </c>
      <c r="J3255" s="19">
        <v>5</v>
      </c>
      <c r="K3255" s="20">
        <f>ROUND(1+(SUMPRODUCT(INDEX(CachTinhDiem!$B$8:$E$11,MATCH($B3255,CachTinhDiem!$A$8:$A$11,0),0),$G3255:$J3255)-1)*9/4,1)</f>
        <v>4.8</v>
      </c>
      <c r="L3255" s="20">
        <f>ROUND(1+(INDEX(CachTinhDiem!$B$15:$E$20,MATCH($C3255,CachTinhDiem!$A$15:$A$20,0),MATCH($B3255,CachTinhDiem!$B$14:$E$14,0))-1)*9/4,1)</f>
        <v>3.3</v>
      </c>
      <c r="M3255" s="19">
        <f t="shared" si="50"/>
        <v>4</v>
      </c>
      <c r="N3255" s="23">
        <f>MAX(0,1-M3255*CachTinhDiem!$B$25)</f>
        <v>0.6</v>
      </c>
      <c r="O3255" s="20">
        <f>ROUND((CachTinhDiem!$B$23*K3255+CachTinhDiem!$B$24*L3255)*N3255,1)</f>
        <v>2.6</v>
      </c>
      <c r="P3255" s="19" t="s">
        <v>3227</v>
      </c>
    </row>
    <row r="3256" spans="1:16" ht="15" customHeight="1" x14ac:dyDescent="0.35">
      <c r="A3256" s="18" t="s">
        <v>2187</v>
      </c>
      <c r="B3256" s="18" t="s">
        <v>3226</v>
      </c>
      <c r="C3256" s="18" t="s">
        <v>150</v>
      </c>
      <c r="D3256" s="19">
        <v>22</v>
      </c>
      <c r="E3256" s="19">
        <v>38</v>
      </c>
      <c r="F3256" s="19">
        <v>21</v>
      </c>
      <c r="G3256" s="19">
        <v>2</v>
      </c>
      <c r="H3256" s="19">
        <v>5</v>
      </c>
      <c r="I3256" s="19">
        <v>3</v>
      </c>
      <c r="J3256" s="19">
        <v>3</v>
      </c>
      <c r="K3256" s="20">
        <f>ROUND(1+(SUMPRODUCT(INDEX(CachTinhDiem!$B$8:$E$11,MATCH($B3256,CachTinhDiem!$A$8:$A$11,0),0),$G3256:$J3256)-1)*9/4,1)</f>
        <v>6.9</v>
      </c>
      <c r="L3256" s="20">
        <f>ROUND(1+(INDEX(CachTinhDiem!$B$15:$E$20,MATCH($C3256,CachTinhDiem!$A$15:$A$20,0),MATCH($B3256,CachTinhDiem!$B$14:$E$14,0))-1)*9/4,1)</f>
        <v>10</v>
      </c>
      <c r="M3256" s="19">
        <f t="shared" si="50"/>
        <v>1</v>
      </c>
      <c r="N3256" s="23">
        <f>MAX(0,1-M3256*CachTinhDiem!$B$25)</f>
        <v>0.9</v>
      </c>
      <c r="O3256" s="20">
        <f>ROUND((CachTinhDiem!$B$23*K3256+CachTinhDiem!$B$24*L3256)*N3256,1)</f>
        <v>7</v>
      </c>
      <c r="P3256" s="19" t="s">
        <v>3225</v>
      </c>
    </row>
    <row r="3257" spans="1:16" ht="15" customHeight="1" x14ac:dyDescent="0.35">
      <c r="A3257" s="18" t="s">
        <v>1093</v>
      </c>
      <c r="B3257" s="18" t="s">
        <v>3228</v>
      </c>
      <c r="C3257" s="18" t="s">
        <v>115</v>
      </c>
      <c r="D3257" s="19">
        <v>5</v>
      </c>
      <c r="E3257" s="19">
        <v>12</v>
      </c>
      <c r="F3257" s="19">
        <v>7</v>
      </c>
      <c r="G3257" s="19">
        <v>5</v>
      </c>
      <c r="H3257" s="19">
        <v>1</v>
      </c>
      <c r="I3257" s="19">
        <v>3</v>
      </c>
      <c r="J3257" s="19">
        <v>4</v>
      </c>
      <c r="K3257" s="20">
        <f>ROUND(1+(SUMPRODUCT(INDEX(CachTinhDiem!$B$8:$E$11,MATCH($B3257,CachTinhDiem!$A$8:$A$11,0),0),$G3257:$J3257)-1)*9/4,1)</f>
        <v>6</v>
      </c>
      <c r="L3257" s="20">
        <f>ROUND(1+(INDEX(CachTinhDiem!$B$15:$E$20,MATCH($C3257,CachTinhDiem!$A$15:$A$20,0),MATCH($B3257,CachTinhDiem!$B$14:$E$14,0))-1)*9/4,1)</f>
        <v>5.5</v>
      </c>
      <c r="M3257" s="19">
        <f t="shared" si="50"/>
        <v>0</v>
      </c>
      <c r="N3257" s="23">
        <f>MAX(0,1-M3257*CachTinhDiem!$B$25)</f>
        <v>1</v>
      </c>
      <c r="O3257" s="20">
        <f>ROUND((CachTinhDiem!$B$23*K3257+CachTinhDiem!$B$24*L3257)*N3257,1)</f>
        <v>5.9</v>
      </c>
      <c r="P3257" s="19" t="s">
        <v>3225</v>
      </c>
    </row>
    <row r="3258" spans="1:16" ht="15" customHeight="1" x14ac:dyDescent="0.35">
      <c r="A3258" s="18" t="s">
        <v>1645</v>
      </c>
      <c r="B3258" s="18" t="s">
        <v>3224</v>
      </c>
      <c r="C3258" s="18" t="s">
        <v>150</v>
      </c>
      <c r="D3258" s="19">
        <v>14</v>
      </c>
      <c r="E3258" s="19">
        <v>33</v>
      </c>
      <c r="F3258" s="19">
        <v>12</v>
      </c>
      <c r="G3258" s="19">
        <v>3</v>
      </c>
      <c r="H3258" s="19">
        <v>2</v>
      </c>
      <c r="I3258" s="19">
        <v>3</v>
      </c>
      <c r="J3258" s="19">
        <v>2</v>
      </c>
      <c r="K3258" s="20">
        <f>ROUND(1+(SUMPRODUCT(INDEX(CachTinhDiem!$B$8:$E$11,MATCH($B3258,CachTinhDiem!$A$8:$A$11,0),0),$G3258:$J3258)-1)*9/4,1)</f>
        <v>4.8</v>
      </c>
      <c r="L3258" s="20">
        <f>ROUND(1+(INDEX(CachTinhDiem!$B$15:$E$20,MATCH($C3258,CachTinhDiem!$A$15:$A$20,0),MATCH($B3258,CachTinhDiem!$B$14:$E$14,0))-1)*9/4,1)</f>
        <v>3.3</v>
      </c>
      <c r="M3258" s="19">
        <f t="shared" si="50"/>
        <v>2</v>
      </c>
      <c r="N3258" s="23">
        <f>MAX(0,1-M3258*CachTinhDiem!$B$25)</f>
        <v>0.8</v>
      </c>
      <c r="O3258" s="20">
        <f>ROUND((CachTinhDiem!$B$23*K3258+CachTinhDiem!$B$24*L3258)*N3258,1)</f>
        <v>3.5</v>
      </c>
      <c r="P3258" s="19" t="s">
        <v>3225</v>
      </c>
    </row>
    <row r="3259" spans="1:16" ht="15" customHeight="1" x14ac:dyDescent="0.35">
      <c r="A3259" s="18" t="s">
        <v>1725</v>
      </c>
      <c r="B3259" s="18" t="s">
        <v>3224</v>
      </c>
      <c r="C3259" s="18" t="s">
        <v>150</v>
      </c>
      <c r="D3259" s="19">
        <v>18</v>
      </c>
      <c r="E3259" s="19">
        <v>35</v>
      </c>
      <c r="F3259" s="19">
        <v>15</v>
      </c>
      <c r="G3259" s="19">
        <v>2</v>
      </c>
      <c r="H3259" s="19">
        <v>3</v>
      </c>
      <c r="I3259" s="19">
        <v>3</v>
      </c>
      <c r="J3259" s="19">
        <v>3</v>
      </c>
      <c r="K3259" s="20">
        <f>ROUND(1+(SUMPRODUCT(INDEX(CachTinhDiem!$B$8:$E$11,MATCH($B3259,CachTinhDiem!$A$8:$A$11,0),0),$G3259:$J3259)-1)*9/4,1)</f>
        <v>5.0999999999999996</v>
      </c>
      <c r="L3259" s="20">
        <f>ROUND(1+(INDEX(CachTinhDiem!$B$15:$E$20,MATCH($C3259,CachTinhDiem!$A$15:$A$20,0),MATCH($B3259,CachTinhDiem!$B$14:$E$14,0))-1)*9/4,1)</f>
        <v>3.3</v>
      </c>
      <c r="M3259" s="19">
        <f t="shared" si="50"/>
        <v>3</v>
      </c>
      <c r="N3259" s="23">
        <f>MAX(0,1-M3259*CachTinhDiem!$B$25)</f>
        <v>0.7</v>
      </c>
      <c r="O3259" s="20">
        <f>ROUND((CachTinhDiem!$B$23*K3259+CachTinhDiem!$B$24*L3259)*N3259,1)</f>
        <v>3.2</v>
      </c>
      <c r="P3259" s="19" t="s">
        <v>3227</v>
      </c>
    </row>
    <row r="3260" spans="1:16" ht="15" customHeight="1" x14ac:dyDescent="0.35">
      <c r="A3260" s="18" t="s">
        <v>2949</v>
      </c>
      <c r="B3260" s="18" t="s">
        <v>3229</v>
      </c>
      <c r="C3260" s="18" t="s">
        <v>103</v>
      </c>
      <c r="D3260" s="19">
        <v>18</v>
      </c>
      <c r="E3260" s="19">
        <v>38</v>
      </c>
      <c r="F3260" s="19">
        <v>25</v>
      </c>
      <c r="G3260" s="19">
        <v>2</v>
      </c>
      <c r="H3260" s="19">
        <v>5</v>
      </c>
      <c r="I3260" s="19">
        <v>3</v>
      </c>
      <c r="J3260" s="19">
        <v>5</v>
      </c>
      <c r="K3260" s="20">
        <f>ROUND(1+(SUMPRODUCT(INDEX(CachTinhDiem!$B$8:$E$11,MATCH($B3260,CachTinhDiem!$A$8:$A$11,0),0),$G3260:$J3260)-1)*9/4,1)</f>
        <v>8</v>
      </c>
      <c r="L3260" s="20">
        <f>ROUND(1+(INDEX(CachTinhDiem!$B$15:$E$20,MATCH($C3260,CachTinhDiem!$A$15:$A$20,0),MATCH($B3260,CachTinhDiem!$B$14:$E$14,0))-1)*9/4,1)</f>
        <v>7.8</v>
      </c>
      <c r="M3260" s="19">
        <f t="shared" si="50"/>
        <v>0</v>
      </c>
      <c r="N3260" s="23">
        <f>MAX(0,1-M3260*CachTinhDiem!$B$25)</f>
        <v>1</v>
      </c>
      <c r="O3260" s="20">
        <f>ROUND((CachTinhDiem!$B$23*K3260+CachTinhDiem!$B$24*L3260)*N3260,1)</f>
        <v>7.9</v>
      </c>
      <c r="P3260" s="19" t="s">
        <v>3227</v>
      </c>
    </row>
    <row r="3261" spans="1:16" ht="15" customHeight="1" x14ac:dyDescent="0.35">
      <c r="A3261" s="18" t="s">
        <v>2542</v>
      </c>
      <c r="B3261" s="18" t="s">
        <v>3228</v>
      </c>
      <c r="C3261" s="18" t="s">
        <v>90</v>
      </c>
      <c r="D3261" s="19">
        <v>14</v>
      </c>
      <c r="E3261" s="19">
        <v>34</v>
      </c>
      <c r="F3261" s="19">
        <v>33</v>
      </c>
      <c r="G3261" s="19">
        <v>3</v>
      </c>
      <c r="H3261" s="19">
        <v>1</v>
      </c>
      <c r="I3261" s="19">
        <v>3</v>
      </c>
      <c r="J3261" s="19">
        <v>3</v>
      </c>
      <c r="K3261" s="20">
        <f>ROUND(1+(SUMPRODUCT(INDEX(CachTinhDiem!$B$8:$E$11,MATCH($B3261,CachTinhDiem!$A$8:$A$11,0),0),$G3261:$J3261)-1)*9/4,1)</f>
        <v>4.5999999999999996</v>
      </c>
      <c r="L3261" s="20">
        <f>ROUND(1+(INDEX(CachTinhDiem!$B$15:$E$20,MATCH($C3261,CachTinhDiem!$A$15:$A$20,0),MATCH($B3261,CachTinhDiem!$B$14:$E$14,0))-1)*9/4,1)</f>
        <v>3.3</v>
      </c>
      <c r="M3261" s="19">
        <f t="shared" si="50"/>
        <v>0</v>
      </c>
      <c r="N3261" s="23">
        <f>MAX(0,1-M3261*CachTinhDiem!$B$25)</f>
        <v>1</v>
      </c>
      <c r="O3261" s="20">
        <f>ROUND((CachTinhDiem!$B$23*K3261+CachTinhDiem!$B$24*L3261)*N3261,1)</f>
        <v>4.2</v>
      </c>
      <c r="P3261" s="19" t="s">
        <v>3227</v>
      </c>
    </row>
    <row r="3262" spans="1:16" ht="15" customHeight="1" x14ac:dyDescent="0.35">
      <c r="A3262" s="18" t="s">
        <v>336</v>
      </c>
      <c r="B3262" s="18" t="s">
        <v>3229</v>
      </c>
      <c r="C3262" s="18" t="s">
        <v>90</v>
      </c>
      <c r="D3262" s="19">
        <v>7</v>
      </c>
      <c r="E3262" s="19">
        <v>20</v>
      </c>
      <c r="F3262" s="19">
        <v>26</v>
      </c>
      <c r="G3262" s="19">
        <v>4</v>
      </c>
      <c r="H3262" s="19">
        <v>2</v>
      </c>
      <c r="I3262" s="19">
        <v>3</v>
      </c>
      <c r="J3262" s="19">
        <v>2</v>
      </c>
      <c r="K3262" s="20">
        <f>ROUND(1+(SUMPRODUCT(INDEX(CachTinhDiem!$B$8:$E$11,MATCH($B3262,CachTinhDiem!$A$8:$A$11,0),0),$G3262:$J3262)-1)*9/4,1)</f>
        <v>4.4000000000000004</v>
      </c>
      <c r="L3262" s="20">
        <f>ROUND(1+(INDEX(CachTinhDiem!$B$15:$E$20,MATCH($C3262,CachTinhDiem!$A$15:$A$20,0),MATCH($B3262,CachTinhDiem!$B$14:$E$14,0))-1)*9/4,1)</f>
        <v>7.8</v>
      </c>
      <c r="M3262" s="19">
        <f t="shared" si="50"/>
        <v>6</v>
      </c>
      <c r="N3262" s="23">
        <f>MAX(0,1-M3262*CachTinhDiem!$B$25)</f>
        <v>0.39999999999999991</v>
      </c>
      <c r="O3262" s="20">
        <f>ROUND((CachTinhDiem!$B$23*K3262+CachTinhDiem!$B$24*L3262)*N3262,1)</f>
        <v>2.2000000000000002</v>
      </c>
      <c r="P3262" s="19" t="s">
        <v>3227</v>
      </c>
    </row>
    <row r="3263" spans="1:16" ht="15" customHeight="1" x14ac:dyDescent="0.35">
      <c r="A3263" s="18" t="s">
        <v>432</v>
      </c>
      <c r="B3263" s="18" t="s">
        <v>3229</v>
      </c>
      <c r="C3263" s="18" t="s">
        <v>115</v>
      </c>
      <c r="D3263" s="19">
        <v>12</v>
      </c>
      <c r="E3263" s="19">
        <v>27</v>
      </c>
      <c r="F3263" s="19">
        <v>12</v>
      </c>
      <c r="G3263" s="19">
        <v>3</v>
      </c>
      <c r="H3263" s="19">
        <v>2</v>
      </c>
      <c r="I3263" s="19">
        <v>4</v>
      </c>
      <c r="J3263" s="19">
        <v>3</v>
      </c>
      <c r="K3263" s="20">
        <f>ROUND(1+(SUMPRODUCT(INDEX(CachTinhDiem!$B$8:$E$11,MATCH($B3263,CachTinhDiem!$A$8:$A$11,0),0),$G3263:$J3263)-1)*9/4,1)</f>
        <v>5.5</v>
      </c>
      <c r="L3263" s="20">
        <f>ROUND(1+(INDEX(CachTinhDiem!$B$15:$E$20,MATCH($C3263,CachTinhDiem!$A$15:$A$20,0),MATCH($B3263,CachTinhDiem!$B$14:$E$14,0))-1)*9/4,1)</f>
        <v>10</v>
      </c>
      <c r="M3263" s="19">
        <f t="shared" si="50"/>
        <v>0</v>
      </c>
      <c r="N3263" s="23">
        <f>MAX(0,1-M3263*CachTinhDiem!$B$25)</f>
        <v>1</v>
      </c>
      <c r="O3263" s="20">
        <f>ROUND((CachTinhDiem!$B$23*K3263+CachTinhDiem!$B$24*L3263)*N3263,1)</f>
        <v>6.9</v>
      </c>
      <c r="P3263" s="19" t="s">
        <v>3227</v>
      </c>
    </row>
    <row r="3264" spans="1:16" ht="15" customHeight="1" x14ac:dyDescent="0.35">
      <c r="A3264" s="18" t="s">
        <v>1634</v>
      </c>
      <c r="B3264" s="18" t="s">
        <v>3229</v>
      </c>
      <c r="C3264" s="18" t="s">
        <v>103</v>
      </c>
      <c r="D3264" s="19">
        <v>14</v>
      </c>
      <c r="E3264" s="19">
        <v>34</v>
      </c>
      <c r="F3264" s="19">
        <v>12</v>
      </c>
      <c r="G3264" s="19">
        <v>2</v>
      </c>
      <c r="H3264" s="19">
        <v>4</v>
      </c>
      <c r="I3264" s="19">
        <v>3</v>
      </c>
      <c r="J3264" s="19">
        <v>4</v>
      </c>
      <c r="K3264" s="20">
        <f>ROUND(1+(SUMPRODUCT(INDEX(CachTinhDiem!$B$8:$E$11,MATCH($B3264,CachTinhDiem!$A$8:$A$11,0),0),$G3264:$J3264)-1)*9/4,1)</f>
        <v>6.6</v>
      </c>
      <c r="L3264" s="20">
        <f>ROUND(1+(INDEX(CachTinhDiem!$B$15:$E$20,MATCH($C3264,CachTinhDiem!$A$15:$A$20,0),MATCH($B3264,CachTinhDiem!$B$14:$E$14,0))-1)*9/4,1)</f>
        <v>7.8</v>
      </c>
      <c r="M3264" s="19">
        <f t="shared" si="50"/>
        <v>2</v>
      </c>
      <c r="N3264" s="23">
        <f>MAX(0,1-M3264*CachTinhDiem!$B$25)</f>
        <v>0.8</v>
      </c>
      <c r="O3264" s="20">
        <f>ROUND((CachTinhDiem!$B$23*K3264+CachTinhDiem!$B$24*L3264)*N3264,1)</f>
        <v>5.6</v>
      </c>
      <c r="P3264" s="19" t="s">
        <v>3227</v>
      </c>
    </row>
    <row r="3265" spans="1:16" ht="15" customHeight="1" x14ac:dyDescent="0.35">
      <c r="A3265" s="18" t="s">
        <v>2420</v>
      </c>
      <c r="B3265" s="18" t="s">
        <v>3229</v>
      </c>
      <c r="C3265" s="18" t="s">
        <v>110</v>
      </c>
      <c r="D3265" s="19">
        <v>23</v>
      </c>
      <c r="E3265" s="19">
        <v>39</v>
      </c>
      <c r="F3265" s="19">
        <v>33</v>
      </c>
      <c r="G3265" s="19">
        <v>1</v>
      </c>
      <c r="H3265" s="19">
        <v>5</v>
      </c>
      <c r="I3265" s="19">
        <v>2</v>
      </c>
      <c r="J3265" s="19">
        <v>3</v>
      </c>
      <c r="K3265" s="20">
        <f>ROUND(1+(SUMPRODUCT(INDEX(CachTinhDiem!$B$8:$E$11,MATCH($B3265,CachTinhDiem!$A$8:$A$11,0),0),$G3265:$J3265)-1)*9/4,1)</f>
        <v>5.7</v>
      </c>
      <c r="L3265" s="20">
        <f>ROUND(1+(INDEX(CachTinhDiem!$B$15:$E$20,MATCH($C3265,CachTinhDiem!$A$15:$A$20,0),MATCH($B3265,CachTinhDiem!$B$14:$E$14,0))-1)*9/4,1)</f>
        <v>7.8</v>
      </c>
      <c r="M3265" s="19">
        <f t="shared" si="50"/>
        <v>0</v>
      </c>
      <c r="N3265" s="23">
        <f>MAX(0,1-M3265*CachTinhDiem!$B$25)</f>
        <v>1</v>
      </c>
      <c r="O3265" s="20">
        <f>ROUND((CachTinhDiem!$B$23*K3265+CachTinhDiem!$B$24*L3265)*N3265,1)</f>
        <v>6.3</v>
      </c>
      <c r="P3265" s="19" t="s">
        <v>3227</v>
      </c>
    </row>
    <row r="3266" spans="1:16" ht="15" customHeight="1" x14ac:dyDescent="0.35">
      <c r="A3266" s="18" t="s">
        <v>3089</v>
      </c>
      <c r="B3266" s="18" t="s">
        <v>3229</v>
      </c>
      <c r="C3266" s="18" t="s">
        <v>110</v>
      </c>
      <c r="D3266" s="19">
        <v>15</v>
      </c>
      <c r="E3266" s="19">
        <v>37</v>
      </c>
      <c r="F3266" s="19">
        <v>17</v>
      </c>
      <c r="G3266" s="19">
        <v>2</v>
      </c>
      <c r="H3266" s="19">
        <v>2</v>
      </c>
      <c r="I3266" s="19">
        <v>5</v>
      </c>
      <c r="J3266" s="19">
        <v>3</v>
      </c>
      <c r="K3266" s="20">
        <f>ROUND(1+(SUMPRODUCT(INDEX(CachTinhDiem!$B$8:$E$11,MATCH($B3266,CachTinhDiem!$A$8:$A$11,0),0),$G3266:$J3266)-1)*9/4,1)</f>
        <v>6</v>
      </c>
      <c r="L3266" s="20">
        <f>ROUND(1+(INDEX(CachTinhDiem!$B$15:$E$20,MATCH($C3266,CachTinhDiem!$A$15:$A$20,0),MATCH($B3266,CachTinhDiem!$B$14:$E$14,0))-1)*9/4,1)</f>
        <v>7.8</v>
      </c>
      <c r="M3266" s="19">
        <f t="shared" ref="M3266:M3329" si="51">MAX(0,$D3266-$F3266,$F3266-$E3266)</f>
        <v>0</v>
      </c>
      <c r="N3266" s="23">
        <f>MAX(0,1-M3266*CachTinhDiem!$B$25)</f>
        <v>1</v>
      </c>
      <c r="O3266" s="20">
        <f>ROUND((CachTinhDiem!$B$23*K3266+CachTinhDiem!$B$24*L3266)*N3266,1)</f>
        <v>6.5</v>
      </c>
      <c r="P3266" s="19" t="s">
        <v>3227</v>
      </c>
    </row>
    <row r="3267" spans="1:16" ht="15" customHeight="1" x14ac:dyDescent="0.35">
      <c r="A3267" s="18" t="s">
        <v>1790</v>
      </c>
      <c r="B3267" s="18" t="s">
        <v>3224</v>
      </c>
      <c r="C3267" s="18" t="s">
        <v>150</v>
      </c>
      <c r="D3267" s="19">
        <v>13</v>
      </c>
      <c r="E3267" s="19">
        <v>30</v>
      </c>
      <c r="F3267" s="19">
        <v>40</v>
      </c>
      <c r="G3267" s="19">
        <v>3</v>
      </c>
      <c r="H3267" s="19">
        <v>3</v>
      </c>
      <c r="I3267" s="19">
        <v>4</v>
      </c>
      <c r="J3267" s="19">
        <v>2</v>
      </c>
      <c r="K3267" s="20">
        <f>ROUND(1+(SUMPRODUCT(INDEX(CachTinhDiem!$B$8:$E$11,MATCH($B3267,CachTinhDiem!$A$8:$A$11,0),0),$G3267:$J3267)-1)*9/4,1)</f>
        <v>6.4</v>
      </c>
      <c r="L3267" s="20">
        <f>ROUND(1+(INDEX(CachTinhDiem!$B$15:$E$20,MATCH($C3267,CachTinhDiem!$A$15:$A$20,0),MATCH($B3267,CachTinhDiem!$B$14:$E$14,0))-1)*9/4,1)</f>
        <v>3.3</v>
      </c>
      <c r="M3267" s="19">
        <f t="shared" si="51"/>
        <v>10</v>
      </c>
      <c r="N3267" s="23">
        <f>MAX(0,1-M3267*CachTinhDiem!$B$25)</f>
        <v>0</v>
      </c>
      <c r="O3267" s="20">
        <f>ROUND((CachTinhDiem!$B$23*K3267+CachTinhDiem!$B$24*L3267)*N3267,1)</f>
        <v>0</v>
      </c>
      <c r="P3267" s="19" t="s">
        <v>3227</v>
      </c>
    </row>
    <row r="3268" spans="1:16" ht="15" customHeight="1" x14ac:dyDescent="0.35">
      <c r="A3268" s="18" t="s">
        <v>2969</v>
      </c>
      <c r="B3268" s="18" t="s">
        <v>3228</v>
      </c>
      <c r="C3268" s="18" t="s">
        <v>90</v>
      </c>
      <c r="D3268" s="19">
        <v>6</v>
      </c>
      <c r="E3268" s="19">
        <v>37</v>
      </c>
      <c r="F3268" s="19">
        <v>40</v>
      </c>
      <c r="G3268" s="19">
        <v>4</v>
      </c>
      <c r="H3268" s="19">
        <v>2</v>
      </c>
      <c r="I3268" s="19">
        <v>4</v>
      </c>
      <c r="J3268" s="19">
        <v>3</v>
      </c>
      <c r="K3268" s="20">
        <f>ROUND(1+(SUMPRODUCT(INDEX(CachTinhDiem!$B$8:$E$11,MATCH($B3268,CachTinhDiem!$A$8:$A$11,0),0),$G3268:$J3268)-1)*9/4,1)</f>
        <v>5.5</v>
      </c>
      <c r="L3268" s="20">
        <f>ROUND(1+(INDEX(CachTinhDiem!$B$15:$E$20,MATCH($C3268,CachTinhDiem!$A$15:$A$20,0),MATCH($B3268,CachTinhDiem!$B$14:$E$14,0))-1)*9/4,1)</f>
        <v>3.3</v>
      </c>
      <c r="M3268" s="19">
        <f t="shared" si="51"/>
        <v>3</v>
      </c>
      <c r="N3268" s="23">
        <f>MAX(0,1-M3268*CachTinhDiem!$B$25)</f>
        <v>0.7</v>
      </c>
      <c r="O3268" s="20">
        <f>ROUND((CachTinhDiem!$B$23*K3268+CachTinhDiem!$B$24*L3268)*N3268,1)</f>
        <v>3.4</v>
      </c>
      <c r="P3268" s="19" t="s">
        <v>3227</v>
      </c>
    </row>
    <row r="3269" spans="1:16" ht="15" customHeight="1" x14ac:dyDescent="0.35">
      <c r="A3269" s="18" t="s">
        <v>1079</v>
      </c>
      <c r="B3269" s="18" t="s">
        <v>3224</v>
      </c>
      <c r="C3269" s="18" t="s">
        <v>138</v>
      </c>
      <c r="D3269" s="19">
        <v>27</v>
      </c>
      <c r="E3269" s="19">
        <v>40</v>
      </c>
      <c r="F3269" s="19">
        <v>26</v>
      </c>
      <c r="G3269" s="19">
        <v>2</v>
      </c>
      <c r="H3269" s="19">
        <v>4</v>
      </c>
      <c r="I3269" s="19">
        <v>4</v>
      </c>
      <c r="J3269" s="19">
        <v>4</v>
      </c>
      <c r="K3269" s="20">
        <f>ROUND(1+(SUMPRODUCT(INDEX(CachTinhDiem!$B$8:$E$11,MATCH($B3269,CachTinhDiem!$A$8:$A$11,0),0),$G3269:$J3269)-1)*9/4,1)</f>
        <v>6.9</v>
      </c>
      <c r="L3269" s="20">
        <f>ROUND(1+(INDEX(CachTinhDiem!$B$15:$E$20,MATCH($C3269,CachTinhDiem!$A$15:$A$20,0),MATCH($B3269,CachTinhDiem!$B$14:$E$14,0))-1)*9/4,1)</f>
        <v>10</v>
      </c>
      <c r="M3269" s="19">
        <f t="shared" si="51"/>
        <v>1</v>
      </c>
      <c r="N3269" s="23">
        <f>MAX(0,1-M3269*CachTinhDiem!$B$25)</f>
        <v>0.9</v>
      </c>
      <c r="O3269" s="20">
        <f>ROUND((CachTinhDiem!$B$23*K3269+CachTinhDiem!$B$24*L3269)*N3269,1)</f>
        <v>7</v>
      </c>
      <c r="P3269" s="19" t="s">
        <v>3227</v>
      </c>
    </row>
    <row r="3270" spans="1:16" ht="15" customHeight="1" x14ac:dyDescent="0.35">
      <c r="A3270" s="18" t="s">
        <v>2980</v>
      </c>
      <c r="B3270" s="18" t="s">
        <v>3224</v>
      </c>
      <c r="C3270" s="18" t="s">
        <v>110</v>
      </c>
      <c r="D3270" s="19">
        <v>20</v>
      </c>
      <c r="E3270" s="19">
        <v>37</v>
      </c>
      <c r="F3270" s="19">
        <v>20</v>
      </c>
      <c r="G3270" s="19">
        <v>2</v>
      </c>
      <c r="H3270" s="19">
        <v>2</v>
      </c>
      <c r="I3270" s="19">
        <v>2</v>
      </c>
      <c r="J3270" s="19">
        <v>4</v>
      </c>
      <c r="K3270" s="20">
        <f>ROUND(1+(SUMPRODUCT(INDEX(CachTinhDiem!$B$8:$E$11,MATCH($B3270,CachTinhDiem!$A$8:$A$11,0),0),$G3270:$J3270)-1)*9/4,1)</f>
        <v>3.7</v>
      </c>
      <c r="L3270" s="20">
        <f>ROUND(1+(INDEX(CachTinhDiem!$B$15:$E$20,MATCH($C3270,CachTinhDiem!$A$15:$A$20,0),MATCH($B3270,CachTinhDiem!$B$14:$E$14,0))-1)*9/4,1)</f>
        <v>5.5</v>
      </c>
      <c r="M3270" s="19">
        <f t="shared" si="51"/>
        <v>0</v>
      </c>
      <c r="N3270" s="23">
        <f>MAX(0,1-M3270*CachTinhDiem!$B$25)</f>
        <v>1</v>
      </c>
      <c r="O3270" s="20">
        <f>ROUND((CachTinhDiem!$B$23*K3270+CachTinhDiem!$B$24*L3270)*N3270,1)</f>
        <v>4.2</v>
      </c>
      <c r="P3270" s="19" t="s">
        <v>3227</v>
      </c>
    </row>
    <row r="3271" spans="1:16" ht="15" customHeight="1" x14ac:dyDescent="0.35">
      <c r="A3271" s="18" t="s">
        <v>3134</v>
      </c>
      <c r="B3271" s="18" t="s">
        <v>3224</v>
      </c>
      <c r="C3271" s="18" t="s">
        <v>138</v>
      </c>
      <c r="D3271" s="19">
        <v>21</v>
      </c>
      <c r="E3271" s="19">
        <v>40</v>
      </c>
      <c r="F3271" s="19">
        <v>19</v>
      </c>
      <c r="G3271" s="19">
        <v>1</v>
      </c>
      <c r="H3271" s="19">
        <v>5</v>
      </c>
      <c r="I3271" s="19">
        <v>5</v>
      </c>
      <c r="J3271" s="19">
        <v>2</v>
      </c>
      <c r="K3271" s="20">
        <f>ROUND(1+(SUMPRODUCT(INDEX(CachTinhDiem!$B$8:$E$11,MATCH($B3271,CachTinhDiem!$A$8:$A$11,0),0),$G3271:$J3271)-1)*9/4,1)</f>
        <v>7.5</v>
      </c>
      <c r="L3271" s="20">
        <f>ROUND(1+(INDEX(CachTinhDiem!$B$15:$E$20,MATCH($C3271,CachTinhDiem!$A$15:$A$20,0),MATCH($B3271,CachTinhDiem!$B$14:$E$14,0))-1)*9/4,1)</f>
        <v>10</v>
      </c>
      <c r="M3271" s="19">
        <f t="shared" si="51"/>
        <v>2</v>
      </c>
      <c r="N3271" s="23">
        <f>MAX(0,1-M3271*CachTinhDiem!$B$25)</f>
        <v>0.8</v>
      </c>
      <c r="O3271" s="20">
        <f>ROUND((CachTinhDiem!$B$23*K3271+CachTinhDiem!$B$24*L3271)*N3271,1)</f>
        <v>6.6</v>
      </c>
      <c r="P3271" s="19" t="s">
        <v>3227</v>
      </c>
    </row>
    <row r="3272" spans="1:16" ht="15" customHeight="1" x14ac:dyDescent="0.35">
      <c r="A3272" s="18" t="s">
        <v>2468</v>
      </c>
      <c r="B3272" s="18" t="s">
        <v>3224</v>
      </c>
      <c r="C3272" s="18" t="s">
        <v>103</v>
      </c>
      <c r="D3272" s="19">
        <v>19</v>
      </c>
      <c r="E3272" s="19">
        <v>35</v>
      </c>
      <c r="F3272" s="19">
        <v>8</v>
      </c>
      <c r="G3272" s="19">
        <v>2</v>
      </c>
      <c r="H3272" s="19">
        <v>3</v>
      </c>
      <c r="I3272" s="19">
        <v>2</v>
      </c>
      <c r="J3272" s="19">
        <v>5</v>
      </c>
      <c r="K3272" s="20">
        <f>ROUND(1+(SUMPRODUCT(INDEX(CachTinhDiem!$B$8:$E$11,MATCH($B3272,CachTinhDiem!$A$8:$A$11,0),0),$G3272:$J3272)-1)*9/4,1)</f>
        <v>4.4000000000000004</v>
      </c>
      <c r="L3272" s="20">
        <f>ROUND(1+(INDEX(CachTinhDiem!$B$15:$E$20,MATCH($C3272,CachTinhDiem!$A$15:$A$20,0),MATCH($B3272,CachTinhDiem!$B$14:$E$14,0))-1)*9/4,1)</f>
        <v>3.3</v>
      </c>
      <c r="M3272" s="19">
        <f t="shared" si="51"/>
        <v>11</v>
      </c>
      <c r="N3272" s="23">
        <f>MAX(0,1-M3272*CachTinhDiem!$B$25)</f>
        <v>0</v>
      </c>
      <c r="O3272" s="20">
        <f>ROUND((CachTinhDiem!$B$23*K3272+CachTinhDiem!$B$24*L3272)*N3272,1)</f>
        <v>0</v>
      </c>
      <c r="P3272" s="19" t="s">
        <v>3227</v>
      </c>
    </row>
    <row r="3273" spans="1:16" ht="15" customHeight="1" x14ac:dyDescent="0.35">
      <c r="A3273" s="18" t="s">
        <v>1964</v>
      </c>
      <c r="B3273" s="18" t="s">
        <v>3226</v>
      </c>
      <c r="C3273" s="18" t="s">
        <v>110</v>
      </c>
      <c r="D3273" s="19">
        <v>20</v>
      </c>
      <c r="E3273" s="19">
        <v>37</v>
      </c>
      <c r="F3273" s="19">
        <v>37</v>
      </c>
      <c r="G3273" s="19">
        <v>2</v>
      </c>
      <c r="H3273" s="19">
        <v>5</v>
      </c>
      <c r="I3273" s="19">
        <v>3</v>
      </c>
      <c r="J3273" s="19">
        <v>3</v>
      </c>
      <c r="K3273" s="20">
        <f>ROUND(1+(SUMPRODUCT(INDEX(CachTinhDiem!$B$8:$E$11,MATCH($B3273,CachTinhDiem!$A$8:$A$11,0),0),$G3273:$J3273)-1)*9/4,1)</f>
        <v>6.9</v>
      </c>
      <c r="L3273" s="20">
        <f>ROUND(1+(INDEX(CachTinhDiem!$B$15:$E$20,MATCH($C3273,CachTinhDiem!$A$15:$A$20,0),MATCH($B3273,CachTinhDiem!$B$14:$E$14,0))-1)*9/4,1)</f>
        <v>5.5</v>
      </c>
      <c r="M3273" s="19">
        <f t="shared" si="51"/>
        <v>0</v>
      </c>
      <c r="N3273" s="23">
        <f>MAX(0,1-M3273*CachTinhDiem!$B$25)</f>
        <v>1</v>
      </c>
      <c r="O3273" s="20">
        <f>ROUND((CachTinhDiem!$B$23*K3273+CachTinhDiem!$B$24*L3273)*N3273,1)</f>
        <v>6.5</v>
      </c>
      <c r="P3273" s="19" t="s">
        <v>3227</v>
      </c>
    </row>
    <row r="3274" spans="1:16" ht="15" customHeight="1" x14ac:dyDescent="0.35">
      <c r="A3274" s="18" t="s">
        <v>918</v>
      </c>
      <c r="B3274" s="18" t="s">
        <v>3226</v>
      </c>
      <c r="C3274" s="18" t="s">
        <v>110</v>
      </c>
      <c r="D3274" s="19">
        <v>5</v>
      </c>
      <c r="E3274" s="19">
        <v>14</v>
      </c>
      <c r="F3274" s="19">
        <v>16</v>
      </c>
      <c r="G3274" s="19">
        <v>5</v>
      </c>
      <c r="H3274" s="19">
        <v>1</v>
      </c>
      <c r="I3274" s="19">
        <v>2</v>
      </c>
      <c r="J3274" s="19">
        <v>4</v>
      </c>
      <c r="K3274" s="20">
        <f>ROUND(1+(SUMPRODUCT(INDEX(CachTinhDiem!$B$8:$E$11,MATCH($B3274,CachTinhDiem!$A$8:$A$11,0),0),$G3274:$J3274)-1)*9/4,1)</f>
        <v>3.5</v>
      </c>
      <c r="L3274" s="20">
        <f>ROUND(1+(INDEX(CachTinhDiem!$B$15:$E$20,MATCH($C3274,CachTinhDiem!$A$15:$A$20,0),MATCH($B3274,CachTinhDiem!$B$14:$E$14,0))-1)*9/4,1)</f>
        <v>5.5</v>
      </c>
      <c r="M3274" s="19">
        <f t="shared" si="51"/>
        <v>2</v>
      </c>
      <c r="N3274" s="23">
        <f>MAX(0,1-M3274*CachTinhDiem!$B$25)</f>
        <v>0.8</v>
      </c>
      <c r="O3274" s="20">
        <f>ROUND((CachTinhDiem!$B$23*K3274+CachTinhDiem!$B$24*L3274)*N3274,1)</f>
        <v>3.3</v>
      </c>
      <c r="P3274" s="19" t="s">
        <v>3227</v>
      </c>
    </row>
    <row r="3275" spans="1:16" ht="15" customHeight="1" x14ac:dyDescent="0.35">
      <c r="A3275" s="18" t="s">
        <v>824</v>
      </c>
      <c r="B3275" s="18" t="s">
        <v>3229</v>
      </c>
      <c r="C3275" s="18" t="s">
        <v>138</v>
      </c>
      <c r="D3275" s="19">
        <v>22</v>
      </c>
      <c r="E3275" s="19">
        <v>40</v>
      </c>
      <c r="F3275" s="19">
        <v>33</v>
      </c>
      <c r="G3275" s="19">
        <v>1</v>
      </c>
      <c r="H3275" s="19">
        <v>5</v>
      </c>
      <c r="I3275" s="19">
        <v>5</v>
      </c>
      <c r="J3275" s="19">
        <v>2</v>
      </c>
      <c r="K3275" s="20">
        <f>ROUND(1+(SUMPRODUCT(INDEX(CachTinhDiem!$B$8:$E$11,MATCH($B3275,CachTinhDiem!$A$8:$A$11,0),0),$G3275:$J3275)-1)*9/4,1)</f>
        <v>7.1</v>
      </c>
      <c r="L3275" s="20">
        <f>ROUND(1+(INDEX(CachTinhDiem!$B$15:$E$20,MATCH($C3275,CachTinhDiem!$A$15:$A$20,0),MATCH($B3275,CachTinhDiem!$B$14:$E$14,0))-1)*9/4,1)</f>
        <v>7.8</v>
      </c>
      <c r="M3275" s="19">
        <f t="shared" si="51"/>
        <v>0</v>
      </c>
      <c r="N3275" s="23">
        <f>MAX(0,1-M3275*CachTinhDiem!$B$25)</f>
        <v>1</v>
      </c>
      <c r="O3275" s="20">
        <f>ROUND((CachTinhDiem!$B$23*K3275+CachTinhDiem!$B$24*L3275)*N3275,1)</f>
        <v>7.3</v>
      </c>
      <c r="P3275" s="19" t="s">
        <v>3227</v>
      </c>
    </row>
    <row r="3276" spans="1:16" ht="15" customHeight="1" x14ac:dyDescent="0.35">
      <c r="A3276" s="18" t="s">
        <v>2253</v>
      </c>
      <c r="B3276" s="18" t="s">
        <v>3224</v>
      </c>
      <c r="C3276" s="18" t="s">
        <v>150</v>
      </c>
      <c r="D3276" s="19">
        <v>5</v>
      </c>
      <c r="E3276" s="19">
        <v>14</v>
      </c>
      <c r="F3276" s="19">
        <v>12</v>
      </c>
      <c r="G3276" s="19">
        <v>4</v>
      </c>
      <c r="H3276" s="19">
        <v>1</v>
      </c>
      <c r="I3276" s="19">
        <v>2</v>
      </c>
      <c r="J3276" s="19">
        <v>3</v>
      </c>
      <c r="K3276" s="20">
        <f>ROUND(1+(SUMPRODUCT(INDEX(CachTinhDiem!$B$8:$E$11,MATCH($B3276,CachTinhDiem!$A$8:$A$11,0),0),$G3276:$J3276)-1)*9/4,1)</f>
        <v>3.9</v>
      </c>
      <c r="L3276" s="20">
        <f>ROUND(1+(INDEX(CachTinhDiem!$B$15:$E$20,MATCH($C3276,CachTinhDiem!$A$15:$A$20,0),MATCH($B3276,CachTinhDiem!$B$14:$E$14,0))-1)*9/4,1)</f>
        <v>3.3</v>
      </c>
      <c r="M3276" s="19">
        <f t="shared" si="51"/>
        <v>0</v>
      </c>
      <c r="N3276" s="23">
        <f>MAX(0,1-M3276*CachTinhDiem!$B$25)</f>
        <v>1</v>
      </c>
      <c r="O3276" s="20">
        <f>ROUND((CachTinhDiem!$B$23*K3276+CachTinhDiem!$B$24*L3276)*N3276,1)</f>
        <v>3.7</v>
      </c>
      <c r="P3276" s="19" t="s">
        <v>3227</v>
      </c>
    </row>
    <row r="3277" spans="1:16" ht="15" customHeight="1" x14ac:dyDescent="0.35">
      <c r="A3277" s="18" t="s">
        <v>424</v>
      </c>
      <c r="B3277" s="18" t="s">
        <v>3224</v>
      </c>
      <c r="C3277" s="18" t="s">
        <v>110</v>
      </c>
      <c r="D3277" s="19">
        <v>5</v>
      </c>
      <c r="E3277" s="19">
        <v>11</v>
      </c>
      <c r="F3277" s="19">
        <v>20</v>
      </c>
      <c r="G3277" s="19">
        <v>5</v>
      </c>
      <c r="H3277" s="19">
        <v>2</v>
      </c>
      <c r="I3277" s="19">
        <v>2</v>
      </c>
      <c r="J3277" s="19">
        <v>3</v>
      </c>
      <c r="K3277" s="20">
        <f>ROUND(1+(SUMPRODUCT(INDEX(CachTinhDiem!$B$8:$E$11,MATCH($B3277,CachTinhDiem!$A$8:$A$11,0),0),$G3277:$J3277)-1)*9/4,1)</f>
        <v>4.8</v>
      </c>
      <c r="L3277" s="20">
        <f>ROUND(1+(INDEX(CachTinhDiem!$B$15:$E$20,MATCH($C3277,CachTinhDiem!$A$15:$A$20,0),MATCH($B3277,CachTinhDiem!$B$14:$E$14,0))-1)*9/4,1)</f>
        <v>5.5</v>
      </c>
      <c r="M3277" s="19">
        <f t="shared" si="51"/>
        <v>9</v>
      </c>
      <c r="N3277" s="23">
        <f>MAX(0,1-M3277*CachTinhDiem!$B$25)</f>
        <v>9.9999999999999978E-2</v>
      </c>
      <c r="O3277" s="20">
        <f>ROUND((CachTinhDiem!$B$23*K3277+CachTinhDiem!$B$24*L3277)*N3277,1)</f>
        <v>0.5</v>
      </c>
      <c r="P3277" s="19" t="s">
        <v>3225</v>
      </c>
    </row>
    <row r="3278" spans="1:16" ht="15" customHeight="1" x14ac:dyDescent="0.35">
      <c r="A3278" s="18" t="s">
        <v>3012</v>
      </c>
      <c r="B3278" s="18" t="s">
        <v>3224</v>
      </c>
      <c r="C3278" s="18" t="s">
        <v>110</v>
      </c>
      <c r="D3278" s="19">
        <v>17</v>
      </c>
      <c r="E3278" s="19">
        <v>39</v>
      </c>
      <c r="F3278" s="19">
        <v>31</v>
      </c>
      <c r="G3278" s="19">
        <v>2</v>
      </c>
      <c r="H3278" s="19">
        <v>3</v>
      </c>
      <c r="I3278" s="19">
        <v>4</v>
      </c>
      <c r="J3278" s="19">
        <v>3</v>
      </c>
      <c r="K3278" s="20">
        <f>ROUND(1+(SUMPRODUCT(INDEX(CachTinhDiem!$B$8:$E$11,MATCH($B3278,CachTinhDiem!$A$8:$A$11,0),0),$G3278:$J3278)-1)*9/4,1)</f>
        <v>6.2</v>
      </c>
      <c r="L3278" s="20">
        <f>ROUND(1+(INDEX(CachTinhDiem!$B$15:$E$20,MATCH($C3278,CachTinhDiem!$A$15:$A$20,0),MATCH($B3278,CachTinhDiem!$B$14:$E$14,0))-1)*9/4,1)</f>
        <v>5.5</v>
      </c>
      <c r="M3278" s="19">
        <f t="shared" si="51"/>
        <v>0</v>
      </c>
      <c r="N3278" s="23">
        <f>MAX(0,1-M3278*CachTinhDiem!$B$25)</f>
        <v>1</v>
      </c>
      <c r="O3278" s="20">
        <f>ROUND((CachTinhDiem!$B$23*K3278+CachTinhDiem!$B$24*L3278)*N3278,1)</f>
        <v>6</v>
      </c>
      <c r="P3278" s="19" t="s">
        <v>3227</v>
      </c>
    </row>
    <row r="3279" spans="1:16" ht="15" customHeight="1" x14ac:dyDescent="0.35">
      <c r="A3279" s="18" t="s">
        <v>2148</v>
      </c>
      <c r="B3279" s="18" t="s">
        <v>3228</v>
      </c>
      <c r="C3279" s="18" t="s">
        <v>150</v>
      </c>
      <c r="D3279" s="19">
        <v>23</v>
      </c>
      <c r="E3279" s="19">
        <v>39</v>
      </c>
      <c r="F3279" s="19">
        <v>6</v>
      </c>
      <c r="G3279" s="19">
        <v>1</v>
      </c>
      <c r="H3279" s="19">
        <v>5</v>
      </c>
      <c r="I3279" s="19">
        <v>3</v>
      </c>
      <c r="J3279" s="19">
        <v>2</v>
      </c>
      <c r="K3279" s="20">
        <f>ROUND(1+(SUMPRODUCT(INDEX(CachTinhDiem!$B$8:$E$11,MATCH($B3279,CachTinhDiem!$A$8:$A$11,0),0),$G3279:$J3279)-1)*9/4,1)</f>
        <v>5.0999999999999996</v>
      </c>
      <c r="L3279" s="20">
        <f>ROUND(1+(INDEX(CachTinhDiem!$B$15:$E$20,MATCH($C3279,CachTinhDiem!$A$15:$A$20,0),MATCH($B3279,CachTinhDiem!$B$14:$E$14,0))-1)*9/4,1)</f>
        <v>5.5</v>
      </c>
      <c r="M3279" s="19">
        <f t="shared" si="51"/>
        <v>17</v>
      </c>
      <c r="N3279" s="23">
        <f>MAX(0,1-M3279*CachTinhDiem!$B$25)</f>
        <v>0</v>
      </c>
      <c r="O3279" s="20">
        <f>ROUND((CachTinhDiem!$B$23*K3279+CachTinhDiem!$B$24*L3279)*N3279,1)</f>
        <v>0</v>
      </c>
      <c r="P3279" s="19" t="s">
        <v>3227</v>
      </c>
    </row>
    <row r="3280" spans="1:16" ht="15" customHeight="1" x14ac:dyDescent="0.35">
      <c r="A3280" s="18" t="s">
        <v>834</v>
      </c>
      <c r="B3280" s="18" t="s">
        <v>3224</v>
      </c>
      <c r="C3280" s="18" t="s">
        <v>115</v>
      </c>
      <c r="D3280" s="19">
        <v>24</v>
      </c>
      <c r="E3280" s="19">
        <v>40</v>
      </c>
      <c r="F3280" s="19">
        <v>39</v>
      </c>
      <c r="G3280" s="19">
        <v>2</v>
      </c>
      <c r="H3280" s="19">
        <v>5</v>
      </c>
      <c r="I3280" s="19">
        <v>1</v>
      </c>
      <c r="J3280" s="19">
        <v>4</v>
      </c>
      <c r="K3280" s="20">
        <f>ROUND(1+(SUMPRODUCT(INDEX(CachTinhDiem!$B$8:$E$11,MATCH($B3280,CachTinhDiem!$A$8:$A$11,0),0),$G3280:$J3280)-1)*9/4,1)</f>
        <v>3.9</v>
      </c>
      <c r="L3280" s="20">
        <f>ROUND(1+(INDEX(CachTinhDiem!$B$15:$E$20,MATCH($C3280,CachTinhDiem!$A$15:$A$20,0),MATCH($B3280,CachTinhDiem!$B$14:$E$14,0))-1)*9/4,1)</f>
        <v>7.8</v>
      </c>
      <c r="M3280" s="19">
        <f t="shared" si="51"/>
        <v>0</v>
      </c>
      <c r="N3280" s="23">
        <f>MAX(0,1-M3280*CachTinhDiem!$B$25)</f>
        <v>1</v>
      </c>
      <c r="O3280" s="20">
        <f>ROUND((CachTinhDiem!$B$23*K3280+CachTinhDiem!$B$24*L3280)*N3280,1)</f>
        <v>5.0999999999999996</v>
      </c>
      <c r="P3280" s="19" t="s">
        <v>3225</v>
      </c>
    </row>
    <row r="3281" spans="1:16" ht="15" customHeight="1" x14ac:dyDescent="0.35">
      <c r="A3281" s="18" t="s">
        <v>3152</v>
      </c>
      <c r="B3281" s="18" t="s">
        <v>3228</v>
      </c>
      <c r="C3281" s="18" t="s">
        <v>115</v>
      </c>
      <c r="D3281" s="19">
        <v>19</v>
      </c>
      <c r="E3281" s="19">
        <v>38</v>
      </c>
      <c r="F3281" s="19">
        <v>26</v>
      </c>
      <c r="G3281" s="19">
        <v>2</v>
      </c>
      <c r="H3281" s="19">
        <v>3</v>
      </c>
      <c r="I3281" s="19">
        <v>3</v>
      </c>
      <c r="J3281" s="19">
        <v>2</v>
      </c>
      <c r="K3281" s="20">
        <f>ROUND(1+(SUMPRODUCT(INDEX(CachTinhDiem!$B$8:$E$11,MATCH($B3281,CachTinhDiem!$A$8:$A$11,0),0),$G3281:$J3281)-1)*9/4,1)</f>
        <v>4.2</v>
      </c>
      <c r="L3281" s="20">
        <f>ROUND(1+(INDEX(CachTinhDiem!$B$15:$E$20,MATCH($C3281,CachTinhDiem!$A$15:$A$20,0),MATCH($B3281,CachTinhDiem!$B$14:$E$14,0))-1)*9/4,1)</f>
        <v>5.5</v>
      </c>
      <c r="M3281" s="19">
        <f t="shared" si="51"/>
        <v>0</v>
      </c>
      <c r="N3281" s="23">
        <f>MAX(0,1-M3281*CachTinhDiem!$B$25)</f>
        <v>1</v>
      </c>
      <c r="O3281" s="20">
        <f>ROUND((CachTinhDiem!$B$23*K3281+CachTinhDiem!$B$24*L3281)*N3281,1)</f>
        <v>4.5999999999999996</v>
      </c>
      <c r="P3281" s="19" t="s">
        <v>3227</v>
      </c>
    </row>
    <row r="3282" spans="1:16" ht="15" customHeight="1" x14ac:dyDescent="0.35">
      <c r="A3282" s="18" t="s">
        <v>2318</v>
      </c>
      <c r="B3282" s="18" t="s">
        <v>3229</v>
      </c>
      <c r="C3282" s="18" t="s">
        <v>103</v>
      </c>
      <c r="D3282" s="19">
        <v>15</v>
      </c>
      <c r="E3282" s="19">
        <v>31</v>
      </c>
      <c r="F3282" s="19">
        <v>32</v>
      </c>
      <c r="G3282" s="19">
        <v>2</v>
      </c>
      <c r="H3282" s="19">
        <v>3</v>
      </c>
      <c r="I3282" s="19">
        <v>2</v>
      </c>
      <c r="J3282" s="19">
        <v>5</v>
      </c>
      <c r="K3282" s="20">
        <f>ROUND(1+(SUMPRODUCT(INDEX(CachTinhDiem!$B$8:$E$11,MATCH($B3282,CachTinhDiem!$A$8:$A$11,0),0),$G3282:$J3282)-1)*9/4,1)</f>
        <v>6</v>
      </c>
      <c r="L3282" s="20">
        <f>ROUND(1+(INDEX(CachTinhDiem!$B$15:$E$20,MATCH($C3282,CachTinhDiem!$A$15:$A$20,0),MATCH($B3282,CachTinhDiem!$B$14:$E$14,0))-1)*9/4,1)</f>
        <v>7.8</v>
      </c>
      <c r="M3282" s="19">
        <f t="shared" si="51"/>
        <v>1</v>
      </c>
      <c r="N3282" s="23">
        <f>MAX(0,1-M3282*CachTinhDiem!$B$25)</f>
        <v>0.9</v>
      </c>
      <c r="O3282" s="20">
        <f>ROUND((CachTinhDiem!$B$23*K3282+CachTinhDiem!$B$24*L3282)*N3282,1)</f>
        <v>5.9</v>
      </c>
      <c r="P3282" s="19" t="s">
        <v>3227</v>
      </c>
    </row>
    <row r="3283" spans="1:16" ht="15" customHeight="1" x14ac:dyDescent="0.35">
      <c r="A3283" s="18" t="s">
        <v>2512</v>
      </c>
      <c r="B3283" s="18" t="s">
        <v>3229</v>
      </c>
      <c r="C3283" s="18" t="s">
        <v>103</v>
      </c>
      <c r="D3283" s="19">
        <v>18</v>
      </c>
      <c r="E3283" s="19">
        <v>33</v>
      </c>
      <c r="F3283" s="19">
        <v>16</v>
      </c>
      <c r="G3283" s="19">
        <v>2</v>
      </c>
      <c r="H3283" s="19">
        <v>3</v>
      </c>
      <c r="I3283" s="19">
        <v>1</v>
      </c>
      <c r="J3283" s="19">
        <v>5</v>
      </c>
      <c r="K3283" s="20">
        <f>ROUND(1+(SUMPRODUCT(INDEX(CachTinhDiem!$B$8:$E$11,MATCH($B3283,CachTinhDiem!$A$8:$A$11,0),0),$G3283:$J3283)-1)*9/4,1)</f>
        <v>5.3</v>
      </c>
      <c r="L3283" s="20">
        <f>ROUND(1+(INDEX(CachTinhDiem!$B$15:$E$20,MATCH($C3283,CachTinhDiem!$A$15:$A$20,0),MATCH($B3283,CachTinhDiem!$B$14:$E$14,0))-1)*9/4,1)</f>
        <v>7.8</v>
      </c>
      <c r="M3283" s="19">
        <f t="shared" si="51"/>
        <v>2</v>
      </c>
      <c r="N3283" s="23">
        <f>MAX(0,1-M3283*CachTinhDiem!$B$25)</f>
        <v>0.8</v>
      </c>
      <c r="O3283" s="20">
        <f>ROUND((CachTinhDiem!$B$23*K3283+CachTinhDiem!$B$24*L3283)*N3283,1)</f>
        <v>4.8</v>
      </c>
      <c r="P3283" s="19" t="s">
        <v>3227</v>
      </c>
    </row>
    <row r="3284" spans="1:16" ht="15" customHeight="1" x14ac:dyDescent="0.35">
      <c r="A3284" s="18" t="s">
        <v>3144</v>
      </c>
      <c r="B3284" s="18" t="s">
        <v>3228</v>
      </c>
      <c r="C3284" s="18" t="s">
        <v>138</v>
      </c>
      <c r="D3284" s="19">
        <v>21</v>
      </c>
      <c r="E3284" s="19">
        <v>40</v>
      </c>
      <c r="F3284" s="19">
        <v>28</v>
      </c>
      <c r="G3284" s="19">
        <v>2</v>
      </c>
      <c r="H3284" s="19">
        <v>4</v>
      </c>
      <c r="I3284" s="19">
        <v>5</v>
      </c>
      <c r="J3284" s="19">
        <v>1</v>
      </c>
      <c r="K3284" s="20">
        <f>ROUND(1+(SUMPRODUCT(INDEX(CachTinhDiem!$B$8:$E$11,MATCH($B3284,CachTinhDiem!$A$8:$A$11,0),0),$G3284:$J3284)-1)*9/4,1)</f>
        <v>4.2</v>
      </c>
      <c r="L3284" s="20">
        <f>ROUND(1+(INDEX(CachTinhDiem!$B$15:$E$20,MATCH($C3284,CachTinhDiem!$A$15:$A$20,0),MATCH($B3284,CachTinhDiem!$B$14:$E$14,0))-1)*9/4,1)</f>
        <v>1</v>
      </c>
      <c r="M3284" s="19">
        <f t="shared" si="51"/>
        <v>0</v>
      </c>
      <c r="N3284" s="23">
        <f>MAX(0,1-M3284*CachTinhDiem!$B$25)</f>
        <v>1</v>
      </c>
      <c r="O3284" s="20">
        <f>ROUND((CachTinhDiem!$B$23*K3284+CachTinhDiem!$B$24*L3284)*N3284,1)</f>
        <v>3.2</v>
      </c>
      <c r="P3284" s="19" t="s">
        <v>3227</v>
      </c>
    </row>
    <row r="3285" spans="1:16" ht="15" customHeight="1" x14ac:dyDescent="0.35">
      <c r="A3285" s="18" t="s">
        <v>1292</v>
      </c>
      <c r="B3285" s="18" t="s">
        <v>3226</v>
      </c>
      <c r="C3285" s="18" t="s">
        <v>90</v>
      </c>
      <c r="D3285" s="19">
        <v>5</v>
      </c>
      <c r="E3285" s="19">
        <v>17</v>
      </c>
      <c r="F3285" s="19">
        <v>32</v>
      </c>
      <c r="G3285" s="19">
        <v>4</v>
      </c>
      <c r="H3285" s="19">
        <v>1</v>
      </c>
      <c r="I3285" s="19">
        <v>3</v>
      </c>
      <c r="J3285" s="19">
        <v>2</v>
      </c>
      <c r="K3285" s="20">
        <f>ROUND(1+(SUMPRODUCT(INDEX(CachTinhDiem!$B$8:$E$11,MATCH($B3285,CachTinhDiem!$A$8:$A$11,0),0),$G3285:$J3285)-1)*9/4,1)</f>
        <v>3.7</v>
      </c>
      <c r="L3285" s="20">
        <f>ROUND(1+(INDEX(CachTinhDiem!$B$15:$E$20,MATCH($C3285,CachTinhDiem!$A$15:$A$20,0),MATCH($B3285,CachTinhDiem!$B$14:$E$14,0))-1)*9/4,1)</f>
        <v>7.8</v>
      </c>
      <c r="M3285" s="19">
        <f t="shared" si="51"/>
        <v>15</v>
      </c>
      <c r="N3285" s="23">
        <f>MAX(0,1-M3285*CachTinhDiem!$B$25)</f>
        <v>0</v>
      </c>
      <c r="O3285" s="20">
        <f>ROUND((CachTinhDiem!$B$23*K3285+CachTinhDiem!$B$24*L3285)*N3285,1)</f>
        <v>0</v>
      </c>
      <c r="P3285" s="19" t="s">
        <v>3225</v>
      </c>
    </row>
    <row r="3286" spans="1:16" ht="15" customHeight="1" x14ac:dyDescent="0.35">
      <c r="A3286" s="18" t="s">
        <v>2555</v>
      </c>
      <c r="B3286" s="18" t="s">
        <v>3229</v>
      </c>
      <c r="C3286" s="18" t="s">
        <v>90</v>
      </c>
      <c r="D3286" s="19">
        <v>14</v>
      </c>
      <c r="E3286" s="19">
        <v>34</v>
      </c>
      <c r="F3286" s="19">
        <v>26</v>
      </c>
      <c r="G3286" s="19">
        <v>3</v>
      </c>
      <c r="H3286" s="19">
        <v>1</v>
      </c>
      <c r="I3286" s="19">
        <v>2</v>
      </c>
      <c r="J3286" s="19">
        <v>3</v>
      </c>
      <c r="K3286" s="20">
        <f>ROUND(1+(SUMPRODUCT(INDEX(CachTinhDiem!$B$8:$E$11,MATCH($B3286,CachTinhDiem!$A$8:$A$11,0),0),$G3286:$J3286)-1)*9/4,1)</f>
        <v>3.5</v>
      </c>
      <c r="L3286" s="20">
        <f>ROUND(1+(INDEX(CachTinhDiem!$B$15:$E$20,MATCH($C3286,CachTinhDiem!$A$15:$A$20,0),MATCH($B3286,CachTinhDiem!$B$14:$E$14,0))-1)*9/4,1)</f>
        <v>7.8</v>
      </c>
      <c r="M3286" s="19">
        <f t="shared" si="51"/>
        <v>0</v>
      </c>
      <c r="N3286" s="23">
        <f>MAX(0,1-M3286*CachTinhDiem!$B$25)</f>
        <v>1</v>
      </c>
      <c r="O3286" s="20">
        <f>ROUND((CachTinhDiem!$B$23*K3286+CachTinhDiem!$B$24*L3286)*N3286,1)</f>
        <v>4.8</v>
      </c>
      <c r="P3286" s="19" t="s">
        <v>3227</v>
      </c>
    </row>
    <row r="3287" spans="1:16" ht="15" customHeight="1" x14ac:dyDescent="0.35">
      <c r="A3287" s="18" t="s">
        <v>1585</v>
      </c>
      <c r="B3287" s="18" t="s">
        <v>3229</v>
      </c>
      <c r="C3287" s="18" t="s">
        <v>138</v>
      </c>
      <c r="D3287" s="19">
        <v>12</v>
      </c>
      <c r="E3287" s="19">
        <v>32</v>
      </c>
      <c r="F3287" s="19">
        <v>23</v>
      </c>
      <c r="G3287" s="19">
        <v>2</v>
      </c>
      <c r="H3287" s="19">
        <v>3</v>
      </c>
      <c r="I3287" s="19">
        <v>4</v>
      </c>
      <c r="J3287" s="19">
        <v>2</v>
      </c>
      <c r="K3287" s="20">
        <f>ROUND(1+(SUMPRODUCT(INDEX(CachTinhDiem!$B$8:$E$11,MATCH($B3287,CachTinhDiem!$A$8:$A$11,0),0),$G3287:$J3287)-1)*9/4,1)</f>
        <v>5.3</v>
      </c>
      <c r="L3287" s="20">
        <f>ROUND(1+(INDEX(CachTinhDiem!$B$15:$E$20,MATCH($C3287,CachTinhDiem!$A$15:$A$20,0),MATCH($B3287,CachTinhDiem!$B$14:$E$14,0))-1)*9/4,1)</f>
        <v>7.8</v>
      </c>
      <c r="M3287" s="19">
        <f t="shared" si="51"/>
        <v>0</v>
      </c>
      <c r="N3287" s="23">
        <f>MAX(0,1-M3287*CachTinhDiem!$B$25)</f>
        <v>1</v>
      </c>
      <c r="O3287" s="20">
        <f>ROUND((CachTinhDiem!$B$23*K3287+CachTinhDiem!$B$24*L3287)*N3287,1)</f>
        <v>6.1</v>
      </c>
      <c r="P3287" s="19" t="s">
        <v>3227</v>
      </c>
    </row>
    <row r="3288" spans="1:16" ht="15" customHeight="1" x14ac:dyDescent="0.35">
      <c r="A3288" s="18" t="s">
        <v>3186</v>
      </c>
      <c r="B3288" s="18" t="s">
        <v>3229</v>
      </c>
      <c r="C3288" s="18" t="s">
        <v>110</v>
      </c>
      <c r="D3288" s="19">
        <v>16</v>
      </c>
      <c r="E3288" s="19">
        <v>37</v>
      </c>
      <c r="F3288" s="19">
        <v>20</v>
      </c>
      <c r="G3288" s="19">
        <v>2</v>
      </c>
      <c r="H3288" s="19">
        <v>3</v>
      </c>
      <c r="I3288" s="19">
        <v>4</v>
      </c>
      <c r="J3288" s="19">
        <v>3</v>
      </c>
      <c r="K3288" s="20">
        <f>ROUND(1+(SUMPRODUCT(INDEX(CachTinhDiem!$B$8:$E$11,MATCH($B3288,CachTinhDiem!$A$8:$A$11,0),0),$G3288:$J3288)-1)*9/4,1)</f>
        <v>6</v>
      </c>
      <c r="L3288" s="20">
        <f>ROUND(1+(INDEX(CachTinhDiem!$B$15:$E$20,MATCH($C3288,CachTinhDiem!$A$15:$A$20,0),MATCH($B3288,CachTinhDiem!$B$14:$E$14,0))-1)*9/4,1)</f>
        <v>7.8</v>
      </c>
      <c r="M3288" s="19">
        <f t="shared" si="51"/>
        <v>0</v>
      </c>
      <c r="N3288" s="23">
        <f>MAX(0,1-M3288*CachTinhDiem!$B$25)</f>
        <v>1</v>
      </c>
      <c r="O3288" s="20">
        <f>ROUND((CachTinhDiem!$B$23*K3288+CachTinhDiem!$B$24*L3288)*N3288,1)</f>
        <v>6.5</v>
      </c>
      <c r="P3288" s="19" t="s">
        <v>3227</v>
      </c>
    </row>
    <row r="3289" spans="1:16" ht="15" customHeight="1" x14ac:dyDescent="0.35">
      <c r="A3289" s="18" t="s">
        <v>2108</v>
      </c>
      <c r="B3289" s="18" t="s">
        <v>3228</v>
      </c>
      <c r="C3289" s="18" t="s">
        <v>90</v>
      </c>
      <c r="D3289" s="19">
        <v>5</v>
      </c>
      <c r="E3289" s="19">
        <v>20</v>
      </c>
      <c r="F3289" s="19">
        <v>26</v>
      </c>
      <c r="G3289" s="19">
        <v>4</v>
      </c>
      <c r="H3289" s="19">
        <v>1</v>
      </c>
      <c r="I3289" s="19">
        <v>3</v>
      </c>
      <c r="J3289" s="19">
        <v>3</v>
      </c>
      <c r="K3289" s="20">
        <f>ROUND(1+(SUMPRODUCT(INDEX(CachTinhDiem!$B$8:$E$11,MATCH($B3289,CachTinhDiem!$A$8:$A$11,0),0),$G3289:$J3289)-1)*9/4,1)</f>
        <v>4.5999999999999996</v>
      </c>
      <c r="L3289" s="20">
        <f>ROUND(1+(INDEX(CachTinhDiem!$B$15:$E$20,MATCH($C3289,CachTinhDiem!$A$15:$A$20,0),MATCH($B3289,CachTinhDiem!$B$14:$E$14,0))-1)*9/4,1)</f>
        <v>3.3</v>
      </c>
      <c r="M3289" s="19">
        <f t="shared" si="51"/>
        <v>6</v>
      </c>
      <c r="N3289" s="23">
        <f>MAX(0,1-M3289*CachTinhDiem!$B$25)</f>
        <v>0.39999999999999991</v>
      </c>
      <c r="O3289" s="20">
        <f>ROUND((CachTinhDiem!$B$23*K3289+CachTinhDiem!$B$24*L3289)*N3289,1)</f>
        <v>1.7</v>
      </c>
      <c r="P3289" s="19" t="s">
        <v>3227</v>
      </c>
    </row>
    <row r="3290" spans="1:16" ht="15" customHeight="1" x14ac:dyDescent="0.35">
      <c r="A3290" s="18" t="s">
        <v>1932</v>
      </c>
      <c r="B3290" s="18" t="s">
        <v>3226</v>
      </c>
      <c r="C3290" s="18" t="s">
        <v>110</v>
      </c>
      <c r="D3290" s="19">
        <v>20</v>
      </c>
      <c r="E3290" s="19">
        <v>38</v>
      </c>
      <c r="F3290" s="19">
        <v>25</v>
      </c>
      <c r="G3290" s="19">
        <v>2</v>
      </c>
      <c r="H3290" s="19">
        <v>5</v>
      </c>
      <c r="I3290" s="19">
        <v>3</v>
      </c>
      <c r="J3290" s="19">
        <v>3</v>
      </c>
      <c r="K3290" s="20">
        <f>ROUND(1+(SUMPRODUCT(INDEX(CachTinhDiem!$B$8:$E$11,MATCH($B3290,CachTinhDiem!$A$8:$A$11,0),0),$G3290:$J3290)-1)*9/4,1)</f>
        <v>6.9</v>
      </c>
      <c r="L3290" s="20">
        <f>ROUND(1+(INDEX(CachTinhDiem!$B$15:$E$20,MATCH($C3290,CachTinhDiem!$A$15:$A$20,0),MATCH($B3290,CachTinhDiem!$B$14:$E$14,0))-1)*9/4,1)</f>
        <v>5.5</v>
      </c>
      <c r="M3290" s="19">
        <f t="shared" si="51"/>
        <v>0</v>
      </c>
      <c r="N3290" s="23">
        <f>MAX(0,1-M3290*CachTinhDiem!$B$25)</f>
        <v>1</v>
      </c>
      <c r="O3290" s="20">
        <f>ROUND((CachTinhDiem!$B$23*K3290+CachTinhDiem!$B$24*L3290)*N3290,1)</f>
        <v>6.5</v>
      </c>
      <c r="P3290" s="19" t="s">
        <v>3227</v>
      </c>
    </row>
    <row r="3291" spans="1:16" ht="15" customHeight="1" x14ac:dyDescent="0.35">
      <c r="A3291" s="18" t="s">
        <v>1108</v>
      </c>
      <c r="B3291" s="18" t="s">
        <v>3229</v>
      </c>
      <c r="C3291" s="18" t="s">
        <v>103</v>
      </c>
      <c r="D3291" s="19">
        <v>15</v>
      </c>
      <c r="E3291" s="19">
        <v>31</v>
      </c>
      <c r="F3291" s="19">
        <v>25</v>
      </c>
      <c r="G3291" s="19">
        <v>2</v>
      </c>
      <c r="H3291" s="19">
        <v>5</v>
      </c>
      <c r="I3291" s="19">
        <v>2</v>
      </c>
      <c r="J3291" s="19">
        <v>4</v>
      </c>
      <c r="K3291" s="20">
        <f>ROUND(1+(SUMPRODUCT(INDEX(CachTinhDiem!$B$8:$E$11,MATCH($B3291,CachTinhDiem!$A$8:$A$11,0),0),$G3291:$J3291)-1)*9/4,1)</f>
        <v>6.6</v>
      </c>
      <c r="L3291" s="20">
        <f>ROUND(1+(INDEX(CachTinhDiem!$B$15:$E$20,MATCH($C3291,CachTinhDiem!$A$15:$A$20,0),MATCH($B3291,CachTinhDiem!$B$14:$E$14,0))-1)*9/4,1)</f>
        <v>7.8</v>
      </c>
      <c r="M3291" s="19">
        <f t="shared" si="51"/>
        <v>0</v>
      </c>
      <c r="N3291" s="23">
        <f>MAX(0,1-M3291*CachTinhDiem!$B$25)</f>
        <v>1</v>
      </c>
      <c r="O3291" s="20">
        <f>ROUND((CachTinhDiem!$B$23*K3291+CachTinhDiem!$B$24*L3291)*N3291,1)</f>
        <v>7</v>
      </c>
      <c r="P3291" s="19" t="s">
        <v>3227</v>
      </c>
    </row>
    <row r="3292" spans="1:16" ht="15" customHeight="1" x14ac:dyDescent="0.35">
      <c r="A3292" s="18" t="s">
        <v>391</v>
      </c>
      <c r="B3292" s="18" t="s">
        <v>3229</v>
      </c>
      <c r="C3292" s="18" t="s">
        <v>115</v>
      </c>
      <c r="D3292" s="19">
        <v>21</v>
      </c>
      <c r="E3292" s="19">
        <v>38</v>
      </c>
      <c r="F3292" s="19">
        <v>27</v>
      </c>
      <c r="G3292" s="19">
        <v>1</v>
      </c>
      <c r="H3292" s="19">
        <v>5</v>
      </c>
      <c r="I3292" s="19">
        <v>4</v>
      </c>
      <c r="J3292" s="19">
        <v>1</v>
      </c>
      <c r="K3292" s="20">
        <f>ROUND(1+(SUMPRODUCT(INDEX(CachTinhDiem!$B$8:$E$11,MATCH($B3292,CachTinhDiem!$A$8:$A$11,0),0),$G3292:$J3292)-1)*9/4,1)</f>
        <v>5.7</v>
      </c>
      <c r="L3292" s="20">
        <f>ROUND(1+(INDEX(CachTinhDiem!$B$15:$E$20,MATCH($C3292,CachTinhDiem!$A$15:$A$20,0),MATCH($B3292,CachTinhDiem!$B$14:$E$14,0))-1)*9/4,1)</f>
        <v>10</v>
      </c>
      <c r="M3292" s="19">
        <f t="shared" si="51"/>
        <v>0</v>
      </c>
      <c r="N3292" s="23">
        <f>MAX(0,1-M3292*CachTinhDiem!$B$25)</f>
        <v>1</v>
      </c>
      <c r="O3292" s="20">
        <f>ROUND((CachTinhDiem!$B$23*K3292+CachTinhDiem!$B$24*L3292)*N3292,1)</f>
        <v>7</v>
      </c>
      <c r="P3292" s="19" t="s">
        <v>3225</v>
      </c>
    </row>
    <row r="3293" spans="1:16" ht="15" customHeight="1" x14ac:dyDescent="0.35">
      <c r="A3293" s="18" t="s">
        <v>898</v>
      </c>
      <c r="B3293" s="18" t="s">
        <v>3224</v>
      </c>
      <c r="C3293" s="18" t="s">
        <v>110</v>
      </c>
      <c r="D3293" s="19">
        <v>5</v>
      </c>
      <c r="E3293" s="19">
        <v>13</v>
      </c>
      <c r="F3293" s="19">
        <v>16</v>
      </c>
      <c r="G3293" s="19">
        <v>4</v>
      </c>
      <c r="H3293" s="19">
        <v>1</v>
      </c>
      <c r="I3293" s="19">
        <v>2</v>
      </c>
      <c r="J3293" s="19">
        <v>4</v>
      </c>
      <c r="K3293" s="20">
        <f>ROUND(1+(SUMPRODUCT(INDEX(CachTinhDiem!$B$8:$E$11,MATCH($B3293,CachTinhDiem!$A$8:$A$11,0),0),$G3293:$J3293)-1)*9/4,1)</f>
        <v>4.2</v>
      </c>
      <c r="L3293" s="20">
        <f>ROUND(1+(INDEX(CachTinhDiem!$B$15:$E$20,MATCH($C3293,CachTinhDiem!$A$15:$A$20,0),MATCH($B3293,CachTinhDiem!$B$14:$E$14,0))-1)*9/4,1)</f>
        <v>5.5</v>
      </c>
      <c r="M3293" s="19">
        <f t="shared" si="51"/>
        <v>3</v>
      </c>
      <c r="N3293" s="23">
        <f>MAX(0,1-M3293*CachTinhDiem!$B$25)</f>
        <v>0.7</v>
      </c>
      <c r="O3293" s="20">
        <f>ROUND((CachTinhDiem!$B$23*K3293+CachTinhDiem!$B$24*L3293)*N3293,1)</f>
        <v>3.2</v>
      </c>
      <c r="P3293" s="19" t="s">
        <v>3227</v>
      </c>
    </row>
    <row r="3294" spans="1:16" ht="15" customHeight="1" x14ac:dyDescent="0.35">
      <c r="A3294" s="18" t="s">
        <v>1753</v>
      </c>
      <c r="B3294" s="18" t="s">
        <v>3226</v>
      </c>
      <c r="C3294" s="18" t="s">
        <v>110</v>
      </c>
      <c r="D3294" s="19">
        <v>19</v>
      </c>
      <c r="E3294" s="19">
        <v>36</v>
      </c>
      <c r="F3294" s="19">
        <v>10</v>
      </c>
      <c r="G3294" s="19">
        <v>2</v>
      </c>
      <c r="H3294" s="19">
        <v>5</v>
      </c>
      <c r="I3294" s="19">
        <v>3</v>
      </c>
      <c r="J3294" s="19">
        <v>3</v>
      </c>
      <c r="K3294" s="20">
        <f>ROUND(1+(SUMPRODUCT(INDEX(CachTinhDiem!$B$8:$E$11,MATCH($B3294,CachTinhDiem!$A$8:$A$11,0),0),$G3294:$J3294)-1)*9/4,1)</f>
        <v>6.9</v>
      </c>
      <c r="L3294" s="20">
        <f>ROUND(1+(INDEX(CachTinhDiem!$B$15:$E$20,MATCH($C3294,CachTinhDiem!$A$15:$A$20,0),MATCH($B3294,CachTinhDiem!$B$14:$E$14,0))-1)*9/4,1)</f>
        <v>5.5</v>
      </c>
      <c r="M3294" s="19">
        <f t="shared" si="51"/>
        <v>9</v>
      </c>
      <c r="N3294" s="23">
        <f>MAX(0,1-M3294*CachTinhDiem!$B$25)</f>
        <v>9.9999999999999978E-2</v>
      </c>
      <c r="O3294" s="20">
        <f>ROUND((CachTinhDiem!$B$23*K3294+CachTinhDiem!$B$24*L3294)*N3294,1)</f>
        <v>0.6</v>
      </c>
      <c r="P3294" s="19" t="s">
        <v>3225</v>
      </c>
    </row>
    <row r="3295" spans="1:16" ht="15" customHeight="1" x14ac:dyDescent="0.35">
      <c r="A3295" s="18" t="s">
        <v>1591</v>
      </c>
      <c r="B3295" s="18" t="s">
        <v>3229</v>
      </c>
      <c r="C3295" s="18" t="s">
        <v>138</v>
      </c>
      <c r="D3295" s="19">
        <v>5</v>
      </c>
      <c r="E3295" s="19">
        <v>10</v>
      </c>
      <c r="F3295" s="19">
        <v>21</v>
      </c>
      <c r="G3295" s="19">
        <v>4</v>
      </c>
      <c r="H3295" s="19">
        <v>2</v>
      </c>
      <c r="I3295" s="19">
        <v>5</v>
      </c>
      <c r="J3295" s="19">
        <v>2</v>
      </c>
      <c r="K3295" s="20">
        <f>ROUND(1+(SUMPRODUCT(INDEX(CachTinhDiem!$B$8:$E$11,MATCH($B3295,CachTinhDiem!$A$8:$A$11,0),0),$G3295:$J3295)-1)*9/4,1)</f>
        <v>5.7</v>
      </c>
      <c r="L3295" s="20">
        <f>ROUND(1+(INDEX(CachTinhDiem!$B$15:$E$20,MATCH($C3295,CachTinhDiem!$A$15:$A$20,0),MATCH($B3295,CachTinhDiem!$B$14:$E$14,0))-1)*9/4,1)</f>
        <v>7.8</v>
      </c>
      <c r="M3295" s="19">
        <f t="shared" si="51"/>
        <v>11</v>
      </c>
      <c r="N3295" s="23">
        <f>MAX(0,1-M3295*CachTinhDiem!$B$25)</f>
        <v>0</v>
      </c>
      <c r="O3295" s="20">
        <f>ROUND((CachTinhDiem!$B$23*K3295+CachTinhDiem!$B$24*L3295)*N3295,1)</f>
        <v>0</v>
      </c>
      <c r="P3295" s="19" t="s">
        <v>3227</v>
      </c>
    </row>
    <row r="3296" spans="1:16" ht="15" customHeight="1" x14ac:dyDescent="0.35">
      <c r="A3296" s="18" t="s">
        <v>2813</v>
      </c>
      <c r="B3296" s="18" t="s">
        <v>3228</v>
      </c>
      <c r="C3296" s="18" t="s">
        <v>138</v>
      </c>
      <c r="D3296" s="19">
        <v>12</v>
      </c>
      <c r="E3296" s="19">
        <v>38</v>
      </c>
      <c r="F3296" s="19">
        <v>27</v>
      </c>
      <c r="G3296" s="19">
        <v>2</v>
      </c>
      <c r="H3296" s="19">
        <v>5</v>
      </c>
      <c r="I3296" s="19">
        <v>5</v>
      </c>
      <c r="J3296" s="19">
        <v>2</v>
      </c>
      <c r="K3296" s="20">
        <f>ROUND(1+(SUMPRODUCT(INDEX(CachTinhDiem!$B$8:$E$11,MATCH($B3296,CachTinhDiem!$A$8:$A$11,0),0),$G3296:$J3296)-1)*9/4,1)</f>
        <v>6</v>
      </c>
      <c r="L3296" s="20">
        <f>ROUND(1+(INDEX(CachTinhDiem!$B$15:$E$20,MATCH($C3296,CachTinhDiem!$A$15:$A$20,0),MATCH($B3296,CachTinhDiem!$B$14:$E$14,0))-1)*9/4,1)</f>
        <v>1</v>
      </c>
      <c r="M3296" s="19">
        <f t="shared" si="51"/>
        <v>0</v>
      </c>
      <c r="N3296" s="23">
        <f>MAX(0,1-M3296*CachTinhDiem!$B$25)</f>
        <v>1</v>
      </c>
      <c r="O3296" s="20">
        <f>ROUND((CachTinhDiem!$B$23*K3296+CachTinhDiem!$B$24*L3296)*N3296,1)</f>
        <v>4.5</v>
      </c>
      <c r="P3296" s="19" t="s">
        <v>3227</v>
      </c>
    </row>
    <row r="3297" spans="1:16" ht="15" customHeight="1" x14ac:dyDescent="0.35">
      <c r="A3297" s="18" t="s">
        <v>369</v>
      </c>
      <c r="B3297" s="18" t="s">
        <v>3229</v>
      </c>
      <c r="C3297" s="18" t="s">
        <v>138</v>
      </c>
      <c r="D3297" s="19">
        <v>5</v>
      </c>
      <c r="E3297" s="19">
        <v>12</v>
      </c>
      <c r="F3297" s="19">
        <v>40</v>
      </c>
      <c r="G3297" s="19">
        <v>5</v>
      </c>
      <c r="H3297" s="19">
        <v>2</v>
      </c>
      <c r="I3297" s="19">
        <v>4</v>
      </c>
      <c r="J3297" s="19">
        <v>3</v>
      </c>
      <c r="K3297" s="20">
        <f>ROUND(1+(SUMPRODUCT(INDEX(CachTinhDiem!$B$8:$E$11,MATCH($B3297,CachTinhDiem!$A$8:$A$11,0),0),$G3297:$J3297)-1)*9/4,1)</f>
        <v>6</v>
      </c>
      <c r="L3297" s="20">
        <f>ROUND(1+(INDEX(CachTinhDiem!$B$15:$E$20,MATCH($C3297,CachTinhDiem!$A$15:$A$20,0),MATCH($B3297,CachTinhDiem!$B$14:$E$14,0))-1)*9/4,1)</f>
        <v>7.8</v>
      </c>
      <c r="M3297" s="19">
        <f t="shared" si="51"/>
        <v>28</v>
      </c>
      <c r="N3297" s="23">
        <f>MAX(0,1-M3297*CachTinhDiem!$B$25)</f>
        <v>0</v>
      </c>
      <c r="O3297" s="20">
        <f>ROUND((CachTinhDiem!$B$23*K3297+CachTinhDiem!$B$24*L3297)*N3297,1)</f>
        <v>0</v>
      </c>
      <c r="P3297" s="19" t="s">
        <v>3225</v>
      </c>
    </row>
    <row r="3298" spans="1:16" ht="15" customHeight="1" x14ac:dyDescent="0.35">
      <c r="A3298" s="18" t="s">
        <v>2863</v>
      </c>
      <c r="B3298" s="18" t="s">
        <v>3226</v>
      </c>
      <c r="C3298" s="18" t="s">
        <v>138</v>
      </c>
      <c r="D3298" s="19">
        <v>12</v>
      </c>
      <c r="E3298" s="19">
        <v>38</v>
      </c>
      <c r="F3298" s="19">
        <v>11</v>
      </c>
      <c r="G3298" s="19">
        <v>2</v>
      </c>
      <c r="H3298" s="19">
        <v>3</v>
      </c>
      <c r="I3298" s="19">
        <v>5</v>
      </c>
      <c r="J3298" s="19">
        <v>2</v>
      </c>
      <c r="K3298" s="20">
        <f>ROUND(1+(SUMPRODUCT(INDEX(CachTinhDiem!$B$8:$E$11,MATCH($B3298,CachTinhDiem!$A$8:$A$11,0),0),$G3298:$J3298)-1)*9/4,1)</f>
        <v>7.3</v>
      </c>
      <c r="L3298" s="20">
        <f>ROUND(1+(INDEX(CachTinhDiem!$B$15:$E$20,MATCH($C3298,CachTinhDiem!$A$15:$A$20,0),MATCH($B3298,CachTinhDiem!$B$14:$E$14,0))-1)*9/4,1)</f>
        <v>7.8</v>
      </c>
      <c r="M3298" s="19">
        <f t="shared" si="51"/>
        <v>1</v>
      </c>
      <c r="N3298" s="23">
        <f>MAX(0,1-M3298*CachTinhDiem!$B$25)</f>
        <v>0.9</v>
      </c>
      <c r="O3298" s="20">
        <f>ROUND((CachTinhDiem!$B$23*K3298+CachTinhDiem!$B$24*L3298)*N3298,1)</f>
        <v>6.7</v>
      </c>
      <c r="P3298" s="19" t="s">
        <v>3227</v>
      </c>
    </row>
    <row r="3299" spans="1:16" ht="15" customHeight="1" x14ac:dyDescent="0.35">
      <c r="A3299" s="18" t="s">
        <v>956</v>
      </c>
      <c r="B3299" s="18" t="s">
        <v>3224</v>
      </c>
      <c r="C3299" s="18" t="s">
        <v>115</v>
      </c>
      <c r="D3299" s="19">
        <v>5</v>
      </c>
      <c r="E3299" s="19">
        <v>17</v>
      </c>
      <c r="F3299" s="19">
        <v>6</v>
      </c>
      <c r="G3299" s="19">
        <v>4</v>
      </c>
      <c r="H3299" s="19">
        <v>1</v>
      </c>
      <c r="I3299" s="19">
        <v>2</v>
      </c>
      <c r="J3299" s="19">
        <v>5</v>
      </c>
      <c r="K3299" s="20">
        <f>ROUND(1+(SUMPRODUCT(INDEX(CachTinhDiem!$B$8:$E$11,MATCH($B3299,CachTinhDiem!$A$8:$A$11,0),0),$G3299:$J3299)-1)*9/4,1)</f>
        <v>4.4000000000000004</v>
      </c>
      <c r="L3299" s="20">
        <f>ROUND(1+(INDEX(CachTinhDiem!$B$15:$E$20,MATCH($C3299,CachTinhDiem!$A$15:$A$20,0),MATCH($B3299,CachTinhDiem!$B$14:$E$14,0))-1)*9/4,1)</f>
        <v>7.8</v>
      </c>
      <c r="M3299" s="19">
        <f t="shared" si="51"/>
        <v>0</v>
      </c>
      <c r="N3299" s="23">
        <f>MAX(0,1-M3299*CachTinhDiem!$B$25)</f>
        <v>1</v>
      </c>
      <c r="O3299" s="20">
        <f>ROUND((CachTinhDiem!$B$23*K3299+CachTinhDiem!$B$24*L3299)*N3299,1)</f>
        <v>5.4</v>
      </c>
      <c r="P3299" s="19" t="s">
        <v>3227</v>
      </c>
    </row>
    <row r="3300" spans="1:16" ht="15" customHeight="1" x14ac:dyDescent="0.35">
      <c r="A3300" s="18" t="s">
        <v>2488</v>
      </c>
      <c r="B3300" s="18" t="s">
        <v>3229</v>
      </c>
      <c r="C3300" s="18" t="s">
        <v>103</v>
      </c>
      <c r="D3300" s="19">
        <v>22</v>
      </c>
      <c r="E3300" s="19">
        <v>36</v>
      </c>
      <c r="F3300" s="19">
        <v>6</v>
      </c>
      <c r="G3300" s="19">
        <v>1</v>
      </c>
      <c r="H3300" s="19">
        <v>5</v>
      </c>
      <c r="I3300" s="19">
        <v>3</v>
      </c>
      <c r="J3300" s="19">
        <v>5</v>
      </c>
      <c r="K3300" s="20">
        <f>ROUND(1+(SUMPRODUCT(INDEX(CachTinhDiem!$B$8:$E$11,MATCH($B3300,CachTinhDiem!$A$8:$A$11,0),0),$G3300:$J3300)-1)*9/4,1)</f>
        <v>7.8</v>
      </c>
      <c r="L3300" s="20">
        <f>ROUND(1+(INDEX(CachTinhDiem!$B$15:$E$20,MATCH($C3300,CachTinhDiem!$A$15:$A$20,0),MATCH($B3300,CachTinhDiem!$B$14:$E$14,0))-1)*9/4,1)</f>
        <v>7.8</v>
      </c>
      <c r="M3300" s="19">
        <f t="shared" si="51"/>
        <v>16</v>
      </c>
      <c r="N3300" s="23">
        <f>MAX(0,1-M3300*CachTinhDiem!$B$25)</f>
        <v>0</v>
      </c>
      <c r="O3300" s="20">
        <f>ROUND((CachTinhDiem!$B$23*K3300+CachTinhDiem!$B$24*L3300)*N3300,1)</f>
        <v>0</v>
      </c>
      <c r="P3300" s="19" t="s">
        <v>3227</v>
      </c>
    </row>
    <row r="3301" spans="1:16" ht="15" customHeight="1" x14ac:dyDescent="0.35">
      <c r="A3301" s="18" t="s">
        <v>2410</v>
      </c>
      <c r="B3301" s="18" t="s">
        <v>3229</v>
      </c>
      <c r="C3301" s="18" t="s">
        <v>110</v>
      </c>
      <c r="D3301" s="19">
        <v>22</v>
      </c>
      <c r="E3301" s="19">
        <v>39</v>
      </c>
      <c r="F3301" s="19">
        <v>8</v>
      </c>
      <c r="G3301" s="19">
        <v>1</v>
      </c>
      <c r="H3301" s="19">
        <v>5</v>
      </c>
      <c r="I3301" s="19">
        <v>1</v>
      </c>
      <c r="J3301" s="19">
        <v>3</v>
      </c>
      <c r="K3301" s="20">
        <f>ROUND(1+(SUMPRODUCT(INDEX(CachTinhDiem!$B$8:$E$11,MATCH($B3301,CachTinhDiem!$A$8:$A$11,0),0),$G3301:$J3301)-1)*9/4,1)</f>
        <v>5.0999999999999996</v>
      </c>
      <c r="L3301" s="20">
        <f>ROUND(1+(INDEX(CachTinhDiem!$B$15:$E$20,MATCH($C3301,CachTinhDiem!$A$15:$A$20,0),MATCH($B3301,CachTinhDiem!$B$14:$E$14,0))-1)*9/4,1)</f>
        <v>7.8</v>
      </c>
      <c r="M3301" s="19">
        <f t="shared" si="51"/>
        <v>14</v>
      </c>
      <c r="N3301" s="23">
        <f>MAX(0,1-M3301*CachTinhDiem!$B$25)</f>
        <v>0</v>
      </c>
      <c r="O3301" s="20">
        <f>ROUND((CachTinhDiem!$B$23*K3301+CachTinhDiem!$B$24*L3301)*N3301,1)</f>
        <v>0</v>
      </c>
      <c r="P3301" s="19" t="s">
        <v>3227</v>
      </c>
    </row>
    <row r="3302" spans="1:16" ht="15" customHeight="1" x14ac:dyDescent="0.35">
      <c r="A3302" s="18" t="s">
        <v>2444</v>
      </c>
      <c r="B3302" s="18" t="s">
        <v>3229</v>
      </c>
      <c r="C3302" s="18" t="s">
        <v>150</v>
      </c>
      <c r="D3302" s="19">
        <v>25</v>
      </c>
      <c r="E3302" s="19">
        <v>38</v>
      </c>
      <c r="F3302" s="19">
        <v>27</v>
      </c>
      <c r="G3302" s="19">
        <v>1</v>
      </c>
      <c r="H3302" s="19">
        <v>5</v>
      </c>
      <c r="I3302" s="19">
        <v>3</v>
      </c>
      <c r="J3302" s="19">
        <v>2</v>
      </c>
      <c r="K3302" s="20">
        <f>ROUND(1+(SUMPRODUCT(INDEX(CachTinhDiem!$B$8:$E$11,MATCH($B3302,CachTinhDiem!$A$8:$A$11,0),0),$G3302:$J3302)-1)*9/4,1)</f>
        <v>5.7</v>
      </c>
      <c r="L3302" s="20">
        <f>ROUND(1+(INDEX(CachTinhDiem!$B$15:$E$20,MATCH($C3302,CachTinhDiem!$A$15:$A$20,0),MATCH($B3302,CachTinhDiem!$B$14:$E$14,0))-1)*9/4,1)</f>
        <v>7.8</v>
      </c>
      <c r="M3302" s="19">
        <f t="shared" si="51"/>
        <v>0</v>
      </c>
      <c r="N3302" s="23">
        <f>MAX(0,1-M3302*CachTinhDiem!$B$25)</f>
        <v>1</v>
      </c>
      <c r="O3302" s="20">
        <f>ROUND((CachTinhDiem!$B$23*K3302+CachTinhDiem!$B$24*L3302)*N3302,1)</f>
        <v>6.3</v>
      </c>
      <c r="P3302" s="19" t="s">
        <v>3227</v>
      </c>
    </row>
    <row r="3303" spans="1:16" ht="15" customHeight="1" x14ac:dyDescent="0.35">
      <c r="A3303" s="18" t="s">
        <v>3136</v>
      </c>
      <c r="B3303" s="18" t="s">
        <v>3229</v>
      </c>
      <c r="C3303" s="18" t="s">
        <v>150</v>
      </c>
      <c r="D3303" s="19">
        <v>28</v>
      </c>
      <c r="E3303" s="19">
        <v>40</v>
      </c>
      <c r="F3303" s="19">
        <v>16</v>
      </c>
      <c r="G3303" s="19">
        <v>1</v>
      </c>
      <c r="H3303" s="19">
        <v>5</v>
      </c>
      <c r="I3303" s="19">
        <v>3</v>
      </c>
      <c r="J3303" s="19">
        <v>3</v>
      </c>
      <c r="K3303" s="20">
        <f>ROUND(1+(SUMPRODUCT(INDEX(CachTinhDiem!$B$8:$E$11,MATCH($B3303,CachTinhDiem!$A$8:$A$11,0),0),$G3303:$J3303)-1)*9/4,1)</f>
        <v>6.4</v>
      </c>
      <c r="L3303" s="20">
        <f>ROUND(1+(INDEX(CachTinhDiem!$B$15:$E$20,MATCH($C3303,CachTinhDiem!$A$15:$A$20,0),MATCH($B3303,CachTinhDiem!$B$14:$E$14,0))-1)*9/4,1)</f>
        <v>7.8</v>
      </c>
      <c r="M3303" s="19">
        <f t="shared" si="51"/>
        <v>12</v>
      </c>
      <c r="N3303" s="23">
        <f>MAX(0,1-M3303*CachTinhDiem!$B$25)</f>
        <v>0</v>
      </c>
      <c r="O3303" s="20">
        <f>ROUND((CachTinhDiem!$B$23*K3303+CachTinhDiem!$B$24*L3303)*N3303,1)</f>
        <v>0</v>
      </c>
      <c r="P3303" s="19" t="s">
        <v>3227</v>
      </c>
    </row>
    <row r="3304" spans="1:16" ht="15" customHeight="1" x14ac:dyDescent="0.35">
      <c r="A3304" s="18" t="s">
        <v>1081</v>
      </c>
      <c r="B3304" s="18" t="s">
        <v>3224</v>
      </c>
      <c r="C3304" s="18" t="s">
        <v>115</v>
      </c>
      <c r="D3304" s="19">
        <v>5</v>
      </c>
      <c r="E3304" s="19">
        <v>12</v>
      </c>
      <c r="F3304" s="19">
        <v>6</v>
      </c>
      <c r="G3304" s="19">
        <v>4</v>
      </c>
      <c r="H3304" s="19">
        <v>1</v>
      </c>
      <c r="I3304" s="19">
        <v>1</v>
      </c>
      <c r="J3304" s="19">
        <v>2</v>
      </c>
      <c r="K3304" s="20">
        <f>ROUND(1+(SUMPRODUCT(INDEX(CachTinhDiem!$B$8:$E$11,MATCH($B3304,CachTinhDiem!$A$8:$A$11,0),0),$G3304:$J3304)-1)*9/4,1)</f>
        <v>2.6</v>
      </c>
      <c r="L3304" s="20">
        <f>ROUND(1+(INDEX(CachTinhDiem!$B$15:$E$20,MATCH($C3304,CachTinhDiem!$A$15:$A$20,0),MATCH($B3304,CachTinhDiem!$B$14:$E$14,0))-1)*9/4,1)</f>
        <v>7.8</v>
      </c>
      <c r="M3304" s="19">
        <f t="shared" si="51"/>
        <v>0</v>
      </c>
      <c r="N3304" s="23">
        <f>MAX(0,1-M3304*CachTinhDiem!$B$25)</f>
        <v>1</v>
      </c>
      <c r="O3304" s="20">
        <f>ROUND((CachTinhDiem!$B$23*K3304+CachTinhDiem!$B$24*L3304)*N3304,1)</f>
        <v>4.2</v>
      </c>
      <c r="P3304" s="19" t="s">
        <v>3227</v>
      </c>
    </row>
    <row r="3305" spans="1:16" ht="15" customHeight="1" x14ac:dyDescent="0.35">
      <c r="A3305" s="18" t="s">
        <v>2672</v>
      </c>
      <c r="B3305" s="18" t="s">
        <v>3224</v>
      </c>
      <c r="C3305" s="18" t="s">
        <v>90</v>
      </c>
      <c r="D3305" s="19">
        <v>5</v>
      </c>
      <c r="E3305" s="19">
        <v>38</v>
      </c>
      <c r="F3305" s="19">
        <v>32</v>
      </c>
      <c r="G3305" s="19">
        <v>4</v>
      </c>
      <c r="H3305" s="19">
        <v>1</v>
      </c>
      <c r="I3305" s="19">
        <v>4</v>
      </c>
      <c r="J3305" s="19">
        <v>3</v>
      </c>
      <c r="K3305" s="20">
        <f>ROUND(1+(SUMPRODUCT(INDEX(CachTinhDiem!$B$8:$E$11,MATCH($B3305,CachTinhDiem!$A$8:$A$11,0),0),$G3305:$J3305)-1)*9/4,1)</f>
        <v>6.2</v>
      </c>
      <c r="L3305" s="20">
        <f>ROUND(1+(INDEX(CachTinhDiem!$B$15:$E$20,MATCH($C3305,CachTinhDiem!$A$15:$A$20,0),MATCH($B3305,CachTinhDiem!$B$14:$E$14,0))-1)*9/4,1)</f>
        <v>5.5</v>
      </c>
      <c r="M3305" s="19">
        <f t="shared" si="51"/>
        <v>0</v>
      </c>
      <c r="N3305" s="23">
        <f>MAX(0,1-M3305*CachTinhDiem!$B$25)</f>
        <v>1</v>
      </c>
      <c r="O3305" s="20">
        <f>ROUND((CachTinhDiem!$B$23*K3305+CachTinhDiem!$B$24*L3305)*N3305,1)</f>
        <v>6</v>
      </c>
      <c r="P3305" s="19" t="s">
        <v>3227</v>
      </c>
    </row>
    <row r="3306" spans="1:16" ht="15" customHeight="1" x14ac:dyDescent="0.35">
      <c r="A3306" s="18" t="s">
        <v>733</v>
      </c>
      <c r="B3306" s="18" t="s">
        <v>3229</v>
      </c>
      <c r="C3306" s="18" t="s">
        <v>115</v>
      </c>
      <c r="D3306" s="19">
        <v>7</v>
      </c>
      <c r="E3306" s="19">
        <v>22</v>
      </c>
      <c r="F3306" s="19">
        <v>30</v>
      </c>
      <c r="G3306" s="19">
        <v>4</v>
      </c>
      <c r="H3306" s="19">
        <v>2</v>
      </c>
      <c r="I3306" s="19">
        <v>4</v>
      </c>
      <c r="J3306" s="19">
        <v>2</v>
      </c>
      <c r="K3306" s="20">
        <f>ROUND(1+(SUMPRODUCT(INDEX(CachTinhDiem!$B$8:$E$11,MATCH($B3306,CachTinhDiem!$A$8:$A$11,0),0),$G3306:$J3306)-1)*9/4,1)</f>
        <v>5.0999999999999996</v>
      </c>
      <c r="L3306" s="20">
        <f>ROUND(1+(INDEX(CachTinhDiem!$B$15:$E$20,MATCH($C3306,CachTinhDiem!$A$15:$A$20,0),MATCH($B3306,CachTinhDiem!$B$14:$E$14,0))-1)*9/4,1)</f>
        <v>10</v>
      </c>
      <c r="M3306" s="19">
        <f t="shared" si="51"/>
        <v>8</v>
      </c>
      <c r="N3306" s="23">
        <f>MAX(0,1-M3306*CachTinhDiem!$B$25)</f>
        <v>0.19999999999999996</v>
      </c>
      <c r="O3306" s="20">
        <f>ROUND((CachTinhDiem!$B$23*K3306+CachTinhDiem!$B$24*L3306)*N3306,1)</f>
        <v>1.3</v>
      </c>
      <c r="P3306" s="19" t="s">
        <v>3227</v>
      </c>
    </row>
    <row r="3307" spans="1:16" ht="15" customHeight="1" x14ac:dyDescent="0.35">
      <c r="A3307" s="18" t="s">
        <v>2859</v>
      </c>
      <c r="B3307" s="18" t="s">
        <v>3226</v>
      </c>
      <c r="C3307" s="18" t="s">
        <v>90</v>
      </c>
      <c r="D3307" s="19">
        <v>5</v>
      </c>
      <c r="E3307" s="19">
        <v>21</v>
      </c>
      <c r="F3307" s="19">
        <v>21</v>
      </c>
      <c r="G3307" s="19">
        <v>4</v>
      </c>
      <c r="H3307" s="19">
        <v>1</v>
      </c>
      <c r="I3307" s="19">
        <v>3</v>
      </c>
      <c r="J3307" s="19">
        <v>3</v>
      </c>
      <c r="K3307" s="20">
        <f>ROUND(1+(SUMPRODUCT(INDEX(CachTinhDiem!$B$8:$E$11,MATCH($B3307,CachTinhDiem!$A$8:$A$11,0),0),$G3307:$J3307)-1)*9/4,1)</f>
        <v>4.2</v>
      </c>
      <c r="L3307" s="20">
        <f>ROUND(1+(INDEX(CachTinhDiem!$B$15:$E$20,MATCH($C3307,CachTinhDiem!$A$15:$A$20,0),MATCH($B3307,CachTinhDiem!$B$14:$E$14,0))-1)*9/4,1)</f>
        <v>7.8</v>
      </c>
      <c r="M3307" s="19">
        <f t="shared" si="51"/>
        <v>0</v>
      </c>
      <c r="N3307" s="23">
        <f>MAX(0,1-M3307*CachTinhDiem!$B$25)</f>
        <v>1</v>
      </c>
      <c r="O3307" s="20">
        <f>ROUND((CachTinhDiem!$B$23*K3307+CachTinhDiem!$B$24*L3307)*N3307,1)</f>
        <v>5.3</v>
      </c>
      <c r="P3307" s="19" t="s">
        <v>3227</v>
      </c>
    </row>
    <row r="3308" spans="1:16" ht="15" customHeight="1" x14ac:dyDescent="0.35">
      <c r="A3308" s="18" t="s">
        <v>1231</v>
      </c>
      <c r="B3308" s="18" t="s">
        <v>3226</v>
      </c>
      <c r="C3308" s="18" t="s">
        <v>110</v>
      </c>
      <c r="D3308" s="19">
        <v>5</v>
      </c>
      <c r="E3308" s="19">
        <v>17</v>
      </c>
      <c r="F3308" s="19">
        <v>24</v>
      </c>
      <c r="G3308" s="19">
        <v>3</v>
      </c>
      <c r="H3308" s="19">
        <v>2</v>
      </c>
      <c r="I3308" s="19">
        <v>2</v>
      </c>
      <c r="J3308" s="19">
        <v>3</v>
      </c>
      <c r="K3308" s="20">
        <f>ROUND(1+(SUMPRODUCT(INDEX(CachTinhDiem!$B$8:$E$11,MATCH($B3308,CachTinhDiem!$A$8:$A$11,0),0),$G3308:$J3308)-1)*9/4,1)</f>
        <v>3.7</v>
      </c>
      <c r="L3308" s="20">
        <f>ROUND(1+(INDEX(CachTinhDiem!$B$15:$E$20,MATCH($C3308,CachTinhDiem!$A$15:$A$20,0),MATCH($B3308,CachTinhDiem!$B$14:$E$14,0))-1)*9/4,1)</f>
        <v>5.5</v>
      </c>
      <c r="M3308" s="19">
        <f t="shared" si="51"/>
        <v>7</v>
      </c>
      <c r="N3308" s="23">
        <f>MAX(0,1-M3308*CachTinhDiem!$B$25)</f>
        <v>0.29999999999999993</v>
      </c>
      <c r="O3308" s="20">
        <f>ROUND((CachTinhDiem!$B$23*K3308+CachTinhDiem!$B$24*L3308)*N3308,1)</f>
        <v>1.3</v>
      </c>
      <c r="P3308" s="19" t="s">
        <v>3227</v>
      </c>
    </row>
    <row r="3309" spans="1:16" ht="15" customHeight="1" x14ac:dyDescent="0.35">
      <c r="A3309" s="18" t="s">
        <v>174</v>
      </c>
      <c r="B3309" s="18" t="s">
        <v>3226</v>
      </c>
      <c r="C3309" s="18" t="s">
        <v>115</v>
      </c>
      <c r="D3309" s="19">
        <v>13</v>
      </c>
      <c r="E3309" s="19">
        <v>28</v>
      </c>
      <c r="F3309" s="19">
        <v>26</v>
      </c>
      <c r="G3309" s="19">
        <v>3</v>
      </c>
      <c r="H3309" s="19">
        <v>2</v>
      </c>
      <c r="I3309" s="19">
        <v>2</v>
      </c>
      <c r="J3309" s="19">
        <v>3</v>
      </c>
      <c r="K3309" s="20">
        <f>ROUND(1+(SUMPRODUCT(INDEX(CachTinhDiem!$B$8:$E$11,MATCH($B3309,CachTinhDiem!$A$8:$A$11,0),0),$G3309:$J3309)-1)*9/4,1)</f>
        <v>3.7</v>
      </c>
      <c r="L3309" s="20">
        <f>ROUND(1+(INDEX(CachTinhDiem!$B$15:$E$20,MATCH($C3309,CachTinhDiem!$A$15:$A$20,0),MATCH($B3309,CachTinhDiem!$B$14:$E$14,0))-1)*9/4,1)</f>
        <v>10</v>
      </c>
      <c r="M3309" s="19">
        <f t="shared" si="51"/>
        <v>0</v>
      </c>
      <c r="N3309" s="23">
        <f>MAX(0,1-M3309*CachTinhDiem!$B$25)</f>
        <v>1</v>
      </c>
      <c r="O3309" s="20">
        <f>ROUND((CachTinhDiem!$B$23*K3309+CachTinhDiem!$B$24*L3309)*N3309,1)</f>
        <v>5.6</v>
      </c>
      <c r="P3309" s="19" t="s">
        <v>3225</v>
      </c>
    </row>
    <row r="3310" spans="1:16" ht="15" customHeight="1" x14ac:dyDescent="0.35">
      <c r="A3310" s="18" t="s">
        <v>2873</v>
      </c>
      <c r="B3310" s="18" t="s">
        <v>3224</v>
      </c>
      <c r="C3310" s="18" t="s">
        <v>103</v>
      </c>
      <c r="D3310" s="19">
        <v>15</v>
      </c>
      <c r="E3310" s="19">
        <v>33</v>
      </c>
      <c r="F3310" s="19">
        <v>28</v>
      </c>
      <c r="G3310" s="19">
        <v>2</v>
      </c>
      <c r="H3310" s="19">
        <v>1</v>
      </c>
      <c r="I3310" s="19">
        <v>3</v>
      </c>
      <c r="J3310" s="19">
        <v>5</v>
      </c>
      <c r="K3310" s="20">
        <f>ROUND(1+(SUMPRODUCT(INDEX(CachTinhDiem!$B$8:$E$11,MATCH($B3310,CachTinhDiem!$A$8:$A$11,0),0),$G3310:$J3310)-1)*9/4,1)</f>
        <v>4.5999999999999996</v>
      </c>
      <c r="L3310" s="20">
        <f>ROUND(1+(INDEX(CachTinhDiem!$B$15:$E$20,MATCH($C3310,CachTinhDiem!$A$15:$A$20,0),MATCH($B3310,CachTinhDiem!$B$14:$E$14,0))-1)*9/4,1)</f>
        <v>3.3</v>
      </c>
      <c r="M3310" s="19">
        <f t="shared" si="51"/>
        <v>0</v>
      </c>
      <c r="N3310" s="23">
        <f>MAX(0,1-M3310*CachTinhDiem!$B$25)</f>
        <v>1</v>
      </c>
      <c r="O3310" s="20">
        <f>ROUND((CachTinhDiem!$B$23*K3310+CachTinhDiem!$B$24*L3310)*N3310,1)</f>
        <v>4.2</v>
      </c>
      <c r="P3310" s="19" t="s">
        <v>3227</v>
      </c>
    </row>
    <row r="3311" spans="1:16" ht="15" customHeight="1" x14ac:dyDescent="0.35">
      <c r="A3311" s="18" t="s">
        <v>2779</v>
      </c>
      <c r="B3311" s="18" t="s">
        <v>3229</v>
      </c>
      <c r="C3311" s="18" t="s">
        <v>90</v>
      </c>
      <c r="D3311" s="19">
        <v>7</v>
      </c>
      <c r="E3311" s="19">
        <v>40</v>
      </c>
      <c r="F3311" s="19">
        <v>40</v>
      </c>
      <c r="G3311" s="19">
        <v>2</v>
      </c>
      <c r="H3311" s="19">
        <v>5</v>
      </c>
      <c r="I3311" s="19">
        <v>4</v>
      </c>
      <c r="J3311" s="19">
        <v>3</v>
      </c>
      <c r="K3311" s="20">
        <f>ROUND(1+(SUMPRODUCT(INDEX(CachTinhDiem!$B$8:$E$11,MATCH($B3311,CachTinhDiem!$A$8:$A$11,0),0),$G3311:$J3311)-1)*9/4,1)</f>
        <v>7.3</v>
      </c>
      <c r="L3311" s="20">
        <f>ROUND(1+(INDEX(CachTinhDiem!$B$15:$E$20,MATCH($C3311,CachTinhDiem!$A$15:$A$20,0),MATCH($B3311,CachTinhDiem!$B$14:$E$14,0))-1)*9/4,1)</f>
        <v>7.8</v>
      </c>
      <c r="M3311" s="19">
        <f t="shared" si="51"/>
        <v>0</v>
      </c>
      <c r="N3311" s="23">
        <f>MAX(0,1-M3311*CachTinhDiem!$B$25)</f>
        <v>1</v>
      </c>
      <c r="O3311" s="20">
        <f>ROUND((CachTinhDiem!$B$23*K3311+CachTinhDiem!$B$24*L3311)*N3311,1)</f>
        <v>7.5</v>
      </c>
      <c r="P3311" s="19" t="s">
        <v>3227</v>
      </c>
    </row>
    <row r="3312" spans="1:16" ht="15" customHeight="1" x14ac:dyDescent="0.35">
      <c r="A3312" s="18" t="s">
        <v>862</v>
      </c>
      <c r="B3312" s="18" t="s">
        <v>3224</v>
      </c>
      <c r="C3312" s="18" t="s">
        <v>110</v>
      </c>
      <c r="D3312" s="19">
        <v>5</v>
      </c>
      <c r="E3312" s="19">
        <v>14</v>
      </c>
      <c r="F3312" s="19">
        <v>12</v>
      </c>
      <c r="G3312" s="19">
        <v>5</v>
      </c>
      <c r="H3312" s="19">
        <v>1</v>
      </c>
      <c r="I3312" s="19">
        <v>1</v>
      </c>
      <c r="J3312" s="19">
        <v>4</v>
      </c>
      <c r="K3312" s="20">
        <f>ROUND(1+(SUMPRODUCT(INDEX(CachTinhDiem!$B$8:$E$11,MATCH($B3312,CachTinhDiem!$A$8:$A$11,0),0),$G3312:$J3312)-1)*9/4,1)</f>
        <v>3.5</v>
      </c>
      <c r="L3312" s="20">
        <f>ROUND(1+(INDEX(CachTinhDiem!$B$15:$E$20,MATCH($C3312,CachTinhDiem!$A$15:$A$20,0),MATCH($B3312,CachTinhDiem!$B$14:$E$14,0))-1)*9/4,1)</f>
        <v>5.5</v>
      </c>
      <c r="M3312" s="19">
        <f t="shared" si="51"/>
        <v>0</v>
      </c>
      <c r="N3312" s="23">
        <f>MAX(0,1-M3312*CachTinhDiem!$B$25)</f>
        <v>1</v>
      </c>
      <c r="O3312" s="20">
        <f>ROUND((CachTinhDiem!$B$23*K3312+CachTinhDiem!$B$24*L3312)*N3312,1)</f>
        <v>4.0999999999999996</v>
      </c>
      <c r="P3312" s="19" t="s">
        <v>3227</v>
      </c>
    </row>
    <row r="3313" spans="1:16" ht="15" customHeight="1" x14ac:dyDescent="0.35">
      <c r="A3313" s="18" t="s">
        <v>2889</v>
      </c>
      <c r="B3313" s="18" t="s">
        <v>3228</v>
      </c>
      <c r="C3313" s="18" t="s">
        <v>138</v>
      </c>
      <c r="D3313" s="19">
        <v>13</v>
      </c>
      <c r="E3313" s="19">
        <v>37</v>
      </c>
      <c r="F3313" s="19">
        <v>20</v>
      </c>
      <c r="G3313" s="19">
        <v>2</v>
      </c>
      <c r="H3313" s="19">
        <v>5</v>
      </c>
      <c r="I3313" s="19">
        <v>5</v>
      </c>
      <c r="J3313" s="19">
        <v>1</v>
      </c>
      <c r="K3313" s="20">
        <f>ROUND(1+(SUMPRODUCT(INDEX(CachTinhDiem!$B$8:$E$11,MATCH($B3313,CachTinhDiem!$A$8:$A$11,0),0),$G3313:$J3313)-1)*9/4,1)</f>
        <v>4.5999999999999996</v>
      </c>
      <c r="L3313" s="20">
        <f>ROUND(1+(INDEX(CachTinhDiem!$B$15:$E$20,MATCH($C3313,CachTinhDiem!$A$15:$A$20,0),MATCH($B3313,CachTinhDiem!$B$14:$E$14,0))-1)*9/4,1)</f>
        <v>1</v>
      </c>
      <c r="M3313" s="19">
        <f t="shared" si="51"/>
        <v>0</v>
      </c>
      <c r="N3313" s="23">
        <f>MAX(0,1-M3313*CachTinhDiem!$B$25)</f>
        <v>1</v>
      </c>
      <c r="O3313" s="20">
        <f>ROUND((CachTinhDiem!$B$23*K3313+CachTinhDiem!$B$24*L3313)*N3313,1)</f>
        <v>3.5</v>
      </c>
      <c r="P3313" s="19" t="s">
        <v>3227</v>
      </c>
    </row>
    <row r="3314" spans="1:16" ht="15" customHeight="1" x14ac:dyDescent="0.35">
      <c r="A3314" s="18" t="s">
        <v>2378</v>
      </c>
      <c r="B3314" s="18" t="s">
        <v>3224</v>
      </c>
      <c r="C3314" s="18" t="s">
        <v>103</v>
      </c>
      <c r="D3314" s="19">
        <v>20</v>
      </c>
      <c r="E3314" s="19">
        <v>37</v>
      </c>
      <c r="F3314" s="19">
        <v>21</v>
      </c>
      <c r="G3314" s="19">
        <v>2</v>
      </c>
      <c r="H3314" s="19">
        <v>5</v>
      </c>
      <c r="I3314" s="19">
        <v>3</v>
      </c>
      <c r="J3314" s="19">
        <v>3</v>
      </c>
      <c r="K3314" s="20">
        <f>ROUND(1+(SUMPRODUCT(INDEX(CachTinhDiem!$B$8:$E$11,MATCH($B3314,CachTinhDiem!$A$8:$A$11,0),0),$G3314:$J3314)-1)*9/4,1)</f>
        <v>6</v>
      </c>
      <c r="L3314" s="20">
        <f>ROUND(1+(INDEX(CachTinhDiem!$B$15:$E$20,MATCH($C3314,CachTinhDiem!$A$15:$A$20,0),MATCH($B3314,CachTinhDiem!$B$14:$E$14,0))-1)*9/4,1)</f>
        <v>3.3</v>
      </c>
      <c r="M3314" s="19">
        <f t="shared" si="51"/>
        <v>0</v>
      </c>
      <c r="N3314" s="23">
        <f>MAX(0,1-M3314*CachTinhDiem!$B$25)</f>
        <v>1</v>
      </c>
      <c r="O3314" s="20">
        <f>ROUND((CachTinhDiem!$B$23*K3314+CachTinhDiem!$B$24*L3314)*N3314,1)</f>
        <v>5.2</v>
      </c>
      <c r="P3314" s="19" t="s">
        <v>3227</v>
      </c>
    </row>
    <row r="3315" spans="1:16" ht="15" customHeight="1" x14ac:dyDescent="0.35">
      <c r="A3315" s="18" t="s">
        <v>2178</v>
      </c>
      <c r="B3315" s="18" t="s">
        <v>3228</v>
      </c>
      <c r="C3315" s="18" t="s">
        <v>115</v>
      </c>
      <c r="D3315" s="19">
        <v>14</v>
      </c>
      <c r="E3315" s="19">
        <v>32</v>
      </c>
      <c r="F3315" s="19">
        <v>35</v>
      </c>
      <c r="G3315" s="19">
        <v>3</v>
      </c>
      <c r="H3315" s="19">
        <v>2</v>
      </c>
      <c r="I3315" s="19">
        <v>3</v>
      </c>
      <c r="J3315" s="19">
        <v>3</v>
      </c>
      <c r="K3315" s="20">
        <f>ROUND(1+(SUMPRODUCT(INDEX(CachTinhDiem!$B$8:$E$11,MATCH($B3315,CachTinhDiem!$A$8:$A$11,0),0),$G3315:$J3315)-1)*9/4,1)</f>
        <v>5.0999999999999996</v>
      </c>
      <c r="L3315" s="20">
        <f>ROUND(1+(INDEX(CachTinhDiem!$B$15:$E$20,MATCH($C3315,CachTinhDiem!$A$15:$A$20,0),MATCH($B3315,CachTinhDiem!$B$14:$E$14,0))-1)*9/4,1)</f>
        <v>5.5</v>
      </c>
      <c r="M3315" s="19">
        <f t="shared" si="51"/>
        <v>3</v>
      </c>
      <c r="N3315" s="23">
        <f>MAX(0,1-M3315*CachTinhDiem!$B$25)</f>
        <v>0.7</v>
      </c>
      <c r="O3315" s="20">
        <f>ROUND((CachTinhDiem!$B$23*K3315+CachTinhDiem!$B$24*L3315)*N3315,1)</f>
        <v>3.7</v>
      </c>
      <c r="P3315" s="19" t="s">
        <v>3227</v>
      </c>
    </row>
    <row r="3316" spans="1:16" ht="15" customHeight="1" x14ac:dyDescent="0.35">
      <c r="A3316" s="18" t="s">
        <v>1046</v>
      </c>
      <c r="B3316" s="18" t="s">
        <v>3224</v>
      </c>
      <c r="C3316" s="18" t="s">
        <v>110</v>
      </c>
      <c r="D3316" s="19">
        <v>5</v>
      </c>
      <c r="E3316" s="19">
        <v>11</v>
      </c>
      <c r="F3316" s="19">
        <v>14</v>
      </c>
      <c r="G3316" s="19">
        <v>4</v>
      </c>
      <c r="H3316" s="19">
        <v>1</v>
      </c>
      <c r="I3316" s="19">
        <v>3</v>
      </c>
      <c r="J3316" s="19">
        <v>4</v>
      </c>
      <c r="K3316" s="20">
        <f>ROUND(1+(SUMPRODUCT(INDEX(CachTinhDiem!$B$8:$E$11,MATCH($B3316,CachTinhDiem!$A$8:$A$11,0),0),$G3316:$J3316)-1)*9/4,1)</f>
        <v>5.3</v>
      </c>
      <c r="L3316" s="20">
        <f>ROUND(1+(INDEX(CachTinhDiem!$B$15:$E$20,MATCH($C3316,CachTinhDiem!$A$15:$A$20,0),MATCH($B3316,CachTinhDiem!$B$14:$E$14,0))-1)*9/4,1)</f>
        <v>5.5</v>
      </c>
      <c r="M3316" s="19">
        <f t="shared" si="51"/>
        <v>3</v>
      </c>
      <c r="N3316" s="23">
        <f>MAX(0,1-M3316*CachTinhDiem!$B$25)</f>
        <v>0.7</v>
      </c>
      <c r="O3316" s="20">
        <f>ROUND((CachTinhDiem!$B$23*K3316+CachTinhDiem!$B$24*L3316)*N3316,1)</f>
        <v>3.8</v>
      </c>
      <c r="P3316" s="19" t="s">
        <v>3227</v>
      </c>
    </row>
    <row r="3317" spans="1:16" ht="15" customHeight="1" x14ac:dyDescent="0.35">
      <c r="A3317" s="18" t="s">
        <v>3046</v>
      </c>
      <c r="B3317" s="18" t="s">
        <v>3229</v>
      </c>
      <c r="C3317" s="18" t="s">
        <v>150</v>
      </c>
      <c r="D3317" s="19">
        <v>26</v>
      </c>
      <c r="E3317" s="19">
        <v>40</v>
      </c>
      <c r="F3317" s="19">
        <v>25</v>
      </c>
      <c r="G3317" s="19">
        <v>2</v>
      </c>
      <c r="H3317" s="19">
        <v>4</v>
      </c>
      <c r="I3317" s="19">
        <v>3</v>
      </c>
      <c r="J3317" s="19">
        <v>2</v>
      </c>
      <c r="K3317" s="20">
        <f>ROUND(1+(SUMPRODUCT(INDEX(CachTinhDiem!$B$8:$E$11,MATCH($B3317,CachTinhDiem!$A$8:$A$11,0),0),$G3317:$J3317)-1)*9/4,1)</f>
        <v>5.3</v>
      </c>
      <c r="L3317" s="20">
        <f>ROUND(1+(INDEX(CachTinhDiem!$B$15:$E$20,MATCH($C3317,CachTinhDiem!$A$15:$A$20,0),MATCH($B3317,CachTinhDiem!$B$14:$E$14,0))-1)*9/4,1)</f>
        <v>7.8</v>
      </c>
      <c r="M3317" s="19">
        <f t="shared" si="51"/>
        <v>1</v>
      </c>
      <c r="N3317" s="23">
        <f>MAX(0,1-M3317*CachTinhDiem!$B$25)</f>
        <v>0.9</v>
      </c>
      <c r="O3317" s="20">
        <f>ROUND((CachTinhDiem!$B$23*K3317+CachTinhDiem!$B$24*L3317)*N3317,1)</f>
        <v>5.4</v>
      </c>
      <c r="P3317" s="19" t="s">
        <v>3225</v>
      </c>
    </row>
    <row r="3318" spans="1:16" ht="15" customHeight="1" x14ac:dyDescent="0.35">
      <c r="A3318" s="18" t="s">
        <v>774</v>
      </c>
      <c r="B3318" s="18" t="s">
        <v>3228</v>
      </c>
      <c r="C3318" s="18" t="s">
        <v>115</v>
      </c>
      <c r="D3318" s="19">
        <v>12</v>
      </c>
      <c r="E3318" s="19">
        <v>27</v>
      </c>
      <c r="F3318" s="19">
        <v>9</v>
      </c>
      <c r="G3318" s="19">
        <v>3</v>
      </c>
      <c r="H3318" s="19">
        <v>2</v>
      </c>
      <c r="I3318" s="19">
        <v>3</v>
      </c>
      <c r="J3318" s="19">
        <v>3</v>
      </c>
      <c r="K3318" s="20">
        <f>ROUND(1+(SUMPRODUCT(INDEX(CachTinhDiem!$B$8:$E$11,MATCH($B3318,CachTinhDiem!$A$8:$A$11,0),0),$G3318:$J3318)-1)*9/4,1)</f>
        <v>5.0999999999999996</v>
      </c>
      <c r="L3318" s="20">
        <f>ROUND(1+(INDEX(CachTinhDiem!$B$15:$E$20,MATCH($C3318,CachTinhDiem!$A$15:$A$20,0),MATCH($B3318,CachTinhDiem!$B$14:$E$14,0))-1)*9/4,1)</f>
        <v>5.5</v>
      </c>
      <c r="M3318" s="19">
        <f t="shared" si="51"/>
        <v>3</v>
      </c>
      <c r="N3318" s="23">
        <f>MAX(0,1-M3318*CachTinhDiem!$B$25)</f>
        <v>0.7</v>
      </c>
      <c r="O3318" s="20">
        <f>ROUND((CachTinhDiem!$B$23*K3318+CachTinhDiem!$B$24*L3318)*N3318,1)</f>
        <v>3.7</v>
      </c>
      <c r="P3318" s="19" t="s">
        <v>3225</v>
      </c>
    </row>
    <row r="3319" spans="1:16" ht="15" customHeight="1" x14ac:dyDescent="0.35">
      <c r="A3319" s="18" t="s">
        <v>1070</v>
      </c>
      <c r="B3319" s="18" t="s">
        <v>3228</v>
      </c>
      <c r="C3319" s="18" t="s">
        <v>115</v>
      </c>
      <c r="D3319" s="19">
        <v>5</v>
      </c>
      <c r="E3319" s="19">
        <v>10</v>
      </c>
      <c r="F3319" s="19">
        <v>12</v>
      </c>
      <c r="G3319" s="19">
        <v>5</v>
      </c>
      <c r="H3319" s="19">
        <v>1</v>
      </c>
      <c r="I3319" s="19">
        <v>2</v>
      </c>
      <c r="J3319" s="19">
        <v>2</v>
      </c>
      <c r="K3319" s="20">
        <f>ROUND(1+(SUMPRODUCT(INDEX(CachTinhDiem!$B$8:$E$11,MATCH($B3319,CachTinhDiem!$A$8:$A$11,0),0),$G3319:$J3319)-1)*9/4,1)</f>
        <v>2.8</v>
      </c>
      <c r="L3319" s="20">
        <f>ROUND(1+(INDEX(CachTinhDiem!$B$15:$E$20,MATCH($C3319,CachTinhDiem!$A$15:$A$20,0),MATCH($B3319,CachTinhDiem!$B$14:$E$14,0))-1)*9/4,1)</f>
        <v>5.5</v>
      </c>
      <c r="M3319" s="19">
        <f t="shared" si="51"/>
        <v>2</v>
      </c>
      <c r="N3319" s="23">
        <f>MAX(0,1-M3319*CachTinhDiem!$B$25)</f>
        <v>0.8</v>
      </c>
      <c r="O3319" s="20">
        <f>ROUND((CachTinhDiem!$B$23*K3319+CachTinhDiem!$B$24*L3319)*N3319,1)</f>
        <v>2.9</v>
      </c>
      <c r="P3319" s="19" t="s">
        <v>3225</v>
      </c>
    </row>
    <row r="3320" spans="1:16" ht="15" customHeight="1" x14ac:dyDescent="0.35">
      <c r="A3320" s="18" t="s">
        <v>639</v>
      </c>
      <c r="B3320" s="18" t="s">
        <v>3224</v>
      </c>
      <c r="C3320" s="18" t="s">
        <v>110</v>
      </c>
      <c r="D3320" s="19">
        <v>5</v>
      </c>
      <c r="E3320" s="19">
        <v>15</v>
      </c>
      <c r="F3320" s="19">
        <v>20</v>
      </c>
      <c r="G3320" s="19">
        <v>4</v>
      </c>
      <c r="H3320" s="19">
        <v>1</v>
      </c>
      <c r="I3320" s="19">
        <v>2</v>
      </c>
      <c r="J3320" s="19">
        <v>3</v>
      </c>
      <c r="K3320" s="20">
        <f>ROUND(1+(SUMPRODUCT(INDEX(CachTinhDiem!$B$8:$E$11,MATCH($B3320,CachTinhDiem!$A$8:$A$11,0),0),$G3320:$J3320)-1)*9/4,1)</f>
        <v>3.9</v>
      </c>
      <c r="L3320" s="20">
        <f>ROUND(1+(INDEX(CachTinhDiem!$B$15:$E$20,MATCH($C3320,CachTinhDiem!$A$15:$A$20,0),MATCH($B3320,CachTinhDiem!$B$14:$E$14,0))-1)*9/4,1)</f>
        <v>5.5</v>
      </c>
      <c r="M3320" s="19">
        <f t="shared" si="51"/>
        <v>5</v>
      </c>
      <c r="N3320" s="23">
        <f>MAX(0,1-M3320*CachTinhDiem!$B$25)</f>
        <v>0.5</v>
      </c>
      <c r="O3320" s="20">
        <f>ROUND((CachTinhDiem!$B$23*K3320+CachTinhDiem!$B$24*L3320)*N3320,1)</f>
        <v>2.2000000000000002</v>
      </c>
      <c r="P3320" s="19" t="s">
        <v>3227</v>
      </c>
    </row>
    <row r="3321" spans="1:16" ht="15" customHeight="1" x14ac:dyDescent="0.35">
      <c r="A3321" s="18" t="s">
        <v>2412</v>
      </c>
      <c r="B3321" s="18" t="s">
        <v>3229</v>
      </c>
      <c r="C3321" s="18" t="s">
        <v>110</v>
      </c>
      <c r="D3321" s="19">
        <v>23</v>
      </c>
      <c r="E3321" s="19">
        <v>38</v>
      </c>
      <c r="F3321" s="19">
        <v>31</v>
      </c>
      <c r="G3321" s="19">
        <v>2</v>
      </c>
      <c r="H3321" s="19">
        <v>5</v>
      </c>
      <c r="I3321" s="19">
        <v>2</v>
      </c>
      <c r="J3321" s="19">
        <v>4</v>
      </c>
      <c r="K3321" s="20">
        <f>ROUND(1+(SUMPRODUCT(INDEX(CachTinhDiem!$B$8:$E$11,MATCH($B3321,CachTinhDiem!$A$8:$A$11,0),0),$G3321:$J3321)-1)*9/4,1)</f>
        <v>6.6</v>
      </c>
      <c r="L3321" s="20">
        <f>ROUND(1+(INDEX(CachTinhDiem!$B$15:$E$20,MATCH($C3321,CachTinhDiem!$A$15:$A$20,0),MATCH($B3321,CachTinhDiem!$B$14:$E$14,0))-1)*9/4,1)</f>
        <v>7.8</v>
      </c>
      <c r="M3321" s="19">
        <f t="shared" si="51"/>
        <v>0</v>
      </c>
      <c r="N3321" s="23">
        <f>MAX(0,1-M3321*CachTinhDiem!$B$25)</f>
        <v>1</v>
      </c>
      <c r="O3321" s="20">
        <f>ROUND((CachTinhDiem!$B$23*K3321+CachTinhDiem!$B$24*L3321)*N3321,1)</f>
        <v>7</v>
      </c>
      <c r="P3321" s="19" t="s">
        <v>3227</v>
      </c>
    </row>
    <row r="3322" spans="1:16" ht="15" customHeight="1" x14ac:dyDescent="0.35">
      <c r="A3322" s="18" t="s">
        <v>289</v>
      </c>
      <c r="B3322" s="18" t="s">
        <v>3228</v>
      </c>
      <c r="C3322" s="18" t="s">
        <v>103</v>
      </c>
      <c r="D3322" s="19">
        <v>12</v>
      </c>
      <c r="E3322" s="19">
        <v>29</v>
      </c>
      <c r="F3322" s="19">
        <v>33</v>
      </c>
      <c r="G3322" s="19">
        <v>2</v>
      </c>
      <c r="H3322" s="19">
        <v>5</v>
      </c>
      <c r="I3322" s="19">
        <v>2</v>
      </c>
      <c r="J3322" s="19">
        <v>4</v>
      </c>
      <c r="K3322" s="20">
        <f>ROUND(1+(SUMPRODUCT(INDEX(CachTinhDiem!$B$8:$E$11,MATCH($B3322,CachTinhDiem!$A$8:$A$11,0),0),$G3322:$J3322)-1)*9/4,1)</f>
        <v>7.3</v>
      </c>
      <c r="L3322" s="20">
        <f>ROUND(1+(INDEX(CachTinhDiem!$B$15:$E$20,MATCH($C3322,CachTinhDiem!$A$15:$A$20,0),MATCH($B3322,CachTinhDiem!$B$14:$E$14,0))-1)*9/4,1)</f>
        <v>10</v>
      </c>
      <c r="M3322" s="19">
        <f t="shared" si="51"/>
        <v>4</v>
      </c>
      <c r="N3322" s="23">
        <f>MAX(0,1-M3322*CachTinhDiem!$B$25)</f>
        <v>0.6</v>
      </c>
      <c r="O3322" s="20">
        <f>ROUND((CachTinhDiem!$B$23*K3322+CachTinhDiem!$B$24*L3322)*N3322,1)</f>
        <v>4.9000000000000004</v>
      </c>
      <c r="P3322" s="19" t="s">
        <v>3227</v>
      </c>
    </row>
    <row r="3323" spans="1:16" ht="15" customHeight="1" x14ac:dyDescent="0.35">
      <c r="A3323" s="18" t="s">
        <v>2984</v>
      </c>
      <c r="B3323" s="18" t="s">
        <v>3229</v>
      </c>
      <c r="C3323" s="18" t="s">
        <v>110</v>
      </c>
      <c r="D3323" s="19">
        <v>15</v>
      </c>
      <c r="E3323" s="19">
        <v>35</v>
      </c>
      <c r="F3323" s="19">
        <v>18</v>
      </c>
      <c r="G3323" s="19">
        <v>2</v>
      </c>
      <c r="H3323" s="19">
        <v>1</v>
      </c>
      <c r="I3323" s="19">
        <v>4</v>
      </c>
      <c r="J3323" s="19">
        <v>4</v>
      </c>
      <c r="K3323" s="20">
        <f>ROUND(1+(SUMPRODUCT(INDEX(CachTinhDiem!$B$8:$E$11,MATCH($B3323,CachTinhDiem!$A$8:$A$11,0),0),$G3323:$J3323)-1)*9/4,1)</f>
        <v>5.3</v>
      </c>
      <c r="L3323" s="20">
        <f>ROUND(1+(INDEX(CachTinhDiem!$B$15:$E$20,MATCH($C3323,CachTinhDiem!$A$15:$A$20,0),MATCH($B3323,CachTinhDiem!$B$14:$E$14,0))-1)*9/4,1)</f>
        <v>7.8</v>
      </c>
      <c r="M3323" s="19">
        <f t="shared" si="51"/>
        <v>0</v>
      </c>
      <c r="N3323" s="23">
        <f>MAX(0,1-M3323*CachTinhDiem!$B$25)</f>
        <v>1</v>
      </c>
      <c r="O3323" s="20">
        <f>ROUND((CachTinhDiem!$B$23*K3323+CachTinhDiem!$B$24*L3323)*N3323,1)</f>
        <v>6.1</v>
      </c>
      <c r="P3323" s="19" t="s">
        <v>3227</v>
      </c>
    </row>
    <row r="3324" spans="1:16" ht="15" customHeight="1" x14ac:dyDescent="0.35">
      <c r="A3324" s="18" t="s">
        <v>2336</v>
      </c>
      <c r="B3324" s="18" t="s">
        <v>3226</v>
      </c>
      <c r="C3324" s="18" t="s">
        <v>110</v>
      </c>
      <c r="D3324" s="19">
        <v>22</v>
      </c>
      <c r="E3324" s="19">
        <v>38</v>
      </c>
      <c r="F3324" s="19">
        <v>26</v>
      </c>
      <c r="G3324" s="19">
        <v>2</v>
      </c>
      <c r="H3324" s="19">
        <v>5</v>
      </c>
      <c r="I3324" s="19">
        <v>2</v>
      </c>
      <c r="J3324" s="19">
        <v>4</v>
      </c>
      <c r="K3324" s="20">
        <f>ROUND(1+(SUMPRODUCT(INDEX(CachTinhDiem!$B$8:$E$11,MATCH($B3324,CachTinhDiem!$A$8:$A$11,0),0),$G3324:$J3324)-1)*9/4,1)</f>
        <v>6.2</v>
      </c>
      <c r="L3324" s="20">
        <f>ROUND(1+(INDEX(CachTinhDiem!$B$15:$E$20,MATCH($C3324,CachTinhDiem!$A$15:$A$20,0),MATCH($B3324,CachTinhDiem!$B$14:$E$14,0))-1)*9/4,1)</f>
        <v>5.5</v>
      </c>
      <c r="M3324" s="19">
        <f t="shared" si="51"/>
        <v>0</v>
      </c>
      <c r="N3324" s="23">
        <f>MAX(0,1-M3324*CachTinhDiem!$B$25)</f>
        <v>1</v>
      </c>
      <c r="O3324" s="20">
        <f>ROUND((CachTinhDiem!$B$23*K3324+CachTinhDiem!$B$24*L3324)*N3324,1)</f>
        <v>6</v>
      </c>
      <c r="P3324" s="19" t="s">
        <v>3225</v>
      </c>
    </row>
    <row r="3325" spans="1:16" ht="15" customHeight="1" x14ac:dyDescent="0.35">
      <c r="A3325" s="18" t="s">
        <v>192</v>
      </c>
      <c r="B3325" s="18" t="s">
        <v>3224</v>
      </c>
      <c r="C3325" s="18" t="s">
        <v>110</v>
      </c>
      <c r="D3325" s="19">
        <v>16</v>
      </c>
      <c r="E3325" s="19">
        <v>30</v>
      </c>
      <c r="F3325" s="19">
        <v>8</v>
      </c>
      <c r="G3325" s="19">
        <v>2</v>
      </c>
      <c r="H3325" s="19">
        <v>4</v>
      </c>
      <c r="I3325" s="19">
        <v>2</v>
      </c>
      <c r="J3325" s="19">
        <v>3</v>
      </c>
      <c r="K3325" s="20">
        <f>ROUND(1+(SUMPRODUCT(INDEX(CachTinhDiem!$B$8:$E$11,MATCH($B3325,CachTinhDiem!$A$8:$A$11,0),0),$G3325:$J3325)-1)*9/4,1)</f>
        <v>4.4000000000000004</v>
      </c>
      <c r="L3325" s="20">
        <f>ROUND(1+(INDEX(CachTinhDiem!$B$15:$E$20,MATCH($C3325,CachTinhDiem!$A$15:$A$20,0),MATCH($B3325,CachTinhDiem!$B$14:$E$14,0))-1)*9/4,1)</f>
        <v>5.5</v>
      </c>
      <c r="M3325" s="19">
        <f t="shared" si="51"/>
        <v>8</v>
      </c>
      <c r="N3325" s="23">
        <f>MAX(0,1-M3325*CachTinhDiem!$B$25)</f>
        <v>0.19999999999999996</v>
      </c>
      <c r="O3325" s="20">
        <f>ROUND((CachTinhDiem!$B$23*K3325+CachTinhDiem!$B$24*L3325)*N3325,1)</f>
        <v>0.9</v>
      </c>
      <c r="P3325" s="19" t="s">
        <v>3227</v>
      </c>
    </row>
    <row r="3326" spans="1:16" ht="15" customHeight="1" x14ac:dyDescent="0.35">
      <c r="A3326" s="18" t="s">
        <v>1579</v>
      </c>
      <c r="B3326" s="18" t="s">
        <v>3228</v>
      </c>
      <c r="C3326" s="18" t="s">
        <v>115</v>
      </c>
      <c r="D3326" s="19">
        <v>13</v>
      </c>
      <c r="E3326" s="19">
        <v>33</v>
      </c>
      <c r="F3326" s="19">
        <v>25</v>
      </c>
      <c r="G3326" s="19">
        <v>3</v>
      </c>
      <c r="H3326" s="19">
        <v>2</v>
      </c>
      <c r="I3326" s="19">
        <v>3</v>
      </c>
      <c r="J3326" s="19">
        <v>3</v>
      </c>
      <c r="K3326" s="20">
        <f>ROUND(1+(SUMPRODUCT(INDEX(CachTinhDiem!$B$8:$E$11,MATCH($B3326,CachTinhDiem!$A$8:$A$11,0),0),$G3326:$J3326)-1)*9/4,1)</f>
        <v>5.0999999999999996</v>
      </c>
      <c r="L3326" s="20">
        <f>ROUND(1+(INDEX(CachTinhDiem!$B$15:$E$20,MATCH($C3326,CachTinhDiem!$A$15:$A$20,0),MATCH($B3326,CachTinhDiem!$B$14:$E$14,0))-1)*9/4,1)</f>
        <v>5.5</v>
      </c>
      <c r="M3326" s="19">
        <f t="shared" si="51"/>
        <v>0</v>
      </c>
      <c r="N3326" s="23">
        <f>MAX(0,1-M3326*CachTinhDiem!$B$25)</f>
        <v>1</v>
      </c>
      <c r="O3326" s="20">
        <f>ROUND((CachTinhDiem!$B$23*K3326+CachTinhDiem!$B$24*L3326)*N3326,1)</f>
        <v>5.2</v>
      </c>
      <c r="P3326" s="19" t="s">
        <v>3227</v>
      </c>
    </row>
    <row r="3327" spans="1:16" ht="15" customHeight="1" x14ac:dyDescent="0.35">
      <c r="A3327" s="18" t="s">
        <v>3204</v>
      </c>
      <c r="B3327" s="18" t="s">
        <v>3226</v>
      </c>
      <c r="C3327" s="18" t="s">
        <v>90</v>
      </c>
      <c r="D3327" s="19">
        <v>24</v>
      </c>
      <c r="E3327" s="19">
        <v>40</v>
      </c>
      <c r="F3327" s="19">
        <v>21</v>
      </c>
      <c r="G3327" s="19">
        <v>1</v>
      </c>
      <c r="H3327" s="19">
        <v>3</v>
      </c>
      <c r="I3327" s="19">
        <v>4</v>
      </c>
      <c r="J3327" s="19">
        <v>3</v>
      </c>
      <c r="K3327" s="20">
        <f>ROUND(1+(SUMPRODUCT(INDEX(CachTinhDiem!$B$8:$E$11,MATCH($B3327,CachTinhDiem!$A$8:$A$11,0),0),$G3327:$J3327)-1)*9/4,1)</f>
        <v>6.6</v>
      </c>
      <c r="L3327" s="20">
        <f>ROUND(1+(INDEX(CachTinhDiem!$B$15:$E$20,MATCH($C3327,CachTinhDiem!$A$15:$A$20,0),MATCH($B3327,CachTinhDiem!$B$14:$E$14,0))-1)*9/4,1)</f>
        <v>7.8</v>
      </c>
      <c r="M3327" s="19">
        <f t="shared" si="51"/>
        <v>3</v>
      </c>
      <c r="N3327" s="23">
        <f>MAX(0,1-M3327*CachTinhDiem!$B$25)</f>
        <v>0.7</v>
      </c>
      <c r="O3327" s="20">
        <f>ROUND((CachTinhDiem!$B$23*K3327+CachTinhDiem!$B$24*L3327)*N3327,1)</f>
        <v>4.9000000000000004</v>
      </c>
      <c r="P3327" s="19" t="s">
        <v>3225</v>
      </c>
    </row>
    <row r="3328" spans="1:16" ht="15" customHeight="1" x14ac:dyDescent="0.35">
      <c r="A3328" s="18" t="s">
        <v>2100</v>
      </c>
      <c r="B3328" s="18" t="s">
        <v>3228</v>
      </c>
      <c r="C3328" s="18" t="s">
        <v>138</v>
      </c>
      <c r="D3328" s="19">
        <v>13</v>
      </c>
      <c r="E3328" s="19">
        <v>33</v>
      </c>
      <c r="F3328" s="19">
        <v>31</v>
      </c>
      <c r="G3328" s="19">
        <v>2</v>
      </c>
      <c r="H3328" s="19">
        <v>3</v>
      </c>
      <c r="I3328" s="19">
        <v>4</v>
      </c>
      <c r="J3328" s="19">
        <v>2</v>
      </c>
      <c r="K3328" s="20">
        <f>ROUND(1+(SUMPRODUCT(INDEX(CachTinhDiem!$B$8:$E$11,MATCH($B3328,CachTinhDiem!$A$8:$A$11,0),0),$G3328:$J3328)-1)*9/4,1)</f>
        <v>4.5999999999999996</v>
      </c>
      <c r="L3328" s="20">
        <f>ROUND(1+(INDEX(CachTinhDiem!$B$15:$E$20,MATCH($C3328,CachTinhDiem!$A$15:$A$20,0),MATCH($B3328,CachTinhDiem!$B$14:$E$14,0))-1)*9/4,1)</f>
        <v>1</v>
      </c>
      <c r="M3328" s="19">
        <f t="shared" si="51"/>
        <v>0</v>
      </c>
      <c r="N3328" s="23">
        <f>MAX(0,1-M3328*CachTinhDiem!$B$25)</f>
        <v>1</v>
      </c>
      <c r="O3328" s="20">
        <f>ROUND((CachTinhDiem!$B$23*K3328+CachTinhDiem!$B$24*L3328)*N3328,1)</f>
        <v>3.5</v>
      </c>
      <c r="P3328" s="19" t="s">
        <v>3227</v>
      </c>
    </row>
    <row r="3329" spans="1:16" ht="15" customHeight="1" x14ac:dyDescent="0.35">
      <c r="A3329" s="18" t="s">
        <v>597</v>
      </c>
      <c r="B3329" s="18" t="s">
        <v>3229</v>
      </c>
      <c r="C3329" s="18" t="s">
        <v>115</v>
      </c>
      <c r="D3329" s="19">
        <v>12</v>
      </c>
      <c r="E3329" s="19">
        <v>29</v>
      </c>
      <c r="F3329" s="19">
        <v>31</v>
      </c>
      <c r="G3329" s="19">
        <v>3</v>
      </c>
      <c r="H3329" s="19">
        <v>2</v>
      </c>
      <c r="I3329" s="19">
        <v>3</v>
      </c>
      <c r="J3329" s="19">
        <v>3</v>
      </c>
      <c r="K3329" s="20">
        <f>ROUND(1+(SUMPRODUCT(INDEX(CachTinhDiem!$B$8:$E$11,MATCH($B3329,CachTinhDiem!$A$8:$A$11,0),0),$G3329:$J3329)-1)*9/4,1)</f>
        <v>4.8</v>
      </c>
      <c r="L3329" s="20">
        <f>ROUND(1+(INDEX(CachTinhDiem!$B$15:$E$20,MATCH($C3329,CachTinhDiem!$A$15:$A$20,0),MATCH($B3329,CachTinhDiem!$B$14:$E$14,0))-1)*9/4,1)</f>
        <v>10</v>
      </c>
      <c r="M3329" s="19">
        <f t="shared" si="51"/>
        <v>2</v>
      </c>
      <c r="N3329" s="23">
        <f>MAX(0,1-M3329*CachTinhDiem!$B$25)</f>
        <v>0.8</v>
      </c>
      <c r="O3329" s="20">
        <f>ROUND((CachTinhDiem!$B$23*K3329+CachTinhDiem!$B$24*L3329)*N3329,1)</f>
        <v>5.0999999999999996</v>
      </c>
      <c r="P3329" s="19" t="s">
        <v>3227</v>
      </c>
    </row>
    <row r="3330" spans="1:16" ht="15" customHeight="1" x14ac:dyDescent="0.35">
      <c r="A3330" s="18" t="s">
        <v>1878</v>
      </c>
      <c r="B3330" s="18" t="s">
        <v>3228</v>
      </c>
      <c r="C3330" s="18" t="s">
        <v>103</v>
      </c>
      <c r="D3330" s="19">
        <v>5</v>
      </c>
      <c r="E3330" s="19">
        <v>14</v>
      </c>
      <c r="F3330" s="19">
        <v>8</v>
      </c>
      <c r="G3330" s="19">
        <v>5</v>
      </c>
      <c r="H3330" s="19">
        <v>1</v>
      </c>
      <c r="I3330" s="19">
        <v>2</v>
      </c>
      <c r="J3330" s="19">
        <v>5</v>
      </c>
      <c r="K3330" s="20">
        <f>ROUND(1+(SUMPRODUCT(INDEX(CachTinhDiem!$B$8:$E$11,MATCH($B3330,CachTinhDiem!$A$8:$A$11,0),0),$G3330:$J3330)-1)*9/4,1)</f>
        <v>6.9</v>
      </c>
      <c r="L3330" s="20">
        <f>ROUND(1+(INDEX(CachTinhDiem!$B$15:$E$20,MATCH($C3330,CachTinhDiem!$A$15:$A$20,0),MATCH($B3330,CachTinhDiem!$B$14:$E$14,0))-1)*9/4,1)</f>
        <v>10</v>
      </c>
      <c r="M3330" s="19">
        <f t="shared" ref="M3330:M3393" si="52">MAX(0,$D3330-$F3330,$F3330-$E3330)</f>
        <v>0</v>
      </c>
      <c r="N3330" s="23">
        <f>MAX(0,1-M3330*CachTinhDiem!$B$25)</f>
        <v>1</v>
      </c>
      <c r="O3330" s="20">
        <f>ROUND((CachTinhDiem!$B$23*K3330+CachTinhDiem!$B$24*L3330)*N3330,1)</f>
        <v>7.8</v>
      </c>
      <c r="P3330" s="19" t="s">
        <v>3227</v>
      </c>
    </row>
    <row r="3331" spans="1:16" ht="15" customHeight="1" x14ac:dyDescent="0.35">
      <c r="A3331" s="18" t="s">
        <v>2233</v>
      </c>
      <c r="B3331" s="18" t="s">
        <v>3228</v>
      </c>
      <c r="C3331" s="18" t="s">
        <v>150</v>
      </c>
      <c r="D3331" s="19">
        <v>25</v>
      </c>
      <c r="E3331" s="19">
        <v>39</v>
      </c>
      <c r="F3331" s="19">
        <v>17</v>
      </c>
      <c r="G3331" s="19">
        <v>1</v>
      </c>
      <c r="H3331" s="19">
        <v>5</v>
      </c>
      <c r="I3331" s="19">
        <v>3</v>
      </c>
      <c r="J3331" s="19">
        <v>3</v>
      </c>
      <c r="K3331" s="20">
        <f>ROUND(1+(SUMPRODUCT(INDEX(CachTinhDiem!$B$8:$E$11,MATCH($B3331,CachTinhDiem!$A$8:$A$11,0),0),$G3331:$J3331)-1)*9/4,1)</f>
        <v>6.4</v>
      </c>
      <c r="L3331" s="20">
        <f>ROUND(1+(INDEX(CachTinhDiem!$B$15:$E$20,MATCH($C3331,CachTinhDiem!$A$15:$A$20,0),MATCH($B3331,CachTinhDiem!$B$14:$E$14,0))-1)*9/4,1)</f>
        <v>5.5</v>
      </c>
      <c r="M3331" s="19">
        <f t="shared" si="52"/>
        <v>8</v>
      </c>
      <c r="N3331" s="23">
        <f>MAX(0,1-M3331*CachTinhDiem!$B$25)</f>
        <v>0.19999999999999996</v>
      </c>
      <c r="O3331" s="20">
        <f>ROUND((CachTinhDiem!$B$23*K3331+CachTinhDiem!$B$24*L3331)*N3331,1)</f>
        <v>1.2</v>
      </c>
      <c r="P3331" s="19" t="s">
        <v>3225</v>
      </c>
    </row>
    <row r="3332" spans="1:16" ht="15" customHeight="1" x14ac:dyDescent="0.35">
      <c r="A3332" s="18" t="s">
        <v>567</v>
      </c>
      <c r="B3332" s="18" t="s">
        <v>3228</v>
      </c>
      <c r="C3332" s="18" t="s">
        <v>110</v>
      </c>
      <c r="D3332" s="19">
        <v>16</v>
      </c>
      <c r="E3332" s="19">
        <v>29</v>
      </c>
      <c r="F3332" s="19">
        <v>34</v>
      </c>
      <c r="G3332" s="19">
        <v>2</v>
      </c>
      <c r="H3332" s="19">
        <v>4</v>
      </c>
      <c r="I3332" s="19">
        <v>3</v>
      </c>
      <c r="J3332" s="19">
        <v>3</v>
      </c>
      <c r="K3332" s="20">
        <f>ROUND(1+(SUMPRODUCT(INDEX(CachTinhDiem!$B$8:$E$11,MATCH($B3332,CachTinhDiem!$A$8:$A$11,0),0),$G3332:$J3332)-1)*9/4,1)</f>
        <v>6</v>
      </c>
      <c r="L3332" s="20">
        <f>ROUND(1+(INDEX(CachTinhDiem!$B$15:$E$20,MATCH($C3332,CachTinhDiem!$A$15:$A$20,0),MATCH($B3332,CachTinhDiem!$B$14:$E$14,0))-1)*9/4,1)</f>
        <v>7.8</v>
      </c>
      <c r="M3332" s="19">
        <f t="shared" si="52"/>
        <v>5</v>
      </c>
      <c r="N3332" s="23">
        <f>MAX(0,1-M3332*CachTinhDiem!$B$25)</f>
        <v>0.5</v>
      </c>
      <c r="O3332" s="20">
        <f>ROUND((CachTinhDiem!$B$23*K3332+CachTinhDiem!$B$24*L3332)*N3332,1)</f>
        <v>3.3</v>
      </c>
      <c r="P3332" s="19" t="s">
        <v>3227</v>
      </c>
    </row>
    <row r="3333" spans="1:16" ht="15" customHeight="1" x14ac:dyDescent="0.35">
      <c r="A3333" s="18" t="s">
        <v>2640</v>
      </c>
      <c r="B3333" s="18" t="s">
        <v>3229</v>
      </c>
      <c r="C3333" s="18" t="s">
        <v>138</v>
      </c>
      <c r="D3333" s="19">
        <v>6</v>
      </c>
      <c r="E3333" s="19">
        <v>40</v>
      </c>
      <c r="F3333" s="19">
        <v>32</v>
      </c>
      <c r="G3333" s="19">
        <v>3</v>
      </c>
      <c r="H3333" s="19">
        <v>5</v>
      </c>
      <c r="I3333" s="19">
        <v>5</v>
      </c>
      <c r="J3333" s="19">
        <v>2</v>
      </c>
      <c r="K3333" s="20">
        <f>ROUND(1+(SUMPRODUCT(INDEX(CachTinhDiem!$B$8:$E$11,MATCH($B3333,CachTinhDiem!$A$8:$A$11,0),0),$G3333:$J3333)-1)*9/4,1)</f>
        <v>7.5</v>
      </c>
      <c r="L3333" s="20">
        <f>ROUND(1+(INDEX(CachTinhDiem!$B$15:$E$20,MATCH($C3333,CachTinhDiem!$A$15:$A$20,0),MATCH($B3333,CachTinhDiem!$B$14:$E$14,0))-1)*9/4,1)</f>
        <v>7.8</v>
      </c>
      <c r="M3333" s="19">
        <f t="shared" si="52"/>
        <v>0</v>
      </c>
      <c r="N3333" s="23">
        <f>MAX(0,1-M3333*CachTinhDiem!$B$25)</f>
        <v>1</v>
      </c>
      <c r="O3333" s="20">
        <f>ROUND((CachTinhDiem!$B$23*K3333+CachTinhDiem!$B$24*L3333)*N3333,1)</f>
        <v>7.6</v>
      </c>
      <c r="P3333" s="19" t="s">
        <v>3227</v>
      </c>
    </row>
    <row r="3334" spans="1:16" ht="15" customHeight="1" x14ac:dyDescent="0.35">
      <c r="A3334" s="18" t="s">
        <v>2306</v>
      </c>
      <c r="B3334" s="18" t="s">
        <v>3224</v>
      </c>
      <c r="C3334" s="18" t="s">
        <v>150</v>
      </c>
      <c r="D3334" s="19">
        <v>24</v>
      </c>
      <c r="E3334" s="19">
        <v>40</v>
      </c>
      <c r="F3334" s="19">
        <v>25</v>
      </c>
      <c r="G3334" s="19">
        <v>1</v>
      </c>
      <c r="H3334" s="19">
        <v>5</v>
      </c>
      <c r="I3334" s="19">
        <v>3</v>
      </c>
      <c r="J3334" s="19">
        <v>3</v>
      </c>
      <c r="K3334" s="20">
        <f>ROUND(1+(SUMPRODUCT(INDEX(CachTinhDiem!$B$8:$E$11,MATCH($B3334,CachTinhDiem!$A$8:$A$11,0),0),$G3334:$J3334)-1)*9/4,1)</f>
        <v>5.5</v>
      </c>
      <c r="L3334" s="20">
        <f>ROUND(1+(INDEX(CachTinhDiem!$B$15:$E$20,MATCH($C3334,CachTinhDiem!$A$15:$A$20,0),MATCH($B3334,CachTinhDiem!$B$14:$E$14,0))-1)*9/4,1)</f>
        <v>3.3</v>
      </c>
      <c r="M3334" s="19">
        <f t="shared" si="52"/>
        <v>0</v>
      </c>
      <c r="N3334" s="23">
        <f>MAX(0,1-M3334*CachTinhDiem!$B$25)</f>
        <v>1</v>
      </c>
      <c r="O3334" s="20">
        <f>ROUND((CachTinhDiem!$B$23*K3334+CachTinhDiem!$B$24*L3334)*N3334,1)</f>
        <v>4.8</v>
      </c>
      <c r="P3334" s="19" t="s">
        <v>3227</v>
      </c>
    </row>
    <row r="3335" spans="1:16" ht="15" customHeight="1" x14ac:dyDescent="0.35">
      <c r="A3335" s="18" t="s">
        <v>2231</v>
      </c>
      <c r="B3335" s="18" t="s">
        <v>3229</v>
      </c>
      <c r="C3335" s="18" t="s">
        <v>103</v>
      </c>
      <c r="D3335" s="19">
        <v>14</v>
      </c>
      <c r="E3335" s="19">
        <v>32</v>
      </c>
      <c r="F3335" s="19">
        <v>28</v>
      </c>
      <c r="G3335" s="19">
        <v>4</v>
      </c>
      <c r="H3335" s="19">
        <v>2</v>
      </c>
      <c r="I3335" s="19">
        <v>3</v>
      </c>
      <c r="J3335" s="19">
        <v>4</v>
      </c>
      <c r="K3335" s="20">
        <f>ROUND(1+(SUMPRODUCT(INDEX(CachTinhDiem!$B$8:$E$11,MATCH($B3335,CachTinhDiem!$A$8:$A$11,0),0),$G3335:$J3335)-1)*9/4,1)</f>
        <v>5.7</v>
      </c>
      <c r="L3335" s="20">
        <f>ROUND(1+(INDEX(CachTinhDiem!$B$15:$E$20,MATCH($C3335,CachTinhDiem!$A$15:$A$20,0),MATCH($B3335,CachTinhDiem!$B$14:$E$14,0))-1)*9/4,1)</f>
        <v>7.8</v>
      </c>
      <c r="M3335" s="19">
        <f t="shared" si="52"/>
        <v>0</v>
      </c>
      <c r="N3335" s="23">
        <f>MAX(0,1-M3335*CachTinhDiem!$B$25)</f>
        <v>1</v>
      </c>
      <c r="O3335" s="20">
        <f>ROUND((CachTinhDiem!$B$23*K3335+CachTinhDiem!$B$24*L3335)*N3335,1)</f>
        <v>6.3</v>
      </c>
      <c r="P3335" s="19" t="s">
        <v>3227</v>
      </c>
    </row>
    <row r="3336" spans="1:16" ht="15" customHeight="1" x14ac:dyDescent="0.35">
      <c r="A3336" s="18" t="s">
        <v>822</v>
      </c>
      <c r="B3336" s="18" t="s">
        <v>3226</v>
      </c>
      <c r="C3336" s="18" t="s">
        <v>115</v>
      </c>
      <c r="D3336" s="19">
        <v>5</v>
      </c>
      <c r="E3336" s="19">
        <v>12</v>
      </c>
      <c r="F3336" s="19">
        <v>19</v>
      </c>
      <c r="G3336" s="19">
        <v>4</v>
      </c>
      <c r="H3336" s="19">
        <v>2</v>
      </c>
      <c r="I3336" s="19">
        <v>3</v>
      </c>
      <c r="J3336" s="19">
        <v>3</v>
      </c>
      <c r="K3336" s="20">
        <f>ROUND(1+(SUMPRODUCT(INDEX(CachTinhDiem!$B$8:$E$11,MATCH($B3336,CachTinhDiem!$A$8:$A$11,0),0),$G3336:$J3336)-1)*9/4,1)</f>
        <v>4.8</v>
      </c>
      <c r="L3336" s="20">
        <f>ROUND(1+(INDEX(CachTinhDiem!$B$15:$E$20,MATCH($C3336,CachTinhDiem!$A$15:$A$20,0),MATCH($B3336,CachTinhDiem!$B$14:$E$14,0))-1)*9/4,1)</f>
        <v>10</v>
      </c>
      <c r="M3336" s="19">
        <f t="shared" si="52"/>
        <v>7</v>
      </c>
      <c r="N3336" s="23">
        <f>MAX(0,1-M3336*CachTinhDiem!$B$25)</f>
        <v>0.29999999999999993</v>
      </c>
      <c r="O3336" s="20">
        <f>ROUND((CachTinhDiem!$B$23*K3336+CachTinhDiem!$B$24*L3336)*N3336,1)</f>
        <v>1.9</v>
      </c>
      <c r="P3336" s="19" t="s">
        <v>3227</v>
      </c>
    </row>
    <row r="3337" spans="1:16" ht="15" customHeight="1" x14ac:dyDescent="0.35">
      <c r="A3337" s="18" t="s">
        <v>1852</v>
      </c>
      <c r="B3337" s="18" t="s">
        <v>3229</v>
      </c>
      <c r="C3337" s="18" t="s">
        <v>150</v>
      </c>
      <c r="D3337" s="19">
        <v>12</v>
      </c>
      <c r="E3337" s="19">
        <v>30</v>
      </c>
      <c r="F3337" s="19">
        <v>28</v>
      </c>
      <c r="G3337" s="19">
        <v>3</v>
      </c>
      <c r="H3337" s="19">
        <v>3</v>
      </c>
      <c r="I3337" s="19">
        <v>4</v>
      </c>
      <c r="J3337" s="19">
        <v>1</v>
      </c>
      <c r="K3337" s="20">
        <f>ROUND(1+(SUMPRODUCT(INDEX(CachTinhDiem!$B$8:$E$11,MATCH($B3337,CachTinhDiem!$A$8:$A$11,0),0),$G3337:$J3337)-1)*9/4,1)</f>
        <v>4.8</v>
      </c>
      <c r="L3337" s="20">
        <f>ROUND(1+(INDEX(CachTinhDiem!$B$15:$E$20,MATCH($C3337,CachTinhDiem!$A$15:$A$20,0),MATCH($B3337,CachTinhDiem!$B$14:$E$14,0))-1)*9/4,1)</f>
        <v>7.8</v>
      </c>
      <c r="M3337" s="19">
        <f t="shared" si="52"/>
        <v>0</v>
      </c>
      <c r="N3337" s="23">
        <f>MAX(0,1-M3337*CachTinhDiem!$B$25)</f>
        <v>1</v>
      </c>
      <c r="O3337" s="20">
        <f>ROUND((CachTinhDiem!$B$23*K3337+CachTinhDiem!$B$24*L3337)*N3337,1)</f>
        <v>5.7</v>
      </c>
      <c r="P3337" s="19" t="s">
        <v>3227</v>
      </c>
    </row>
    <row r="3338" spans="1:16" ht="15" customHeight="1" x14ac:dyDescent="0.35">
      <c r="A3338" s="18" t="s">
        <v>2670</v>
      </c>
      <c r="B3338" s="18" t="s">
        <v>3228</v>
      </c>
      <c r="C3338" s="18" t="s">
        <v>103</v>
      </c>
      <c r="D3338" s="19">
        <v>7</v>
      </c>
      <c r="E3338" s="19">
        <v>34</v>
      </c>
      <c r="F3338" s="19">
        <v>32</v>
      </c>
      <c r="G3338" s="19">
        <v>4</v>
      </c>
      <c r="H3338" s="19">
        <v>1</v>
      </c>
      <c r="I3338" s="19">
        <v>3</v>
      </c>
      <c r="J3338" s="19">
        <v>5</v>
      </c>
      <c r="K3338" s="20">
        <f>ROUND(1+(SUMPRODUCT(INDEX(CachTinhDiem!$B$8:$E$11,MATCH($B3338,CachTinhDiem!$A$8:$A$11,0),0),$G3338:$J3338)-1)*9/4,1)</f>
        <v>7.3</v>
      </c>
      <c r="L3338" s="20">
        <f>ROUND(1+(INDEX(CachTinhDiem!$B$15:$E$20,MATCH($C3338,CachTinhDiem!$A$15:$A$20,0),MATCH($B3338,CachTinhDiem!$B$14:$E$14,0))-1)*9/4,1)</f>
        <v>10</v>
      </c>
      <c r="M3338" s="19">
        <f t="shared" si="52"/>
        <v>0</v>
      </c>
      <c r="N3338" s="23">
        <f>MAX(0,1-M3338*CachTinhDiem!$B$25)</f>
        <v>1</v>
      </c>
      <c r="O3338" s="20">
        <f>ROUND((CachTinhDiem!$B$23*K3338+CachTinhDiem!$B$24*L3338)*N3338,1)</f>
        <v>8.1</v>
      </c>
      <c r="P3338" s="19" t="s">
        <v>3227</v>
      </c>
    </row>
    <row r="3339" spans="1:16" ht="15" customHeight="1" x14ac:dyDescent="0.35">
      <c r="A3339" s="18" t="s">
        <v>2823</v>
      </c>
      <c r="B3339" s="18" t="s">
        <v>3226</v>
      </c>
      <c r="C3339" s="18" t="s">
        <v>90</v>
      </c>
      <c r="D3339" s="19">
        <v>6</v>
      </c>
      <c r="E3339" s="19">
        <v>40</v>
      </c>
      <c r="F3339" s="19">
        <v>5</v>
      </c>
      <c r="G3339" s="19">
        <v>3</v>
      </c>
      <c r="H3339" s="19">
        <v>5</v>
      </c>
      <c r="I3339" s="19">
        <v>4</v>
      </c>
      <c r="J3339" s="19">
        <v>3</v>
      </c>
      <c r="K3339" s="20">
        <f>ROUND(1+(SUMPRODUCT(INDEX(CachTinhDiem!$B$8:$E$11,MATCH($B3339,CachTinhDiem!$A$8:$A$11,0),0),$G3339:$J3339)-1)*9/4,1)</f>
        <v>8</v>
      </c>
      <c r="L3339" s="20">
        <f>ROUND(1+(INDEX(CachTinhDiem!$B$15:$E$20,MATCH($C3339,CachTinhDiem!$A$15:$A$20,0),MATCH($B3339,CachTinhDiem!$B$14:$E$14,0))-1)*9/4,1)</f>
        <v>7.8</v>
      </c>
      <c r="M3339" s="19">
        <f t="shared" si="52"/>
        <v>1</v>
      </c>
      <c r="N3339" s="23">
        <f>MAX(0,1-M3339*CachTinhDiem!$B$25)</f>
        <v>0.9</v>
      </c>
      <c r="O3339" s="20">
        <f>ROUND((CachTinhDiem!$B$23*K3339+CachTinhDiem!$B$24*L3339)*N3339,1)</f>
        <v>7.1</v>
      </c>
      <c r="P3339" s="19" t="s">
        <v>3227</v>
      </c>
    </row>
    <row r="3340" spans="1:16" ht="15" customHeight="1" x14ac:dyDescent="0.35">
      <c r="A3340" s="18" t="s">
        <v>1810</v>
      </c>
      <c r="B3340" s="18" t="s">
        <v>3224</v>
      </c>
      <c r="C3340" s="18" t="s">
        <v>115</v>
      </c>
      <c r="D3340" s="19">
        <v>7</v>
      </c>
      <c r="E3340" s="19">
        <v>29</v>
      </c>
      <c r="F3340" s="19">
        <v>15</v>
      </c>
      <c r="G3340" s="19">
        <v>4</v>
      </c>
      <c r="H3340" s="19">
        <v>2</v>
      </c>
      <c r="I3340" s="19">
        <v>4</v>
      </c>
      <c r="J3340" s="19">
        <v>3</v>
      </c>
      <c r="K3340" s="20">
        <f>ROUND(1+(SUMPRODUCT(INDEX(CachTinhDiem!$B$8:$E$11,MATCH($B3340,CachTinhDiem!$A$8:$A$11,0),0),$G3340:$J3340)-1)*9/4,1)</f>
        <v>6.6</v>
      </c>
      <c r="L3340" s="20">
        <f>ROUND(1+(INDEX(CachTinhDiem!$B$15:$E$20,MATCH($C3340,CachTinhDiem!$A$15:$A$20,0),MATCH($B3340,CachTinhDiem!$B$14:$E$14,0))-1)*9/4,1)</f>
        <v>7.8</v>
      </c>
      <c r="M3340" s="19">
        <f t="shared" si="52"/>
        <v>0</v>
      </c>
      <c r="N3340" s="23">
        <f>MAX(0,1-M3340*CachTinhDiem!$B$25)</f>
        <v>1</v>
      </c>
      <c r="O3340" s="20">
        <f>ROUND((CachTinhDiem!$B$23*K3340+CachTinhDiem!$B$24*L3340)*N3340,1)</f>
        <v>7</v>
      </c>
      <c r="P3340" s="19" t="s">
        <v>3227</v>
      </c>
    </row>
    <row r="3341" spans="1:16" ht="15" customHeight="1" x14ac:dyDescent="0.35">
      <c r="A3341" s="18" t="s">
        <v>418</v>
      </c>
      <c r="B3341" s="18" t="s">
        <v>3224</v>
      </c>
      <c r="C3341" s="18" t="s">
        <v>110</v>
      </c>
      <c r="D3341" s="19">
        <v>19</v>
      </c>
      <c r="E3341" s="19">
        <v>35</v>
      </c>
      <c r="F3341" s="19">
        <v>25</v>
      </c>
      <c r="G3341" s="19">
        <v>2</v>
      </c>
      <c r="H3341" s="19">
        <v>5</v>
      </c>
      <c r="I3341" s="19">
        <v>2</v>
      </c>
      <c r="J3341" s="19">
        <v>4</v>
      </c>
      <c r="K3341" s="20">
        <f>ROUND(1+(SUMPRODUCT(INDEX(CachTinhDiem!$B$8:$E$11,MATCH($B3341,CachTinhDiem!$A$8:$A$11,0),0),$G3341:$J3341)-1)*9/4,1)</f>
        <v>5.0999999999999996</v>
      </c>
      <c r="L3341" s="20">
        <f>ROUND(1+(INDEX(CachTinhDiem!$B$15:$E$20,MATCH($C3341,CachTinhDiem!$A$15:$A$20,0),MATCH($B3341,CachTinhDiem!$B$14:$E$14,0))-1)*9/4,1)</f>
        <v>5.5</v>
      </c>
      <c r="M3341" s="19">
        <f t="shared" si="52"/>
        <v>0</v>
      </c>
      <c r="N3341" s="23">
        <f>MAX(0,1-M3341*CachTinhDiem!$B$25)</f>
        <v>1</v>
      </c>
      <c r="O3341" s="20">
        <f>ROUND((CachTinhDiem!$B$23*K3341+CachTinhDiem!$B$24*L3341)*N3341,1)</f>
        <v>5.2</v>
      </c>
      <c r="P3341" s="19" t="s">
        <v>3227</v>
      </c>
    </row>
    <row r="3342" spans="1:16" ht="15" customHeight="1" x14ac:dyDescent="0.35">
      <c r="A3342" s="18" t="s">
        <v>1271</v>
      </c>
      <c r="B3342" s="18" t="s">
        <v>3226</v>
      </c>
      <c r="C3342" s="18" t="s">
        <v>115</v>
      </c>
      <c r="D3342" s="19">
        <v>9</v>
      </c>
      <c r="E3342" s="19">
        <v>26</v>
      </c>
      <c r="F3342" s="19">
        <v>8</v>
      </c>
      <c r="G3342" s="19">
        <v>3</v>
      </c>
      <c r="H3342" s="19">
        <v>2</v>
      </c>
      <c r="I3342" s="19">
        <v>3</v>
      </c>
      <c r="J3342" s="19">
        <v>3</v>
      </c>
      <c r="K3342" s="20">
        <f>ROUND(1+(SUMPRODUCT(INDEX(CachTinhDiem!$B$8:$E$11,MATCH($B3342,CachTinhDiem!$A$8:$A$11,0),0),$G3342:$J3342)-1)*9/4,1)</f>
        <v>4.8</v>
      </c>
      <c r="L3342" s="20">
        <f>ROUND(1+(INDEX(CachTinhDiem!$B$15:$E$20,MATCH($C3342,CachTinhDiem!$A$15:$A$20,0),MATCH($B3342,CachTinhDiem!$B$14:$E$14,0))-1)*9/4,1)</f>
        <v>10</v>
      </c>
      <c r="M3342" s="19">
        <f t="shared" si="52"/>
        <v>1</v>
      </c>
      <c r="N3342" s="23">
        <f>MAX(0,1-M3342*CachTinhDiem!$B$25)</f>
        <v>0.9</v>
      </c>
      <c r="O3342" s="20">
        <f>ROUND((CachTinhDiem!$B$23*K3342+CachTinhDiem!$B$24*L3342)*N3342,1)</f>
        <v>5.7</v>
      </c>
      <c r="P3342" s="19" t="s">
        <v>3227</v>
      </c>
    </row>
    <row r="3343" spans="1:16" ht="15" customHeight="1" x14ac:dyDescent="0.35">
      <c r="A3343" s="18" t="s">
        <v>974</v>
      </c>
      <c r="B3343" s="18" t="s">
        <v>3229</v>
      </c>
      <c r="C3343" s="18" t="s">
        <v>115</v>
      </c>
      <c r="D3343" s="19">
        <v>19</v>
      </c>
      <c r="E3343" s="19">
        <v>35</v>
      </c>
      <c r="F3343" s="19">
        <v>22</v>
      </c>
      <c r="G3343" s="19">
        <v>2</v>
      </c>
      <c r="H3343" s="19">
        <v>4</v>
      </c>
      <c r="I3343" s="19">
        <v>3</v>
      </c>
      <c r="J3343" s="19">
        <v>3</v>
      </c>
      <c r="K3343" s="20">
        <f>ROUND(1+(SUMPRODUCT(INDEX(CachTinhDiem!$B$8:$E$11,MATCH($B3343,CachTinhDiem!$A$8:$A$11,0),0),$G3343:$J3343)-1)*9/4,1)</f>
        <v>6</v>
      </c>
      <c r="L3343" s="20">
        <f>ROUND(1+(INDEX(CachTinhDiem!$B$15:$E$20,MATCH($C3343,CachTinhDiem!$A$15:$A$20,0),MATCH($B3343,CachTinhDiem!$B$14:$E$14,0))-1)*9/4,1)</f>
        <v>10</v>
      </c>
      <c r="M3343" s="19">
        <f t="shared" si="52"/>
        <v>0</v>
      </c>
      <c r="N3343" s="23">
        <f>MAX(0,1-M3343*CachTinhDiem!$B$25)</f>
        <v>1</v>
      </c>
      <c r="O3343" s="20">
        <f>ROUND((CachTinhDiem!$B$23*K3343+CachTinhDiem!$B$24*L3343)*N3343,1)</f>
        <v>7.2</v>
      </c>
      <c r="P3343" s="19" t="s">
        <v>3227</v>
      </c>
    </row>
    <row r="3344" spans="1:16" ht="15" customHeight="1" x14ac:dyDescent="0.35">
      <c r="A3344" s="18" t="s">
        <v>912</v>
      </c>
      <c r="B3344" s="18" t="s">
        <v>3228</v>
      </c>
      <c r="C3344" s="18" t="s">
        <v>110</v>
      </c>
      <c r="D3344" s="19">
        <v>5</v>
      </c>
      <c r="E3344" s="19">
        <v>10</v>
      </c>
      <c r="F3344" s="19">
        <v>23</v>
      </c>
      <c r="G3344" s="19">
        <v>5</v>
      </c>
      <c r="H3344" s="19">
        <v>2</v>
      </c>
      <c r="I3344" s="19">
        <v>4</v>
      </c>
      <c r="J3344" s="19">
        <v>3</v>
      </c>
      <c r="K3344" s="20">
        <f>ROUND(1+(SUMPRODUCT(INDEX(CachTinhDiem!$B$8:$E$11,MATCH($B3344,CachTinhDiem!$A$8:$A$11,0),0),$G3344:$J3344)-1)*9/4,1)</f>
        <v>5.5</v>
      </c>
      <c r="L3344" s="20">
        <f>ROUND(1+(INDEX(CachTinhDiem!$B$15:$E$20,MATCH($C3344,CachTinhDiem!$A$15:$A$20,0),MATCH($B3344,CachTinhDiem!$B$14:$E$14,0))-1)*9/4,1)</f>
        <v>7.8</v>
      </c>
      <c r="M3344" s="19">
        <f t="shared" si="52"/>
        <v>13</v>
      </c>
      <c r="N3344" s="23">
        <f>MAX(0,1-M3344*CachTinhDiem!$B$25)</f>
        <v>0</v>
      </c>
      <c r="O3344" s="20">
        <f>ROUND((CachTinhDiem!$B$23*K3344+CachTinhDiem!$B$24*L3344)*N3344,1)</f>
        <v>0</v>
      </c>
      <c r="P3344" s="19" t="s">
        <v>3225</v>
      </c>
    </row>
    <row r="3345" spans="1:16" ht="15" customHeight="1" x14ac:dyDescent="0.35">
      <c r="A3345" s="18" t="s">
        <v>1518</v>
      </c>
      <c r="B3345" s="18" t="s">
        <v>3224</v>
      </c>
      <c r="C3345" s="18" t="s">
        <v>138</v>
      </c>
      <c r="D3345" s="19">
        <v>11</v>
      </c>
      <c r="E3345" s="19">
        <v>32</v>
      </c>
      <c r="F3345" s="19">
        <v>7</v>
      </c>
      <c r="G3345" s="19">
        <v>2</v>
      </c>
      <c r="H3345" s="19">
        <v>3</v>
      </c>
      <c r="I3345" s="19">
        <v>4</v>
      </c>
      <c r="J3345" s="19">
        <v>2</v>
      </c>
      <c r="K3345" s="20">
        <f>ROUND(1+(SUMPRODUCT(INDEX(CachTinhDiem!$B$8:$E$11,MATCH($B3345,CachTinhDiem!$A$8:$A$11,0),0),$G3345:$J3345)-1)*9/4,1)</f>
        <v>6</v>
      </c>
      <c r="L3345" s="20">
        <f>ROUND(1+(INDEX(CachTinhDiem!$B$15:$E$20,MATCH($C3345,CachTinhDiem!$A$15:$A$20,0),MATCH($B3345,CachTinhDiem!$B$14:$E$14,0))-1)*9/4,1)</f>
        <v>10</v>
      </c>
      <c r="M3345" s="19">
        <f t="shared" si="52"/>
        <v>4</v>
      </c>
      <c r="N3345" s="23">
        <f>MAX(0,1-M3345*CachTinhDiem!$B$25)</f>
        <v>0.6</v>
      </c>
      <c r="O3345" s="20">
        <f>ROUND((CachTinhDiem!$B$23*K3345+CachTinhDiem!$B$24*L3345)*N3345,1)</f>
        <v>4.3</v>
      </c>
      <c r="P3345" s="19" t="s">
        <v>3227</v>
      </c>
    </row>
    <row r="3346" spans="1:16" ht="15" customHeight="1" x14ac:dyDescent="0.35">
      <c r="A3346" s="18" t="s">
        <v>2328</v>
      </c>
      <c r="B3346" s="18" t="s">
        <v>3224</v>
      </c>
      <c r="C3346" s="18" t="s">
        <v>115</v>
      </c>
      <c r="D3346" s="19">
        <v>20</v>
      </c>
      <c r="E3346" s="19">
        <v>37</v>
      </c>
      <c r="F3346" s="19">
        <v>21</v>
      </c>
      <c r="G3346" s="19">
        <v>2</v>
      </c>
      <c r="H3346" s="19">
        <v>4</v>
      </c>
      <c r="I3346" s="19">
        <v>3</v>
      </c>
      <c r="J3346" s="19">
        <v>4</v>
      </c>
      <c r="K3346" s="20">
        <f>ROUND(1+(SUMPRODUCT(INDEX(CachTinhDiem!$B$8:$E$11,MATCH($B3346,CachTinhDiem!$A$8:$A$11,0),0),$G3346:$J3346)-1)*9/4,1)</f>
        <v>5.7</v>
      </c>
      <c r="L3346" s="20">
        <f>ROUND(1+(INDEX(CachTinhDiem!$B$15:$E$20,MATCH($C3346,CachTinhDiem!$A$15:$A$20,0),MATCH($B3346,CachTinhDiem!$B$14:$E$14,0))-1)*9/4,1)</f>
        <v>7.8</v>
      </c>
      <c r="M3346" s="19">
        <f t="shared" si="52"/>
        <v>0</v>
      </c>
      <c r="N3346" s="23">
        <f>MAX(0,1-M3346*CachTinhDiem!$B$25)</f>
        <v>1</v>
      </c>
      <c r="O3346" s="20">
        <f>ROUND((CachTinhDiem!$B$23*K3346+CachTinhDiem!$B$24*L3346)*N3346,1)</f>
        <v>6.3</v>
      </c>
      <c r="P3346" s="19" t="s">
        <v>3227</v>
      </c>
    </row>
    <row r="3347" spans="1:16" ht="15" customHeight="1" x14ac:dyDescent="0.35">
      <c r="A3347" s="18" t="s">
        <v>2504</v>
      </c>
      <c r="B3347" s="18" t="s">
        <v>3229</v>
      </c>
      <c r="C3347" s="18" t="s">
        <v>103</v>
      </c>
      <c r="D3347" s="19">
        <v>19</v>
      </c>
      <c r="E3347" s="19">
        <v>37</v>
      </c>
      <c r="F3347" s="19">
        <v>36</v>
      </c>
      <c r="G3347" s="19">
        <v>2</v>
      </c>
      <c r="H3347" s="19">
        <v>5</v>
      </c>
      <c r="I3347" s="19">
        <v>4</v>
      </c>
      <c r="J3347" s="19">
        <v>3</v>
      </c>
      <c r="K3347" s="20">
        <f>ROUND(1+(SUMPRODUCT(INDEX(CachTinhDiem!$B$8:$E$11,MATCH($B3347,CachTinhDiem!$A$8:$A$11,0),0),$G3347:$J3347)-1)*9/4,1)</f>
        <v>7.3</v>
      </c>
      <c r="L3347" s="20">
        <f>ROUND(1+(INDEX(CachTinhDiem!$B$15:$E$20,MATCH($C3347,CachTinhDiem!$A$15:$A$20,0),MATCH($B3347,CachTinhDiem!$B$14:$E$14,0))-1)*9/4,1)</f>
        <v>7.8</v>
      </c>
      <c r="M3347" s="19">
        <f t="shared" si="52"/>
        <v>0</v>
      </c>
      <c r="N3347" s="23">
        <f>MAX(0,1-M3347*CachTinhDiem!$B$25)</f>
        <v>1</v>
      </c>
      <c r="O3347" s="20">
        <f>ROUND((CachTinhDiem!$B$23*K3347+CachTinhDiem!$B$24*L3347)*N3347,1)</f>
        <v>7.5</v>
      </c>
      <c r="P3347" s="19" t="s">
        <v>3227</v>
      </c>
    </row>
    <row r="3348" spans="1:16" ht="15" customHeight="1" x14ac:dyDescent="0.35">
      <c r="A3348" s="18" t="s">
        <v>2116</v>
      </c>
      <c r="B3348" s="18" t="s">
        <v>3226</v>
      </c>
      <c r="C3348" s="18" t="s">
        <v>103</v>
      </c>
      <c r="D3348" s="19">
        <v>5</v>
      </c>
      <c r="E3348" s="19">
        <v>13</v>
      </c>
      <c r="F3348" s="19">
        <v>29</v>
      </c>
      <c r="G3348" s="19">
        <v>4</v>
      </c>
      <c r="H3348" s="19">
        <v>1</v>
      </c>
      <c r="I3348" s="19">
        <v>2</v>
      </c>
      <c r="J3348" s="19">
        <v>4</v>
      </c>
      <c r="K3348" s="20">
        <f>ROUND(1+(SUMPRODUCT(INDEX(CachTinhDiem!$B$8:$E$11,MATCH($B3348,CachTinhDiem!$A$8:$A$11,0),0),$G3348:$J3348)-1)*9/4,1)</f>
        <v>3.5</v>
      </c>
      <c r="L3348" s="20">
        <f>ROUND(1+(INDEX(CachTinhDiem!$B$15:$E$20,MATCH($C3348,CachTinhDiem!$A$15:$A$20,0),MATCH($B3348,CachTinhDiem!$B$14:$E$14,0))-1)*9/4,1)</f>
        <v>3.3</v>
      </c>
      <c r="M3348" s="19">
        <f t="shared" si="52"/>
        <v>16</v>
      </c>
      <c r="N3348" s="23">
        <f>MAX(0,1-M3348*CachTinhDiem!$B$25)</f>
        <v>0</v>
      </c>
      <c r="O3348" s="20">
        <f>ROUND((CachTinhDiem!$B$23*K3348+CachTinhDiem!$B$24*L3348)*N3348,1)</f>
        <v>0</v>
      </c>
      <c r="P3348" s="19" t="s">
        <v>3225</v>
      </c>
    </row>
    <row r="3349" spans="1:16" ht="15" customHeight="1" x14ac:dyDescent="0.35">
      <c r="A3349" s="18" t="s">
        <v>988</v>
      </c>
      <c r="B3349" s="18" t="s">
        <v>3226</v>
      </c>
      <c r="C3349" s="18" t="s">
        <v>110</v>
      </c>
      <c r="D3349" s="19">
        <v>21</v>
      </c>
      <c r="E3349" s="19">
        <v>39</v>
      </c>
      <c r="F3349" s="19">
        <v>8</v>
      </c>
      <c r="G3349" s="19">
        <v>1</v>
      </c>
      <c r="H3349" s="19">
        <v>5</v>
      </c>
      <c r="I3349" s="19">
        <v>4</v>
      </c>
      <c r="J3349" s="19">
        <v>2</v>
      </c>
      <c r="K3349" s="20">
        <f>ROUND(1+(SUMPRODUCT(INDEX(CachTinhDiem!$B$8:$E$11,MATCH($B3349,CachTinhDiem!$A$8:$A$11,0),0),$G3349:$J3349)-1)*9/4,1)</f>
        <v>7.5</v>
      </c>
      <c r="L3349" s="20">
        <f>ROUND(1+(INDEX(CachTinhDiem!$B$15:$E$20,MATCH($C3349,CachTinhDiem!$A$15:$A$20,0),MATCH($B3349,CachTinhDiem!$B$14:$E$14,0))-1)*9/4,1)</f>
        <v>5.5</v>
      </c>
      <c r="M3349" s="19">
        <f t="shared" si="52"/>
        <v>13</v>
      </c>
      <c r="N3349" s="23">
        <f>MAX(0,1-M3349*CachTinhDiem!$B$25)</f>
        <v>0</v>
      </c>
      <c r="O3349" s="20">
        <f>ROUND((CachTinhDiem!$B$23*K3349+CachTinhDiem!$B$24*L3349)*N3349,1)</f>
        <v>0</v>
      </c>
      <c r="P3349" s="19" t="s">
        <v>3227</v>
      </c>
    </row>
    <row r="3350" spans="1:16" ht="15" customHeight="1" x14ac:dyDescent="0.35">
      <c r="A3350" s="18" t="s">
        <v>2261</v>
      </c>
      <c r="B3350" s="18" t="s">
        <v>3226</v>
      </c>
      <c r="C3350" s="18" t="s">
        <v>90</v>
      </c>
      <c r="D3350" s="19">
        <v>7</v>
      </c>
      <c r="E3350" s="19">
        <v>23</v>
      </c>
      <c r="F3350" s="19">
        <v>39</v>
      </c>
      <c r="G3350" s="19">
        <v>4</v>
      </c>
      <c r="H3350" s="19">
        <v>1</v>
      </c>
      <c r="I3350" s="19">
        <v>3</v>
      </c>
      <c r="J3350" s="19">
        <v>3</v>
      </c>
      <c r="K3350" s="20">
        <f>ROUND(1+(SUMPRODUCT(INDEX(CachTinhDiem!$B$8:$E$11,MATCH($B3350,CachTinhDiem!$A$8:$A$11,0),0),$G3350:$J3350)-1)*9/4,1)</f>
        <v>4.2</v>
      </c>
      <c r="L3350" s="20">
        <f>ROUND(1+(INDEX(CachTinhDiem!$B$15:$E$20,MATCH($C3350,CachTinhDiem!$A$15:$A$20,0),MATCH($B3350,CachTinhDiem!$B$14:$E$14,0))-1)*9/4,1)</f>
        <v>7.8</v>
      </c>
      <c r="M3350" s="19">
        <f t="shared" si="52"/>
        <v>16</v>
      </c>
      <c r="N3350" s="23">
        <f>MAX(0,1-M3350*CachTinhDiem!$B$25)</f>
        <v>0</v>
      </c>
      <c r="O3350" s="20">
        <f>ROUND((CachTinhDiem!$B$23*K3350+CachTinhDiem!$B$24*L3350)*N3350,1)</f>
        <v>0</v>
      </c>
      <c r="P3350" s="19" t="s">
        <v>3227</v>
      </c>
    </row>
    <row r="3351" spans="1:16" ht="15" customHeight="1" x14ac:dyDescent="0.35">
      <c r="A3351" s="18" t="s">
        <v>428</v>
      </c>
      <c r="B3351" s="18" t="s">
        <v>3229</v>
      </c>
      <c r="C3351" s="18" t="s">
        <v>110</v>
      </c>
      <c r="D3351" s="19">
        <v>19</v>
      </c>
      <c r="E3351" s="19">
        <v>35</v>
      </c>
      <c r="F3351" s="19">
        <v>12</v>
      </c>
      <c r="G3351" s="19">
        <v>2</v>
      </c>
      <c r="H3351" s="19">
        <v>5</v>
      </c>
      <c r="I3351" s="19">
        <v>2</v>
      </c>
      <c r="J3351" s="19">
        <v>4</v>
      </c>
      <c r="K3351" s="20">
        <f>ROUND(1+(SUMPRODUCT(INDEX(CachTinhDiem!$B$8:$E$11,MATCH($B3351,CachTinhDiem!$A$8:$A$11,0),0),$G3351:$J3351)-1)*9/4,1)</f>
        <v>6.6</v>
      </c>
      <c r="L3351" s="20">
        <f>ROUND(1+(INDEX(CachTinhDiem!$B$15:$E$20,MATCH($C3351,CachTinhDiem!$A$15:$A$20,0),MATCH($B3351,CachTinhDiem!$B$14:$E$14,0))-1)*9/4,1)</f>
        <v>7.8</v>
      </c>
      <c r="M3351" s="19">
        <f t="shared" si="52"/>
        <v>7</v>
      </c>
      <c r="N3351" s="23">
        <f>MAX(0,1-M3351*CachTinhDiem!$B$25)</f>
        <v>0.29999999999999993</v>
      </c>
      <c r="O3351" s="20">
        <f>ROUND((CachTinhDiem!$B$23*K3351+CachTinhDiem!$B$24*L3351)*N3351,1)</f>
        <v>2.1</v>
      </c>
      <c r="P3351" s="19" t="s">
        <v>3227</v>
      </c>
    </row>
    <row r="3352" spans="1:16" ht="15" customHeight="1" x14ac:dyDescent="0.35">
      <c r="A3352" s="18" t="s">
        <v>3156</v>
      </c>
      <c r="B3352" s="18" t="s">
        <v>3224</v>
      </c>
      <c r="C3352" s="18" t="s">
        <v>115</v>
      </c>
      <c r="D3352" s="19">
        <v>21</v>
      </c>
      <c r="E3352" s="19">
        <v>40</v>
      </c>
      <c r="F3352" s="19">
        <v>35</v>
      </c>
      <c r="G3352" s="19">
        <v>1</v>
      </c>
      <c r="H3352" s="19">
        <v>2</v>
      </c>
      <c r="I3352" s="19">
        <v>3</v>
      </c>
      <c r="J3352" s="19">
        <v>3</v>
      </c>
      <c r="K3352" s="20">
        <f>ROUND(1+(SUMPRODUCT(INDEX(CachTinhDiem!$B$8:$E$11,MATCH($B3352,CachTinhDiem!$A$8:$A$11,0),0),$G3352:$J3352)-1)*9/4,1)</f>
        <v>4.2</v>
      </c>
      <c r="L3352" s="20">
        <f>ROUND(1+(INDEX(CachTinhDiem!$B$15:$E$20,MATCH($C3352,CachTinhDiem!$A$15:$A$20,0),MATCH($B3352,CachTinhDiem!$B$14:$E$14,0))-1)*9/4,1)</f>
        <v>7.8</v>
      </c>
      <c r="M3352" s="19">
        <f t="shared" si="52"/>
        <v>0</v>
      </c>
      <c r="N3352" s="23">
        <f>MAX(0,1-M3352*CachTinhDiem!$B$25)</f>
        <v>1</v>
      </c>
      <c r="O3352" s="20">
        <f>ROUND((CachTinhDiem!$B$23*K3352+CachTinhDiem!$B$24*L3352)*N3352,1)</f>
        <v>5.3</v>
      </c>
      <c r="P3352" s="19" t="s">
        <v>3227</v>
      </c>
    </row>
    <row r="3353" spans="1:16" ht="15" customHeight="1" x14ac:dyDescent="0.35">
      <c r="A3353" s="18" t="s">
        <v>1818</v>
      </c>
      <c r="B3353" s="18" t="s">
        <v>3224</v>
      </c>
      <c r="C3353" s="18" t="s">
        <v>115</v>
      </c>
      <c r="D3353" s="19">
        <v>13</v>
      </c>
      <c r="E3353" s="19">
        <v>30</v>
      </c>
      <c r="F3353" s="19">
        <v>33</v>
      </c>
      <c r="G3353" s="19">
        <v>2</v>
      </c>
      <c r="H3353" s="19">
        <v>4</v>
      </c>
      <c r="I3353" s="19">
        <v>4</v>
      </c>
      <c r="J3353" s="19">
        <v>2</v>
      </c>
      <c r="K3353" s="20">
        <f>ROUND(1+(SUMPRODUCT(INDEX(CachTinhDiem!$B$8:$E$11,MATCH($B3353,CachTinhDiem!$A$8:$A$11,0),0),$G3353:$J3353)-1)*9/4,1)</f>
        <v>6.4</v>
      </c>
      <c r="L3353" s="20">
        <f>ROUND(1+(INDEX(CachTinhDiem!$B$15:$E$20,MATCH($C3353,CachTinhDiem!$A$15:$A$20,0),MATCH($B3353,CachTinhDiem!$B$14:$E$14,0))-1)*9/4,1)</f>
        <v>7.8</v>
      </c>
      <c r="M3353" s="19">
        <f t="shared" si="52"/>
        <v>3</v>
      </c>
      <c r="N3353" s="23">
        <f>MAX(0,1-M3353*CachTinhDiem!$B$25)</f>
        <v>0.7</v>
      </c>
      <c r="O3353" s="20">
        <f>ROUND((CachTinhDiem!$B$23*K3353+CachTinhDiem!$B$24*L3353)*N3353,1)</f>
        <v>4.8</v>
      </c>
      <c r="P3353" s="19" t="s">
        <v>3227</v>
      </c>
    </row>
    <row r="3354" spans="1:16" ht="15" customHeight="1" x14ac:dyDescent="0.35">
      <c r="A3354" s="18" t="s">
        <v>585</v>
      </c>
      <c r="B3354" s="18" t="s">
        <v>3224</v>
      </c>
      <c r="C3354" s="18" t="s">
        <v>103</v>
      </c>
      <c r="D3354" s="19">
        <v>11</v>
      </c>
      <c r="E3354" s="19">
        <v>29</v>
      </c>
      <c r="F3354" s="19">
        <v>33</v>
      </c>
      <c r="G3354" s="19">
        <v>2</v>
      </c>
      <c r="H3354" s="19">
        <v>3</v>
      </c>
      <c r="I3354" s="19">
        <v>2</v>
      </c>
      <c r="J3354" s="19">
        <v>5</v>
      </c>
      <c r="K3354" s="20">
        <f>ROUND(1+(SUMPRODUCT(INDEX(CachTinhDiem!$B$8:$E$11,MATCH($B3354,CachTinhDiem!$A$8:$A$11,0),0),$G3354:$J3354)-1)*9/4,1)</f>
        <v>4.4000000000000004</v>
      </c>
      <c r="L3354" s="20">
        <f>ROUND(1+(INDEX(CachTinhDiem!$B$15:$E$20,MATCH($C3354,CachTinhDiem!$A$15:$A$20,0),MATCH($B3354,CachTinhDiem!$B$14:$E$14,0))-1)*9/4,1)</f>
        <v>3.3</v>
      </c>
      <c r="M3354" s="19">
        <f t="shared" si="52"/>
        <v>4</v>
      </c>
      <c r="N3354" s="23">
        <f>MAX(0,1-M3354*CachTinhDiem!$B$25)</f>
        <v>0.6</v>
      </c>
      <c r="O3354" s="20">
        <f>ROUND((CachTinhDiem!$B$23*K3354+CachTinhDiem!$B$24*L3354)*N3354,1)</f>
        <v>2.4</v>
      </c>
      <c r="P3354" s="19" t="s">
        <v>3225</v>
      </c>
    </row>
    <row r="3355" spans="1:16" ht="15" customHeight="1" x14ac:dyDescent="0.35">
      <c r="A3355" s="18" t="s">
        <v>876</v>
      </c>
      <c r="B3355" s="18" t="s">
        <v>3229</v>
      </c>
      <c r="C3355" s="18" t="s">
        <v>90</v>
      </c>
      <c r="D3355" s="19">
        <v>6</v>
      </c>
      <c r="E3355" s="19">
        <v>20</v>
      </c>
      <c r="F3355" s="19">
        <v>22</v>
      </c>
      <c r="G3355" s="19">
        <v>4</v>
      </c>
      <c r="H3355" s="19">
        <v>2</v>
      </c>
      <c r="I3355" s="19">
        <v>3</v>
      </c>
      <c r="J3355" s="19">
        <v>2</v>
      </c>
      <c r="K3355" s="20">
        <f>ROUND(1+(SUMPRODUCT(INDEX(CachTinhDiem!$B$8:$E$11,MATCH($B3355,CachTinhDiem!$A$8:$A$11,0),0),$G3355:$J3355)-1)*9/4,1)</f>
        <v>4.4000000000000004</v>
      </c>
      <c r="L3355" s="20">
        <f>ROUND(1+(INDEX(CachTinhDiem!$B$15:$E$20,MATCH($C3355,CachTinhDiem!$A$15:$A$20,0),MATCH($B3355,CachTinhDiem!$B$14:$E$14,0))-1)*9/4,1)</f>
        <v>7.8</v>
      </c>
      <c r="M3355" s="19">
        <f t="shared" si="52"/>
        <v>2</v>
      </c>
      <c r="N3355" s="23">
        <f>MAX(0,1-M3355*CachTinhDiem!$B$25)</f>
        <v>0.8</v>
      </c>
      <c r="O3355" s="20">
        <f>ROUND((CachTinhDiem!$B$23*K3355+CachTinhDiem!$B$24*L3355)*N3355,1)</f>
        <v>4.3</v>
      </c>
      <c r="P3355" s="19" t="s">
        <v>3227</v>
      </c>
    </row>
    <row r="3356" spans="1:16" ht="15" customHeight="1" x14ac:dyDescent="0.35">
      <c r="A3356" s="18" t="s">
        <v>1126</v>
      </c>
      <c r="B3356" s="18" t="s">
        <v>3226</v>
      </c>
      <c r="C3356" s="18" t="s">
        <v>150</v>
      </c>
      <c r="D3356" s="19">
        <v>5</v>
      </c>
      <c r="E3356" s="19">
        <v>17</v>
      </c>
      <c r="F3356" s="19">
        <v>6</v>
      </c>
      <c r="G3356" s="19">
        <v>4</v>
      </c>
      <c r="H3356" s="19">
        <v>1</v>
      </c>
      <c r="I3356" s="19">
        <v>1</v>
      </c>
      <c r="J3356" s="19">
        <v>3</v>
      </c>
      <c r="K3356" s="20">
        <f>ROUND(1+(SUMPRODUCT(INDEX(CachTinhDiem!$B$8:$E$11,MATCH($B3356,CachTinhDiem!$A$8:$A$11,0),0),$G3356:$J3356)-1)*9/4,1)</f>
        <v>1.9</v>
      </c>
      <c r="L3356" s="20">
        <f>ROUND(1+(INDEX(CachTinhDiem!$B$15:$E$20,MATCH($C3356,CachTinhDiem!$A$15:$A$20,0),MATCH($B3356,CachTinhDiem!$B$14:$E$14,0))-1)*9/4,1)</f>
        <v>10</v>
      </c>
      <c r="M3356" s="19">
        <f t="shared" si="52"/>
        <v>0</v>
      </c>
      <c r="N3356" s="23">
        <f>MAX(0,1-M3356*CachTinhDiem!$B$25)</f>
        <v>1</v>
      </c>
      <c r="O3356" s="20">
        <f>ROUND((CachTinhDiem!$B$23*K3356+CachTinhDiem!$B$24*L3356)*N3356,1)</f>
        <v>4.3</v>
      </c>
      <c r="P3356" s="19" t="s">
        <v>3227</v>
      </c>
    </row>
    <row r="3357" spans="1:16" ht="15" customHeight="1" x14ac:dyDescent="0.35">
      <c r="A3357" s="18" t="s">
        <v>2070</v>
      </c>
      <c r="B3357" s="18" t="s">
        <v>3226</v>
      </c>
      <c r="C3357" s="18" t="s">
        <v>110</v>
      </c>
      <c r="D3357" s="19">
        <v>18</v>
      </c>
      <c r="E3357" s="19">
        <v>36</v>
      </c>
      <c r="F3357" s="19">
        <v>14</v>
      </c>
      <c r="G3357" s="19">
        <v>2</v>
      </c>
      <c r="H3357" s="19">
        <v>5</v>
      </c>
      <c r="I3357" s="19">
        <v>3</v>
      </c>
      <c r="J3357" s="19">
        <v>4</v>
      </c>
      <c r="K3357" s="20">
        <f>ROUND(1+(SUMPRODUCT(INDEX(CachTinhDiem!$B$8:$E$11,MATCH($B3357,CachTinhDiem!$A$8:$A$11,0),0),$G3357:$J3357)-1)*9/4,1)</f>
        <v>7.3</v>
      </c>
      <c r="L3357" s="20">
        <f>ROUND(1+(INDEX(CachTinhDiem!$B$15:$E$20,MATCH($C3357,CachTinhDiem!$A$15:$A$20,0),MATCH($B3357,CachTinhDiem!$B$14:$E$14,0))-1)*9/4,1)</f>
        <v>5.5</v>
      </c>
      <c r="M3357" s="19">
        <f t="shared" si="52"/>
        <v>4</v>
      </c>
      <c r="N3357" s="23">
        <f>MAX(0,1-M3357*CachTinhDiem!$B$25)</f>
        <v>0.6</v>
      </c>
      <c r="O3357" s="20">
        <f>ROUND((CachTinhDiem!$B$23*K3357+CachTinhDiem!$B$24*L3357)*N3357,1)</f>
        <v>4.0999999999999996</v>
      </c>
      <c r="P3357" s="19" t="s">
        <v>3227</v>
      </c>
    </row>
    <row r="3358" spans="1:16" ht="15" customHeight="1" x14ac:dyDescent="0.35">
      <c r="A3358" s="18" t="s">
        <v>1936</v>
      </c>
      <c r="B3358" s="18" t="s">
        <v>3226</v>
      </c>
      <c r="C3358" s="18" t="s">
        <v>115</v>
      </c>
      <c r="D3358" s="19">
        <v>8</v>
      </c>
      <c r="E3358" s="19">
        <v>22</v>
      </c>
      <c r="F3358" s="19">
        <v>8</v>
      </c>
      <c r="G3358" s="19">
        <v>4</v>
      </c>
      <c r="H3358" s="19">
        <v>3</v>
      </c>
      <c r="I3358" s="19">
        <v>3</v>
      </c>
      <c r="J3358" s="19">
        <v>2</v>
      </c>
      <c r="K3358" s="20">
        <f>ROUND(1+(SUMPRODUCT(INDEX(CachTinhDiem!$B$8:$E$11,MATCH($B3358,CachTinhDiem!$A$8:$A$11,0),0),$G3358:$J3358)-1)*9/4,1)</f>
        <v>5.0999999999999996</v>
      </c>
      <c r="L3358" s="20">
        <f>ROUND(1+(INDEX(CachTinhDiem!$B$15:$E$20,MATCH($C3358,CachTinhDiem!$A$15:$A$20,0),MATCH($B3358,CachTinhDiem!$B$14:$E$14,0))-1)*9/4,1)</f>
        <v>10</v>
      </c>
      <c r="M3358" s="19">
        <f t="shared" si="52"/>
        <v>0</v>
      </c>
      <c r="N3358" s="23">
        <f>MAX(0,1-M3358*CachTinhDiem!$B$25)</f>
        <v>1</v>
      </c>
      <c r="O3358" s="20">
        <f>ROUND((CachTinhDiem!$B$23*K3358+CachTinhDiem!$B$24*L3358)*N3358,1)</f>
        <v>6.6</v>
      </c>
      <c r="P3358" s="19" t="s">
        <v>3227</v>
      </c>
    </row>
    <row r="3359" spans="1:16" ht="15" customHeight="1" x14ac:dyDescent="0.35">
      <c r="A3359" s="18" t="s">
        <v>1310</v>
      </c>
      <c r="B3359" s="18" t="s">
        <v>3226</v>
      </c>
      <c r="C3359" s="18" t="s">
        <v>138</v>
      </c>
      <c r="D3359" s="19">
        <v>12</v>
      </c>
      <c r="E3359" s="19">
        <v>29</v>
      </c>
      <c r="F3359" s="19">
        <v>5</v>
      </c>
      <c r="G3359" s="19">
        <v>2</v>
      </c>
      <c r="H3359" s="19">
        <v>3</v>
      </c>
      <c r="I3359" s="19">
        <v>4</v>
      </c>
      <c r="J3359" s="19">
        <v>3</v>
      </c>
      <c r="K3359" s="20">
        <f>ROUND(1+(SUMPRODUCT(INDEX(CachTinhDiem!$B$8:$E$11,MATCH($B3359,CachTinhDiem!$A$8:$A$11,0),0),$G3359:$J3359)-1)*9/4,1)</f>
        <v>6.6</v>
      </c>
      <c r="L3359" s="20">
        <f>ROUND(1+(INDEX(CachTinhDiem!$B$15:$E$20,MATCH($C3359,CachTinhDiem!$A$15:$A$20,0),MATCH($B3359,CachTinhDiem!$B$14:$E$14,0))-1)*9/4,1)</f>
        <v>7.8</v>
      </c>
      <c r="M3359" s="19">
        <f t="shared" si="52"/>
        <v>7</v>
      </c>
      <c r="N3359" s="23">
        <f>MAX(0,1-M3359*CachTinhDiem!$B$25)</f>
        <v>0.29999999999999993</v>
      </c>
      <c r="O3359" s="20">
        <f>ROUND((CachTinhDiem!$B$23*K3359+CachTinhDiem!$B$24*L3359)*N3359,1)</f>
        <v>2.1</v>
      </c>
      <c r="P3359" s="19" t="s">
        <v>3225</v>
      </c>
    </row>
    <row r="3360" spans="1:16" ht="15" customHeight="1" x14ac:dyDescent="0.35">
      <c r="A3360" s="18" t="s">
        <v>2957</v>
      </c>
      <c r="B3360" s="18" t="s">
        <v>3229</v>
      </c>
      <c r="C3360" s="18" t="s">
        <v>90</v>
      </c>
      <c r="D3360" s="19">
        <v>6</v>
      </c>
      <c r="E3360" s="19">
        <v>40</v>
      </c>
      <c r="F3360" s="19">
        <v>24</v>
      </c>
      <c r="G3360" s="19">
        <v>3</v>
      </c>
      <c r="H3360" s="19">
        <v>5</v>
      </c>
      <c r="I3360" s="19">
        <v>4</v>
      </c>
      <c r="J3360" s="19">
        <v>4</v>
      </c>
      <c r="K3360" s="20">
        <f>ROUND(1+(SUMPRODUCT(INDEX(CachTinhDiem!$B$8:$E$11,MATCH($B3360,CachTinhDiem!$A$8:$A$11,0),0),$G3360:$J3360)-1)*9/4,1)</f>
        <v>8.1999999999999993</v>
      </c>
      <c r="L3360" s="20">
        <f>ROUND(1+(INDEX(CachTinhDiem!$B$15:$E$20,MATCH($C3360,CachTinhDiem!$A$15:$A$20,0),MATCH($B3360,CachTinhDiem!$B$14:$E$14,0))-1)*9/4,1)</f>
        <v>7.8</v>
      </c>
      <c r="M3360" s="19">
        <f t="shared" si="52"/>
        <v>0</v>
      </c>
      <c r="N3360" s="23">
        <f>MAX(0,1-M3360*CachTinhDiem!$B$25)</f>
        <v>1</v>
      </c>
      <c r="O3360" s="20">
        <f>ROUND((CachTinhDiem!$B$23*K3360+CachTinhDiem!$B$24*L3360)*N3360,1)</f>
        <v>8.1</v>
      </c>
      <c r="P3360" s="19" t="s">
        <v>3227</v>
      </c>
    </row>
    <row r="3361" spans="1:16" ht="15" customHeight="1" x14ac:dyDescent="0.35">
      <c r="A3361" s="18" t="s">
        <v>886</v>
      </c>
      <c r="B3361" s="18" t="s">
        <v>3224</v>
      </c>
      <c r="C3361" s="18" t="s">
        <v>103</v>
      </c>
      <c r="D3361" s="19">
        <v>22</v>
      </c>
      <c r="E3361" s="19">
        <v>35</v>
      </c>
      <c r="F3361" s="19">
        <v>14</v>
      </c>
      <c r="G3361" s="19">
        <v>1</v>
      </c>
      <c r="H3361" s="19">
        <v>4</v>
      </c>
      <c r="I3361" s="19">
        <v>2</v>
      </c>
      <c r="J3361" s="19">
        <v>5</v>
      </c>
      <c r="K3361" s="20">
        <f>ROUND(1+(SUMPRODUCT(INDEX(CachTinhDiem!$B$8:$E$11,MATCH($B3361,CachTinhDiem!$A$8:$A$11,0),0),$G3361:$J3361)-1)*9/4,1)</f>
        <v>4.4000000000000004</v>
      </c>
      <c r="L3361" s="20">
        <f>ROUND(1+(INDEX(CachTinhDiem!$B$15:$E$20,MATCH($C3361,CachTinhDiem!$A$15:$A$20,0),MATCH($B3361,CachTinhDiem!$B$14:$E$14,0))-1)*9/4,1)</f>
        <v>3.3</v>
      </c>
      <c r="M3361" s="19">
        <f t="shared" si="52"/>
        <v>8</v>
      </c>
      <c r="N3361" s="23">
        <f>MAX(0,1-M3361*CachTinhDiem!$B$25)</f>
        <v>0.19999999999999996</v>
      </c>
      <c r="O3361" s="20">
        <f>ROUND((CachTinhDiem!$B$23*K3361+CachTinhDiem!$B$24*L3361)*N3361,1)</f>
        <v>0.8</v>
      </c>
      <c r="P3361" s="19" t="s">
        <v>3227</v>
      </c>
    </row>
    <row r="3362" spans="1:16" ht="15" customHeight="1" x14ac:dyDescent="0.35">
      <c r="A3362" s="18" t="s">
        <v>464</v>
      </c>
      <c r="B3362" s="18" t="s">
        <v>3226</v>
      </c>
      <c r="C3362" s="18" t="s">
        <v>103</v>
      </c>
      <c r="D3362" s="19">
        <v>21</v>
      </c>
      <c r="E3362" s="19">
        <v>38</v>
      </c>
      <c r="F3362" s="19">
        <v>5</v>
      </c>
      <c r="G3362" s="19">
        <v>2</v>
      </c>
      <c r="H3362" s="19">
        <v>5</v>
      </c>
      <c r="I3362" s="19">
        <v>3</v>
      </c>
      <c r="J3362" s="19">
        <v>4</v>
      </c>
      <c r="K3362" s="20">
        <f>ROUND(1+(SUMPRODUCT(INDEX(CachTinhDiem!$B$8:$E$11,MATCH($B3362,CachTinhDiem!$A$8:$A$11,0),0),$G3362:$J3362)-1)*9/4,1)</f>
        <v>7.3</v>
      </c>
      <c r="L3362" s="20">
        <f>ROUND(1+(INDEX(CachTinhDiem!$B$15:$E$20,MATCH($C3362,CachTinhDiem!$A$15:$A$20,0),MATCH($B3362,CachTinhDiem!$B$14:$E$14,0))-1)*9/4,1)</f>
        <v>3.3</v>
      </c>
      <c r="M3362" s="19">
        <f t="shared" si="52"/>
        <v>16</v>
      </c>
      <c r="N3362" s="23">
        <f>MAX(0,1-M3362*CachTinhDiem!$B$25)</f>
        <v>0</v>
      </c>
      <c r="O3362" s="20">
        <f>ROUND((CachTinhDiem!$B$23*K3362+CachTinhDiem!$B$24*L3362)*N3362,1)</f>
        <v>0</v>
      </c>
      <c r="P3362" s="19" t="s">
        <v>3227</v>
      </c>
    </row>
    <row r="3363" spans="1:16" ht="15" customHeight="1" x14ac:dyDescent="0.35">
      <c r="A3363" s="18" t="s">
        <v>930</v>
      </c>
      <c r="B3363" s="18" t="s">
        <v>3229</v>
      </c>
      <c r="C3363" s="18" t="s">
        <v>115</v>
      </c>
      <c r="D3363" s="19">
        <v>5</v>
      </c>
      <c r="E3363" s="19">
        <v>16</v>
      </c>
      <c r="F3363" s="19">
        <v>25</v>
      </c>
      <c r="G3363" s="19">
        <v>4</v>
      </c>
      <c r="H3363" s="19">
        <v>1</v>
      </c>
      <c r="I3363" s="19">
        <v>2</v>
      </c>
      <c r="J3363" s="19">
        <v>4</v>
      </c>
      <c r="K3363" s="20">
        <f>ROUND(1+(SUMPRODUCT(INDEX(CachTinhDiem!$B$8:$E$11,MATCH($B3363,CachTinhDiem!$A$8:$A$11,0),0),$G3363:$J3363)-1)*9/4,1)</f>
        <v>4.4000000000000004</v>
      </c>
      <c r="L3363" s="20">
        <f>ROUND(1+(INDEX(CachTinhDiem!$B$15:$E$20,MATCH($C3363,CachTinhDiem!$A$15:$A$20,0),MATCH($B3363,CachTinhDiem!$B$14:$E$14,0))-1)*9/4,1)</f>
        <v>10</v>
      </c>
      <c r="M3363" s="19">
        <f t="shared" si="52"/>
        <v>9</v>
      </c>
      <c r="N3363" s="23">
        <f>MAX(0,1-M3363*CachTinhDiem!$B$25)</f>
        <v>9.9999999999999978E-2</v>
      </c>
      <c r="O3363" s="20">
        <f>ROUND((CachTinhDiem!$B$23*K3363+CachTinhDiem!$B$24*L3363)*N3363,1)</f>
        <v>0.6</v>
      </c>
      <c r="P3363" s="19" t="s">
        <v>3227</v>
      </c>
    </row>
    <row r="3364" spans="1:16" ht="15" customHeight="1" x14ac:dyDescent="0.35">
      <c r="A3364" s="18" t="s">
        <v>2899</v>
      </c>
      <c r="B3364" s="18" t="s">
        <v>3229</v>
      </c>
      <c r="C3364" s="18" t="s">
        <v>115</v>
      </c>
      <c r="D3364" s="19">
        <v>15</v>
      </c>
      <c r="E3364" s="19">
        <v>34</v>
      </c>
      <c r="F3364" s="19">
        <v>11</v>
      </c>
      <c r="G3364" s="19">
        <v>2</v>
      </c>
      <c r="H3364" s="19">
        <v>1</v>
      </c>
      <c r="I3364" s="19">
        <v>3</v>
      </c>
      <c r="J3364" s="19">
        <v>5</v>
      </c>
      <c r="K3364" s="20">
        <f>ROUND(1+(SUMPRODUCT(INDEX(CachTinhDiem!$B$8:$E$11,MATCH($B3364,CachTinhDiem!$A$8:$A$11,0),0),$G3364:$J3364)-1)*9/4,1)</f>
        <v>5.3</v>
      </c>
      <c r="L3364" s="20">
        <f>ROUND(1+(INDEX(CachTinhDiem!$B$15:$E$20,MATCH($C3364,CachTinhDiem!$A$15:$A$20,0),MATCH($B3364,CachTinhDiem!$B$14:$E$14,0))-1)*9/4,1)</f>
        <v>10</v>
      </c>
      <c r="M3364" s="19">
        <f t="shared" si="52"/>
        <v>4</v>
      </c>
      <c r="N3364" s="23">
        <f>MAX(0,1-M3364*CachTinhDiem!$B$25)</f>
        <v>0.6</v>
      </c>
      <c r="O3364" s="20">
        <f>ROUND((CachTinhDiem!$B$23*K3364+CachTinhDiem!$B$24*L3364)*N3364,1)</f>
        <v>4</v>
      </c>
      <c r="P3364" s="19" t="s">
        <v>3225</v>
      </c>
    </row>
    <row r="3365" spans="1:16" ht="15" customHeight="1" x14ac:dyDescent="0.35">
      <c r="A3365" s="18" t="s">
        <v>3018</v>
      </c>
      <c r="B3365" s="18" t="s">
        <v>3229</v>
      </c>
      <c r="C3365" s="18" t="s">
        <v>110</v>
      </c>
      <c r="D3365" s="19">
        <v>14</v>
      </c>
      <c r="E3365" s="19">
        <v>37</v>
      </c>
      <c r="F3365" s="19">
        <v>33</v>
      </c>
      <c r="G3365" s="19">
        <v>3</v>
      </c>
      <c r="H3365" s="19">
        <v>2</v>
      </c>
      <c r="I3365" s="19">
        <v>4</v>
      </c>
      <c r="J3365" s="19">
        <v>4</v>
      </c>
      <c r="K3365" s="20">
        <f>ROUND(1+(SUMPRODUCT(INDEX(CachTinhDiem!$B$8:$E$11,MATCH($B3365,CachTinhDiem!$A$8:$A$11,0),0),$G3365:$J3365)-1)*9/4,1)</f>
        <v>6.2</v>
      </c>
      <c r="L3365" s="20">
        <f>ROUND(1+(INDEX(CachTinhDiem!$B$15:$E$20,MATCH($C3365,CachTinhDiem!$A$15:$A$20,0),MATCH($B3365,CachTinhDiem!$B$14:$E$14,0))-1)*9/4,1)</f>
        <v>7.8</v>
      </c>
      <c r="M3365" s="19">
        <f t="shared" si="52"/>
        <v>0</v>
      </c>
      <c r="N3365" s="23">
        <f>MAX(0,1-M3365*CachTinhDiem!$B$25)</f>
        <v>1</v>
      </c>
      <c r="O3365" s="20">
        <f>ROUND((CachTinhDiem!$B$23*K3365+CachTinhDiem!$B$24*L3365)*N3365,1)</f>
        <v>6.7</v>
      </c>
      <c r="P3365" s="19" t="s">
        <v>3227</v>
      </c>
    </row>
    <row r="3366" spans="1:16" ht="15" customHeight="1" x14ac:dyDescent="0.35">
      <c r="A3366" s="18" t="s">
        <v>1609</v>
      </c>
      <c r="B3366" s="18" t="s">
        <v>3228</v>
      </c>
      <c r="C3366" s="18" t="s">
        <v>103</v>
      </c>
      <c r="D3366" s="19">
        <v>5</v>
      </c>
      <c r="E3366" s="19">
        <v>13</v>
      </c>
      <c r="F3366" s="19">
        <v>11</v>
      </c>
      <c r="G3366" s="19">
        <v>4</v>
      </c>
      <c r="H3366" s="19">
        <v>1</v>
      </c>
      <c r="I3366" s="19">
        <v>2</v>
      </c>
      <c r="J3366" s="19">
        <v>4</v>
      </c>
      <c r="K3366" s="20">
        <f>ROUND(1+(SUMPRODUCT(INDEX(CachTinhDiem!$B$8:$E$11,MATCH($B3366,CachTinhDiem!$A$8:$A$11,0),0),$G3366:$J3366)-1)*9/4,1)</f>
        <v>5.5</v>
      </c>
      <c r="L3366" s="20">
        <f>ROUND(1+(INDEX(CachTinhDiem!$B$15:$E$20,MATCH($C3366,CachTinhDiem!$A$15:$A$20,0),MATCH($B3366,CachTinhDiem!$B$14:$E$14,0))-1)*9/4,1)</f>
        <v>10</v>
      </c>
      <c r="M3366" s="19">
        <f t="shared" si="52"/>
        <v>0</v>
      </c>
      <c r="N3366" s="23">
        <f>MAX(0,1-M3366*CachTinhDiem!$B$25)</f>
        <v>1</v>
      </c>
      <c r="O3366" s="20">
        <f>ROUND((CachTinhDiem!$B$23*K3366+CachTinhDiem!$B$24*L3366)*N3366,1)</f>
        <v>6.9</v>
      </c>
      <c r="P3366" s="19" t="s">
        <v>3225</v>
      </c>
    </row>
    <row r="3367" spans="1:16" ht="15" customHeight="1" x14ac:dyDescent="0.35">
      <c r="A3367" s="18" t="s">
        <v>2143</v>
      </c>
      <c r="B3367" s="18" t="s">
        <v>3224</v>
      </c>
      <c r="C3367" s="18" t="s">
        <v>150</v>
      </c>
      <c r="D3367" s="19">
        <v>25</v>
      </c>
      <c r="E3367" s="19">
        <v>39</v>
      </c>
      <c r="F3367" s="19">
        <v>16</v>
      </c>
      <c r="G3367" s="19">
        <v>1</v>
      </c>
      <c r="H3367" s="19">
        <v>5</v>
      </c>
      <c r="I3367" s="19">
        <v>2</v>
      </c>
      <c r="J3367" s="19">
        <v>3</v>
      </c>
      <c r="K3367" s="20">
        <f>ROUND(1+(SUMPRODUCT(INDEX(CachTinhDiem!$B$8:$E$11,MATCH($B3367,CachTinhDiem!$A$8:$A$11,0),0),$G3367:$J3367)-1)*9/4,1)</f>
        <v>4.4000000000000004</v>
      </c>
      <c r="L3367" s="20">
        <f>ROUND(1+(INDEX(CachTinhDiem!$B$15:$E$20,MATCH($C3367,CachTinhDiem!$A$15:$A$20,0),MATCH($B3367,CachTinhDiem!$B$14:$E$14,0))-1)*9/4,1)</f>
        <v>3.3</v>
      </c>
      <c r="M3367" s="19">
        <f t="shared" si="52"/>
        <v>9</v>
      </c>
      <c r="N3367" s="23">
        <f>MAX(0,1-M3367*CachTinhDiem!$B$25)</f>
        <v>9.9999999999999978E-2</v>
      </c>
      <c r="O3367" s="20">
        <f>ROUND((CachTinhDiem!$B$23*K3367+CachTinhDiem!$B$24*L3367)*N3367,1)</f>
        <v>0.4</v>
      </c>
      <c r="P3367" s="19" t="s">
        <v>3227</v>
      </c>
    </row>
    <row r="3368" spans="1:16" ht="15" customHeight="1" x14ac:dyDescent="0.35">
      <c r="A3368" s="18" t="s">
        <v>2334</v>
      </c>
      <c r="B3368" s="18" t="s">
        <v>3226</v>
      </c>
      <c r="C3368" s="18" t="s">
        <v>150</v>
      </c>
      <c r="D3368" s="19">
        <v>24</v>
      </c>
      <c r="E3368" s="19">
        <v>37</v>
      </c>
      <c r="F3368" s="19">
        <v>35</v>
      </c>
      <c r="G3368" s="19">
        <v>1</v>
      </c>
      <c r="H3368" s="19">
        <v>5</v>
      </c>
      <c r="I3368" s="19">
        <v>2</v>
      </c>
      <c r="J3368" s="19">
        <v>3</v>
      </c>
      <c r="K3368" s="20">
        <f>ROUND(1+(SUMPRODUCT(INDEX(CachTinhDiem!$B$8:$E$11,MATCH($B3368,CachTinhDiem!$A$8:$A$11,0),0),$G3368:$J3368)-1)*9/4,1)</f>
        <v>5.7</v>
      </c>
      <c r="L3368" s="20">
        <f>ROUND(1+(INDEX(CachTinhDiem!$B$15:$E$20,MATCH($C3368,CachTinhDiem!$A$15:$A$20,0),MATCH($B3368,CachTinhDiem!$B$14:$E$14,0))-1)*9/4,1)</f>
        <v>10</v>
      </c>
      <c r="M3368" s="19">
        <f t="shared" si="52"/>
        <v>0</v>
      </c>
      <c r="N3368" s="23">
        <f>MAX(0,1-M3368*CachTinhDiem!$B$25)</f>
        <v>1</v>
      </c>
      <c r="O3368" s="20">
        <f>ROUND((CachTinhDiem!$B$23*K3368+CachTinhDiem!$B$24*L3368)*N3368,1)</f>
        <v>7</v>
      </c>
      <c r="P3368" s="19" t="s">
        <v>3227</v>
      </c>
    </row>
    <row r="3369" spans="1:16" ht="15" customHeight="1" x14ac:dyDescent="0.35">
      <c r="A3369" s="18" t="s">
        <v>998</v>
      </c>
      <c r="B3369" s="18" t="s">
        <v>3229</v>
      </c>
      <c r="C3369" s="18" t="s">
        <v>103</v>
      </c>
      <c r="D3369" s="19">
        <v>24</v>
      </c>
      <c r="E3369" s="19">
        <v>40</v>
      </c>
      <c r="F3369" s="19">
        <v>19</v>
      </c>
      <c r="G3369" s="19">
        <v>1</v>
      </c>
      <c r="H3369" s="19">
        <v>5</v>
      </c>
      <c r="I3369" s="19">
        <v>2</v>
      </c>
      <c r="J3369" s="19">
        <v>3</v>
      </c>
      <c r="K3369" s="20">
        <f>ROUND(1+(SUMPRODUCT(INDEX(CachTinhDiem!$B$8:$E$11,MATCH($B3369,CachTinhDiem!$A$8:$A$11,0),0),$G3369:$J3369)-1)*9/4,1)</f>
        <v>5.7</v>
      </c>
      <c r="L3369" s="20">
        <f>ROUND(1+(INDEX(CachTinhDiem!$B$15:$E$20,MATCH($C3369,CachTinhDiem!$A$15:$A$20,0),MATCH($B3369,CachTinhDiem!$B$14:$E$14,0))-1)*9/4,1)</f>
        <v>7.8</v>
      </c>
      <c r="M3369" s="19">
        <f t="shared" si="52"/>
        <v>5</v>
      </c>
      <c r="N3369" s="23">
        <f>MAX(0,1-M3369*CachTinhDiem!$B$25)</f>
        <v>0.5</v>
      </c>
      <c r="O3369" s="20">
        <f>ROUND((CachTinhDiem!$B$23*K3369+CachTinhDiem!$B$24*L3369)*N3369,1)</f>
        <v>3.2</v>
      </c>
      <c r="P3369" s="19" t="s">
        <v>3227</v>
      </c>
    </row>
    <row r="3370" spans="1:16" ht="15" customHeight="1" x14ac:dyDescent="0.35">
      <c r="A3370" s="18" t="s">
        <v>2384</v>
      </c>
      <c r="B3370" s="18" t="s">
        <v>3229</v>
      </c>
      <c r="C3370" s="18" t="s">
        <v>103</v>
      </c>
      <c r="D3370" s="19">
        <v>20</v>
      </c>
      <c r="E3370" s="19">
        <v>37</v>
      </c>
      <c r="F3370" s="19">
        <v>26</v>
      </c>
      <c r="G3370" s="19">
        <v>2</v>
      </c>
      <c r="H3370" s="19">
        <v>5</v>
      </c>
      <c r="I3370" s="19">
        <v>3</v>
      </c>
      <c r="J3370" s="19">
        <v>3</v>
      </c>
      <c r="K3370" s="20">
        <f>ROUND(1+(SUMPRODUCT(INDEX(CachTinhDiem!$B$8:$E$11,MATCH($B3370,CachTinhDiem!$A$8:$A$11,0),0),$G3370:$J3370)-1)*9/4,1)</f>
        <v>6.6</v>
      </c>
      <c r="L3370" s="20">
        <f>ROUND(1+(INDEX(CachTinhDiem!$B$15:$E$20,MATCH($C3370,CachTinhDiem!$A$15:$A$20,0),MATCH($B3370,CachTinhDiem!$B$14:$E$14,0))-1)*9/4,1)</f>
        <v>7.8</v>
      </c>
      <c r="M3370" s="19">
        <f t="shared" si="52"/>
        <v>0</v>
      </c>
      <c r="N3370" s="23">
        <f>MAX(0,1-M3370*CachTinhDiem!$B$25)</f>
        <v>1</v>
      </c>
      <c r="O3370" s="20">
        <f>ROUND((CachTinhDiem!$B$23*K3370+CachTinhDiem!$B$24*L3370)*N3370,1)</f>
        <v>7</v>
      </c>
      <c r="P3370" s="19" t="s">
        <v>3227</v>
      </c>
    </row>
    <row r="3371" spans="1:16" ht="15" customHeight="1" x14ac:dyDescent="0.35">
      <c r="A3371" s="18" t="s">
        <v>2275</v>
      </c>
      <c r="B3371" s="18" t="s">
        <v>3224</v>
      </c>
      <c r="C3371" s="18" t="s">
        <v>103</v>
      </c>
      <c r="D3371" s="19">
        <v>18</v>
      </c>
      <c r="E3371" s="19">
        <v>37</v>
      </c>
      <c r="F3371" s="19">
        <v>12</v>
      </c>
      <c r="G3371" s="19">
        <v>2</v>
      </c>
      <c r="H3371" s="19">
        <v>4</v>
      </c>
      <c r="I3371" s="19">
        <v>4</v>
      </c>
      <c r="J3371" s="19">
        <v>4</v>
      </c>
      <c r="K3371" s="20">
        <f>ROUND(1+(SUMPRODUCT(INDEX(CachTinhDiem!$B$8:$E$11,MATCH($B3371,CachTinhDiem!$A$8:$A$11,0),0),$G3371:$J3371)-1)*9/4,1)</f>
        <v>6.9</v>
      </c>
      <c r="L3371" s="20">
        <f>ROUND(1+(INDEX(CachTinhDiem!$B$15:$E$20,MATCH($C3371,CachTinhDiem!$A$15:$A$20,0),MATCH($B3371,CachTinhDiem!$B$14:$E$14,0))-1)*9/4,1)</f>
        <v>3.3</v>
      </c>
      <c r="M3371" s="19">
        <f t="shared" si="52"/>
        <v>6</v>
      </c>
      <c r="N3371" s="23">
        <f>MAX(0,1-M3371*CachTinhDiem!$B$25)</f>
        <v>0.39999999999999991</v>
      </c>
      <c r="O3371" s="20">
        <f>ROUND((CachTinhDiem!$B$23*K3371+CachTinhDiem!$B$24*L3371)*N3371,1)</f>
        <v>2.2999999999999998</v>
      </c>
      <c r="P3371" s="19" t="s">
        <v>3227</v>
      </c>
    </row>
    <row r="3372" spans="1:16" ht="15" customHeight="1" x14ac:dyDescent="0.35">
      <c r="A3372" s="18" t="s">
        <v>2943</v>
      </c>
      <c r="B3372" s="18" t="s">
        <v>3229</v>
      </c>
      <c r="C3372" s="18" t="s">
        <v>115</v>
      </c>
      <c r="D3372" s="19">
        <v>16</v>
      </c>
      <c r="E3372" s="19">
        <v>37</v>
      </c>
      <c r="F3372" s="19">
        <v>21</v>
      </c>
      <c r="G3372" s="19">
        <v>2</v>
      </c>
      <c r="H3372" s="19">
        <v>4</v>
      </c>
      <c r="I3372" s="19">
        <v>4</v>
      </c>
      <c r="J3372" s="19">
        <v>3</v>
      </c>
      <c r="K3372" s="20">
        <f>ROUND(1+(SUMPRODUCT(INDEX(CachTinhDiem!$B$8:$E$11,MATCH($B3372,CachTinhDiem!$A$8:$A$11,0),0),$G3372:$J3372)-1)*9/4,1)</f>
        <v>6.6</v>
      </c>
      <c r="L3372" s="20">
        <f>ROUND(1+(INDEX(CachTinhDiem!$B$15:$E$20,MATCH($C3372,CachTinhDiem!$A$15:$A$20,0),MATCH($B3372,CachTinhDiem!$B$14:$E$14,0))-1)*9/4,1)</f>
        <v>10</v>
      </c>
      <c r="M3372" s="19">
        <f t="shared" si="52"/>
        <v>0</v>
      </c>
      <c r="N3372" s="23">
        <f>MAX(0,1-M3372*CachTinhDiem!$B$25)</f>
        <v>1</v>
      </c>
      <c r="O3372" s="20">
        <f>ROUND((CachTinhDiem!$B$23*K3372+CachTinhDiem!$B$24*L3372)*N3372,1)</f>
        <v>7.6</v>
      </c>
      <c r="P3372" s="19" t="s">
        <v>3227</v>
      </c>
    </row>
    <row r="3373" spans="1:16" ht="15" customHeight="1" x14ac:dyDescent="0.35">
      <c r="A3373" s="18" t="s">
        <v>670</v>
      </c>
      <c r="B3373" s="18" t="s">
        <v>3226</v>
      </c>
      <c r="C3373" s="18" t="s">
        <v>90</v>
      </c>
      <c r="D3373" s="19">
        <v>9</v>
      </c>
      <c r="E3373" s="19">
        <v>24</v>
      </c>
      <c r="F3373" s="19">
        <v>15</v>
      </c>
      <c r="G3373" s="19">
        <v>3</v>
      </c>
      <c r="H3373" s="19">
        <v>3</v>
      </c>
      <c r="I3373" s="19">
        <v>3</v>
      </c>
      <c r="J3373" s="19">
        <v>2</v>
      </c>
      <c r="K3373" s="20">
        <f>ROUND(1+(SUMPRODUCT(INDEX(CachTinhDiem!$B$8:$E$11,MATCH($B3373,CachTinhDiem!$A$8:$A$11,0),0),$G3373:$J3373)-1)*9/4,1)</f>
        <v>5.0999999999999996</v>
      </c>
      <c r="L3373" s="20">
        <f>ROUND(1+(INDEX(CachTinhDiem!$B$15:$E$20,MATCH($C3373,CachTinhDiem!$A$15:$A$20,0),MATCH($B3373,CachTinhDiem!$B$14:$E$14,0))-1)*9/4,1)</f>
        <v>7.8</v>
      </c>
      <c r="M3373" s="19">
        <f t="shared" si="52"/>
        <v>0</v>
      </c>
      <c r="N3373" s="23">
        <f>MAX(0,1-M3373*CachTinhDiem!$B$25)</f>
        <v>1</v>
      </c>
      <c r="O3373" s="20">
        <f>ROUND((CachTinhDiem!$B$23*K3373+CachTinhDiem!$B$24*L3373)*N3373,1)</f>
        <v>5.9</v>
      </c>
      <c r="P3373" s="19" t="s">
        <v>3227</v>
      </c>
    </row>
    <row r="3374" spans="1:16" ht="15" customHeight="1" x14ac:dyDescent="0.35">
      <c r="A3374" s="18" t="s">
        <v>1004</v>
      </c>
      <c r="B3374" s="18" t="s">
        <v>3228</v>
      </c>
      <c r="C3374" s="18" t="s">
        <v>103</v>
      </c>
      <c r="D3374" s="19">
        <v>19</v>
      </c>
      <c r="E3374" s="19">
        <v>33</v>
      </c>
      <c r="F3374" s="19">
        <v>13</v>
      </c>
      <c r="G3374" s="19">
        <v>2</v>
      </c>
      <c r="H3374" s="19">
        <v>3</v>
      </c>
      <c r="I3374" s="19">
        <v>2</v>
      </c>
      <c r="J3374" s="19">
        <v>5</v>
      </c>
      <c r="K3374" s="20">
        <f>ROUND(1+(SUMPRODUCT(INDEX(CachTinhDiem!$B$8:$E$11,MATCH($B3374,CachTinhDiem!$A$8:$A$11,0),0),$G3374:$J3374)-1)*9/4,1)</f>
        <v>7.8</v>
      </c>
      <c r="L3374" s="20">
        <f>ROUND(1+(INDEX(CachTinhDiem!$B$15:$E$20,MATCH($C3374,CachTinhDiem!$A$15:$A$20,0),MATCH($B3374,CachTinhDiem!$B$14:$E$14,0))-1)*9/4,1)</f>
        <v>10</v>
      </c>
      <c r="M3374" s="19">
        <f t="shared" si="52"/>
        <v>6</v>
      </c>
      <c r="N3374" s="23">
        <f>MAX(0,1-M3374*CachTinhDiem!$B$25)</f>
        <v>0.39999999999999991</v>
      </c>
      <c r="O3374" s="20">
        <f>ROUND((CachTinhDiem!$B$23*K3374+CachTinhDiem!$B$24*L3374)*N3374,1)</f>
        <v>3.4</v>
      </c>
      <c r="P3374" s="19" t="s">
        <v>3227</v>
      </c>
    </row>
    <row r="3375" spans="1:16" ht="15" customHeight="1" x14ac:dyDescent="0.35">
      <c r="A3375" s="18" t="s">
        <v>2408</v>
      </c>
      <c r="B3375" s="18" t="s">
        <v>3228</v>
      </c>
      <c r="C3375" s="18" t="s">
        <v>138</v>
      </c>
      <c r="D3375" s="19">
        <v>22</v>
      </c>
      <c r="E3375" s="19">
        <v>39</v>
      </c>
      <c r="F3375" s="19">
        <v>17</v>
      </c>
      <c r="G3375" s="19">
        <v>2</v>
      </c>
      <c r="H3375" s="19">
        <v>5</v>
      </c>
      <c r="I3375" s="19">
        <v>5</v>
      </c>
      <c r="J3375" s="19">
        <v>3</v>
      </c>
      <c r="K3375" s="20">
        <f>ROUND(1+(SUMPRODUCT(INDEX(CachTinhDiem!$B$8:$E$11,MATCH($B3375,CachTinhDiem!$A$8:$A$11,0),0),$G3375:$J3375)-1)*9/4,1)</f>
        <v>7.3</v>
      </c>
      <c r="L3375" s="20">
        <f>ROUND(1+(INDEX(CachTinhDiem!$B$15:$E$20,MATCH($C3375,CachTinhDiem!$A$15:$A$20,0),MATCH($B3375,CachTinhDiem!$B$14:$E$14,0))-1)*9/4,1)</f>
        <v>1</v>
      </c>
      <c r="M3375" s="19">
        <f t="shared" si="52"/>
        <v>5</v>
      </c>
      <c r="N3375" s="23">
        <f>MAX(0,1-M3375*CachTinhDiem!$B$25)</f>
        <v>0.5</v>
      </c>
      <c r="O3375" s="20">
        <f>ROUND((CachTinhDiem!$B$23*K3375+CachTinhDiem!$B$24*L3375)*N3375,1)</f>
        <v>2.7</v>
      </c>
      <c r="P3375" s="19" t="s">
        <v>3227</v>
      </c>
    </row>
    <row r="3376" spans="1:16" ht="15" customHeight="1" x14ac:dyDescent="0.35">
      <c r="A3376" s="18" t="s">
        <v>2279</v>
      </c>
      <c r="B3376" s="18" t="s">
        <v>3229</v>
      </c>
      <c r="C3376" s="18" t="s">
        <v>103</v>
      </c>
      <c r="D3376" s="19">
        <v>15</v>
      </c>
      <c r="E3376" s="19">
        <v>33</v>
      </c>
      <c r="F3376" s="19">
        <v>16</v>
      </c>
      <c r="G3376" s="19">
        <v>3</v>
      </c>
      <c r="H3376" s="19">
        <v>2</v>
      </c>
      <c r="I3376" s="19">
        <v>3</v>
      </c>
      <c r="J3376" s="19">
        <v>4</v>
      </c>
      <c r="K3376" s="20">
        <f>ROUND(1+(SUMPRODUCT(INDEX(CachTinhDiem!$B$8:$E$11,MATCH($B3376,CachTinhDiem!$A$8:$A$11,0),0),$G3376:$J3376)-1)*9/4,1)</f>
        <v>5.5</v>
      </c>
      <c r="L3376" s="20">
        <f>ROUND(1+(INDEX(CachTinhDiem!$B$15:$E$20,MATCH($C3376,CachTinhDiem!$A$15:$A$20,0),MATCH($B3376,CachTinhDiem!$B$14:$E$14,0))-1)*9/4,1)</f>
        <v>7.8</v>
      </c>
      <c r="M3376" s="19">
        <f t="shared" si="52"/>
        <v>0</v>
      </c>
      <c r="N3376" s="23">
        <f>MAX(0,1-M3376*CachTinhDiem!$B$25)</f>
        <v>1</v>
      </c>
      <c r="O3376" s="20">
        <f>ROUND((CachTinhDiem!$B$23*K3376+CachTinhDiem!$B$24*L3376)*N3376,1)</f>
        <v>6.2</v>
      </c>
      <c r="P3376" s="19" t="s">
        <v>3227</v>
      </c>
    </row>
    <row r="3377" spans="1:16" ht="15" customHeight="1" x14ac:dyDescent="0.35">
      <c r="A3377" s="18" t="s">
        <v>1880</v>
      </c>
      <c r="B3377" s="18" t="s">
        <v>3224</v>
      </c>
      <c r="C3377" s="18" t="s">
        <v>150</v>
      </c>
      <c r="D3377" s="19">
        <v>12</v>
      </c>
      <c r="E3377" s="19">
        <v>30</v>
      </c>
      <c r="F3377" s="19">
        <v>6</v>
      </c>
      <c r="G3377" s="19">
        <v>3</v>
      </c>
      <c r="H3377" s="19">
        <v>3</v>
      </c>
      <c r="I3377" s="19">
        <v>4</v>
      </c>
      <c r="J3377" s="19">
        <v>2</v>
      </c>
      <c r="K3377" s="20">
        <f>ROUND(1+(SUMPRODUCT(INDEX(CachTinhDiem!$B$8:$E$11,MATCH($B3377,CachTinhDiem!$A$8:$A$11,0),0),$G3377:$J3377)-1)*9/4,1)</f>
        <v>6.4</v>
      </c>
      <c r="L3377" s="20">
        <f>ROUND(1+(INDEX(CachTinhDiem!$B$15:$E$20,MATCH($C3377,CachTinhDiem!$A$15:$A$20,0),MATCH($B3377,CachTinhDiem!$B$14:$E$14,0))-1)*9/4,1)</f>
        <v>3.3</v>
      </c>
      <c r="M3377" s="19">
        <f t="shared" si="52"/>
        <v>6</v>
      </c>
      <c r="N3377" s="23">
        <f>MAX(0,1-M3377*CachTinhDiem!$B$25)</f>
        <v>0.39999999999999991</v>
      </c>
      <c r="O3377" s="20">
        <f>ROUND((CachTinhDiem!$B$23*K3377+CachTinhDiem!$B$24*L3377)*N3377,1)</f>
        <v>2.2000000000000002</v>
      </c>
      <c r="P3377" s="19" t="s">
        <v>3227</v>
      </c>
    </row>
    <row r="3378" spans="1:16" ht="15" customHeight="1" x14ac:dyDescent="0.35">
      <c r="A3378" s="18" t="s">
        <v>2068</v>
      </c>
      <c r="B3378" s="18" t="s">
        <v>3228</v>
      </c>
      <c r="C3378" s="18" t="s">
        <v>103</v>
      </c>
      <c r="D3378" s="19">
        <v>12</v>
      </c>
      <c r="E3378" s="19">
        <v>33</v>
      </c>
      <c r="F3378" s="19">
        <v>34</v>
      </c>
      <c r="G3378" s="19">
        <v>3</v>
      </c>
      <c r="H3378" s="19">
        <v>3</v>
      </c>
      <c r="I3378" s="19">
        <v>3</v>
      </c>
      <c r="J3378" s="19">
        <v>4</v>
      </c>
      <c r="K3378" s="20">
        <f>ROUND(1+(SUMPRODUCT(INDEX(CachTinhDiem!$B$8:$E$11,MATCH($B3378,CachTinhDiem!$A$8:$A$11,0),0),$G3378:$J3378)-1)*9/4,1)</f>
        <v>6.9</v>
      </c>
      <c r="L3378" s="20">
        <f>ROUND(1+(INDEX(CachTinhDiem!$B$15:$E$20,MATCH($C3378,CachTinhDiem!$A$15:$A$20,0),MATCH($B3378,CachTinhDiem!$B$14:$E$14,0))-1)*9/4,1)</f>
        <v>10</v>
      </c>
      <c r="M3378" s="19">
        <f t="shared" si="52"/>
        <v>1</v>
      </c>
      <c r="N3378" s="23">
        <f>MAX(0,1-M3378*CachTinhDiem!$B$25)</f>
        <v>0.9</v>
      </c>
      <c r="O3378" s="20">
        <f>ROUND((CachTinhDiem!$B$23*K3378+CachTinhDiem!$B$24*L3378)*N3378,1)</f>
        <v>7</v>
      </c>
      <c r="P3378" s="19" t="s">
        <v>3225</v>
      </c>
    </row>
    <row r="3379" spans="1:16" ht="15" customHeight="1" x14ac:dyDescent="0.35">
      <c r="A3379" s="18" t="s">
        <v>1774</v>
      </c>
      <c r="B3379" s="18" t="s">
        <v>3229</v>
      </c>
      <c r="C3379" s="18" t="s">
        <v>138</v>
      </c>
      <c r="D3379" s="19">
        <v>15</v>
      </c>
      <c r="E3379" s="19">
        <v>29</v>
      </c>
      <c r="F3379" s="19">
        <v>20</v>
      </c>
      <c r="G3379" s="19">
        <v>2</v>
      </c>
      <c r="H3379" s="19">
        <v>3</v>
      </c>
      <c r="I3379" s="19">
        <v>5</v>
      </c>
      <c r="J3379" s="19">
        <v>2</v>
      </c>
      <c r="K3379" s="20">
        <f>ROUND(1+(SUMPRODUCT(INDEX(CachTinhDiem!$B$8:$E$11,MATCH($B3379,CachTinhDiem!$A$8:$A$11,0),0),$G3379:$J3379)-1)*9/4,1)</f>
        <v>6</v>
      </c>
      <c r="L3379" s="20">
        <f>ROUND(1+(INDEX(CachTinhDiem!$B$15:$E$20,MATCH($C3379,CachTinhDiem!$A$15:$A$20,0),MATCH($B3379,CachTinhDiem!$B$14:$E$14,0))-1)*9/4,1)</f>
        <v>7.8</v>
      </c>
      <c r="M3379" s="19">
        <f t="shared" si="52"/>
        <v>0</v>
      </c>
      <c r="N3379" s="23">
        <f>MAX(0,1-M3379*CachTinhDiem!$B$25)</f>
        <v>1</v>
      </c>
      <c r="O3379" s="20">
        <f>ROUND((CachTinhDiem!$B$23*K3379+CachTinhDiem!$B$24*L3379)*N3379,1)</f>
        <v>6.5</v>
      </c>
      <c r="P3379" s="19" t="s">
        <v>3227</v>
      </c>
    </row>
    <row r="3380" spans="1:16" ht="15" customHeight="1" x14ac:dyDescent="0.35">
      <c r="A3380" s="18" t="s">
        <v>1553</v>
      </c>
      <c r="B3380" s="18" t="s">
        <v>3224</v>
      </c>
      <c r="C3380" s="18" t="s">
        <v>115</v>
      </c>
      <c r="D3380" s="19">
        <v>7</v>
      </c>
      <c r="E3380" s="19">
        <v>26</v>
      </c>
      <c r="F3380" s="19">
        <v>34</v>
      </c>
      <c r="G3380" s="19">
        <v>4</v>
      </c>
      <c r="H3380" s="19">
        <v>2</v>
      </c>
      <c r="I3380" s="19">
        <v>5</v>
      </c>
      <c r="J3380" s="19">
        <v>2</v>
      </c>
      <c r="K3380" s="20">
        <f>ROUND(1+(SUMPRODUCT(INDEX(CachTinhDiem!$B$8:$E$11,MATCH($B3380,CachTinhDiem!$A$8:$A$11,0),0),$G3380:$J3380)-1)*9/4,1)</f>
        <v>7.5</v>
      </c>
      <c r="L3380" s="20">
        <f>ROUND(1+(INDEX(CachTinhDiem!$B$15:$E$20,MATCH($C3380,CachTinhDiem!$A$15:$A$20,0),MATCH($B3380,CachTinhDiem!$B$14:$E$14,0))-1)*9/4,1)</f>
        <v>7.8</v>
      </c>
      <c r="M3380" s="19">
        <f t="shared" si="52"/>
        <v>8</v>
      </c>
      <c r="N3380" s="23">
        <f>MAX(0,1-M3380*CachTinhDiem!$B$25)</f>
        <v>0.19999999999999996</v>
      </c>
      <c r="O3380" s="20">
        <f>ROUND((CachTinhDiem!$B$23*K3380+CachTinhDiem!$B$24*L3380)*N3380,1)</f>
        <v>1.5</v>
      </c>
      <c r="P3380" s="19" t="s">
        <v>3227</v>
      </c>
    </row>
    <row r="3381" spans="1:16" ht="15" customHeight="1" x14ac:dyDescent="0.35">
      <c r="A3381" s="18" t="s">
        <v>2221</v>
      </c>
      <c r="B3381" s="18" t="s">
        <v>3226</v>
      </c>
      <c r="C3381" s="18" t="s">
        <v>138</v>
      </c>
      <c r="D3381" s="19">
        <v>25</v>
      </c>
      <c r="E3381" s="19">
        <v>39</v>
      </c>
      <c r="F3381" s="19">
        <v>33</v>
      </c>
      <c r="G3381" s="19">
        <v>2</v>
      </c>
      <c r="H3381" s="19">
        <v>5</v>
      </c>
      <c r="I3381" s="19">
        <v>5</v>
      </c>
      <c r="J3381" s="19">
        <v>3</v>
      </c>
      <c r="K3381" s="20">
        <f>ROUND(1+(SUMPRODUCT(INDEX(CachTinhDiem!$B$8:$E$11,MATCH($B3381,CachTinhDiem!$A$8:$A$11,0),0),$G3381:$J3381)-1)*9/4,1)</f>
        <v>9.1</v>
      </c>
      <c r="L3381" s="20">
        <f>ROUND(1+(INDEX(CachTinhDiem!$B$15:$E$20,MATCH($C3381,CachTinhDiem!$A$15:$A$20,0),MATCH($B3381,CachTinhDiem!$B$14:$E$14,0))-1)*9/4,1)</f>
        <v>7.8</v>
      </c>
      <c r="M3381" s="19">
        <f t="shared" si="52"/>
        <v>0</v>
      </c>
      <c r="N3381" s="23">
        <f>MAX(0,1-M3381*CachTinhDiem!$B$25)</f>
        <v>1</v>
      </c>
      <c r="O3381" s="20">
        <f>ROUND((CachTinhDiem!$B$23*K3381+CachTinhDiem!$B$24*L3381)*N3381,1)</f>
        <v>8.6999999999999993</v>
      </c>
      <c r="P3381" s="19" t="s">
        <v>3227</v>
      </c>
    </row>
    <row r="3382" spans="1:16" ht="15" customHeight="1" x14ac:dyDescent="0.35">
      <c r="A3382" s="18" t="s">
        <v>2098</v>
      </c>
      <c r="B3382" s="18" t="s">
        <v>3229</v>
      </c>
      <c r="C3382" s="18" t="s">
        <v>115</v>
      </c>
      <c r="D3382" s="19">
        <v>8</v>
      </c>
      <c r="E3382" s="19">
        <v>21</v>
      </c>
      <c r="F3382" s="19">
        <v>12</v>
      </c>
      <c r="G3382" s="19">
        <v>4</v>
      </c>
      <c r="H3382" s="19">
        <v>3</v>
      </c>
      <c r="I3382" s="19">
        <v>3</v>
      </c>
      <c r="J3382" s="19">
        <v>2</v>
      </c>
      <c r="K3382" s="20">
        <f>ROUND(1+(SUMPRODUCT(INDEX(CachTinhDiem!$B$8:$E$11,MATCH($B3382,CachTinhDiem!$A$8:$A$11,0),0),$G3382:$J3382)-1)*9/4,1)</f>
        <v>5.0999999999999996</v>
      </c>
      <c r="L3382" s="20">
        <f>ROUND(1+(INDEX(CachTinhDiem!$B$15:$E$20,MATCH($C3382,CachTinhDiem!$A$15:$A$20,0),MATCH($B3382,CachTinhDiem!$B$14:$E$14,0))-1)*9/4,1)</f>
        <v>10</v>
      </c>
      <c r="M3382" s="19">
        <f t="shared" si="52"/>
        <v>0</v>
      </c>
      <c r="N3382" s="23">
        <f>MAX(0,1-M3382*CachTinhDiem!$B$25)</f>
        <v>1</v>
      </c>
      <c r="O3382" s="20">
        <f>ROUND((CachTinhDiem!$B$23*K3382+CachTinhDiem!$B$24*L3382)*N3382,1)</f>
        <v>6.6</v>
      </c>
      <c r="P3382" s="19" t="s">
        <v>3227</v>
      </c>
    </row>
    <row r="3383" spans="1:16" ht="15" customHeight="1" x14ac:dyDescent="0.35">
      <c r="A3383" s="18" t="s">
        <v>82</v>
      </c>
      <c r="B3383" s="18" t="s">
        <v>3226</v>
      </c>
      <c r="C3383" s="18" t="s">
        <v>90</v>
      </c>
      <c r="D3383" s="19">
        <v>20</v>
      </c>
      <c r="E3383" s="19">
        <v>38</v>
      </c>
      <c r="F3383" s="19">
        <v>12</v>
      </c>
      <c r="G3383" s="19">
        <v>2</v>
      </c>
      <c r="H3383" s="19">
        <v>5</v>
      </c>
      <c r="I3383" s="19">
        <v>2</v>
      </c>
      <c r="J3383" s="19">
        <v>2</v>
      </c>
      <c r="K3383" s="20">
        <f>ROUND(1+(SUMPRODUCT(INDEX(CachTinhDiem!$B$8:$E$11,MATCH($B3383,CachTinhDiem!$A$8:$A$11,0),0),$G3383:$J3383)-1)*9/4,1)</f>
        <v>5.3</v>
      </c>
      <c r="L3383" s="20">
        <f>ROUND(1+(INDEX(CachTinhDiem!$B$15:$E$20,MATCH($C3383,CachTinhDiem!$A$15:$A$20,0),MATCH($B3383,CachTinhDiem!$B$14:$E$14,0))-1)*9/4,1)</f>
        <v>7.8</v>
      </c>
      <c r="M3383" s="19">
        <f t="shared" si="52"/>
        <v>8</v>
      </c>
      <c r="N3383" s="23">
        <f>MAX(0,1-M3383*CachTinhDiem!$B$25)</f>
        <v>0.19999999999999996</v>
      </c>
      <c r="O3383" s="20">
        <f>ROUND((CachTinhDiem!$B$23*K3383+CachTinhDiem!$B$24*L3383)*N3383,1)</f>
        <v>1.2</v>
      </c>
      <c r="P3383" s="19" t="s">
        <v>3227</v>
      </c>
    </row>
    <row r="3384" spans="1:16" ht="15" customHeight="1" x14ac:dyDescent="0.35">
      <c r="A3384" s="18" t="s">
        <v>864</v>
      </c>
      <c r="B3384" s="18" t="s">
        <v>3228</v>
      </c>
      <c r="C3384" s="18" t="s">
        <v>115</v>
      </c>
      <c r="D3384" s="19">
        <v>18</v>
      </c>
      <c r="E3384" s="19">
        <v>34</v>
      </c>
      <c r="F3384" s="19">
        <v>28</v>
      </c>
      <c r="G3384" s="19">
        <v>2</v>
      </c>
      <c r="H3384" s="19">
        <v>4</v>
      </c>
      <c r="I3384" s="19">
        <v>2</v>
      </c>
      <c r="J3384" s="19">
        <v>2</v>
      </c>
      <c r="K3384" s="20">
        <f>ROUND(1+(SUMPRODUCT(INDEX(CachTinhDiem!$B$8:$E$11,MATCH($B3384,CachTinhDiem!$A$8:$A$11,0),0),$G3384:$J3384)-1)*9/4,1)</f>
        <v>4.2</v>
      </c>
      <c r="L3384" s="20">
        <f>ROUND(1+(INDEX(CachTinhDiem!$B$15:$E$20,MATCH($C3384,CachTinhDiem!$A$15:$A$20,0),MATCH($B3384,CachTinhDiem!$B$14:$E$14,0))-1)*9/4,1)</f>
        <v>5.5</v>
      </c>
      <c r="M3384" s="19">
        <f t="shared" si="52"/>
        <v>0</v>
      </c>
      <c r="N3384" s="23">
        <f>MAX(0,1-M3384*CachTinhDiem!$B$25)</f>
        <v>1</v>
      </c>
      <c r="O3384" s="20">
        <f>ROUND((CachTinhDiem!$B$23*K3384+CachTinhDiem!$B$24*L3384)*N3384,1)</f>
        <v>4.5999999999999996</v>
      </c>
      <c r="P3384" s="19" t="s">
        <v>3227</v>
      </c>
    </row>
    <row r="3385" spans="1:16" ht="15" customHeight="1" x14ac:dyDescent="0.35">
      <c r="A3385" s="18" t="s">
        <v>2008</v>
      </c>
      <c r="B3385" s="18" t="s">
        <v>3229</v>
      </c>
      <c r="C3385" s="18" t="s">
        <v>103</v>
      </c>
      <c r="D3385" s="19">
        <v>12</v>
      </c>
      <c r="E3385" s="19">
        <v>31</v>
      </c>
      <c r="F3385" s="19">
        <v>38</v>
      </c>
      <c r="G3385" s="19">
        <v>3</v>
      </c>
      <c r="H3385" s="19">
        <v>3</v>
      </c>
      <c r="I3385" s="19">
        <v>3</v>
      </c>
      <c r="J3385" s="19">
        <v>4</v>
      </c>
      <c r="K3385" s="20">
        <f>ROUND(1+(SUMPRODUCT(INDEX(CachTinhDiem!$B$8:$E$11,MATCH($B3385,CachTinhDiem!$A$8:$A$11,0),0),$G3385:$J3385)-1)*9/4,1)</f>
        <v>6.2</v>
      </c>
      <c r="L3385" s="20">
        <f>ROUND(1+(INDEX(CachTinhDiem!$B$15:$E$20,MATCH($C3385,CachTinhDiem!$A$15:$A$20,0),MATCH($B3385,CachTinhDiem!$B$14:$E$14,0))-1)*9/4,1)</f>
        <v>7.8</v>
      </c>
      <c r="M3385" s="19">
        <f t="shared" si="52"/>
        <v>7</v>
      </c>
      <c r="N3385" s="23">
        <f>MAX(0,1-M3385*CachTinhDiem!$B$25)</f>
        <v>0.29999999999999993</v>
      </c>
      <c r="O3385" s="20">
        <f>ROUND((CachTinhDiem!$B$23*K3385+CachTinhDiem!$B$24*L3385)*N3385,1)</f>
        <v>2</v>
      </c>
      <c r="P3385" s="19" t="s">
        <v>3227</v>
      </c>
    </row>
    <row r="3386" spans="1:16" ht="15" customHeight="1" x14ac:dyDescent="0.35">
      <c r="A3386" s="18" t="s">
        <v>306</v>
      </c>
      <c r="B3386" s="18" t="s">
        <v>3224</v>
      </c>
      <c r="C3386" s="18" t="s">
        <v>115</v>
      </c>
      <c r="D3386" s="19">
        <v>5</v>
      </c>
      <c r="E3386" s="19">
        <v>13</v>
      </c>
      <c r="F3386" s="19">
        <v>11</v>
      </c>
      <c r="G3386" s="19">
        <v>4</v>
      </c>
      <c r="H3386" s="19">
        <v>2</v>
      </c>
      <c r="I3386" s="19">
        <v>3</v>
      </c>
      <c r="J3386" s="19">
        <v>4</v>
      </c>
      <c r="K3386" s="20">
        <f>ROUND(1+(SUMPRODUCT(INDEX(CachTinhDiem!$B$8:$E$11,MATCH($B3386,CachTinhDiem!$A$8:$A$11,0),0),$G3386:$J3386)-1)*9/4,1)</f>
        <v>5.7</v>
      </c>
      <c r="L3386" s="20">
        <f>ROUND(1+(INDEX(CachTinhDiem!$B$15:$E$20,MATCH($C3386,CachTinhDiem!$A$15:$A$20,0),MATCH($B3386,CachTinhDiem!$B$14:$E$14,0))-1)*9/4,1)</f>
        <v>7.8</v>
      </c>
      <c r="M3386" s="19">
        <f t="shared" si="52"/>
        <v>0</v>
      </c>
      <c r="N3386" s="23">
        <f>MAX(0,1-M3386*CachTinhDiem!$B$25)</f>
        <v>1</v>
      </c>
      <c r="O3386" s="20">
        <f>ROUND((CachTinhDiem!$B$23*K3386+CachTinhDiem!$B$24*L3386)*N3386,1)</f>
        <v>6.3</v>
      </c>
      <c r="P3386" s="19" t="s">
        <v>3227</v>
      </c>
    </row>
    <row r="3387" spans="1:16" ht="15" customHeight="1" x14ac:dyDescent="0.35">
      <c r="A3387" s="18" t="s">
        <v>1990</v>
      </c>
      <c r="B3387" s="18" t="s">
        <v>3226</v>
      </c>
      <c r="C3387" s="18" t="s">
        <v>115</v>
      </c>
      <c r="D3387" s="19">
        <v>8</v>
      </c>
      <c r="E3387" s="19">
        <v>26</v>
      </c>
      <c r="F3387" s="19">
        <v>25</v>
      </c>
      <c r="G3387" s="19">
        <v>4</v>
      </c>
      <c r="H3387" s="19">
        <v>2</v>
      </c>
      <c r="I3387" s="19">
        <v>4</v>
      </c>
      <c r="J3387" s="19">
        <v>2</v>
      </c>
      <c r="K3387" s="20">
        <f>ROUND(1+(SUMPRODUCT(INDEX(CachTinhDiem!$B$8:$E$11,MATCH($B3387,CachTinhDiem!$A$8:$A$11,0),0),$G3387:$J3387)-1)*9/4,1)</f>
        <v>5.5</v>
      </c>
      <c r="L3387" s="20">
        <f>ROUND(1+(INDEX(CachTinhDiem!$B$15:$E$20,MATCH($C3387,CachTinhDiem!$A$15:$A$20,0),MATCH($B3387,CachTinhDiem!$B$14:$E$14,0))-1)*9/4,1)</f>
        <v>10</v>
      </c>
      <c r="M3387" s="19">
        <f t="shared" si="52"/>
        <v>0</v>
      </c>
      <c r="N3387" s="23">
        <f>MAX(0,1-M3387*CachTinhDiem!$B$25)</f>
        <v>1</v>
      </c>
      <c r="O3387" s="20">
        <f>ROUND((CachTinhDiem!$B$23*K3387+CachTinhDiem!$B$24*L3387)*N3387,1)</f>
        <v>6.9</v>
      </c>
      <c r="P3387" s="19" t="s">
        <v>3227</v>
      </c>
    </row>
    <row r="3388" spans="1:16" ht="15" customHeight="1" x14ac:dyDescent="0.35">
      <c r="A3388" s="18" t="s">
        <v>3216</v>
      </c>
      <c r="B3388" s="18" t="s">
        <v>3229</v>
      </c>
      <c r="C3388" s="18" t="s">
        <v>90</v>
      </c>
      <c r="D3388" s="19">
        <v>23</v>
      </c>
      <c r="E3388" s="19">
        <v>40</v>
      </c>
      <c r="F3388" s="19">
        <v>22</v>
      </c>
      <c r="G3388" s="19">
        <v>1</v>
      </c>
      <c r="H3388" s="19">
        <v>3</v>
      </c>
      <c r="I3388" s="19">
        <v>3</v>
      </c>
      <c r="J3388" s="19">
        <v>2</v>
      </c>
      <c r="K3388" s="20">
        <f>ROUND(1+(SUMPRODUCT(INDEX(CachTinhDiem!$B$8:$E$11,MATCH($B3388,CachTinhDiem!$A$8:$A$11,0),0),$G3388:$J3388)-1)*9/4,1)</f>
        <v>4.4000000000000004</v>
      </c>
      <c r="L3388" s="20">
        <f>ROUND(1+(INDEX(CachTinhDiem!$B$15:$E$20,MATCH($C3388,CachTinhDiem!$A$15:$A$20,0),MATCH($B3388,CachTinhDiem!$B$14:$E$14,0))-1)*9/4,1)</f>
        <v>7.8</v>
      </c>
      <c r="M3388" s="19">
        <f t="shared" si="52"/>
        <v>1</v>
      </c>
      <c r="N3388" s="23">
        <f>MAX(0,1-M3388*CachTinhDiem!$B$25)</f>
        <v>0.9</v>
      </c>
      <c r="O3388" s="20">
        <f>ROUND((CachTinhDiem!$B$23*K3388+CachTinhDiem!$B$24*L3388)*N3388,1)</f>
        <v>4.9000000000000004</v>
      </c>
      <c r="P3388" s="19" t="s">
        <v>3225</v>
      </c>
    </row>
    <row r="3389" spans="1:16" ht="15" customHeight="1" x14ac:dyDescent="0.35">
      <c r="A3389" s="18" t="s">
        <v>651</v>
      </c>
      <c r="B3389" s="18" t="s">
        <v>3226</v>
      </c>
      <c r="C3389" s="18" t="s">
        <v>103</v>
      </c>
      <c r="D3389" s="19">
        <v>25</v>
      </c>
      <c r="E3389" s="19">
        <v>40</v>
      </c>
      <c r="F3389" s="19">
        <v>5</v>
      </c>
      <c r="G3389" s="19">
        <v>1</v>
      </c>
      <c r="H3389" s="19">
        <v>5</v>
      </c>
      <c r="I3389" s="19">
        <v>2</v>
      </c>
      <c r="J3389" s="19">
        <v>4</v>
      </c>
      <c r="K3389" s="20">
        <f>ROUND(1+(SUMPRODUCT(INDEX(CachTinhDiem!$B$8:$E$11,MATCH($B3389,CachTinhDiem!$A$8:$A$11,0),0),$G3389:$J3389)-1)*9/4,1)</f>
        <v>6.2</v>
      </c>
      <c r="L3389" s="20">
        <f>ROUND(1+(INDEX(CachTinhDiem!$B$15:$E$20,MATCH($C3389,CachTinhDiem!$A$15:$A$20,0),MATCH($B3389,CachTinhDiem!$B$14:$E$14,0))-1)*9/4,1)</f>
        <v>3.3</v>
      </c>
      <c r="M3389" s="19">
        <f t="shared" si="52"/>
        <v>20</v>
      </c>
      <c r="N3389" s="23">
        <f>MAX(0,1-M3389*CachTinhDiem!$B$25)</f>
        <v>0</v>
      </c>
      <c r="O3389" s="20">
        <f>ROUND((CachTinhDiem!$B$23*K3389+CachTinhDiem!$B$24*L3389)*N3389,1)</f>
        <v>0</v>
      </c>
      <c r="P3389" s="19" t="s">
        <v>3227</v>
      </c>
    </row>
    <row r="3390" spans="1:16" ht="15" customHeight="1" x14ac:dyDescent="0.35">
      <c r="A3390" s="18" t="s">
        <v>3142</v>
      </c>
      <c r="B3390" s="18" t="s">
        <v>3228</v>
      </c>
      <c r="C3390" s="18" t="s">
        <v>150</v>
      </c>
      <c r="D3390" s="19">
        <v>27</v>
      </c>
      <c r="E3390" s="19">
        <v>40</v>
      </c>
      <c r="F3390" s="19">
        <v>8</v>
      </c>
      <c r="G3390" s="19">
        <v>1</v>
      </c>
      <c r="H3390" s="19">
        <v>5</v>
      </c>
      <c r="I3390" s="19">
        <v>3</v>
      </c>
      <c r="J3390" s="19">
        <v>2</v>
      </c>
      <c r="K3390" s="20">
        <f>ROUND(1+(SUMPRODUCT(INDEX(CachTinhDiem!$B$8:$E$11,MATCH($B3390,CachTinhDiem!$A$8:$A$11,0),0),$G3390:$J3390)-1)*9/4,1)</f>
        <v>5.0999999999999996</v>
      </c>
      <c r="L3390" s="20">
        <f>ROUND(1+(INDEX(CachTinhDiem!$B$15:$E$20,MATCH($C3390,CachTinhDiem!$A$15:$A$20,0),MATCH($B3390,CachTinhDiem!$B$14:$E$14,0))-1)*9/4,1)</f>
        <v>5.5</v>
      </c>
      <c r="M3390" s="19">
        <f t="shared" si="52"/>
        <v>19</v>
      </c>
      <c r="N3390" s="23">
        <f>MAX(0,1-M3390*CachTinhDiem!$B$25)</f>
        <v>0</v>
      </c>
      <c r="O3390" s="20">
        <f>ROUND((CachTinhDiem!$B$23*K3390+CachTinhDiem!$B$24*L3390)*N3390,1)</f>
        <v>0</v>
      </c>
      <c r="P3390" s="19" t="s">
        <v>3227</v>
      </c>
    </row>
    <row r="3391" spans="1:16" ht="15" customHeight="1" x14ac:dyDescent="0.35">
      <c r="A3391" s="18" t="s">
        <v>440</v>
      </c>
      <c r="B3391" s="18" t="s">
        <v>3228</v>
      </c>
      <c r="C3391" s="18" t="s">
        <v>115</v>
      </c>
      <c r="D3391" s="19">
        <v>13</v>
      </c>
      <c r="E3391" s="19">
        <v>29</v>
      </c>
      <c r="F3391" s="19">
        <v>14</v>
      </c>
      <c r="G3391" s="19">
        <v>3</v>
      </c>
      <c r="H3391" s="19">
        <v>2</v>
      </c>
      <c r="I3391" s="19">
        <v>3</v>
      </c>
      <c r="J3391" s="19">
        <v>3</v>
      </c>
      <c r="K3391" s="20">
        <f>ROUND(1+(SUMPRODUCT(INDEX(CachTinhDiem!$B$8:$E$11,MATCH($B3391,CachTinhDiem!$A$8:$A$11,0),0),$G3391:$J3391)-1)*9/4,1)</f>
        <v>5.0999999999999996</v>
      </c>
      <c r="L3391" s="20">
        <f>ROUND(1+(INDEX(CachTinhDiem!$B$15:$E$20,MATCH($C3391,CachTinhDiem!$A$15:$A$20,0),MATCH($B3391,CachTinhDiem!$B$14:$E$14,0))-1)*9/4,1)</f>
        <v>5.5</v>
      </c>
      <c r="M3391" s="19">
        <f t="shared" si="52"/>
        <v>0</v>
      </c>
      <c r="N3391" s="23">
        <f>MAX(0,1-M3391*CachTinhDiem!$B$25)</f>
        <v>1</v>
      </c>
      <c r="O3391" s="20">
        <f>ROUND((CachTinhDiem!$B$23*K3391+CachTinhDiem!$B$24*L3391)*N3391,1)</f>
        <v>5.2</v>
      </c>
      <c r="P3391" s="19" t="s">
        <v>3227</v>
      </c>
    </row>
    <row r="3392" spans="1:16" ht="15" customHeight="1" x14ac:dyDescent="0.35">
      <c r="A3392" s="18" t="s">
        <v>998</v>
      </c>
      <c r="B3392" s="18" t="s">
        <v>3228</v>
      </c>
      <c r="C3392" s="18" t="s">
        <v>103</v>
      </c>
      <c r="D3392" s="19">
        <v>24</v>
      </c>
      <c r="E3392" s="19">
        <v>40</v>
      </c>
      <c r="F3392" s="19">
        <v>33</v>
      </c>
      <c r="G3392" s="19">
        <v>1</v>
      </c>
      <c r="H3392" s="19">
        <v>5</v>
      </c>
      <c r="I3392" s="19">
        <v>2</v>
      </c>
      <c r="J3392" s="19">
        <v>3</v>
      </c>
      <c r="K3392" s="20">
        <f>ROUND(1+(SUMPRODUCT(INDEX(CachTinhDiem!$B$8:$E$11,MATCH($B3392,CachTinhDiem!$A$8:$A$11,0),0),$G3392:$J3392)-1)*9/4,1)</f>
        <v>6</v>
      </c>
      <c r="L3392" s="20">
        <f>ROUND(1+(INDEX(CachTinhDiem!$B$15:$E$20,MATCH($C3392,CachTinhDiem!$A$15:$A$20,0),MATCH($B3392,CachTinhDiem!$B$14:$E$14,0))-1)*9/4,1)</f>
        <v>10</v>
      </c>
      <c r="M3392" s="19">
        <f t="shared" si="52"/>
        <v>0</v>
      </c>
      <c r="N3392" s="23">
        <f>MAX(0,1-M3392*CachTinhDiem!$B$25)</f>
        <v>1</v>
      </c>
      <c r="O3392" s="20">
        <f>ROUND((CachTinhDiem!$B$23*K3392+CachTinhDiem!$B$24*L3392)*N3392,1)</f>
        <v>7.2</v>
      </c>
      <c r="P3392" s="19" t="s">
        <v>3227</v>
      </c>
    </row>
    <row r="3393" spans="1:16" ht="15" customHeight="1" x14ac:dyDescent="0.35">
      <c r="A3393" s="18" t="s">
        <v>418</v>
      </c>
      <c r="B3393" s="18" t="s">
        <v>3228</v>
      </c>
      <c r="C3393" s="18" t="s">
        <v>110</v>
      </c>
      <c r="D3393" s="19">
        <v>19</v>
      </c>
      <c r="E3393" s="19">
        <v>35</v>
      </c>
      <c r="F3393" s="19">
        <v>40</v>
      </c>
      <c r="G3393" s="19">
        <v>2</v>
      </c>
      <c r="H3393" s="19">
        <v>5</v>
      </c>
      <c r="I3393" s="19">
        <v>2</v>
      </c>
      <c r="J3393" s="19">
        <v>4</v>
      </c>
      <c r="K3393" s="20">
        <f>ROUND(1+(SUMPRODUCT(INDEX(CachTinhDiem!$B$8:$E$11,MATCH($B3393,CachTinhDiem!$A$8:$A$11,0),0),$G3393:$J3393)-1)*9/4,1)</f>
        <v>7.3</v>
      </c>
      <c r="L3393" s="20">
        <f>ROUND(1+(INDEX(CachTinhDiem!$B$15:$E$20,MATCH($C3393,CachTinhDiem!$A$15:$A$20,0),MATCH($B3393,CachTinhDiem!$B$14:$E$14,0))-1)*9/4,1)</f>
        <v>7.8</v>
      </c>
      <c r="M3393" s="19">
        <f t="shared" si="52"/>
        <v>5</v>
      </c>
      <c r="N3393" s="23">
        <f>MAX(0,1-M3393*CachTinhDiem!$B$25)</f>
        <v>0.5</v>
      </c>
      <c r="O3393" s="20">
        <f>ROUND((CachTinhDiem!$B$23*K3393+CachTinhDiem!$B$24*L3393)*N3393,1)</f>
        <v>3.7</v>
      </c>
      <c r="P3393" s="19" t="s">
        <v>3227</v>
      </c>
    </row>
    <row r="3394" spans="1:16" ht="15" customHeight="1" x14ac:dyDescent="0.35">
      <c r="A3394" s="18" t="s">
        <v>1792</v>
      </c>
      <c r="B3394" s="18" t="s">
        <v>3226</v>
      </c>
      <c r="C3394" s="18" t="s">
        <v>103</v>
      </c>
      <c r="D3394" s="19">
        <v>15</v>
      </c>
      <c r="E3394" s="19">
        <v>34</v>
      </c>
      <c r="F3394" s="19">
        <v>36</v>
      </c>
      <c r="G3394" s="19">
        <v>2</v>
      </c>
      <c r="H3394" s="19">
        <v>4</v>
      </c>
      <c r="I3394" s="19">
        <v>3</v>
      </c>
      <c r="J3394" s="19">
        <v>4</v>
      </c>
      <c r="K3394" s="20">
        <f>ROUND(1+(SUMPRODUCT(INDEX(CachTinhDiem!$B$8:$E$11,MATCH($B3394,CachTinhDiem!$A$8:$A$11,0),0),$G3394:$J3394)-1)*9/4,1)</f>
        <v>6.6</v>
      </c>
      <c r="L3394" s="20">
        <f>ROUND(1+(INDEX(CachTinhDiem!$B$15:$E$20,MATCH($C3394,CachTinhDiem!$A$15:$A$20,0),MATCH($B3394,CachTinhDiem!$B$14:$E$14,0))-1)*9/4,1)</f>
        <v>3.3</v>
      </c>
      <c r="M3394" s="19">
        <f t="shared" ref="M3394:M3457" si="53">MAX(0,$D3394-$F3394,$F3394-$E3394)</f>
        <v>2</v>
      </c>
      <c r="N3394" s="23">
        <f>MAX(0,1-M3394*CachTinhDiem!$B$25)</f>
        <v>0.8</v>
      </c>
      <c r="O3394" s="20">
        <f>ROUND((CachTinhDiem!$B$23*K3394+CachTinhDiem!$B$24*L3394)*N3394,1)</f>
        <v>4.5</v>
      </c>
      <c r="P3394" s="19" t="s">
        <v>3227</v>
      </c>
    </row>
    <row r="3395" spans="1:16" ht="15" customHeight="1" x14ac:dyDescent="0.35">
      <c r="A3395" s="18" t="s">
        <v>2921</v>
      </c>
      <c r="B3395" s="18" t="s">
        <v>3226</v>
      </c>
      <c r="C3395" s="18" t="s">
        <v>90</v>
      </c>
      <c r="D3395" s="19">
        <v>5</v>
      </c>
      <c r="E3395" s="19">
        <v>20</v>
      </c>
      <c r="F3395" s="19">
        <v>11</v>
      </c>
      <c r="G3395" s="19">
        <v>4</v>
      </c>
      <c r="H3395" s="19">
        <v>1</v>
      </c>
      <c r="I3395" s="19">
        <v>3</v>
      </c>
      <c r="J3395" s="19">
        <v>5</v>
      </c>
      <c r="K3395" s="20">
        <f>ROUND(1+(SUMPRODUCT(INDEX(CachTinhDiem!$B$8:$E$11,MATCH($B3395,CachTinhDiem!$A$8:$A$11,0),0),$G3395:$J3395)-1)*9/4,1)</f>
        <v>5.0999999999999996</v>
      </c>
      <c r="L3395" s="20">
        <f>ROUND(1+(INDEX(CachTinhDiem!$B$15:$E$20,MATCH($C3395,CachTinhDiem!$A$15:$A$20,0),MATCH($B3395,CachTinhDiem!$B$14:$E$14,0))-1)*9/4,1)</f>
        <v>7.8</v>
      </c>
      <c r="M3395" s="19">
        <f t="shared" si="53"/>
        <v>0</v>
      </c>
      <c r="N3395" s="23">
        <f>MAX(0,1-M3395*CachTinhDiem!$B$25)</f>
        <v>1</v>
      </c>
      <c r="O3395" s="20">
        <f>ROUND((CachTinhDiem!$B$23*K3395+CachTinhDiem!$B$24*L3395)*N3395,1)</f>
        <v>5.9</v>
      </c>
      <c r="P3395" s="19" t="s">
        <v>3227</v>
      </c>
    </row>
    <row r="3396" spans="1:16" ht="15" customHeight="1" x14ac:dyDescent="0.35">
      <c r="A3396" s="18" t="s">
        <v>2229</v>
      </c>
      <c r="B3396" s="18" t="s">
        <v>3229</v>
      </c>
      <c r="C3396" s="18" t="s">
        <v>150</v>
      </c>
      <c r="D3396" s="19">
        <v>26</v>
      </c>
      <c r="E3396" s="19">
        <v>40</v>
      </c>
      <c r="F3396" s="19">
        <v>5</v>
      </c>
      <c r="G3396" s="19">
        <v>1</v>
      </c>
      <c r="H3396" s="19">
        <v>5</v>
      </c>
      <c r="I3396" s="19">
        <v>2</v>
      </c>
      <c r="J3396" s="19">
        <v>3</v>
      </c>
      <c r="K3396" s="20">
        <f>ROUND(1+(SUMPRODUCT(INDEX(CachTinhDiem!$B$8:$E$11,MATCH($B3396,CachTinhDiem!$A$8:$A$11,0),0),$G3396:$J3396)-1)*9/4,1)</f>
        <v>5.7</v>
      </c>
      <c r="L3396" s="20">
        <f>ROUND(1+(INDEX(CachTinhDiem!$B$15:$E$20,MATCH($C3396,CachTinhDiem!$A$15:$A$20,0),MATCH($B3396,CachTinhDiem!$B$14:$E$14,0))-1)*9/4,1)</f>
        <v>7.8</v>
      </c>
      <c r="M3396" s="19">
        <f t="shared" si="53"/>
        <v>21</v>
      </c>
      <c r="N3396" s="23">
        <f>MAX(0,1-M3396*CachTinhDiem!$B$25)</f>
        <v>0</v>
      </c>
      <c r="O3396" s="20">
        <f>ROUND((CachTinhDiem!$B$23*K3396+CachTinhDiem!$B$24*L3396)*N3396,1)</f>
        <v>0</v>
      </c>
      <c r="P3396" s="19" t="s">
        <v>3227</v>
      </c>
    </row>
    <row r="3397" spans="1:16" ht="15" customHeight="1" x14ac:dyDescent="0.35">
      <c r="A3397" s="18" t="s">
        <v>3012</v>
      </c>
      <c r="B3397" s="18" t="s">
        <v>3229</v>
      </c>
      <c r="C3397" s="18" t="s">
        <v>110</v>
      </c>
      <c r="D3397" s="19">
        <v>17</v>
      </c>
      <c r="E3397" s="19">
        <v>39</v>
      </c>
      <c r="F3397" s="19">
        <v>24</v>
      </c>
      <c r="G3397" s="19">
        <v>2</v>
      </c>
      <c r="H3397" s="19">
        <v>3</v>
      </c>
      <c r="I3397" s="19">
        <v>4</v>
      </c>
      <c r="J3397" s="19">
        <v>3</v>
      </c>
      <c r="K3397" s="20">
        <f>ROUND(1+(SUMPRODUCT(INDEX(CachTinhDiem!$B$8:$E$11,MATCH($B3397,CachTinhDiem!$A$8:$A$11,0),0),$G3397:$J3397)-1)*9/4,1)</f>
        <v>6</v>
      </c>
      <c r="L3397" s="20">
        <f>ROUND(1+(INDEX(CachTinhDiem!$B$15:$E$20,MATCH($C3397,CachTinhDiem!$A$15:$A$20,0),MATCH($B3397,CachTinhDiem!$B$14:$E$14,0))-1)*9/4,1)</f>
        <v>7.8</v>
      </c>
      <c r="M3397" s="19">
        <f t="shared" si="53"/>
        <v>0</v>
      </c>
      <c r="N3397" s="23">
        <f>MAX(0,1-M3397*CachTinhDiem!$B$25)</f>
        <v>1</v>
      </c>
      <c r="O3397" s="20">
        <f>ROUND((CachTinhDiem!$B$23*K3397+CachTinhDiem!$B$24*L3397)*N3397,1)</f>
        <v>6.5</v>
      </c>
      <c r="P3397" s="19" t="s">
        <v>3227</v>
      </c>
    </row>
    <row r="3398" spans="1:16" ht="15" customHeight="1" x14ac:dyDescent="0.35">
      <c r="A3398" s="18" t="s">
        <v>1505</v>
      </c>
      <c r="B3398" s="18" t="s">
        <v>3228</v>
      </c>
      <c r="C3398" s="18" t="s">
        <v>138</v>
      </c>
      <c r="D3398" s="19">
        <v>5</v>
      </c>
      <c r="E3398" s="19">
        <v>13</v>
      </c>
      <c r="F3398" s="19">
        <v>32</v>
      </c>
      <c r="G3398" s="19">
        <v>4</v>
      </c>
      <c r="H3398" s="19">
        <v>1</v>
      </c>
      <c r="I3398" s="19">
        <v>3</v>
      </c>
      <c r="J3398" s="19">
        <v>3</v>
      </c>
      <c r="K3398" s="20">
        <f>ROUND(1+(SUMPRODUCT(INDEX(CachTinhDiem!$B$8:$E$11,MATCH($B3398,CachTinhDiem!$A$8:$A$11,0),0),$G3398:$J3398)-1)*9/4,1)</f>
        <v>4.5999999999999996</v>
      </c>
      <c r="L3398" s="20">
        <f>ROUND(1+(INDEX(CachTinhDiem!$B$15:$E$20,MATCH($C3398,CachTinhDiem!$A$15:$A$20,0),MATCH($B3398,CachTinhDiem!$B$14:$E$14,0))-1)*9/4,1)</f>
        <v>1</v>
      </c>
      <c r="M3398" s="19">
        <f t="shared" si="53"/>
        <v>19</v>
      </c>
      <c r="N3398" s="23">
        <f>MAX(0,1-M3398*CachTinhDiem!$B$25)</f>
        <v>0</v>
      </c>
      <c r="O3398" s="20">
        <f>ROUND((CachTinhDiem!$B$23*K3398+CachTinhDiem!$B$24*L3398)*N3398,1)</f>
        <v>0</v>
      </c>
      <c r="P3398" s="19" t="s">
        <v>3225</v>
      </c>
    </row>
    <row r="3399" spans="1:16" ht="15" customHeight="1" x14ac:dyDescent="0.35">
      <c r="A3399" s="18" t="s">
        <v>1286</v>
      </c>
      <c r="B3399" s="18" t="s">
        <v>3229</v>
      </c>
      <c r="C3399" s="18" t="s">
        <v>150</v>
      </c>
      <c r="D3399" s="19">
        <v>5</v>
      </c>
      <c r="E3399" s="19">
        <v>18</v>
      </c>
      <c r="F3399" s="19">
        <v>35</v>
      </c>
      <c r="G3399" s="19">
        <v>4</v>
      </c>
      <c r="H3399" s="19">
        <v>1</v>
      </c>
      <c r="I3399" s="19">
        <v>3</v>
      </c>
      <c r="J3399" s="19">
        <v>3</v>
      </c>
      <c r="K3399" s="20">
        <f>ROUND(1+(SUMPRODUCT(INDEX(CachTinhDiem!$B$8:$E$11,MATCH($B3399,CachTinhDiem!$A$8:$A$11,0),0),$G3399:$J3399)-1)*9/4,1)</f>
        <v>4.4000000000000004</v>
      </c>
      <c r="L3399" s="20">
        <f>ROUND(1+(INDEX(CachTinhDiem!$B$15:$E$20,MATCH($C3399,CachTinhDiem!$A$15:$A$20,0),MATCH($B3399,CachTinhDiem!$B$14:$E$14,0))-1)*9/4,1)</f>
        <v>7.8</v>
      </c>
      <c r="M3399" s="19">
        <f t="shared" si="53"/>
        <v>17</v>
      </c>
      <c r="N3399" s="23">
        <f>MAX(0,1-M3399*CachTinhDiem!$B$25)</f>
        <v>0</v>
      </c>
      <c r="O3399" s="20">
        <f>ROUND((CachTinhDiem!$B$23*K3399+CachTinhDiem!$B$24*L3399)*N3399,1)</f>
        <v>0</v>
      </c>
      <c r="P3399" s="19" t="s">
        <v>3227</v>
      </c>
    </row>
    <row r="3400" spans="1:16" ht="15" customHeight="1" x14ac:dyDescent="0.35">
      <c r="A3400" s="18" t="s">
        <v>776</v>
      </c>
      <c r="B3400" s="18" t="s">
        <v>3228</v>
      </c>
      <c r="C3400" s="18" t="s">
        <v>110</v>
      </c>
      <c r="D3400" s="19">
        <v>17</v>
      </c>
      <c r="E3400" s="19">
        <v>31</v>
      </c>
      <c r="F3400" s="19">
        <v>39</v>
      </c>
      <c r="G3400" s="19">
        <v>2</v>
      </c>
      <c r="H3400" s="19">
        <v>5</v>
      </c>
      <c r="I3400" s="19">
        <v>3</v>
      </c>
      <c r="J3400" s="19">
        <v>3</v>
      </c>
      <c r="K3400" s="20">
        <f>ROUND(1+(SUMPRODUCT(INDEX(CachTinhDiem!$B$8:$E$11,MATCH($B3400,CachTinhDiem!$A$8:$A$11,0),0),$G3400:$J3400)-1)*9/4,1)</f>
        <v>6.4</v>
      </c>
      <c r="L3400" s="20">
        <f>ROUND(1+(INDEX(CachTinhDiem!$B$15:$E$20,MATCH($C3400,CachTinhDiem!$A$15:$A$20,0),MATCH($B3400,CachTinhDiem!$B$14:$E$14,0))-1)*9/4,1)</f>
        <v>7.8</v>
      </c>
      <c r="M3400" s="19">
        <f t="shared" si="53"/>
        <v>8</v>
      </c>
      <c r="N3400" s="23">
        <f>MAX(0,1-M3400*CachTinhDiem!$B$25)</f>
        <v>0.19999999999999996</v>
      </c>
      <c r="O3400" s="20">
        <f>ROUND((CachTinhDiem!$B$23*K3400+CachTinhDiem!$B$24*L3400)*N3400,1)</f>
        <v>1.4</v>
      </c>
      <c r="P3400" s="19" t="s">
        <v>3225</v>
      </c>
    </row>
    <row r="3401" spans="1:16" ht="15" customHeight="1" x14ac:dyDescent="0.35">
      <c r="A3401" s="18" t="s">
        <v>279</v>
      </c>
      <c r="B3401" s="18" t="s">
        <v>3226</v>
      </c>
      <c r="C3401" s="18" t="s">
        <v>115</v>
      </c>
      <c r="D3401" s="19">
        <v>6</v>
      </c>
      <c r="E3401" s="19">
        <v>19</v>
      </c>
      <c r="F3401" s="19">
        <v>38</v>
      </c>
      <c r="G3401" s="19">
        <v>4</v>
      </c>
      <c r="H3401" s="19">
        <v>2</v>
      </c>
      <c r="I3401" s="19">
        <v>2</v>
      </c>
      <c r="J3401" s="19">
        <v>4</v>
      </c>
      <c r="K3401" s="20">
        <f>ROUND(1+(SUMPRODUCT(INDEX(CachTinhDiem!$B$8:$E$11,MATCH($B3401,CachTinhDiem!$A$8:$A$11,0),0),$G3401:$J3401)-1)*9/4,1)</f>
        <v>4.2</v>
      </c>
      <c r="L3401" s="20">
        <f>ROUND(1+(INDEX(CachTinhDiem!$B$15:$E$20,MATCH($C3401,CachTinhDiem!$A$15:$A$20,0),MATCH($B3401,CachTinhDiem!$B$14:$E$14,0))-1)*9/4,1)</f>
        <v>10</v>
      </c>
      <c r="M3401" s="19">
        <f t="shared" si="53"/>
        <v>19</v>
      </c>
      <c r="N3401" s="23">
        <f>MAX(0,1-M3401*CachTinhDiem!$B$25)</f>
        <v>0</v>
      </c>
      <c r="O3401" s="20">
        <f>ROUND((CachTinhDiem!$B$23*K3401+CachTinhDiem!$B$24*L3401)*N3401,1)</f>
        <v>0</v>
      </c>
      <c r="P3401" s="19" t="s">
        <v>3227</v>
      </c>
    </row>
    <row r="3402" spans="1:16" ht="15" customHeight="1" x14ac:dyDescent="0.35">
      <c r="A3402" s="18" t="s">
        <v>1741</v>
      </c>
      <c r="B3402" s="18" t="s">
        <v>3226</v>
      </c>
      <c r="C3402" s="18" t="s">
        <v>138</v>
      </c>
      <c r="D3402" s="19">
        <v>5</v>
      </c>
      <c r="E3402" s="19">
        <v>10</v>
      </c>
      <c r="F3402" s="19">
        <v>29</v>
      </c>
      <c r="G3402" s="19">
        <v>4</v>
      </c>
      <c r="H3402" s="19">
        <v>2</v>
      </c>
      <c r="I3402" s="19">
        <v>3</v>
      </c>
      <c r="J3402" s="19">
        <v>2</v>
      </c>
      <c r="K3402" s="20">
        <f>ROUND(1+(SUMPRODUCT(INDEX(CachTinhDiem!$B$8:$E$11,MATCH($B3402,CachTinhDiem!$A$8:$A$11,0),0),$G3402:$J3402)-1)*9/4,1)</f>
        <v>4.4000000000000004</v>
      </c>
      <c r="L3402" s="20">
        <f>ROUND(1+(INDEX(CachTinhDiem!$B$15:$E$20,MATCH($C3402,CachTinhDiem!$A$15:$A$20,0),MATCH($B3402,CachTinhDiem!$B$14:$E$14,0))-1)*9/4,1)</f>
        <v>7.8</v>
      </c>
      <c r="M3402" s="19">
        <f t="shared" si="53"/>
        <v>19</v>
      </c>
      <c r="N3402" s="23">
        <f>MAX(0,1-M3402*CachTinhDiem!$B$25)</f>
        <v>0</v>
      </c>
      <c r="O3402" s="20">
        <f>ROUND((CachTinhDiem!$B$23*K3402+CachTinhDiem!$B$24*L3402)*N3402,1)</f>
        <v>0</v>
      </c>
      <c r="P3402" s="19" t="s">
        <v>3227</v>
      </c>
    </row>
    <row r="3403" spans="1:16" ht="15" customHeight="1" x14ac:dyDescent="0.35">
      <c r="A3403" s="18" t="s">
        <v>2470</v>
      </c>
      <c r="B3403" s="18" t="s">
        <v>3228</v>
      </c>
      <c r="C3403" s="18" t="s">
        <v>115</v>
      </c>
      <c r="D3403" s="19">
        <v>19</v>
      </c>
      <c r="E3403" s="19">
        <v>36</v>
      </c>
      <c r="F3403" s="19">
        <v>16</v>
      </c>
      <c r="G3403" s="19">
        <v>2</v>
      </c>
      <c r="H3403" s="19">
        <v>4</v>
      </c>
      <c r="I3403" s="19">
        <v>3</v>
      </c>
      <c r="J3403" s="19">
        <v>4</v>
      </c>
      <c r="K3403" s="20">
        <f>ROUND(1+(SUMPRODUCT(INDEX(CachTinhDiem!$B$8:$E$11,MATCH($B3403,CachTinhDiem!$A$8:$A$11,0),0),$G3403:$J3403)-1)*9/4,1)</f>
        <v>7.3</v>
      </c>
      <c r="L3403" s="20">
        <f>ROUND(1+(INDEX(CachTinhDiem!$B$15:$E$20,MATCH($C3403,CachTinhDiem!$A$15:$A$20,0),MATCH($B3403,CachTinhDiem!$B$14:$E$14,0))-1)*9/4,1)</f>
        <v>5.5</v>
      </c>
      <c r="M3403" s="19">
        <f t="shared" si="53"/>
        <v>3</v>
      </c>
      <c r="N3403" s="23">
        <f>MAX(0,1-M3403*CachTinhDiem!$B$25)</f>
        <v>0.7</v>
      </c>
      <c r="O3403" s="20">
        <f>ROUND((CachTinhDiem!$B$23*K3403+CachTinhDiem!$B$24*L3403)*N3403,1)</f>
        <v>4.7</v>
      </c>
      <c r="P3403" s="19" t="s">
        <v>3225</v>
      </c>
    </row>
    <row r="3404" spans="1:16" ht="15" customHeight="1" x14ac:dyDescent="0.35">
      <c r="A3404" s="18" t="s">
        <v>1010</v>
      </c>
      <c r="B3404" s="18" t="s">
        <v>3224</v>
      </c>
      <c r="C3404" s="18" t="s">
        <v>103</v>
      </c>
      <c r="D3404" s="19">
        <v>23</v>
      </c>
      <c r="E3404" s="19">
        <v>38</v>
      </c>
      <c r="F3404" s="19">
        <v>29</v>
      </c>
      <c r="G3404" s="19">
        <v>1</v>
      </c>
      <c r="H3404" s="19">
        <v>5</v>
      </c>
      <c r="I3404" s="19">
        <v>3</v>
      </c>
      <c r="J3404" s="19">
        <v>3</v>
      </c>
      <c r="K3404" s="20">
        <f>ROUND(1+(SUMPRODUCT(INDEX(CachTinhDiem!$B$8:$E$11,MATCH($B3404,CachTinhDiem!$A$8:$A$11,0),0),$G3404:$J3404)-1)*9/4,1)</f>
        <v>5.5</v>
      </c>
      <c r="L3404" s="20">
        <f>ROUND(1+(INDEX(CachTinhDiem!$B$15:$E$20,MATCH($C3404,CachTinhDiem!$A$15:$A$20,0),MATCH($B3404,CachTinhDiem!$B$14:$E$14,0))-1)*9/4,1)</f>
        <v>3.3</v>
      </c>
      <c r="M3404" s="19">
        <f t="shared" si="53"/>
        <v>0</v>
      </c>
      <c r="N3404" s="23">
        <f>MAX(0,1-M3404*CachTinhDiem!$B$25)</f>
        <v>1</v>
      </c>
      <c r="O3404" s="20">
        <f>ROUND((CachTinhDiem!$B$23*K3404+CachTinhDiem!$B$24*L3404)*N3404,1)</f>
        <v>4.8</v>
      </c>
      <c r="P3404" s="19" t="s">
        <v>3225</v>
      </c>
    </row>
    <row r="3405" spans="1:16" ht="15" customHeight="1" x14ac:dyDescent="0.35">
      <c r="A3405" s="18" t="s">
        <v>1719</v>
      </c>
      <c r="B3405" s="18" t="s">
        <v>3229</v>
      </c>
      <c r="C3405" s="18" t="s">
        <v>90</v>
      </c>
      <c r="D3405" s="19">
        <v>9</v>
      </c>
      <c r="E3405" s="19">
        <v>33</v>
      </c>
      <c r="F3405" s="19">
        <v>36</v>
      </c>
      <c r="G3405" s="19">
        <v>3</v>
      </c>
      <c r="H3405" s="19">
        <v>2</v>
      </c>
      <c r="I3405" s="19">
        <v>3</v>
      </c>
      <c r="J3405" s="19">
        <v>4</v>
      </c>
      <c r="K3405" s="20">
        <f>ROUND(1+(SUMPRODUCT(INDEX(CachTinhDiem!$B$8:$E$11,MATCH($B3405,CachTinhDiem!$A$8:$A$11,0),0),$G3405:$J3405)-1)*9/4,1)</f>
        <v>5.5</v>
      </c>
      <c r="L3405" s="20">
        <f>ROUND(1+(INDEX(CachTinhDiem!$B$15:$E$20,MATCH($C3405,CachTinhDiem!$A$15:$A$20,0),MATCH($B3405,CachTinhDiem!$B$14:$E$14,0))-1)*9/4,1)</f>
        <v>7.8</v>
      </c>
      <c r="M3405" s="19">
        <f t="shared" si="53"/>
        <v>3</v>
      </c>
      <c r="N3405" s="23">
        <f>MAX(0,1-M3405*CachTinhDiem!$B$25)</f>
        <v>0.7</v>
      </c>
      <c r="O3405" s="20">
        <f>ROUND((CachTinhDiem!$B$23*K3405+CachTinhDiem!$B$24*L3405)*N3405,1)</f>
        <v>4.3</v>
      </c>
      <c r="P3405" s="19" t="s">
        <v>3227</v>
      </c>
    </row>
    <row r="3406" spans="1:16" ht="15" customHeight="1" x14ac:dyDescent="0.35">
      <c r="A3406" s="18" t="s">
        <v>1850</v>
      </c>
      <c r="B3406" s="18" t="s">
        <v>3224</v>
      </c>
      <c r="C3406" s="18" t="s">
        <v>103</v>
      </c>
      <c r="D3406" s="19">
        <v>13</v>
      </c>
      <c r="E3406" s="19">
        <v>33</v>
      </c>
      <c r="F3406" s="19">
        <v>29</v>
      </c>
      <c r="G3406" s="19">
        <v>3</v>
      </c>
      <c r="H3406" s="19">
        <v>3</v>
      </c>
      <c r="I3406" s="19">
        <v>4</v>
      </c>
      <c r="J3406" s="19">
        <v>5</v>
      </c>
      <c r="K3406" s="20">
        <f>ROUND(1+(SUMPRODUCT(INDEX(CachTinhDiem!$B$8:$E$11,MATCH($B3406,CachTinhDiem!$A$8:$A$11,0),0),$G3406:$J3406)-1)*9/4,1)</f>
        <v>7.1</v>
      </c>
      <c r="L3406" s="20">
        <f>ROUND(1+(INDEX(CachTinhDiem!$B$15:$E$20,MATCH($C3406,CachTinhDiem!$A$15:$A$20,0),MATCH($B3406,CachTinhDiem!$B$14:$E$14,0))-1)*9/4,1)</f>
        <v>3.3</v>
      </c>
      <c r="M3406" s="19">
        <f t="shared" si="53"/>
        <v>0</v>
      </c>
      <c r="N3406" s="23">
        <f>MAX(0,1-M3406*CachTinhDiem!$B$25)</f>
        <v>1</v>
      </c>
      <c r="O3406" s="20">
        <f>ROUND((CachTinhDiem!$B$23*K3406+CachTinhDiem!$B$24*L3406)*N3406,1)</f>
        <v>6</v>
      </c>
      <c r="P3406" s="19" t="s">
        <v>3227</v>
      </c>
    </row>
    <row r="3407" spans="1:16" ht="15" customHeight="1" x14ac:dyDescent="0.35">
      <c r="A3407" s="18" t="s">
        <v>1337</v>
      </c>
      <c r="B3407" s="18" t="s">
        <v>3228</v>
      </c>
      <c r="C3407" s="18" t="s">
        <v>115</v>
      </c>
      <c r="D3407" s="19">
        <v>5</v>
      </c>
      <c r="E3407" s="19">
        <v>13</v>
      </c>
      <c r="F3407" s="19">
        <v>28</v>
      </c>
      <c r="G3407" s="19">
        <v>4</v>
      </c>
      <c r="H3407" s="19">
        <v>1</v>
      </c>
      <c r="I3407" s="19">
        <v>3</v>
      </c>
      <c r="J3407" s="19">
        <v>3</v>
      </c>
      <c r="K3407" s="20">
        <f>ROUND(1+(SUMPRODUCT(INDEX(CachTinhDiem!$B$8:$E$11,MATCH($B3407,CachTinhDiem!$A$8:$A$11,0),0),$G3407:$J3407)-1)*9/4,1)</f>
        <v>4.5999999999999996</v>
      </c>
      <c r="L3407" s="20">
        <f>ROUND(1+(INDEX(CachTinhDiem!$B$15:$E$20,MATCH($C3407,CachTinhDiem!$A$15:$A$20,0),MATCH($B3407,CachTinhDiem!$B$14:$E$14,0))-1)*9/4,1)</f>
        <v>5.5</v>
      </c>
      <c r="M3407" s="19">
        <f t="shared" si="53"/>
        <v>15</v>
      </c>
      <c r="N3407" s="23">
        <f>MAX(0,1-M3407*CachTinhDiem!$B$25)</f>
        <v>0</v>
      </c>
      <c r="O3407" s="20">
        <f>ROUND((CachTinhDiem!$B$23*K3407+CachTinhDiem!$B$24*L3407)*N3407,1)</f>
        <v>0</v>
      </c>
      <c r="P3407" s="19" t="s">
        <v>3227</v>
      </c>
    </row>
    <row r="3408" spans="1:16" ht="15" customHeight="1" x14ac:dyDescent="0.35">
      <c r="A3408" s="18" t="s">
        <v>303</v>
      </c>
      <c r="B3408" s="18" t="s">
        <v>3228</v>
      </c>
      <c r="C3408" s="18" t="s">
        <v>115</v>
      </c>
      <c r="D3408" s="19">
        <v>17</v>
      </c>
      <c r="E3408" s="19">
        <v>33</v>
      </c>
      <c r="F3408" s="19">
        <v>28</v>
      </c>
      <c r="G3408" s="19">
        <v>2</v>
      </c>
      <c r="H3408" s="19">
        <v>4</v>
      </c>
      <c r="I3408" s="19">
        <v>3</v>
      </c>
      <c r="J3408" s="19">
        <v>4</v>
      </c>
      <c r="K3408" s="20">
        <f>ROUND(1+(SUMPRODUCT(INDEX(CachTinhDiem!$B$8:$E$11,MATCH($B3408,CachTinhDiem!$A$8:$A$11,0),0),$G3408:$J3408)-1)*9/4,1)</f>
        <v>7.3</v>
      </c>
      <c r="L3408" s="20">
        <f>ROUND(1+(INDEX(CachTinhDiem!$B$15:$E$20,MATCH($C3408,CachTinhDiem!$A$15:$A$20,0),MATCH($B3408,CachTinhDiem!$B$14:$E$14,0))-1)*9/4,1)</f>
        <v>5.5</v>
      </c>
      <c r="M3408" s="19">
        <f t="shared" si="53"/>
        <v>0</v>
      </c>
      <c r="N3408" s="23">
        <f>MAX(0,1-M3408*CachTinhDiem!$B$25)</f>
        <v>1</v>
      </c>
      <c r="O3408" s="20">
        <f>ROUND((CachTinhDiem!$B$23*K3408+CachTinhDiem!$B$24*L3408)*N3408,1)</f>
        <v>6.8</v>
      </c>
      <c r="P3408" s="19" t="s">
        <v>3227</v>
      </c>
    </row>
    <row r="3409" spans="1:16" ht="15" customHeight="1" x14ac:dyDescent="0.35">
      <c r="A3409" s="18" t="s">
        <v>710</v>
      </c>
      <c r="B3409" s="18" t="s">
        <v>3228</v>
      </c>
      <c r="C3409" s="18" t="s">
        <v>115</v>
      </c>
      <c r="D3409" s="19">
        <v>8</v>
      </c>
      <c r="E3409" s="19">
        <v>22</v>
      </c>
      <c r="F3409" s="19">
        <v>30</v>
      </c>
      <c r="G3409" s="19">
        <v>4</v>
      </c>
      <c r="H3409" s="19">
        <v>2</v>
      </c>
      <c r="I3409" s="19">
        <v>3</v>
      </c>
      <c r="J3409" s="19">
        <v>2</v>
      </c>
      <c r="K3409" s="20">
        <f>ROUND(1+(SUMPRODUCT(INDEX(CachTinhDiem!$B$8:$E$11,MATCH($B3409,CachTinhDiem!$A$8:$A$11,0),0),$G3409:$J3409)-1)*9/4,1)</f>
        <v>3.7</v>
      </c>
      <c r="L3409" s="20">
        <f>ROUND(1+(INDEX(CachTinhDiem!$B$15:$E$20,MATCH($C3409,CachTinhDiem!$A$15:$A$20,0),MATCH($B3409,CachTinhDiem!$B$14:$E$14,0))-1)*9/4,1)</f>
        <v>5.5</v>
      </c>
      <c r="M3409" s="19">
        <f t="shared" si="53"/>
        <v>8</v>
      </c>
      <c r="N3409" s="23">
        <f>MAX(0,1-M3409*CachTinhDiem!$B$25)</f>
        <v>0.19999999999999996</v>
      </c>
      <c r="O3409" s="20">
        <f>ROUND((CachTinhDiem!$B$23*K3409+CachTinhDiem!$B$24*L3409)*N3409,1)</f>
        <v>0.8</v>
      </c>
      <c r="P3409" s="19" t="s">
        <v>3227</v>
      </c>
    </row>
    <row r="3410" spans="1:16" ht="15" customHeight="1" x14ac:dyDescent="0.35">
      <c r="A3410" s="18" t="s">
        <v>1375</v>
      </c>
      <c r="B3410" s="18" t="s">
        <v>3226</v>
      </c>
      <c r="C3410" s="18" t="s">
        <v>115</v>
      </c>
      <c r="D3410" s="19">
        <v>13</v>
      </c>
      <c r="E3410" s="19">
        <v>30</v>
      </c>
      <c r="F3410" s="19">
        <v>10</v>
      </c>
      <c r="G3410" s="19">
        <v>2</v>
      </c>
      <c r="H3410" s="19">
        <v>3</v>
      </c>
      <c r="I3410" s="19">
        <v>5</v>
      </c>
      <c r="J3410" s="19">
        <v>3</v>
      </c>
      <c r="K3410" s="20">
        <f>ROUND(1+(SUMPRODUCT(INDEX(CachTinhDiem!$B$8:$E$11,MATCH($B3410,CachTinhDiem!$A$8:$A$11,0),0),$G3410:$J3410)-1)*9/4,1)</f>
        <v>7.8</v>
      </c>
      <c r="L3410" s="20">
        <f>ROUND(1+(INDEX(CachTinhDiem!$B$15:$E$20,MATCH($C3410,CachTinhDiem!$A$15:$A$20,0),MATCH($B3410,CachTinhDiem!$B$14:$E$14,0))-1)*9/4,1)</f>
        <v>10</v>
      </c>
      <c r="M3410" s="19">
        <f t="shared" si="53"/>
        <v>3</v>
      </c>
      <c r="N3410" s="23">
        <f>MAX(0,1-M3410*CachTinhDiem!$B$25)</f>
        <v>0.7</v>
      </c>
      <c r="O3410" s="20">
        <f>ROUND((CachTinhDiem!$B$23*K3410+CachTinhDiem!$B$24*L3410)*N3410,1)</f>
        <v>5.9</v>
      </c>
      <c r="P3410" s="19" t="s">
        <v>3227</v>
      </c>
    </row>
    <row r="3411" spans="1:16" ht="15" customHeight="1" x14ac:dyDescent="0.35">
      <c r="A3411" s="18" t="s">
        <v>2652</v>
      </c>
      <c r="B3411" s="18" t="s">
        <v>3229</v>
      </c>
      <c r="C3411" s="18" t="s">
        <v>115</v>
      </c>
      <c r="D3411" s="19">
        <v>5</v>
      </c>
      <c r="E3411" s="19">
        <v>29</v>
      </c>
      <c r="F3411" s="19">
        <v>7</v>
      </c>
      <c r="G3411" s="19">
        <v>4</v>
      </c>
      <c r="H3411" s="19">
        <v>2</v>
      </c>
      <c r="I3411" s="19">
        <v>5</v>
      </c>
      <c r="J3411" s="19">
        <v>2</v>
      </c>
      <c r="K3411" s="20">
        <f>ROUND(1+(SUMPRODUCT(INDEX(CachTinhDiem!$B$8:$E$11,MATCH($B3411,CachTinhDiem!$A$8:$A$11,0),0),$G3411:$J3411)-1)*9/4,1)</f>
        <v>5.7</v>
      </c>
      <c r="L3411" s="20">
        <f>ROUND(1+(INDEX(CachTinhDiem!$B$15:$E$20,MATCH($C3411,CachTinhDiem!$A$15:$A$20,0),MATCH($B3411,CachTinhDiem!$B$14:$E$14,0))-1)*9/4,1)</f>
        <v>10</v>
      </c>
      <c r="M3411" s="19">
        <f t="shared" si="53"/>
        <v>0</v>
      </c>
      <c r="N3411" s="23">
        <f>MAX(0,1-M3411*CachTinhDiem!$B$25)</f>
        <v>1</v>
      </c>
      <c r="O3411" s="20">
        <f>ROUND((CachTinhDiem!$B$23*K3411+CachTinhDiem!$B$24*L3411)*N3411,1)</f>
        <v>7</v>
      </c>
      <c r="P3411" s="19" t="s">
        <v>3227</v>
      </c>
    </row>
    <row r="3412" spans="1:16" ht="15" customHeight="1" x14ac:dyDescent="0.35">
      <c r="A3412" s="18" t="s">
        <v>2522</v>
      </c>
      <c r="B3412" s="18" t="s">
        <v>3228</v>
      </c>
      <c r="C3412" s="18" t="s">
        <v>138</v>
      </c>
      <c r="D3412" s="19">
        <v>5</v>
      </c>
      <c r="E3412" s="19">
        <v>30</v>
      </c>
      <c r="F3412" s="19">
        <v>17</v>
      </c>
      <c r="G3412" s="19">
        <v>4</v>
      </c>
      <c r="H3412" s="19">
        <v>1</v>
      </c>
      <c r="I3412" s="19">
        <v>5</v>
      </c>
      <c r="J3412" s="19">
        <v>3</v>
      </c>
      <c r="K3412" s="20">
        <f>ROUND(1+(SUMPRODUCT(INDEX(CachTinhDiem!$B$8:$E$11,MATCH($B3412,CachTinhDiem!$A$8:$A$11,0),0),$G3412:$J3412)-1)*9/4,1)</f>
        <v>5.5</v>
      </c>
      <c r="L3412" s="20">
        <f>ROUND(1+(INDEX(CachTinhDiem!$B$15:$E$20,MATCH($C3412,CachTinhDiem!$A$15:$A$20,0),MATCH($B3412,CachTinhDiem!$B$14:$E$14,0))-1)*9/4,1)</f>
        <v>1</v>
      </c>
      <c r="M3412" s="19">
        <f t="shared" si="53"/>
        <v>0</v>
      </c>
      <c r="N3412" s="23">
        <f>MAX(0,1-M3412*CachTinhDiem!$B$25)</f>
        <v>1</v>
      </c>
      <c r="O3412" s="20">
        <f>ROUND((CachTinhDiem!$B$23*K3412+CachTinhDiem!$B$24*L3412)*N3412,1)</f>
        <v>4.2</v>
      </c>
      <c r="P3412" s="19" t="s">
        <v>3227</v>
      </c>
    </row>
    <row r="3413" spans="1:16" ht="15" customHeight="1" x14ac:dyDescent="0.35">
      <c r="A3413" s="18" t="s">
        <v>625</v>
      </c>
      <c r="B3413" s="18" t="s">
        <v>3228</v>
      </c>
      <c r="C3413" s="18" t="s">
        <v>150</v>
      </c>
      <c r="D3413" s="19">
        <v>5</v>
      </c>
      <c r="E3413" s="19">
        <v>16</v>
      </c>
      <c r="F3413" s="19">
        <v>10</v>
      </c>
      <c r="G3413" s="19">
        <v>4</v>
      </c>
      <c r="H3413" s="19">
        <v>1</v>
      </c>
      <c r="I3413" s="19">
        <v>2</v>
      </c>
      <c r="J3413" s="19">
        <v>3</v>
      </c>
      <c r="K3413" s="20">
        <f>ROUND(1+(SUMPRODUCT(INDEX(CachTinhDiem!$B$8:$E$11,MATCH($B3413,CachTinhDiem!$A$8:$A$11,0),0),$G3413:$J3413)-1)*9/4,1)</f>
        <v>4.2</v>
      </c>
      <c r="L3413" s="20">
        <f>ROUND(1+(INDEX(CachTinhDiem!$B$15:$E$20,MATCH($C3413,CachTinhDiem!$A$15:$A$20,0),MATCH($B3413,CachTinhDiem!$B$14:$E$14,0))-1)*9/4,1)</f>
        <v>5.5</v>
      </c>
      <c r="M3413" s="19">
        <f t="shared" si="53"/>
        <v>0</v>
      </c>
      <c r="N3413" s="23">
        <f>MAX(0,1-M3413*CachTinhDiem!$B$25)</f>
        <v>1</v>
      </c>
      <c r="O3413" s="20">
        <f>ROUND((CachTinhDiem!$B$23*K3413+CachTinhDiem!$B$24*L3413)*N3413,1)</f>
        <v>4.5999999999999996</v>
      </c>
      <c r="P3413" s="19" t="s">
        <v>3225</v>
      </c>
    </row>
    <row r="3414" spans="1:16" ht="15" customHeight="1" x14ac:dyDescent="0.35">
      <c r="A3414" s="18" t="s">
        <v>2504</v>
      </c>
      <c r="B3414" s="18" t="s">
        <v>3226</v>
      </c>
      <c r="C3414" s="18" t="s">
        <v>103</v>
      </c>
      <c r="D3414" s="19">
        <v>19</v>
      </c>
      <c r="E3414" s="19">
        <v>37</v>
      </c>
      <c r="F3414" s="19">
        <v>40</v>
      </c>
      <c r="G3414" s="19">
        <v>2</v>
      </c>
      <c r="H3414" s="19">
        <v>5</v>
      </c>
      <c r="I3414" s="19">
        <v>4</v>
      </c>
      <c r="J3414" s="19">
        <v>3</v>
      </c>
      <c r="K3414" s="20">
        <f>ROUND(1+(SUMPRODUCT(INDEX(CachTinhDiem!$B$8:$E$11,MATCH($B3414,CachTinhDiem!$A$8:$A$11,0),0),$G3414:$J3414)-1)*9/4,1)</f>
        <v>8</v>
      </c>
      <c r="L3414" s="20">
        <f>ROUND(1+(INDEX(CachTinhDiem!$B$15:$E$20,MATCH($C3414,CachTinhDiem!$A$15:$A$20,0),MATCH($B3414,CachTinhDiem!$B$14:$E$14,0))-1)*9/4,1)</f>
        <v>3.3</v>
      </c>
      <c r="M3414" s="19">
        <f t="shared" si="53"/>
        <v>3</v>
      </c>
      <c r="N3414" s="23">
        <f>MAX(0,1-M3414*CachTinhDiem!$B$25)</f>
        <v>0.7</v>
      </c>
      <c r="O3414" s="20">
        <f>ROUND((CachTinhDiem!$B$23*K3414+CachTinhDiem!$B$24*L3414)*N3414,1)</f>
        <v>4.5999999999999996</v>
      </c>
      <c r="P3414" s="19" t="s">
        <v>3227</v>
      </c>
    </row>
    <row r="3415" spans="1:16" ht="15" customHeight="1" x14ac:dyDescent="0.35">
      <c r="A3415" s="18" t="s">
        <v>1479</v>
      </c>
      <c r="B3415" s="18" t="s">
        <v>3229</v>
      </c>
      <c r="C3415" s="18" t="s">
        <v>115</v>
      </c>
      <c r="D3415" s="19">
        <v>5</v>
      </c>
      <c r="E3415" s="19">
        <v>10</v>
      </c>
      <c r="F3415" s="19">
        <v>21</v>
      </c>
      <c r="G3415" s="19">
        <v>4</v>
      </c>
      <c r="H3415" s="19">
        <v>1</v>
      </c>
      <c r="I3415" s="19">
        <v>2</v>
      </c>
      <c r="J3415" s="19">
        <v>2</v>
      </c>
      <c r="K3415" s="20">
        <f>ROUND(1+(SUMPRODUCT(INDEX(CachTinhDiem!$B$8:$E$11,MATCH($B3415,CachTinhDiem!$A$8:$A$11,0),0),$G3415:$J3415)-1)*9/4,1)</f>
        <v>3</v>
      </c>
      <c r="L3415" s="20">
        <f>ROUND(1+(INDEX(CachTinhDiem!$B$15:$E$20,MATCH($C3415,CachTinhDiem!$A$15:$A$20,0),MATCH($B3415,CachTinhDiem!$B$14:$E$14,0))-1)*9/4,1)</f>
        <v>10</v>
      </c>
      <c r="M3415" s="19">
        <f t="shared" si="53"/>
        <v>11</v>
      </c>
      <c r="N3415" s="23">
        <f>MAX(0,1-M3415*CachTinhDiem!$B$25)</f>
        <v>0</v>
      </c>
      <c r="O3415" s="20">
        <f>ROUND((CachTinhDiem!$B$23*K3415+CachTinhDiem!$B$24*L3415)*N3415,1)</f>
        <v>0</v>
      </c>
      <c r="P3415" s="19" t="s">
        <v>3227</v>
      </c>
    </row>
    <row r="3416" spans="1:16" ht="15" customHeight="1" x14ac:dyDescent="0.35">
      <c r="A3416" s="18" t="s">
        <v>1729</v>
      </c>
      <c r="B3416" s="18" t="s">
        <v>3224</v>
      </c>
      <c r="C3416" s="18" t="s">
        <v>115</v>
      </c>
      <c r="D3416" s="19">
        <v>9</v>
      </c>
      <c r="E3416" s="19">
        <v>28</v>
      </c>
      <c r="F3416" s="19">
        <v>7</v>
      </c>
      <c r="G3416" s="19">
        <v>3</v>
      </c>
      <c r="H3416" s="19">
        <v>2</v>
      </c>
      <c r="I3416" s="19">
        <v>3</v>
      </c>
      <c r="J3416" s="19">
        <v>2</v>
      </c>
      <c r="K3416" s="20">
        <f>ROUND(1+(SUMPRODUCT(INDEX(CachTinhDiem!$B$8:$E$11,MATCH($B3416,CachTinhDiem!$A$8:$A$11,0),0),$G3416:$J3416)-1)*9/4,1)</f>
        <v>4.8</v>
      </c>
      <c r="L3416" s="20">
        <f>ROUND(1+(INDEX(CachTinhDiem!$B$15:$E$20,MATCH($C3416,CachTinhDiem!$A$15:$A$20,0),MATCH($B3416,CachTinhDiem!$B$14:$E$14,0))-1)*9/4,1)</f>
        <v>7.8</v>
      </c>
      <c r="M3416" s="19">
        <f t="shared" si="53"/>
        <v>2</v>
      </c>
      <c r="N3416" s="23">
        <f>MAX(0,1-M3416*CachTinhDiem!$B$25)</f>
        <v>0.8</v>
      </c>
      <c r="O3416" s="20">
        <f>ROUND((CachTinhDiem!$B$23*K3416+CachTinhDiem!$B$24*L3416)*N3416,1)</f>
        <v>4.5999999999999996</v>
      </c>
      <c r="P3416" s="19" t="s">
        <v>3225</v>
      </c>
    </row>
    <row r="3417" spans="1:16" ht="15" customHeight="1" x14ac:dyDescent="0.35">
      <c r="A3417" s="18" t="s">
        <v>515</v>
      </c>
      <c r="B3417" s="18" t="s">
        <v>3228</v>
      </c>
      <c r="C3417" s="18" t="s">
        <v>103</v>
      </c>
      <c r="D3417" s="19">
        <v>18</v>
      </c>
      <c r="E3417" s="19">
        <v>35</v>
      </c>
      <c r="F3417" s="19">
        <v>30</v>
      </c>
      <c r="G3417" s="19">
        <v>2</v>
      </c>
      <c r="H3417" s="19">
        <v>4</v>
      </c>
      <c r="I3417" s="19">
        <v>2</v>
      </c>
      <c r="J3417" s="19">
        <v>5</v>
      </c>
      <c r="K3417" s="20">
        <f>ROUND(1+(SUMPRODUCT(INDEX(CachTinhDiem!$B$8:$E$11,MATCH($B3417,CachTinhDiem!$A$8:$A$11,0),0),$G3417:$J3417)-1)*9/4,1)</f>
        <v>8.1999999999999993</v>
      </c>
      <c r="L3417" s="20">
        <f>ROUND(1+(INDEX(CachTinhDiem!$B$15:$E$20,MATCH($C3417,CachTinhDiem!$A$15:$A$20,0),MATCH($B3417,CachTinhDiem!$B$14:$E$14,0))-1)*9/4,1)</f>
        <v>10</v>
      </c>
      <c r="M3417" s="19">
        <f t="shared" si="53"/>
        <v>0</v>
      </c>
      <c r="N3417" s="23">
        <f>MAX(0,1-M3417*CachTinhDiem!$B$25)</f>
        <v>1</v>
      </c>
      <c r="O3417" s="20">
        <f>ROUND((CachTinhDiem!$B$23*K3417+CachTinhDiem!$B$24*L3417)*N3417,1)</f>
        <v>8.6999999999999993</v>
      </c>
      <c r="P3417" s="19" t="s">
        <v>3227</v>
      </c>
    </row>
    <row r="3418" spans="1:16" ht="15" customHeight="1" x14ac:dyDescent="0.35">
      <c r="A3418" s="18" t="s">
        <v>2867</v>
      </c>
      <c r="B3418" s="18" t="s">
        <v>3224</v>
      </c>
      <c r="C3418" s="18" t="s">
        <v>103</v>
      </c>
      <c r="D3418" s="19">
        <v>5</v>
      </c>
      <c r="E3418" s="19">
        <v>34</v>
      </c>
      <c r="F3418" s="19">
        <v>33</v>
      </c>
      <c r="G3418" s="19">
        <v>4</v>
      </c>
      <c r="H3418" s="19">
        <v>1</v>
      </c>
      <c r="I3418" s="19">
        <v>2</v>
      </c>
      <c r="J3418" s="19">
        <v>5</v>
      </c>
      <c r="K3418" s="20">
        <f>ROUND(1+(SUMPRODUCT(INDEX(CachTinhDiem!$B$8:$E$11,MATCH($B3418,CachTinhDiem!$A$8:$A$11,0),0),$G3418:$J3418)-1)*9/4,1)</f>
        <v>4.4000000000000004</v>
      </c>
      <c r="L3418" s="20">
        <f>ROUND(1+(INDEX(CachTinhDiem!$B$15:$E$20,MATCH($C3418,CachTinhDiem!$A$15:$A$20,0),MATCH($B3418,CachTinhDiem!$B$14:$E$14,0))-1)*9/4,1)</f>
        <v>3.3</v>
      </c>
      <c r="M3418" s="19">
        <f t="shared" si="53"/>
        <v>0</v>
      </c>
      <c r="N3418" s="23">
        <f>MAX(0,1-M3418*CachTinhDiem!$B$25)</f>
        <v>1</v>
      </c>
      <c r="O3418" s="20">
        <f>ROUND((CachTinhDiem!$B$23*K3418+CachTinhDiem!$B$24*L3418)*N3418,1)</f>
        <v>4.0999999999999996</v>
      </c>
      <c r="P3418" s="19" t="s">
        <v>3227</v>
      </c>
    </row>
    <row r="3419" spans="1:16" ht="15" customHeight="1" x14ac:dyDescent="0.35">
      <c r="A3419" s="18" t="s">
        <v>916</v>
      </c>
      <c r="B3419" s="18" t="s">
        <v>3229</v>
      </c>
      <c r="C3419" s="18" t="s">
        <v>138</v>
      </c>
      <c r="D3419" s="19">
        <v>23</v>
      </c>
      <c r="E3419" s="19">
        <v>39</v>
      </c>
      <c r="F3419" s="19">
        <v>14</v>
      </c>
      <c r="G3419" s="19">
        <v>2</v>
      </c>
      <c r="H3419" s="19">
        <v>4</v>
      </c>
      <c r="I3419" s="19">
        <v>5</v>
      </c>
      <c r="J3419" s="19">
        <v>2</v>
      </c>
      <c r="K3419" s="20">
        <f>ROUND(1+(SUMPRODUCT(INDEX(CachTinhDiem!$B$8:$E$11,MATCH($B3419,CachTinhDiem!$A$8:$A$11,0),0),$G3419:$J3419)-1)*9/4,1)</f>
        <v>6.6</v>
      </c>
      <c r="L3419" s="20">
        <f>ROUND(1+(INDEX(CachTinhDiem!$B$15:$E$20,MATCH($C3419,CachTinhDiem!$A$15:$A$20,0),MATCH($B3419,CachTinhDiem!$B$14:$E$14,0))-1)*9/4,1)</f>
        <v>7.8</v>
      </c>
      <c r="M3419" s="19">
        <f t="shared" si="53"/>
        <v>9</v>
      </c>
      <c r="N3419" s="23">
        <f>MAX(0,1-M3419*CachTinhDiem!$B$25)</f>
        <v>9.9999999999999978E-2</v>
      </c>
      <c r="O3419" s="20">
        <f>ROUND((CachTinhDiem!$B$23*K3419+CachTinhDiem!$B$24*L3419)*N3419,1)</f>
        <v>0.7</v>
      </c>
      <c r="P3419" s="19" t="s">
        <v>3227</v>
      </c>
    </row>
    <row r="3420" spans="1:16" ht="15" customHeight="1" x14ac:dyDescent="0.35">
      <c r="A3420" s="18" t="s">
        <v>3060</v>
      </c>
      <c r="B3420" s="18" t="s">
        <v>3229</v>
      </c>
      <c r="C3420" s="18" t="s">
        <v>110</v>
      </c>
      <c r="D3420" s="19">
        <v>17</v>
      </c>
      <c r="E3420" s="19">
        <v>38</v>
      </c>
      <c r="F3420" s="19">
        <v>30</v>
      </c>
      <c r="G3420" s="19">
        <v>2</v>
      </c>
      <c r="H3420" s="19">
        <v>3</v>
      </c>
      <c r="I3420" s="19">
        <v>4</v>
      </c>
      <c r="J3420" s="19">
        <v>4</v>
      </c>
      <c r="K3420" s="20">
        <f>ROUND(1+(SUMPRODUCT(INDEX(CachTinhDiem!$B$8:$E$11,MATCH($B3420,CachTinhDiem!$A$8:$A$11,0),0),$G3420:$J3420)-1)*9/4,1)</f>
        <v>6.6</v>
      </c>
      <c r="L3420" s="20">
        <f>ROUND(1+(INDEX(CachTinhDiem!$B$15:$E$20,MATCH($C3420,CachTinhDiem!$A$15:$A$20,0),MATCH($B3420,CachTinhDiem!$B$14:$E$14,0))-1)*9/4,1)</f>
        <v>7.8</v>
      </c>
      <c r="M3420" s="19">
        <f t="shared" si="53"/>
        <v>0</v>
      </c>
      <c r="N3420" s="23">
        <f>MAX(0,1-M3420*CachTinhDiem!$B$25)</f>
        <v>1</v>
      </c>
      <c r="O3420" s="20">
        <f>ROUND((CachTinhDiem!$B$23*K3420+CachTinhDiem!$B$24*L3420)*N3420,1)</f>
        <v>7</v>
      </c>
      <c r="P3420" s="19" t="s">
        <v>3227</v>
      </c>
    </row>
    <row r="3421" spans="1:16" ht="15" customHeight="1" x14ac:dyDescent="0.35">
      <c r="A3421" s="18" t="s">
        <v>2127</v>
      </c>
      <c r="B3421" s="18" t="s">
        <v>3228</v>
      </c>
      <c r="C3421" s="18" t="s">
        <v>150</v>
      </c>
      <c r="D3421" s="19">
        <v>9</v>
      </c>
      <c r="E3421" s="19">
        <v>24</v>
      </c>
      <c r="F3421" s="19">
        <v>18</v>
      </c>
      <c r="G3421" s="19">
        <v>3</v>
      </c>
      <c r="H3421" s="19">
        <v>1</v>
      </c>
      <c r="I3421" s="19">
        <v>3</v>
      </c>
      <c r="J3421" s="19">
        <v>3</v>
      </c>
      <c r="K3421" s="20">
        <f>ROUND(1+(SUMPRODUCT(INDEX(CachTinhDiem!$B$8:$E$11,MATCH($B3421,CachTinhDiem!$A$8:$A$11,0),0),$G3421:$J3421)-1)*9/4,1)</f>
        <v>4.5999999999999996</v>
      </c>
      <c r="L3421" s="20">
        <f>ROUND(1+(INDEX(CachTinhDiem!$B$15:$E$20,MATCH($C3421,CachTinhDiem!$A$15:$A$20,0),MATCH($B3421,CachTinhDiem!$B$14:$E$14,0))-1)*9/4,1)</f>
        <v>5.5</v>
      </c>
      <c r="M3421" s="19">
        <f t="shared" si="53"/>
        <v>0</v>
      </c>
      <c r="N3421" s="23">
        <f>MAX(0,1-M3421*CachTinhDiem!$B$25)</f>
        <v>1</v>
      </c>
      <c r="O3421" s="20">
        <f>ROUND((CachTinhDiem!$B$23*K3421+CachTinhDiem!$B$24*L3421)*N3421,1)</f>
        <v>4.9000000000000004</v>
      </c>
      <c r="P3421" s="19" t="s">
        <v>3227</v>
      </c>
    </row>
    <row r="3422" spans="1:16" ht="15" customHeight="1" x14ac:dyDescent="0.35">
      <c r="A3422" s="18" t="s">
        <v>954</v>
      </c>
      <c r="B3422" s="18" t="s">
        <v>3224</v>
      </c>
      <c r="C3422" s="18" t="s">
        <v>115</v>
      </c>
      <c r="D3422" s="19">
        <v>18</v>
      </c>
      <c r="E3422" s="19">
        <v>34</v>
      </c>
      <c r="F3422" s="19">
        <v>19</v>
      </c>
      <c r="G3422" s="19">
        <v>2</v>
      </c>
      <c r="H3422" s="19">
        <v>4</v>
      </c>
      <c r="I3422" s="19">
        <v>2</v>
      </c>
      <c r="J3422" s="19">
        <v>2</v>
      </c>
      <c r="K3422" s="20">
        <f>ROUND(1+(SUMPRODUCT(INDEX(CachTinhDiem!$B$8:$E$11,MATCH($B3422,CachTinhDiem!$A$8:$A$11,0),0),$G3422:$J3422)-1)*9/4,1)</f>
        <v>4.2</v>
      </c>
      <c r="L3422" s="20">
        <f>ROUND(1+(INDEX(CachTinhDiem!$B$15:$E$20,MATCH($C3422,CachTinhDiem!$A$15:$A$20,0),MATCH($B3422,CachTinhDiem!$B$14:$E$14,0))-1)*9/4,1)</f>
        <v>7.8</v>
      </c>
      <c r="M3422" s="19">
        <f t="shared" si="53"/>
        <v>0</v>
      </c>
      <c r="N3422" s="23">
        <f>MAX(0,1-M3422*CachTinhDiem!$B$25)</f>
        <v>1</v>
      </c>
      <c r="O3422" s="20">
        <f>ROUND((CachTinhDiem!$B$23*K3422+CachTinhDiem!$B$24*L3422)*N3422,1)</f>
        <v>5.3</v>
      </c>
      <c r="P3422" s="19" t="s">
        <v>3227</v>
      </c>
    </row>
    <row r="3423" spans="1:16" ht="15" customHeight="1" x14ac:dyDescent="0.35">
      <c r="A3423" s="18" t="s">
        <v>744</v>
      </c>
      <c r="B3423" s="18" t="s">
        <v>3224</v>
      </c>
      <c r="C3423" s="18" t="s">
        <v>103</v>
      </c>
      <c r="D3423" s="19">
        <v>18</v>
      </c>
      <c r="E3423" s="19">
        <v>34</v>
      </c>
      <c r="F3423" s="19">
        <v>38</v>
      </c>
      <c r="G3423" s="19">
        <v>2</v>
      </c>
      <c r="H3423" s="19">
        <v>3</v>
      </c>
      <c r="I3423" s="19">
        <v>2</v>
      </c>
      <c r="J3423" s="19">
        <v>4</v>
      </c>
      <c r="K3423" s="20">
        <f>ROUND(1+(SUMPRODUCT(INDEX(CachTinhDiem!$B$8:$E$11,MATCH($B3423,CachTinhDiem!$A$8:$A$11,0),0),$G3423:$J3423)-1)*9/4,1)</f>
        <v>4.2</v>
      </c>
      <c r="L3423" s="20">
        <f>ROUND(1+(INDEX(CachTinhDiem!$B$15:$E$20,MATCH($C3423,CachTinhDiem!$A$15:$A$20,0),MATCH($B3423,CachTinhDiem!$B$14:$E$14,0))-1)*9/4,1)</f>
        <v>3.3</v>
      </c>
      <c r="M3423" s="19">
        <f t="shared" si="53"/>
        <v>4</v>
      </c>
      <c r="N3423" s="23">
        <f>MAX(0,1-M3423*CachTinhDiem!$B$25)</f>
        <v>0.6</v>
      </c>
      <c r="O3423" s="20">
        <f>ROUND((CachTinhDiem!$B$23*K3423+CachTinhDiem!$B$24*L3423)*N3423,1)</f>
        <v>2.4</v>
      </c>
      <c r="P3423" s="19" t="s">
        <v>3225</v>
      </c>
    </row>
    <row r="3424" spans="1:16" ht="15" customHeight="1" x14ac:dyDescent="0.35">
      <c r="A3424" s="18" t="s">
        <v>2939</v>
      </c>
      <c r="B3424" s="18" t="s">
        <v>3229</v>
      </c>
      <c r="C3424" s="18" t="s">
        <v>103</v>
      </c>
      <c r="D3424" s="19">
        <v>14</v>
      </c>
      <c r="E3424" s="19">
        <v>35</v>
      </c>
      <c r="F3424" s="19">
        <v>26</v>
      </c>
      <c r="G3424" s="19">
        <v>3</v>
      </c>
      <c r="H3424" s="19">
        <v>1</v>
      </c>
      <c r="I3424" s="19">
        <v>1</v>
      </c>
      <c r="J3424" s="19">
        <v>5</v>
      </c>
      <c r="K3424" s="20">
        <f>ROUND(1+(SUMPRODUCT(INDEX(CachTinhDiem!$B$8:$E$11,MATCH($B3424,CachTinhDiem!$A$8:$A$11,0),0),$G3424:$J3424)-1)*9/4,1)</f>
        <v>4.2</v>
      </c>
      <c r="L3424" s="20">
        <f>ROUND(1+(INDEX(CachTinhDiem!$B$15:$E$20,MATCH($C3424,CachTinhDiem!$A$15:$A$20,0),MATCH($B3424,CachTinhDiem!$B$14:$E$14,0))-1)*9/4,1)</f>
        <v>7.8</v>
      </c>
      <c r="M3424" s="19">
        <f t="shared" si="53"/>
        <v>0</v>
      </c>
      <c r="N3424" s="23">
        <f>MAX(0,1-M3424*CachTinhDiem!$B$25)</f>
        <v>1</v>
      </c>
      <c r="O3424" s="20">
        <f>ROUND((CachTinhDiem!$B$23*K3424+CachTinhDiem!$B$24*L3424)*N3424,1)</f>
        <v>5.3</v>
      </c>
      <c r="P3424" s="19" t="s">
        <v>3227</v>
      </c>
    </row>
    <row r="3425" spans="1:16" ht="15" customHeight="1" x14ac:dyDescent="0.35">
      <c r="A3425" s="18" t="s">
        <v>2187</v>
      </c>
      <c r="B3425" s="18" t="s">
        <v>3224</v>
      </c>
      <c r="C3425" s="18" t="s">
        <v>150</v>
      </c>
      <c r="D3425" s="19">
        <v>22</v>
      </c>
      <c r="E3425" s="19">
        <v>38</v>
      </c>
      <c r="F3425" s="19">
        <v>27</v>
      </c>
      <c r="G3425" s="19">
        <v>2</v>
      </c>
      <c r="H3425" s="19">
        <v>5</v>
      </c>
      <c r="I3425" s="19">
        <v>3</v>
      </c>
      <c r="J3425" s="19">
        <v>3</v>
      </c>
      <c r="K3425" s="20">
        <f>ROUND(1+(SUMPRODUCT(INDEX(CachTinhDiem!$B$8:$E$11,MATCH($B3425,CachTinhDiem!$A$8:$A$11,0),0),$G3425:$J3425)-1)*9/4,1)</f>
        <v>6</v>
      </c>
      <c r="L3425" s="20">
        <f>ROUND(1+(INDEX(CachTinhDiem!$B$15:$E$20,MATCH($C3425,CachTinhDiem!$A$15:$A$20,0),MATCH($B3425,CachTinhDiem!$B$14:$E$14,0))-1)*9/4,1)</f>
        <v>3.3</v>
      </c>
      <c r="M3425" s="19">
        <f t="shared" si="53"/>
        <v>0</v>
      </c>
      <c r="N3425" s="23">
        <f>MAX(0,1-M3425*CachTinhDiem!$B$25)</f>
        <v>1</v>
      </c>
      <c r="O3425" s="20">
        <f>ROUND((CachTinhDiem!$B$23*K3425+CachTinhDiem!$B$24*L3425)*N3425,1)</f>
        <v>5.2</v>
      </c>
      <c r="P3425" s="19" t="s">
        <v>3225</v>
      </c>
    </row>
    <row r="3426" spans="1:16" ht="15" customHeight="1" x14ac:dyDescent="0.35">
      <c r="A3426" s="18" t="s">
        <v>1940</v>
      </c>
      <c r="B3426" s="18" t="s">
        <v>3228</v>
      </c>
      <c r="C3426" s="18" t="s">
        <v>150</v>
      </c>
      <c r="D3426" s="19">
        <v>5</v>
      </c>
      <c r="E3426" s="19">
        <v>18</v>
      </c>
      <c r="F3426" s="19">
        <v>36</v>
      </c>
      <c r="G3426" s="19">
        <v>4</v>
      </c>
      <c r="H3426" s="19">
        <v>1</v>
      </c>
      <c r="I3426" s="19">
        <v>3</v>
      </c>
      <c r="J3426" s="19">
        <v>3</v>
      </c>
      <c r="K3426" s="20">
        <f>ROUND(1+(SUMPRODUCT(INDEX(CachTinhDiem!$B$8:$E$11,MATCH($B3426,CachTinhDiem!$A$8:$A$11,0),0),$G3426:$J3426)-1)*9/4,1)</f>
        <v>4.5999999999999996</v>
      </c>
      <c r="L3426" s="20">
        <f>ROUND(1+(INDEX(CachTinhDiem!$B$15:$E$20,MATCH($C3426,CachTinhDiem!$A$15:$A$20,0),MATCH($B3426,CachTinhDiem!$B$14:$E$14,0))-1)*9/4,1)</f>
        <v>5.5</v>
      </c>
      <c r="M3426" s="19">
        <f t="shared" si="53"/>
        <v>18</v>
      </c>
      <c r="N3426" s="23">
        <f>MAX(0,1-M3426*CachTinhDiem!$B$25)</f>
        <v>0</v>
      </c>
      <c r="O3426" s="20">
        <f>ROUND((CachTinhDiem!$B$23*K3426+CachTinhDiem!$B$24*L3426)*N3426,1)</f>
        <v>0</v>
      </c>
      <c r="P3426" s="19" t="s">
        <v>3227</v>
      </c>
    </row>
    <row r="3427" spans="1:16" ht="15" customHeight="1" x14ac:dyDescent="0.35">
      <c r="A3427" s="18" t="s">
        <v>1248</v>
      </c>
      <c r="B3427" s="18" t="s">
        <v>3224</v>
      </c>
      <c r="C3427" s="18" t="s">
        <v>90</v>
      </c>
      <c r="D3427" s="19">
        <v>5</v>
      </c>
      <c r="E3427" s="19">
        <v>19</v>
      </c>
      <c r="F3427" s="19">
        <v>19</v>
      </c>
      <c r="G3427" s="19">
        <v>4</v>
      </c>
      <c r="H3427" s="19">
        <v>1</v>
      </c>
      <c r="I3427" s="19">
        <v>2</v>
      </c>
      <c r="J3427" s="19">
        <v>4</v>
      </c>
      <c r="K3427" s="20">
        <f>ROUND(1+(SUMPRODUCT(INDEX(CachTinhDiem!$B$8:$E$11,MATCH($B3427,CachTinhDiem!$A$8:$A$11,0),0),$G3427:$J3427)-1)*9/4,1)</f>
        <v>4.2</v>
      </c>
      <c r="L3427" s="20">
        <f>ROUND(1+(INDEX(CachTinhDiem!$B$15:$E$20,MATCH($C3427,CachTinhDiem!$A$15:$A$20,0),MATCH($B3427,CachTinhDiem!$B$14:$E$14,0))-1)*9/4,1)</f>
        <v>5.5</v>
      </c>
      <c r="M3427" s="19">
        <f t="shared" si="53"/>
        <v>0</v>
      </c>
      <c r="N3427" s="23">
        <f>MAX(0,1-M3427*CachTinhDiem!$B$25)</f>
        <v>1</v>
      </c>
      <c r="O3427" s="20">
        <f>ROUND((CachTinhDiem!$B$23*K3427+CachTinhDiem!$B$24*L3427)*N3427,1)</f>
        <v>4.5999999999999996</v>
      </c>
      <c r="P3427" s="19" t="s">
        <v>3227</v>
      </c>
    </row>
    <row r="3428" spans="1:16" ht="15" customHeight="1" x14ac:dyDescent="0.35">
      <c r="A3428" s="18" t="s">
        <v>633</v>
      </c>
      <c r="B3428" s="18" t="s">
        <v>3224</v>
      </c>
      <c r="C3428" s="18" t="s">
        <v>110</v>
      </c>
      <c r="D3428" s="19">
        <v>5</v>
      </c>
      <c r="E3428" s="19">
        <v>13</v>
      </c>
      <c r="F3428" s="19">
        <v>11</v>
      </c>
      <c r="G3428" s="19">
        <v>5</v>
      </c>
      <c r="H3428" s="19">
        <v>2</v>
      </c>
      <c r="I3428" s="19">
        <v>3</v>
      </c>
      <c r="J3428" s="19">
        <v>5</v>
      </c>
      <c r="K3428" s="20">
        <f>ROUND(1+(SUMPRODUCT(INDEX(CachTinhDiem!$B$8:$E$11,MATCH($B3428,CachTinhDiem!$A$8:$A$11,0),0),$G3428:$J3428)-1)*9/4,1)</f>
        <v>6.4</v>
      </c>
      <c r="L3428" s="20">
        <f>ROUND(1+(INDEX(CachTinhDiem!$B$15:$E$20,MATCH($C3428,CachTinhDiem!$A$15:$A$20,0),MATCH($B3428,CachTinhDiem!$B$14:$E$14,0))-1)*9/4,1)</f>
        <v>5.5</v>
      </c>
      <c r="M3428" s="19">
        <f t="shared" si="53"/>
        <v>0</v>
      </c>
      <c r="N3428" s="23">
        <f>MAX(0,1-M3428*CachTinhDiem!$B$25)</f>
        <v>1</v>
      </c>
      <c r="O3428" s="20">
        <f>ROUND((CachTinhDiem!$B$23*K3428+CachTinhDiem!$B$24*L3428)*N3428,1)</f>
        <v>6.1</v>
      </c>
      <c r="P3428" s="19" t="s">
        <v>3227</v>
      </c>
    </row>
    <row r="3429" spans="1:16" ht="15" customHeight="1" x14ac:dyDescent="0.35">
      <c r="A3429" s="18" t="s">
        <v>1597</v>
      </c>
      <c r="B3429" s="18" t="s">
        <v>3226</v>
      </c>
      <c r="C3429" s="18" t="s">
        <v>103</v>
      </c>
      <c r="D3429" s="19">
        <v>13</v>
      </c>
      <c r="E3429" s="19">
        <v>32</v>
      </c>
      <c r="F3429" s="19">
        <v>12</v>
      </c>
      <c r="G3429" s="19">
        <v>3</v>
      </c>
      <c r="H3429" s="19">
        <v>3</v>
      </c>
      <c r="I3429" s="19">
        <v>4</v>
      </c>
      <c r="J3429" s="19">
        <v>4</v>
      </c>
      <c r="K3429" s="20">
        <f>ROUND(1+(SUMPRODUCT(INDEX(CachTinhDiem!$B$8:$E$11,MATCH($B3429,CachTinhDiem!$A$8:$A$11,0),0),$G3429:$J3429)-1)*9/4,1)</f>
        <v>7.1</v>
      </c>
      <c r="L3429" s="20">
        <f>ROUND(1+(INDEX(CachTinhDiem!$B$15:$E$20,MATCH($C3429,CachTinhDiem!$A$15:$A$20,0),MATCH($B3429,CachTinhDiem!$B$14:$E$14,0))-1)*9/4,1)</f>
        <v>3.3</v>
      </c>
      <c r="M3429" s="19">
        <f t="shared" si="53"/>
        <v>1</v>
      </c>
      <c r="N3429" s="23">
        <f>MAX(0,1-M3429*CachTinhDiem!$B$25)</f>
        <v>0.9</v>
      </c>
      <c r="O3429" s="20">
        <f>ROUND((CachTinhDiem!$B$23*K3429+CachTinhDiem!$B$24*L3429)*N3429,1)</f>
        <v>5.4</v>
      </c>
      <c r="P3429" s="19" t="s">
        <v>3227</v>
      </c>
    </row>
    <row r="3430" spans="1:16" ht="15" customHeight="1" x14ac:dyDescent="0.35">
      <c r="A3430" s="18" t="s">
        <v>788</v>
      </c>
      <c r="B3430" s="18" t="s">
        <v>3228</v>
      </c>
      <c r="C3430" s="18" t="s">
        <v>115</v>
      </c>
      <c r="D3430" s="19">
        <v>25</v>
      </c>
      <c r="E3430" s="19">
        <v>40</v>
      </c>
      <c r="F3430" s="19">
        <v>13</v>
      </c>
      <c r="G3430" s="19">
        <v>1</v>
      </c>
      <c r="H3430" s="19">
        <v>5</v>
      </c>
      <c r="I3430" s="19">
        <v>2</v>
      </c>
      <c r="J3430" s="19">
        <v>3</v>
      </c>
      <c r="K3430" s="20">
        <f>ROUND(1+(SUMPRODUCT(INDEX(CachTinhDiem!$B$8:$E$11,MATCH($B3430,CachTinhDiem!$A$8:$A$11,0),0),$G3430:$J3430)-1)*9/4,1)</f>
        <v>6</v>
      </c>
      <c r="L3430" s="20">
        <f>ROUND(1+(INDEX(CachTinhDiem!$B$15:$E$20,MATCH($C3430,CachTinhDiem!$A$15:$A$20,0),MATCH($B3430,CachTinhDiem!$B$14:$E$14,0))-1)*9/4,1)</f>
        <v>5.5</v>
      </c>
      <c r="M3430" s="19">
        <f t="shared" si="53"/>
        <v>12</v>
      </c>
      <c r="N3430" s="23">
        <f>MAX(0,1-M3430*CachTinhDiem!$B$25)</f>
        <v>0</v>
      </c>
      <c r="O3430" s="20">
        <f>ROUND((CachTinhDiem!$B$23*K3430+CachTinhDiem!$B$24*L3430)*N3430,1)</f>
        <v>0</v>
      </c>
      <c r="P3430" s="19" t="s">
        <v>3227</v>
      </c>
    </row>
    <row r="3431" spans="1:16" ht="15" customHeight="1" x14ac:dyDescent="0.35">
      <c r="A3431" s="18" t="s">
        <v>581</v>
      </c>
      <c r="B3431" s="18" t="s">
        <v>3229</v>
      </c>
      <c r="C3431" s="18" t="s">
        <v>103</v>
      </c>
      <c r="D3431" s="19">
        <v>5</v>
      </c>
      <c r="E3431" s="19">
        <v>14</v>
      </c>
      <c r="F3431" s="19">
        <v>7</v>
      </c>
      <c r="G3431" s="19">
        <v>4</v>
      </c>
      <c r="H3431" s="19">
        <v>1</v>
      </c>
      <c r="I3431" s="19">
        <v>2</v>
      </c>
      <c r="J3431" s="19">
        <v>4</v>
      </c>
      <c r="K3431" s="20">
        <f>ROUND(1+(SUMPRODUCT(INDEX(CachTinhDiem!$B$8:$E$11,MATCH($B3431,CachTinhDiem!$A$8:$A$11,0),0),$G3431:$J3431)-1)*9/4,1)</f>
        <v>4.4000000000000004</v>
      </c>
      <c r="L3431" s="20">
        <f>ROUND(1+(INDEX(CachTinhDiem!$B$15:$E$20,MATCH($C3431,CachTinhDiem!$A$15:$A$20,0),MATCH($B3431,CachTinhDiem!$B$14:$E$14,0))-1)*9/4,1)</f>
        <v>7.8</v>
      </c>
      <c r="M3431" s="19">
        <f t="shared" si="53"/>
        <v>0</v>
      </c>
      <c r="N3431" s="23">
        <f>MAX(0,1-M3431*CachTinhDiem!$B$25)</f>
        <v>1</v>
      </c>
      <c r="O3431" s="20">
        <f>ROUND((CachTinhDiem!$B$23*K3431+CachTinhDiem!$B$24*L3431)*N3431,1)</f>
        <v>5.4</v>
      </c>
      <c r="P3431" s="19" t="s">
        <v>3227</v>
      </c>
    </row>
    <row r="3432" spans="1:16" ht="15" customHeight="1" x14ac:dyDescent="0.35">
      <c r="A3432" s="18" t="s">
        <v>1259</v>
      </c>
      <c r="B3432" s="18" t="s">
        <v>3229</v>
      </c>
      <c r="C3432" s="18" t="s">
        <v>138</v>
      </c>
      <c r="D3432" s="19">
        <v>12</v>
      </c>
      <c r="E3432" s="19">
        <v>25</v>
      </c>
      <c r="F3432" s="19">
        <v>8</v>
      </c>
      <c r="G3432" s="19">
        <v>2</v>
      </c>
      <c r="H3432" s="19">
        <v>3</v>
      </c>
      <c r="I3432" s="19">
        <v>5</v>
      </c>
      <c r="J3432" s="19">
        <v>4</v>
      </c>
      <c r="K3432" s="20">
        <f>ROUND(1+(SUMPRODUCT(INDEX(CachTinhDiem!$B$8:$E$11,MATCH($B3432,CachTinhDiem!$A$8:$A$11,0),0),$G3432:$J3432)-1)*9/4,1)</f>
        <v>7.3</v>
      </c>
      <c r="L3432" s="20">
        <f>ROUND(1+(INDEX(CachTinhDiem!$B$15:$E$20,MATCH($C3432,CachTinhDiem!$A$15:$A$20,0),MATCH($B3432,CachTinhDiem!$B$14:$E$14,0))-1)*9/4,1)</f>
        <v>7.8</v>
      </c>
      <c r="M3432" s="19">
        <f t="shared" si="53"/>
        <v>4</v>
      </c>
      <c r="N3432" s="23">
        <f>MAX(0,1-M3432*CachTinhDiem!$B$25)</f>
        <v>0.6</v>
      </c>
      <c r="O3432" s="20">
        <f>ROUND((CachTinhDiem!$B$23*K3432+CachTinhDiem!$B$24*L3432)*N3432,1)</f>
        <v>4.5</v>
      </c>
      <c r="P3432" s="19" t="s">
        <v>3227</v>
      </c>
    </row>
    <row r="3433" spans="1:16" ht="15" customHeight="1" x14ac:dyDescent="0.35">
      <c r="A3433" s="18" t="s">
        <v>267</v>
      </c>
      <c r="B3433" s="18" t="s">
        <v>3228</v>
      </c>
      <c r="C3433" s="18" t="s">
        <v>110</v>
      </c>
      <c r="D3433" s="19">
        <v>16</v>
      </c>
      <c r="E3433" s="19">
        <v>31</v>
      </c>
      <c r="F3433" s="19">
        <v>40</v>
      </c>
      <c r="G3433" s="19">
        <v>2</v>
      </c>
      <c r="H3433" s="19">
        <v>5</v>
      </c>
      <c r="I3433" s="19">
        <v>4</v>
      </c>
      <c r="J3433" s="19">
        <v>3</v>
      </c>
      <c r="K3433" s="20">
        <f>ROUND(1+(SUMPRODUCT(INDEX(CachTinhDiem!$B$8:$E$11,MATCH($B3433,CachTinhDiem!$A$8:$A$11,0),0),$G3433:$J3433)-1)*9/4,1)</f>
        <v>6.9</v>
      </c>
      <c r="L3433" s="20">
        <f>ROUND(1+(INDEX(CachTinhDiem!$B$15:$E$20,MATCH($C3433,CachTinhDiem!$A$15:$A$20,0),MATCH($B3433,CachTinhDiem!$B$14:$E$14,0))-1)*9/4,1)</f>
        <v>7.8</v>
      </c>
      <c r="M3433" s="19">
        <f t="shared" si="53"/>
        <v>9</v>
      </c>
      <c r="N3433" s="23">
        <f>MAX(0,1-M3433*CachTinhDiem!$B$25)</f>
        <v>9.9999999999999978E-2</v>
      </c>
      <c r="O3433" s="20">
        <f>ROUND((CachTinhDiem!$B$23*K3433+CachTinhDiem!$B$24*L3433)*N3433,1)</f>
        <v>0.7</v>
      </c>
      <c r="P3433" s="19" t="s">
        <v>3227</v>
      </c>
    </row>
    <row r="3434" spans="1:16" ht="15" customHeight="1" x14ac:dyDescent="0.35">
      <c r="A3434" s="18" t="s">
        <v>1030</v>
      </c>
      <c r="B3434" s="18" t="s">
        <v>3229</v>
      </c>
      <c r="C3434" s="18" t="s">
        <v>103</v>
      </c>
      <c r="D3434" s="19">
        <v>24</v>
      </c>
      <c r="E3434" s="19">
        <v>40</v>
      </c>
      <c r="F3434" s="19">
        <v>34</v>
      </c>
      <c r="G3434" s="19">
        <v>2</v>
      </c>
      <c r="H3434" s="19">
        <v>5</v>
      </c>
      <c r="I3434" s="19">
        <v>3</v>
      </c>
      <c r="J3434" s="19">
        <v>4</v>
      </c>
      <c r="K3434" s="20">
        <f>ROUND(1+(SUMPRODUCT(INDEX(CachTinhDiem!$B$8:$E$11,MATCH($B3434,CachTinhDiem!$A$8:$A$11,0),0),$G3434:$J3434)-1)*9/4,1)</f>
        <v>7.3</v>
      </c>
      <c r="L3434" s="20">
        <f>ROUND(1+(INDEX(CachTinhDiem!$B$15:$E$20,MATCH($C3434,CachTinhDiem!$A$15:$A$20,0),MATCH($B3434,CachTinhDiem!$B$14:$E$14,0))-1)*9/4,1)</f>
        <v>7.8</v>
      </c>
      <c r="M3434" s="19">
        <f t="shared" si="53"/>
        <v>0</v>
      </c>
      <c r="N3434" s="23">
        <f>MAX(0,1-M3434*CachTinhDiem!$B$25)</f>
        <v>1</v>
      </c>
      <c r="O3434" s="20">
        <f>ROUND((CachTinhDiem!$B$23*K3434+CachTinhDiem!$B$24*L3434)*N3434,1)</f>
        <v>7.5</v>
      </c>
      <c r="P3434" s="19" t="s">
        <v>3227</v>
      </c>
    </row>
    <row r="3435" spans="1:16" ht="15" customHeight="1" x14ac:dyDescent="0.35">
      <c r="A3435" s="18" t="s">
        <v>2118</v>
      </c>
      <c r="B3435" s="18" t="s">
        <v>3229</v>
      </c>
      <c r="C3435" s="18" t="s">
        <v>150</v>
      </c>
      <c r="D3435" s="19">
        <v>22</v>
      </c>
      <c r="E3435" s="19">
        <v>39</v>
      </c>
      <c r="F3435" s="19">
        <v>33</v>
      </c>
      <c r="G3435" s="19">
        <v>1</v>
      </c>
      <c r="H3435" s="19">
        <v>5</v>
      </c>
      <c r="I3435" s="19">
        <v>3</v>
      </c>
      <c r="J3435" s="19">
        <v>4</v>
      </c>
      <c r="K3435" s="20">
        <f>ROUND(1+(SUMPRODUCT(INDEX(CachTinhDiem!$B$8:$E$11,MATCH($B3435,CachTinhDiem!$A$8:$A$11,0),0),$G3435:$J3435)-1)*9/4,1)</f>
        <v>7.1</v>
      </c>
      <c r="L3435" s="20">
        <f>ROUND(1+(INDEX(CachTinhDiem!$B$15:$E$20,MATCH($C3435,CachTinhDiem!$A$15:$A$20,0),MATCH($B3435,CachTinhDiem!$B$14:$E$14,0))-1)*9/4,1)</f>
        <v>7.8</v>
      </c>
      <c r="M3435" s="19">
        <f t="shared" si="53"/>
        <v>0</v>
      </c>
      <c r="N3435" s="23">
        <f>MAX(0,1-M3435*CachTinhDiem!$B$25)</f>
        <v>1</v>
      </c>
      <c r="O3435" s="20">
        <f>ROUND((CachTinhDiem!$B$23*K3435+CachTinhDiem!$B$24*L3435)*N3435,1)</f>
        <v>7.3</v>
      </c>
      <c r="P3435" s="19" t="s">
        <v>3227</v>
      </c>
    </row>
    <row r="3436" spans="1:16" ht="15" customHeight="1" x14ac:dyDescent="0.35">
      <c r="A3436" s="18" t="s">
        <v>1117</v>
      </c>
      <c r="B3436" s="18" t="s">
        <v>3228</v>
      </c>
      <c r="C3436" s="18" t="s">
        <v>103</v>
      </c>
      <c r="D3436" s="19">
        <v>8</v>
      </c>
      <c r="E3436" s="19">
        <v>23</v>
      </c>
      <c r="F3436" s="19">
        <v>34</v>
      </c>
      <c r="G3436" s="19">
        <v>3</v>
      </c>
      <c r="H3436" s="19">
        <v>3</v>
      </c>
      <c r="I3436" s="19">
        <v>2</v>
      </c>
      <c r="J3436" s="19">
        <v>5</v>
      </c>
      <c r="K3436" s="20">
        <f>ROUND(1+(SUMPRODUCT(INDEX(CachTinhDiem!$B$8:$E$11,MATCH($B3436,CachTinhDiem!$A$8:$A$11,0),0),$G3436:$J3436)-1)*9/4,1)</f>
        <v>7.8</v>
      </c>
      <c r="L3436" s="20">
        <f>ROUND(1+(INDEX(CachTinhDiem!$B$15:$E$20,MATCH($C3436,CachTinhDiem!$A$15:$A$20,0),MATCH($B3436,CachTinhDiem!$B$14:$E$14,0))-1)*9/4,1)</f>
        <v>10</v>
      </c>
      <c r="M3436" s="19">
        <f t="shared" si="53"/>
        <v>11</v>
      </c>
      <c r="N3436" s="23">
        <f>MAX(0,1-M3436*CachTinhDiem!$B$25)</f>
        <v>0</v>
      </c>
      <c r="O3436" s="20">
        <f>ROUND((CachTinhDiem!$B$23*K3436+CachTinhDiem!$B$24*L3436)*N3436,1)</f>
        <v>0</v>
      </c>
      <c r="P3436" s="19" t="s">
        <v>3227</v>
      </c>
    </row>
    <row r="3437" spans="1:16" ht="15" customHeight="1" x14ac:dyDescent="0.35">
      <c r="A3437" s="18" t="s">
        <v>2152</v>
      </c>
      <c r="B3437" s="18" t="s">
        <v>3224</v>
      </c>
      <c r="C3437" s="18" t="s">
        <v>150</v>
      </c>
      <c r="D3437" s="19">
        <v>21</v>
      </c>
      <c r="E3437" s="19">
        <v>36</v>
      </c>
      <c r="F3437" s="19">
        <v>24</v>
      </c>
      <c r="G3437" s="19">
        <v>1</v>
      </c>
      <c r="H3437" s="19">
        <v>5</v>
      </c>
      <c r="I3437" s="19">
        <v>2</v>
      </c>
      <c r="J3437" s="19">
        <v>4</v>
      </c>
      <c r="K3437" s="20">
        <f>ROUND(1+(SUMPRODUCT(INDEX(CachTinhDiem!$B$8:$E$11,MATCH($B3437,CachTinhDiem!$A$8:$A$11,0),0),$G3437:$J3437)-1)*9/4,1)</f>
        <v>4.5999999999999996</v>
      </c>
      <c r="L3437" s="20">
        <f>ROUND(1+(INDEX(CachTinhDiem!$B$15:$E$20,MATCH($C3437,CachTinhDiem!$A$15:$A$20,0),MATCH($B3437,CachTinhDiem!$B$14:$E$14,0))-1)*9/4,1)</f>
        <v>3.3</v>
      </c>
      <c r="M3437" s="19">
        <f t="shared" si="53"/>
        <v>0</v>
      </c>
      <c r="N3437" s="23">
        <f>MAX(0,1-M3437*CachTinhDiem!$B$25)</f>
        <v>1</v>
      </c>
      <c r="O3437" s="20">
        <f>ROUND((CachTinhDiem!$B$23*K3437+CachTinhDiem!$B$24*L3437)*N3437,1)</f>
        <v>4.2</v>
      </c>
      <c r="P3437" s="19" t="s">
        <v>3227</v>
      </c>
    </row>
    <row r="3438" spans="1:16" ht="15" customHeight="1" x14ac:dyDescent="0.35">
      <c r="A3438" s="18" t="s">
        <v>354</v>
      </c>
      <c r="B3438" s="18" t="s">
        <v>3229</v>
      </c>
      <c r="C3438" s="18" t="s">
        <v>110</v>
      </c>
      <c r="D3438" s="19">
        <v>22</v>
      </c>
      <c r="E3438" s="19">
        <v>37</v>
      </c>
      <c r="F3438" s="19">
        <v>36</v>
      </c>
      <c r="G3438" s="19">
        <v>1</v>
      </c>
      <c r="H3438" s="19">
        <v>5</v>
      </c>
      <c r="I3438" s="19">
        <v>2</v>
      </c>
      <c r="J3438" s="19">
        <v>3</v>
      </c>
      <c r="K3438" s="20">
        <f>ROUND(1+(SUMPRODUCT(INDEX(CachTinhDiem!$B$8:$E$11,MATCH($B3438,CachTinhDiem!$A$8:$A$11,0),0),$G3438:$J3438)-1)*9/4,1)</f>
        <v>5.7</v>
      </c>
      <c r="L3438" s="20">
        <f>ROUND(1+(INDEX(CachTinhDiem!$B$15:$E$20,MATCH($C3438,CachTinhDiem!$A$15:$A$20,0),MATCH($B3438,CachTinhDiem!$B$14:$E$14,0))-1)*9/4,1)</f>
        <v>7.8</v>
      </c>
      <c r="M3438" s="19">
        <f t="shared" si="53"/>
        <v>0</v>
      </c>
      <c r="N3438" s="23">
        <f>MAX(0,1-M3438*CachTinhDiem!$B$25)</f>
        <v>1</v>
      </c>
      <c r="O3438" s="20">
        <f>ROUND((CachTinhDiem!$B$23*K3438+CachTinhDiem!$B$24*L3438)*N3438,1)</f>
        <v>6.3</v>
      </c>
      <c r="P3438" s="19" t="s">
        <v>3225</v>
      </c>
    </row>
    <row r="3439" spans="1:16" ht="15" customHeight="1" x14ac:dyDescent="0.35">
      <c r="A3439" s="18" t="s">
        <v>2187</v>
      </c>
      <c r="B3439" s="18" t="s">
        <v>3228</v>
      </c>
      <c r="C3439" s="18" t="s">
        <v>150</v>
      </c>
      <c r="D3439" s="19">
        <v>22</v>
      </c>
      <c r="E3439" s="19">
        <v>38</v>
      </c>
      <c r="F3439" s="19">
        <v>5</v>
      </c>
      <c r="G3439" s="19">
        <v>2</v>
      </c>
      <c r="H3439" s="19">
        <v>5</v>
      </c>
      <c r="I3439" s="19">
        <v>3</v>
      </c>
      <c r="J3439" s="19">
        <v>3</v>
      </c>
      <c r="K3439" s="20">
        <f>ROUND(1+(SUMPRODUCT(INDEX(CachTinhDiem!$B$8:$E$11,MATCH($B3439,CachTinhDiem!$A$8:$A$11,0),0),$G3439:$J3439)-1)*9/4,1)</f>
        <v>6.4</v>
      </c>
      <c r="L3439" s="20">
        <f>ROUND(1+(INDEX(CachTinhDiem!$B$15:$E$20,MATCH($C3439,CachTinhDiem!$A$15:$A$20,0),MATCH($B3439,CachTinhDiem!$B$14:$E$14,0))-1)*9/4,1)</f>
        <v>5.5</v>
      </c>
      <c r="M3439" s="19">
        <f t="shared" si="53"/>
        <v>17</v>
      </c>
      <c r="N3439" s="23">
        <f>MAX(0,1-M3439*CachTinhDiem!$B$25)</f>
        <v>0</v>
      </c>
      <c r="O3439" s="20">
        <f>ROUND((CachTinhDiem!$B$23*K3439+CachTinhDiem!$B$24*L3439)*N3439,1)</f>
        <v>0</v>
      </c>
      <c r="P3439" s="19" t="s">
        <v>3225</v>
      </c>
    </row>
    <row r="3440" spans="1:16" ht="15" customHeight="1" x14ac:dyDescent="0.35">
      <c r="A3440" s="18" t="s">
        <v>3126</v>
      </c>
      <c r="B3440" s="18" t="s">
        <v>3229</v>
      </c>
      <c r="C3440" s="18" t="s">
        <v>138</v>
      </c>
      <c r="D3440" s="19">
        <v>20</v>
      </c>
      <c r="E3440" s="19">
        <v>40</v>
      </c>
      <c r="F3440" s="19">
        <v>35</v>
      </c>
      <c r="G3440" s="19">
        <v>2</v>
      </c>
      <c r="H3440" s="19">
        <v>4</v>
      </c>
      <c r="I3440" s="19">
        <v>5</v>
      </c>
      <c r="J3440" s="19">
        <v>2</v>
      </c>
      <c r="K3440" s="20">
        <f>ROUND(1+(SUMPRODUCT(INDEX(CachTinhDiem!$B$8:$E$11,MATCH($B3440,CachTinhDiem!$A$8:$A$11,0),0),$G3440:$J3440)-1)*9/4,1)</f>
        <v>6.6</v>
      </c>
      <c r="L3440" s="20">
        <f>ROUND(1+(INDEX(CachTinhDiem!$B$15:$E$20,MATCH($C3440,CachTinhDiem!$A$15:$A$20,0),MATCH($B3440,CachTinhDiem!$B$14:$E$14,0))-1)*9/4,1)</f>
        <v>7.8</v>
      </c>
      <c r="M3440" s="19">
        <f t="shared" si="53"/>
        <v>0</v>
      </c>
      <c r="N3440" s="23">
        <f>MAX(0,1-M3440*CachTinhDiem!$B$25)</f>
        <v>1</v>
      </c>
      <c r="O3440" s="20">
        <f>ROUND((CachTinhDiem!$B$23*K3440+CachTinhDiem!$B$24*L3440)*N3440,1)</f>
        <v>7</v>
      </c>
      <c r="P3440" s="19" t="s">
        <v>3227</v>
      </c>
    </row>
    <row r="3441" spans="1:16" ht="15" customHeight="1" x14ac:dyDescent="0.35">
      <c r="A3441" s="18" t="s">
        <v>2316</v>
      </c>
      <c r="B3441" s="18" t="s">
        <v>3226</v>
      </c>
      <c r="C3441" s="18" t="s">
        <v>90</v>
      </c>
      <c r="D3441" s="19">
        <v>18</v>
      </c>
      <c r="E3441" s="19">
        <v>34</v>
      </c>
      <c r="F3441" s="19">
        <v>17</v>
      </c>
      <c r="G3441" s="19">
        <v>2</v>
      </c>
      <c r="H3441" s="19">
        <v>3</v>
      </c>
      <c r="I3441" s="19">
        <v>2</v>
      </c>
      <c r="J3441" s="19">
        <v>3</v>
      </c>
      <c r="K3441" s="20">
        <f>ROUND(1+(SUMPRODUCT(INDEX(CachTinhDiem!$B$8:$E$11,MATCH($B3441,CachTinhDiem!$A$8:$A$11,0),0),$G3441:$J3441)-1)*9/4,1)</f>
        <v>4.4000000000000004</v>
      </c>
      <c r="L3441" s="20">
        <f>ROUND(1+(INDEX(CachTinhDiem!$B$15:$E$20,MATCH($C3441,CachTinhDiem!$A$15:$A$20,0),MATCH($B3441,CachTinhDiem!$B$14:$E$14,0))-1)*9/4,1)</f>
        <v>7.8</v>
      </c>
      <c r="M3441" s="19">
        <f t="shared" si="53"/>
        <v>1</v>
      </c>
      <c r="N3441" s="23">
        <f>MAX(0,1-M3441*CachTinhDiem!$B$25)</f>
        <v>0.9</v>
      </c>
      <c r="O3441" s="20">
        <f>ROUND((CachTinhDiem!$B$23*K3441+CachTinhDiem!$B$24*L3441)*N3441,1)</f>
        <v>4.9000000000000004</v>
      </c>
      <c r="P3441" s="19" t="s">
        <v>3227</v>
      </c>
    </row>
    <row r="3442" spans="1:16" ht="15" customHeight="1" x14ac:dyDescent="0.35">
      <c r="A3442" s="18" t="s">
        <v>842</v>
      </c>
      <c r="B3442" s="18" t="s">
        <v>3229</v>
      </c>
      <c r="C3442" s="18" t="s">
        <v>115</v>
      </c>
      <c r="D3442" s="19">
        <v>21</v>
      </c>
      <c r="E3442" s="19">
        <v>39</v>
      </c>
      <c r="F3442" s="19">
        <v>8</v>
      </c>
      <c r="G3442" s="19">
        <v>2</v>
      </c>
      <c r="H3442" s="19">
        <v>5</v>
      </c>
      <c r="I3442" s="19">
        <v>4</v>
      </c>
      <c r="J3442" s="19">
        <v>3</v>
      </c>
      <c r="K3442" s="20">
        <f>ROUND(1+(SUMPRODUCT(INDEX(CachTinhDiem!$B$8:$E$11,MATCH($B3442,CachTinhDiem!$A$8:$A$11,0),0),$G3442:$J3442)-1)*9/4,1)</f>
        <v>7.3</v>
      </c>
      <c r="L3442" s="20">
        <f>ROUND(1+(INDEX(CachTinhDiem!$B$15:$E$20,MATCH($C3442,CachTinhDiem!$A$15:$A$20,0),MATCH($B3442,CachTinhDiem!$B$14:$E$14,0))-1)*9/4,1)</f>
        <v>10</v>
      </c>
      <c r="M3442" s="19">
        <f t="shared" si="53"/>
        <v>13</v>
      </c>
      <c r="N3442" s="23">
        <f>MAX(0,1-M3442*CachTinhDiem!$B$25)</f>
        <v>0</v>
      </c>
      <c r="O3442" s="20">
        <f>ROUND((CachTinhDiem!$B$23*K3442+CachTinhDiem!$B$24*L3442)*N3442,1)</f>
        <v>0</v>
      </c>
      <c r="P3442" s="19" t="s">
        <v>3227</v>
      </c>
    </row>
    <row r="3443" spans="1:16" ht="15" customHeight="1" x14ac:dyDescent="0.35">
      <c r="A3443" s="18" t="s">
        <v>1932</v>
      </c>
      <c r="B3443" s="18" t="s">
        <v>3224</v>
      </c>
      <c r="C3443" s="18" t="s">
        <v>110</v>
      </c>
      <c r="D3443" s="19">
        <v>20</v>
      </c>
      <c r="E3443" s="19">
        <v>38</v>
      </c>
      <c r="F3443" s="19">
        <v>26</v>
      </c>
      <c r="G3443" s="19">
        <v>2</v>
      </c>
      <c r="H3443" s="19">
        <v>5</v>
      </c>
      <c r="I3443" s="19">
        <v>3</v>
      </c>
      <c r="J3443" s="19">
        <v>3</v>
      </c>
      <c r="K3443" s="20">
        <f>ROUND(1+(SUMPRODUCT(INDEX(CachTinhDiem!$B$8:$E$11,MATCH($B3443,CachTinhDiem!$A$8:$A$11,0),0),$G3443:$J3443)-1)*9/4,1)</f>
        <v>6</v>
      </c>
      <c r="L3443" s="20">
        <f>ROUND(1+(INDEX(CachTinhDiem!$B$15:$E$20,MATCH($C3443,CachTinhDiem!$A$15:$A$20,0),MATCH($B3443,CachTinhDiem!$B$14:$E$14,0))-1)*9/4,1)</f>
        <v>5.5</v>
      </c>
      <c r="M3443" s="19">
        <f t="shared" si="53"/>
        <v>0</v>
      </c>
      <c r="N3443" s="23">
        <f>MAX(0,1-M3443*CachTinhDiem!$B$25)</f>
        <v>1</v>
      </c>
      <c r="O3443" s="20">
        <f>ROUND((CachTinhDiem!$B$23*K3443+CachTinhDiem!$B$24*L3443)*N3443,1)</f>
        <v>5.9</v>
      </c>
      <c r="P3443" s="19" t="s">
        <v>3227</v>
      </c>
    </row>
    <row r="3444" spans="1:16" ht="15" customHeight="1" x14ac:dyDescent="0.35">
      <c r="A3444" s="18" t="s">
        <v>860</v>
      </c>
      <c r="B3444" s="18" t="s">
        <v>3229</v>
      </c>
      <c r="C3444" s="18" t="s">
        <v>103</v>
      </c>
      <c r="D3444" s="19">
        <v>21</v>
      </c>
      <c r="E3444" s="19">
        <v>34</v>
      </c>
      <c r="F3444" s="19">
        <v>31</v>
      </c>
      <c r="G3444" s="19">
        <v>2</v>
      </c>
      <c r="H3444" s="19">
        <v>4</v>
      </c>
      <c r="I3444" s="19">
        <v>2</v>
      </c>
      <c r="J3444" s="19">
        <v>5</v>
      </c>
      <c r="K3444" s="20">
        <f>ROUND(1+(SUMPRODUCT(INDEX(CachTinhDiem!$B$8:$E$11,MATCH($B3444,CachTinhDiem!$A$8:$A$11,0),0),$G3444:$J3444)-1)*9/4,1)</f>
        <v>6.6</v>
      </c>
      <c r="L3444" s="20">
        <f>ROUND(1+(INDEX(CachTinhDiem!$B$15:$E$20,MATCH($C3444,CachTinhDiem!$A$15:$A$20,0),MATCH($B3444,CachTinhDiem!$B$14:$E$14,0))-1)*9/4,1)</f>
        <v>7.8</v>
      </c>
      <c r="M3444" s="19">
        <f t="shared" si="53"/>
        <v>0</v>
      </c>
      <c r="N3444" s="23">
        <f>MAX(0,1-M3444*CachTinhDiem!$B$25)</f>
        <v>1</v>
      </c>
      <c r="O3444" s="20">
        <f>ROUND((CachTinhDiem!$B$23*K3444+CachTinhDiem!$B$24*L3444)*N3444,1)</f>
        <v>7</v>
      </c>
      <c r="P3444" s="19" t="s">
        <v>3227</v>
      </c>
    </row>
    <row r="3445" spans="1:16" ht="15" customHeight="1" x14ac:dyDescent="0.35">
      <c r="A3445" s="18" t="s">
        <v>2182</v>
      </c>
      <c r="B3445" s="18" t="s">
        <v>3226</v>
      </c>
      <c r="C3445" s="18" t="s">
        <v>110</v>
      </c>
      <c r="D3445" s="19">
        <v>11</v>
      </c>
      <c r="E3445" s="19">
        <v>29</v>
      </c>
      <c r="F3445" s="19">
        <v>15</v>
      </c>
      <c r="G3445" s="19">
        <v>2</v>
      </c>
      <c r="H3445" s="19">
        <v>3</v>
      </c>
      <c r="I3445" s="19">
        <v>2</v>
      </c>
      <c r="J3445" s="19">
        <v>3</v>
      </c>
      <c r="K3445" s="20">
        <f>ROUND(1+(SUMPRODUCT(INDEX(CachTinhDiem!$B$8:$E$11,MATCH($B3445,CachTinhDiem!$A$8:$A$11,0),0),$G3445:$J3445)-1)*9/4,1)</f>
        <v>4.4000000000000004</v>
      </c>
      <c r="L3445" s="20">
        <f>ROUND(1+(INDEX(CachTinhDiem!$B$15:$E$20,MATCH($C3445,CachTinhDiem!$A$15:$A$20,0),MATCH($B3445,CachTinhDiem!$B$14:$E$14,0))-1)*9/4,1)</f>
        <v>5.5</v>
      </c>
      <c r="M3445" s="19">
        <f t="shared" si="53"/>
        <v>0</v>
      </c>
      <c r="N3445" s="23">
        <f>MAX(0,1-M3445*CachTinhDiem!$B$25)</f>
        <v>1</v>
      </c>
      <c r="O3445" s="20">
        <f>ROUND((CachTinhDiem!$B$23*K3445+CachTinhDiem!$B$24*L3445)*N3445,1)</f>
        <v>4.7</v>
      </c>
      <c r="P3445" s="19" t="s">
        <v>3227</v>
      </c>
    </row>
    <row r="3446" spans="1:16" ht="15" customHeight="1" x14ac:dyDescent="0.35">
      <c r="A3446" s="18" t="s">
        <v>2777</v>
      </c>
      <c r="B3446" s="18" t="s">
        <v>3228</v>
      </c>
      <c r="C3446" s="18" t="s">
        <v>115</v>
      </c>
      <c r="D3446" s="19">
        <v>5</v>
      </c>
      <c r="E3446" s="19">
        <v>31</v>
      </c>
      <c r="F3446" s="19">
        <v>23</v>
      </c>
      <c r="G3446" s="19">
        <v>4</v>
      </c>
      <c r="H3446" s="19">
        <v>3</v>
      </c>
      <c r="I3446" s="19">
        <v>5</v>
      </c>
      <c r="J3446" s="19">
        <v>3</v>
      </c>
      <c r="K3446" s="20">
        <f>ROUND(1+(SUMPRODUCT(INDEX(CachTinhDiem!$B$8:$E$11,MATCH($B3446,CachTinhDiem!$A$8:$A$11,0),0),$G3446:$J3446)-1)*9/4,1)</f>
        <v>6.4</v>
      </c>
      <c r="L3446" s="20">
        <f>ROUND(1+(INDEX(CachTinhDiem!$B$15:$E$20,MATCH($C3446,CachTinhDiem!$A$15:$A$20,0),MATCH($B3446,CachTinhDiem!$B$14:$E$14,0))-1)*9/4,1)</f>
        <v>5.5</v>
      </c>
      <c r="M3446" s="19">
        <f t="shared" si="53"/>
        <v>0</v>
      </c>
      <c r="N3446" s="23">
        <f>MAX(0,1-M3446*CachTinhDiem!$B$25)</f>
        <v>1</v>
      </c>
      <c r="O3446" s="20">
        <f>ROUND((CachTinhDiem!$B$23*K3446+CachTinhDiem!$B$24*L3446)*N3446,1)</f>
        <v>6.1</v>
      </c>
      <c r="P3446" s="19" t="s">
        <v>3227</v>
      </c>
    </row>
    <row r="3447" spans="1:16" ht="15" customHeight="1" x14ac:dyDescent="0.35">
      <c r="A3447" s="18" t="s">
        <v>2668</v>
      </c>
      <c r="B3447" s="18" t="s">
        <v>3229</v>
      </c>
      <c r="C3447" s="18" t="s">
        <v>138</v>
      </c>
      <c r="D3447" s="19">
        <v>7</v>
      </c>
      <c r="E3447" s="19">
        <v>40</v>
      </c>
      <c r="F3447" s="19">
        <v>27</v>
      </c>
      <c r="G3447" s="19">
        <v>3</v>
      </c>
      <c r="H3447" s="19">
        <v>5</v>
      </c>
      <c r="I3447" s="19">
        <v>5</v>
      </c>
      <c r="J3447" s="19">
        <v>2</v>
      </c>
      <c r="K3447" s="20">
        <f>ROUND(1+(SUMPRODUCT(INDEX(CachTinhDiem!$B$8:$E$11,MATCH($B3447,CachTinhDiem!$A$8:$A$11,0),0),$G3447:$J3447)-1)*9/4,1)</f>
        <v>7.5</v>
      </c>
      <c r="L3447" s="20">
        <f>ROUND(1+(INDEX(CachTinhDiem!$B$15:$E$20,MATCH($C3447,CachTinhDiem!$A$15:$A$20,0),MATCH($B3447,CachTinhDiem!$B$14:$E$14,0))-1)*9/4,1)</f>
        <v>7.8</v>
      </c>
      <c r="M3447" s="19">
        <f t="shared" si="53"/>
        <v>0</v>
      </c>
      <c r="N3447" s="23">
        <f>MAX(0,1-M3447*CachTinhDiem!$B$25)</f>
        <v>1</v>
      </c>
      <c r="O3447" s="20">
        <f>ROUND((CachTinhDiem!$B$23*K3447+CachTinhDiem!$B$24*L3447)*N3447,1)</f>
        <v>7.6</v>
      </c>
      <c r="P3447" s="19" t="s">
        <v>3227</v>
      </c>
    </row>
    <row r="3448" spans="1:16" ht="15" customHeight="1" x14ac:dyDescent="0.35">
      <c r="A3448" s="18" t="s">
        <v>1964</v>
      </c>
      <c r="B3448" s="18" t="s">
        <v>3224</v>
      </c>
      <c r="C3448" s="18" t="s">
        <v>110</v>
      </c>
      <c r="D3448" s="19">
        <v>20</v>
      </c>
      <c r="E3448" s="19">
        <v>37</v>
      </c>
      <c r="F3448" s="19">
        <v>32</v>
      </c>
      <c r="G3448" s="19">
        <v>2</v>
      </c>
      <c r="H3448" s="19">
        <v>5</v>
      </c>
      <c r="I3448" s="19">
        <v>3</v>
      </c>
      <c r="J3448" s="19">
        <v>3</v>
      </c>
      <c r="K3448" s="20">
        <f>ROUND(1+(SUMPRODUCT(INDEX(CachTinhDiem!$B$8:$E$11,MATCH($B3448,CachTinhDiem!$A$8:$A$11,0),0),$G3448:$J3448)-1)*9/4,1)</f>
        <v>6</v>
      </c>
      <c r="L3448" s="20">
        <f>ROUND(1+(INDEX(CachTinhDiem!$B$15:$E$20,MATCH($C3448,CachTinhDiem!$A$15:$A$20,0),MATCH($B3448,CachTinhDiem!$B$14:$E$14,0))-1)*9/4,1)</f>
        <v>5.5</v>
      </c>
      <c r="M3448" s="19">
        <f t="shared" si="53"/>
        <v>0</v>
      </c>
      <c r="N3448" s="23">
        <f>MAX(0,1-M3448*CachTinhDiem!$B$25)</f>
        <v>1</v>
      </c>
      <c r="O3448" s="20">
        <f>ROUND((CachTinhDiem!$B$23*K3448+CachTinhDiem!$B$24*L3448)*N3448,1)</f>
        <v>5.9</v>
      </c>
      <c r="P3448" s="19" t="s">
        <v>3227</v>
      </c>
    </row>
    <row r="3449" spans="1:16" ht="15" customHeight="1" x14ac:dyDescent="0.35">
      <c r="A3449" s="18" t="s">
        <v>1601</v>
      </c>
      <c r="B3449" s="18" t="s">
        <v>3229</v>
      </c>
      <c r="C3449" s="18" t="s">
        <v>115</v>
      </c>
      <c r="D3449" s="19">
        <v>8</v>
      </c>
      <c r="E3449" s="19">
        <v>23</v>
      </c>
      <c r="F3449" s="19">
        <v>20</v>
      </c>
      <c r="G3449" s="19">
        <v>4</v>
      </c>
      <c r="H3449" s="19">
        <v>3</v>
      </c>
      <c r="I3449" s="19">
        <v>3</v>
      </c>
      <c r="J3449" s="19">
        <v>3</v>
      </c>
      <c r="K3449" s="20">
        <f>ROUND(1+(SUMPRODUCT(INDEX(CachTinhDiem!$B$8:$E$11,MATCH($B3449,CachTinhDiem!$A$8:$A$11,0),0),$G3449:$J3449)-1)*9/4,1)</f>
        <v>5.7</v>
      </c>
      <c r="L3449" s="20">
        <f>ROUND(1+(INDEX(CachTinhDiem!$B$15:$E$20,MATCH($C3449,CachTinhDiem!$A$15:$A$20,0),MATCH($B3449,CachTinhDiem!$B$14:$E$14,0))-1)*9/4,1)</f>
        <v>10</v>
      </c>
      <c r="M3449" s="19">
        <f t="shared" si="53"/>
        <v>0</v>
      </c>
      <c r="N3449" s="23">
        <f>MAX(0,1-M3449*CachTinhDiem!$B$25)</f>
        <v>1</v>
      </c>
      <c r="O3449" s="20">
        <f>ROUND((CachTinhDiem!$B$23*K3449+CachTinhDiem!$B$24*L3449)*N3449,1)</f>
        <v>7</v>
      </c>
      <c r="P3449" s="19" t="s">
        <v>3227</v>
      </c>
    </row>
    <row r="3450" spans="1:16" ht="15" customHeight="1" x14ac:dyDescent="0.35">
      <c r="A3450" s="18" t="s">
        <v>2901</v>
      </c>
      <c r="B3450" s="18" t="s">
        <v>3228</v>
      </c>
      <c r="C3450" s="18" t="s">
        <v>150</v>
      </c>
      <c r="D3450" s="19">
        <v>13</v>
      </c>
      <c r="E3450" s="19">
        <v>31</v>
      </c>
      <c r="F3450" s="19">
        <v>10</v>
      </c>
      <c r="G3450" s="19">
        <v>3</v>
      </c>
      <c r="H3450" s="19">
        <v>1</v>
      </c>
      <c r="I3450" s="19">
        <v>3</v>
      </c>
      <c r="J3450" s="19">
        <v>4</v>
      </c>
      <c r="K3450" s="20">
        <f>ROUND(1+(SUMPRODUCT(INDEX(CachTinhDiem!$B$8:$E$11,MATCH($B3450,CachTinhDiem!$A$8:$A$11,0),0),$G3450:$J3450)-1)*9/4,1)</f>
        <v>6</v>
      </c>
      <c r="L3450" s="20">
        <f>ROUND(1+(INDEX(CachTinhDiem!$B$15:$E$20,MATCH($C3450,CachTinhDiem!$A$15:$A$20,0),MATCH($B3450,CachTinhDiem!$B$14:$E$14,0))-1)*9/4,1)</f>
        <v>5.5</v>
      </c>
      <c r="M3450" s="19">
        <f t="shared" si="53"/>
        <v>3</v>
      </c>
      <c r="N3450" s="23">
        <f>MAX(0,1-M3450*CachTinhDiem!$B$25)</f>
        <v>0.7</v>
      </c>
      <c r="O3450" s="20">
        <f>ROUND((CachTinhDiem!$B$23*K3450+CachTinhDiem!$B$24*L3450)*N3450,1)</f>
        <v>4.0999999999999996</v>
      </c>
      <c r="P3450" s="19" t="s">
        <v>3227</v>
      </c>
    </row>
    <row r="3451" spans="1:16" ht="15" customHeight="1" x14ac:dyDescent="0.35">
      <c r="A3451" s="18" t="s">
        <v>780</v>
      </c>
      <c r="B3451" s="18" t="s">
        <v>3224</v>
      </c>
      <c r="C3451" s="18" t="s">
        <v>103</v>
      </c>
      <c r="D3451" s="19">
        <v>23</v>
      </c>
      <c r="E3451" s="19">
        <v>37</v>
      </c>
      <c r="F3451" s="19">
        <v>7</v>
      </c>
      <c r="G3451" s="19">
        <v>1</v>
      </c>
      <c r="H3451" s="19">
        <v>5</v>
      </c>
      <c r="I3451" s="19">
        <v>2</v>
      </c>
      <c r="J3451" s="19">
        <v>5</v>
      </c>
      <c r="K3451" s="20">
        <f>ROUND(1+(SUMPRODUCT(INDEX(CachTinhDiem!$B$8:$E$11,MATCH($B3451,CachTinhDiem!$A$8:$A$11,0),0),$G3451:$J3451)-1)*9/4,1)</f>
        <v>4.8</v>
      </c>
      <c r="L3451" s="20">
        <f>ROUND(1+(INDEX(CachTinhDiem!$B$15:$E$20,MATCH($C3451,CachTinhDiem!$A$15:$A$20,0),MATCH($B3451,CachTinhDiem!$B$14:$E$14,0))-1)*9/4,1)</f>
        <v>3.3</v>
      </c>
      <c r="M3451" s="19">
        <f t="shared" si="53"/>
        <v>16</v>
      </c>
      <c r="N3451" s="23">
        <f>MAX(0,1-M3451*CachTinhDiem!$B$25)</f>
        <v>0</v>
      </c>
      <c r="O3451" s="20">
        <f>ROUND((CachTinhDiem!$B$23*K3451+CachTinhDiem!$B$24*L3451)*N3451,1)</f>
        <v>0</v>
      </c>
      <c r="P3451" s="19" t="s">
        <v>3227</v>
      </c>
    </row>
    <row r="3452" spans="1:16" ht="15" customHeight="1" x14ac:dyDescent="0.35">
      <c r="A3452" s="18" t="s">
        <v>1275</v>
      </c>
      <c r="B3452" s="18" t="s">
        <v>3228</v>
      </c>
      <c r="C3452" s="18" t="s">
        <v>138</v>
      </c>
      <c r="D3452" s="19">
        <v>13</v>
      </c>
      <c r="E3452" s="19">
        <v>29</v>
      </c>
      <c r="F3452" s="19">
        <v>14</v>
      </c>
      <c r="G3452" s="19">
        <v>2</v>
      </c>
      <c r="H3452" s="19">
        <v>3</v>
      </c>
      <c r="I3452" s="19">
        <v>3</v>
      </c>
      <c r="J3452" s="19">
        <v>3</v>
      </c>
      <c r="K3452" s="20">
        <f>ROUND(1+(SUMPRODUCT(INDEX(CachTinhDiem!$B$8:$E$11,MATCH($B3452,CachTinhDiem!$A$8:$A$11,0),0),$G3452:$J3452)-1)*9/4,1)</f>
        <v>5.5</v>
      </c>
      <c r="L3452" s="20">
        <f>ROUND(1+(INDEX(CachTinhDiem!$B$15:$E$20,MATCH($C3452,CachTinhDiem!$A$15:$A$20,0),MATCH($B3452,CachTinhDiem!$B$14:$E$14,0))-1)*9/4,1)</f>
        <v>1</v>
      </c>
      <c r="M3452" s="19">
        <f t="shared" si="53"/>
        <v>0</v>
      </c>
      <c r="N3452" s="23">
        <f>MAX(0,1-M3452*CachTinhDiem!$B$25)</f>
        <v>1</v>
      </c>
      <c r="O3452" s="20">
        <f>ROUND((CachTinhDiem!$B$23*K3452+CachTinhDiem!$B$24*L3452)*N3452,1)</f>
        <v>4.2</v>
      </c>
      <c r="P3452" s="19" t="s">
        <v>3227</v>
      </c>
    </row>
    <row r="3453" spans="1:16" ht="15" customHeight="1" x14ac:dyDescent="0.35">
      <c r="A3453" s="18" t="s">
        <v>2002</v>
      </c>
      <c r="B3453" s="18" t="s">
        <v>3228</v>
      </c>
      <c r="C3453" s="18" t="s">
        <v>115</v>
      </c>
      <c r="D3453" s="19">
        <v>26</v>
      </c>
      <c r="E3453" s="19">
        <v>39</v>
      </c>
      <c r="F3453" s="19">
        <v>34</v>
      </c>
      <c r="G3453" s="19">
        <v>1</v>
      </c>
      <c r="H3453" s="19">
        <v>5</v>
      </c>
      <c r="I3453" s="19">
        <v>3</v>
      </c>
      <c r="J3453" s="19">
        <v>2</v>
      </c>
      <c r="K3453" s="20">
        <f>ROUND(1+(SUMPRODUCT(INDEX(CachTinhDiem!$B$8:$E$11,MATCH($B3453,CachTinhDiem!$A$8:$A$11,0),0),$G3453:$J3453)-1)*9/4,1)</f>
        <v>5.0999999999999996</v>
      </c>
      <c r="L3453" s="20">
        <f>ROUND(1+(INDEX(CachTinhDiem!$B$15:$E$20,MATCH($C3453,CachTinhDiem!$A$15:$A$20,0),MATCH($B3453,CachTinhDiem!$B$14:$E$14,0))-1)*9/4,1)</f>
        <v>5.5</v>
      </c>
      <c r="M3453" s="19">
        <f t="shared" si="53"/>
        <v>0</v>
      </c>
      <c r="N3453" s="23">
        <f>MAX(0,1-M3453*CachTinhDiem!$B$25)</f>
        <v>1</v>
      </c>
      <c r="O3453" s="20">
        <f>ROUND((CachTinhDiem!$B$23*K3453+CachTinhDiem!$B$24*L3453)*N3453,1)</f>
        <v>5.2</v>
      </c>
      <c r="P3453" s="19" t="s">
        <v>3227</v>
      </c>
    </row>
    <row r="3454" spans="1:16" ht="15" customHeight="1" x14ac:dyDescent="0.35">
      <c r="A3454" s="18" t="s">
        <v>1587</v>
      </c>
      <c r="B3454" s="18" t="s">
        <v>3226</v>
      </c>
      <c r="C3454" s="18" t="s">
        <v>150</v>
      </c>
      <c r="D3454" s="19">
        <v>6</v>
      </c>
      <c r="E3454" s="19">
        <v>19</v>
      </c>
      <c r="F3454" s="19">
        <v>37</v>
      </c>
      <c r="G3454" s="19">
        <v>4</v>
      </c>
      <c r="H3454" s="19">
        <v>1</v>
      </c>
      <c r="I3454" s="19">
        <v>4</v>
      </c>
      <c r="J3454" s="19">
        <v>3</v>
      </c>
      <c r="K3454" s="20">
        <f>ROUND(1+(SUMPRODUCT(INDEX(CachTinhDiem!$B$8:$E$11,MATCH($B3454,CachTinhDiem!$A$8:$A$11,0),0),$G3454:$J3454)-1)*9/4,1)</f>
        <v>5.3</v>
      </c>
      <c r="L3454" s="20">
        <f>ROUND(1+(INDEX(CachTinhDiem!$B$15:$E$20,MATCH($C3454,CachTinhDiem!$A$15:$A$20,0),MATCH($B3454,CachTinhDiem!$B$14:$E$14,0))-1)*9/4,1)</f>
        <v>10</v>
      </c>
      <c r="M3454" s="19">
        <f t="shared" si="53"/>
        <v>18</v>
      </c>
      <c r="N3454" s="23">
        <f>MAX(0,1-M3454*CachTinhDiem!$B$25)</f>
        <v>0</v>
      </c>
      <c r="O3454" s="20">
        <f>ROUND((CachTinhDiem!$B$23*K3454+CachTinhDiem!$B$24*L3454)*N3454,1)</f>
        <v>0</v>
      </c>
      <c r="P3454" s="19" t="s">
        <v>3227</v>
      </c>
    </row>
    <row r="3455" spans="1:16" ht="15" customHeight="1" x14ac:dyDescent="0.35">
      <c r="A3455" s="18" t="s">
        <v>2267</v>
      </c>
      <c r="B3455" s="18" t="s">
        <v>3228</v>
      </c>
      <c r="C3455" s="18" t="s">
        <v>103</v>
      </c>
      <c r="D3455" s="19">
        <v>15</v>
      </c>
      <c r="E3455" s="19">
        <v>32</v>
      </c>
      <c r="F3455" s="19">
        <v>26</v>
      </c>
      <c r="G3455" s="19">
        <v>2</v>
      </c>
      <c r="H3455" s="19">
        <v>3</v>
      </c>
      <c r="I3455" s="19">
        <v>2</v>
      </c>
      <c r="J3455" s="19">
        <v>5</v>
      </c>
      <c r="K3455" s="20">
        <f>ROUND(1+(SUMPRODUCT(INDEX(CachTinhDiem!$B$8:$E$11,MATCH($B3455,CachTinhDiem!$A$8:$A$11,0),0),$G3455:$J3455)-1)*9/4,1)</f>
        <v>7.8</v>
      </c>
      <c r="L3455" s="20">
        <f>ROUND(1+(INDEX(CachTinhDiem!$B$15:$E$20,MATCH($C3455,CachTinhDiem!$A$15:$A$20,0),MATCH($B3455,CachTinhDiem!$B$14:$E$14,0))-1)*9/4,1)</f>
        <v>10</v>
      </c>
      <c r="M3455" s="19">
        <f t="shared" si="53"/>
        <v>0</v>
      </c>
      <c r="N3455" s="23">
        <f>MAX(0,1-M3455*CachTinhDiem!$B$25)</f>
        <v>1</v>
      </c>
      <c r="O3455" s="20">
        <f>ROUND((CachTinhDiem!$B$23*K3455+CachTinhDiem!$B$24*L3455)*N3455,1)</f>
        <v>8.5</v>
      </c>
      <c r="P3455" s="19" t="s">
        <v>3227</v>
      </c>
    </row>
    <row r="3456" spans="1:16" ht="15" customHeight="1" x14ac:dyDescent="0.35">
      <c r="A3456" s="18" t="s">
        <v>643</v>
      </c>
      <c r="B3456" s="18" t="s">
        <v>3228</v>
      </c>
      <c r="C3456" s="18" t="s">
        <v>115</v>
      </c>
      <c r="D3456" s="19">
        <v>20</v>
      </c>
      <c r="E3456" s="19">
        <v>38</v>
      </c>
      <c r="F3456" s="19">
        <v>12</v>
      </c>
      <c r="G3456" s="19">
        <v>2</v>
      </c>
      <c r="H3456" s="19">
        <v>4</v>
      </c>
      <c r="I3456" s="19">
        <v>3</v>
      </c>
      <c r="J3456" s="19">
        <v>2</v>
      </c>
      <c r="K3456" s="20">
        <f>ROUND(1+(SUMPRODUCT(INDEX(CachTinhDiem!$B$8:$E$11,MATCH($B3456,CachTinhDiem!$A$8:$A$11,0),0),$G3456:$J3456)-1)*9/4,1)</f>
        <v>4.5999999999999996</v>
      </c>
      <c r="L3456" s="20">
        <f>ROUND(1+(INDEX(CachTinhDiem!$B$15:$E$20,MATCH($C3456,CachTinhDiem!$A$15:$A$20,0),MATCH($B3456,CachTinhDiem!$B$14:$E$14,0))-1)*9/4,1)</f>
        <v>5.5</v>
      </c>
      <c r="M3456" s="19">
        <f t="shared" si="53"/>
        <v>8</v>
      </c>
      <c r="N3456" s="23">
        <f>MAX(0,1-M3456*CachTinhDiem!$B$25)</f>
        <v>0.19999999999999996</v>
      </c>
      <c r="O3456" s="20">
        <f>ROUND((CachTinhDiem!$B$23*K3456+CachTinhDiem!$B$24*L3456)*N3456,1)</f>
        <v>1</v>
      </c>
      <c r="P3456" s="19" t="s">
        <v>3227</v>
      </c>
    </row>
    <row r="3457" spans="1:16" ht="15" customHeight="1" x14ac:dyDescent="0.35">
      <c r="A3457" s="18" t="s">
        <v>2544</v>
      </c>
      <c r="B3457" s="18" t="s">
        <v>3228</v>
      </c>
      <c r="C3457" s="18" t="s">
        <v>90</v>
      </c>
      <c r="D3457" s="19">
        <v>8</v>
      </c>
      <c r="E3457" s="19">
        <v>40</v>
      </c>
      <c r="F3457" s="19">
        <v>33</v>
      </c>
      <c r="G3457" s="19">
        <v>2</v>
      </c>
      <c r="H3457" s="19">
        <v>5</v>
      </c>
      <c r="I3457" s="19">
        <v>4</v>
      </c>
      <c r="J3457" s="19">
        <v>3</v>
      </c>
      <c r="K3457" s="20">
        <f>ROUND(1+(SUMPRODUCT(INDEX(CachTinhDiem!$B$8:$E$11,MATCH($B3457,CachTinhDiem!$A$8:$A$11,0),0),$G3457:$J3457)-1)*9/4,1)</f>
        <v>6.9</v>
      </c>
      <c r="L3457" s="20">
        <f>ROUND(1+(INDEX(CachTinhDiem!$B$15:$E$20,MATCH($C3457,CachTinhDiem!$A$15:$A$20,0),MATCH($B3457,CachTinhDiem!$B$14:$E$14,0))-1)*9/4,1)</f>
        <v>3.3</v>
      </c>
      <c r="M3457" s="19">
        <f t="shared" si="53"/>
        <v>0</v>
      </c>
      <c r="N3457" s="23">
        <f>MAX(0,1-M3457*CachTinhDiem!$B$25)</f>
        <v>1</v>
      </c>
      <c r="O3457" s="20">
        <f>ROUND((CachTinhDiem!$B$23*K3457+CachTinhDiem!$B$24*L3457)*N3457,1)</f>
        <v>5.8</v>
      </c>
      <c r="P3457" s="19" t="s">
        <v>3227</v>
      </c>
    </row>
    <row r="3458" spans="1:16" ht="15" customHeight="1" x14ac:dyDescent="0.35">
      <c r="A3458" s="18" t="s">
        <v>1996</v>
      </c>
      <c r="B3458" s="18" t="s">
        <v>3229</v>
      </c>
      <c r="C3458" s="18" t="s">
        <v>110</v>
      </c>
      <c r="D3458" s="19">
        <v>19</v>
      </c>
      <c r="E3458" s="19">
        <v>36</v>
      </c>
      <c r="F3458" s="19">
        <v>20</v>
      </c>
      <c r="G3458" s="19">
        <v>2</v>
      </c>
      <c r="H3458" s="19">
        <v>5</v>
      </c>
      <c r="I3458" s="19">
        <v>2</v>
      </c>
      <c r="J3458" s="19">
        <v>4</v>
      </c>
      <c r="K3458" s="20">
        <f>ROUND(1+(SUMPRODUCT(INDEX(CachTinhDiem!$B$8:$E$11,MATCH($B3458,CachTinhDiem!$A$8:$A$11,0),0),$G3458:$J3458)-1)*9/4,1)</f>
        <v>6.6</v>
      </c>
      <c r="L3458" s="20">
        <f>ROUND(1+(INDEX(CachTinhDiem!$B$15:$E$20,MATCH($C3458,CachTinhDiem!$A$15:$A$20,0),MATCH($B3458,CachTinhDiem!$B$14:$E$14,0))-1)*9/4,1)</f>
        <v>7.8</v>
      </c>
      <c r="M3458" s="19">
        <f t="shared" ref="M3458:M3521" si="54">MAX(0,$D3458-$F3458,$F3458-$E3458)</f>
        <v>0</v>
      </c>
      <c r="N3458" s="23">
        <f>MAX(0,1-M3458*CachTinhDiem!$B$25)</f>
        <v>1</v>
      </c>
      <c r="O3458" s="20">
        <f>ROUND((CachTinhDiem!$B$23*K3458+CachTinhDiem!$B$24*L3458)*N3458,1)</f>
        <v>7</v>
      </c>
      <c r="P3458" s="19" t="s">
        <v>3227</v>
      </c>
    </row>
    <row r="3459" spans="1:16" ht="15" customHeight="1" x14ac:dyDescent="0.35">
      <c r="A3459" s="18" t="s">
        <v>1022</v>
      </c>
      <c r="B3459" s="18" t="s">
        <v>3224</v>
      </c>
      <c r="C3459" s="18" t="s">
        <v>103</v>
      </c>
      <c r="D3459" s="19">
        <v>20</v>
      </c>
      <c r="E3459" s="19">
        <v>37</v>
      </c>
      <c r="F3459" s="19">
        <v>8</v>
      </c>
      <c r="G3459" s="19">
        <v>2</v>
      </c>
      <c r="H3459" s="19">
        <v>4</v>
      </c>
      <c r="I3459" s="19">
        <v>3</v>
      </c>
      <c r="J3459" s="19">
        <v>3</v>
      </c>
      <c r="K3459" s="20">
        <f>ROUND(1+(SUMPRODUCT(INDEX(CachTinhDiem!$B$8:$E$11,MATCH($B3459,CachTinhDiem!$A$8:$A$11,0),0),$G3459:$J3459)-1)*9/4,1)</f>
        <v>5.5</v>
      </c>
      <c r="L3459" s="20">
        <f>ROUND(1+(INDEX(CachTinhDiem!$B$15:$E$20,MATCH($C3459,CachTinhDiem!$A$15:$A$20,0),MATCH($B3459,CachTinhDiem!$B$14:$E$14,0))-1)*9/4,1)</f>
        <v>3.3</v>
      </c>
      <c r="M3459" s="19">
        <f t="shared" si="54"/>
        <v>12</v>
      </c>
      <c r="N3459" s="23">
        <f>MAX(0,1-M3459*CachTinhDiem!$B$25)</f>
        <v>0</v>
      </c>
      <c r="O3459" s="20">
        <f>ROUND((CachTinhDiem!$B$23*K3459+CachTinhDiem!$B$24*L3459)*N3459,1)</f>
        <v>0</v>
      </c>
      <c r="P3459" s="19" t="s">
        <v>3227</v>
      </c>
    </row>
    <row r="3460" spans="1:16" ht="15" customHeight="1" x14ac:dyDescent="0.35">
      <c r="A3460" s="18" t="s">
        <v>3144</v>
      </c>
      <c r="B3460" s="18" t="s">
        <v>3224</v>
      </c>
      <c r="C3460" s="18" t="s">
        <v>138</v>
      </c>
      <c r="D3460" s="19">
        <v>21</v>
      </c>
      <c r="E3460" s="19">
        <v>40</v>
      </c>
      <c r="F3460" s="19">
        <v>27</v>
      </c>
      <c r="G3460" s="19">
        <v>2</v>
      </c>
      <c r="H3460" s="19">
        <v>4</v>
      </c>
      <c r="I3460" s="19">
        <v>5</v>
      </c>
      <c r="J3460" s="19">
        <v>1</v>
      </c>
      <c r="K3460" s="20">
        <f>ROUND(1+(SUMPRODUCT(INDEX(CachTinhDiem!$B$8:$E$11,MATCH($B3460,CachTinhDiem!$A$8:$A$11,0),0),$G3460:$J3460)-1)*9/4,1)</f>
        <v>7.3</v>
      </c>
      <c r="L3460" s="20">
        <f>ROUND(1+(INDEX(CachTinhDiem!$B$15:$E$20,MATCH($C3460,CachTinhDiem!$A$15:$A$20,0),MATCH($B3460,CachTinhDiem!$B$14:$E$14,0))-1)*9/4,1)</f>
        <v>10</v>
      </c>
      <c r="M3460" s="19">
        <f t="shared" si="54"/>
        <v>0</v>
      </c>
      <c r="N3460" s="23">
        <f>MAX(0,1-M3460*CachTinhDiem!$B$25)</f>
        <v>1</v>
      </c>
      <c r="O3460" s="20">
        <f>ROUND((CachTinhDiem!$B$23*K3460+CachTinhDiem!$B$24*L3460)*N3460,1)</f>
        <v>8.1</v>
      </c>
      <c r="P3460" s="19" t="s">
        <v>3227</v>
      </c>
    </row>
    <row r="3461" spans="1:16" ht="15" customHeight="1" x14ac:dyDescent="0.35">
      <c r="A3461" s="18" t="s">
        <v>970</v>
      </c>
      <c r="B3461" s="18" t="s">
        <v>3224</v>
      </c>
      <c r="C3461" s="18" t="s">
        <v>90</v>
      </c>
      <c r="D3461" s="19">
        <v>20</v>
      </c>
      <c r="E3461" s="19">
        <v>38</v>
      </c>
      <c r="F3461" s="19">
        <v>9</v>
      </c>
      <c r="G3461" s="19">
        <v>2</v>
      </c>
      <c r="H3461" s="19">
        <v>4</v>
      </c>
      <c r="I3461" s="19">
        <v>3</v>
      </c>
      <c r="J3461" s="19">
        <v>3</v>
      </c>
      <c r="K3461" s="20">
        <f>ROUND(1+(SUMPRODUCT(INDEX(CachTinhDiem!$B$8:$E$11,MATCH($B3461,CachTinhDiem!$A$8:$A$11,0),0),$G3461:$J3461)-1)*9/4,1)</f>
        <v>5.5</v>
      </c>
      <c r="L3461" s="20">
        <f>ROUND(1+(INDEX(CachTinhDiem!$B$15:$E$20,MATCH($C3461,CachTinhDiem!$A$15:$A$20,0),MATCH($B3461,CachTinhDiem!$B$14:$E$14,0))-1)*9/4,1)</f>
        <v>5.5</v>
      </c>
      <c r="M3461" s="19">
        <f t="shared" si="54"/>
        <v>11</v>
      </c>
      <c r="N3461" s="23">
        <f>MAX(0,1-M3461*CachTinhDiem!$B$25)</f>
        <v>0</v>
      </c>
      <c r="O3461" s="20">
        <f>ROUND((CachTinhDiem!$B$23*K3461+CachTinhDiem!$B$24*L3461)*N3461,1)</f>
        <v>0</v>
      </c>
      <c r="P3461" s="19" t="s">
        <v>3227</v>
      </c>
    </row>
    <row r="3462" spans="1:16" ht="15" customHeight="1" x14ac:dyDescent="0.35">
      <c r="A3462" s="18" t="s">
        <v>389</v>
      </c>
      <c r="B3462" s="18" t="s">
        <v>3228</v>
      </c>
      <c r="C3462" s="18" t="s">
        <v>115</v>
      </c>
      <c r="D3462" s="19">
        <v>5</v>
      </c>
      <c r="E3462" s="19">
        <v>11</v>
      </c>
      <c r="F3462" s="19">
        <v>40</v>
      </c>
      <c r="G3462" s="19">
        <v>4</v>
      </c>
      <c r="H3462" s="19">
        <v>1</v>
      </c>
      <c r="I3462" s="19">
        <v>3</v>
      </c>
      <c r="J3462" s="19">
        <v>2</v>
      </c>
      <c r="K3462" s="20">
        <f>ROUND(1+(SUMPRODUCT(INDEX(CachTinhDiem!$B$8:$E$11,MATCH($B3462,CachTinhDiem!$A$8:$A$11,0),0),$G3462:$J3462)-1)*9/4,1)</f>
        <v>3.3</v>
      </c>
      <c r="L3462" s="20">
        <f>ROUND(1+(INDEX(CachTinhDiem!$B$15:$E$20,MATCH($C3462,CachTinhDiem!$A$15:$A$20,0),MATCH($B3462,CachTinhDiem!$B$14:$E$14,0))-1)*9/4,1)</f>
        <v>5.5</v>
      </c>
      <c r="M3462" s="19">
        <f t="shared" si="54"/>
        <v>29</v>
      </c>
      <c r="N3462" s="23">
        <f>MAX(0,1-M3462*CachTinhDiem!$B$25)</f>
        <v>0</v>
      </c>
      <c r="O3462" s="20">
        <f>ROUND((CachTinhDiem!$B$23*K3462+CachTinhDiem!$B$24*L3462)*N3462,1)</f>
        <v>0</v>
      </c>
      <c r="P3462" s="19" t="s">
        <v>3225</v>
      </c>
    </row>
    <row r="3463" spans="1:16" ht="15" customHeight="1" x14ac:dyDescent="0.35">
      <c r="A3463" s="18" t="s">
        <v>978</v>
      </c>
      <c r="B3463" s="18" t="s">
        <v>3224</v>
      </c>
      <c r="C3463" s="18" t="s">
        <v>103</v>
      </c>
      <c r="D3463" s="19">
        <v>6</v>
      </c>
      <c r="E3463" s="19">
        <v>19</v>
      </c>
      <c r="F3463" s="19">
        <v>37</v>
      </c>
      <c r="G3463" s="19">
        <v>4</v>
      </c>
      <c r="H3463" s="19">
        <v>2</v>
      </c>
      <c r="I3463" s="19">
        <v>2</v>
      </c>
      <c r="J3463" s="19">
        <v>3</v>
      </c>
      <c r="K3463" s="20">
        <f>ROUND(1+(SUMPRODUCT(INDEX(CachTinhDiem!$B$8:$E$11,MATCH($B3463,CachTinhDiem!$A$8:$A$11,0),0),$G3463:$J3463)-1)*9/4,1)</f>
        <v>4.4000000000000004</v>
      </c>
      <c r="L3463" s="20">
        <f>ROUND(1+(INDEX(CachTinhDiem!$B$15:$E$20,MATCH($C3463,CachTinhDiem!$A$15:$A$20,0),MATCH($B3463,CachTinhDiem!$B$14:$E$14,0))-1)*9/4,1)</f>
        <v>3.3</v>
      </c>
      <c r="M3463" s="19">
        <f t="shared" si="54"/>
        <v>18</v>
      </c>
      <c r="N3463" s="23">
        <f>MAX(0,1-M3463*CachTinhDiem!$B$25)</f>
        <v>0</v>
      </c>
      <c r="O3463" s="20">
        <f>ROUND((CachTinhDiem!$B$23*K3463+CachTinhDiem!$B$24*L3463)*N3463,1)</f>
        <v>0</v>
      </c>
      <c r="P3463" s="19" t="s">
        <v>3227</v>
      </c>
    </row>
    <row r="3464" spans="1:16" ht="15" customHeight="1" x14ac:dyDescent="0.35">
      <c r="A3464" s="18" t="s">
        <v>1505</v>
      </c>
      <c r="B3464" s="18" t="s">
        <v>3229</v>
      </c>
      <c r="C3464" s="18" t="s">
        <v>138</v>
      </c>
      <c r="D3464" s="19">
        <v>5</v>
      </c>
      <c r="E3464" s="19">
        <v>13</v>
      </c>
      <c r="F3464" s="19">
        <v>40</v>
      </c>
      <c r="G3464" s="19">
        <v>4</v>
      </c>
      <c r="H3464" s="19">
        <v>1</v>
      </c>
      <c r="I3464" s="19">
        <v>3</v>
      </c>
      <c r="J3464" s="19">
        <v>3</v>
      </c>
      <c r="K3464" s="20">
        <f>ROUND(1+(SUMPRODUCT(INDEX(CachTinhDiem!$B$8:$E$11,MATCH($B3464,CachTinhDiem!$A$8:$A$11,0),0),$G3464:$J3464)-1)*9/4,1)</f>
        <v>4.4000000000000004</v>
      </c>
      <c r="L3464" s="20">
        <f>ROUND(1+(INDEX(CachTinhDiem!$B$15:$E$20,MATCH($C3464,CachTinhDiem!$A$15:$A$20,0),MATCH($B3464,CachTinhDiem!$B$14:$E$14,0))-1)*9/4,1)</f>
        <v>7.8</v>
      </c>
      <c r="M3464" s="19">
        <f t="shared" si="54"/>
        <v>27</v>
      </c>
      <c r="N3464" s="23">
        <f>MAX(0,1-M3464*CachTinhDiem!$B$25)</f>
        <v>0</v>
      </c>
      <c r="O3464" s="20">
        <f>ROUND((CachTinhDiem!$B$23*K3464+CachTinhDiem!$B$24*L3464)*N3464,1)</f>
        <v>0</v>
      </c>
      <c r="P3464" s="19" t="s">
        <v>3225</v>
      </c>
    </row>
    <row r="3465" spans="1:16" ht="15" customHeight="1" x14ac:dyDescent="0.35">
      <c r="A3465" s="18" t="s">
        <v>1574</v>
      </c>
      <c r="B3465" s="18" t="s">
        <v>3224</v>
      </c>
      <c r="C3465" s="18" t="s">
        <v>103</v>
      </c>
      <c r="D3465" s="19">
        <v>15</v>
      </c>
      <c r="E3465" s="19">
        <v>34</v>
      </c>
      <c r="F3465" s="19">
        <v>12</v>
      </c>
      <c r="G3465" s="19">
        <v>2</v>
      </c>
      <c r="H3465" s="19">
        <v>3</v>
      </c>
      <c r="I3465" s="19">
        <v>3</v>
      </c>
      <c r="J3465" s="19">
        <v>4</v>
      </c>
      <c r="K3465" s="20">
        <f>ROUND(1+(SUMPRODUCT(INDEX(CachTinhDiem!$B$8:$E$11,MATCH($B3465,CachTinhDiem!$A$8:$A$11,0),0),$G3465:$J3465)-1)*9/4,1)</f>
        <v>5.3</v>
      </c>
      <c r="L3465" s="20">
        <f>ROUND(1+(INDEX(CachTinhDiem!$B$15:$E$20,MATCH($C3465,CachTinhDiem!$A$15:$A$20,0),MATCH($B3465,CachTinhDiem!$B$14:$E$14,0))-1)*9/4,1)</f>
        <v>3.3</v>
      </c>
      <c r="M3465" s="19">
        <f t="shared" si="54"/>
        <v>3</v>
      </c>
      <c r="N3465" s="23">
        <f>MAX(0,1-M3465*CachTinhDiem!$B$25)</f>
        <v>0.7</v>
      </c>
      <c r="O3465" s="20">
        <f>ROUND((CachTinhDiem!$B$23*K3465+CachTinhDiem!$B$24*L3465)*N3465,1)</f>
        <v>3.3</v>
      </c>
      <c r="P3465" s="19" t="s">
        <v>3227</v>
      </c>
    </row>
    <row r="3466" spans="1:16" ht="15" customHeight="1" x14ac:dyDescent="0.35">
      <c r="A3466" s="18" t="s">
        <v>2412</v>
      </c>
      <c r="B3466" s="18" t="s">
        <v>3226</v>
      </c>
      <c r="C3466" s="18" t="s">
        <v>110</v>
      </c>
      <c r="D3466" s="19">
        <v>23</v>
      </c>
      <c r="E3466" s="19">
        <v>38</v>
      </c>
      <c r="F3466" s="19">
        <v>12</v>
      </c>
      <c r="G3466" s="19">
        <v>2</v>
      </c>
      <c r="H3466" s="19">
        <v>5</v>
      </c>
      <c r="I3466" s="19">
        <v>2</v>
      </c>
      <c r="J3466" s="19">
        <v>4</v>
      </c>
      <c r="K3466" s="20">
        <f>ROUND(1+(SUMPRODUCT(INDEX(CachTinhDiem!$B$8:$E$11,MATCH($B3466,CachTinhDiem!$A$8:$A$11,0),0),$G3466:$J3466)-1)*9/4,1)</f>
        <v>6.2</v>
      </c>
      <c r="L3466" s="20">
        <f>ROUND(1+(INDEX(CachTinhDiem!$B$15:$E$20,MATCH($C3466,CachTinhDiem!$A$15:$A$20,0),MATCH($B3466,CachTinhDiem!$B$14:$E$14,0))-1)*9/4,1)</f>
        <v>5.5</v>
      </c>
      <c r="M3466" s="19">
        <f t="shared" si="54"/>
        <v>11</v>
      </c>
      <c r="N3466" s="23">
        <f>MAX(0,1-M3466*CachTinhDiem!$B$25)</f>
        <v>0</v>
      </c>
      <c r="O3466" s="20">
        <f>ROUND((CachTinhDiem!$B$23*K3466+CachTinhDiem!$B$24*L3466)*N3466,1)</f>
        <v>0</v>
      </c>
      <c r="P3466" s="19" t="s">
        <v>3227</v>
      </c>
    </row>
    <row r="3467" spans="1:16" ht="15" customHeight="1" x14ac:dyDescent="0.35">
      <c r="A3467" s="18" t="s">
        <v>2032</v>
      </c>
      <c r="B3467" s="18" t="s">
        <v>3229</v>
      </c>
      <c r="C3467" s="18" t="s">
        <v>103</v>
      </c>
      <c r="D3467" s="19">
        <v>15</v>
      </c>
      <c r="E3467" s="19">
        <v>33</v>
      </c>
      <c r="F3467" s="19">
        <v>26</v>
      </c>
      <c r="G3467" s="19">
        <v>2</v>
      </c>
      <c r="H3467" s="19">
        <v>4</v>
      </c>
      <c r="I3467" s="19">
        <v>3</v>
      </c>
      <c r="J3467" s="19">
        <v>5</v>
      </c>
      <c r="K3467" s="20">
        <f>ROUND(1+(SUMPRODUCT(INDEX(CachTinhDiem!$B$8:$E$11,MATCH($B3467,CachTinhDiem!$A$8:$A$11,0),0),$G3467:$J3467)-1)*9/4,1)</f>
        <v>7.3</v>
      </c>
      <c r="L3467" s="20">
        <f>ROUND(1+(INDEX(CachTinhDiem!$B$15:$E$20,MATCH($C3467,CachTinhDiem!$A$15:$A$20,0),MATCH($B3467,CachTinhDiem!$B$14:$E$14,0))-1)*9/4,1)</f>
        <v>7.8</v>
      </c>
      <c r="M3467" s="19">
        <f t="shared" si="54"/>
        <v>0</v>
      </c>
      <c r="N3467" s="23">
        <f>MAX(0,1-M3467*CachTinhDiem!$B$25)</f>
        <v>1</v>
      </c>
      <c r="O3467" s="20">
        <f>ROUND((CachTinhDiem!$B$23*K3467+CachTinhDiem!$B$24*L3467)*N3467,1)</f>
        <v>7.5</v>
      </c>
      <c r="P3467" s="19" t="s">
        <v>3227</v>
      </c>
    </row>
    <row r="3468" spans="1:16" ht="15" customHeight="1" x14ac:dyDescent="0.35">
      <c r="A3468" s="18" t="s">
        <v>2773</v>
      </c>
      <c r="B3468" s="18" t="s">
        <v>3228</v>
      </c>
      <c r="C3468" s="18" t="s">
        <v>103</v>
      </c>
      <c r="D3468" s="19">
        <v>8</v>
      </c>
      <c r="E3468" s="19">
        <v>34</v>
      </c>
      <c r="F3468" s="19">
        <v>23</v>
      </c>
      <c r="G3468" s="19">
        <v>4</v>
      </c>
      <c r="H3468" s="19">
        <v>1</v>
      </c>
      <c r="I3468" s="19">
        <v>3</v>
      </c>
      <c r="J3468" s="19">
        <v>5</v>
      </c>
      <c r="K3468" s="20">
        <f>ROUND(1+(SUMPRODUCT(INDEX(CachTinhDiem!$B$8:$E$11,MATCH($B3468,CachTinhDiem!$A$8:$A$11,0),0),$G3468:$J3468)-1)*9/4,1)</f>
        <v>7.3</v>
      </c>
      <c r="L3468" s="20">
        <f>ROUND(1+(INDEX(CachTinhDiem!$B$15:$E$20,MATCH($C3468,CachTinhDiem!$A$15:$A$20,0),MATCH($B3468,CachTinhDiem!$B$14:$E$14,0))-1)*9/4,1)</f>
        <v>10</v>
      </c>
      <c r="M3468" s="19">
        <f t="shared" si="54"/>
        <v>0</v>
      </c>
      <c r="N3468" s="23">
        <f>MAX(0,1-M3468*CachTinhDiem!$B$25)</f>
        <v>1</v>
      </c>
      <c r="O3468" s="20">
        <f>ROUND((CachTinhDiem!$B$23*K3468+CachTinhDiem!$B$24*L3468)*N3468,1)</f>
        <v>8.1</v>
      </c>
      <c r="P3468" s="19" t="s">
        <v>3225</v>
      </c>
    </row>
    <row r="3469" spans="1:16" ht="15" customHeight="1" x14ac:dyDescent="0.35">
      <c r="A3469" s="18" t="s">
        <v>2612</v>
      </c>
      <c r="B3469" s="18" t="s">
        <v>3224</v>
      </c>
      <c r="C3469" s="18" t="s">
        <v>115</v>
      </c>
      <c r="D3469" s="19">
        <v>16</v>
      </c>
      <c r="E3469" s="19">
        <v>36</v>
      </c>
      <c r="F3469" s="19">
        <v>6</v>
      </c>
      <c r="G3469" s="19">
        <v>2</v>
      </c>
      <c r="H3469" s="19">
        <v>4</v>
      </c>
      <c r="I3469" s="19">
        <v>4</v>
      </c>
      <c r="J3469" s="19">
        <v>4</v>
      </c>
      <c r="K3469" s="20">
        <f>ROUND(1+(SUMPRODUCT(INDEX(CachTinhDiem!$B$8:$E$11,MATCH($B3469,CachTinhDiem!$A$8:$A$11,0),0),$G3469:$J3469)-1)*9/4,1)</f>
        <v>6.9</v>
      </c>
      <c r="L3469" s="20">
        <f>ROUND(1+(INDEX(CachTinhDiem!$B$15:$E$20,MATCH($C3469,CachTinhDiem!$A$15:$A$20,0),MATCH($B3469,CachTinhDiem!$B$14:$E$14,0))-1)*9/4,1)</f>
        <v>7.8</v>
      </c>
      <c r="M3469" s="19">
        <f t="shared" si="54"/>
        <v>10</v>
      </c>
      <c r="N3469" s="23">
        <f>MAX(0,1-M3469*CachTinhDiem!$B$25)</f>
        <v>0</v>
      </c>
      <c r="O3469" s="20">
        <f>ROUND((CachTinhDiem!$B$23*K3469+CachTinhDiem!$B$24*L3469)*N3469,1)</f>
        <v>0</v>
      </c>
      <c r="P3469" s="19" t="s">
        <v>3227</v>
      </c>
    </row>
    <row r="3470" spans="1:16" ht="15" customHeight="1" x14ac:dyDescent="0.35">
      <c r="A3470" s="18" t="s">
        <v>798</v>
      </c>
      <c r="B3470" s="18" t="s">
        <v>3224</v>
      </c>
      <c r="C3470" s="18" t="s">
        <v>138</v>
      </c>
      <c r="D3470" s="19">
        <v>22</v>
      </c>
      <c r="E3470" s="19">
        <v>40</v>
      </c>
      <c r="F3470" s="19">
        <v>36</v>
      </c>
      <c r="G3470" s="19">
        <v>1</v>
      </c>
      <c r="H3470" s="19">
        <v>5</v>
      </c>
      <c r="I3470" s="19">
        <v>5</v>
      </c>
      <c r="J3470" s="19">
        <v>2</v>
      </c>
      <c r="K3470" s="20">
        <f>ROUND(1+(SUMPRODUCT(INDEX(CachTinhDiem!$B$8:$E$11,MATCH($B3470,CachTinhDiem!$A$8:$A$11,0),0),$G3470:$J3470)-1)*9/4,1)</f>
        <v>7.5</v>
      </c>
      <c r="L3470" s="20">
        <f>ROUND(1+(INDEX(CachTinhDiem!$B$15:$E$20,MATCH($C3470,CachTinhDiem!$A$15:$A$20,0),MATCH($B3470,CachTinhDiem!$B$14:$E$14,0))-1)*9/4,1)</f>
        <v>10</v>
      </c>
      <c r="M3470" s="19">
        <f t="shared" si="54"/>
        <v>0</v>
      </c>
      <c r="N3470" s="23">
        <f>MAX(0,1-M3470*CachTinhDiem!$B$25)</f>
        <v>1</v>
      </c>
      <c r="O3470" s="20">
        <f>ROUND((CachTinhDiem!$B$23*K3470+CachTinhDiem!$B$24*L3470)*N3470,1)</f>
        <v>8.3000000000000007</v>
      </c>
      <c r="P3470" s="19" t="s">
        <v>3227</v>
      </c>
    </row>
    <row r="3471" spans="1:16" ht="15" customHeight="1" x14ac:dyDescent="0.35">
      <c r="A3471" s="18" t="s">
        <v>824</v>
      </c>
      <c r="B3471" s="18" t="s">
        <v>3224</v>
      </c>
      <c r="C3471" s="18" t="s">
        <v>138</v>
      </c>
      <c r="D3471" s="19">
        <v>22</v>
      </c>
      <c r="E3471" s="19">
        <v>40</v>
      </c>
      <c r="F3471" s="19">
        <v>26</v>
      </c>
      <c r="G3471" s="19">
        <v>1</v>
      </c>
      <c r="H3471" s="19">
        <v>5</v>
      </c>
      <c r="I3471" s="19">
        <v>5</v>
      </c>
      <c r="J3471" s="19">
        <v>2</v>
      </c>
      <c r="K3471" s="20">
        <f>ROUND(1+(SUMPRODUCT(INDEX(CachTinhDiem!$B$8:$E$11,MATCH($B3471,CachTinhDiem!$A$8:$A$11,0),0),$G3471:$J3471)-1)*9/4,1)</f>
        <v>7.5</v>
      </c>
      <c r="L3471" s="20">
        <f>ROUND(1+(INDEX(CachTinhDiem!$B$15:$E$20,MATCH($C3471,CachTinhDiem!$A$15:$A$20,0),MATCH($B3471,CachTinhDiem!$B$14:$E$14,0))-1)*9/4,1)</f>
        <v>10</v>
      </c>
      <c r="M3471" s="19">
        <f t="shared" si="54"/>
        <v>0</v>
      </c>
      <c r="N3471" s="23">
        <f>MAX(0,1-M3471*CachTinhDiem!$B$25)</f>
        <v>1</v>
      </c>
      <c r="O3471" s="20">
        <f>ROUND((CachTinhDiem!$B$23*K3471+CachTinhDiem!$B$24*L3471)*N3471,1)</f>
        <v>8.3000000000000007</v>
      </c>
      <c r="P3471" s="19" t="s">
        <v>3227</v>
      </c>
    </row>
    <row r="3472" spans="1:16" ht="15" customHeight="1" x14ac:dyDescent="0.35">
      <c r="A3472" s="18" t="s">
        <v>1651</v>
      </c>
      <c r="B3472" s="18" t="s">
        <v>3229</v>
      </c>
      <c r="C3472" s="18" t="s">
        <v>90</v>
      </c>
      <c r="D3472" s="19">
        <v>9</v>
      </c>
      <c r="E3472" s="19">
        <v>31</v>
      </c>
      <c r="F3472" s="19">
        <v>27</v>
      </c>
      <c r="G3472" s="19">
        <v>3</v>
      </c>
      <c r="H3472" s="19">
        <v>2</v>
      </c>
      <c r="I3472" s="19">
        <v>2</v>
      </c>
      <c r="J3472" s="19">
        <v>2</v>
      </c>
      <c r="K3472" s="20">
        <f>ROUND(1+(SUMPRODUCT(INDEX(CachTinhDiem!$B$8:$E$11,MATCH($B3472,CachTinhDiem!$A$8:$A$11,0),0),$G3472:$J3472)-1)*9/4,1)</f>
        <v>3.5</v>
      </c>
      <c r="L3472" s="20">
        <f>ROUND(1+(INDEX(CachTinhDiem!$B$15:$E$20,MATCH($C3472,CachTinhDiem!$A$15:$A$20,0),MATCH($B3472,CachTinhDiem!$B$14:$E$14,0))-1)*9/4,1)</f>
        <v>7.8</v>
      </c>
      <c r="M3472" s="19">
        <f t="shared" si="54"/>
        <v>0</v>
      </c>
      <c r="N3472" s="23">
        <f>MAX(0,1-M3472*CachTinhDiem!$B$25)</f>
        <v>1</v>
      </c>
      <c r="O3472" s="20">
        <f>ROUND((CachTinhDiem!$B$23*K3472+CachTinhDiem!$B$24*L3472)*N3472,1)</f>
        <v>4.8</v>
      </c>
      <c r="P3472" s="19" t="s">
        <v>3227</v>
      </c>
    </row>
    <row r="3473" spans="1:16" ht="15" customHeight="1" x14ac:dyDescent="0.35">
      <c r="A3473" s="18" t="s">
        <v>2837</v>
      </c>
      <c r="B3473" s="18" t="s">
        <v>3229</v>
      </c>
      <c r="C3473" s="18" t="s">
        <v>138</v>
      </c>
      <c r="D3473" s="19">
        <v>13</v>
      </c>
      <c r="E3473" s="19">
        <v>40</v>
      </c>
      <c r="F3473" s="19">
        <v>20</v>
      </c>
      <c r="G3473" s="19">
        <v>2</v>
      </c>
      <c r="H3473" s="19">
        <v>5</v>
      </c>
      <c r="I3473" s="19">
        <v>5</v>
      </c>
      <c r="J3473" s="19">
        <v>2</v>
      </c>
      <c r="K3473" s="20">
        <f>ROUND(1+(SUMPRODUCT(INDEX(CachTinhDiem!$B$8:$E$11,MATCH($B3473,CachTinhDiem!$A$8:$A$11,0),0),$G3473:$J3473)-1)*9/4,1)</f>
        <v>7.3</v>
      </c>
      <c r="L3473" s="20">
        <f>ROUND(1+(INDEX(CachTinhDiem!$B$15:$E$20,MATCH($C3473,CachTinhDiem!$A$15:$A$20,0),MATCH($B3473,CachTinhDiem!$B$14:$E$14,0))-1)*9/4,1)</f>
        <v>7.8</v>
      </c>
      <c r="M3473" s="19">
        <f t="shared" si="54"/>
        <v>0</v>
      </c>
      <c r="N3473" s="23">
        <f>MAX(0,1-M3473*CachTinhDiem!$B$25)</f>
        <v>1</v>
      </c>
      <c r="O3473" s="20">
        <f>ROUND((CachTinhDiem!$B$23*K3473+CachTinhDiem!$B$24*L3473)*N3473,1)</f>
        <v>7.5</v>
      </c>
      <c r="P3473" s="19" t="s">
        <v>3225</v>
      </c>
    </row>
    <row r="3474" spans="1:16" ht="15" customHeight="1" x14ac:dyDescent="0.35">
      <c r="A3474" s="18" t="s">
        <v>2929</v>
      </c>
      <c r="B3474" s="18" t="s">
        <v>3224</v>
      </c>
      <c r="C3474" s="18" t="s">
        <v>103</v>
      </c>
      <c r="D3474" s="19">
        <v>6</v>
      </c>
      <c r="E3474" s="19">
        <v>33</v>
      </c>
      <c r="F3474" s="19">
        <v>40</v>
      </c>
      <c r="G3474" s="19">
        <v>4</v>
      </c>
      <c r="H3474" s="19">
        <v>1</v>
      </c>
      <c r="I3474" s="19">
        <v>2</v>
      </c>
      <c r="J3474" s="19">
        <v>5</v>
      </c>
      <c r="K3474" s="20">
        <f>ROUND(1+(SUMPRODUCT(INDEX(CachTinhDiem!$B$8:$E$11,MATCH($B3474,CachTinhDiem!$A$8:$A$11,0),0),$G3474:$J3474)-1)*9/4,1)</f>
        <v>4.4000000000000004</v>
      </c>
      <c r="L3474" s="20">
        <f>ROUND(1+(INDEX(CachTinhDiem!$B$15:$E$20,MATCH($C3474,CachTinhDiem!$A$15:$A$20,0),MATCH($B3474,CachTinhDiem!$B$14:$E$14,0))-1)*9/4,1)</f>
        <v>3.3</v>
      </c>
      <c r="M3474" s="19">
        <f t="shared" si="54"/>
        <v>7</v>
      </c>
      <c r="N3474" s="23">
        <f>MAX(0,1-M3474*CachTinhDiem!$B$25)</f>
        <v>0.29999999999999993</v>
      </c>
      <c r="O3474" s="20">
        <f>ROUND((CachTinhDiem!$B$23*K3474+CachTinhDiem!$B$24*L3474)*N3474,1)</f>
        <v>1.2</v>
      </c>
      <c r="P3474" s="19" t="s">
        <v>3225</v>
      </c>
    </row>
    <row r="3475" spans="1:16" ht="15" customHeight="1" x14ac:dyDescent="0.35">
      <c r="A3475" s="18" t="s">
        <v>2382</v>
      </c>
      <c r="B3475" s="18" t="s">
        <v>3229</v>
      </c>
      <c r="C3475" s="18" t="s">
        <v>103</v>
      </c>
      <c r="D3475" s="19">
        <v>18</v>
      </c>
      <c r="E3475" s="19">
        <v>35</v>
      </c>
      <c r="F3475" s="19">
        <v>36</v>
      </c>
      <c r="G3475" s="19">
        <v>2</v>
      </c>
      <c r="H3475" s="19">
        <v>4</v>
      </c>
      <c r="I3475" s="19">
        <v>2</v>
      </c>
      <c r="J3475" s="19">
        <v>5</v>
      </c>
      <c r="K3475" s="20">
        <f>ROUND(1+(SUMPRODUCT(INDEX(CachTinhDiem!$B$8:$E$11,MATCH($B3475,CachTinhDiem!$A$8:$A$11,0),0),$G3475:$J3475)-1)*9/4,1)</f>
        <v>6.6</v>
      </c>
      <c r="L3475" s="20">
        <f>ROUND(1+(INDEX(CachTinhDiem!$B$15:$E$20,MATCH($C3475,CachTinhDiem!$A$15:$A$20,0),MATCH($B3475,CachTinhDiem!$B$14:$E$14,0))-1)*9/4,1)</f>
        <v>7.8</v>
      </c>
      <c r="M3475" s="19">
        <f t="shared" si="54"/>
        <v>1</v>
      </c>
      <c r="N3475" s="23">
        <f>MAX(0,1-M3475*CachTinhDiem!$B$25)</f>
        <v>0.9</v>
      </c>
      <c r="O3475" s="20">
        <f>ROUND((CachTinhDiem!$B$23*K3475+CachTinhDiem!$B$24*L3475)*N3475,1)</f>
        <v>6.3</v>
      </c>
      <c r="P3475" s="19" t="s">
        <v>3227</v>
      </c>
    </row>
    <row r="3476" spans="1:16" ht="15" customHeight="1" x14ac:dyDescent="0.35">
      <c r="A3476" s="18" t="s">
        <v>1902</v>
      </c>
      <c r="B3476" s="18" t="s">
        <v>3229</v>
      </c>
      <c r="C3476" s="18" t="s">
        <v>103</v>
      </c>
      <c r="D3476" s="19">
        <v>13</v>
      </c>
      <c r="E3476" s="19">
        <v>32</v>
      </c>
      <c r="F3476" s="19">
        <v>28</v>
      </c>
      <c r="G3476" s="19">
        <v>3</v>
      </c>
      <c r="H3476" s="19">
        <v>3</v>
      </c>
      <c r="I3476" s="19">
        <v>3</v>
      </c>
      <c r="J3476" s="19">
        <v>3</v>
      </c>
      <c r="K3476" s="20">
        <f>ROUND(1+(SUMPRODUCT(INDEX(CachTinhDiem!$B$8:$E$11,MATCH($B3476,CachTinhDiem!$A$8:$A$11,0),0),$G3476:$J3476)-1)*9/4,1)</f>
        <v>5.5</v>
      </c>
      <c r="L3476" s="20">
        <f>ROUND(1+(INDEX(CachTinhDiem!$B$15:$E$20,MATCH($C3476,CachTinhDiem!$A$15:$A$20,0),MATCH($B3476,CachTinhDiem!$B$14:$E$14,0))-1)*9/4,1)</f>
        <v>7.8</v>
      </c>
      <c r="M3476" s="19">
        <f t="shared" si="54"/>
        <v>0</v>
      </c>
      <c r="N3476" s="23">
        <f>MAX(0,1-M3476*CachTinhDiem!$B$25)</f>
        <v>1</v>
      </c>
      <c r="O3476" s="20">
        <f>ROUND((CachTinhDiem!$B$23*K3476+CachTinhDiem!$B$24*L3476)*N3476,1)</f>
        <v>6.2</v>
      </c>
      <c r="P3476" s="19" t="s">
        <v>3227</v>
      </c>
    </row>
    <row r="3477" spans="1:16" ht="15" customHeight="1" x14ac:dyDescent="0.35">
      <c r="A3477" s="18" t="s">
        <v>1373</v>
      </c>
      <c r="B3477" s="18" t="s">
        <v>3226</v>
      </c>
      <c r="C3477" s="18" t="s">
        <v>103</v>
      </c>
      <c r="D3477" s="19">
        <v>5</v>
      </c>
      <c r="E3477" s="19">
        <v>19</v>
      </c>
      <c r="F3477" s="19">
        <v>13</v>
      </c>
      <c r="G3477" s="19">
        <v>4</v>
      </c>
      <c r="H3477" s="19">
        <v>1</v>
      </c>
      <c r="I3477" s="19">
        <v>2</v>
      </c>
      <c r="J3477" s="19">
        <v>5</v>
      </c>
      <c r="K3477" s="20">
        <f>ROUND(1+(SUMPRODUCT(INDEX(CachTinhDiem!$B$8:$E$11,MATCH($B3477,CachTinhDiem!$A$8:$A$11,0),0),$G3477:$J3477)-1)*9/4,1)</f>
        <v>3.9</v>
      </c>
      <c r="L3477" s="20">
        <f>ROUND(1+(INDEX(CachTinhDiem!$B$15:$E$20,MATCH($C3477,CachTinhDiem!$A$15:$A$20,0),MATCH($B3477,CachTinhDiem!$B$14:$E$14,0))-1)*9/4,1)</f>
        <v>3.3</v>
      </c>
      <c r="M3477" s="19">
        <f t="shared" si="54"/>
        <v>0</v>
      </c>
      <c r="N3477" s="23">
        <f>MAX(0,1-M3477*CachTinhDiem!$B$25)</f>
        <v>1</v>
      </c>
      <c r="O3477" s="20">
        <f>ROUND((CachTinhDiem!$B$23*K3477+CachTinhDiem!$B$24*L3477)*N3477,1)</f>
        <v>3.7</v>
      </c>
      <c r="P3477" s="19" t="s">
        <v>3227</v>
      </c>
    </row>
    <row r="3478" spans="1:16" ht="15" customHeight="1" x14ac:dyDescent="0.35">
      <c r="A3478" s="18" t="s">
        <v>880</v>
      </c>
      <c r="B3478" s="18" t="s">
        <v>3229</v>
      </c>
      <c r="C3478" s="18" t="s">
        <v>150</v>
      </c>
      <c r="D3478" s="19">
        <v>5</v>
      </c>
      <c r="E3478" s="19">
        <v>16</v>
      </c>
      <c r="F3478" s="19">
        <v>12</v>
      </c>
      <c r="G3478" s="19">
        <v>4</v>
      </c>
      <c r="H3478" s="19">
        <v>1</v>
      </c>
      <c r="I3478" s="19">
        <v>1</v>
      </c>
      <c r="J3478" s="19">
        <v>3</v>
      </c>
      <c r="K3478" s="20">
        <f>ROUND(1+(SUMPRODUCT(INDEX(CachTinhDiem!$B$8:$E$11,MATCH($B3478,CachTinhDiem!$A$8:$A$11,0),0),$G3478:$J3478)-1)*9/4,1)</f>
        <v>3</v>
      </c>
      <c r="L3478" s="20">
        <f>ROUND(1+(INDEX(CachTinhDiem!$B$15:$E$20,MATCH($C3478,CachTinhDiem!$A$15:$A$20,0),MATCH($B3478,CachTinhDiem!$B$14:$E$14,0))-1)*9/4,1)</f>
        <v>7.8</v>
      </c>
      <c r="M3478" s="19">
        <f t="shared" si="54"/>
        <v>0</v>
      </c>
      <c r="N3478" s="23">
        <f>MAX(0,1-M3478*CachTinhDiem!$B$25)</f>
        <v>1</v>
      </c>
      <c r="O3478" s="20">
        <f>ROUND((CachTinhDiem!$B$23*K3478+CachTinhDiem!$B$24*L3478)*N3478,1)</f>
        <v>4.4000000000000004</v>
      </c>
      <c r="P3478" s="19" t="s">
        <v>3227</v>
      </c>
    </row>
    <row r="3479" spans="1:16" ht="15" customHeight="1" x14ac:dyDescent="0.35">
      <c r="A3479" s="18" t="s">
        <v>2895</v>
      </c>
      <c r="B3479" s="18" t="s">
        <v>3224</v>
      </c>
      <c r="C3479" s="18" t="s">
        <v>90</v>
      </c>
      <c r="D3479" s="19">
        <v>5</v>
      </c>
      <c r="E3479" s="19">
        <v>20</v>
      </c>
      <c r="F3479" s="19">
        <v>11</v>
      </c>
      <c r="G3479" s="19">
        <v>4</v>
      </c>
      <c r="H3479" s="19">
        <v>1</v>
      </c>
      <c r="I3479" s="19">
        <v>3</v>
      </c>
      <c r="J3479" s="19">
        <v>3</v>
      </c>
      <c r="K3479" s="20">
        <f>ROUND(1+(SUMPRODUCT(INDEX(CachTinhDiem!$B$8:$E$11,MATCH($B3479,CachTinhDiem!$A$8:$A$11,0),0),$G3479:$J3479)-1)*9/4,1)</f>
        <v>5.0999999999999996</v>
      </c>
      <c r="L3479" s="20">
        <f>ROUND(1+(INDEX(CachTinhDiem!$B$15:$E$20,MATCH($C3479,CachTinhDiem!$A$15:$A$20,0),MATCH($B3479,CachTinhDiem!$B$14:$E$14,0))-1)*9/4,1)</f>
        <v>5.5</v>
      </c>
      <c r="M3479" s="19">
        <f t="shared" si="54"/>
        <v>0</v>
      </c>
      <c r="N3479" s="23">
        <f>MAX(0,1-M3479*CachTinhDiem!$B$25)</f>
        <v>1</v>
      </c>
      <c r="O3479" s="20">
        <f>ROUND((CachTinhDiem!$B$23*K3479+CachTinhDiem!$B$24*L3479)*N3479,1)</f>
        <v>5.2</v>
      </c>
      <c r="P3479" s="19" t="s">
        <v>3227</v>
      </c>
    </row>
    <row r="3480" spans="1:16" ht="15" customHeight="1" x14ac:dyDescent="0.35">
      <c r="A3480" s="18" t="s">
        <v>2116</v>
      </c>
      <c r="B3480" s="18" t="s">
        <v>3228</v>
      </c>
      <c r="C3480" s="18" t="s">
        <v>103</v>
      </c>
      <c r="D3480" s="19">
        <v>5</v>
      </c>
      <c r="E3480" s="19">
        <v>13</v>
      </c>
      <c r="F3480" s="19">
        <v>8</v>
      </c>
      <c r="G3480" s="19">
        <v>4</v>
      </c>
      <c r="H3480" s="19">
        <v>1</v>
      </c>
      <c r="I3480" s="19">
        <v>2</v>
      </c>
      <c r="J3480" s="19">
        <v>4</v>
      </c>
      <c r="K3480" s="20">
        <f>ROUND(1+(SUMPRODUCT(INDEX(CachTinhDiem!$B$8:$E$11,MATCH($B3480,CachTinhDiem!$A$8:$A$11,0),0),$G3480:$J3480)-1)*9/4,1)</f>
        <v>5.5</v>
      </c>
      <c r="L3480" s="20">
        <f>ROUND(1+(INDEX(CachTinhDiem!$B$15:$E$20,MATCH($C3480,CachTinhDiem!$A$15:$A$20,0),MATCH($B3480,CachTinhDiem!$B$14:$E$14,0))-1)*9/4,1)</f>
        <v>10</v>
      </c>
      <c r="M3480" s="19">
        <f t="shared" si="54"/>
        <v>0</v>
      </c>
      <c r="N3480" s="23">
        <f>MAX(0,1-M3480*CachTinhDiem!$B$25)</f>
        <v>1</v>
      </c>
      <c r="O3480" s="20">
        <f>ROUND((CachTinhDiem!$B$23*K3480+CachTinhDiem!$B$24*L3480)*N3480,1)</f>
        <v>6.9</v>
      </c>
      <c r="P3480" s="19" t="s">
        <v>3225</v>
      </c>
    </row>
    <row r="3481" spans="1:16" ht="15" customHeight="1" x14ac:dyDescent="0.35">
      <c r="A3481" s="18" t="s">
        <v>450</v>
      </c>
      <c r="B3481" s="18" t="s">
        <v>3224</v>
      </c>
      <c r="C3481" s="18" t="s">
        <v>138</v>
      </c>
      <c r="D3481" s="19">
        <v>22</v>
      </c>
      <c r="E3481" s="19">
        <v>40</v>
      </c>
      <c r="F3481" s="19">
        <v>25</v>
      </c>
      <c r="G3481" s="19">
        <v>2</v>
      </c>
      <c r="H3481" s="19">
        <v>4</v>
      </c>
      <c r="I3481" s="19">
        <v>5</v>
      </c>
      <c r="J3481" s="19">
        <v>2</v>
      </c>
      <c r="K3481" s="20">
        <f>ROUND(1+(SUMPRODUCT(INDEX(CachTinhDiem!$B$8:$E$11,MATCH($B3481,CachTinhDiem!$A$8:$A$11,0),0),$G3481:$J3481)-1)*9/4,1)</f>
        <v>7.5</v>
      </c>
      <c r="L3481" s="20">
        <f>ROUND(1+(INDEX(CachTinhDiem!$B$15:$E$20,MATCH($C3481,CachTinhDiem!$A$15:$A$20,0),MATCH($B3481,CachTinhDiem!$B$14:$E$14,0))-1)*9/4,1)</f>
        <v>10</v>
      </c>
      <c r="M3481" s="19">
        <f t="shared" si="54"/>
        <v>0</v>
      </c>
      <c r="N3481" s="23">
        <f>MAX(0,1-M3481*CachTinhDiem!$B$25)</f>
        <v>1</v>
      </c>
      <c r="O3481" s="20">
        <f>ROUND((CachTinhDiem!$B$23*K3481+CachTinhDiem!$B$24*L3481)*N3481,1)</f>
        <v>8.3000000000000007</v>
      </c>
      <c r="P3481" s="19" t="s">
        <v>3227</v>
      </c>
    </row>
    <row r="3482" spans="1:16" ht="15" customHeight="1" x14ac:dyDescent="0.35">
      <c r="A3482" s="18" t="s">
        <v>2494</v>
      </c>
      <c r="B3482" s="18" t="s">
        <v>3226</v>
      </c>
      <c r="C3482" s="18" t="s">
        <v>150</v>
      </c>
      <c r="D3482" s="19">
        <v>25</v>
      </c>
      <c r="E3482" s="19">
        <v>40</v>
      </c>
      <c r="F3482" s="19">
        <v>28</v>
      </c>
      <c r="G3482" s="19">
        <v>1</v>
      </c>
      <c r="H3482" s="19">
        <v>5</v>
      </c>
      <c r="I3482" s="19">
        <v>2</v>
      </c>
      <c r="J3482" s="19">
        <v>3</v>
      </c>
      <c r="K3482" s="20">
        <f>ROUND(1+(SUMPRODUCT(INDEX(CachTinhDiem!$B$8:$E$11,MATCH($B3482,CachTinhDiem!$A$8:$A$11,0),0),$G3482:$J3482)-1)*9/4,1)</f>
        <v>5.7</v>
      </c>
      <c r="L3482" s="20">
        <f>ROUND(1+(INDEX(CachTinhDiem!$B$15:$E$20,MATCH($C3482,CachTinhDiem!$A$15:$A$20,0),MATCH($B3482,CachTinhDiem!$B$14:$E$14,0))-1)*9/4,1)</f>
        <v>10</v>
      </c>
      <c r="M3482" s="19">
        <f t="shared" si="54"/>
        <v>0</v>
      </c>
      <c r="N3482" s="23">
        <f>MAX(0,1-M3482*CachTinhDiem!$B$25)</f>
        <v>1</v>
      </c>
      <c r="O3482" s="20">
        <f>ROUND((CachTinhDiem!$B$23*K3482+CachTinhDiem!$B$24*L3482)*N3482,1)</f>
        <v>7</v>
      </c>
      <c r="P3482" s="19" t="s">
        <v>3225</v>
      </c>
    </row>
    <row r="3483" spans="1:16" ht="15" customHeight="1" x14ac:dyDescent="0.35">
      <c r="A3483" s="18" t="s">
        <v>1900</v>
      </c>
      <c r="B3483" s="18" t="s">
        <v>3228</v>
      </c>
      <c r="C3483" s="18" t="s">
        <v>110</v>
      </c>
      <c r="D3483" s="19">
        <v>17</v>
      </c>
      <c r="E3483" s="19">
        <v>36</v>
      </c>
      <c r="F3483" s="19">
        <v>33</v>
      </c>
      <c r="G3483" s="19">
        <v>2</v>
      </c>
      <c r="H3483" s="19">
        <v>4</v>
      </c>
      <c r="I3483" s="19">
        <v>4</v>
      </c>
      <c r="J3483" s="19">
        <v>5</v>
      </c>
      <c r="K3483" s="20">
        <f>ROUND(1+(SUMPRODUCT(INDEX(CachTinhDiem!$B$8:$E$11,MATCH($B3483,CachTinhDiem!$A$8:$A$11,0),0),$G3483:$J3483)-1)*9/4,1)</f>
        <v>9.1</v>
      </c>
      <c r="L3483" s="20">
        <f>ROUND(1+(INDEX(CachTinhDiem!$B$15:$E$20,MATCH($C3483,CachTinhDiem!$A$15:$A$20,0),MATCH($B3483,CachTinhDiem!$B$14:$E$14,0))-1)*9/4,1)</f>
        <v>7.8</v>
      </c>
      <c r="M3483" s="19">
        <f t="shared" si="54"/>
        <v>0</v>
      </c>
      <c r="N3483" s="23">
        <f>MAX(0,1-M3483*CachTinhDiem!$B$25)</f>
        <v>1</v>
      </c>
      <c r="O3483" s="20">
        <f>ROUND((CachTinhDiem!$B$23*K3483+CachTinhDiem!$B$24*L3483)*N3483,1)</f>
        <v>8.6999999999999993</v>
      </c>
      <c r="P3483" s="19" t="s">
        <v>3227</v>
      </c>
    </row>
    <row r="3484" spans="1:16" ht="15" customHeight="1" x14ac:dyDescent="0.35">
      <c r="A3484" s="18" t="s">
        <v>623</v>
      </c>
      <c r="B3484" s="18" t="s">
        <v>3224</v>
      </c>
      <c r="C3484" s="18" t="s">
        <v>110</v>
      </c>
      <c r="D3484" s="19">
        <v>19</v>
      </c>
      <c r="E3484" s="19">
        <v>34</v>
      </c>
      <c r="F3484" s="19">
        <v>38</v>
      </c>
      <c r="G3484" s="19">
        <v>2</v>
      </c>
      <c r="H3484" s="19">
        <v>4</v>
      </c>
      <c r="I3484" s="19">
        <v>2</v>
      </c>
      <c r="J3484" s="19">
        <v>5</v>
      </c>
      <c r="K3484" s="20">
        <f>ROUND(1+(SUMPRODUCT(INDEX(CachTinhDiem!$B$8:$E$11,MATCH($B3484,CachTinhDiem!$A$8:$A$11,0),0),$G3484:$J3484)-1)*9/4,1)</f>
        <v>4.8</v>
      </c>
      <c r="L3484" s="20">
        <f>ROUND(1+(INDEX(CachTinhDiem!$B$15:$E$20,MATCH($C3484,CachTinhDiem!$A$15:$A$20,0),MATCH($B3484,CachTinhDiem!$B$14:$E$14,0))-1)*9/4,1)</f>
        <v>5.5</v>
      </c>
      <c r="M3484" s="19">
        <f t="shared" si="54"/>
        <v>4</v>
      </c>
      <c r="N3484" s="23">
        <f>MAX(0,1-M3484*CachTinhDiem!$B$25)</f>
        <v>0.6</v>
      </c>
      <c r="O3484" s="20">
        <f>ROUND((CachTinhDiem!$B$23*K3484+CachTinhDiem!$B$24*L3484)*N3484,1)</f>
        <v>3</v>
      </c>
      <c r="P3484" s="19" t="s">
        <v>3227</v>
      </c>
    </row>
    <row r="3485" spans="1:16" ht="15" customHeight="1" x14ac:dyDescent="0.35">
      <c r="A3485" s="18" t="s">
        <v>1455</v>
      </c>
      <c r="B3485" s="18" t="s">
        <v>3226</v>
      </c>
      <c r="C3485" s="18" t="s">
        <v>115</v>
      </c>
      <c r="D3485" s="19">
        <v>9</v>
      </c>
      <c r="E3485" s="19">
        <v>28</v>
      </c>
      <c r="F3485" s="19">
        <v>25</v>
      </c>
      <c r="G3485" s="19">
        <v>3</v>
      </c>
      <c r="H3485" s="19">
        <v>3</v>
      </c>
      <c r="I3485" s="19">
        <v>4</v>
      </c>
      <c r="J3485" s="19">
        <v>3</v>
      </c>
      <c r="K3485" s="20">
        <f>ROUND(1+(SUMPRODUCT(INDEX(CachTinhDiem!$B$8:$E$11,MATCH($B3485,CachTinhDiem!$A$8:$A$11,0),0),$G3485:$J3485)-1)*9/4,1)</f>
        <v>6.6</v>
      </c>
      <c r="L3485" s="20">
        <f>ROUND(1+(INDEX(CachTinhDiem!$B$15:$E$20,MATCH($C3485,CachTinhDiem!$A$15:$A$20,0),MATCH($B3485,CachTinhDiem!$B$14:$E$14,0))-1)*9/4,1)</f>
        <v>10</v>
      </c>
      <c r="M3485" s="19">
        <f t="shared" si="54"/>
        <v>0</v>
      </c>
      <c r="N3485" s="23">
        <f>MAX(0,1-M3485*CachTinhDiem!$B$25)</f>
        <v>1</v>
      </c>
      <c r="O3485" s="20">
        <f>ROUND((CachTinhDiem!$B$23*K3485+CachTinhDiem!$B$24*L3485)*N3485,1)</f>
        <v>7.6</v>
      </c>
      <c r="P3485" s="19" t="s">
        <v>3227</v>
      </c>
    </row>
    <row r="3486" spans="1:16" ht="15" customHeight="1" x14ac:dyDescent="0.35">
      <c r="A3486" s="18" t="s">
        <v>2995</v>
      </c>
      <c r="B3486" s="18" t="s">
        <v>3226</v>
      </c>
      <c r="C3486" s="18" t="s">
        <v>110</v>
      </c>
      <c r="D3486" s="19">
        <v>15</v>
      </c>
      <c r="E3486" s="19">
        <v>36</v>
      </c>
      <c r="F3486" s="19">
        <v>40</v>
      </c>
      <c r="G3486" s="19">
        <v>2</v>
      </c>
      <c r="H3486" s="19">
        <v>2</v>
      </c>
      <c r="I3486" s="19">
        <v>4</v>
      </c>
      <c r="J3486" s="19">
        <v>4</v>
      </c>
      <c r="K3486" s="20">
        <f>ROUND(1+(SUMPRODUCT(INDEX(CachTinhDiem!$B$8:$E$11,MATCH($B3486,CachTinhDiem!$A$8:$A$11,0),0),$G3486:$J3486)-1)*9/4,1)</f>
        <v>6.4</v>
      </c>
      <c r="L3486" s="20">
        <f>ROUND(1+(INDEX(CachTinhDiem!$B$15:$E$20,MATCH($C3486,CachTinhDiem!$A$15:$A$20,0),MATCH($B3486,CachTinhDiem!$B$14:$E$14,0))-1)*9/4,1)</f>
        <v>5.5</v>
      </c>
      <c r="M3486" s="19">
        <f t="shared" si="54"/>
        <v>4</v>
      </c>
      <c r="N3486" s="23">
        <f>MAX(0,1-M3486*CachTinhDiem!$B$25)</f>
        <v>0.6</v>
      </c>
      <c r="O3486" s="20">
        <f>ROUND((CachTinhDiem!$B$23*K3486+CachTinhDiem!$B$24*L3486)*N3486,1)</f>
        <v>3.7</v>
      </c>
      <c r="P3486" s="19" t="s">
        <v>3227</v>
      </c>
    </row>
    <row r="3487" spans="1:16" ht="15" customHeight="1" x14ac:dyDescent="0.35">
      <c r="A3487" s="18" t="s">
        <v>2408</v>
      </c>
      <c r="B3487" s="18" t="s">
        <v>3224</v>
      </c>
      <c r="C3487" s="18" t="s">
        <v>138</v>
      </c>
      <c r="D3487" s="19">
        <v>22</v>
      </c>
      <c r="E3487" s="19">
        <v>39</v>
      </c>
      <c r="F3487" s="19">
        <v>10</v>
      </c>
      <c r="G3487" s="19">
        <v>2</v>
      </c>
      <c r="H3487" s="19">
        <v>5</v>
      </c>
      <c r="I3487" s="19">
        <v>5</v>
      </c>
      <c r="J3487" s="19">
        <v>3</v>
      </c>
      <c r="K3487" s="20">
        <f>ROUND(1+(SUMPRODUCT(INDEX(CachTinhDiem!$B$8:$E$11,MATCH($B3487,CachTinhDiem!$A$8:$A$11,0),0),$G3487:$J3487)-1)*9/4,1)</f>
        <v>8.1999999999999993</v>
      </c>
      <c r="L3487" s="20">
        <f>ROUND(1+(INDEX(CachTinhDiem!$B$15:$E$20,MATCH($C3487,CachTinhDiem!$A$15:$A$20,0),MATCH($B3487,CachTinhDiem!$B$14:$E$14,0))-1)*9/4,1)</f>
        <v>10</v>
      </c>
      <c r="M3487" s="19">
        <f t="shared" si="54"/>
        <v>12</v>
      </c>
      <c r="N3487" s="23">
        <f>MAX(0,1-M3487*CachTinhDiem!$B$25)</f>
        <v>0</v>
      </c>
      <c r="O3487" s="20">
        <f>ROUND((CachTinhDiem!$B$23*K3487+CachTinhDiem!$B$24*L3487)*N3487,1)</f>
        <v>0</v>
      </c>
      <c r="P3487" s="19" t="s">
        <v>3227</v>
      </c>
    </row>
    <row r="3488" spans="1:16" ht="15" customHeight="1" x14ac:dyDescent="0.35">
      <c r="A3488" s="18" t="s">
        <v>1763</v>
      </c>
      <c r="B3488" s="18" t="s">
        <v>3229</v>
      </c>
      <c r="C3488" s="18" t="s">
        <v>150</v>
      </c>
      <c r="D3488" s="19">
        <v>5</v>
      </c>
      <c r="E3488" s="19">
        <v>18</v>
      </c>
      <c r="F3488" s="19">
        <v>35</v>
      </c>
      <c r="G3488" s="19">
        <v>4</v>
      </c>
      <c r="H3488" s="19">
        <v>1</v>
      </c>
      <c r="I3488" s="19">
        <v>3</v>
      </c>
      <c r="J3488" s="19">
        <v>3</v>
      </c>
      <c r="K3488" s="20">
        <f>ROUND(1+(SUMPRODUCT(INDEX(CachTinhDiem!$B$8:$E$11,MATCH($B3488,CachTinhDiem!$A$8:$A$11,0),0),$G3488:$J3488)-1)*9/4,1)</f>
        <v>4.4000000000000004</v>
      </c>
      <c r="L3488" s="20">
        <f>ROUND(1+(INDEX(CachTinhDiem!$B$15:$E$20,MATCH($C3488,CachTinhDiem!$A$15:$A$20,0),MATCH($B3488,CachTinhDiem!$B$14:$E$14,0))-1)*9/4,1)</f>
        <v>7.8</v>
      </c>
      <c r="M3488" s="19">
        <f t="shared" si="54"/>
        <v>17</v>
      </c>
      <c r="N3488" s="23">
        <f>MAX(0,1-M3488*CachTinhDiem!$B$25)</f>
        <v>0</v>
      </c>
      <c r="O3488" s="20">
        <f>ROUND((CachTinhDiem!$B$23*K3488+CachTinhDiem!$B$24*L3488)*N3488,1)</f>
        <v>0</v>
      </c>
      <c r="P3488" s="19" t="s">
        <v>3227</v>
      </c>
    </row>
    <row r="3489" spans="1:16" ht="15" customHeight="1" x14ac:dyDescent="0.35">
      <c r="A3489" s="18" t="s">
        <v>812</v>
      </c>
      <c r="B3489" s="18" t="s">
        <v>3226</v>
      </c>
      <c r="C3489" s="18" t="s">
        <v>110</v>
      </c>
      <c r="D3489" s="19">
        <v>18</v>
      </c>
      <c r="E3489" s="19">
        <v>34</v>
      </c>
      <c r="F3489" s="19">
        <v>17</v>
      </c>
      <c r="G3489" s="19">
        <v>2</v>
      </c>
      <c r="H3489" s="19">
        <v>3</v>
      </c>
      <c r="I3489" s="19">
        <v>2</v>
      </c>
      <c r="J3489" s="19">
        <v>5</v>
      </c>
      <c r="K3489" s="20">
        <f>ROUND(1+(SUMPRODUCT(INDEX(CachTinhDiem!$B$8:$E$11,MATCH($B3489,CachTinhDiem!$A$8:$A$11,0),0),$G3489:$J3489)-1)*9/4,1)</f>
        <v>5.3</v>
      </c>
      <c r="L3489" s="20">
        <f>ROUND(1+(INDEX(CachTinhDiem!$B$15:$E$20,MATCH($C3489,CachTinhDiem!$A$15:$A$20,0),MATCH($B3489,CachTinhDiem!$B$14:$E$14,0))-1)*9/4,1)</f>
        <v>5.5</v>
      </c>
      <c r="M3489" s="19">
        <f t="shared" si="54"/>
        <v>1</v>
      </c>
      <c r="N3489" s="23">
        <f>MAX(0,1-M3489*CachTinhDiem!$B$25)</f>
        <v>0.9</v>
      </c>
      <c r="O3489" s="20">
        <f>ROUND((CachTinhDiem!$B$23*K3489+CachTinhDiem!$B$24*L3489)*N3489,1)</f>
        <v>4.8</v>
      </c>
      <c r="P3489" s="19" t="s">
        <v>3227</v>
      </c>
    </row>
    <row r="3490" spans="1:16" ht="15" customHeight="1" x14ac:dyDescent="0.35">
      <c r="A3490" s="18" t="s">
        <v>2400</v>
      </c>
      <c r="B3490" s="18" t="s">
        <v>3226</v>
      </c>
      <c r="C3490" s="18" t="s">
        <v>138</v>
      </c>
      <c r="D3490" s="19">
        <v>22</v>
      </c>
      <c r="E3490" s="19">
        <v>39</v>
      </c>
      <c r="F3490" s="19">
        <v>15</v>
      </c>
      <c r="G3490" s="19">
        <v>2</v>
      </c>
      <c r="H3490" s="19">
        <v>5</v>
      </c>
      <c r="I3490" s="19">
        <v>4</v>
      </c>
      <c r="J3490" s="19">
        <v>2</v>
      </c>
      <c r="K3490" s="20">
        <f>ROUND(1+(SUMPRODUCT(INDEX(CachTinhDiem!$B$8:$E$11,MATCH($B3490,CachTinhDiem!$A$8:$A$11,0),0),$G3490:$J3490)-1)*9/4,1)</f>
        <v>7.5</v>
      </c>
      <c r="L3490" s="20">
        <f>ROUND(1+(INDEX(CachTinhDiem!$B$15:$E$20,MATCH($C3490,CachTinhDiem!$A$15:$A$20,0),MATCH($B3490,CachTinhDiem!$B$14:$E$14,0))-1)*9/4,1)</f>
        <v>7.8</v>
      </c>
      <c r="M3490" s="19">
        <f t="shared" si="54"/>
        <v>7</v>
      </c>
      <c r="N3490" s="23">
        <f>MAX(0,1-M3490*CachTinhDiem!$B$25)</f>
        <v>0.29999999999999993</v>
      </c>
      <c r="O3490" s="20">
        <f>ROUND((CachTinhDiem!$B$23*K3490+CachTinhDiem!$B$24*L3490)*N3490,1)</f>
        <v>2.2999999999999998</v>
      </c>
      <c r="P3490" s="19" t="s">
        <v>3227</v>
      </c>
    </row>
    <row r="3491" spans="1:16" ht="15" customHeight="1" x14ac:dyDescent="0.35">
      <c r="A3491" s="18" t="s">
        <v>1256</v>
      </c>
      <c r="B3491" s="18" t="s">
        <v>3229</v>
      </c>
      <c r="C3491" s="18" t="s">
        <v>90</v>
      </c>
      <c r="D3491" s="19">
        <v>5</v>
      </c>
      <c r="E3491" s="19">
        <v>19</v>
      </c>
      <c r="F3491" s="19">
        <v>5</v>
      </c>
      <c r="G3491" s="19">
        <v>4</v>
      </c>
      <c r="H3491" s="19">
        <v>1</v>
      </c>
      <c r="I3491" s="19">
        <v>3</v>
      </c>
      <c r="J3491" s="19">
        <v>4</v>
      </c>
      <c r="K3491" s="20">
        <f>ROUND(1+(SUMPRODUCT(INDEX(CachTinhDiem!$B$8:$E$11,MATCH($B3491,CachTinhDiem!$A$8:$A$11,0),0),$G3491:$J3491)-1)*9/4,1)</f>
        <v>5.0999999999999996</v>
      </c>
      <c r="L3491" s="20">
        <f>ROUND(1+(INDEX(CachTinhDiem!$B$15:$E$20,MATCH($C3491,CachTinhDiem!$A$15:$A$20,0),MATCH($B3491,CachTinhDiem!$B$14:$E$14,0))-1)*9/4,1)</f>
        <v>7.8</v>
      </c>
      <c r="M3491" s="19">
        <f t="shared" si="54"/>
        <v>0</v>
      </c>
      <c r="N3491" s="23">
        <f>MAX(0,1-M3491*CachTinhDiem!$B$25)</f>
        <v>1</v>
      </c>
      <c r="O3491" s="20">
        <f>ROUND((CachTinhDiem!$B$23*K3491+CachTinhDiem!$B$24*L3491)*N3491,1)</f>
        <v>5.9</v>
      </c>
      <c r="P3491" s="19" t="s">
        <v>3227</v>
      </c>
    </row>
    <row r="3492" spans="1:16" ht="15" customHeight="1" x14ac:dyDescent="0.35">
      <c r="A3492" s="18" t="s">
        <v>2726</v>
      </c>
      <c r="B3492" s="18" t="s">
        <v>3228</v>
      </c>
      <c r="C3492" s="18" t="s">
        <v>90</v>
      </c>
      <c r="D3492" s="19">
        <v>5</v>
      </c>
      <c r="E3492" s="19">
        <v>19</v>
      </c>
      <c r="F3492" s="19">
        <v>40</v>
      </c>
      <c r="G3492" s="19">
        <v>4</v>
      </c>
      <c r="H3492" s="19">
        <v>1</v>
      </c>
      <c r="I3492" s="19">
        <v>2</v>
      </c>
      <c r="J3492" s="19">
        <v>3</v>
      </c>
      <c r="K3492" s="20">
        <f>ROUND(1+(SUMPRODUCT(INDEX(CachTinhDiem!$B$8:$E$11,MATCH($B3492,CachTinhDiem!$A$8:$A$11,0),0),$G3492:$J3492)-1)*9/4,1)</f>
        <v>4.2</v>
      </c>
      <c r="L3492" s="20">
        <f>ROUND(1+(INDEX(CachTinhDiem!$B$15:$E$20,MATCH($C3492,CachTinhDiem!$A$15:$A$20,0),MATCH($B3492,CachTinhDiem!$B$14:$E$14,0))-1)*9/4,1)</f>
        <v>3.3</v>
      </c>
      <c r="M3492" s="19">
        <f t="shared" si="54"/>
        <v>21</v>
      </c>
      <c r="N3492" s="23">
        <f>MAX(0,1-M3492*CachTinhDiem!$B$25)</f>
        <v>0</v>
      </c>
      <c r="O3492" s="20">
        <f>ROUND((CachTinhDiem!$B$23*K3492+CachTinhDiem!$B$24*L3492)*N3492,1)</f>
        <v>0</v>
      </c>
      <c r="P3492" s="19" t="s">
        <v>3227</v>
      </c>
    </row>
    <row r="3493" spans="1:16" ht="15" customHeight="1" x14ac:dyDescent="0.35">
      <c r="A3493" s="18" t="s">
        <v>1928</v>
      </c>
      <c r="B3493" s="18" t="s">
        <v>3226</v>
      </c>
      <c r="C3493" s="18" t="s">
        <v>138</v>
      </c>
      <c r="D3493" s="19">
        <v>14</v>
      </c>
      <c r="E3493" s="19">
        <v>31</v>
      </c>
      <c r="F3493" s="19">
        <v>8</v>
      </c>
      <c r="G3493" s="19">
        <v>2</v>
      </c>
      <c r="H3493" s="19">
        <v>3</v>
      </c>
      <c r="I3493" s="19">
        <v>5</v>
      </c>
      <c r="J3493" s="19">
        <v>3</v>
      </c>
      <c r="K3493" s="20">
        <f>ROUND(1+(SUMPRODUCT(INDEX(CachTinhDiem!$B$8:$E$11,MATCH($B3493,CachTinhDiem!$A$8:$A$11,0),0),$G3493:$J3493)-1)*9/4,1)</f>
        <v>7.8</v>
      </c>
      <c r="L3493" s="20">
        <f>ROUND(1+(INDEX(CachTinhDiem!$B$15:$E$20,MATCH($C3493,CachTinhDiem!$A$15:$A$20,0),MATCH($B3493,CachTinhDiem!$B$14:$E$14,0))-1)*9/4,1)</f>
        <v>7.8</v>
      </c>
      <c r="M3493" s="19">
        <f t="shared" si="54"/>
        <v>6</v>
      </c>
      <c r="N3493" s="23">
        <f>MAX(0,1-M3493*CachTinhDiem!$B$25)</f>
        <v>0.39999999999999991</v>
      </c>
      <c r="O3493" s="20">
        <f>ROUND((CachTinhDiem!$B$23*K3493+CachTinhDiem!$B$24*L3493)*N3493,1)</f>
        <v>3.1</v>
      </c>
      <c r="P3493" s="19" t="s">
        <v>3225</v>
      </c>
    </row>
    <row r="3494" spans="1:16" ht="15" customHeight="1" x14ac:dyDescent="0.35">
      <c r="A3494" s="18" t="s">
        <v>780</v>
      </c>
      <c r="B3494" s="18" t="s">
        <v>3229</v>
      </c>
      <c r="C3494" s="18" t="s">
        <v>103</v>
      </c>
      <c r="D3494" s="19">
        <v>23</v>
      </c>
      <c r="E3494" s="19">
        <v>37</v>
      </c>
      <c r="F3494" s="19">
        <v>28</v>
      </c>
      <c r="G3494" s="19">
        <v>1</v>
      </c>
      <c r="H3494" s="19">
        <v>5</v>
      </c>
      <c r="I3494" s="19">
        <v>2</v>
      </c>
      <c r="J3494" s="19">
        <v>5</v>
      </c>
      <c r="K3494" s="20">
        <f>ROUND(1+(SUMPRODUCT(INDEX(CachTinhDiem!$B$8:$E$11,MATCH($B3494,CachTinhDiem!$A$8:$A$11,0),0),$G3494:$J3494)-1)*9/4,1)</f>
        <v>7.1</v>
      </c>
      <c r="L3494" s="20">
        <f>ROUND(1+(INDEX(CachTinhDiem!$B$15:$E$20,MATCH($C3494,CachTinhDiem!$A$15:$A$20,0),MATCH($B3494,CachTinhDiem!$B$14:$E$14,0))-1)*9/4,1)</f>
        <v>7.8</v>
      </c>
      <c r="M3494" s="19">
        <f t="shared" si="54"/>
        <v>0</v>
      </c>
      <c r="N3494" s="23">
        <f>MAX(0,1-M3494*CachTinhDiem!$B$25)</f>
        <v>1</v>
      </c>
      <c r="O3494" s="20">
        <f>ROUND((CachTinhDiem!$B$23*K3494+CachTinhDiem!$B$24*L3494)*N3494,1)</f>
        <v>7.3</v>
      </c>
      <c r="P3494" s="19" t="s">
        <v>3227</v>
      </c>
    </row>
    <row r="3495" spans="1:16" ht="15" customHeight="1" x14ac:dyDescent="0.35">
      <c r="A3495" s="18" t="s">
        <v>2020</v>
      </c>
      <c r="B3495" s="18" t="s">
        <v>3224</v>
      </c>
      <c r="C3495" s="18" t="s">
        <v>103</v>
      </c>
      <c r="D3495" s="19">
        <v>15</v>
      </c>
      <c r="E3495" s="19">
        <v>35</v>
      </c>
      <c r="F3495" s="19">
        <v>28</v>
      </c>
      <c r="G3495" s="19">
        <v>2</v>
      </c>
      <c r="H3495" s="19">
        <v>4</v>
      </c>
      <c r="I3495" s="19">
        <v>3</v>
      </c>
      <c r="J3495" s="19">
        <v>4</v>
      </c>
      <c r="K3495" s="20">
        <f>ROUND(1+(SUMPRODUCT(INDEX(CachTinhDiem!$B$8:$E$11,MATCH($B3495,CachTinhDiem!$A$8:$A$11,0),0),$G3495:$J3495)-1)*9/4,1)</f>
        <v>5.7</v>
      </c>
      <c r="L3495" s="20">
        <f>ROUND(1+(INDEX(CachTinhDiem!$B$15:$E$20,MATCH($C3495,CachTinhDiem!$A$15:$A$20,0),MATCH($B3495,CachTinhDiem!$B$14:$E$14,0))-1)*9/4,1)</f>
        <v>3.3</v>
      </c>
      <c r="M3495" s="19">
        <f t="shared" si="54"/>
        <v>0</v>
      </c>
      <c r="N3495" s="23">
        <f>MAX(0,1-M3495*CachTinhDiem!$B$25)</f>
        <v>1</v>
      </c>
      <c r="O3495" s="20">
        <f>ROUND((CachTinhDiem!$B$23*K3495+CachTinhDiem!$B$24*L3495)*N3495,1)</f>
        <v>5</v>
      </c>
      <c r="P3495" s="19" t="s">
        <v>3227</v>
      </c>
    </row>
    <row r="3496" spans="1:16" ht="15" customHeight="1" x14ac:dyDescent="0.35">
      <c r="A3496" s="18" t="s">
        <v>2911</v>
      </c>
      <c r="B3496" s="18" t="s">
        <v>3224</v>
      </c>
      <c r="C3496" s="18" t="s">
        <v>138</v>
      </c>
      <c r="D3496" s="19">
        <v>8</v>
      </c>
      <c r="E3496" s="19">
        <v>39</v>
      </c>
      <c r="F3496" s="19">
        <v>37</v>
      </c>
      <c r="G3496" s="19">
        <v>3</v>
      </c>
      <c r="H3496" s="19">
        <v>5</v>
      </c>
      <c r="I3496" s="19">
        <v>5</v>
      </c>
      <c r="J3496" s="19">
        <v>2</v>
      </c>
      <c r="K3496" s="20">
        <f>ROUND(1+(SUMPRODUCT(INDEX(CachTinhDiem!$B$8:$E$11,MATCH($B3496,CachTinhDiem!$A$8:$A$11,0),0),$G3496:$J3496)-1)*9/4,1)</f>
        <v>8.4</v>
      </c>
      <c r="L3496" s="20">
        <f>ROUND(1+(INDEX(CachTinhDiem!$B$15:$E$20,MATCH($C3496,CachTinhDiem!$A$15:$A$20,0),MATCH($B3496,CachTinhDiem!$B$14:$E$14,0))-1)*9/4,1)</f>
        <v>10</v>
      </c>
      <c r="M3496" s="19">
        <f t="shared" si="54"/>
        <v>0</v>
      </c>
      <c r="N3496" s="23">
        <f>MAX(0,1-M3496*CachTinhDiem!$B$25)</f>
        <v>1</v>
      </c>
      <c r="O3496" s="20">
        <f>ROUND((CachTinhDiem!$B$23*K3496+CachTinhDiem!$B$24*L3496)*N3496,1)</f>
        <v>8.9</v>
      </c>
      <c r="P3496" s="19" t="s">
        <v>3225</v>
      </c>
    </row>
    <row r="3497" spans="1:16" ht="15" customHeight="1" x14ac:dyDescent="0.35">
      <c r="A3497" s="18" t="s">
        <v>2304</v>
      </c>
      <c r="B3497" s="18" t="s">
        <v>3228</v>
      </c>
      <c r="C3497" s="18" t="s">
        <v>103</v>
      </c>
      <c r="D3497" s="19">
        <v>16</v>
      </c>
      <c r="E3497" s="19">
        <v>31</v>
      </c>
      <c r="F3497" s="19">
        <v>31</v>
      </c>
      <c r="G3497" s="19">
        <v>2</v>
      </c>
      <c r="H3497" s="19">
        <v>3</v>
      </c>
      <c r="I3497" s="19">
        <v>1</v>
      </c>
      <c r="J3497" s="19">
        <v>5</v>
      </c>
      <c r="K3497" s="20">
        <f>ROUND(1+(SUMPRODUCT(INDEX(CachTinhDiem!$B$8:$E$11,MATCH($B3497,CachTinhDiem!$A$8:$A$11,0),0),$G3497:$J3497)-1)*9/4,1)</f>
        <v>7.3</v>
      </c>
      <c r="L3497" s="20">
        <f>ROUND(1+(INDEX(CachTinhDiem!$B$15:$E$20,MATCH($C3497,CachTinhDiem!$A$15:$A$20,0),MATCH($B3497,CachTinhDiem!$B$14:$E$14,0))-1)*9/4,1)</f>
        <v>10</v>
      </c>
      <c r="M3497" s="19">
        <f t="shared" si="54"/>
        <v>0</v>
      </c>
      <c r="N3497" s="23">
        <f>MAX(0,1-M3497*CachTinhDiem!$B$25)</f>
        <v>1</v>
      </c>
      <c r="O3497" s="20">
        <f>ROUND((CachTinhDiem!$B$23*K3497+CachTinhDiem!$B$24*L3497)*N3497,1)</f>
        <v>8.1</v>
      </c>
      <c r="P3497" s="19" t="s">
        <v>3227</v>
      </c>
    </row>
    <row r="3498" spans="1:16" ht="15" customHeight="1" x14ac:dyDescent="0.35">
      <c r="A3498" s="18" t="s">
        <v>3020</v>
      </c>
      <c r="B3498" s="18" t="s">
        <v>3228</v>
      </c>
      <c r="C3498" s="18" t="s">
        <v>90</v>
      </c>
      <c r="D3498" s="19">
        <v>24</v>
      </c>
      <c r="E3498" s="19">
        <v>40</v>
      </c>
      <c r="F3498" s="19">
        <v>15</v>
      </c>
      <c r="G3498" s="19">
        <v>1</v>
      </c>
      <c r="H3498" s="19">
        <v>2</v>
      </c>
      <c r="I3498" s="19">
        <v>3</v>
      </c>
      <c r="J3498" s="19">
        <v>3</v>
      </c>
      <c r="K3498" s="20">
        <f>ROUND(1+(SUMPRODUCT(INDEX(CachTinhDiem!$B$8:$E$11,MATCH($B3498,CachTinhDiem!$A$8:$A$11,0),0),$G3498:$J3498)-1)*9/4,1)</f>
        <v>5.0999999999999996</v>
      </c>
      <c r="L3498" s="20">
        <f>ROUND(1+(INDEX(CachTinhDiem!$B$15:$E$20,MATCH($C3498,CachTinhDiem!$A$15:$A$20,0),MATCH($B3498,CachTinhDiem!$B$14:$E$14,0))-1)*9/4,1)</f>
        <v>3.3</v>
      </c>
      <c r="M3498" s="19">
        <f t="shared" si="54"/>
        <v>9</v>
      </c>
      <c r="N3498" s="23">
        <f>MAX(0,1-M3498*CachTinhDiem!$B$25)</f>
        <v>9.9999999999999978E-2</v>
      </c>
      <c r="O3498" s="20">
        <f>ROUND((CachTinhDiem!$B$23*K3498+CachTinhDiem!$B$24*L3498)*N3498,1)</f>
        <v>0.5</v>
      </c>
      <c r="P3498" s="19" t="s">
        <v>3227</v>
      </c>
    </row>
    <row r="3499" spans="1:16" ht="15" customHeight="1" x14ac:dyDescent="0.35">
      <c r="A3499" s="18" t="s">
        <v>1868</v>
      </c>
      <c r="B3499" s="18" t="s">
        <v>3229</v>
      </c>
      <c r="C3499" s="18" t="s">
        <v>115</v>
      </c>
      <c r="D3499" s="19">
        <v>8</v>
      </c>
      <c r="E3499" s="19">
        <v>28</v>
      </c>
      <c r="F3499" s="19">
        <v>18</v>
      </c>
      <c r="G3499" s="19">
        <v>4</v>
      </c>
      <c r="H3499" s="19">
        <v>3</v>
      </c>
      <c r="I3499" s="19">
        <v>4</v>
      </c>
      <c r="J3499" s="19">
        <v>1</v>
      </c>
      <c r="K3499" s="20">
        <f>ROUND(1+(SUMPRODUCT(INDEX(CachTinhDiem!$B$8:$E$11,MATCH($B3499,CachTinhDiem!$A$8:$A$11,0),0),$G3499:$J3499)-1)*9/4,1)</f>
        <v>5.0999999999999996</v>
      </c>
      <c r="L3499" s="20">
        <f>ROUND(1+(INDEX(CachTinhDiem!$B$15:$E$20,MATCH($C3499,CachTinhDiem!$A$15:$A$20,0),MATCH($B3499,CachTinhDiem!$B$14:$E$14,0))-1)*9/4,1)</f>
        <v>10</v>
      </c>
      <c r="M3499" s="19">
        <f t="shared" si="54"/>
        <v>0</v>
      </c>
      <c r="N3499" s="23">
        <f>MAX(0,1-M3499*CachTinhDiem!$B$25)</f>
        <v>1</v>
      </c>
      <c r="O3499" s="20">
        <f>ROUND((CachTinhDiem!$B$23*K3499+CachTinhDiem!$B$24*L3499)*N3499,1)</f>
        <v>6.6</v>
      </c>
      <c r="P3499" s="19" t="s">
        <v>3227</v>
      </c>
    </row>
    <row r="3500" spans="1:16" ht="15" customHeight="1" x14ac:dyDescent="0.35">
      <c r="A3500" s="18" t="s">
        <v>271</v>
      </c>
      <c r="B3500" s="18" t="s">
        <v>3228</v>
      </c>
      <c r="C3500" s="18" t="s">
        <v>115</v>
      </c>
      <c r="D3500" s="19">
        <v>19</v>
      </c>
      <c r="E3500" s="19">
        <v>33</v>
      </c>
      <c r="F3500" s="19">
        <v>11</v>
      </c>
      <c r="G3500" s="19">
        <v>2</v>
      </c>
      <c r="H3500" s="19">
        <v>4</v>
      </c>
      <c r="I3500" s="19">
        <v>2</v>
      </c>
      <c r="J3500" s="19">
        <v>3</v>
      </c>
      <c r="K3500" s="20">
        <f>ROUND(1+(SUMPRODUCT(INDEX(CachTinhDiem!$B$8:$E$11,MATCH($B3500,CachTinhDiem!$A$8:$A$11,0),0),$G3500:$J3500)-1)*9/4,1)</f>
        <v>5.5</v>
      </c>
      <c r="L3500" s="20">
        <f>ROUND(1+(INDEX(CachTinhDiem!$B$15:$E$20,MATCH($C3500,CachTinhDiem!$A$15:$A$20,0),MATCH($B3500,CachTinhDiem!$B$14:$E$14,0))-1)*9/4,1)</f>
        <v>5.5</v>
      </c>
      <c r="M3500" s="19">
        <f t="shared" si="54"/>
        <v>8</v>
      </c>
      <c r="N3500" s="23">
        <f>MAX(0,1-M3500*CachTinhDiem!$B$25)</f>
        <v>0.19999999999999996</v>
      </c>
      <c r="O3500" s="20">
        <f>ROUND((CachTinhDiem!$B$23*K3500+CachTinhDiem!$B$24*L3500)*N3500,1)</f>
        <v>1.1000000000000001</v>
      </c>
      <c r="P3500" s="19" t="s">
        <v>3227</v>
      </c>
    </row>
    <row r="3501" spans="1:16" ht="15" customHeight="1" x14ac:dyDescent="0.35">
      <c r="A3501" s="18" t="s">
        <v>438</v>
      </c>
      <c r="B3501" s="18" t="s">
        <v>3226</v>
      </c>
      <c r="C3501" s="18" t="s">
        <v>138</v>
      </c>
      <c r="D3501" s="19">
        <v>22</v>
      </c>
      <c r="E3501" s="19">
        <v>40</v>
      </c>
      <c r="F3501" s="19">
        <v>10</v>
      </c>
      <c r="G3501" s="19">
        <v>1</v>
      </c>
      <c r="H3501" s="19">
        <v>5</v>
      </c>
      <c r="I3501" s="19">
        <v>4</v>
      </c>
      <c r="J3501" s="19">
        <v>2</v>
      </c>
      <c r="K3501" s="20">
        <f>ROUND(1+(SUMPRODUCT(INDEX(CachTinhDiem!$B$8:$E$11,MATCH($B3501,CachTinhDiem!$A$8:$A$11,0),0),$G3501:$J3501)-1)*9/4,1)</f>
        <v>7.5</v>
      </c>
      <c r="L3501" s="20">
        <f>ROUND(1+(INDEX(CachTinhDiem!$B$15:$E$20,MATCH($C3501,CachTinhDiem!$A$15:$A$20,0),MATCH($B3501,CachTinhDiem!$B$14:$E$14,0))-1)*9/4,1)</f>
        <v>7.8</v>
      </c>
      <c r="M3501" s="19">
        <f t="shared" si="54"/>
        <v>12</v>
      </c>
      <c r="N3501" s="23">
        <f>MAX(0,1-M3501*CachTinhDiem!$B$25)</f>
        <v>0</v>
      </c>
      <c r="O3501" s="20">
        <f>ROUND((CachTinhDiem!$B$23*K3501+CachTinhDiem!$B$24*L3501)*N3501,1)</f>
        <v>0</v>
      </c>
      <c r="P3501" s="19" t="s">
        <v>3225</v>
      </c>
    </row>
    <row r="3502" spans="1:16" ht="15" customHeight="1" x14ac:dyDescent="0.35">
      <c r="A3502" s="18" t="s">
        <v>2986</v>
      </c>
      <c r="B3502" s="18" t="s">
        <v>3226</v>
      </c>
      <c r="C3502" s="18" t="s">
        <v>115</v>
      </c>
      <c r="D3502" s="19">
        <v>21</v>
      </c>
      <c r="E3502" s="19">
        <v>40</v>
      </c>
      <c r="F3502" s="19">
        <v>8</v>
      </c>
      <c r="G3502" s="19">
        <v>2</v>
      </c>
      <c r="H3502" s="19">
        <v>4</v>
      </c>
      <c r="I3502" s="19">
        <v>4</v>
      </c>
      <c r="J3502" s="19">
        <v>3</v>
      </c>
      <c r="K3502" s="20">
        <f>ROUND(1+(SUMPRODUCT(INDEX(CachTinhDiem!$B$8:$E$11,MATCH($B3502,CachTinhDiem!$A$8:$A$11,0),0),$G3502:$J3502)-1)*9/4,1)</f>
        <v>7.3</v>
      </c>
      <c r="L3502" s="20">
        <f>ROUND(1+(INDEX(CachTinhDiem!$B$15:$E$20,MATCH($C3502,CachTinhDiem!$A$15:$A$20,0),MATCH($B3502,CachTinhDiem!$B$14:$E$14,0))-1)*9/4,1)</f>
        <v>10</v>
      </c>
      <c r="M3502" s="19">
        <f t="shared" si="54"/>
        <v>13</v>
      </c>
      <c r="N3502" s="23">
        <f>MAX(0,1-M3502*CachTinhDiem!$B$25)</f>
        <v>0</v>
      </c>
      <c r="O3502" s="20">
        <f>ROUND((CachTinhDiem!$B$23*K3502+CachTinhDiem!$B$24*L3502)*N3502,1)</f>
        <v>0</v>
      </c>
      <c r="P3502" s="19" t="s">
        <v>3227</v>
      </c>
    </row>
    <row r="3503" spans="1:16" ht="15" customHeight="1" x14ac:dyDescent="0.35">
      <c r="A3503" s="18" t="s">
        <v>1514</v>
      </c>
      <c r="B3503" s="18" t="s">
        <v>3224</v>
      </c>
      <c r="C3503" s="18" t="s">
        <v>115</v>
      </c>
      <c r="D3503" s="19">
        <v>12</v>
      </c>
      <c r="E3503" s="19">
        <v>30</v>
      </c>
      <c r="F3503" s="19">
        <v>13</v>
      </c>
      <c r="G3503" s="19">
        <v>2</v>
      </c>
      <c r="H3503" s="19">
        <v>3</v>
      </c>
      <c r="I3503" s="19">
        <v>4</v>
      </c>
      <c r="J3503" s="19">
        <v>2</v>
      </c>
      <c r="K3503" s="20">
        <f>ROUND(1+(SUMPRODUCT(INDEX(CachTinhDiem!$B$8:$E$11,MATCH($B3503,CachTinhDiem!$A$8:$A$11,0),0),$G3503:$J3503)-1)*9/4,1)</f>
        <v>6</v>
      </c>
      <c r="L3503" s="20">
        <f>ROUND(1+(INDEX(CachTinhDiem!$B$15:$E$20,MATCH($C3503,CachTinhDiem!$A$15:$A$20,0),MATCH($B3503,CachTinhDiem!$B$14:$E$14,0))-1)*9/4,1)</f>
        <v>7.8</v>
      </c>
      <c r="M3503" s="19">
        <f t="shared" si="54"/>
        <v>0</v>
      </c>
      <c r="N3503" s="23">
        <f>MAX(0,1-M3503*CachTinhDiem!$B$25)</f>
        <v>1</v>
      </c>
      <c r="O3503" s="20">
        <f>ROUND((CachTinhDiem!$B$23*K3503+CachTinhDiem!$B$24*L3503)*N3503,1)</f>
        <v>6.5</v>
      </c>
      <c r="P3503" s="19" t="s">
        <v>3227</v>
      </c>
    </row>
    <row r="3504" spans="1:16" ht="15" customHeight="1" x14ac:dyDescent="0.35">
      <c r="A3504" s="18" t="s">
        <v>1784</v>
      </c>
      <c r="B3504" s="18" t="s">
        <v>3229</v>
      </c>
      <c r="C3504" s="18" t="s">
        <v>115</v>
      </c>
      <c r="D3504" s="19">
        <v>7</v>
      </c>
      <c r="E3504" s="19">
        <v>28</v>
      </c>
      <c r="F3504" s="19">
        <v>32</v>
      </c>
      <c r="G3504" s="19">
        <v>4</v>
      </c>
      <c r="H3504" s="19">
        <v>2</v>
      </c>
      <c r="I3504" s="19">
        <v>5</v>
      </c>
      <c r="J3504" s="19">
        <v>2</v>
      </c>
      <c r="K3504" s="20">
        <f>ROUND(1+(SUMPRODUCT(INDEX(CachTinhDiem!$B$8:$E$11,MATCH($B3504,CachTinhDiem!$A$8:$A$11,0),0),$G3504:$J3504)-1)*9/4,1)</f>
        <v>5.7</v>
      </c>
      <c r="L3504" s="20">
        <f>ROUND(1+(INDEX(CachTinhDiem!$B$15:$E$20,MATCH($C3504,CachTinhDiem!$A$15:$A$20,0),MATCH($B3504,CachTinhDiem!$B$14:$E$14,0))-1)*9/4,1)</f>
        <v>10</v>
      </c>
      <c r="M3504" s="19">
        <f t="shared" si="54"/>
        <v>4</v>
      </c>
      <c r="N3504" s="23">
        <f>MAX(0,1-M3504*CachTinhDiem!$B$25)</f>
        <v>0.6</v>
      </c>
      <c r="O3504" s="20">
        <f>ROUND((CachTinhDiem!$B$23*K3504+CachTinhDiem!$B$24*L3504)*N3504,1)</f>
        <v>4.2</v>
      </c>
      <c r="P3504" s="19" t="s">
        <v>3227</v>
      </c>
    </row>
    <row r="3505" spans="1:16" ht="15" customHeight="1" x14ac:dyDescent="0.35">
      <c r="A3505" s="18" t="s">
        <v>1886</v>
      </c>
      <c r="B3505" s="18" t="s">
        <v>3229</v>
      </c>
      <c r="C3505" s="18" t="s">
        <v>103</v>
      </c>
      <c r="D3505" s="19">
        <v>5</v>
      </c>
      <c r="E3505" s="19">
        <v>13</v>
      </c>
      <c r="F3505" s="19">
        <v>37</v>
      </c>
      <c r="G3505" s="19">
        <v>4</v>
      </c>
      <c r="H3505" s="19">
        <v>1</v>
      </c>
      <c r="I3505" s="19">
        <v>1</v>
      </c>
      <c r="J3505" s="19">
        <v>4</v>
      </c>
      <c r="K3505" s="20">
        <f>ROUND(1+(SUMPRODUCT(INDEX(CachTinhDiem!$B$8:$E$11,MATCH($B3505,CachTinhDiem!$A$8:$A$11,0),0),$G3505:$J3505)-1)*9/4,1)</f>
        <v>3.7</v>
      </c>
      <c r="L3505" s="20">
        <f>ROUND(1+(INDEX(CachTinhDiem!$B$15:$E$20,MATCH($C3505,CachTinhDiem!$A$15:$A$20,0),MATCH($B3505,CachTinhDiem!$B$14:$E$14,0))-1)*9/4,1)</f>
        <v>7.8</v>
      </c>
      <c r="M3505" s="19">
        <f t="shared" si="54"/>
        <v>24</v>
      </c>
      <c r="N3505" s="23">
        <f>MAX(0,1-M3505*CachTinhDiem!$B$25)</f>
        <v>0</v>
      </c>
      <c r="O3505" s="20">
        <f>ROUND((CachTinhDiem!$B$23*K3505+CachTinhDiem!$B$24*L3505)*N3505,1)</f>
        <v>0</v>
      </c>
      <c r="P3505" s="19" t="s">
        <v>3225</v>
      </c>
    </row>
    <row r="3506" spans="1:16" ht="15" customHeight="1" x14ac:dyDescent="0.35">
      <c r="A3506" s="18" t="s">
        <v>1155</v>
      </c>
      <c r="B3506" s="18" t="s">
        <v>3229</v>
      </c>
      <c r="C3506" s="18" t="s">
        <v>115</v>
      </c>
      <c r="D3506" s="19">
        <v>5</v>
      </c>
      <c r="E3506" s="19">
        <v>12</v>
      </c>
      <c r="F3506" s="19">
        <v>29</v>
      </c>
      <c r="G3506" s="19">
        <v>5</v>
      </c>
      <c r="H3506" s="19">
        <v>1</v>
      </c>
      <c r="I3506" s="19">
        <v>3</v>
      </c>
      <c r="J3506" s="19">
        <v>3</v>
      </c>
      <c r="K3506" s="20">
        <f>ROUND(1+(SUMPRODUCT(INDEX(CachTinhDiem!$B$8:$E$11,MATCH($B3506,CachTinhDiem!$A$8:$A$11,0),0),$G3506:$J3506)-1)*9/4,1)</f>
        <v>4.5999999999999996</v>
      </c>
      <c r="L3506" s="20">
        <f>ROUND(1+(INDEX(CachTinhDiem!$B$15:$E$20,MATCH($C3506,CachTinhDiem!$A$15:$A$20,0),MATCH($B3506,CachTinhDiem!$B$14:$E$14,0))-1)*9/4,1)</f>
        <v>10</v>
      </c>
      <c r="M3506" s="19">
        <f t="shared" si="54"/>
        <v>17</v>
      </c>
      <c r="N3506" s="23">
        <f>MAX(0,1-M3506*CachTinhDiem!$B$25)</f>
        <v>0</v>
      </c>
      <c r="O3506" s="20">
        <f>ROUND((CachTinhDiem!$B$23*K3506+CachTinhDiem!$B$24*L3506)*N3506,1)</f>
        <v>0</v>
      </c>
      <c r="P3506" s="19" t="s">
        <v>3227</v>
      </c>
    </row>
    <row r="3507" spans="1:16" ht="15" customHeight="1" x14ac:dyDescent="0.35">
      <c r="A3507" s="18" t="s">
        <v>2885</v>
      </c>
      <c r="B3507" s="18" t="s">
        <v>3224</v>
      </c>
      <c r="C3507" s="18" t="s">
        <v>103</v>
      </c>
      <c r="D3507" s="19">
        <v>7</v>
      </c>
      <c r="E3507" s="19">
        <v>35</v>
      </c>
      <c r="F3507" s="19">
        <v>38</v>
      </c>
      <c r="G3507" s="19">
        <v>4</v>
      </c>
      <c r="H3507" s="19">
        <v>1</v>
      </c>
      <c r="I3507" s="19">
        <v>3</v>
      </c>
      <c r="J3507" s="19">
        <v>5</v>
      </c>
      <c r="K3507" s="20">
        <f>ROUND(1+(SUMPRODUCT(INDEX(CachTinhDiem!$B$8:$E$11,MATCH($B3507,CachTinhDiem!$A$8:$A$11,0),0),$G3507:$J3507)-1)*9/4,1)</f>
        <v>5.5</v>
      </c>
      <c r="L3507" s="20">
        <f>ROUND(1+(INDEX(CachTinhDiem!$B$15:$E$20,MATCH($C3507,CachTinhDiem!$A$15:$A$20,0),MATCH($B3507,CachTinhDiem!$B$14:$E$14,0))-1)*9/4,1)</f>
        <v>3.3</v>
      </c>
      <c r="M3507" s="19">
        <f t="shared" si="54"/>
        <v>3</v>
      </c>
      <c r="N3507" s="23">
        <f>MAX(0,1-M3507*CachTinhDiem!$B$25)</f>
        <v>0.7</v>
      </c>
      <c r="O3507" s="20">
        <f>ROUND((CachTinhDiem!$B$23*K3507+CachTinhDiem!$B$24*L3507)*N3507,1)</f>
        <v>3.4</v>
      </c>
      <c r="P3507" s="19" t="s">
        <v>3227</v>
      </c>
    </row>
    <row r="3508" spans="1:16" ht="15" customHeight="1" x14ac:dyDescent="0.35">
      <c r="A3508" s="18" t="s">
        <v>836</v>
      </c>
      <c r="B3508" s="18" t="s">
        <v>3229</v>
      </c>
      <c r="C3508" s="18" t="s">
        <v>110</v>
      </c>
      <c r="D3508" s="19">
        <v>5</v>
      </c>
      <c r="E3508" s="19">
        <v>15</v>
      </c>
      <c r="F3508" s="19">
        <v>33</v>
      </c>
      <c r="G3508" s="19">
        <v>4</v>
      </c>
      <c r="H3508" s="19">
        <v>1</v>
      </c>
      <c r="I3508" s="19">
        <v>2</v>
      </c>
      <c r="J3508" s="19">
        <v>5</v>
      </c>
      <c r="K3508" s="20">
        <f>ROUND(1+(SUMPRODUCT(INDEX(CachTinhDiem!$B$8:$E$11,MATCH($B3508,CachTinhDiem!$A$8:$A$11,0),0),$G3508:$J3508)-1)*9/4,1)</f>
        <v>5.0999999999999996</v>
      </c>
      <c r="L3508" s="20">
        <f>ROUND(1+(INDEX(CachTinhDiem!$B$15:$E$20,MATCH($C3508,CachTinhDiem!$A$15:$A$20,0),MATCH($B3508,CachTinhDiem!$B$14:$E$14,0))-1)*9/4,1)</f>
        <v>7.8</v>
      </c>
      <c r="M3508" s="19">
        <f t="shared" si="54"/>
        <v>18</v>
      </c>
      <c r="N3508" s="23">
        <f>MAX(0,1-M3508*CachTinhDiem!$B$25)</f>
        <v>0</v>
      </c>
      <c r="O3508" s="20">
        <f>ROUND((CachTinhDiem!$B$23*K3508+CachTinhDiem!$B$24*L3508)*N3508,1)</f>
        <v>0</v>
      </c>
      <c r="P3508" s="19" t="s">
        <v>3225</v>
      </c>
    </row>
    <row r="3509" spans="1:16" ht="15" customHeight="1" x14ac:dyDescent="0.35">
      <c r="A3509" s="18" t="s">
        <v>1537</v>
      </c>
      <c r="B3509" s="18" t="s">
        <v>3226</v>
      </c>
      <c r="C3509" s="18" t="s">
        <v>103</v>
      </c>
      <c r="D3509" s="19">
        <v>12</v>
      </c>
      <c r="E3509" s="19">
        <v>32</v>
      </c>
      <c r="F3509" s="19">
        <v>8</v>
      </c>
      <c r="G3509" s="19">
        <v>3</v>
      </c>
      <c r="H3509" s="19">
        <v>3</v>
      </c>
      <c r="I3509" s="19">
        <v>2</v>
      </c>
      <c r="J3509" s="19">
        <v>4</v>
      </c>
      <c r="K3509" s="20">
        <f>ROUND(1+(SUMPRODUCT(INDEX(CachTinhDiem!$B$8:$E$11,MATCH($B3509,CachTinhDiem!$A$8:$A$11,0),0),$G3509:$J3509)-1)*9/4,1)</f>
        <v>4.8</v>
      </c>
      <c r="L3509" s="20">
        <f>ROUND(1+(INDEX(CachTinhDiem!$B$15:$E$20,MATCH($C3509,CachTinhDiem!$A$15:$A$20,0),MATCH($B3509,CachTinhDiem!$B$14:$E$14,0))-1)*9/4,1)</f>
        <v>3.3</v>
      </c>
      <c r="M3509" s="19">
        <f t="shared" si="54"/>
        <v>4</v>
      </c>
      <c r="N3509" s="23">
        <f>MAX(0,1-M3509*CachTinhDiem!$B$25)</f>
        <v>0.6</v>
      </c>
      <c r="O3509" s="20">
        <f>ROUND((CachTinhDiem!$B$23*K3509+CachTinhDiem!$B$24*L3509)*N3509,1)</f>
        <v>2.6</v>
      </c>
      <c r="P3509" s="19" t="s">
        <v>3227</v>
      </c>
    </row>
    <row r="3510" spans="1:16" ht="15" customHeight="1" x14ac:dyDescent="0.35">
      <c r="A3510" s="18" t="s">
        <v>1197</v>
      </c>
      <c r="B3510" s="18" t="s">
        <v>3224</v>
      </c>
      <c r="C3510" s="18" t="s">
        <v>138</v>
      </c>
      <c r="D3510" s="19">
        <v>28</v>
      </c>
      <c r="E3510" s="19">
        <v>40</v>
      </c>
      <c r="F3510" s="19">
        <v>5</v>
      </c>
      <c r="G3510" s="19">
        <v>1</v>
      </c>
      <c r="H3510" s="19">
        <v>5</v>
      </c>
      <c r="I3510" s="19">
        <v>4</v>
      </c>
      <c r="J3510" s="19">
        <v>4</v>
      </c>
      <c r="K3510" s="20">
        <f>ROUND(1+(SUMPRODUCT(INDEX(CachTinhDiem!$B$8:$E$11,MATCH($B3510,CachTinhDiem!$A$8:$A$11,0),0),$G3510:$J3510)-1)*9/4,1)</f>
        <v>6.9</v>
      </c>
      <c r="L3510" s="20">
        <f>ROUND(1+(INDEX(CachTinhDiem!$B$15:$E$20,MATCH($C3510,CachTinhDiem!$A$15:$A$20,0),MATCH($B3510,CachTinhDiem!$B$14:$E$14,0))-1)*9/4,1)</f>
        <v>10</v>
      </c>
      <c r="M3510" s="19">
        <f t="shared" si="54"/>
        <v>23</v>
      </c>
      <c r="N3510" s="23">
        <f>MAX(0,1-M3510*CachTinhDiem!$B$25)</f>
        <v>0</v>
      </c>
      <c r="O3510" s="20">
        <f>ROUND((CachTinhDiem!$B$23*K3510+CachTinhDiem!$B$24*L3510)*N3510,1)</f>
        <v>0</v>
      </c>
      <c r="P3510" s="19" t="s">
        <v>3227</v>
      </c>
    </row>
    <row r="3511" spans="1:16" ht="15" customHeight="1" x14ac:dyDescent="0.35">
      <c r="A3511" s="18" t="s">
        <v>1830</v>
      </c>
      <c r="B3511" s="18" t="s">
        <v>3228</v>
      </c>
      <c r="C3511" s="18" t="s">
        <v>150</v>
      </c>
      <c r="D3511" s="19">
        <v>5</v>
      </c>
      <c r="E3511" s="19">
        <v>21</v>
      </c>
      <c r="F3511" s="19">
        <v>11</v>
      </c>
      <c r="G3511" s="19">
        <v>4</v>
      </c>
      <c r="H3511" s="19">
        <v>1</v>
      </c>
      <c r="I3511" s="19">
        <v>3</v>
      </c>
      <c r="J3511" s="19">
        <v>3</v>
      </c>
      <c r="K3511" s="20">
        <f>ROUND(1+(SUMPRODUCT(INDEX(CachTinhDiem!$B$8:$E$11,MATCH($B3511,CachTinhDiem!$A$8:$A$11,0),0),$G3511:$J3511)-1)*9/4,1)</f>
        <v>4.5999999999999996</v>
      </c>
      <c r="L3511" s="20">
        <f>ROUND(1+(INDEX(CachTinhDiem!$B$15:$E$20,MATCH($C3511,CachTinhDiem!$A$15:$A$20,0),MATCH($B3511,CachTinhDiem!$B$14:$E$14,0))-1)*9/4,1)</f>
        <v>5.5</v>
      </c>
      <c r="M3511" s="19">
        <f t="shared" si="54"/>
        <v>0</v>
      </c>
      <c r="N3511" s="23">
        <f>MAX(0,1-M3511*CachTinhDiem!$B$25)</f>
        <v>1</v>
      </c>
      <c r="O3511" s="20">
        <f>ROUND((CachTinhDiem!$B$23*K3511+CachTinhDiem!$B$24*L3511)*N3511,1)</f>
        <v>4.9000000000000004</v>
      </c>
      <c r="P3511" s="19" t="s">
        <v>3227</v>
      </c>
    </row>
    <row r="3512" spans="1:16" ht="15" customHeight="1" x14ac:dyDescent="0.35">
      <c r="A3512" s="18" t="s">
        <v>1757</v>
      </c>
      <c r="B3512" s="18" t="s">
        <v>3229</v>
      </c>
      <c r="C3512" s="18" t="s">
        <v>90</v>
      </c>
      <c r="D3512" s="19">
        <v>6</v>
      </c>
      <c r="E3512" s="19">
        <v>20</v>
      </c>
      <c r="F3512" s="19">
        <v>35</v>
      </c>
      <c r="G3512" s="19">
        <v>4</v>
      </c>
      <c r="H3512" s="19">
        <v>1</v>
      </c>
      <c r="I3512" s="19">
        <v>3</v>
      </c>
      <c r="J3512" s="19">
        <v>2</v>
      </c>
      <c r="K3512" s="20">
        <f>ROUND(1+(SUMPRODUCT(INDEX(CachTinhDiem!$B$8:$E$11,MATCH($B3512,CachTinhDiem!$A$8:$A$11,0),0),$G3512:$J3512)-1)*9/4,1)</f>
        <v>3.7</v>
      </c>
      <c r="L3512" s="20">
        <f>ROUND(1+(INDEX(CachTinhDiem!$B$15:$E$20,MATCH($C3512,CachTinhDiem!$A$15:$A$20,0),MATCH($B3512,CachTinhDiem!$B$14:$E$14,0))-1)*9/4,1)</f>
        <v>7.8</v>
      </c>
      <c r="M3512" s="19">
        <f t="shared" si="54"/>
        <v>15</v>
      </c>
      <c r="N3512" s="23">
        <f>MAX(0,1-M3512*CachTinhDiem!$B$25)</f>
        <v>0</v>
      </c>
      <c r="O3512" s="20">
        <f>ROUND((CachTinhDiem!$B$23*K3512+CachTinhDiem!$B$24*L3512)*N3512,1)</f>
        <v>0</v>
      </c>
      <c r="P3512" s="19" t="s">
        <v>3227</v>
      </c>
    </row>
    <row r="3513" spans="1:16" ht="15" customHeight="1" x14ac:dyDescent="0.35">
      <c r="A3513" s="18" t="s">
        <v>3014</v>
      </c>
      <c r="B3513" s="18" t="s">
        <v>3228</v>
      </c>
      <c r="C3513" s="18" t="s">
        <v>115</v>
      </c>
      <c r="D3513" s="19">
        <v>18</v>
      </c>
      <c r="E3513" s="19">
        <v>38</v>
      </c>
      <c r="F3513" s="19">
        <v>9</v>
      </c>
      <c r="G3513" s="19">
        <v>2</v>
      </c>
      <c r="H3513" s="19">
        <v>3</v>
      </c>
      <c r="I3513" s="19">
        <v>3</v>
      </c>
      <c r="J3513" s="19">
        <v>2</v>
      </c>
      <c r="K3513" s="20">
        <f>ROUND(1+(SUMPRODUCT(INDEX(CachTinhDiem!$B$8:$E$11,MATCH($B3513,CachTinhDiem!$A$8:$A$11,0),0),$G3513:$J3513)-1)*9/4,1)</f>
        <v>4.2</v>
      </c>
      <c r="L3513" s="20">
        <f>ROUND(1+(INDEX(CachTinhDiem!$B$15:$E$20,MATCH($C3513,CachTinhDiem!$A$15:$A$20,0),MATCH($B3513,CachTinhDiem!$B$14:$E$14,0))-1)*9/4,1)</f>
        <v>5.5</v>
      </c>
      <c r="M3513" s="19">
        <f t="shared" si="54"/>
        <v>9</v>
      </c>
      <c r="N3513" s="23">
        <f>MAX(0,1-M3513*CachTinhDiem!$B$25)</f>
        <v>9.9999999999999978E-2</v>
      </c>
      <c r="O3513" s="20">
        <f>ROUND((CachTinhDiem!$B$23*K3513+CachTinhDiem!$B$24*L3513)*N3513,1)</f>
        <v>0.5</v>
      </c>
      <c r="P3513" s="19" t="s">
        <v>3227</v>
      </c>
    </row>
    <row r="3514" spans="1:16" ht="15" customHeight="1" x14ac:dyDescent="0.35">
      <c r="A3514" s="18" t="s">
        <v>1824</v>
      </c>
      <c r="B3514" s="18" t="s">
        <v>3224</v>
      </c>
      <c r="C3514" s="18" t="s">
        <v>90</v>
      </c>
      <c r="D3514" s="19">
        <v>10</v>
      </c>
      <c r="E3514" s="19">
        <v>31</v>
      </c>
      <c r="F3514" s="19">
        <v>40</v>
      </c>
      <c r="G3514" s="19">
        <v>3</v>
      </c>
      <c r="H3514" s="19">
        <v>2</v>
      </c>
      <c r="I3514" s="19">
        <v>3</v>
      </c>
      <c r="J3514" s="19">
        <v>3</v>
      </c>
      <c r="K3514" s="20">
        <f>ROUND(1+(SUMPRODUCT(INDEX(CachTinhDiem!$B$8:$E$11,MATCH($B3514,CachTinhDiem!$A$8:$A$11,0),0),$G3514:$J3514)-1)*9/4,1)</f>
        <v>5.0999999999999996</v>
      </c>
      <c r="L3514" s="20">
        <f>ROUND(1+(INDEX(CachTinhDiem!$B$15:$E$20,MATCH($C3514,CachTinhDiem!$A$15:$A$20,0),MATCH($B3514,CachTinhDiem!$B$14:$E$14,0))-1)*9/4,1)</f>
        <v>5.5</v>
      </c>
      <c r="M3514" s="19">
        <f t="shared" si="54"/>
        <v>9</v>
      </c>
      <c r="N3514" s="23">
        <f>MAX(0,1-M3514*CachTinhDiem!$B$25)</f>
        <v>9.9999999999999978E-2</v>
      </c>
      <c r="O3514" s="20">
        <f>ROUND((CachTinhDiem!$B$23*K3514+CachTinhDiem!$B$24*L3514)*N3514,1)</f>
        <v>0.5</v>
      </c>
      <c r="P3514" s="19" t="s">
        <v>3225</v>
      </c>
    </row>
    <row r="3515" spans="1:16" ht="15" customHeight="1" x14ac:dyDescent="0.35">
      <c r="A3515" s="18" t="s">
        <v>2048</v>
      </c>
      <c r="B3515" s="18" t="s">
        <v>3226</v>
      </c>
      <c r="C3515" s="18" t="s">
        <v>103</v>
      </c>
      <c r="D3515" s="19">
        <v>12</v>
      </c>
      <c r="E3515" s="19">
        <v>31</v>
      </c>
      <c r="F3515" s="19">
        <v>15</v>
      </c>
      <c r="G3515" s="19">
        <v>3</v>
      </c>
      <c r="H3515" s="19">
        <v>3</v>
      </c>
      <c r="I3515" s="19">
        <v>4</v>
      </c>
      <c r="J3515" s="19">
        <v>4</v>
      </c>
      <c r="K3515" s="20">
        <f>ROUND(1+(SUMPRODUCT(INDEX(CachTinhDiem!$B$8:$E$11,MATCH($B3515,CachTinhDiem!$A$8:$A$11,0),0),$G3515:$J3515)-1)*9/4,1)</f>
        <v>7.1</v>
      </c>
      <c r="L3515" s="20">
        <f>ROUND(1+(INDEX(CachTinhDiem!$B$15:$E$20,MATCH($C3515,CachTinhDiem!$A$15:$A$20,0),MATCH($B3515,CachTinhDiem!$B$14:$E$14,0))-1)*9/4,1)</f>
        <v>3.3</v>
      </c>
      <c r="M3515" s="19">
        <f t="shared" si="54"/>
        <v>0</v>
      </c>
      <c r="N3515" s="23">
        <f>MAX(0,1-M3515*CachTinhDiem!$B$25)</f>
        <v>1</v>
      </c>
      <c r="O3515" s="20">
        <f>ROUND((CachTinhDiem!$B$23*K3515+CachTinhDiem!$B$24*L3515)*N3515,1)</f>
        <v>6</v>
      </c>
      <c r="P3515" s="19" t="s">
        <v>3225</v>
      </c>
    </row>
    <row r="3516" spans="1:16" ht="15" customHeight="1" x14ac:dyDescent="0.35">
      <c r="A3516" s="18" t="s">
        <v>2239</v>
      </c>
      <c r="B3516" s="18" t="s">
        <v>3228</v>
      </c>
      <c r="C3516" s="18" t="s">
        <v>150</v>
      </c>
      <c r="D3516" s="19">
        <v>22</v>
      </c>
      <c r="E3516" s="19">
        <v>39</v>
      </c>
      <c r="F3516" s="19">
        <v>22</v>
      </c>
      <c r="G3516" s="19">
        <v>2</v>
      </c>
      <c r="H3516" s="19">
        <v>5</v>
      </c>
      <c r="I3516" s="19">
        <v>3</v>
      </c>
      <c r="J3516" s="19">
        <v>3</v>
      </c>
      <c r="K3516" s="20">
        <f>ROUND(1+(SUMPRODUCT(INDEX(CachTinhDiem!$B$8:$E$11,MATCH($B3516,CachTinhDiem!$A$8:$A$11,0),0),$G3516:$J3516)-1)*9/4,1)</f>
        <v>6.4</v>
      </c>
      <c r="L3516" s="20">
        <f>ROUND(1+(INDEX(CachTinhDiem!$B$15:$E$20,MATCH($C3516,CachTinhDiem!$A$15:$A$20,0),MATCH($B3516,CachTinhDiem!$B$14:$E$14,0))-1)*9/4,1)</f>
        <v>5.5</v>
      </c>
      <c r="M3516" s="19">
        <f t="shared" si="54"/>
        <v>0</v>
      </c>
      <c r="N3516" s="23">
        <f>MAX(0,1-M3516*CachTinhDiem!$B$25)</f>
        <v>1</v>
      </c>
      <c r="O3516" s="20">
        <f>ROUND((CachTinhDiem!$B$23*K3516+CachTinhDiem!$B$24*L3516)*N3516,1)</f>
        <v>6.1</v>
      </c>
      <c r="P3516" s="19" t="s">
        <v>3227</v>
      </c>
    </row>
    <row r="3517" spans="1:16" ht="15" customHeight="1" x14ac:dyDescent="0.35">
      <c r="A3517" s="18" t="s">
        <v>1146</v>
      </c>
      <c r="B3517" s="18" t="s">
        <v>3224</v>
      </c>
      <c r="C3517" s="18" t="s">
        <v>115</v>
      </c>
      <c r="D3517" s="19">
        <v>12</v>
      </c>
      <c r="E3517" s="19">
        <v>30</v>
      </c>
      <c r="F3517" s="19">
        <v>18</v>
      </c>
      <c r="G3517" s="19">
        <v>2</v>
      </c>
      <c r="H3517" s="19">
        <v>3</v>
      </c>
      <c r="I3517" s="19">
        <v>4</v>
      </c>
      <c r="J3517" s="19">
        <v>3</v>
      </c>
      <c r="K3517" s="20">
        <f>ROUND(1+(SUMPRODUCT(INDEX(CachTinhDiem!$B$8:$E$11,MATCH($B3517,CachTinhDiem!$A$8:$A$11,0),0),$G3517:$J3517)-1)*9/4,1)</f>
        <v>6.2</v>
      </c>
      <c r="L3517" s="20">
        <f>ROUND(1+(INDEX(CachTinhDiem!$B$15:$E$20,MATCH($C3517,CachTinhDiem!$A$15:$A$20,0),MATCH($B3517,CachTinhDiem!$B$14:$E$14,0))-1)*9/4,1)</f>
        <v>7.8</v>
      </c>
      <c r="M3517" s="19">
        <f t="shared" si="54"/>
        <v>0</v>
      </c>
      <c r="N3517" s="23">
        <f>MAX(0,1-M3517*CachTinhDiem!$B$25)</f>
        <v>1</v>
      </c>
      <c r="O3517" s="20">
        <f>ROUND((CachTinhDiem!$B$23*K3517+CachTinhDiem!$B$24*L3517)*N3517,1)</f>
        <v>6.7</v>
      </c>
      <c r="P3517" s="19" t="s">
        <v>3225</v>
      </c>
    </row>
    <row r="3518" spans="1:16" ht="15" customHeight="1" x14ac:dyDescent="0.35">
      <c r="A3518" s="18" t="s">
        <v>3046</v>
      </c>
      <c r="B3518" s="18" t="s">
        <v>3224</v>
      </c>
      <c r="C3518" s="18" t="s">
        <v>150</v>
      </c>
      <c r="D3518" s="19">
        <v>26</v>
      </c>
      <c r="E3518" s="19">
        <v>40</v>
      </c>
      <c r="F3518" s="19">
        <v>34</v>
      </c>
      <c r="G3518" s="19">
        <v>2</v>
      </c>
      <c r="H3518" s="19">
        <v>4</v>
      </c>
      <c r="I3518" s="19">
        <v>3</v>
      </c>
      <c r="J3518" s="19">
        <v>2</v>
      </c>
      <c r="K3518" s="20">
        <f>ROUND(1+(SUMPRODUCT(INDEX(CachTinhDiem!$B$8:$E$11,MATCH($B3518,CachTinhDiem!$A$8:$A$11,0),0),$G3518:$J3518)-1)*9/4,1)</f>
        <v>5.3</v>
      </c>
      <c r="L3518" s="20">
        <f>ROUND(1+(INDEX(CachTinhDiem!$B$15:$E$20,MATCH($C3518,CachTinhDiem!$A$15:$A$20,0),MATCH($B3518,CachTinhDiem!$B$14:$E$14,0))-1)*9/4,1)</f>
        <v>3.3</v>
      </c>
      <c r="M3518" s="19">
        <f t="shared" si="54"/>
        <v>0</v>
      </c>
      <c r="N3518" s="23">
        <f>MAX(0,1-M3518*CachTinhDiem!$B$25)</f>
        <v>1</v>
      </c>
      <c r="O3518" s="20">
        <f>ROUND((CachTinhDiem!$B$23*K3518+CachTinhDiem!$B$24*L3518)*N3518,1)</f>
        <v>4.7</v>
      </c>
      <c r="P3518" s="19" t="s">
        <v>3225</v>
      </c>
    </row>
    <row r="3519" spans="1:16" ht="15" customHeight="1" x14ac:dyDescent="0.35">
      <c r="A3519" s="18" t="s">
        <v>2539</v>
      </c>
      <c r="B3519" s="18" t="s">
        <v>3228</v>
      </c>
      <c r="C3519" s="18" t="s">
        <v>103</v>
      </c>
      <c r="D3519" s="19">
        <v>8</v>
      </c>
      <c r="E3519" s="19">
        <v>31</v>
      </c>
      <c r="F3519" s="19">
        <v>5</v>
      </c>
      <c r="G3519" s="19">
        <v>4</v>
      </c>
      <c r="H3519" s="19">
        <v>1</v>
      </c>
      <c r="I3519" s="19">
        <v>1</v>
      </c>
      <c r="J3519" s="19">
        <v>5</v>
      </c>
      <c r="K3519" s="20">
        <f>ROUND(1+(SUMPRODUCT(INDEX(CachTinhDiem!$B$8:$E$11,MATCH($B3519,CachTinhDiem!$A$8:$A$11,0),0),$G3519:$J3519)-1)*9/4,1)</f>
        <v>6.4</v>
      </c>
      <c r="L3519" s="20">
        <f>ROUND(1+(INDEX(CachTinhDiem!$B$15:$E$20,MATCH($C3519,CachTinhDiem!$A$15:$A$20,0),MATCH($B3519,CachTinhDiem!$B$14:$E$14,0))-1)*9/4,1)</f>
        <v>10</v>
      </c>
      <c r="M3519" s="19">
        <f t="shared" si="54"/>
        <v>3</v>
      </c>
      <c r="N3519" s="23">
        <f>MAX(0,1-M3519*CachTinhDiem!$B$25)</f>
        <v>0.7</v>
      </c>
      <c r="O3519" s="20">
        <f>ROUND((CachTinhDiem!$B$23*K3519+CachTinhDiem!$B$24*L3519)*N3519,1)</f>
        <v>5.2</v>
      </c>
      <c r="P3519" s="19" t="s">
        <v>3227</v>
      </c>
    </row>
    <row r="3520" spans="1:16" ht="15" customHeight="1" x14ac:dyDescent="0.35">
      <c r="A3520" s="18" t="s">
        <v>746</v>
      </c>
      <c r="B3520" s="18" t="s">
        <v>3226</v>
      </c>
      <c r="C3520" s="18" t="s">
        <v>103</v>
      </c>
      <c r="D3520" s="19">
        <v>18</v>
      </c>
      <c r="E3520" s="19">
        <v>34</v>
      </c>
      <c r="F3520" s="19">
        <v>8</v>
      </c>
      <c r="G3520" s="19">
        <v>2</v>
      </c>
      <c r="H3520" s="19">
        <v>4</v>
      </c>
      <c r="I3520" s="19">
        <v>2</v>
      </c>
      <c r="J3520" s="19">
        <v>5</v>
      </c>
      <c r="K3520" s="20">
        <f>ROUND(1+(SUMPRODUCT(INDEX(CachTinhDiem!$B$8:$E$11,MATCH($B3520,CachTinhDiem!$A$8:$A$11,0),0),$G3520:$J3520)-1)*9/4,1)</f>
        <v>6</v>
      </c>
      <c r="L3520" s="20">
        <f>ROUND(1+(INDEX(CachTinhDiem!$B$15:$E$20,MATCH($C3520,CachTinhDiem!$A$15:$A$20,0),MATCH($B3520,CachTinhDiem!$B$14:$E$14,0))-1)*9/4,1)</f>
        <v>3.3</v>
      </c>
      <c r="M3520" s="19">
        <f t="shared" si="54"/>
        <v>10</v>
      </c>
      <c r="N3520" s="23">
        <f>MAX(0,1-M3520*CachTinhDiem!$B$25)</f>
        <v>0</v>
      </c>
      <c r="O3520" s="20">
        <f>ROUND((CachTinhDiem!$B$23*K3520+CachTinhDiem!$B$24*L3520)*N3520,1)</f>
        <v>0</v>
      </c>
      <c r="P3520" s="19" t="s">
        <v>3227</v>
      </c>
    </row>
    <row r="3521" spans="1:16" ht="15" customHeight="1" x14ac:dyDescent="0.35">
      <c r="A3521" s="18" t="s">
        <v>3188</v>
      </c>
      <c r="B3521" s="18" t="s">
        <v>3229</v>
      </c>
      <c r="C3521" s="18" t="s">
        <v>90</v>
      </c>
      <c r="D3521" s="19">
        <v>23</v>
      </c>
      <c r="E3521" s="19">
        <v>40</v>
      </c>
      <c r="F3521" s="19">
        <v>32</v>
      </c>
      <c r="G3521" s="19">
        <v>1</v>
      </c>
      <c r="H3521" s="19">
        <v>3</v>
      </c>
      <c r="I3521" s="19">
        <v>2</v>
      </c>
      <c r="J3521" s="19">
        <v>2</v>
      </c>
      <c r="K3521" s="20">
        <f>ROUND(1+(SUMPRODUCT(INDEX(CachTinhDiem!$B$8:$E$11,MATCH($B3521,CachTinhDiem!$A$8:$A$11,0),0),$G3521:$J3521)-1)*9/4,1)</f>
        <v>3.7</v>
      </c>
      <c r="L3521" s="20">
        <f>ROUND(1+(INDEX(CachTinhDiem!$B$15:$E$20,MATCH($C3521,CachTinhDiem!$A$15:$A$20,0),MATCH($B3521,CachTinhDiem!$B$14:$E$14,0))-1)*9/4,1)</f>
        <v>7.8</v>
      </c>
      <c r="M3521" s="19">
        <f t="shared" si="54"/>
        <v>0</v>
      </c>
      <c r="N3521" s="23">
        <f>MAX(0,1-M3521*CachTinhDiem!$B$25)</f>
        <v>1</v>
      </c>
      <c r="O3521" s="20">
        <f>ROUND((CachTinhDiem!$B$23*K3521+CachTinhDiem!$B$24*L3521)*N3521,1)</f>
        <v>4.9000000000000004</v>
      </c>
      <c r="P3521" s="19" t="s">
        <v>3227</v>
      </c>
    </row>
    <row r="3522" spans="1:16" ht="15" customHeight="1" x14ac:dyDescent="0.35">
      <c r="A3522" s="18" t="s">
        <v>1453</v>
      </c>
      <c r="B3522" s="18" t="s">
        <v>3224</v>
      </c>
      <c r="C3522" s="18" t="s">
        <v>150</v>
      </c>
      <c r="D3522" s="19">
        <v>5</v>
      </c>
      <c r="E3522" s="19">
        <v>19</v>
      </c>
      <c r="F3522" s="19">
        <v>34</v>
      </c>
      <c r="G3522" s="19">
        <v>4</v>
      </c>
      <c r="H3522" s="19">
        <v>1</v>
      </c>
      <c r="I3522" s="19">
        <v>3</v>
      </c>
      <c r="J3522" s="19">
        <v>3</v>
      </c>
      <c r="K3522" s="20">
        <f>ROUND(1+(SUMPRODUCT(INDEX(CachTinhDiem!$B$8:$E$11,MATCH($B3522,CachTinhDiem!$A$8:$A$11,0),0),$G3522:$J3522)-1)*9/4,1)</f>
        <v>5.0999999999999996</v>
      </c>
      <c r="L3522" s="20">
        <f>ROUND(1+(INDEX(CachTinhDiem!$B$15:$E$20,MATCH($C3522,CachTinhDiem!$A$15:$A$20,0),MATCH($B3522,CachTinhDiem!$B$14:$E$14,0))-1)*9/4,1)</f>
        <v>3.3</v>
      </c>
      <c r="M3522" s="19">
        <f t="shared" ref="M3522:M3585" si="55">MAX(0,$D3522-$F3522,$F3522-$E3522)</f>
        <v>15</v>
      </c>
      <c r="N3522" s="23">
        <f>MAX(0,1-M3522*CachTinhDiem!$B$25)</f>
        <v>0</v>
      </c>
      <c r="O3522" s="20">
        <f>ROUND((CachTinhDiem!$B$23*K3522+CachTinhDiem!$B$24*L3522)*N3522,1)</f>
        <v>0</v>
      </c>
      <c r="P3522" s="19" t="s">
        <v>3225</v>
      </c>
    </row>
    <row r="3523" spans="1:16" ht="15" customHeight="1" x14ac:dyDescent="0.35">
      <c r="A3523" s="18" t="s">
        <v>2215</v>
      </c>
      <c r="B3523" s="18" t="s">
        <v>3228</v>
      </c>
      <c r="C3523" s="18" t="s">
        <v>150</v>
      </c>
      <c r="D3523" s="19">
        <v>18</v>
      </c>
      <c r="E3523" s="19">
        <v>36</v>
      </c>
      <c r="F3523" s="19">
        <v>36</v>
      </c>
      <c r="G3523" s="19">
        <v>2</v>
      </c>
      <c r="H3523" s="19">
        <v>4</v>
      </c>
      <c r="I3523" s="19">
        <v>3</v>
      </c>
      <c r="J3523" s="19">
        <v>4</v>
      </c>
      <c r="K3523" s="20">
        <f>ROUND(1+(SUMPRODUCT(INDEX(CachTinhDiem!$B$8:$E$11,MATCH($B3523,CachTinhDiem!$A$8:$A$11,0),0),$G3523:$J3523)-1)*9/4,1)</f>
        <v>7.3</v>
      </c>
      <c r="L3523" s="20">
        <f>ROUND(1+(INDEX(CachTinhDiem!$B$15:$E$20,MATCH($C3523,CachTinhDiem!$A$15:$A$20,0),MATCH($B3523,CachTinhDiem!$B$14:$E$14,0))-1)*9/4,1)</f>
        <v>5.5</v>
      </c>
      <c r="M3523" s="19">
        <f t="shared" si="55"/>
        <v>0</v>
      </c>
      <c r="N3523" s="23">
        <f>MAX(0,1-M3523*CachTinhDiem!$B$25)</f>
        <v>1</v>
      </c>
      <c r="O3523" s="20">
        <f>ROUND((CachTinhDiem!$B$23*K3523+CachTinhDiem!$B$24*L3523)*N3523,1)</f>
        <v>6.8</v>
      </c>
      <c r="P3523" s="19" t="s">
        <v>3227</v>
      </c>
    </row>
    <row r="3524" spans="1:16" ht="15" customHeight="1" x14ac:dyDescent="0.35">
      <c r="A3524" s="18" t="s">
        <v>1952</v>
      </c>
      <c r="B3524" s="18" t="s">
        <v>3229</v>
      </c>
      <c r="C3524" s="18" t="s">
        <v>138</v>
      </c>
      <c r="D3524" s="19">
        <v>14</v>
      </c>
      <c r="E3524" s="19">
        <v>29</v>
      </c>
      <c r="F3524" s="19">
        <v>36</v>
      </c>
      <c r="G3524" s="19">
        <v>2</v>
      </c>
      <c r="H3524" s="19">
        <v>3</v>
      </c>
      <c r="I3524" s="19">
        <v>4</v>
      </c>
      <c r="J3524" s="19">
        <v>3</v>
      </c>
      <c r="K3524" s="20">
        <f>ROUND(1+(SUMPRODUCT(INDEX(CachTinhDiem!$B$8:$E$11,MATCH($B3524,CachTinhDiem!$A$8:$A$11,0),0),$G3524:$J3524)-1)*9/4,1)</f>
        <v>6</v>
      </c>
      <c r="L3524" s="20">
        <f>ROUND(1+(INDEX(CachTinhDiem!$B$15:$E$20,MATCH($C3524,CachTinhDiem!$A$15:$A$20,0),MATCH($B3524,CachTinhDiem!$B$14:$E$14,0))-1)*9/4,1)</f>
        <v>7.8</v>
      </c>
      <c r="M3524" s="19">
        <f t="shared" si="55"/>
        <v>7</v>
      </c>
      <c r="N3524" s="23">
        <f>MAX(0,1-M3524*CachTinhDiem!$B$25)</f>
        <v>0.29999999999999993</v>
      </c>
      <c r="O3524" s="20">
        <f>ROUND((CachTinhDiem!$B$23*K3524+CachTinhDiem!$B$24*L3524)*N3524,1)</f>
        <v>2</v>
      </c>
      <c r="P3524" s="19" t="s">
        <v>3227</v>
      </c>
    </row>
    <row r="3525" spans="1:16" ht="15" customHeight="1" x14ac:dyDescent="0.35">
      <c r="A3525" s="18" t="s">
        <v>139</v>
      </c>
      <c r="B3525" s="18" t="s">
        <v>3229</v>
      </c>
      <c r="C3525" s="18" t="s">
        <v>115</v>
      </c>
      <c r="D3525" s="19">
        <v>19</v>
      </c>
      <c r="E3525" s="19">
        <v>39</v>
      </c>
      <c r="F3525" s="19">
        <v>40</v>
      </c>
      <c r="G3525" s="19">
        <v>2</v>
      </c>
      <c r="H3525" s="19">
        <v>5</v>
      </c>
      <c r="I3525" s="19">
        <v>3</v>
      </c>
      <c r="J3525" s="19">
        <v>4</v>
      </c>
      <c r="K3525" s="20">
        <f>ROUND(1+(SUMPRODUCT(INDEX(CachTinhDiem!$B$8:$E$11,MATCH($B3525,CachTinhDiem!$A$8:$A$11,0),0),$G3525:$J3525)-1)*9/4,1)</f>
        <v>7.3</v>
      </c>
      <c r="L3525" s="20">
        <f>ROUND(1+(INDEX(CachTinhDiem!$B$15:$E$20,MATCH($C3525,CachTinhDiem!$A$15:$A$20,0),MATCH($B3525,CachTinhDiem!$B$14:$E$14,0))-1)*9/4,1)</f>
        <v>10</v>
      </c>
      <c r="M3525" s="19">
        <f t="shared" si="55"/>
        <v>1</v>
      </c>
      <c r="N3525" s="23">
        <f>MAX(0,1-M3525*CachTinhDiem!$B$25)</f>
        <v>0.9</v>
      </c>
      <c r="O3525" s="20">
        <f>ROUND((CachTinhDiem!$B$23*K3525+CachTinhDiem!$B$24*L3525)*N3525,1)</f>
        <v>7.3</v>
      </c>
      <c r="P3525" s="19" t="s">
        <v>3227</v>
      </c>
    </row>
    <row r="3526" spans="1:16" ht="15" customHeight="1" x14ac:dyDescent="0.35">
      <c r="A3526" s="18" t="s">
        <v>2024</v>
      </c>
      <c r="B3526" s="18" t="s">
        <v>3229</v>
      </c>
      <c r="C3526" s="18" t="s">
        <v>103</v>
      </c>
      <c r="D3526" s="19">
        <v>9</v>
      </c>
      <c r="E3526" s="19">
        <v>29</v>
      </c>
      <c r="F3526" s="19">
        <v>7</v>
      </c>
      <c r="G3526" s="19">
        <v>4</v>
      </c>
      <c r="H3526" s="19">
        <v>2</v>
      </c>
      <c r="I3526" s="19">
        <v>3</v>
      </c>
      <c r="J3526" s="19">
        <v>5</v>
      </c>
      <c r="K3526" s="20">
        <f>ROUND(1+(SUMPRODUCT(INDEX(CachTinhDiem!$B$8:$E$11,MATCH($B3526,CachTinhDiem!$A$8:$A$11,0),0),$G3526:$J3526)-1)*9/4,1)</f>
        <v>6.4</v>
      </c>
      <c r="L3526" s="20">
        <f>ROUND(1+(INDEX(CachTinhDiem!$B$15:$E$20,MATCH($C3526,CachTinhDiem!$A$15:$A$20,0),MATCH($B3526,CachTinhDiem!$B$14:$E$14,0))-1)*9/4,1)</f>
        <v>7.8</v>
      </c>
      <c r="M3526" s="19">
        <f t="shared" si="55"/>
        <v>2</v>
      </c>
      <c r="N3526" s="23">
        <f>MAX(0,1-M3526*CachTinhDiem!$B$25)</f>
        <v>0.8</v>
      </c>
      <c r="O3526" s="20">
        <f>ROUND((CachTinhDiem!$B$23*K3526+CachTinhDiem!$B$24*L3526)*N3526,1)</f>
        <v>5.5</v>
      </c>
      <c r="P3526" s="19" t="s">
        <v>3225</v>
      </c>
    </row>
    <row r="3527" spans="1:16" ht="15" customHeight="1" x14ac:dyDescent="0.35">
      <c r="A3527" s="18" t="s">
        <v>2632</v>
      </c>
      <c r="B3527" s="18" t="s">
        <v>3229</v>
      </c>
      <c r="C3527" s="18" t="s">
        <v>90</v>
      </c>
      <c r="D3527" s="19">
        <v>5</v>
      </c>
      <c r="E3527" s="19">
        <v>19</v>
      </c>
      <c r="F3527" s="19">
        <v>8</v>
      </c>
      <c r="G3527" s="19">
        <v>4</v>
      </c>
      <c r="H3527" s="19">
        <v>1</v>
      </c>
      <c r="I3527" s="19">
        <v>3</v>
      </c>
      <c r="J3527" s="19">
        <v>4</v>
      </c>
      <c r="K3527" s="20">
        <f>ROUND(1+(SUMPRODUCT(INDEX(CachTinhDiem!$B$8:$E$11,MATCH($B3527,CachTinhDiem!$A$8:$A$11,0),0),$G3527:$J3527)-1)*9/4,1)</f>
        <v>5.0999999999999996</v>
      </c>
      <c r="L3527" s="20">
        <f>ROUND(1+(INDEX(CachTinhDiem!$B$15:$E$20,MATCH($C3527,CachTinhDiem!$A$15:$A$20,0),MATCH($B3527,CachTinhDiem!$B$14:$E$14,0))-1)*9/4,1)</f>
        <v>7.8</v>
      </c>
      <c r="M3527" s="19">
        <f t="shared" si="55"/>
        <v>0</v>
      </c>
      <c r="N3527" s="23">
        <f>MAX(0,1-M3527*CachTinhDiem!$B$25)</f>
        <v>1</v>
      </c>
      <c r="O3527" s="20">
        <f>ROUND((CachTinhDiem!$B$23*K3527+CachTinhDiem!$B$24*L3527)*N3527,1)</f>
        <v>5.9</v>
      </c>
      <c r="P3527" s="19" t="s">
        <v>3227</v>
      </c>
    </row>
    <row r="3528" spans="1:16" ht="15" customHeight="1" x14ac:dyDescent="0.35">
      <c r="A3528" s="18" t="s">
        <v>3126</v>
      </c>
      <c r="B3528" s="18" t="s">
        <v>3224</v>
      </c>
      <c r="C3528" s="18" t="s">
        <v>138</v>
      </c>
      <c r="D3528" s="19">
        <v>20</v>
      </c>
      <c r="E3528" s="19">
        <v>40</v>
      </c>
      <c r="F3528" s="19">
        <v>22</v>
      </c>
      <c r="G3528" s="19">
        <v>2</v>
      </c>
      <c r="H3528" s="19">
        <v>4</v>
      </c>
      <c r="I3528" s="19">
        <v>5</v>
      </c>
      <c r="J3528" s="19">
        <v>2</v>
      </c>
      <c r="K3528" s="20">
        <f>ROUND(1+(SUMPRODUCT(INDEX(CachTinhDiem!$B$8:$E$11,MATCH($B3528,CachTinhDiem!$A$8:$A$11,0),0),$G3528:$J3528)-1)*9/4,1)</f>
        <v>7.5</v>
      </c>
      <c r="L3528" s="20">
        <f>ROUND(1+(INDEX(CachTinhDiem!$B$15:$E$20,MATCH($C3528,CachTinhDiem!$A$15:$A$20,0),MATCH($B3528,CachTinhDiem!$B$14:$E$14,0))-1)*9/4,1)</f>
        <v>10</v>
      </c>
      <c r="M3528" s="19">
        <f t="shared" si="55"/>
        <v>0</v>
      </c>
      <c r="N3528" s="23">
        <f>MAX(0,1-M3528*CachTinhDiem!$B$25)</f>
        <v>1</v>
      </c>
      <c r="O3528" s="20">
        <f>ROUND((CachTinhDiem!$B$23*K3528+CachTinhDiem!$B$24*L3528)*N3528,1)</f>
        <v>8.3000000000000007</v>
      </c>
      <c r="P3528" s="19" t="s">
        <v>3227</v>
      </c>
    </row>
    <row r="3529" spans="1:16" ht="15" customHeight="1" x14ac:dyDescent="0.35">
      <c r="A3529" s="18" t="s">
        <v>912</v>
      </c>
      <c r="B3529" s="18" t="s">
        <v>3224</v>
      </c>
      <c r="C3529" s="18" t="s">
        <v>110</v>
      </c>
      <c r="D3529" s="19">
        <v>5</v>
      </c>
      <c r="E3529" s="19">
        <v>10</v>
      </c>
      <c r="F3529" s="19">
        <v>10</v>
      </c>
      <c r="G3529" s="19">
        <v>5</v>
      </c>
      <c r="H3529" s="19">
        <v>2</v>
      </c>
      <c r="I3529" s="19">
        <v>4</v>
      </c>
      <c r="J3529" s="19">
        <v>3</v>
      </c>
      <c r="K3529" s="20">
        <f>ROUND(1+(SUMPRODUCT(INDEX(CachTinhDiem!$B$8:$E$11,MATCH($B3529,CachTinhDiem!$A$8:$A$11,0),0),$G3529:$J3529)-1)*9/4,1)</f>
        <v>7.1</v>
      </c>
      <c r="L3529" s="20">
        <f>ROUND(1+(INDEX(CachTinhDiem!$B$15:$E$20,MATCH($C3529,CachTinhDiem!$A$15:$A$20,0),MATCH($B3529,CachTinhDiem!$B$14:$E$14,0))-1)*9/4,1)</f>
        <v>5.5</v>
      </c>
      <c r="M3529" s="19">
        <f t="shared" si="55"/>
        <v>0</v>
      </c>
      <c r="N3529" s="23">
        <f>MAX(0,1-M3529*CachTinhDiem!$B$25)</f>
        <v>1</v>
      </c>
      <c r="O3529" s="20">
        <f>ROUND((CachTinhDiem!$B$23*K3529+CachTinhDiem!$B$24*L3529)*N3529,1)</f>
        <v>6.6</v>
      </c>
      <c r="P3529" s="19" t="s">
        <v>3225</v>
      </c>
    </row>
    <row r="3530" spans="1:16" ht="15" customHeight="1" x14ac:dyDescent="0.35">
      <c r="A3530" s="18" t="s">
        <v>3112</v>
      </c>
      <c r="B3530" s="18" t="s">
        <v>3228</v>
      </c>
      <c r="C3530" s="18" t="s">
        <v>90</v>
      </c>
      <c r="D3530" s="19">
        <v>23</v>
      </c>
      <c r="E3530" s="19">
        <v>40</v>
      </c>
      <c r="F3530" s="19">
        <v>32</v>
      </c>
      <c r="G3530" s="19">
        <v>1</v>
      </c>
      <c r="H3530" s="19">
        <v>3</v>
      </c>
      <c r="I3530" s="19">
        <v>3</v>
      </c>
      <c r="J3530" s="19">
        <v>1</v>
      </c>
      <c r="K3530" s="20">
        <f>ROUND(1+(SUMPRODUCT(INDEX(CachTinhDiem!$B$8:$E$11,MATCH($B3530,CachTinhDiem!$A$8:$A$11,0),0),$G3530:$J3530)-1)*9/4,1)</f>
        <v>2.8</v>
      </c>
      <c r="L3530" s="20">
        <f>ROUND(1+(INDEX(CachTinhDiem!$B$15:$E$20,MATCH($C3530,CachTinhDiem!$A$15:$A$20,0),MATCH($B3530,CachTinhDiem!$B$14:$E$14,0))-1)*9/4,1)</f>
        <v>3.3</v>
      </c>
      <c r="M3530" s="19">
        <f t="shared" si="55"/>
        <v>0</v>
      </c>
      <c r="N3530" s="23">
        <f>MAX(0,1-M3530*CachTinhDiem!$B$25)</f>
        <v>1</v>
      </c>
      <c r="O3530" s="20">
        <f>ROUND((CachTinhDiem!$B$23*K3530+CachTinhDiem!$B$24*L3530)*N3530,1)</f>
        <v>3</v>
      </c>
      <c r="P3530" s="19" t="s">
        <v>3227</v>
      </c>
    </row>
    <row r="3531" spans="1:16" ht="15" customHeight="1" x14ac:dyDescent="0.35">
      <c r="A3531" s="18" t="s">
        <v>1667</v>
      </c>
      <c r="B3531" s="18" t="s">
        <v>3229</v>
      </c>
      <c r="C3531" s="18" t="s">
        <v>138</v>
      </c>
      <c r="D3531" s="19">
        <v>11</v>
      </c>
      <c r="E3531" s="19">
        <v>31</v>
      </c>
      <c r="F3531" s="19">
        <v>8</v>
      </c>
      <c r="G3531" s="19">
        <v>2</v>
      </c>
      <c r="H3531" s="19">
        <v>3</v>
      </c>
      <c r="I3531" s="19">
        <v>4</v>
      </c>
      <c r="J3531" s="19">
        <v>2</v>
      </c>
      <c r="K3531" s="20">
        <f>ROUND(1+(SUMPRODUCT(INDEX(CachTinhDiem!$B$8:$E$11,MATCH($B3531,CachTinhDiem!$A$8:$A$11,0),0),$G3531:$J3531)-1)*9/4,1)</f>
        <v>5.3</v>
      </c>
      <c r="L3531" s="20">
        <f>ROUND(1+(INDEX(CachTinhDiem!$B$15:$E$20,MATCH($C3531,CachTinhDiem!$A$15:$A$20,0),MATCH($B3531,CachTinhDiem!$B$14:$E$14,0))-1)*9/4,1)</f>
        <v>7.8</v>
      </c>
      <c r="M3531" s="19">
        <f t="shared" si="55"/>
        <v>3</v>
      </c>
      <c r="N3531" s="23">
        <f>MAX(0,1-M3531*CachTinhDiem!$B$25)</f>
        <v>0.7</v>
      </c>
      <c r="O3531" s="20">
        <f>ROUND((CachTinhDiem!$B$23*K3531+CachTinhDiem!$B$24*L3531)*N3531,1)</f>
        <v>4.2</v>
      </c>
      <c r="P3531" s="19" t="s">
        <v>3225</v>
      </c>
    </row>
    <row r="3532" spans="1:16" ht="15" customHeight="1" x14ac:dyDescent="0.35">
      <c r="A3532" s="18" t="s">
        <v>834</v>
      </c>
      <c r="B3532" s="18" t="s">
        <v>3228</v>
      </c>
      <c r="C3532" s="18" t="s">
        <v>115</v>
      </c>
      <c r="D3532" s="19">
        <v>24</v>
      </c>
      <c r="E3532" s="19">
        <v>40</v>
      </c>
      <c r="F3532" s="19">
        <v>11</v>
      </c>
      <c r="G3532" s="19">
        <v>2</v>
      </c>
      <c r="H3532" s="19">
        <v>5</v>
      </c>
      <c r="I3532" s="19">
        <v>1</v>
      </c>
      <c r="J3532" s="19">
        <v>4</v>
      </c>
      <c r="K3532" s="20">
        <f>ROUND(1+(SUMPRODUCT(INDEX(CachTinhDiem!$B$8:$E$11,MATCH($B3532,CachTinhDiem!$A$8:$A$11,0),0),$G3532:$J3532)-1)*9/4,1)</f>
        <v>6.9</v>
      </c>
      <c r="L3532" s="20">
        <f>ROUND(1+(INDEX(CachTinhDiem!$B$15:$E$20,MATCH($C3532,CachTinhDiem!$A$15:$A$20,0),MATCH($B3532,CachTinhDiem!$B$14:$E$14,0))-1)*9/4,1)</f>
        <v>5.5</v>
      </c>
      <c r="M3532" s="19">
        <f t="shared" si="55"/>
        <v>13</v>
      </c>
      <c r="N3532" s="23">
        <f>MAX(0,1-M3532*CachTinhDiem!$B$25)</f>
        <v>0</v>
      </c>
      <c r="O3532" s="20">
        <f>ROUND((CachTinhDiem!$B$23*K3532+CachTinhDiem!$B$24*L3532)*N3532,1)</f>
        <v>0</v>
      </c>
      <c r="P3532" s="19" t="s">
        <v>3225</v>
      </c>
    </row>
    <row r="3533" spans="1:16" ht="15" customHeight="1" x14ac:dyDescent="0.35">
      <c r="A3533" s="18" t="s">
        <v>1763</v>
      </c>
      <c r="B3533" s="18" t="s">
        <v>3226</v>
      </c>
      <c r="C3533" s="18" t="s">
        <v>150</v>
      </c>
      <c r="D3533" s="19">
        <v>5</v>
      </c>
      <c r="E3533" s="19">
        <v>18</v>
      </c>
      <c r="F3533" s="19">
        <v>10</v>
      </c>
      <c r="G3533" s="19">
        <v>4</v>
      </c>
      <c r="H3533" s="19">
        <v>1</v>
      </c>
      <c r="I3533" s="19">
        <v>3</v>
      </c>
      <c r="J3533" s="19">
        <v>3</v>
      </c>
      <c r="K3533" s="20">
        <f>ROUND(1+(SUMPRODUCT(INDEX(CachTinhDiem!$B$8:$E$11,MATCH($B3533,CachTinhDiem!$A$8:$A$11,0),0),$G3533:$J3533)-1)*9/4,1)</f>
        <v>4.2</v>
      </c>
      <c r="L3533" s="20">
        <f>ROUND(1+(INDEX(CachTinhDiem!$B$15:$E$20,MATCH($C3533,CachTinhDiem!$A$15:$A$20,0),MATCH($B3533,CachTinhDiem!$B$14:$E$14,0))-1)*9/4,1)</f>
        <v>10</v>
      </c>
      <c r="M3533" s="19">
        <f t="shared" si="55"/>
        <v>0</v>
      </c>
      <c r="N3533" s="23">
        <f>MAX(0,1-M3533*CachTinhDiem!$B$25)</f>
        <v>1</v>
      </c>
      <c r="O3533" s="20">
        <f>ROUND((CachTinhDiem!$B$23*K3533+CachTinhDiem!$B$24*L3533)*N3533,1)</f>
        <v>5.9</v>
      </c>
      <c r="P3533" s="19" t="s">
        <v>3227</v>
      </c>
    </row>
    <row r="3534" spans="1:16" ht="15" customHeight="1" x14ac:dyDescent="0.35">
      <c r="A3534" s="18" t="s">
        <v>3140</v>
      </c>
      <c r="B3534" s="18" t="s">
        <v>3224</v>
      </c>
      <c r="C3534" s="18" t="s">
        <v>150</v>
      </c>
      <c r="D3534" s="19">
        <v>25</v>
      </c>
      <c r="E3534" s="19">
        <v>40</v>
      </c>
      <c r="F3534" s="19">
        <v>39</v>
      </c>
      <c r="G3534" s="19">
        <v>2</v>
      </c>
      <c r="H3534" s="19">
        <v>4</v>
      </c>
      <c r="I3534" s="19">
        <v>3</v>
      </c>
      <c r="J3534" s="19">
        <v>3</v>
      </c>
      <c r="K3534" s="20">
        <f>ROUND(1+(SUMPRODUCT(INDEX(CachTinhDiem!$B$8:$E$11,MATCH($B3534,CachTinhDiem!$A$8:$A$11,0),0),$G3534:$J3534)-1)*9/4,1)</f>
        <v>5.5</v>
      </c>
      <c r="L3534" s="20">
        <f>ROUND(1+(INDEX(CachTinhDiem!$B$15:$E$20,MATCH($C3534,CachTinhDiem!$A$15:$A$20,0),MATCH($B3534,CachTinhDiem!$B$14:$E$14,0))-1)*9/4,1)</f>
        <v>3.3</v>
      </c>
      <c r="M3534" s="19">
        <f t="shared" si="55"/>
        <v>0</v>
      </c>
      <c r="N3534" s="23">
        <f>MAX(0,1-M3534*CachTinhDiem!$B$25)</f>
        <v>1</v>
      </c>
      <c r="O3534" s="20">
        <f>ROUND((CachTinhDiem!$B$23*K3534+CachTinhDiem!$B$24*L3534)*N3534,1)</f>
        <v>4.8</v>
      </c>
      <c r="P3534" s="19" t="s">
        <v>3227</v>
      </c>
    </row>
    <row r="3535" spans="1:16" ht="15" customHeight="1" x14ac:dyDescent="0.35">
      <c r="A3535" s="18" t="s">
        <v>2080</v>
      </c>
      <c r="B3535" s="18" t="s">
        <v>3226</v>
      </c>
      <c r="C3535" s="18" t="s">
        <v>90</v>
      </c>
      <c r="D3535" s="19">
        <v>12</v>
      </c>
      <c r="E3535" s="19">
        <v>30</v>
      </c>
      <c r="F3535" s="19">
        <v>17</v>
      </c>
      <c r="G3535" s="19">
        <v>2</v>
      </c>
      <c r="H3535" s="19">
        <v>3</v>
      </c>
      <c r="I3535" s="19">
        <v>4</v>
      </c>
      <c r="J3535" s="19">
        <v>2</v>
      </c>
      <c r="K3535" s="20">
        <f>ROUND(1+(SUMPRODUCT(INDEX(CachTinhDiem!$B$8:$E$11,MATCH($B3535,CachTinhDiem!$A$8:$A$11,0),0),$G3535:$J3535)-1)*9/4,1)</f>
        <v>6.2</v>
      </c>
      <c r="L3535" s="20">
        <f>ROUND(1+(INDEX(CachTinhDiem!$B$15:$E$20,MATCH($C3535,CachTinhDiem!$A$15:$A$20,0),MATCH($B3535,CachTinhDiem!$B$14:$E$14,0))-1)*9/4,1)</f>
        <v>7.8</v>
      </c>
      <c r="M3535" s="19">
        <f t="shared" si="55"/>
        <v>0</v>
      </c>
      <c r="N3535" s="23">
        <f>MAX(0,1-M3535*CachTinhDiem!$B$25)</f>
        <v>1</v>
      </c>
      <c r="O3535" s="20">
        <f>ROUND((CachTinhDiem!$B$23*K3535+CachTinhDiem!$B$24*L3535)*N3535,1)</f>
        <v>6.7</v>
      </c>
      <c r="P3535" s="19" t="s">
        <v>3225</v>
      </c>
    </row>
    <row r="3536" spans="1:16" ht="15" customHeight="1" x14ac:dyDescent="0.35">
      <c r="A3536" s="18" t="s">
        <v>1737</v>
      </c>
      <c r="B3536" s="18" t="s">
        <v>3226</v>
      </c>
      <c r="C3536" s="18" t="s">
        <v>150</v>
      </c>
      <c r="D3536" s="19">
        <v>16</v>
      </c>
      <c r="E3536" s="19">
        <v>34</v>
      </c>
      <c r="F3536" s="19">
        <v>19</v>
      </c>
      <c r="G3536" s="19">
        <v>2</v>
      </c>
      <c r="H3536" s="19">
        <v>2</v>
      </c>
      <c r="I3536" s="19">
        <v>3</v>
      </c>
      <c r="J3536" s="19">
        <v>2</v>
      </c>
      <c r="K3536" s="20">
        <f>ROUND(1+(SUMPRODUCT(INDEX(CachTinhDiem!$B$8:$E$11,MATCH($B3536,CachTinhDiem!$A$8:$A$11,0),0),$G3536:$J3536)-1)*9/4,1)</f>
        <v>4.4000000000000004</v>
      </c>
      <c r="L3536" s="20">
        <f>ROUND(1+(INDEX(CachTinhDiem!$B$15:$E$20,MATCH($C3536,CachTinhDiem!$A$15:$A$20,0),MATCH($B3536,CachTinhDiem!$B$14:$E$14,0))-1)*9/4,1)</f>
        <v>10</v>
      </c>
      <c r="M3536" s="19">
        <f t="shared" si="55"/>
        <v>0</v>
      </c>
      <c r="N3536" s="23">
        <f>MAX(0,1-M3536*CachTinhDiem!$B$25)</f>
        <v>1</v>
      </c>
      <c r="O3536" s="20">
        <f>ROUND((CachTinhDiem!$B$23*K3536+CachTinhDiem!$B$24*L3536)*N3536,1)</f>
        <v>6.1</v>
      </c>
      <c r="P3536" s="19" t="s">
        <v>3225</v>
      </c>
    </row>
    <row r="3537" spans="1:16" ht="15" customHeight="1" x14ac:dyDescent="0.35">
      <c r="A3537" s="18" t="s">
        <v>468</v>
      </c>
      <c r="B3537" s="18" t="s">
        <v>3226</v>
      </c>
      <c r="C3537" s="18" t="s">
        <v>103</v>
      </c>
      <c r="D3537" s="19">
        <v>14</v>
      </c>
      <c r="E3537" s="19">
        <v>29</v>
      </c>
      <c r="F3537" s="19">
        <v>18</v>
      </c>
      <c r="G3537" s="19">
        <v>2</v>
      </c>
      <c r="H3537" s="19">
        <v>5</v>
      </c>
      <c r="I3537" s="19">
        <v>1</v>
      </c>
      <c r="J3537" s="19">
        <v>4</v>
      </c>
      <c r="K3537" s="20">
        <f>ROUND(1+(SUMPRODUCT(INDEX(CachTinhDiem!$B$8:$E$11,MATCH($B3537,CachTinhDiem!$A$8:$A$11,0),0),$G3537:$J3537)-1)*9/4,1)</f>
        <v>5.0999999999999996</v>
      </c>
      <c r="L3537" s="20">
        <f>ROUND(1+(INDEX(CachTinhDiem!$B$15:$E$20,MATCH($C3537,CachTinhDiem!$A$15:$A$20,0),MATCH($B3537,CachTinhDiem!$B$14:$E$14,0))-1)*9/4,1)</f>
        <v>3.3</v>
      </c>
      <c r="M3537" s="19">
        <f t="shared" si="55"/>
        <v>0</v>
      </c>
      <c r="N3537" s="23">
        <f>MAX(0,1-M3537*CachTinhDiem!$B$25)</f>
        <v>1</v>
      </c>
      <c r="O3537" s="20">
        <f>ROUND((CachTinhDiem!$B$23*K3537+CachTinhDiem!$B$24*L3537)*N3537,1)</f>
        <v>4.5999999999999996</v>
      </c>
      <c r="P3537" s="19" t="s">
        <v>3225</v>
      </c>
    </row>
    <row r="3538" spans="1:16" ht="15" customHeight="1" x14ac:dyDescent="0.35">
      <c r="A3538" s="18" t="s">
        <v>194</v>
      </c>
      <c r="B3538" s="18" t="s">
        <v>3226</v>
      </c>
      <c r="C3538" s="18" t="s">
        <v>110</v>
      </c>
      <c r="D3538" s="19">
        <v>5</v>
      </c>
      <c r="E3538" s="19">
        <v>15</v>
      </c>
      <c r="F3538" s="19">
        <v>40</v>
      </c>
      <c r="G3538" s="19">
        <v>4</v>
      </c>
      <c r="H3538" s="19">
        <v>1</v>
      </c>
      <c r="I3538" s="19">
        <v>2</v>
      </c>
      <c r="J3538" s="19">
        <v>4</v>
      </c>
      <c r="K3538" s="20">
        <f>ROUND(1+(SUMPRODUCT(INDEX(CachTinhDiem!$B$8:$E$11,MATCH($B3538,CachTinhDiem!$A$8:$A$11,0),0),$G3538:$J3538)-1)*9/4,1)</f>
        <v>3.5</v>
      </c>
      <c r="L3538" s="20">
        <f>ROUND(1+(INDEX(CachTinhDiem!$B$15:$E$20,MATCH($C3538,CachTinhDiem!$A$15:$A$20,0),MATCH($B3538,CachTinhDiem!$B$14:$E$14,0))-1)*9/4,1)</f>
        <v>5.5</v>
      </c>
      <c r="M3538" s="19">
        <f t="shared" si="55"/>
        <v>25</v>
      </c>
      <c r="N3538" s="23">
        <f>MAX(0,1-M3538*CachTinhDiem!$B$25)</f>
        <v>0</v>
      </c>
      <c r="O3538" s="20">
        <f>ROUND((CachTinhDiem!$B$23*K3538+CachTinhDiem!$B$24*L3538)*N3538,1)</f>
        <v>0</v>
      </c>
      <c r="P3538" s="19" t="s">
        <v>3227</v>
      </c>
    </row>
    <row r="3539" spans="1:16" ht="15" customHeight="1" x14ac:dyDescent="0.35">
      <c r="A3539" s="18" t="s">
        <v>1595</v>
      </c>
      <c r="B3539" s="18" t="s">
        <v>3229</v>
      </c>
      <c r="C3539" s="18" t="s">
        <v>90</v>
      </c>
      <c r="D3539" s="19">
        <v>11</v>
      </c>
      <c r="E3539" s="19">
        <v>33</v>
      </c>
      <c r="F3539" s="19">
        <v>13</v>
      </c>
      <c r="G3539" s="19">
        <v>3</v>
      </c>
      <c r="H3539" s="19">
        <v>2</v>
      </c>
      <c r="I3539" s="19">
        <v>3</v>
      </c>
      <c r="J3539" s="19">
        <v>2</v>
      </c>
      <c r="K3539" s="20">
        <f>ROUND(1+(SUMPRODUCT(INDEX(CachTinhDiem!$B$8:$E$11,MATCH($B3539,CachTinhDiem!$A$8:$A$11,0),0),$G3539:$J3539)-1)*9/4,1)</f>
        <v>4.2</v>
      </c>
      <c r="L3539" s="20">
        <f>ROUND(1+(INDEX(CachTinhDiem!$B$15:$E$20,MATCH($C3539,CachTinhDiem!$A$15:$A$20,0),MATCH($B3539,CachTinhDiem!$B$14:$E$14,0))-1)*9/4,1)</f>
        <v>7.8</v>
      </c>
      <c r="M3539" s="19">
        <f t="shared" si="55"/>
        <v>0</v>
      </c>
      <c r="N3539" s="23">
        <f>MAX(0,1-M3539*CachTinhDiem!$B$25)</f>
        <v>1</v>
      </c>
      <c r="O3539" s="20">
        <f>ROUND((CachTinhDiem!$B$23*K3539+CachTinhDiem!$B$24*L3539)*N3539,1)</f>
        <v>5.3</v>
      </c>
      <c r="P3539" s="19" t="s">
        <v>3227</v>
      </c>
    </row>
    <row r="3540" spans="1:16" ht="15" customHeight="1" x14ac:dyDescent="0.35">
      <c r="A3540" s="18" t="s">
        <v>2917</v>
      </c>
      <c r="B3540" s="18" t="s">
        <v>3229</v>
      </c>
      <c r="C3540" s="18" t="s">
        <v>115</v>
      </c>
      <c r="D3540" s="19">
        <v>15</v>
      </c>
      <c r="E3540" s="19">
        <v>37</v>
      </c>
      <c r="F3540" s="19">
        <v>33</v>
      </c>
      <c r="G3540" s="19">
        <v>2</v>
      </c>
      <c r="H3540" s="19">
        <v>3</v>
      </c>
      <c r="I3540" s="19">
        <v>3</v>
      </c>
      <c r="J3540" s="19">
        <v>3</v>
      </c>
      <c r="K3540" s="20">
        <f>ROUND(1+(SUMPRODUCT(INDEX(CachTinhDiem!$B$8:$E$11,MATCH($B3540,CachTinhDiem!$A$8:$A$11,0),0),$G3540:$J3540)-1)*9/4,1)</f>
        <v>5.3</v>
      </c>
      <c r="L3540" s="20">
        <f>ROUND(1+(INDEX(CachTinhDiem!$B$15:$E$20,MATCH($C3540,CachTinhDiem!$A$15:$A$20,0),MATCH($B3540,CachTinhDiem!$B$14:$E$14,0))-1)*9/4,1)</f>
        <v>10</v>
      </c>
      <c r="M3540" s="19">
        <f t="shared" si="55"/>
        <v>0</v>
      </c>
      <c r="N3540" s="23">
        <f>MAX(0,1-M3540*CachTinhDiem!$B$25)</f>
        <v>1</v>
      </c>
      <c r="O3540" s="20">
        <f>ROUND((CachTinhDiem!$B$23*K3540+CachTinhDiem!$B$24*L3540)*N3540,1)</f>
        <v>6.7</v>
      </c>
      <c r="P3540" s="19" t="s">
        <v>3227</v>
      </c>
    </row>
    <row r="3541" spans="1:16" ht="15" customHeight="1" x14ac:dyDescent="0.35">
      <c r="A3541" s="18" t="s">
        <v>662</v>
      </c>
      <c r="B3541" s="18" t="s">
        <v>3224</v>
      </c>
      <c r="C3541" s="18" t="s">
        <v>90</v>
      </c>
      <c r="D3541" s="19">
        <v>8</v>
      </c>
      <c r="E3541" s="19">
        <v>22</v>
      </c>
      <c r="F3541" s="19">
        <v>35</v>
      </c>
      <c r="G3541" s="19">
        <v>4</v>
      </c>
      <c r="H3541" s="19">
        <v>2</v>
      </c>
      <c r="I3541" s="19">
        <v>3</v>
      </c>
      <c r="J3541" s="19">
        <v>2</v>
      </c>
      <c r="K3541" s="20">
        <f>ROUND(1+(SUMPRODUCT(INDEX(CachTinhDiem!$B$8:$E$11,MATCH($B3541,CachTinhDiem!$A$8:$A$11,0),0),$G3541:$J3541)-1)*9/4,1)</f>
        <v>5.3</v>
      </c>
      <c r="L3541" s="20">
        <f>ROUND(1+(INDEX(CachTinhDiem!$B$15:$E$20,MATCH($C3541,CachTinhDiem!$A$15:$A$20,0),MATCH($B3541,CachTinhDiem!$B$14:$E$14,0))-1)*9/4,1)</f>
        <v>5.5</v>
      </c>
      <c r="M3541" s="19">
        <f t="shared" si="55"/>
        <v>13</v>
      </c>
      <c r="N3541" s="23">
        <f>MAX(0,1-M3541*CachTinhDiem!$B$25)</f>
        <v>0</v>
      </c>
      <c r="O3541" s="20">
        <f>ROUND((CachTinhDiem!$B$23*K3541+CachTinhDiem!$B$24*L3541)*N3541,1)</f>
        <v>0</v>
      </c>
      <c r="P3541" s="19" t="s">
        <v>3227</v>
      </c>
    </row>
    <row r="3542" spans="1:16" ht="15" customHeight="1" x14ac:dyDescent="0.35">
      <c r="A3542" s="18" t="s">
        <v>1715</v>
      </c>
      <c r="B3542" s="18" t="s">
        <v>3224</v>
      </c>
      <c r="C3542" s="18" t="s">
        <v>103</v>
      </c>
      <c r="D3542" s="19">
        <v>14</v>
      </c>
      <c r="E3542" s="19">
        <v>34</v>
      </c>
      <c r="F3542" s="19">
        <v>16</v>
      </c>
      <c r="G3542" s="19">
        <v>2</v>
      </c>
      <c r="H3542" s="19">
        <v>4</v>
      </c>
      <c r="I3542" s="19">
        <v>3</v>
      </c>
      <c r="J3542" s="19">
        <v>4</v>
      </c>
      <c r="K3542" s="20">
        <f>ROUND(1+(SUMPRODUCT(INDEX(CachTinhDiem!$B$8:$E$11,MATCH($B3542,CachTinhDiem!$A$8:$A$11,0),0),$G3542:$J3542)-1)*9/4,1)</f>
        <v>5.7</v>
      </c>
      <c r="L3542" s="20">
        <f>ROUND(1+(INDEX(CachTinhDiem!$B$15:$E$20,MATCH($C3542,CachTinhDiem!$A$15:$A$20,0),MATCH($B3542,CachTinhDiem!$B$14:$E$14,0))-1)*9/4,1)</f>
        <v>3.3</v>
      </c>
      <c r="M3542" s="19">
        <f t="shared" si="55"/>
        <v>0</v>
      </c>
      <c r="N3542" s="23">
        <f>MAX(0,1-M3542*CachTinhDiem!$B$25)</f>
        <v>1</v>
      </c>
      <c r="O3542" s="20">
        <f>ROUND((CachTinhDiem!$B$23*K3542+CachTinhDiem!$B$24*L3542)*N3542,1)</f>
        <v>5</v>
      </c>
      <c r="P3542" s="19" t="s">
        <v>3227</v>
      </c>
    </row>
    <row r="3543" spans="1:16" ht="15" customHeight="1" x14ac:dyDescent="0.35">
      <c r="A3543" s="18" t="s">
        <v>1271</v>
      </c>
      <c r="B3543" s="18" t="s">
        <v>3228</v>
      </c>
      <c r="C3543" s="18" t="s">
        <v>115</v>
      </c>
      <c r="D3543" s="19">
        <v>9</v>
      </c>
      <c r="E3543" s="19">
        <v>26</v>
      </c>
      <c r="F3543" s="19">
        <v>8</v>
      </c>
      <c r="G3543" s="19">
        <v>3</v>
      </c>
      <c r="H3543" s="19">
        <v>2</v>
      </c>
      <c r="I3543" s="19">
        <v>3</v>
      </c>
      <c r="J3543" s="19">
        <v>3</v>
      </c>
      <c r="K3543" s="20">
        <f>ROUND(1+(SUMPRODUCT(INDEX(CachTinhDiem!$B$8:$E$11,MATCH($B3543,CachTinhDiem!$A$8:$A$11,0),0),$G3543:$J3543)-1)*9/4,1)</f>
        <v>5.0999999999999996</v>
      </c>
      <c r="L3543" s="20">
        <f>ROUND(1+(INDEX(CachTinhDiem!$B$15:$E$20,MATCH($C3543,CachTinhDiem!$A$15:$A$20,0),MATCH($B3543,CachTinhDiem!$B$14:$E$14,0))-1)*9/4,1)</f>
        <v>5.5</v>
      </c>
      <c r="M3543" s="19">
        <f t="shared" si="55"/>
        <v>1</v>
      </c>
      <c r="N3543" s="23">
        <f>MAX(0,1-M3543*CachTinhDiem!$B$25)</f>
        <v>0.9</v>
      </c>
      <c r="O3543" s="20">
        <f>ROUND((CachTinhDiem!$B$23*K3543+CachTinhDiem!$B$24*L3543)*N3543,1)</f>
        <v>4.7</v>
      </c>
      <c r="P3543" s="19" t="s">
        <v>3227</v>
      </c>
    </row>
    <row r="3544" spans="1:16" ht="15" customHeight="1" x14ac:dyDescent="0.35">
      <c r="A3544" s="18" t="s">
        <v>1890</v>
      </c>
      <c r="B3544" s="18" t="s">
        <v>3226</v>
      </c>
      <c r="C3544" s="18" t="s">
        <v>115</v>
      </c>
      <c r="D3544" s="19">
        <v>10</v>
      </c>
      <c r="E3544" s="19">
        <v>29</v>
      </c>
      <c r="F3544" s="19">
        <v>32</v>
      </c>
      <c r="G3544" s="19">
        <v>2</v>
      </c>
      <c r="H3544" s="19">
        <v>3</v>
      </c>
      <c r="I3544" s="19">
        <v>4</v>
      </c>
      <c r="J3544" s="19">
        <v>2</v>
      </c>
      <c r="K3544" s="20">
        <f>ROUND(1+(SUMPRODUCT(INDEX(CachTinhDiem!$B$8:$E$11,MATCH($B3544,CachTinhDiem!$A$8:$A$11,0),0),$G3544:$J3544)-1)*9/4,1)</f>
        <v>6.2</v>
      </c>
      <c r="L3544" s="20">
        <f>ROUND(1+(INDEX(CachTinhDiem!$B$15:$E$20,MATCH($C3544,CachTinhDiem!$A$15:$A$20,0),MATCH($B3544,CachTinhDiem!$B$14:$E$14,0))-1)*9/4,1)</f>
        <v>10</v>
      </c>
      <c r="M3544" s="19">
        <f t="shared" si="55"/>
        <v>3</v>
      </c>
      <c r="N3544" s="23">
        <f>MAX(0,1-M3544*CachTinhDiem!$B$25)</f>
        <v>0.7</v>
      </c>
      <c r="O3544" s="20">
        <f>ROUND((CachTinhDiem!$B$23*K3544+CachTinhDiem!$B$24*L3544)*N3544,1)</f>
        <v>5.0999999999999996</v>
      </c>
      <c r="P3544" s="19" t="s">
        <v>3227</v>
      </c>
    </row>
    <row r="3545" spans="1:16" ht="15" customHeight="1" x14ac:dyDescent="0.35">
      <c r="A3545" s="18" t="s">
        <v>1685</v>
      </c>
      <c r="B3545" s="18" t="s">
        <v>3228</v>
      </c>
      <c r="C3545" s="18" t="s">
        <v>150</v>
      </c>
      <c r="D3545" s="19">
        <v>5</v>
      </c>
      <c r="E3545" s="19">
        <v>21</v>
      </c>
      <c r="F3545" s="19">
        <v>11</v>
      </c>
      <c r="G3545" s="19">
        <v>4</v>
      </c>
      <c r="H3545" s="19">
        <v>1</v>
      </c>
      <c r="I3545" s="19">
        <v>3</v>
      </c>
      <c r="J3545" s="19">
        <v>2</v>
      </c>
      <c r="K3545" s="20">
        <f>ROUND(1+(SUMPRODUCT(INDEX(CachTinhDiem!$B$8:$E$11,MATCH($B3545,CachTinhDiem!$A$8:$A$11,0),0),$G3545:$J3545)-1)*9/4,1)</f>
        <v>3.3</v>
      </c>
      <c r="L3545" s="20">
        <f>ROUND(1+(INDEX(CachTinhDiem!$B$15:$E$20,MATCH($C3545,CachTinhDiem!$A$15:$A$20,0),MATCH($B3545,CachTinhDiem!$B$14:$E$14,0))-1)*9/4,1)</f>
        <v>5.5</v>
      </c>
      <c r="M3545" s="19">
        <f t="shared" si="55"/>
        <v>0</v>
      </c>
      <c r="N3545" s="23">
        <f>MAX(0,1-M3545*CachTinhDiem!$B$25)</f>
        <v>1</v>
      </c>
      <c r="O3545" s="20">
        <f>ROUND((CachTinhDiem!$B$23*K3545+CachTinhDiem!$B$24*L3545)*N3545,1)</f>
        <v>4</v>
      </c>
      <c r="P3545" s="19" t="s">
        <v>3227</v>
      </c>
    </row>
    <row r="3546" spans="1:16" ht="15" customHeight="1" x14ac:dyDescent="0.35">
      <c r="A3546" s="18" t="s">
        <v>1509</v>
      </c>
      <c r="B3546" s="18" t="s">
        <v>3229</v>
      </c>
      <c r="C3546" s="18" t="s">
        <v>90</v>
      </c>
      <c r="D3546" s="19">
        <v>5</v>
      </c>
      <c r="E3546" s="19">
        <v>11</v>
      </c>
      <c r="F3546" s="19">
        <v>6</v>
      </c>
      <c r="G3546" s="19">
        <v>4</v>
      </c>
      <c r="H3546" s="19">
        <v>2</v>
      </c>
      <c r="I3546" s="19">
        <v>1</v>
      </c>
      <c r="J3546" s="19">
        <v>1</v>
      </c>
      <c r="K3546" s="20">
        <f>ROUND(1+(SUMPRODUCT(INDEX(CachTinhDiem!$B$8:$E$11,MATCH($B3546,CachTinhDiem!$A$8:$A$11,0),0),$G3546:$J3546)-1)*9/4,1)</f>
        <v>2.4</v>
      </c>
      <c r="L3546" s="20">
        <f>ROUND(1+(INDEX(CachTinhDiem!$B$15:$E$20,MATCH($C3546,CachTinhDiem!$A$15:$A$20,0),MATCH($B3546,CachTinhDiem!$B$14:$E$14,0))-1)*9/4,1)</f>
        <v>7.8</v>
      </c>
      <c r="M3546" s="19">
        <f t="shared" si="55"/>
        <v>0</v>
      </c>
      <c r="N3546" s="23">
        <f>MAX(0,1-M3546*CachTinhDiem!$B$25)</f>
        <v>1</v>
      </c>
      <c r="O3546" s="20">
        <f>ROUND((CachTinhDiem!$B$23*K3546+CachTinhDiem!$B$24*L3546)*N3546,1)</f>
        <v>4</v>
      </c>
      <c r="P3546" s="19" t="s">
        <v>3227</v>
      </c>
    </row>
    <row r="3547" spans="1:16" ht="15" customHeight="1" x14ac:dyDescent="0.35">
      <c r="A3547" s="18" t="s">
        <v>2464</v>
      </c>
      <c r="B3547" s="18" t="s">
        <v>3224</v>
      </c>
      <c r="C3547" s="18" t="s">
        <v>150</v>
      </c>
      <c r="D3547" s="19">
        <v>23</v>
      </c>
      <c r="E3547" s="19">
        <v>38</v>
      </c>
      <c r="F3547" s="19">
        <v>15</v>
      </c>
      <c r="G3547" s="19">
        <v>1</v>
      </c>
      <c r="H3547" s="19">
        <v>5</v>
      </c>
      <c r="I3547" s="19">
        <v>2</v>
      </c>
      <c r="J3547" s="19">
        <v>4</v>
      </c>
      <c r="K3547" s="20">
        <f>ROUND(1+(SUMPRODUCT(INDEX(CachTinhDiem!$B$8:$E$11,MATCH($B3547,CachTinhDiem!$A$8:$A$11,0),0),$G3547:$J3547)-1)*9/4,1)</f>
        <v>4.5999999999999996</v>
      </c>
      <c r="L3547" s="20">
        <f>ROUND(1+(INDEX(CachTinhDiem!$B$15:$E$20,MATCH($C3547,CachTinhDiem!$A$15:$A$20,0),MATCH($B3547,CachTinhDiem!$B$14:$E$14,0))-1)*9/4,1)</f>
        <v>3.3</v>
      </c>
      <c r="M3547" s="19">
        <f t="shared" si="55"/>
        <v>8</v>
      </c>
      <c r="N3547" s="23">
        <f>MAX(0,1-M3547*CachTinhDiem!$B$25)</f>
        <v>0.19999999999999996</v>
      </c>
      <c r="O3547" s="20">
        <f>ROUND((CachTinhDiem!$B$23*K3547+CachTinhDiem!$B$24*L3547)*N3547,1)</f>
        <v>0.8</v>
      </c>
      <c r="P3547" s="19" t="s">
        <v>3227</v>
      </c>
    </row>
    <row r="3548" spans="1:16" ht="15" customHeight="1" x14ac:dyDescent="0.35">
      <c r="A3548" s="18" t="s">
        <v>938</v>
      </c>
      <c r="B3548" s="18" t="s">
        <v>3224</v>
      </c>
      <c r="C3548" s="18" t="s">
        <v>110</v>
      </c>
      <c r="D3548" s="19">
        <v>5</v>
      </c>
      <c r="E3548" s="19">
        <v>16</v>
      </c>
      <c r="F3548" s="19">
        <v>10</v>
      </c>
      <c r="G3548" s="19">
        <v>4</v>
      </c>
      <c r="H3548" s="19">
        <v>2</v>
      </c>
      <c r="I3548" s="19">
        <v>1</v>
      </c>
      <c r="J3548" s="19">
        <v>3</v>
      </c>
      <c r="K3548" s="20">
        <f>ROUND(1+(SUMPRODUCT(INDEX(CachTinhDiem!$B$8:$E$11,MATCH($B3548,CachTinhDiem!$A$8:$A$11,0),0),$G3548:$J3548)-1)*9/4,1)</f>
        <v>3.3</v>
      </c>
      <c r="L3548" s="20">
        <f>ROUND(1+(INDEX(CachTinhDiem!$B$15:$E$20,MATCH($C3548,CachTinhDiem!$A$15:$A$20,0),MATCH($B3548,CachTinhDiem!$B$14:$E$14,0))-1)*9/4,1)</f>
        <v>5.5</v>
      </c>
      <c r="M3548" s="19">
        <f t="shared" si="55"/>
        <v>0</v>
      </c>
      <c r="N3548" s="23">
        <f>MAX(0,1-M3548*CachTinhDiem!$B$25)</f>
        <v>1</v>
      </c>
      <c r="O3548" s="20">
        <f>ROUND((CachTinhDiem!$B$23*K3548+CachTinhDiem!$B$24*L3548)*N3548,1)</f>
        <v>4</v>
      </c>
      <c r="P3548" s="19" t="s">
        <v>3227</v>
      </c>
    </row>
    <row r="3549" spans="1:16" ht="15" customHeight="1" x14ac:dyDescent="0.35">
      <c r="A3549" s="18" t="s">
        <v>623</v>
      </c>
      <c r="B3549" s="18" t="s">
        <v>3226</v>
      </c>
      <c r="C3549" s="18" t="s">
        <v>110</v>
      </c>
      <c r="D3549" s="19">
        <v>19</v>
      </c>
      <c r="E3549" s="19">
        <v>34</v>
      </c>
      <c r="F3549" s="19">
        <v>31</v>
      </c>
      <c r="G3549" s="19">
        <v>2</v>
      </c>
      <c r="H3549" s="19">
        <v>4</v>
      </c>
      <c r="I3549" s="19">
        <v>2</v>
      </c>
      <c r="J3549" s="19">
        <v>5</v>
      </c>
      <c r="K3549" s="20">
        <f>ROUND(1+(SUMPRODUCT(INDEX(CachTinhDiem!$B$8:$E$11,MATCH($B3549,CachTinhDiem!$A$8:$A$11,0),0),$G3549:$J3549)-1)*9/4,1)</f>
        <v>6</v>
      </c>
      <c r="L3549" s="20">
        <f>ROUND(1+(INDEX(CachTinhDiem!$B$15:$E$20,MATCH($C3549,CachTinhDiem!$A$15:$A$20,0),MATCH($B3549,CachTinhDiem!$B$14:$E$14,0))-1)*9/4,1)</f>
        <v>5.5</v>
      </c>
      <c r="M3549" s="19">
        <f t="shared" si="55"/>
        <v>0</v>
      </c>
      <c r="N3549" s="23">
        <f>MAX(0,1-M3549*CachTinhDiem!$B$25)</f>
        <v>1</v>
      </c>
      <c r="O3549" s="20">
        <f>ROUND((CachTinhDiem!$B$23*K3549+CachTinhDiem!$B$24*L3549)*N3549,1)</f>
        <v>5.9</v>
      </c>
      <c r="P3549" s="19" t="s">
        <v>3227</v>
      </c>
    </row>
    <row r="3550" spans="1:16" ht="15" customHeight="1" x14ac:dyDescent="0.35">
      <c r="A3550" s="18" t="s">
        <v>1910</v>
      </c>
      <c r="B3550" s="18" t="s">
        <v>3226</v>
      </c>
      <c r="C3550" s="18" t="s">
        <v>103</v>
      </c>
      <c r="D3550" s="19">
        <v>14</v>
      </c>
      <c r="E3550" s="19">
        <v>35</v>
      </c>
      <c r="F3550" s="19">
        <v>11</v>
      </c>
      <c r="G3550" s="19">
        <v>2</v>
      </c>
      <c r="H3550" s="19">
        <v>3</v>
      </c>
      <c r="I3550" s="19">
        <v>3</v>
      </c>
      <c r="J3550" s="19">
        <v>4</v>
      </c>
      <c r="K3550" s="20">
        <f>ROUND(1+(SUMPRODUCT(INDEX(CachTinhDiem!$B$8:$E$11,MATCH($B3550,CachTinhDiem!$A$8:$A$11,0),0),$G3550:$J3550)-1)*9/4,1)</f>
        <v>6</v>
      </c>
      <c r="L3550" s="20">
        <f>ROUND(1+(INDEX(CachTinhDiem!$B$15:$E$20,MATCH($C3550,CachTinhDiem!$A$15:$A$20,0),MATCH($B3550,CachTinhDiem!$B$14:$E$14,0))-1)*9/4,1)</f>
        <v>3.3</v>
      </c>
      <c r="M3550" s="19">
        <f t="shared" si="55"/>
        <v>3</v>
      </c>
      <c r="N3550" s="23">
        <f>MAX(0,1-M3550*CachTinhDiem!$B$25)</f>
        <v>0.7</v>
      </c>
      <c r="O3550" s="20">
        <f>ROUND((CachTinhDiem!$B$23*K3550+CachTinhDiem!$B$24*L3550)*N3550,1)</f>
        <v>3.6</v>
      </c>
      <c r="P3550" s="19" t="s">
        <v>3227</v>
      </c>
    </row>
    <row r="3551" spans="1:16" ht="15" customHeight="1" x14ac:dyDescent="0.35">
      <c r="A3551" s="18" t="s">
        <v>2923</v>
      </c>
      <c r="B3551" s="18" t="s">
        <v>3228</v>
      </c>
      <c r="C3551" s="18" t="s">
        <v>138</v>
      </c>
      <c r="D3551" s="19">
        <v>5</v>
      </c>
      <c r="E3551" s="19">
        <v>30</v>
      </c>
      <c r="F3551" s="19">
        <v>11</v>
      </c>
      <c r="G3551" s="19">
        <v>4</v>
      </c>
      <c r="H3551" s="19">
        <v>1</v>
      </c>
      <c r="I3551" s="19">
        <v>4</v>
      </c>
      <c r="J3551" s="19">
        <v>2</v>
      </c>
      <c r="K3551" s="20">
        <f>ROUND(1+(SUMPRODUCT(INDEX(CachTinhDiem!$B$8:$E$11,MATCH($B3551,CachTinhDiem!$A$8:$A$11,0),0),$G3551:$J3551)-1)*9/4,1)</f>
        <v>3.7</v>
      </c>
      <c r="L3551" s="20">
        <f>ROUND(1+(INDEX(CachTinhDiem!$B$15:$E$20,MATCH($C3551,CachTinhDiem!$A$15:$A$20,0),MATCH($B3551,CachTinhDiem!$B$14:$E$14,0))-1)*9/4,1)</f>
        <v>1</v>
      </c>
      <c r="M3551" s="19">
        <f t="shared" si="55"/>
        <v>0</v>
      </c>
      <c r="N3551" s="23">
        <f>MAX(0,1-M3551*CachTinhDiem!$B$25)</f>
        <v>1</v>
      </c>
      <c r="O3551" s="20">
        <f>ROUND((CachTinhDiem!$B$23*K3551+CachTinhDiem!$B$24*L3551)*N3551,1)</f>
        <v>2.9</v>
      </c>
      <c r="P3551" s="19" t="s">
        <v>3227</v>
      </c>
    </row>
    <row r="3552" spans="1:16" ht="15" customHeight="1" x14ac:dyDescent="0.35">
      <c r="A3552" s="18" t="s">
        <v>377</v>
      </c>
      <c r="B3552" s="18" t="s">
        <v>3228</v>
      </c>
      <c r="C3552" s="18" t="s">
        <v>150</v>
      </c>
      <c r="D3552" s="19">
        <v>6</v>
      </c>
      <c r="E3552" s="19">
        <v>19</v>
      </c>
      <c r="F3552" s="19">
        <v>39</v>
      </c>
      <c r="G3552" s="19">
        <v>4</v>
      </c>
      <c r="H3552" s="19">
        <v>2</v>
      </c>
      <c r="I3552" s="19">
        <v>3</v>
      </c>
      <c r="J3552" s="19">
        <v>2</v>
      </c>
      <c r="K3552" s="20">
        <f>ROUND(1+(SUMPRODUCT(INDEX(CachTinhDiem!$B$8:$E$11,MATCH($B3552,CachTinhDiem!$A$8:$A$11,0),0),$G3552:$J3552)-1)*9/4,1)</f>
        <v>3.7</v>
      </c>
      <c r="L3552" s="20">
        <f>ROUND(1+(INDEX(CachTinhDiem!$B$15:$E$20,MATCH($C3552,CachTinhDiem!$A$15:$A$20,0),MATCH($B3552,CachTinhDiem!$B$14:$E$14,0))-1)*9/4,1)</f>
        <v>5.5</v>
      </c>
      <c r="M3552" s="19">
        <f t="shared" si="55"/>
        <v>20</v>
      </c>
      <c r="N3552" s="23">
        <f>MAX(0,1-M3552*CachTinhDiem!$B$25)</f>
        <v>0</v>
      </c>
      <c r="O3552" s="20">
        <f>ROUND((CachTinhDiem!$B$23*K3552+CachTinhDiem!$B$24*L3552)*N3552,1)</f>
        <v>0</v>
      </c>
      <c r="P3552" s="19" t="s">
        <v>3227</v>
      </c>
    </row>
    <row r="3553" spans="1:16" ht="15" customHeight="1" x14ac:dyDescent="0.35">
      <c r="A3553" s="18" t="s">
        <v>1431</v>
      </c>
      <c r="B3553" s="18" t="s">
        <v>3224</v>
      </c>
      <c r="C3553" s="18" t="s">
        <v>103</v>
      </c>
      <c r="D3553" s="19">
        <v>5</v>
      </c>
      <c r="E3553" s="19">
        <v>10</v>
      </c>
      <c r="F3553" s="19">
        <v>18</v>
      </c>
      <c r="G3553" s="19">
        <v>5</v>
      </c>
      <c r="H3553" s="19">
        <v>1</v>
      </c>
      <c r="I3553" s="19">
        <v>1</v>
      </c>
      <c r="J3553" s="19">
        <v>5</v>
      </c>
      <c r="K3553" s="20">
        <f>ROUND(1+(SUMPRODUCT(INDEX(CachTinhDiem!$B$8:$E$11,MATCH($B3553,CachTinhDiem!$A$8:$A$11,0),0),$G3553:$J3553)-1)*9/4,1)</f>
        <v>3.7</v>
      </c>
      <c r="L3553" s="20">
        <f>ROUND(1+(INDEX(CachTinhDiem!$B$15:$E$20,MATCH($C3553,CachTinhDiem!$A$15:$A$20,0),MATCH($B3553,CachTinhDiem!$B$14:$E$14,0))-1)*9/4,1)</f>
        <v>3.3</v>
      </c>
      <c r="M3553" s="19">
        <f t="shared" si="55"/>
        <v>8</v>
      </c>
      <c r="N3553" s="23">
        <f>MAX(0,1-M3553*CachTinhDiem!$B$25)</f>
        <v>0.19999999999999996</v>
      </c>
      <c r="O3553" s="20">
        <f>ROUND((CachTinhDiem!$B$23*K3553+CachTinhDiem!$B$24*L3553)*N3553,1)</f>
        <v>0.7</v>
      </c>
      <c r="P3553" s="19" t="s">
        <v>3227</v>
      </c>
    </row>
    <row r="3554" spans="1:16" ht="15" customHeight="1" x14ac:dyDescent="0.35">
      <c r="A3554" s="18" t="s">
        <v>804</v>
      </c>
      <c r="B3554" s="18" t="s">
        <v>3224</v>
      </c>
      <c r="C3554" s="18" t="s">
        <v>103</v>
      </c>
      <c r="D3554" s="19">
        <v>6</v>
      </c>
      <c r="E3554" s="19">
        <v>16</v>
      </c>
      <c r="F3554" s="19">
        <v>37</v>
      </c>
      <c r="G3554" s="19">
        <v>4</v>
      </c>
      <c r="H3554" s="19">
        <v>2</v>
      </c>
      <c r="I3554" s="19">
        <v>1</v>
      </c>
      <c r="J3554" s="19">
        <v>2</v>
      </c>
      <c r="K3554" s="20">
        <f>ROUND(1+(SUMPRODUCT(INDEX(CachTinhDiem!$B$8:$E$11,MATCH($B3554,CachTinhDiem!$A$8:$A$11,0),0),$G3554:$J3554)-1)*9/4,1)</f>
        <v>3</v>
      </c>
      <c r="L3554" s="20">
        <f>ROUND(1+(INDEX(CachTinhDiem!$B$15:$E$20,MATCH($C3554,CachTinhDiem!$A$15:$A$20,0),MATCH($B3554,CachTinhDiem!$B$14:$E$14,0))-1)*9/4,1)</f>
        <v>3.3</v>
      </c>
      <c r="M3554" s="19">
        <f t="shared" si="55"/>
        <v>21</v>
      </c>
      <c r="N3554" s="23">
        <f>MAX(0,1-M3554*CachTinhDiem!$B$25)</f>
        <v>0</v>
      </c>
      <c r="O3554" s="20">
        <f>ROUND((CachTinhDiem!$B$23*K3554+CachTinhDiem!$B$24*L3554)*N3554,1)</f>
        <v>0</v>
      </c>
      <c r="P3554" s="19" t="s">
        <v>3227</v>
      </c>
    </row>
    <row r="3555" spans="1:16" ht="15" customHeight="1" x14ac:dyDescent="0.35">
      <c r="A3555" s="18" t="s">
        <v>1461</v>
      </c>
      <c r="B3555" s="18" t="s">
        <v>3229</v>
      </c>
      <c r="C3555" s="18" t="s">
        <v>138</v>
      </c>
      <c r="D3555" s="19">
        <v>27</v>
      </c>
      <c r="E3555" s="19">
        <v>40</v>
      </c>
      <c r="F3555" s="19">
        <v>38</v>
      </c>
      <c r="G3555" s="19">
        <v>1</v>
      </c>
      <c r="H3555" s="19">
        <v>5</v>
      </c>
      <c r="I3555" s="19">
        <v>5</v>
      </c>
      <c r="J3555" s="19">
        <v>4</v>
      </c>
      <c r="K3555" s="20">
        <f>ROUND(1+(SUMPRODUCT(INDEX(CachTinhDiem!$B$8:$E$11,MATCH($B3555,CachTinhDiem!$A$8:$A$11,0),0),$G3555:$J3555)-1)*9/4,1)</f>
        <v>8.4</v>
      </c>
      <c r="L3555" s="20">
        <f>ROUND(1+(INDEX(CachTinhDiem!$B$15:$E$20,MATCH($C3555,CachTinhDiem!$A$15:$A$20,0),MATCH($B3555,CachTinhDiem!$B$14:$E$14,0))-1)*9/4,1)</f>
        <v>7.8</v>
      </c>
      <c r="M3555" s="19">
        <f t="shared" si="55"/>
        <v>0</v>
      </c>
      <c r="N3555" s="23">
        <f>MAX(0,1-M3555*CachTinhDiem!$B$25)</f>
        <v>1</v>
      </c>
      <c r="O3555" s="20">
        <f>ROUND((CachTinhDiem!$B$23*K3555+CachTinhDiem!$B$24*L3555)*N3555,1)</f>
        <v>8.1999999999999993</v>
      </c>
      <c r="P3555" s="19" t="s">
        <v>3227</v>
      </c>
    </row>
    <row r="3556" spans="1:16" ht="15" customHeight="1" x14ac:dyDescent="0.35">
      <c r="A3556" s="18" t="s">
        <v>2235</v>
      </c>
      <c r="B3556" s="18" t="s">
        <v>3224</v>
      </c>
      <c r="C3556" s="18" t="s">
        <v>150</v>
      </c>
      <c r="D3556" s="19">
        <v>17</v>
      </c>
      <c r="E3556" s="19">
        <v>36</v>
      </c>
      <c r="F3556" s="19">
        <v>29</v>
      </c>
      <c r="G3556" s="19">
        <v>2</v>
      </c>
      <c r="H3556" s="19">
        <v>4</v>
      </c>
      <c r="I3556" s="19">
        <v>3</v>
      </c>
      <c r="J3556" s="19">
        <v>4</v>
      </c>
      <c r="K3556" s="20">
        <f>ROUND(1+(SUMPRODUCT(INDEX(CachTinhDiem!$B$8:$E$11,MATCH($B3556,CachTinhDiem!$A$8:$A$11,0),0),$G3556:$J3556)-1)*9/4,1)</f>
        <v>5.7</v>
      </c>
      <c r="L3556" s="20">
        <f>ROUND(1+(INDEX(CachTinhDiem!$B$15:$E$20,MATCH($C3556,CachTinhDiem!$A$15:$A$20,0),MATCH($B3556,CachTinhDiem!$B$14:$E$14,0))-1)*9/4,1)</f>
        <v>3.3</v>
      </c>
      <c r="M3556" s="19">
        <f t="shared" si="55"/>
        <v>0</v>
      </c>
      <c r="N3556" s="23">
        <f>MAX(0,1-M3556*CachTinhDiem!$B$25)</f>
        <v>1</v>
      </c>
      <c r="O3556" s="20">
        <f>ROUND((CachTinhDiem!$B$23*K3556+CachTinhDiem!$B$24*L3556)*N3556,1)</f>
        <v>5</v>
      </c>
      <c r="P3556" s="19" t="s">
        <v>3227</v>
      </c>
    </row>
    <row r="3557" spans="1:16" ht="15" customHeight="1" x14ac:dyDescent="0.35">
      <c r="A3557" s="18" t="s">
        <v>2871</v>
      </c>
      <c r="B3557" s="18" t="s">
        <v>3224</v>
      </c>
      <c r="C3557" s="18" t="s">
        <v>103</v>
      </c>
      <c r="D3557" s="19">
        <v>5</v>
      </c>
      <c r="E3557" s="19">
        <v>33</v>
      </c>
      <c r="F3557" s="19">
        <v>28</v>
      </c>
      <c r="G3557" s="19">
        <v>4</v>
      </c>
      <c r="H3557" s="19">
        <v>1</v>
      </c>
      <c r="I3557" s="19">
        <v>2</v>
      </c>
      <c r="J3557" s="19">
        <v>5</v>
      </c>
      <c r="K3557" s="20">
        <f>ROUND(1+(SUMPRODUCT(INDEX(CachTinhDiem!$B$8:$E$11,MATCH($B3557,CachTinhDiem!$A$8:$A$11,0),0),$G3557:$J3557)-1)*9/4,1)</f>
        <v>4.4000000000000004</v>
      </c>
      <c r="L3557" s="20">
        <f>ROUND(1+(INDEX(CachTinhDiem!$B$15:$E$20,MATCH($C3557,CachTinhDiem!$A$15:$A$20,0),MATCH($B3557,CachTinhDiem!$B$14:$E$14,0))-1)*9/4,1)</f>
        <v>3.3</v>
      </c>
      <c r="M3557" s="19">
        <f t="shared" si="55"/>
        <v>0</v>
      </c>
      <c r="N3557" s="23">
        <f>MAX(0,1-M3557*CachTinhDiem!$B$25)</f>
        <v>1</v>
      </c>
      <c r="O3557" s="20">
        <f>ROUND((CachTinhDiem!$B$23*K3557+CachTinhDiem!$B$24*L3557)*N3557,1)</f>
        <v>4.0999999999999996</v>
      </c>
      <c r="P3557" s="19" t="s">
        <v>3227</v>
      </c>
    </row>
    <row r="3558" spans="1:16" ht="15" customHeight="1" x14ac:dyDescent="0.35">
      <c r="A3558" s="18" t="s">
        <v>1130</v>
      </c>
      <c r="B3558" s="18" t="s">
        <v>3228</v>
      </c>
      <c r="C3558" s="18" t="s">
        <v>90</v>
      </c>
      <c r="D3558" s="19">
        <v>5</v>
      </c>
      <c r="E3558" s="19">
        <v>19</v>
      </c>
      <c r="F3558" s="19">
        <v>29</v>
      </c>
      <c r="G3558" s="19">
        <v>4</v>
      </c>
      <c r="H3558" s="19">
        <v>1</v>
      </c>
      <c r="I3558" s="19">
        <v>3</v>
      </c>
      <c r="J3558" s="19">
        <v>3</v>
      </c>
      <c r="K3558" s="20">
        <f>ROUND(1+(SUMPRODUCT(INDEX(CachTinhDiem!$B$8:$E$11,MATCH($B3558,CachTinhDiem!$A$8:$A$11,0),0),$G3558:$J3558)-1)*9/4,1)</f>
        <v>4.5999999999999996</v>
      </c>
      <c r="L3558" s="20">
        <f>ROUND(1+(INDEX(CachTinhDiem!$B$15:$E$20,MATCH($C3558,CachTinhDiem!$A$15:$A$20,0),MATCH($B3558,CachTinhDiem!$B$14:$E$14,0))-1)*9/4,1)</f>
        <v>3.3</v>
      </c>
      <c r="M3558" s="19">
        <f t="shared" si="55"/>
        <v>10</v>
      </c>
      <c r="N3558" s="23">
        <f>MAX(0,1-M3558*CachTinhDiem!$B$25)</f>
        <v>0</v>
      </c>
      <c r="O3558" s="20">
        <f>ROUND((CachTinhDiem!$B$23*K3558+CachTinhDiem!$B$24*L3558)*N3558,1)</f>
        <v>0</v>
      </c>
      <c r="P3558" s="19" t="s">
        <v>3227</v>
      </c>
    </row>
    <row r="3559" spans="1:16" ht="15" customHeight="1" x14ac:dyDescent="0.35">
      <c r="A3559" s="18" t="s">
        <v>2434</v>
      </c>
      <c r="B3559" s="18" t="s">
        <v>3226</v>
      </c>
      <c r="C3559" s="18" t="s">
        <v>150</v>
      </c>
      <c r="D3559" s="19">
        <v>21</v>
      </c>
      <c r="E3559" s="19">
        <v>35</v>
      </c>
      <c r="F3559" s="19">
        <v>27</v>
      </c>
      <c r="G3559" s="19">
        <v>2</v>
      </c>
      <c r="H3559" s="19">
        <v>4</v>
      </c>
      <c r="I3559" s="19">
        <v>2</v>
      </c>
      <c r="J3559" s="19">
        <v>3</v>
      </c>
      <c r="K3559" s="20">
        <f>ROUND(1+(SUMPRODUCT(INDEX(CachTinhDiem!$B$8:$E$11,MATCH($B3559,CachTinhDiem!$A$8:$A$11,0),0),$G3559:$J3559)-1)*9/4,1)</f>
        <v>5.0999999999999996</v>
      </c>
      <c r="L3559" s="20">
        <f>ROUND(1+(INDEX(CachTinhDiem!$B$15:$E$20,MATCH($C3559,CachTinhDiem!$A$15:$A$20,0),MATCH($B3559,CachTinhDiem!$B$14:$E$14,0))-1)*9/4,1)</f>
        <v>10</v>
      </c>
      <c r="M3559" s="19">
        <f t="shared" si="55"/>
        <v>0</v>
      </c>
      <c r="N3559" s="23">
        <f>MAX(0,1-M3559*CachTinhDiem!$B$25)</f>
        <v>1</v>
      </c>
      <c r="O3559" s="20">
        <f>ROUND((CachTinhDiem!$B$23*K3559+CachTinhDiem!$B$24*L3559)*N3559,1)</f>
        <v>6.6</v>
      </c>
      <c r="P3559" s="19" t="s">
        <v>3227</v>
      </c>
    </row>
    <row r="3560" spans="1:16" ht="15" customHeight="1" x14ac:dyDescent="0.35">
      <c r="A3560" s="18" t="s">
        <v>1239</v>
      </c>
      <c r="B3560" s="18" t="s">
        <v>3229</v>
      </c>
      <c r="C3560" s="18" t="s">
        <v>103</v>
      </c>
      <c r="D3560" s="19">
        <v>5</v>
      </c>
      <c r="E3560" s="19">
        <v>20</v>
      </c>
      <c r="F3560" s="19">
        <v>27</v>
      </c>
      <c r="G3560" s="19">
        <v>4</v>
      </c>
      <c r="H3560" s="19">
        <v>1</v>
      </c>
      <c r="I3560" s="19">
        <v>2</v>
      </c>
      <c r="J3560" s="19">
        <v>5</v>
      </c>
      <c r="K3560" s="20">
        <f>ROUND(1+(SUMPRODUCT(INDEX(CachTinhDiem!$B$8:$E$11,MATCH($B3560,CachTinhDiem!$A$8:$A$11,0),0),$G3560:$J3560)-1)*9/4,1)</f>
        <v>5.0999999999999996</v>
      </c>
      <c r="L3560" s="20">
        <f>ROUND(1+(INDEX(CachTinhDiem!$B$15:$E$20,MATCH($C3560,CachTinhDiem!$A$15:$A$20,0),MATCH($B3560,CachTinhDiem!$B$14:$E$14,0))-1)*9/4,1)</f>
        <v>7.8</v>
      </c>
      <c r="M3560" s="19">
        <f t="shared" si="55"/>
        <v>7</v>
      </c>
      <c r="N3560" s="23">
        <f>MAX(0,1-M3560*CachTinhDiem!$B$25)</f>
        <v>0.29999999999999993</v>
      </c>
      <c r="O3560" s="20">
        <f>ROUND((CachTinhDiem!$B$23*K3560+CachTinhDiem!$B$24*L3560)*N3560,1)</f>
        <v>1.8</v>
      </c>
      <c r="P3560" s="19" t="s">
        <v>3225</v>
      </c>
    </row>
    <row r="3561" spans="1:16" ht="15" customHeight="1" x14ac:dyDescent="0.35">
      <c r="A3561" s="18" t="s">
        <v>178</v>
      </c>
      <c r="B3561" s="18" t="s">
        <v>3229</v>
      </c>
      <c r="C3561" s="18" t="s">
        <v>110</v>
      </c>
      <c r="D3561" s="19">
        <v>16</v>
      </c>
      <c r="E3561" s="19">
        <v>31</v>
      </c>
      <c r="F3561" s="19">
        <v>39</v>
      </c>
      <c r="G3561" s="19">
        <v>2</v>
      </c>
      <c r="H3561" s="19">
        <v>4</v>
      </c>
      <c r="I3561" s="19">
        <v>3</v>
      </c>
      <c r="J3561" s="19">
        <v>3</v>
      </c>
      <c r="K3561" s="20">
        <f>ROUND(1+(SUMPRODUCT(INDEX(CachTinhDiem!$B$8:$E$11,MATCH($B3561,CachTinhDiem!$A$8:$A$11,0),0),$G3561:$J3561)-1)*9/4,1)</f>
        <v>6</v>
      </c>
      <c r="L3561" s="20">
        <f>ROUND(1+(INDEX(CachTinhDiem!$B$15:$E$20,MATCH($C3561,CachTinhDiem!$A$15:$A$20,0),MATCH($B3561,CachTinhDiem!$B$14:$E$14,0))-1)*9/4,1)</f>
        <v>7.8</v>
      </c>
      <c r="M3561" s="19">
        <f t="shared" si="55"/>
        <v>8</v>
      </c>
      <c r="N3561" s="23">
        <f>MAX(0,1-M3561*CachTinhDiem!$B$25)</f>
        <v>0.19999999999999996</v>
      </c>
      <c r="O3561" s="20">
        <f>ROUND((CachTinhDiem!$B$23*K3561+CachTinhDiem!$B$24*L3561)*N3561,1)</f>
        <v>1.3</v>
      </c>
      <c r="P3561" s="19" t="s">
        <v>3227</v>
      </c>
    </row>
    <row r="3562" spans="1:16" ht="15" customHeight="1" x14ac:dyDescent="0.35">
      <c r="A3562" s="18" t="s">
        <v>2340</v>
      </c>
      <c r="B3562" s="18" t="s">
        <v>3228</v>
      </c>
      <c r="C3562" s="18" t="s">
        <v>150</v>
      </c>
      <c r="D3562" s="19">
        <v>24</v>
      </c>
      <c r="E3562" s="19">
        <v>40</v>
      </c>
      <c r="F3562" s="19">
        <v>10</v>
      </c>
      <c r="G3562" s="19">
        <v>1</v>
      </c>
      <c r="H3562" s="19">
        <v>5</v>
      </c>
      <c r="I3562" s="19">
        <v>2</v>
      </c>
      <c r="J3562" s="19">
        <v>3</v>
      </c>
      <c r="K3562" s="20">
        <f>ROUND(1+(SUMPRODUCT(INDEX(CachTinhDiem!$B$8:$E$11,MATCH($B3562,CachTinhDiem!$A$8:$A$11,0),0),$G3562:$J3562)-1)*9/4,1)</f>
        <v>6</v>
      </c>
      <c r="L3562" s="20">
        <f>ROUND(1+(INDEX(CachTinhDiem!$B$15:$E$20,MATCH($C3562,CachTinhDiem!$A$15:$A$20,0),MATCH($B3562,CachTinhDiem!$B$14:$E$14,0))-1)*9/4,1)</f>
        <v>5.5</v>
      </c>
      <c r="M3562" s="19">
        <f t="shared" si="55"/>
        <v>14</v>
      </c>
      <c r="N3562" s="23">
        <f>MAX(0,1-M3562*CachTinhDiem!$B$25)</f>
        <v>0</v>
      </c>
      <c r="O3562" s="20">
        <f>ROUND((CachTinhDiem!$B$23*K3562+CachTinhDiem!$B$24*L3562)*N3562,1)</f>
        <v>0</v>
      </c>
      <c r="P3562" s="19" t="s">
        <v>3227</v>
      </c>
    </row>
    <row r="3563" spans="1:16" ht="15" customHeight="1" x14ac:dyDescent="0.35">
      <c r="A3563" s="18" t="s">
        <v>603</v>
      </c>
      <c r="B3563" s="18" t="s">
        <v>3224</v>
      </c>
      <c r="C3563" s="18" t="s">
        <v>103</v>
      </c>
      <c r="D3563" s="19">
        <v>7</v>
      </c>
      <c r="E3563" s="19">
        <v>22</v>
      </c>
      <c r="F3563" s="19">
        <v>30</v>
      </c>
      <c r="G3563" s="19">
        <v>4</v>
      </c>
      <c r="H3563" s="19">
        <v>2</v>
      </c>
      <c r="I3563" s="19">
        <v>2</v>
      </c>
      <c r="J3563" s="19">
        <v>5</v>
      </c>
      <c r="K3563" s="20">
        <f>ROUND(1+(SUMPRODUCT(INDEX(CachTinhDiem!$B$8:$E$11,MATCH($B3563,CachTinhDiem!$A$8:$A$11,0),0),$G3563:$J3563)-1)*9/4,1)</f>
        <v>4.8</v>
      </c>
      <c r="L3563" s="20">
        <f>ROUND(1+(INDEX(CachTinhDiem!$B$15:$E$20,MATCH($C3563,CachTinhDiem!$A$15:$A$20,0),MATCH($B3563,CachTinhDiem!$B$14:$E$14,0))-1)*9/4,1)</f>
        <v>3.3</v>
      </c>
      <c r="M3563" s="19">
        <f t="shared" si="55"/>
        <v>8</v>
      </c>
      <c r="N3563" s="23">
        <f>MAX(0,1-M3563*CachTinhDiem!$B$25)</f>
        <v>0.19999999999999996</v>
      </c>
      <c r="O3563" s="20">
        <f>ROUND((CachTinhDiem!$B$23*K3563+CachTinhDiem!$B$24*L3563)*N3563,1)</f>
        <v>0.9</v>
      </c>
      <c r="P3563" s="19" t="s">
        <v>3227</v>
      </c>
    </row>
    <row r="3564" spans="1:16" ht="15" customHeight="1" x14ac:dyDescent="0.35">
      <c r="A3564" s="18" t="s">
        <v>1523</v>
      </c>
      <c r="B3564" s="18" t="s">
        <v>3226</v>
      </c>
      <c r="C3564" s="18" t="s">
        <v>138</v>
      </c>
      <c r="D3564" s="19">
        <v>9</v>
      </c>
      <c r="E3564" s="19">
        <v>32</v>
      </c>
      <c r="F3564" s="19">
        <v>30</v>
      </c>
      <c r="G3564" s="19">
        <v>2</v>
      </c>
      <c r="H3564" s="19">
        <v>4</v>
      </c>
      <c r="I3564" s="19">
        <v>5</v>
      </c>
      <c r="J3564" s="19">
        <v>2</v>
      </c>
      <c r="K3564" s="20">
        <f>ROUND(1+(SUMPRODUCT(INDEX(CachTinhDiem!$B$8:$E$11,MATCH($B3564,CachTinhDiem!$A$8:$A$11,0),0),$G3564:$J3564)-1)*9/4,1)</f>
        <v>8</v>
      </c>
      <c r="L3564" s="20">
        <f>ROUND(1+(INDEX(CachTinhDiem!$B$15:$E$20,MATCH($C3564,CachTinhDiem!$A$15:$A$20,0),MATCH($B3564,CachTinhDiem!$B$14:$E$14,0))-1)*9/4,1)</f>
        <v>7.8</v>
      </c>
      <c r="M3564" s="19">
        <f t="shared" si="55"/>
        <v>0</v>
      </c>
      <c r="N3564" s="23">
        <f>MAX(0,1-M3564*CachTinhDiem!$B$25)</f>
        <v>1</v>
      </c>
      <c r="O3564" s="20">
        <f>ROUND((CachTinhDiem!$B$23*K3564+CachTinhDiem!$B$24*L3564)*N3564,1)</f>
        <v>7.9</v>
      </c>
      <c r="P3564" s="19" t="s">
        <v>3227</v>
      </c>
    </row>
    <row r="3565" spans="1:16" ht="15" customHeight="1" x14ac:dyDescent="0.35">
      <c r="A3565" s="18" t="s">
        <v>223</v>
      </c>
      <c r="B3565" s="18" t="s">
        <v>3229</v>
      </c>
      <c r="C3565" s="18" t="s">
        <v>110</v>
      </c>
      <c r="D3565" s="19">
        <v>5</v>
      </c>
      <c r="E3565" s="19">
        <v>12</v>
      </c>
      <c r="F3565" s="19">
        <v>6</v>
      </c>
      <c r="G3565" s="19">
        <v>5</v>
      </c>
      <c r="H3565" s="19">
        <v>1</v>
      </c>
      <c r="I3565" s="19">
        <v>2</v>
      </c>
      <c r="J3565" s="19">
        <v>4</v>
      </c>
      <c r="K3565" s="20">
        <f>ROUND(1+(SUMPRODUCT(INDEX(CachTinhDiem!$B$8:$E$11,MATCH($B3565,CachTinhDiem!$A$8:$A$11,0),0),$G3565:$J3565)-1)*9/4,1)</f>
        <v>4.5999999999999996</v>
      </c>
      <c r="L3565" s="20">
        <f>ROUND(1+(INDEX(CachTinhDiem!$B$15:$E$20,MATCH($C3565,CachTinhDiem!$A$15:$A$20,0),MATCH($B3565,CachTinhDiem!$B$14:$E$14,0))-1)*9/4,1)</f>
        <v>7.8</v>
      </c>
      <c r="M3565" s="19">
        <f t="shared" si="55"/>
        <v>0</v>
      </c>
      <c r="N3565" s="23">
        <f>MAX(0,1-M3565*CachTinhDiem!$B$25)</f>
        <v>1</v>
      </c>
      <c r="O3565" s="20">
        <f>ROUND((CachTinhDiem!$B$23*K3565+CachTinhDiem!$B$24*L3565)*N3565,1)</f>
        <v>5.6</v>
      </c>
      <c r="P3565" s="19" t="s">
        <v>3227</v>
      </c>
    </row>
    <row r="3566" spans="1:16" ht="15" customHeight="1" x14ac:dyDescent="0.35">
      <c r="A3566" s="18" t="s">
        <v>2454</v>
      </c>
      <c r="B3566" s="18" t="s">
        <v>3229</v>
      </c>
      <c r="C3566" s="18" t="s">
        <v>110</v>
      </c>
      <c r="D3566" s="19">
        <v>24</v>
      </c>
      <c r="E3566" s="19">
        <v>39</v>
      </c>
      <c r="F3566" s="19">
        <v>6</v>
      </c>
      <c r="G3566" s="19">
        <v>1</v>
      </c>
      <c r="H3566" s="19">
        <v>5</v>
      </c>
      <c r="I3566" s="19">
        <v>3</v>
      </c>
      <c r="J3566" s="19">
        <v>3</v>
      </c>
      <c r="K3566" s="20">
        <f>ROUND(1+(SUMPRODUCT(INDEX(CachTinhDiem!$B$8:$E$11,MATCH($B3566,CachTinhDiem!$A$8:$A$11,0),0),$G3566:$J3566)-1)*9/4,1)</f>
        <v>6.4</v>
      </c>
      <c r="L3566" s="20">
        <f>ROUND(1+(INDEX(CachTinhDiem!$B$15:$E$20,MATCH($C3566,CachTinhDiem!$A$15:$A$20,0),MATCH($B3566,CachTinhDiem!$B$14:$E$14,0))-1)*9/4,1)</f>
        <v>7.8</v>
      </c>
      <c r="M3566" s="19">
        <f t="shared" si="55"/>
        <v>18</v>
      </c>
      <c r="N3566" s="23">
        <f>MAX(0,1-M3566*CachTinhDiem!$B$25)</f>
        <v>0</v>
      </c>
      <c r="O3566" s="20">
        <f>ROUND((CachTinhDiem!$B$23*K3566+CachTinhDiem!$B$24*L3566)*N3566,1)</f>
        <v>0</v>
      </c>
      <c r="P3566" s="19" t="s">
        <v>3225</v>
      </c>
    </row>
    <row r="3567" spans="1:16" ht="15" customHeight="1" x14ac:dyDescent="0.35">
      <c r="A3567" s="18" t="s">
        <v>2537</v>
      </c>
      <c r="B3567" s="18" t="s">
        <v>3228</v>
      </c>
      <c r="C3567" s="18" t="s">
        <v>90</v>
      </c>
      <c r="D3567" s="19">
        <v>14</v>
      </c>
      <c r="E3567" s="19">
        <v>33</v>
      </c>
      <c r="F3567" s="19">
        <v>20</v>
      </c>
      <c r="G3567" s="19">
        <v>3</v>
      </c>
      <c r="H3567" s="19">
        <v>1</v>
      </c>
      <c r="I3567" s="19">
        <v>3</v>
      </c>
      <c r="J3567" s="19">
        <v>2</v>
      </c>
      <c r="K3567" s="20">
        <f>ROUND(1+(SUMPRODUCT(INDEX(CachTinhDiem!$B$8:$E$11,MATCH($B3567,CachTinhDiem!$A$8:$A$11,0),0),$G3567:$J3567)-1)*9/4,1)</f>
        <v>3.3</v>
      </c>
      <c r="L3567" s="20">
        <f>ROUND(1+(INDEX(CachTinhDiem!$B$15:$E$20,MATCH($C3567,CachTinhDiem!$A$15:$A$20,0),MATCH($B3567,CachTinhDiem!$B$14:$E$14,0))-1)*9/4,1)</f>
        <v>3.3</v>
      </c>
      <c r="M3567" s="19">
        <f t="shared" si="55"/>
        <v>0</v>
      </c>
      <c r="N3567" s="23">
        <f>MAX(0,1-M3567*CachTinhDiem!$B$25)</f>
        <v>1</v>
      </c>
      <c r="O3567" s="20">
        <f>ROUND((CachTinhDiem!$B$23*K3567+CachTinhDiem!$B$24*L3567)*N3567,1)</f>
        <v>3.3</v>
      </c>
      <c r="P3567" s="19" t="s">
        <v>3227</v>
      </c>
    </row>
    <row r="3568" spans="1:16" ht="15" customHeight="1" x14ac:dyDescent="0.35">
      <c r="A3568" s="18" t="s">
        <v>2382</v>
      </c>
      <c r="B3568" s="18" t="s">
        <v>3228</v>
      </c>
      <c r="C3568" s="18" t="s">
        <v>103</v>
      </c>
      <c r="D3568" s="19">
        <v>18</v>
      </c>
      <c r="E3568" s="19">
        <v>35</v>
      </c>
      <c r="F3568" s="19">
        <v>39</v>
      </c>
      <c r="G3568" s="19">
        <v>2</v>
      </c>
      <c r="H3568" s="19">
        <v>4</v>
      </c>
      <c r="I3568" s="19">
        <v>2</v>
      </c>
      <c r="J3568" s="19">
        <v>5</v>
      </c>
      <c r="K3568" s="20">
        <f>ROUND(1+(SUMPRODUCT(INDEX(CachTinhDiem!$B$8:$E$11,MATCH($B3568,CachTinhDiem!$A$8:$A$11,0),0),$G3568:$J3568)-1)*9/4,1)</f>
        <v>8.1999999999999993</v>
      </c>
      <c r="L3568" s="20">
        <f>ROUND(1+(INDEX(CachTinhDiem!$B$15:$E$20,MATCH($C3568,CachTinhDiem!$A$15:$A$20,0),MATCH($B3568,CachTinhDiem!$B$14:$E$14,0))-1)*9/4,1)</f>
        <v>10</v>
      </c>
      <c r="M3568" s="19">
        <f t="shared" si="55"/>
        <v>4</v>
      </c>
      <c r="N3568" s="23">
        <f>MAX(0,1-M3568*CachTinhDiem!$B$25)</f>
        <v>0.6</v>
      </c>
      <c r="O3568" s="20">
        <f>ROUND((CachTinhDiem!$B$23*K3568+CachTinhDiem!$B$24*L3568)*N3568,1)</f>
        <v>5.2</v>
      </c>
      <c r="P3568" s="19" t="s">
        <v>3227</v>
      </c>
    </row>
    <row r="3569" spans="1:16" ht="15" customHeight="1" x14ac:dyDescent="0.35">
      <c r="A3569" s="18" t="s">
        <v>960</v>
      </c>
      <c r="B3569" s="18" t="s">
        <v>3228</v>
      </c>
      <c r="C3569" s="18" t="s">
        <v>115</v>
      </c>
      <c r="D3569" s="19">
        <v>24</v>
      </c>
      <c r="E3569" s="19">
        <v>40</v>
      </c>
      <c r="F3569" s="19">
        <v>18</v>
      </c>
      <c r="G3569" s="19">
        <v>2</v>
      </c>
      <c r="H3569" s="19">
        <v>5</v>
      </c>
      <c r="I3569" s="19">
        <v>2</v>
      </c>
      <c r="J3569" s="19">
        <v>4</v>
      </c>
      <c r="K3569" s="20">
        <f>ROUND(1+(SUMPRODUCT(INDEX(CachTinhDiem!$B$8:$E$11,MATCH($B3569,CachTinhDiem!$A$8:$A$11,0),0),$G3569:$J3569)-1)*9/4,1)</f>
        <v>7.3</v>
      </c>
      <c r="L3569" s="20">
        <f>ROUND(1+(INDEX(CachTinhDiem!$B$15:$E$20,MATCH($C3569,CachTinhDiem!$A$15:$A$20,0),MATCH($B3569,CachTinhDiem!$B$14:$E$14,0))-1)*9/4,1)</f>
        <v>5.5</v>
      </c>
      <c r="M3569" s="19">
        <f t="shared" si="55"/>
        <v>6</v>
      </c>
      <c r="N3569" s="23">
        <f>MAX(0,1-M3569*CachTinhDiem!$B$25)</f>
        <v>0.39999999999999991</v>
      </c>
      <c r="O3569" s="20">
        <f>ROUND((CachTinhDiem!$B$23*K3569+CachTinhDiem!$B$24*L3569)*N3569,1)</f>
        <v>2.7</v>
      </c>
      <c r="P3569" s="19" t="s">
        <v>3227</v>
      </c>
    </row>
    <row r="3570" spans="1:16" ht="15" customHeight="1" x14ac:dyDescent="0.35">
      <c r="A3570" s="18" t="s">
        <v>1220</v>
      </c>
      <c r="B3570" s="18" t="s">
        <v>3226</v>
      </c>
      <c r="C3570" s="18" t="s">
        <v>103</v>
      </c>
      <c r="D3570" s="19">
        <v>5</v>
      </c>
      <c r="E3570" s="19">
        <v>10</v>
      </c>
      <c r="F3570" s="19">
        <v>31</v>
      </c>
      <c r="G3570" s="19">
        <v>5</v>
      </c>
      <c r="H3570" s="19">
        <v>1</v>
      </c>
      <c r="I3570" s="19">
        <v>1</v>
      </c>
      <c r="J3570" s="19">
        <v>5</v>
      </c>
      <c r="K3570" s="20">
        <f>ROUND(1+(SUMPRODUCT(INDEX(CachTinhDiem!$B$8:$E$11,MATCH($B3570,CachTinhDiem!$A$8:$A$11,0),0),$G3570:$J3570)-1)*9/4,1)</f>
        <v>2.8</v>
      </c>
      <c r="L3570" s="20">
        <f>ROUND(1+(INDEX(CachTinhDiem!$B$15:$E$20,MATCH($C3570,CachTinhDiem!$A$15:$A$20,0),MATCH($B3570,CachTinhDiem!$B$14:$E$14,0))-1)*9/4,1)</f>
        <v>3.3</v>
      </c>
      <c r="M3570" s="19">
        <f t="shared" si="55"/>
        <v>21</v>
      </c>
      <c r="N3570" s="23">
        <f>MAX(0,1-M3570*CachTinhDiem!$B$25)</f>
        <v>0</v>
      </c>
      <c r="O3570" s="20">
        <f>ROUND((CachTinhDiem!$B$23*K3570+CachTinhDiem!$B$24*L3570)*N3570,1)</f>
        <v>0</v>
      </c>
      <c r="P3570" s="19" t="s">
        <v>3227</v>
      </c>
    </row>
    <row r="3571" spans="1:16" ht="15" customHeight="1" x14ac:dyDescent="0.35">
      <c r="A3571" s="18" t="s">
        <v>900</v>
      </c>
      <c r="B3571" s="18" t="s">
        <v>3226</v>
      </c>
      <c r="C3571" s="18" t="s">
        <v>103</v>
      </c>
      <c r="D3571" s="19">
        <v>24</v>
      </c>
      <c r="E3571" s="19">
        <v>40</v>
      </c>
      <c r="F3571" s="19">
        <v>11</v>
      </c>
      <c r="G3571" s="19">
        <v>1</v>
      </c>
      <c r="H3571" s="19">
        <v>5</v>
      </c>
      <c r="I3571" s="19">
        <v>2</v>
      </c>
      <c r="J3571" s="19">
        <v>4</v>
      </c>
      <c r="K3571" s="20">
        <f>ROUND(1+(SUMPRODUCT(INDEX(CachTinhDiem!$B$8:$E$11,MATCH($B3571,CachTinhDiem!$A$8:$A$11,0),0),$G3571:$J3571)-1)*9/4,1)</f>
        <v>6.2</v>
      </c>
      <c r="L3571" s="20">
        <f>ROUND(1+(INDEX(CachTinhDiem!$B$15:$E$20,MATCH($C3571,CachTinhDiem!$A$15:$A$20,0),MATCH($B3571,CachTinhDiem!$B$14:$E$14,0))-1)*9/4,1)</f>
        <v>3.3</v>
      </c>
      <c r="M3571" s="19">
        <f t="shared" si="55"/>
        <v>13</v>
      </c>
      <c r="N3571" s="23">
        <f>MAX(0,1-M3571*CachTinhDiem!$B$25)</f>
        <v>0</v>
      </c>
      <c r="O3571" s="20">
        <f>ROUND((CachTinhDiem!$B$23*K3571+CachTinhDiem!$B$24*L3571)*N3571,1)</f>
        <v>0</v>
      </c>
      <c r="P3571" s="19" t="s">
        <v>3227</v>
      </c>
    </row>
    <row r="3572" spans="1:16" ht="15" customHeight="1" x14ac:dyDescent="0.35">
      <c r="A3572" s="18" t="s">
        <v>1980</v>
      </c>
      <c r="B3572" s="18" t="s">
        <v>3229</v>
      </c>
      <c r="C3572" s="18" t="s">
        <v>115</v>
      </c>
      <c r="D3572" s="19">
        <v>5</v>
      </c>
      <c r="E3572" s="19">
        <v>20</v>
      </c>
      <c r="F3572" s="19">
        <v>11</v>
      </c>
      <c r="G3572" s="19">
        <v>4</v>
      </c>
      <c r="H3572" s="19">
        <v>1</v>
      </c>
      <c r="I3572" s="19">
        <v>3</v>
      </c>
      <c r="J3572" s="19">
        <v>2</v>
      </c>
      <c r="K3572" s="20">
        <f>ROUND(1+(SUMPRODUCT(INDEX(CachTinhDiem!$B$8:$E$11,MATCH($B3572,CachTinhDiem!$A$8:$A$11,0),0),$G3572:$J3572)-1)*9/4,1)</f>
        <v>3.7</v>
      </c>
      <c r="L3572" s="20">
        <f>ROUND(1+(INDEX(CachTinhDiem!$B$15:$E$20,MATCH($C3572,CachTinhDiem!$A$15:$A$20,0),MATCH($B3572,CachTinhDiem!$B$14:$E$14,0))-1)*9/4,1)</f>
        <v>10</v>
      </c>
      <c r="M3572" s="19">
        <f t="shared" si="55"/>
        <v>0</v>
      </c>
      <c r="N3572" s="23">
        <f>MAX(0,1-M3572*CachTinhDiem!$B$25)</f>
        <v>1</v>
      </c>
      <c r="O3572" s="20">
        <f>ROUND((CachTinhDiem!$B$23*K3572+CachTinhDiem!$B$24*L3572)*N3572,1)</f>
        <v>5.6</v>
      </c>
      <c r="P3572" s="19" t="s">
        <v>3227</v>
      </c>
    </row>
    <row r="3573" spans="1:16" ht="15" customHeight="1" x14ac:dyDescent="0.35">
      <c r="A3573" s="18" t="s">
        <v>1632</v>
      </c>
      <c r="B3573" s="18" t="s">
        <v>3229</v>
      </c>
      <c r="C3573" s="18" t="s">
        <v>115</v>
      </c>
      <c r="D3573" s="19">
        <v>13</v>
      </c>
      <c r="E3573" s="19">
        <v>33</v>
      </c>
      <c r="F3573" s="19">
        <v>17</v>
      </c>
      <c r="G3573" s="19">
        <v>2</v>
      </c>
      <c r="H3573" s="19">
        <v>3</v>
      </c>
      <c r="I3573" s="19">
        <v>3</v>
      </c>
      <c r="J3573" s="19">
        <v>2</v>
      </c>
      <c r="K3573" s="20">
        <f>ROUND(1+(SUMPRODUCT(INDEX(CachTinhDiem!$B$8:$E$11,MATCH($B3573,CachTinhDiem!$A$8:$A$11,0),0),$G3573:$J3573)-1)*9/4,1)</f>
        <v>4.5999999999999996</v>
      </c>
      <c r="L3573" s="20">
        <f>ROUND(1+(INDEX(CachTinhDiem!$B$15:$E$20,MATCH($C3573,CachTinhDiem!$A$15:$A$20,0),MATCH($B3573,CachTinhDiem!$B$14:$E$14,0))-1)*9/4,1)</f>
        <v>10</v>
      </c>
      <c r="M3573" s="19">
        <f t="shared" si="55"/>
        <v>0</v>
      </c>
      <c r="N3573" s="23">
        <f>MAX(0,1-M3573*CachTinhDiem!$B$25)</f>
        <v>1</v>
      </c>
      <c r="O3573" s="20">
        <f>ROUND((CachTinhDiem!$B$23*K3573+CachTinhDiem!$B$24*L3573)*N3573,1)</f>
        <v>6.2</v>
      </c>
      <c r="P3573" s="19" t="s">
        <v>3227</v>
      </c>
    </row>
    <row r="3574" spans="1:16" ht="15" customHeight="1" x14ac:dyDescent="0.35">
      <c r="A3574" s="18" t="s">
        <v>1100</v>
      </c>
      <c r="B3574" s="18" t="s">
        <v>3229</v>
      </c>
      <c r="C3574" s="18" t="s">
        <v>90</v>
      </c>
      <c r="D3574" s="19">
        <v>5</v>
      </c>
      <c r="E3574" s="19">
        <v>19</v>
      </c>
      <c r="F3574" s="19">
        <v>25</v>
      </c>
      <c r="G3574" s="19">
        <v>4</v>
      </c>
      <c r="H3574" s="19">
        <v>1</v>
      </c>
      <c r="I3574" s="19">
        <v>3</v>
      </c>
      <c r="J3574" s="19">
        <v>3</v>
      </c>
      <c r="K3574" s="20">
        <f>ROUND(1+(SUMPRODUCT(INDEX(CachTinhDiem!$B$8:$E$11,MATCH($B3574,CachTinhDiem!$A$8:$A$11,0),0),$G3574:$J3574)-1)*9/4,1)</f>
        <v>4.4000000000000004</v>
      </c>
      <c r="L3574" s="20">
        <f>ROUND(1+(INDEX(CachTinhDiem!$B$15:$E$20,MATCH($C3574,CachTinhDiem!$A$15:$A$20,0),MATCH($B3574,CachTinhDiem!$B$14:$E$14,0))-1)*9/4,1)</f>
        <v>7.8</v>
      </c>
      <c r="M3574" s="19">
        <f t="shared" si="55"/>
        <v>6</v>
      </c>
      <c r="N3574" s="23">
        <f>MAX(0,1-M3574*CachTinhDiem!$B$25)</f>
        <v>0.39999999999999991</v>
      </c>
      <c r="O3574" s="20">
        <f>ROUND((CachTinhDiem!$B$23*K3574+CachTinhDiem!$B$24*L3574)*N3574,1)</f>
        <v>2.2000000000000002</v>
      </c>
      <c r="P3574" s="19" t="s">
        <v>3227</v>
      </c>
    </row>
    <row r="3575" spans="1:16" ht="15" customHeight="1" x14ac:dyDescent="0.35">
      <c r="A3575" s="18" t="s">
        <v>2486</v>
      </c>
      <c r="B3575" s="18" t="s">
        <v>3229</v>
      </c>
      <c r="C3575" s="18" t="s">
        <v>115</v>
      </c>
      <c r="D3575" s="19">
        <v>19</v>
      </c>
      <c r="E3575" s="19">
        <v>37</v>
      </c>
      <c r="F3575" s="19">
        <v>14</v>
      </c>
      <c r="G3575" s="19">
        <v>2</v>
      </c>
      <c r="H3575" s="19">
        <v>5</v>
      </c>
      <c r="I3575" s="19">
        <v>3</v>
      </c>
      <c r="J3575" s="19">
        <v>4</v>
      </c>
      <c r="K3575" s="20">
        <f>ROUND(1+(SUMPRODUCT(INDEX(CachTinhDiem!$B$8:$E$11,MATCH($B3575,CachTinhDiem!$A$8:$A$11,0),0),$G3575:$J3575)-1)*9/4,1)</f>
        <v>7.3</v>
      </c>
      <c r="L3575" s="20">
        <f>ROUND(1+(INDEX(CachTinhDiem!$B$15:$E$20,MATCH($C3575,CachTinhDiem!$A$15:$A$20,0),MATCH($B3575,CachTinhDiem!$B$14:$E$14,0))-1)*9/4,1)</f>
        <v>10</v>
      </c>
      <c r="M3575" s="19">
        <f t="shared" si="55"/>
        <v>5</v>
      </c>
      <c r="N3575" s="23">
        <f>MAX(0,1-M3575*CachTinhDiem!$B$25)</f>
        <v>0.5</v>
      </c>
      <c r="O3575" s="20">
        <f>ROUND((CachTinhDiem!$B$23*K3575+CachTinhDiem!$B$24*L3575)*N3575,1)</f>
        <v>4.0999999999999996</v>
      </c>
      <c r="P3575" s="19" t="s">
        <v>3227</v>
      </c>
    </row>
    <row r="3576" spans="1:16" ht="15" customHeight="1" x14ac:dyDescent="0.35">
      <c r="A3576" s="18" t="s">
        <v>2269</v>
      </c>
      <c r="B3576" s="18" t="s">
        <v>3226</v>
      </c>
      <c r="C3576" s="18" t="s">
        <v>150</v>
      </c>
      <c r="D3576" s="19">
        <v>20</v>
      </c>
      <c r="E3576" s="19">
        <v>35</v>
      </c>
      <c r="F3576" s="19">
        <v>17</v>
      </c>
      <c r="G3576" s="19">
        <v>2</v>
      </c>
      <c r="H3576" s="19">
        <v>4</v>
      </c>
      <c r="I3576" s="19">
        <v>3</v>
      </c>
      <c r="J3576" s="19">
        <v>4</v>
      </c>
      <c r="K3576" s="20">
        <f>ROUND(1+(SUMPRODUCT(INDEX(CachTinhDiem!$B$8:$E$11,MATCH($B3576,CachTinhDiem!$A$8:$A$11,0),0),$G3576:$J3576)-1)*9/4,1)</f>
        <v>6.6</v>
      </c>
      <c r="L3576" s="20">
        <f>ROUND(1+(INDEX(CachTinhDiem!$B$15:$E$20,MATCH($C3576,CachTinhDiem!$A$15:$A$20,0),MATCH($B3576,CachTinhDiem!$B$14:$E$14,0))-1)*9/4,1)</f>
        <v>10</v>
      </c>
      <c r="M3576" s="19">
        <f t="shared" si="55"/>
        <v>3</v>
      </c>
      <c r="N3576" s="23">
        <f>MAX(0,1-M3576*CachTinhDiem!$B$25)</f>
        <v>0.7</v>
      </c>
      <c r="O3576" s="20">
        <f>ROUND((CachTinhDiem!$B$23*K3576+CachTinhDiem!$B$24*L3576)*N3576,1)</f>
        <v>5.3</v>
      </c>
      <c r="P3576" s="19" t="s">
        <v>3227</v>
      </c>
    </row>
    <row r="3577" spans="1:16" ht="15" customHeight="1" x14ac:dyDescent="0.35">
      <c r="A3577" s="18" t="s">
        <v>2020</v>
      </c>
      <c r="B3577" s="18" t="s">
        <v>3228</v>
      </c>
      <c r="C3577" s="18" t="s">
        <v>103</v>
      </c>
      <c r="D3577" s="19">
        <v>15</v>
      </c>
      <c r="E3577" s="19">
        <v>35</v>
      </c>
      <c r="F3577" s="19">
        <v>21</v>
      </c>
      <c r="G3577" s="19">
        <v>2</v>
      </c>
      <c r="H3577" s="19">
        <v>4</v>
      </c>
      <c r="I3577" s="19">
        <v>3</v>
      </c>
      <c r="J3577" s="19">
        <v>4</v>
      </c>
      <c r="K3577" s="20">
        <f>ROUND(1+(SUMPRODUCT(INDEX(CachTinhDiem!$B$8:$E$11,MATCH($B3577,CachTinhDiem!$A$8:$A$11,0),0),$G3577:$J3577)-1)*9/4,1)</f>
        <v>7.3</v>
      </c>
      <c r="L3577" s="20">
        <f>ROUND(1+(INDEX(CachTinhDiem!$B$15:$E$20,MATCH($C3577,CachTinhDiem!$A$15:$A$20,0),MATCH($B3577,CachTinhDiem!$B$14:$E$14,0))-1)*9/4,1)</f>
        <v>10</v>
      </c>
      <c r="M3577" s="19">
        <f t="shared" si="55"/>
        <v>0</v>
      </c>
      <c r="N3577" s="23">
        <f>MAX(0,1-M3577*CachTinhDiem!$B$25)</f>
        <v>1</v>
      </c>
      <c r="O3577" s="20">
        <f>ROUND((CachTinhDiem!$B$23*K3577+CachTinhDiem!$B$24*L3577)*N3577,1)</f>
        <v>8.1</v>
      </c>
      <c r="P3577" s="19" t="s">
        <v>3227</v>
      </c>
    </row>
    <row r="3578" spans="1:16" ht="15" customHeight="1" x14ac:dyDescent="0.35">
      <c r="A3578" s="18" t="s">
        <v>1339</v>
      </c>
      <c r="B3578" s="18" t="s">
        <v>3229</v>
      </c>
      <c r="C3578" s="18" t="s">
        <v>150</v>
      </c>
      <c r="D3578" s="19">
        <v>5</v>
      </c>
      <c r="E3578" s="19">
        <v>16</v>
      </c>
      <c r="F3578" s="19">
        <v>23</v>
      </c>
      <c r="G3578" s="19">
        <v>4</v>
      </c>
      <c r="H3578" s="19">
        <v>1</v>
      </c>
      <c r="I3578" s="19">
        <v>2</v>
      </c>
      <c r="J3578" s="19">
        <v>3</v>
      </c>
      <c r="K3578" s="20">
        <f>ROUND(1+(SUMPRODUCT(INDEX(CachTinhDiem!$B$8:$E$11,MATCH($B3578,CachTinhDiem!$A$8:$A$11,0),0),$G3578:$J3578)-1)*9/4,1)</f>
        <v>3.7</v>
      </c>
      <c r="L3578" s="20">
        <f>ROUND(1+(INDEX(CachTinhDiem!$B$15:$E$20,MATCH($C3578,CachTinhDiem!$A$15:$A$20,0),MATCH($B3578,CachTinhDiem!$B$14:$E$14,0))-1)*9/4,1)</f>
        <v>7.8</v>
      </c>
      <c r="M3578" s="19">
        <f t="shared" si="55"/>
        <v>7</v>
      </c>
      <c r="N3578" s="23">
        <f>MAX(0,1-M3578*CachTinhDiem!$B$25)</f>
        <v>0.29999999999999993</v>
      </c>
      <c r="O3578" s="20">
        <f>ROUND((CachTinhDiem!$B$23*K3578+CachTinhDiem!$B$24*L3578)*N3578,1)</f>
        <v>1.5</v>
      </c>
      <c r="P3578" s="19" t="s">
        <v>3225</v>
      </c>
    </row>
    <row r="3579" spans="1:16" ht="15" customHeight="1" x14ac:dyDescent="0.35">
      <c r="A3579" s="18" t="s">
        <v>778</v>
      </c>
      <c r="B3579" s="18" t="s">
        <v>3224</v>
      </c>
      <c r="C3579" s="18" t="s">
        <v>103</v>
      </c>
      <c r="D3579" s="19">
        <v>24</v>
      </c>
      <c r="E3579" s="19">
        <v>40</v>
      </c>
      <c r="F3579" s="19">
        <v>39</v>
      </c>
      <c r="G3579" s="19">
        <v>2</v>
      </c>
      <c r="H3579" s="19">
        <v>5</v>
      </c>
      <c r="I3579" s="19">
        <v>1</v>
      </c>
      <c r="J3579" s="19">
        <v>5</v>
      </c>
      <c r="K3579" s="20">
        <f>ROUND(1+(SUMPRODUCT(INDEX(CachTinhDiem!$B$8:$E$11,MATCH($B3579,CachTinhDiem!$A$8:$A$11,0),0),$G3579:$J3579)-1)*9/4,1)</f>
        <v>4.2</v>
      </c>
      <c r="L3579" s="20">
        <f>ROUND(1+(INDEX(CachTinhDiem!$B$15:$E$20,MATCH($C3579,CachTinhDiem!$A$15:$A$20,0),MATCH($B3579,CachTinhDiem!$B$14:$E$14,0))-1)*9/4,1)</f>
        <v>3.3</v>
      </c>
      <c r="M3579" s="19">
        <f t="shared" si="55"/>
        <v>0</v>
      </c>
      <c r="N3579" s="23">
        <f>MAX(0,1-M3579*CachTinhDiem!$B$25)</f>
        <v>1</v>
      </c>
      <c r="O3579" s="20">
        <f>ROUND((CachTinhDiem!$B$23*K3579+CachTinhDiem!$B$24*L3579)*N3579,1)</f>
        <v>3.9</v>
      </c>
      <c r="P3579" s="19" t="s">
        <v>3225</v>
      </c>
    </row>
    <row r="3580" spans="1:16" ht="15" customHeight="1" x14ac:dyDescent="0.35">
      <c r="A3580" s="18" t="s">
        <v>2833</v>
      </c>
      <c r="B3580" s="18" t="s">
        <v>3226</v>
      </c>
      <c r="C3580" s="18" t="s">
        <v>115</v>
      </c>
      <c r="D3580" s="19">
        <v>18</v>
      </c>
      <c r="E3580" s="19">
        <v>38</v>
      </c>
      <c r="F3580" s="19">
        <v>24</v>
      </c>
      <c r="G3580" s="19">
        <v>2</v>
      </c>
      <c r="H3580" s="19">
        <v>4</v>
      </c>
      <c r="I3580" s="19">
        <v>4</v>
      </c>
      <c r="J3580" s="19">
        <v>3</v>
      </c>
      <c r="K3580" s="20">
        <f>ROUND(1+(SUMPRODUCT(INDEX(CachTinhDiem!$B$8:$E$11,MATCH($B3580,CachTinhDiem!$A$8:$A$11,0),0),$G3580:$J3580)-1)*9/4,1)</f>
        <v>7.3</v>
      </c>
      <c r="L3580" s="20">
        <f>ROUND(1+(INDEX(CachTinhDiem!$B$15:$E$20,MATCH($C3580,CachTinhDiem!$A$15:$A$20,0),MATCH($B3580,CachTinhDiem!$B$14:$E$14,0))-1)*9/4,1)</f>
        <v>10</v>
      </c>
      <c r="M3580" s="19">
        <f t="shared" si="55"/>
        <v>0</v>
      </c>
      <c r="N3580" s="23">
        <f>MAX(0,1-M3580*CachTinhDiem!$B$25)</f>
        <v>1</v>
      </c>
      <c r="O3580" s="20">
        <f>ROUND((CachTinhDiem!$B$23*K3580+CachTinhDiem!$B$24*L3580)*N3580,1)</f>
        <v>8.1</v>
      </c>
      <c r="P3580" s="19" t="s">
        <v>3225</v>
      </c>
    </row>
    <row r="3581" spans="1:16" ht="15" customHeight="1" x14ac:dyDescent="0.35">
      <c r="A3581" s="18" t="s">
        <v>361</v>
      </c>
      <c r="B3581" s="18" t="s">
        <v>3224</v>
      </c>
      <c r="C3581" s="18" t="s">
        <v>90</v>
      </c>
      <c r="D3581" s="19">
        <v>9</v>
      </c>
      <c r="E3581" s="19">
        <v>23</v>
      </c>
      <c r="F3581" s="19">
        <v>6</v>
      </c>
      <c r="G3581" s="19">
        <v>3</v>
      </c>
      <c r="H3581" s="19">
        <v>3</v>
      </c>
      <c r="I3581" s="19">
        <v>3</v>
      </c>
      <c r="J3581" s="19">
        <v>3</v>
      </c>
      <c r="K3581" s="20">
        <f>ROUND(1+(SUMPRODUCT(INDEX(CachTinhDiem!$B$8:$E$11,MATCH($B3581,CachTinhDiem!$A$8:$A$11,0),0),$G3581:$J3581)-1)*9/4,1)</f>
        <v>5.5</v>
      </c>
      <c r="L3581" s="20">
        <f>ROUND(1+(INDEX(CachTinhDiem!$B$15:$E$20,MATCH($C3581,CachTinhDiem!$A$15:$A$20,0),MATCH($B3581,CachTinhDiem!$B$14:$E$14,0))-1)*9/4,1)</f>
        <v>5.5</v>
      </c>
      <c r="M3581" s="19">
        <f t="shared" si="55"/>
        <v>3</v>
      </c>
      <c r="N3581" s="23">
        <f>MAX(0,1-M3581*CachTinhDiem!$B$25)</f>
        <v>0.7</v>
      </c>
      <c r="O3581" s="20">
        <f>ROUND((CachTinhDiem!$B$23*K3581+CachTinhDiem!$B$24*L3581)*N3581,1)</f>
        <v>3.9</v>
      </c>
      <c r="P3581" s="19" t="s">
        <v>3225</v>
      </c>
    </row>
    <row r="3582" spans="1:16" ht="15" customHeight="1" x14ac:dyDescent="0.35">
      <c r="A3582" s="18" t="s">
        <v>555</v>
      </c>
      <c r="B3582" s="18" t="s">
        <v>3224</v>
      </c>
      <c r="C3582" s="18" t="s">
        <v>110</v>
      </c>
      <c r="D3582" s="19">
        <v>15</v>
      </c>
      <c r="E3582" s="19">
        <v>31</v>
      </c>
      <c r="F3582" s="19">
        <v>6</v>
      </c>
      <c r="G3582" s="19">
        <v>2</v>
      </c>
      <c r="H3582" s="19">
        <v>4</v>
      </c>
      <c r="I3582" s="19">
        <v>4</v>
      </c>
      <c r="J3582" s="19">
        <v>3</v>
      </c>
      <c r="K3582" s="20">
        <f>ROUND(1+(SUMPRODUCT(INDEX(CachTinhDiem!$B$8:$E$11,MATCH($B3582,CachTinhDiem!$A$8:$A$11,0),0),$G3582:$J3582)-1)*9/4,1)</f>
        <v>6.6</v>
      </c>
      <c r="L3582" s="20">
        <f>ROUND(1+(INDEX(CachTinhDiem!$B$15:$E$20,MATCH($C3582,CachTinhDiem!$A$15:$A$20,0),MATCH($B3582,CachTinhDiem!$B$14:$E$14,0))-1)*9/4,1)</f>
        <v>5.5</v>
      </c>
      <c r="M3582" s="19">
        <f t="shared" si="55"/>
        <v>9</v>
      </c>
      <c r="N3582" s="23">
        <f>MAX(0,1-M3582*CachTinhDiem!$B$25)</f>
        <v>9.9999999999999978E-2</v>
      </c>
      <c r="O3582" s="20">
        <f>ROUND((CachTinhDiem!$B$23*K3582+CachTinhDiem!$B$24*L3582)*N3582,1)</f>
        <v>0.6</v>
      </c>
      <c r="P3582" s="19" t="s">
        <v>3227</v>
      </c>
    </row>
    <row r="3583" spans="1:16" ht="15" customHeight="1" x14ac:dyDescent="0.35">
      <c r="A3583" s="18" t="s">
        <v>1457</v>
      </c>
      <c r="B3583" s="18" t="s">
        <v>3224</v>
      </c>
      <c r="C3583" s="18" t="s">
        <v>103</v>
      </c>
      <c r="D3583" s="19">
        <v>6</v>
      </c>
      <c r="E3583" s="19">
        <v>22</v>
      </c>
      <c r="F3583" s="19">
        <v>7</v>
      </c>
      <c r="G3583" s="19">
        <v>3</v>
      </c>
      <c r="H3583" s="19">
        <v>3</v>
      </c>
      <c r="I3583" s="19">
        <v>2</v>
      </c>
      <c r="J3583" s="19">
        <v>5</v>
      </c>
      <c r="K3583" s="20">
        <f>ROUND(1+(SUMPRODUCT(INDEX(CachTinhDiem!$B$8:$E$11,MATCH($B3583,CachTinhDiem!$A$8:$A$11,0),0),$G3583:$J3583)-1)*9/4,1)</f>
        <v>4.8</v>
      </c>
      <c r="L3583" s="20">
        <f>ROUND(1+(INDEX(CachTinhDiem!$B$15:$E$20,MATCH($C3583,CachTinhDiem!$A$15:$A$20,0),MATCH($B3583,CachTinhDiem!$B$14:$E$14,0))-1)*9/4,1)</f>
        <v>3.3</v>
      </c>
      <c r="M3583" s="19">
        <f t="shared" si="55"/>
        <v>0</v>
      </c>
      <c r="N3583" s="23">
        <f>MAX(0,1-M3583*CachTinhDiem!$B$25)</f>
        <v>1</v>
      </c>
      <c r="O3583" s="20">
        <f>ROUND((CachTinhDiem!$B$23*K3583+CachTinhDiem!$B$24*L3583)*N3583,1)</f>
        <v>4.4000000000000004</v>
      </c>
      <c r="P3583" s="19" t="s">
        <v>3225</v>
      </c>
    </row>
    <row r="3584" spans="1:16" ht="15" customHeight="1" x14ac:dyDescent="0.35">
      <c r="A3584" s="18" t="s">
        <v>293</v>
      </c>
      <c r="B3584" s="18" t="s">
        <v>3229</v>
      </c>
      <c r="C3584" s="18" t="s">
        <v>110</v>
      </c>
      <c r="D3584" s="19">
        <v>21</v>
      </c>
      <c r="E3584" s="19">
        <v>38</v>
      </c>
      <c r="F3584" s="19">
        <v>36</v>
      </c>
      <c r="G3584" s="19">
        <v>2</v>
      </c>
      <c r="H3584" s="19">
        <v>5</v>
      </c>
      <c r="I3584" s="19">
        <v>3</v>
      </c>
      <c r="J3584" s="19">
        <v>2</v>
      </c>
      <c r="K3584" s="20">
        <f>ROUND(1+(SUMPRODUCT(INDEX(CachTinhDiem!$B$8:$E$11,MATCH($B3584,CachTinhDiem!$A$8:$A$11,0),0),$G3584:$J3584)-1)*9/4,1)</f>
        <v>6</v>
      </c>
      <c r="L3584" s="20">
        <f>ROUND(1+(INDEX(CachTinhDiem!$B$15:$E$20,MATCH($C3584,CachTinhDiem!$A$15:$A$20,0),MATCH($B3584,CachTinhDiem!$B$14:$E$14,0))-1)*9/4,1)</f>
        <v>7.8</v>
      </c>
      <c r="M3584" s="19">
        <f t="shared" si="55"/>
        <v>0</v>
      </c>
      <c r="N3584" s="23">
        <f>MAX(0,1-M3584*CachTinhDiem!$B$25)</f>
        <v>1</v>
      </c>
      <c r="O3584" s="20">
        <f>ROUND((CachTinhDiem!$B$23*K3584+CachTinhDiem!$B$24*L3584)*N3584,1)</f>
        <v>6.5</v>
      </c>
      <c r="P3584" s="19" t="s">
        <v>3227</v>
      </c>
    </row>
    <row r="3585" spans="1:16" ht="15" customHeight="1" x14ac:dyDescent="0.35">
      <c r="A3585" s="18" t="s">
        <v>1280</v>
      </c>
      <c r="B3585" s="18" t="s">
        <v>3229</v>
      </c>
      <c r="C3585" s="18" t="s">
        <v>90</v>
      </c>
      <c r="D3585" s="19">
        <v>8</v>
      </c>
      <c r="E3585" s="19">
        <v>22</v>
      </c>
      <c r="F3585" s="19">
        <v>8</v>
      </c>
      <c r="G3585" s="19">
        <v>4</v>
      </c>
      <c r="H3585" s="19">
        <v>1</v>
      </c>
      <c r="I3585" s="19">
        <v>3</v>
      </c>
      <c r="J3585" s="19">
        <v>3</v>
      </c>
      <c r="K3585" s="20">
        <f>ROUND(1+(SUMPRODUCT(INDEX(CachTinhDiem!$B$8:$E$11,MATCH($B3585,CachTinhDiem!$A$8:$A$11,0),0),$G3585:$J3585)-1)*9/4,1)</f>
        <v>4.4000000000000004</v>
      </c>
      <c r="L3585" s="20">
        <f>ROUND(1+(INDEX(CachTinhDiem!$B$15:$E$20,MATCH($C3585,CachTinhDiem!$A$15:$A$20,0),MATCH($B3585,CachTinhDiem!$B$14:$E$14,0))-1)*9/4,1)</f>
        <v>7.8</v>
      </c>
      <c r="M3585" s="19">
        <f t="shared" si="55"/>
        <v>0</v>
      </c>
      <c r="N3585" s="23">
        <f>MAX(0,1-M3585*CachTinhDiem!$B$25)</f>
        <v>1</v>
      </c>
      <c r="O3585" s="20">
        <f>ROUND((CachTinhDiem!$B$23*K3585+CachTinhDiem!$B$24*L3585)*N3585,1)</f>
        <v>5.4</v>
      </c>
      <c r="P3585" s="19" t="s">
        <v>3227</v>
      </c>
    </row>
    <row r="3586" spans="1:16" ht="15" customHeight="1" x14ac:dyDescent="0.35">
      <c r="A3586" s="18" t="s">
        <v>1070</v>
      </c>
      <c r="B3586" s="18" t="s">
        <v>3224</v>
      </c>
      <c r="C3586" s="18" t="s">
        <v>115</v>
      </c>
      <c r="D3586" s="19">
        <v>5</v>
      </c>
      <c r="E3586" s="19">
        <v>10</v>
      </c>
      <c r="F3586" s="19">
        <v>7</v>
      </c>
      <c r="G3586" s="19">
        <v>5</v>
      </c>
      <c r="H3586" s="19">
        <v>1</v>
      </c>
      <c r="I3586" s="19">
        <v>2</v>
      </c>
      <c r="J3586" s="19">
        <v>2</v>
      </c>
      <c r="K3586" s="20">
        <f>ROUND(1+(SUMPRODUCT(INDEX(CachTinhDiem!$B$8:$E$11,MATCH($B3586,CachTinhDiem!$A$8:$A$11,0),0),$G3586:$J3586)-1)*9/4,1)</f>
        <v>4.2</v>
      </c>
      <c r="L3586" s="20">
        <f>ROUND(1+(INDEX(CachTinhDiem!$B$15:$E$20,MATCH($C3586,CachTinhDiem!$A$15:$A$20,0),MATCH($B3586,CachTinhDiem!$B$14:$E$14,0))-1)*9/4,1)</f>
        <v>7.8</v>
      </c>
      <c r="M3586" s="19">
        <f t="shared" ref="M3586:M3649" si="56">MAX(0,$D3586-$F3586,$F3586-$E3586)</f>
        <v>0</v>
      </c>
      <c r="N3586" s="23">
        <f>MAX(0,1-M3586*CachTinhDiem!$B$25)</f>
        <v>1</v>
      </c>
      <c r="O3586" s="20">
        <f>ROUND((CachTinhDiem!$B$23*K3586+CachTinhDiem!$B$24*L3586)*N3586,1)</f>
        <v>5.3</v>
      </c>
      <c r="P3586" s="19" t="s">
        <v>3225</v>
      </c>
    </row>
    <row r="3587" spans="1:16" ht="15" customHeight="1" x14ac:dyDescent="0.35">
      <c r="A3587" s="18" t="s">
        <v>2217</v>
      </c>
      <c r="B3587" s="18" t="s">
        <v>3226</v>
      </c>
      <c r="C3587" s="18" t="s">
        <v>103</v>
      </c>
      <c r="D3587" s="19">
        <v>8</v>
      </c>
      <c r="E3587" s="19">
        <v>28</v>
      </c>
      <c r="F3587" s="19">
        <v>10</v>
      </c>
      <c r="G3587" s="19">
        <v>4</v>
      </c>
      <c r="H3587" s="19">
        <v>2</v>
      </c>
      <c r="I3587" s="19">
        <v>2</v>
      </c>
      <c r="J3587" s="19">
        <v>5</v>
      </c>
      <c r="K3587" s="20">
        <f>ROUND(1+(SUMPRODUCT(INDEX(CachTinhDiem!$B$8:$E$11,MATCH($B3587,CachTinhDiem!$A$8:$A$11,0),0),$G3587:$J3587)-1)*9/4,1)</f>
        <v>4.5999999999999996</v>
      </c>
      <c r="L3587" s="20">
        <f>ROUND(1+(INDEX(CachTinhDiem!$B$15:$E$20,MATCH($C3587,CachTinhDiem!$A$15:$A$20,0),MATCH($B3587,CachTinhDiem!$B$14:$E$14,0))-1)*9/4,1)</f>
        <v>3.3</v>
      </c>
      <c r="M3587" s="19">
        <f t="shared" si="56"/>
        <v>0</v>
      </c>
      <c r="N3587" s="23">
        <f>MAX(0,1-M3587*CachTinhDiem!$B$25)</f>
        <v>1</v>
      </c>
      <c r="O3587" s="20">
        <f>ROUND((CachTinhDiem!$B$23*K3587+CachTinhDiem!$B$24*L3587)*N3587,1)</f>
        <v>4.2</v>
      </c>
      <c r="P3587" s="19" t="s">
        <v>3227</v>
      </c>
    </row>
    <row r="3588" spans="1:16" ht="15" customHeight="1" x14ac:dyDescent="0.35">
      <c r="A3588" s="18" t="s">
        <v>2736</v>
      </c>
      <c r="B3588" s="18" t="s">
        <v>3228</v>
      </c>
      <c r="C3588" s="18" t="s">
        <v>103</v>
      </c>
      <c r="D3588" s="19">
        <v>5</v>
      </c>
      <c r="E3588" s="19">
        <v>34</v>
      </c>
      <c r="F3588" s="19">
        <v>29</v>
      </c>
      <c r="G3588" s="19">
        <v>4</v>
      </c>
      <c r="H3588" s="19">
        <v>1</v>
      </c>
      <c r="I3588" s="19">
        <v>2</v>
      </c>
      <c r="J3588" s="19">
        <v>5</v>
      </c>
      <c r="K3588" s="20">
        <f>ROUND(1+(SUMPRODUCT(INDEX(CachTinhDiem!$B$8:$E$11,MATCH($B3588,CachTinhDiem!$A$8:$A$11,0),0),$G3588:$J3588)-1)*9/4,1)</f>
        <v>6.9</v>
      </c>
      <c r="L3588" s="20">
        <f>ROUND(1+(INDEX(CachTinhDiem!$B$15:$E$20,MATCH($C3588,CachTinhDiem!$A$15:$A$20,0),MATCH($B3588,CachTinhDiem!$B$14:$E$14,0))-1)*9/4,1)</f>
        <v>10</v>
      </c>
      <c r="M3588" s="19">
        <f t="shared" si="56"/>
        <v>0</v>
      </c>
      <c r="N3588" s="23">
        <f>MAX(0,1-M3588*CachTinhDiem!$B$25)</f>
        <v>1</v>
      </c>
      <c r="O3588" s="20">
        <f>ROUND((CachTinhDiem!$B$23*K3588+CachTinhDiem!$B$24*L3588)*N3588,1)</f>
        <v>7.8</v>
      </c>
      <c r="P3588" s="19" t="s">
        <v>3227</v>
      </c>
    </row>
    <row r="3589" spans="1:16" ht="15" customHeight="1" x14ac:dyDescent="0.35">
      <c r="A3589" s="18" t="s">
        <v>1796</v>
      </c>
      <c r="B3589" s="18" t="s">
        <v>3226</v>
      </c>
      <c r="C3589" s="18" t="s">
        <v>150</v>
      </c>
      <c r="D3589" s="19">
        <v>5</v>
      </c>
      <c r="E3589" s="19">
        <v>18</v>
      </c>
      <c r="F3589" s="19">
        <v>39</v>
      </c>
      <c r="G3589" s="19">
        <v>4</v>
      </c>
      <c r="H3589" s="19">
        <v>1</v>
      </c>
      <c r="I3589" s="19">
        <v>3</v>
      </c>
      <c r="J3589" s="19">
        <v>3</v>
      </c>
      <c r="K3589" s="20">
        <f>ROUND(1+(SUMPRODUCT(INDEX(CachTinhDiem!$B$8:$E$11,MATCH($B3589,CachTinhDiem!$A$8:$A$11,0),0),$G3589:$J3589)-1)*9/4,1)</f>
        <v>4.2</v>
      </c>
      <c r="L3589" s="20">
        <f>ROUND(1+(INDEX(CachTinhDiem!$B$15:$E$20,MATCH($C3589,CachTinhDiem!$A$15:$A$20,0),MATCH($B3589,CachTinhDiem!$B$14:$E$14,0))-1)*9/4,1)</f>
        <v>10</v>
      </c>
      <c r="M3589" s="19">
        <f t="shared" si="56"/>
        <v>21</v>
      </c>
      <c r="N3589" s="23">
        <f>MAX(0,1-M3589*CachTinhDiem!$B$25)</f>
        <v>0</v>
      </c>
      <c r="O3589" s="20">
        <f>ROUND((CachTinhDiem!$B$23*K3589+CachTinhDiem!$B$24*L3589)*N3589,1)</f>
        <v>0</v>
      </c>
      <c r="P3589" s="19" t="s">
        <v>3227</v>
      </c>
    </row>
    <row r="3590" spans="1:16" ht="15" customHeight="1" x14ac:dyDescent="0.35">
      <c r="A3590" s="18" t="s">
        <v>291</v>
      </c>
      <c r="B3590" s="18" t="s">
        <v>3228</v>
      </c>
      <c r="C3590" s="18" t="s">
        <v>90</v>
      </c>
      <c r="D3590" s="19">
        <v>6</v>
      </c>
      <c r="E3590" s="19">
        <v>20</v>
      </c>
      <c r="F3590" s="19">
        <v>25</v>
      </c>
      <c r="G3590" s="19">
        <v>4</v>
      </c>
      <c r="H3590" s="19">
        <v>2</v>
      </c>
      <c r="I3590" s="19">
        <v>3</v>
      </c>
      <c r="J3590" s="19">
        <v>2</v>
      </c>
      <c r="K3590" s="20">
        <f>ROUND(1+(SUMPRODUCT(INDEX(CachTinhDiem!$B$8:$E$11,MATCH($B3590,CachTinhDiem!$A$8:$A$11,0),0),$G3590:$J3590)-1)*9/4,1)</f>
        <v>3.7</v>
      </c>
      <c r="L3590" s="20">
        <f>ROUND(1+(INDEX(CachTinhDiem!$B$15:$E$20,MATCH($C3590,CachTinhDiem!$A$15:$A$20,0),MATCH($B3590,CachTinhDiem!$B$14:$E$14,0))-1)*9/4,1)</f>
        <v>3.3</v>
      </c>
      <c r="M3590" s="19">
        <f t="shared" si="56"/>
        <v>5</v>
      </c>
      <c r="N3590" s="23">
        <f>MAX(0,1-M3590*CachTinhDiem!$B$25)</f>
        <v>0.5</v>
      </c>
      <c r="O3590" s="20">
        <f>ROUND((CachTinhDiem!$B$23*K3590+CachTinhDiem!$B$24*L3590)*N3590,1)</f>
        <v>1.8</v>
      </c>
      <c r="P3590" s="19" t="s">
        <v>3227</v>
      </c>
    </row>
    <row r="3591" spans="1:16" ht="15" customHeight="1" x14ac:dyDescent="0.35">
      <c r="A3591" s="18" t="s">
        <v>766</v>
      </c>
      <c r="B3591" s="18" t="s">
        <v>3226</v>
      </c>
      <c r="C3591" s="18" t="s">
        <v>150</v>
      </c>
      <c r="D3591" s="19">
        <v>7</v>
      </c>
      <c r="E3591" s="19">
        <v>19</v>
      </c>
      <c r="F3591" s="19">
        <v>16</v>
      </c>
      <c r="G3591" s="19">
        <v>4</v>
      </c>
      <c r="H3591" s="19">
        <v>2</v>
      </c>
      <c r="I3591" s="19">
        <v>3</v>
      </c>
      <c r="J3591" s="19">
        <v>3</v>
      </c>
      <c r="K3591" s="20">
        <f>ROUND(1+(SUMPRODUCT(INDEX(CachTinhDiem!$B$8:$E$11,MATCH($B3591,CachTinhDiem!$A$8:$A$11,0),0),$G3591:$J3591)-1)*9/4,1)</f>
        <v>4.8</v>
      </c>
      <c r="L3591" s="20">
        <f>ROUND(1+(INDEX(CachTinhDiem!$B$15:$E$20,MATCH($C3591,CachTinhDiem!$A$15:$A$20,0),MATCH($B3591,CachTinhDiem!$B$14:$E$14,0))-1)*9/4,1)</f>
        <v>10</v>
      </c>
      <c r="M3591" s="19">
        <f t="shared" si="56"/>
        <v>0</v>
      </c>
      <c r="N3591" s="23">
        <f>MAX(0,1-M3591*CachTinhDiem!$B$25)</f>
        <v>1</v>
      </c>
      <c r="O3591" s="20">
        <f>ROUND((CachTinhDiem!$B$23*K3591+CachTinhDiem!$B$24*L3591)*N3591,1)</f>
        <v>6.4</v>
      </c>
      <c r="P3591" s="19" t="s">
        <v>3227</v>
      </c>
    </row>
    <row r="3592" spans="1:16" ht="15" customHeight="1" x14ac:dyDescent="0.35">
      <c r="A3592" s="18" t="s">
        <v>2322</v>
      </c>
      <c r="B3592" s="18" t="s">
        <v>3228</v>
      </c>
      <c r="C3592" s="18" t="s">
        <v>138</v>
      </c>
      <c r="D3592" s="19">
        <v>22</v>
      </c>
      <c r="E3592" s="19">
        <v>37</v>
      </c>
      <c r="F3592" s="19">
        <v>5</v>
      </c>
      <c r="G3592" s="19">
        <v>2</v>
      </c>
      <c r="H3592" s="19">
        <v>4</v>
      </c>
      <c r="I3592" s="19">
        <v>4</v>
      </c>
      <c r="J3592" s="19">
        <v>3</v>
      </c>
      <c r="K3592" s="20">
        <f>ROUND(1+(SUMPRODUCT(INDEX(CachTinhDiem!$B$8:$E$11,MATCH($B3592,CachTinhDiem!$A$8:$A$11,0),0),$G3592:$J3592)-1)*9/4,1)</f>
        <v>6.4</v>
      </c>
      <c r="L3592" s="20">
        <f>ROUND(1+(INDEX(CachTinhDiem!$B$15:$E$20,MATCH($C3592,CachTinhDiem!$A$15:$A$20,0),MATCH($B3592,CachTinhDiem!$B$14:$E$14,0))-1)*9/4,1)</f>
        <v>1</v>
      </c>
      <c r="M3592" s="19">
        <f t="shared" si="56"/>
        <v>17</v>
      </c>
      <c r="N3592" s="23">
        <f>MAX(0,1-M3592*CachTinhDiem!$B$25)</f>
        <v>0</v>
      </c>
      <c r="O3592" s="20">
        <f>ROUND((CachTinhDiem!$B$23*K3592+CachTinhDiem!$B$24*L3592)*N3592,1)</f>
        <v>0</v>
      </c>
      <c r="P3592" s="19" t="s">
        <v>3227</v>
      </c>
    </row>
    <row r="3593" spans="1:16" ht="15" customHeight="1" x14ac:dyDescent="0.35">
      <c r="A3593" s="18" t="s">
        <v>3116</v>
      </c>
      <c r="B3593" s="18" t="s">
        <v>3224</v>
      </c>
      <c r="C3593" s="18" t="s">
        <v>110</v>
      </c>
      <c r="D3593" s="19">
        <v>24</v>
      </c>
      <c r="E3593" s="19">
        <v>40</v>
      </c>
      <c r="F3593" s="19">
        <v>9</v>
      </c>
      <c r="G3593" s="19">
        <v>1</v>
      </c>
      <c r="H3593" s="19">
        <v>3</v>
      </c>
      <c r="I3593" s="19">
        <v>4</v>
      </c>
      <c r="J3593" s="19">
        <v>3</v>
      </c>
      <c r="K3593" s="20">
        <f>ROUND(1+(SUMPRODUCT(INDEX(CachTinhDiem!$B$8:$E$11,MATCH($B3593,CachTinhDiem!$A$8:$A$11,0),0),$G3593:$J3593)-1)*9/4,1)</f>
        <v>5.7</v>
      </c>
      <c r="L3593" s="20">
        <f>ROUND(1+(INDEX(CachTinhDiem!$B$15:$E$20,MATCH($C3593,CachTinhDiem!$A$15:$A$20,0),MATCH($B3593,CachTinhDiem!$B$14:$E$14,0))-1)*9/4,1)</f>
        <v>5.5</v>
      </c>
      <c r="M3593" s="19">
        <f t="shared" si="56"/>
        <v>15</v>
      </c>
      <c r="N3593" s="23">
        <f>MAX(0,1-M3593*CachTinhDiem!$B$25)</f>
        <v>0</v>
      </c>
      <c r="O3593" s="20">
        <f>ROUND((CachTinhDiem!$B$23*K3593+CachTinhDiem!$B$24*L3593)*N3593,1)</f>
        <v>0</v>
      </c>
      <c r="P3593" s="19" t="s">
        <v>3227</v>
      </c>
    </row>
    <row r="3594" spans="1:16" ht="15" customHeight="1" x14ac:dyDescent="0.35">
      <c r="A3594" s="18" t="s">
        <v>2235</v>
      </c>
      <c r="B3594" s="18" t="s">
        <v>3229</v>
      </c>
      <c r="C3594" s="18" t="s">
        <v>150</v>
      </c>
      <c r="D3594" s="19">
        <v>17</v>
      </c>
      <c r="E3594" s="19">
        <v>36</v>
      </c>
      <c r="F3594" s="19">
        <v>32</v>
      </c>
      <c r="G3594" s="19">
        <v>2</v>
      </c>
      <c r="H3594" s="19">
        <v>4</v>
      </c>
      <c r="I3594" s="19">
        <v>3</v>
      </c>
      <c r="J3594" s="19">
        <v>4</v>
      </c>
      <c r="K3594" s="20">
        <f>ROUND(1+(SUMPRODUCT(INDEX(CachTinhDiem!$B$8:$E$11,MATCH($B3594,CachTinhDiem!$A$8:$A$11,0),0),$G3594:$J3594)-1)*9/4,1)</f>
        <v>6.6</v>
      </c>
      <c r="L3594" s="20">
        <f>ROUND(1+(INDEX(CachTinhDiem!$B$15:$E$20,MATCH($C3594,CachTinhDiem!$A$15:$A$20,0),MATCH($B3594,CachTinhDiem!$B$14:$E$14,0))-1)*9/4,1)</f>
        <v>7.8</v>
      </c>
      <c r="M3594" s="19">
        <f t="shared" si="56"/>
        <v>0</v>
      </c>
      <c r="N3594" s="23">
        <f>MAX(0,1-M3594*CachTinhDiem!$B$25)</f>
        <v>1</v>
      </c>
      <c r="O3594" s="20">
        <f>ROUND((CachTinhDiem!$B$23*K3594+CachTinhDiem!$B$24*L3594)*N3594,1)</f>
        <v>7</v>
      </c>
      <c r="P3594" s="19" t="s">
        <v>3227</v>
      </c>
    </row>
    <row r="3595" spans="1:16" ht="15" customHeight="1" x14ac:dyDescent="0.35">
      <c r="A3595" s="18" t="s">
        <v>1574</v>
      </c>
      <c r="B3595" s="18" t="s">
        <v>3228</v>
      </c>
      <c r="C3595" s="18" t="s">
        <v>103</v>
      </c>
      <c r="D3595" s="19">
        <v>15</v>
      </c>
      <c r="E3595" s="19">
        <v>34</v>
      </c>
      <c r="F3595" s="19">
        <v>9</v>
      </c>
      <c r="G3595" s="19">
        <v>2</v>
      </c>
      <c r="H3595" s="19">
        <v>3</v>
      </c>
      <c r="I3595" s="19">
        <v>3</v>
      </c>
      <c r="J3595" s="19">
        <v>4</v>
      </c>
      <c r="K3595" s="20">
        <f>ROUND(1+(SUMPRODUCT(INDEX(CachTinhDiem!$B$8:$E$11,MATCH($B3595,CachTinhDiem!$A$8:$A$11,0),0),$G3595:$J3595)-1)*9/4,1)</f>
        <v>6.9</v>
      </c>
      <c r="L3595" s="20">
        <f>ROUND(1+(INDEX(CachTinhDiem!$B$15:$E$20,MATCH($C3595,CachTinhDiem!$A$15:$A$20,0),MATCH($B3595,CachTinhDiem!$B$14:$E$14,0))-1)*9/4,1)</f>
        <v>10</v>
      </c>
      <c r="M3595" s="19">
        <f t="shared" si="56"/>
        <v>6</v>
      </c>
      <c r="N3595" s="23">
        <f>MAX(0,1-M3595*CachTinhDiem!$B$25)</f>
        <v>0.39999999999999991</v>
      </c>
      <c r="O3595" s="20">
        <f>ROUND((CachTinhDiem!$B$23*K3595+CachTinhDiem!$B$24*L3595)*N3595,1)</f>
        <v>3.1</v>
      </c>
      <c r="P3595" s="19" t="s">
        <v>3227</v>
      </c>
    </row>
    <row r="3596" spans="1:16" ht="15" customHeight="1" x14ac:dyDescent="0.35">
      <c r="A3596" s="18" t="s">
        <v>1906</v>
      </c>
      <c r="B3596" s="18" t="s">
        <v>3229</v>
      </c>
      <c r="C3596" s="18" t="s">
        <v>150</v>
      </c>
      <c r="D3596" s="19">
        <v>17</v>
      </c>
      <c r="E3596" s="19">
        <v>35</v>
      </c>
      <c r="F3596" s="19">
        <v>6</v>
      </c>
      <c r="G3596" s="19">
        <v>2</v>
      </c>
      <c r="H3596" s="19">
        <v>3</v>
      </c>
      <c r="I3596" s="19">
        <v>2</v>
      </c>
      <c r="J3596" s="19">
        <v>3</v>
      </c>
      <c r="K3596" s="20">
        <f>ROUND(1+(SUMPRODUCT(INDEX(CachTinhDiem!$B$8:$E$11,MATCH($B3596,CachTinhDiem!$A$8:$A$11,0),0),$G3596:$J3596)-1)*9/4,1)</f>
        <v>4.5999999999999996</v>
      </c>
      <c r="L3596" s="20">
        <f>ROUND(1+(INDEX(CachTinhDiem!$B$15:$E$20,MATCH($C3596,CachTinhDiem!$A$15:$A$20,0),MATCH($B3596,CachTinhDiem!$B$14:$E$14,0))-1)*9/4,1)</f>
        <v>7.8</v>
      </c>
      <c r="M3596" s="19">
        <f t="shared" si="56"/>
        <v>11</v>
      </c>
      <c r="N3596" s="23">
        <f>MAX(0,1-M3596*CachTinhDiem!$B$25)</f>
        <v>0</v>
      </c>
      <c r="O3596" s="20">
        <f>ROUND((CachTinhDiem!$B$23*K3596+CachTinhDiem!$B$24*L3596)*N3596,1)</f>
        <v>0</v>
      </c>
      <c r="P3596" s="19" t="s">
        <v>3227</v>
      </c>
    </row>
    <row r="3597" spans="1:16" ht="15" customHeight="1" x14ac:dyDescent="0.35">
      <c r="A3597" s="18" t="s">
        <v>1816</v>
      </c>
      <c r="B3597" s="18" t="s">
        <v>3224</v>
      </c>
      <c r="C3597" s="18" t="s">
        <v>103</v>
      </c>
      <c r="D3597" s="19">
        <v>13</v>
      </c>
      <c r="E3597" s="19">
        <v>35</v>
      </c>
      <c r="F3597" s="19">
        <v>8</v>
      </c>
      <c r="G3597" s="19">
        <v>2</v>
      </c>
      <c r="H3597" s="19">
        <v>4</v>
      </c>
      <c r="I3597" s="19">
        <v>3</v>
      </c>
      <c r="J3597" s="19">
        <v>4</v>
      </c>
      <c r="K3597" s="20">
        <f>ROUND(1+(SUMPRODUCT(INDEX(CachTinhDiem!$B$8:$E$11,MATCH($B3597,CachTinhDiem!$A$8:$A$11,0),0),$G3597:$J3597)-1)*9/4,1)</f>
        <v>5.7</v>
      </c>
      <c r="L3597" s="20">
        <f>ROUND(1+(INDEX(CachTinhDiem!$B$15:$E$20,MATCH($C3597,CachTinhDiem!$A$15:$A$20,0),MATCH($B3597,CachTinhDiem!$B$14:$E$14,0))-1)*9/4,1)</f>
        <v>3.3</v>
      </c>
      <c r="M3597" s="19">
        <f t="shared" si="56"/>
        <v>5</v>
      </c>
      <c r="N3597" s="23">
        <f>MAX(0,1-M3597*CachTinhDiem!$B$25)</f>
        <v>0.5</v>
      </c>
      <c r="O3597" s="20">
        <f>ROUND((CachTinhDiem!$B$23*K3597+CachTinhDiem!$B$24*L3597)*N3597,1)</f>
        <v>2.5</v>
      </c>
      <c r="P3597" s="19" t="s">
        <v>3227</v>
      </c>
    </row>
    <row r="3598" spans="1:16" ht="15" customHeight="1" x14ac:dyDescent="0.35">
      <c r="A3598" s="18" t="s">
        <v>2720</v>
      </c>
      <c r="B3598" s="18" t="s">
        <v>3226</v>
      </c>
      <c r="C3598" s="18" t="s">
        <v>90</v>
      </c>
      <c r="D3598" s="19">
        <v>5</v>
      </c>
      <c r="E3598" s="19">
        <v>20</v>
      </c>
      <c r="F3598" s="19">
        <v>10</v>
      </c>
      <c r="G3598" s="19">
        <v>4</v>
      </c>
      <c r="H3598" s="19">
        <v>1</v>
      </c>
      <c r="I3598" s="19">
        <v>4</v>
      </c>
      <c r="J3598" s="19">
        <v>4</v>
      </c>
      <c r="K3598" s="20">
        <f>ROUND(1+(SUMPRODUCT(INDEX(CachTinhDiem!$B$8:$E$11,MATCH($B3598,CachTinhDiem!$A$8:$A$11,0),0),$G3598:$J3598)-1)*9/4,1)</f>
        <v>5.7</v>
      </c>
      <c r="L3598" s="20">
        <f>ROUND(1+(INDEX(CachTinhDiem!$B$15:$E$20,MATCH($C3598,CachTinhDiem!$A$15:$A$20,0),MATCH($B3598,CachTinhDiem!$B$14:$E$14,0))-1)*9/4,1)</f>
        <v>7.8</v>
      </c>
      <c r="M3598" s="19">
        <f t="shared" si="56"/>
        <v>0</v>
      </c>
      <c r="N3598" s="23">
        <f>MAX(0,1-M3598*CachTinhDiem!$B$25)</f>
        <v>1</v>
      </c>
      <c r="O3598" s="20">
        <f>ROUND((CachTinhDiem!$B$23*K3598+CachTinhDiem!$B$24*L3598)*N3598,1)</f>
        <v>6.3</v>
      </c>
      <c r="P3598" s="19" t="s">
        <v>3227</v>
      </c>
    </row>
    <row r="3599" spans="1:16" ht="15" customHeight="1" x14ac:dyDescent="0.35">
      <c r="A3599" s="18" t="s">
        <v>1075</v>
      </c>
      <c r="B3599" s="18" t="s">
        <v>3229</v>
      </c>
      <c r="C3599" s="18" t="s">
        <v>115</v>
      </c>
      <c r="D3599" s="19">
        <v>5</v>
      </c>
      <c r="E3599" s="19">
        <v>10</v>
      </c>
      <c r="F3599" s="19">
        <v>6</v>
      </c>
      <c r="G3599" s="19">
        <v>5</v>
      </c>
      <c r="H3599" s="19">
        <v>1</v>
      </c>
      <c r="I3599" s="19">
        <v>1</v>
      </c>
      <c r="J3599" s="19">
        <v>2</v>
      </c>
      <c r="K3599" s="20">
        <f>ROUND(1+(SUMPRODUCT(INDEX(CachTinhDiem!$B$8:$E$11,MATCH($B3599,CachTinhDiem!$A$8:$A$11,0),0),$G3599:$J3599)-1)*9/4,1)</f>
        <v>2.6</v>
      </c>
      <c r="L3599" s="20">
        <f>ROUND(1+(INDEX(CachTinhDiem!$B$15:$E$20,MATCH($C3599,CachTinhDiem!$A$15:$A$20,0),MATCH($B3599,CachTinhDiem!$B$14:$E$14,0))-1)*9/4,1)</f>
        <v>10</v>
      </c>
      <c r="M3599" s="19">
        <f t="shared" si="56"/>
        <v>0</v>
      </c>
      <c r="N3599" s="23">
        <f>MAX(0,1-M3599*CachTinhDiem!$B$25)</f>
        <v>1</v>
      </c>
      <c r="O3599" s="20">
        <f>ROUND((CachTinhDiem!$B$23*K3599+CachTinhDiem!$B$24*L3599)*N3599,1)</f>
        <v>4.8</v>
      </c>
      <c r="P3599" s="19" t="s">
        <v>3227</v>
      </c>
    </row>
    <row r="3600" spans="1:16" ht="15" customHeight="1" x14ac:dyDescent="0.35">
      <c r="A3600" s="18" t="s">
        <v>1786</v>
      </c>
      <c r="B3600" s="18" t="s">
        <v>3224</v>
      </c>
      <c r="C3600" s="18" t="s">
        <v>150</v>
      </c>
      <c r="D3600" s="19">
        <v>5</v>
      </c>
      <c r="E3600" s="19">
        <v>21</v>
      </c>
      <c r="F3600" s="19">
        <v>12</v>
      </c>
      <c r="G3600" s="19">
        <v>4</v>
      </c>
      <c r="H3600" s="19">
        <v>1</v>
      </c>
      <c r="I3600" s="19">
        <v>3</v>
      </c>
      <c r="J3600" s="19">
        <v>4</v>
      </c>
      <c r="K3600" s="20">
        <f>ROUND(1+(SUMPRODUCT(INDEX(CachTinhDiem!$B$8:$E$11,MATCH($B3600,CachTinhDiem!$A$8:$A$11,0),0),$G3600:$J3600)-1)*9/4,1)</f>
        <v>5.3</v>
      </c>
      <c r="L3600" s="20">
        <f>ROUND(1+(INDEX(CachTinhDiem!$B$15:$E$20,MATCH($C3600,CachTinhDiem!$A$15:$A$20,0),MATCH($B3600,CachTinhDiem!$B$14:$E$14,0))-1)*9/4,1)</f>
        <v>3.3</v>
      </c>
      <c r="M3600" s="19">
        <f t="shared" si="56"/>
        <v>0</v>
      </c>
      <c r="N3600" s="23">
        <f>MAX(0,1-M3600*CachTinhDiem!$B$25)</f>
        <v>1</v>
      </c>
      <c r="O3600" s="20">
        <f>ROUND((CachTinhDiem!$B$23*K3600+CachTinhDiem!$B$24*L3600)*N3600,1)</f>
        <v>4.7</v>
      </c>
      <c r="P3600" s="19" t="s">
        <v>3227</v>
      </c>
    </row>
    <row r="3601" spans="1:16" ht="15" customHeight="1" x14ac:dyDescent="0.35">
      <c r="A3601" s="18" t="s">
        <v>1541</v>
      </c>
      <c r="B3601" s="18" t="s">
        <v>3228</v>
      </c>
      <c r="C3601" s="18" t="s">
        <v>115</v>
      </c>
      <c r="D3601" s="19">
        <v>25</v>
      </c>
      <c r="E3601" s="19">
        <v>38</v>
      </c>
      <c r="F3601" s="19">
        <v>39</v>
      </c>
      <c r="G3601" s="19">
        <v>2</v>
      </c>
      <c r="H3601" s="19">
        <v>5</v>
      </c>
      <c r="I3601" s="19">
        <v>4</v>
      </c>
      <c r="J3601" s="19">
        <v>3</v>
      </c>
      <c r="K3601" s="20">
        <f>ROUND(1+(SUMPRODUCT(INDEX(CachTinhDiem!$B$8:$E$11,MATCH($B3601,CachTinhDiem!$A$8:$A$11,0),0),$G3601:$J3601)-1)*9/4,1)</f>
        <v>6.9</v>
      </c>
      <c r="L3601" s="20">
        <f>ROUND(1+(INDEX(CachTinhDiem!$B$15:$E$20,MATCH($C3601,CachTinhDiem!$A$15:$A$20,0),MATCH($B3601,CachTinhDiem!$B$14:$E$14,0))-1)*9/4,1)</f>
        <v>5.5</v>
      </c>
      <c r="M3601" s="19">
        <f t="shared" si="56"/>
        <v>1</v>
      </c>
      <c r="N3601" s="23">
        <f>MAX(0,1-M3601*CachTinhDiem!$B$25)</f>
        <v>0.9</v>
      </c>
      <c r="O3601" s="20">
        <f>ROUND((CachTinhDiem!$B$23*K3601+CachTinhDiem!$B$24*L3601)*N3601,1)</f>
        <v>5.8</v>
      </c>
      <c r="P3601" s="19" t="s">
        <v>3227</v>
      </c>
    </row>
    <row r="3602" spans="1:16" ht="15" customHeight="1" x14ac:dyDescent="0.35">
      <c r="A3602" s="18" t="s">
        <v>1572</v>
      </c>
      <c r="B3602" s="18" t="s">
        <v>3226</v>
      </c>
      <c r="C3602" s="18" t="s">
        <v>115</v>
      </c>
      <c r="D3602" s="19">
        <v>26</v>
      </c>
      <c r="E3602" s="19">
        <v>39</v>
      </c>
      <c r="F3602" s="19">
        <v>28</v>
      </c>
      <c r="G3602" s="19">
        <v>1</v>
      </c>
      <c r="H3602" s="19">
        <v>5</v>
      </c>
      <c r="I3602" s="19">
        <v>3</v>
      </c>
      <c r="J3602" s="19">
        <v>1</v>
      </c>
      <c r="K3602" s="20">
        <f>ROUND(1+(SUMPRODUCT(INDEX(CachTinhDiem!$B$8:$E$11,MATCH($B3602,CachTinhDiem!$A$8:$A$11,0),0),$G3602:$J3602)-1)*9/4,1)</f>
        <v>6</v>
      </c>
      <c r="L3602" s="20">
        <f>ROUND(1+(INDEX(CachTinhDiem!$B$15:$E$20,MATCH($C3602,CachTinhDiem!$A$15:$A$20,0),MATCH($B3602,CachTinhDiem!$B$14:$E$14,0))-1)*9/4,1)</f>
        <v>10</v>
      </c>
      <c r="M3602" s="19">
        <f t="shared" si="56"/>
        <v>0</v>
      </c>
      <c r="N3602" s="23">
        <f>MAX(0,1-M3602*CachTinhDiem!$B$25)</f>
        <v>1</v>
      </c>
      <c r="O3602" s="20">
        <f>ROUND((CachTinhDiem!$B$23*K3602+CachTinhDiem!$B$24*L3602)*N3602,1)</f>
        <v>7.2</v>
      </c>
      <c r="P3602" s="19" t="s">
        <v>3227</v>
      </c>
    </row>
    <row r="3603" spans="1:16" ht="15" customHeight="1" x14ac:dyDescent="0.35">
      <c r="A3603" s="18" t="s">
        <v>2116</v>
      </c>
      <c r="B3603" s="18" t="s">
        <v>3229</v>
      </c>
      <c r="C3603" s="18" t="s">
        <v>103</v>
      </c>
      <c r="D3603" s="19">
        <v>5</v>
      </c>
      <c r="E3603" s="19">
        <v>13</v>
      </c>
      <c r="F3603" s="19">
        <v>14</v>
      </c>
      <c r="G3603" s="19">
        <v>4</v>
      </c>
      <c r="H3603" s="19">
        <v>1</v>
      </c>
      <c r="I3603" s="19">
        <v>2</v>
      </c>
      <c r="J3603" s="19">
        <v>4</v>
      </c>
      <c r="K3603" s="20">
        <f>ROUND(1+(SUMPRODUCT(INDEX(CachTinhDiem!$B$8:$E$11,MATCH($B3603,CachTinhDiem!$A$8:$A$11,0),0),$G3603:$J3603)-1)*9/4,1)</f>
        <v>4.4000000000000004</v>
      </c>
      <c r="L3603" s="20">
        <f>ROUND(1+(INDEX(CachTinhDiem!$B$15:$E$20,MATCH($C3603,CachTinhDiem!$A$15:$A$20,0),MATCH($B3603,CachTinhDiem!$B$14:$E$14,0))-1)*9/4,1)</f>
        <v>7.8</v>
      </c>
      <c r="M3603" s="19">
        <f t="shared" si="56"/>
        <v>1</v>
      </c>
      <c r="N3603" s="23">
        <f>MAX(0,1-M3603*CachTinhDiem!$B$25)</f>
        <v>0.9</v>
      </c>
      <c r="O3603" s="20">
        <f>ROUND((CachTinhDiem!$B$23*K3603+CachTinhDiem!$B$24*L3603)*N3603,1)</f>
        <v>4.9000000000000004</v>
      </c>
      <c r="P3603" s="19" t="s">
        <v>3225</v>
      </c>
    </row>
    <row r="3604" spans="1:16" ht="15" customHeight="1" x14ac:dyDescent="0.35">
      <c r="A3604" s="18" t="s">
        <v>884</v>
      </c>
      <c r="B3604" s="18" t="s">
        <v>3224</v>
      </c>
      <c r="C3604" s="18" t="s">
        <v>115</v>
      </c>
      <c r="D3604" s="19">
        <v>5</v>
      </c>
      <c r="E3604" s="19">
        <v>13</v>
      </c>
      <c r="F3604" s="19">
        <v>26</v>
      </c>
      <c r="G3604" s="19">
        <v>4</v>
      </c>
      <c r="H3604" s="19">
        <v>1</v>
      </c>
      <c r="I3604" s="19">
        <v>3</v>
      </c>
      <c r="J3604" s="19">
        <v>4</v>
      </c>
      <c r="K3604" s="20">
        <f>ROUND(1+(SUMPRODUCT(INDEX(CachTinhDiem!$B$8:$E$11,MATCH($B3604,CachTinhDiem!$A$8:$A$11,0),0),$G3604:$J3604)-1)*9/4,1)</f>
        <v>5.3</v>
      </c>
      <c r="L3604" s="20">
        <f>ROUND(1+(INDEX(CachTinhDiem!$B$15:$E$20,MATCH($C3604,CachTinhDiem!$A$15:$A$20,0),MATCH($B3604,CachTinhDiem!$B$14:$E$14,0))-1)*9/4,1)</f>
        <v>7.8</v>
      </c>
      <c r="M3604" s="19">
        <f t="shared" si="56"/>
        <v>13</v>
      </c>
      <c r="N3604" s="23">
        <f>MAX(0,1-M3604*CachTinhDiem!$B$25)</f>
        <v>0</v>
      </c>
      <c r="O3604" s="20">
        <f>ROUND((CachTinhDiem!$B$23*K3604+CachTinhDiem!$B$24*L3604)*N3604,1)</f>
        <v>0</v>
      </c>
      <c r="P3604" s="19" t="s">
        <v>3227</v>
      </c>
    </row>
    <row r="3605" spans="1:16" ht="15" customHeight="1" x14ac:dyDescent="0.35">
      <c r="A3605" s="18" t="s">
        <v>581</v>
      </c>
      <c r="B3605" s="18" t="s">
        <v>3226</v>
      </c>
      <c r="C3605" s="18" t="s">
        <v>103</v>
      </c>
      <c r="D3605" s="19">
        <v>5</v>
      </c>
      <c r="E3605" s="19">
        <v>14</v>
      </c>
      <c r="F3605" s="19">
        <v>12</v>
      </c>
      <c r="G3605" s="19">
        <v>4</v>
      </c>
      <c r="H3605" s="19">
        <v>1</v>
      </c>
      <c r="I3605" s="19">
        <v>2</v>
      </c>
      <c r="J3605" s="19">
        <v>4</v>
      </c>
      <c r="K3605" s="20">
        <f>ROUND(1+(SUMPRODUCT(INDEX(CachTinhDiem!$B$8:$E$11,MATCH($B3605,CachTinhDiem!$A$8:$A$11,0),0),$G3605:$J3605)-1)*9/4,1)</f>
        <v>3.5</v>
      </c>
      <c r="L3605" s="20">
        <f>ROUND(1+(INDEX(CachTinhDiem!$B$15:$E$20,MATCH($C3605,CachTinhDiem!$A$15:$A$20,0),MATCH($B3605,CachTinhDiem!$B$14:$E$14,0))-1)*9/4,1)</f>
        <v>3.3</v>
      </c>
      <c r="M3605" s="19">
        <f t="shared" si="56"/>
        <v>0</v>
      </c>
      <c r="N3605" s="23">
        <f>MAX(0,1-M3605*CachTinhDiem!$B$25)</f>
        <v>1</v>
      </c>
      <c r="O3605" s="20">
        <f>ROUND((CachTinhDiem!$B$23*K3605+CachTinhDiem!$B$24*L3605)*N3605,1)</f>
        <v>3.4</v>
      </c>
      <c r="P3605" s="19" t="s">
        <v>3227</v>
      </c>
    </row>
    <row r="3606" spans="1:16" ht="15" customHeight="1" x14ac:dyDescent="0.35">
      <c r="A3606" s="18" t="s">
        <v>472</v>
      </c>
      <c r="B3606" s="18" t="s">
        <v>3229</v>
      </c>
      <c r="C3606" s="18" t="s">
        <v>103</v>
      </c>
      <c r="D3606" s="19">
        <v>24</v>
      </c>
      <c r="E3606" s="19">
        <v>40</v>
      </c>
      <c r="F3606" s="19">
        <v>34</v>
      </c>
      <c r="G3606" s="19">
        <v>1</v>
      </c>
      <c r="H3606" s="19">
        <v>5</v>
      </c>
      <c r="I3606" s="19">
        <v>1</v>
      </c>
      <c r="J3606" s="19">
        <v>4</v>
      </c>
      <c r="K3606" s="20">
        <f>ROUND(1+(SUMPRODUCT(INDEX(CachTinhDiem!$B$8:$E$11,MATCH($B3606,CachTinhDiem!$A$8:$A$11,0),0),$G3606:$J3606)-1)*9/4,1)</f>
        <v>5.7</v>
      </c>
      <c r="L3606" s="20">
        <f>ROUND(1+(INDEX(CachTinhDiem!$B$15:$E$20,MATCH($C3606,CachTinhDiem!$A$15:$A$20,0),MATCH($B3606,CachTinhDiem!$B$14:$E$14,0))-1)*9/4,1)</f>
        <v>7.8</v>
      </c>
      <c r="M3606" s="19">
        <f t="shared" si="56"/>
        <v>0</v>
      </c>
      <c r="N3606" s="23">
        <f>MAX(0,1-M3606*CachTinhDiem!$B$25)</f>
        <v>1</v>
      </c>
      <c r="O3606" s="20">
        <f>ROUND((CachTinhDiem!$B$23*K3606+CachTinhDiem!$B$24*L3606)*N3606,1)</f>
        <v>6.3</v>
      </c>
      <c r="P3606" s="19" t="s">
        <v>3225</v>
      </c>
    </row>
    <row r="3607" spans="1:16" ht="15" customHeight="1" x14ac:dyDescent="0.35">
      <c r="A3607" s="18" t="s">
        <v>456</v>
      </c>
      <c r="B3607" s="18" t="s">
        <v>3226</v>
      </c>
      <c r="C3607" s="18" t="s">
        <v>110</v>
      </c>
      <c r="D3607" s="19">
        <v>5</v>
      </c>
      <c r="E3607" s="19">
        <v>12</v>
      </c>
      <c r="F3607" s="19">
        <v>25</v>
      </c>
      <c r="G3607" s="19">
        <v>5</v>
      </c>
      <c r="H3607" s="19">
        <v>2</v>
      </c>
      <c r="I3607" s="19">
        <v>3</v>
      </c>
      <c r="J3607" s="19">
        <v>3</v>
      </c>
      <c r="K3607" s="20">
        <f>ROUND(1+(SUMPRODUCT(INDEX(CachTinhDiem!$B$8:$E$11,MATCH($B3607,CachTinhDiem!$A$8:$A$11,0),0),$G3607:$J3607)-1)*9/4,1)</f>
        <v>4.8</v>
      </c>
      <c r="L3607" s="20">
        <f>ROUND(1+(INDEX(CachTinhDiem!$B$15:$E$20,MATCH($C3607,CachTinhDiem!$A$15:$A$20,0),MATCH($B3607,CachTinhDiem!$B$14:$E$14,0))-1)*9/4,1)</f>
        <v>5.5</v>
      </c>
      <c r="M3607" s="19">
        <f t="shared" si="56"/>
        <v>13</v>
      </c>
      <c r="N3607" s="23">
        <f>MAX(0,1-M3607*CachTinhDiem!$B$25)</f>
        <v>0</v>
      </c>
      <c r="O3607" s="20">
        <f>ROUND((CachTinhDiem!$B$23*K3607+CachTinhDiem!$B$24*L3607)*N3607,1)</f>
        <v>0</v>
      </c>
      <c r="P3607" s="19" t="s">
        <v>3227</v>
      </c>
    </row>
    <row r="3608" spans="1:16" ht="15" customHeight="1" x14ac:dyDescent="0.35">
      <c r="A3608" s="18" t="s">
        <v>2923</v>
      </c>
      <c r="B3608" s="18" t="s">
        <v>3226</v>
      </c>
      <c r="C3608" s="18" t="s">
        <v>138</v>
      </c>
      <c r="D3608" s="19">
        <v>5</v>
      </c>
      <c r="E3608" s="19">
        <v>30</v>
      </c>
      <c r="F3608" s="19">
        <v>22</v>
      </c>
      <c r="G3608" s="19">
        <v>4</v>
      </c>
      <c r="H3608" s="19">
        <v>1</v>
      </c>
      <c r="I3608" s="19">
        <v>4</v>
      </c>
      <c r="J3608" s="19">
        <v>2</v>
      </c>
      <c r="K3608" s="20">
        <f>ROUND(1+(SUMPRODUCT(INDEX(CachTinhDiem!$B$8:$E$11,MATCH($B3608,CachTinhDiem!$A$8:$A$11,0),0),$G3608:$J3608)-1)*9/4,1)</f>
        <v>4.8</v>
      </c>
      <c r="L3608" s="20">
        <f>ROUND(1+(INDEX(CachTinhDiem!$B$15:$E$20,MATCH($C3608,CachTinhDiem!$A$15:$A$20,0),MATCH($B3608,CachTinhDiem!$B$14:$E$14,0))-1)*9/4,1)</f>
        <v>7.8</v>
      </c>
      <c r="M3608" s="19">
        <f t="shared" si="56"/>
        <v>0</v>
      </c>
      <c r="N3608" s="23">
        <f>MAX(0,1-M3608*CachTinhDiem!$B$25)</f>
        <v>1</v>
      </c>
      <c r="O3608" s="20">
        <f>ROUND((CachTinhDiem!$B$23*K3608+CachTinhDiem!$B$24*L3608)*N3608,1)</f>
        <v>5.7</v>
      </c>
      <c r="P3608" s="19" t="s">
        <v>3227</v>
      </c>
    </row>
    <row r="3609" spans="1:16" ht="15" customHeight="1" x14ac:dyDescent="0.35">
      <c r="A3609" s="18" t="s">
        <v>2829</v>
      </c>
      <c r="B3609" s="18" t="s">
        <v>3224</v>
      </c>
      <c r="C3609" s="18" t="s">
        <v>138</v>
      </c>
      <c r="D3609" s="19">
        <v>12</v>
      </c>
      <c r="E3609" s="19">
        <v>39</v>
      </c>
      <c r="F3609" s="19">
        <v>18</v>
      </c>
      <c r="G3609" s="19">
        <v>2</v>
      </c>
      <c r="H3609" s="19">
        <v>3</v>
      </c>
      <c r="I3609" s="19">
        <v>5</v>
      </c>
      <c r="J3609" s="19">
        <v>2</v>
      </c>
      <c r="K3609" s="20">
        <f>ROUND(1+(SUMPRODUCT(INDEX(CachTinhDiem!$B$8:$E$11,MATCH($B3609,CachTinhDiem!$A$8:$A$11,0),0),$G3609:$J3609)-1)*9/4,1)</f>
        <v>7.1</v>
      </c>
      <c r="L3609" s="20">
        <f>ROUND(1+(INDEX(CachTinhDiem!$B$15:$E$20,MATCH($C3609,CachTinhDiem!$A$15:$A$20,0),MATCH($B3609,CachTinhDiem!$B$14:$E$14,0))-1)*9/4,1)</f>
        <v>10</v>
      </c>
      <c r="M3609" s="19">
        <f t="shared" si="56"/>
        <v>0</v>
      </c>
      <c r="N3609" s="23">
        <f>MAX(0,1-M3609*CachTinhDiem!$B$25)</f>
        <v>1</v>
      </c>
      <c r="O3609" s="20">
        <f>ROUND((CachTinhDiem!$B$23*K3609+CachTinhDiem!$B$24*L3609)*N3609,1)</f>
        <v>8</v>
      </c>
      <c r="P3609" s="19" t="s">
        <v>3227</v>
      </c>
    </row>
    <row r="3610" spans="1:16" ht="15" customHeight="1" x14ac:dyDescent="0.35">
      <c r="A3610" s="18" t="s">
        <v>3095</v>
      </c>
      <c r="B3610" s="18" t="s">
        <v>3224</v>
      </c>
      <c r="C3610" s="18" t="s">
        <v>138</v>
      </c>
      <c r="D3610" s="19">
        <v>22</v>
      </c>
      <c r="E3610" s="19">
        <v>40</v>
      </c>
      <c r="F3610" s="19">
        <v>19</v>
      </c>
      <c r="G3610" s="19">
        <v>1</v>
      </c>
      <c r="H3610" s="19">
        <v>5</v>
      </c>
      <c r="I3610" s="19">
        <v>5</v>
      </c>
      <c r="J3610" s="19">
        <v>2</v>
      </c>
      <c r="K3610" s="20">
        <f>ROUND(1+(SUMPRODUCT(INDEX(CachTinhDiem!$B$8:$E$11,MATCH($B3610,CachTinhDiem!$A$8:$A$11,0),0),$G3610:$J3610)-1)*9/4,1)</f>
        <v>7.5</v>
      </c>
      <c r="L3610" s="20">
        <f>ROUND(1+(INDEX(CachTinhDiem!$B$15:$E$20,MATCH($C3610,CachTinhDiem!$A$15:$A$20,0),MATCH($B3610,CachTinhDiem!$B$14:$E$14,0))-1)*9/4,1)</f>
        <v>10</v>
      </c>
      <c r="M3610" s="19">
        <f t="shared" si="56"/>
        <v>3</v>
      </c>
      <c r="N3610" s="23">
        <f>MAX(0,1-M3610*CachTinhDiem!$B$25)</f>
        <v>0.7</v>
      </c>
      <c r="O3610" s="20">
        <f>ROUND((CachTinhDiem!$B$23*K3610+CachTinhDiem!$B$24*L3610)*N3610,1)</f>
        <v>5.8</v>
      </c>
      <c r="P3610" s="19" t="s">
        <v>3227</v>
      </c>
    </row>
    <row r="3611" spans="1:16" ht="15" customHeight="1" x14ac:dyDescent="0.35">
      <c r="A3611" s="18" t="s">
        <v>1143</v>
      </c>
      <c r="B3611" s="18" t="s">
        <v>3228</v>
      </c>
      <c r="C3611" s="18" t="s">
        <v>115</v>
      </c>
      <c r="D3611" s="19">
        <v>10</v>
      </c>
      <c r="E3611" s="19">
        <v>26</v>
      </c>
      <c r="F3611" s="19">
        <v>17</v>
      </c>
      <c r="G3611" s="19">
        <v>3</v>
      </c>
      <c r="H3611" s="19">
        <v>3</v>
      </c>
      <c r="I3611" s="19">
        <v>2</v>
      </c>
      <c r="J3611" s="19">
        <v>3</v>
      </c>
      <c r="K3611" s="20">
        <f>ROUND(1+(SUMPRODUCT(INDEX(CachTinhDiem!$B$8:$E$11,MATCH($B3611,CachTinhDiem!$A$8:$A$11,0),0),$G3611:$J3611)-1)*9/4,1)</f>
        <v>5.0999999999999996</v>
      </c>
      <c r="L3611" s="20">
        <f>ROUND(1+(INDEX(CachTinhDiem!$B$15:$E$20,MATCH($C3611,CachTinhDiem!$A$15:$A$20,0),MATCH($B3611,CachTinhDiem!$B$14:$E$14,0))-1)*9/4,1)</f>
        <v>5.5</v>
      </c>
      <c r="M3611" s="19">
        <f t="shared" si="56"/>
        <v>0</v>
      </c>
      <c r="N3611" s="23">
        <f>MAX(0,1-M3611*CachTinhDiem!$B$25)</f>
        <v>1</v>
      </c>
      <c r="O3611" s="20">
        <f>ROUND((CachTinhDiem!$B$23*K3611+CachTinhDiem!$B$24*L3611)*N3611,1)</f>
        <v>5.2</v>
      </c>
      <c r="P3611" s="19" t="s">
        <v>3227</v>
      </c>
    </row>
    <row r="3612" spans="1:16" ht="15" customHeight="1" x14ac:dyDescent="0.35">
      <c r="A3612" s="18" t="s">
        <v>148</v>
      </c>
      <c r="B3612" s="18" t="s">
        <v>3228</v>
      </c>
      <c r="C3612" s="18" t="s">
        <v>150</v>
      </c>
      <c r="D3612" s="19">
        <v>7</v>
      </c>
      <c r="E3612" s="19">
        <v>18</v>
      </c>
      <c r="F3612" s="19">
        <v>18</v>
      </c>
      <c r="G3612" s="19">
        <v>4</v>
      </c>
      <c r="H3612" s="19">
        <v>2</v>
      </c>
      <c r="I3612" s="19">
        <v>3</v>
      </c>
      <c r="J3612" s="19">
        <v>2</v>
      </c>
      <c r="K3612" s="20">
        <f>ROUND(1+(SUMPRODUCT(INDEX(CachTinhDiem!$B$8:$E$11,MATCH($B3612,CachTinhDiem!$A$8:$A$11,0),0),$G3612:$J3612)-1)*9/4,1)</f>
        <v>3.7</v>
      </c>
      <c r="L3612" s="20">
        <f>ROUND(1+(INDEX(CachTinhDiem!$B$15:$E$20,MATCH($C3612,CachTinhDiem!$A$15:$A$20,0),MATCH($B3612,CachTinhDiem!$B$14:$E$14,0))-1)*9/4,1)</f>
        <v>5.5</v>
      </c>
      <c r="M3612" s="19">
        <f t="shared" si="56"/>
        <v>0</v>
      </c>
      <c r="N3612" s="23">
        <f>MAX(0,1-M3612*CachTinhDiem!$B$25)</f>
        <v>1</v>
      </c>
      <c r="O3612" s="20">
        <f>ROUND((CachTinhDiem!$B$23*K3612+CachTinhDiem!$B$24*L3612)*N3612,1)</f>
        <v>4.2</v>
      </c>
      <c r="P3612" s="19" t="s">
        <v>3227</v>
      </c>
    </row>
    <row r="3613" spans="1:16" ht="15" customHeight="1" x14ac:dyDescent="0.35">
      <c r="A3613" s="18" t="s">
        <v>466</v>
      </c>
      <c r="B3613" s="18" t="s">
        <v>3229</v>
      </c>
      <c r="C3613" s="18" t="s">
        <v>115</v>
      </c>
      <c r="D3613" s="19">
        <v>19</v>
      </c>
      <c r="E3613" s="19">
        <v>34</v>
      </c>
      <c r="F3613" s="19">
        <v>34</v>
      </c>
      <c r="G3613" s="19">
        <v>2</v>
      </c>
      <c r="H3613" s="19">
        <v>4</v>
      </c>
      <c r="I3613" s="19">
        <v>3</v>
      </c>
      <c r="J3613" s="19">
        <v>3</v>
      </c>
      <c r="K3613" s="20">
        <f>ROUND(1+(SUMPRODUCT(INDEX(CachTinhDiem!$B$8:$E$11,MATCH($B3613,CachTinhDiem!$A$8:$A$11,0),0),$G3613:$J3613)-1)*9/4,1)</f>
        <v>6</v>
      </c>
      <c r="L3613" s="20">
        <f>ROUND(1+(INDEX(CachTinhDiem!$B$15:$E$20,MATCH($C3613,CachTinhDiem!$A$15:$A$20,0),MATCH($B3613,CachTinhDiem!$B$14:$E$14,0))-1)*9/4,1)</f>
        <v>10</v>
      </c>
      <c r="M3613" s="19">
        <f t="shared" si="56"/>
        <v>0</v>
      </c>
      <c r="N3613" s="23">
        <f>MAX(0,1-M3613*CachTinhDiem!$B$25)</f>
        <v>1</v>
      </c>
      <c r="O3613" s="20">
        <f>ROUND((CachTinhDiem!$B$23*K3613+CachTinhDiem!$B$24*L3613)*N3613,1)</f>
        <v>7.2</v>
      </c>
      <c r="P3613" s="19" t="s">
        <v>3227</v>
      </c>
    </row>
    <row r="3614" spans="1:16" ht="15" customHeight="1" x14ac:dyDescent="0.35">
      <c r="A3614" s="18" t="s">
        <v>2121</v>
      </c>
      <c r="B3614" s="18" t="s">
        <v>3228</v>
      </c>
      <c r="C3614" s="18" t="s">
        <v>150</v>
      </c>
      <c r="D3614" s="19">
        <v>9</v>
      </c>
      <c r="E3614" s="19">
        <v>24</v>
      </c>
      <c r="F3614" s="19">
        <v>27</v>
      </c>
      <c r="G3614" s="19">
        <v>3</v>
      </c>
      <c r="H3614" s="19">
        <v>1</v>
      </c>
      <c r="I3614" s="19">
        <v>4</v>
      </c>
      <c r="J3614" s="19">
        <v>2</v>
      </c>
      <c r="K3614" s="20">
        <f>ROUND(1+(SUMPRODUCT(INDEX(CachTinhDiem!$B$8:$E$11,MATCH($B3614,CachTinhDiem!$A$8:$A$11,0),0),$G3614:$J3614)-1)*9/4,1)</f>
        <v>3.7</v>
      </c>
      <c r="L3614" s="20">
        <f>ROUND(1+(INDEX(CachTinhDiem!$B$15:$E$20,MATCH($C3614,CachTinhDiem!$A$15:$A$20,0),MATCH($B3614,CachTinhDiem!$B$14:$E$14,0))-1)*9/4,1)</f>
        <v>5.5</v>
      </c>
      <c r="M3614" s="19">
        <f t="shared" si="56"/>
        <v>3</v>
      </c>
      <c r="N3614" s="23">
        <f>MAX(0,1-M3614*CachTinhDiem!$B$25)</f>
        <v>0.7</v>
      </c>
      <c r="O3614" s="20">
        <f>ROUND((CachTinhDiem!$B$23*K3614+CachTinhDiem!$B$24*L3614)*N3614,1)</f>
        <v>3</v>
      </c>
      <c r="P3614" s="19" t="s">
        <v>3227</v>
      </c>
    </row>
    <row r="3615" spans="1:16" ht="15" customHeight="1" x14ac:dyDescent="0.35">
      <c r="A3615" s="18" t="s">
        <v>1998</v>
      </c>
      <c r="B3615" s="18" t="s">
        <v>3229</v>
      </c>
      <c r="C3615" s="18" t="s">
        <v>150</v>
      </c>
      <c r="D3615" s="19">
        <v>11</v>
      </c>
      <c r="E3615" s="19">
        <v>30</v>
      </c>
      <c r="F3615" s="19">
        <v>13</v>
      </c>
      <c r="G3615" s="19">
        <v>3</v>
      </c>
      <c r="H3615" s="19">
        <v>2</v>
      </c>
      <c r="I3615" s="19">
        <v>4</v>
      </c>
      <c r="J3615" s="19">
        <v>2</v>
      </c>
      <c r="K3615" s="20">
        <f>ROUND(1+(SUMPRODUCT(INDEX(CachTinhDiem!$B$8:$E$11,MATCH($B3615,CachTinhDiem!$A$8:$A$11,0),0),$G3615:$J3615)-1)*9/4,1)</f>
        <v>4.8</v>
      </c>
      <c r="L3615" s="20">
        <f>ROUND(1+(INDEX(CachTinhDiem!$B$15:$E$20,MATCH($C3615,CachTinhDiem!$A$15:$A$20,0),MATCH($B3615,CachTinhDiem!$B$14:$E$14,0))-1)*9/4,1)</f>
        <v>7.8</v>
      </c>
      <c r="M3615" s="19">
        <f t="shared" si="56"/>
        <v>0</v>
      </c>
      <c r="N3615" s="23">
        <f>MAX(0,1-M3615*CachTinhDiem!$B$25)</f>
        <v>1</v>
      </c>
      <c r="O3615" s="20">
        <f>ROUND((CachTinhDiem!$B$23*K3615+CachTinhDiem!$B$24*L3615)*N3615,1)</f>
        <v>5.7</v>
      </c>
      <c r="P3615" s="19" t="s">
        <v>3227</v>
      </c>
    </row>
    <row r="3616" spans="1:16" ht="15" customHeight="1" x14ac:dyDescent="0.35">
      <c r="A3616" s="18" t="s">
        <v>1079</v>
      </c>
      <c r="B3616" s="18" t="s">
        <v>3228</v>
      </c>
      <c r="C3616" s="18" t="s">
        <v>138</v>
      </c>
      <c r="D3616" s="19">
        <v>27</v>
      </c>
      <c r="E3616" s="19">
        <v>40</v>
      </c>
      <c r="F3616" s="19">
        <v>6</v>
      </c>
      <c r="G3616" s="19">
        <v>2</v>
      </c>
      <c r="H3616" s="19">
        <v>4</v>
      </c>
      <c r="I3616" s="19">
        <v>4</v>
      </c>
      <c r="J3616" s="19">
        <v>4</v>
      </c>
      <c r="K3616" s="20">
        <f>ROUND(1+(SUMPRODUCT(INDEX(CachTinhDiem!$B$8:$E$11,MATCH($B3616,CachTinhDiem!$A$8:$A$11,0),0),$G3616:$J3616)-1)*9/4,1)</f>
        <v>7.8</v>
      </c>
      <c r="L3616" s="20">
        <f>ROUND(1+(INDEX(CachTinhDiem!$B$15:$E$20,MATCH($C3616,CachTinhDiem!$A$15:$A$20,0),MATCH($B3616,CachTinhDiem!$B$14:$E$14,0))-1)*9/4,1)</f>
        <v>1</v>
      </c>
      <c r="M3616" s="19">
        <f t="shared" si="56"/>
        <v>21</v>
      </c>
      <c r="N3616" s="23">
        <f>MAX(0,1-M3616*CachTinhDiem!$B$25)</f>
        <v>0</v>
      </c>
      <c r="O3616" s="20">
        <f>ROUND((CachTinhDiem!$B$23*K3616+CachTinhDiem!$B$24*L3616)*N3616,1)</f>
        <v>0</v>
      </c>
      <c r="P3616" s="19" t="s">
        <v>3227</v>
      </c>
    </row>
    <row r="3617" spans="1:16" ht="15" customHeight="1" x14ac:dyDescent="0.35">
      <c r="A3617" s="18" t="s">
        <v>2400</v>
      </c>
      <c r="B3617" s="18" t="s">
        <v>3224</v>
      </c>
      <c r="C3617" s="18" t="s">
        <v>138</v>
      </c>
      <c r="D3617" s="19">
        <v>22</v>
      </c>
      <c r="E3617" s="19">
        <v>39</v>
      </c>
      <c r="F3617" s="19">
        <v>15</v>
      </c>
      <c r="G3617" s="19">
        <v>2</v>
      </c>
      <c r="H3617" s="19">
        <v>5</v>
      </c>
      <c r="I3617" s="19">
        <v>4</v>
      </c>
      <c r="J3617" s="19">
        <v>2</v>
      </c>
      <c r="K3617" s="20">
        <f>ROUND(1+(SUMPRODUCT(INDEX(CachTinhDiem!$B$8:$E$11,MATCH($B3617,CachTinhDiem!$A$8:$A$11,0),0),$G3617:$J3617)-1)*9/4,1)</f>
        <v>6.9</v>
      </c>
      <c r="L3617" s="20">
        <f>ROUND(1+(INDEX(CachTinhDiem!$B$15:$E$20,MATCH($C3617,CachTinhDiem!$A$15:$A$20,0),MATCH($B3617,CachTinhDiem!$B$14:$E$14,0))-1)*9/4,1)</f>
        <v>10</v>
      </c>
      <c r="M3617" s="19">
        <f t="shared" si="56"/>
        <v>7</v>
      </c>
      <c r="N3617" s="23">
        <f>MAX(0,1-M3617*CachTinhDiem!$B$25)</f>
        <v>0.29999999999999993</v>
      </c>
      <c r="O3617" s="20">
        <f>ROUND((CachTinhDiem!$B$23*K3617+CachTinhDiem!$B$24*L3617)*N3617,1)</f>
        <v>2.2999999999999998</v>
      </c>
      <c r="P3617" s="19" t="s">
        <v>3227</v>
      </c>
    </row>
    <row r="3618" spans="1:16" ht="15" customHeight="1" x14ac:dyDescent="0.35">
      <c r="A3618" s="18" t="s">
        <v>1938</v>
      </c>
      <c r="B3618" s="18" t="s">
        <v>3224</v>
      </c>
      <c r="C3618" s="18" t="s">
        <v>110</v>
      </c>
      <c r="D3618" s="19">
        <v>18</v>
      </c>
      <c r="E3618" s="19">
        <v>37</v>
      </c>
      <c r="F3618" s="19">
        <v>40</v>
      </c>
      <c r="G3618" s="19">
        <v>2</v>
      </c>
      <c r="H3618" s="19">
        <v>4</v>
      </c>
      <c r="I3618" s="19">
        <v>3</v>
      </c>
      <c r="J3618" s="19">
        <v>4</v>
      </c>
      <c r="K3618" s="20">
        <f>ROUND(1+(SUMPRODUCT(INDEX(CachTinhDiem!$B$8:$E$11,MATCH($B3618,CachTinhDiem!$A$8:$A$11,0),0),$G3618:$J3618)-1)*9/4,1)</f>
        <v>5.7</v>
      </c>
      <c r="L3618" s="20">
        <f>ROUND(1+(INDEX(CachTinhDiem!$B$15:$E$20,MATCH($C3618,CachTinhDiem!$A$15:$A$20,0),MATCH($B3618,CachTinhDiem!$B$14:$E$14,0))-1)*9/4,1)</f>
        <v>5.5</v>
      </c>
      <c r="M3618" s="19">
        <f t="shared" si="56"/>
        <v>3</v>
      </c>
      <c r="N3618" s="23">
        <f>MAX(0,1-M3618*CachTinhDiem!$B$25)</f>
        <v>0.7</v>
      </c>
      <c r="O3618" s="20">
        <f>ROUND((CachTinhDiem!$B$23*K3618+CachTinhDiem!$B$24*L3618)*N3618,1)</f>
        <v>3.9</v>
      </c>
      <c r="P3618" s="19" t="s">
        <v>3227</v>
      </c>
    </row>
    <row r="3619" spans="1:16" ht="15" customHeight="1" x14ac:dyDescent="0.35">
      <c r="A3619" s="18" t="s">
        <v>3180</v>
      </c>
      <c r="B3619" s="18" t="s">
        <v>3229</v>
      </c>
      <c r="C3619" s="18" t="s">
        <v>115</v>
      </c>
      <c r="D3619" s="19">
        <v>20</v>
      </c>
      <c r="E3619" s="19">
        <v>40</v>
      </c>
      <c r="F3619" s="19">
        <v>18</v>
      </c>
      <c r="G3619" s="19">
        <v>2</v>
      </c>
      <c r="H3619" s="19">
        <v>2</v>
      </c>
      <c r="I3619" s="19">
        <v>4</v>
      </c>
      <c r="J3619" s="19">
        <v>3</v>
      </c>
      <c r="K3619" s="20">
        <f>ROUND(1+(SUMPRODUCT(INDEX(CachTinhDiem!$B$8:$E$11,MATCH($B3619,CachTinhDiem!$A$8:$A$11,0),0),$G3619:$J3619)-1)*9/4,1)</f>
        <v>5.3</v>
      </c>
      <c r="L3619" s="20">
        <f>ROUND(1+(INDEX(CachTinhDiem!$B$15:$E$20,MATCH($C3619,CachTinhDiem!$A$15:$A$20,0),MATCH($B3619,CachTinhDiem!$B$14:$E$14,0))-1)*9/4,1)</f>
        <v>10</v>
      </c>
      <c r="M3619" s="19">
        <f t="shared" si="56"/>
        <v>2</v>
      </c>
      <c r="N3619" s="23">
        <f>MAX(0,1-M3619*CachTinhDiem!$B$25)</f>
        <v>0.8</v>
      </c>
      <c r="O3619" s="20">
        <f>ROUND((CachTinhDiem!$B$23*K3619+CachTinhDiem!$B$24*L3619)*N3619,1)</f>
        <v>5.4</v>
      </c>
      <c r="P3619" s="19" t="s">
        <v>3227</v>
      </c>
    </row>
    <row r="3620" spans="1:16" ht="15" customHeight="1" x14ac:dyDescent="0.35">
      <c r="A3620" s="18" t="s">
        <v>414</v>
      </c>
      <c r="B3620" s="18" t="s">
        <v>3229</v>
      </c>
      <c r="C3620" s="18" t="s">
        <v>110</v>
      </c>
      <c r="D3620" s="19">
        <v>5</v>
      </c>
      <c r="E3620" s="19">
        <v>14</v>
      </c>
      <c r="F3620" s="19">
        <v>7</v>
      </c>
      <c r="G3620" s="19">
        <v>4</v>
      </c>
      <c r="H3620" s="19">
        <v>1</v>
      </c>
      <c r="I3620" s="19">
        <v>1</v>
      </c>
      <c r="J3620" s="19">
        <v>4</v>
      </c>
      <c r="K3620" s="20">
        <f>ROUND(1+(SUMPRODUCT(INDEX(CachTinhDiem!$B$8:$E$11,MATCH($B3620,CachTinhDiem!$A$8:$A$11,0),0),$G3620:$J3620)-1)*9/4,1)</f>
        <v>3.7</v>
      </c>
      <c r="L3620" s="20">
        <f>ROUND(1+(INDEX(CachTinhDiem!$B$15:$E$20,MATCH($C3620,CachTinhDiem!$A$15:$A$20,0),MATCH($B3620,CachTinhDiem!$B$14:$E$14,0))-1)*9/4,1)</f>
        <v>7.8</v>
      </c>
      <c r="M3620" s="19">
        <f t="shared" si="56"/>
        <v>0</v>
      </c>
      <c r="N3620" s="23">
        <f>MAX(0,1-M3620*CachTinhDiem!$B$25)</f>
        <v>1</v>
      </c>
      <c r="O3620" s="20">
        <f>ROUND((CachTinhDiem!$B$23*K3620+CachTinhDiem!$B$24*L3620)*N3620,1)</f>
        <v>4.9000000000000004</v>
      </c>
      <c r="P3620" s="19" t="s">
        <v>3227</v>
      </c>
    </row>
    <row r="3621" spans="1:16" ht="15" customHeight="1" x14ac:dyDescent="0.35">
      <c r="A3621" s="18" t="s">
        <v>2450</v>
      </c>
      <c r="B3621" s="18" t="s">
        <v>3226</v>
      </c>
      <c r="C3621" s="18" t="s">
        <v>138</v>
      </c>
      <c r="D3621" s="19">
        <v>22</v>
      </c>
      <c r="E3621" s="19">
        <v>38</v>
      </c>
      <c r="F3621" s="19">
        <v>39</v>
      </c>
      <c r="G3621" s="19">
        <v>2</v>
      </c>
      <c r="H3621" s="19">
        <v>5</v>
      </c>
      <c r="I3621" s="19">
        <v>5</v>
      </c>
      <c r="J3621" s="19">
        <v>3</v>
      </c>
      <c r="K3621" s="20">
        <f>ROUND(1+(SUMPRODUCT(INDEX(CachTinhDiem!$B$8:$E$11,MATCH($B3621,CachTinhDiem!$A$8:$A$11,0),0),$G3621:$J3621)-1)*9/4,1)</f>
        <v>9.1</v>
      </c>
      <c r="L3621" s="20">
        <f>ROUND(1+(INDEX(CachTinhDiem!$B$15:$E$20,MATCH($C3621,CachTinhDiem!$A$15:$A$20,0),MATCH($B3621,CachTinhDiem!$B$14:$E$14,0))-1)*9/4,1)</f>
        <v>7.8</v>
      </c>
      <c r="M3621" s="19">
        <f t="shared" si="56"/>
        <v>1</v>
      </c>
      <c r="N3621" s="23">
        <f>MAX(0,1-M3621*CachTinhDiem!$B$25)</f>
        <v>0.9</v>
      </c>
      <c r="O3621" s="20">
        <f>ROUND((CachTinhDiem!$B$23*K3621+CachTinhDiem!$B$24*L3621)*N3621,1)</f>
        <v>7.8</v>
      </c>
      <c r="P3621" s="19" t="s">
        <v>3227</v>
      </c>
    </row>
    <row r="3622" spans="1:16" ht="15" customHeight="1" x14ac:dyDescent="0.35">
      <c r="A3622" s="18" t="s">
        <v>2911</v>
      </c>
      <c r="B3622" s="18" t="s">
        <v>3229</v>
      </c>
      <c r="C3622" s="18" t="s">
        <v>138</v>
      </c>
      <c r="D3622" s="19">
        <v>8</v>
      </c>
      <c r="E3622" s="19">
        <v>39</v>
      </c>
      <c r="F3622" s="19">
        <v>30</v>
      </c>
      <c r="G3622" s="19">
        <v>3</v>
      </c>
      <c r="H3622" s="19">
        <v>5</v>
      </c>
      <c r="I3622" s="19">
        <v>5</v>
      </c>
      <c r="J3622" s="19">
        <v>2</v>
      </c>
      <c r="K3622" s="20">
        <f>ROUND(1+(SUMPRODUCT(INDEX(CachTinhDiem!$B$8:$E$11,MATCH($B3622,CachTinhDiem!$A$8:$A$11,0),0),$G3622:$J3622)-1)*9/4,1)</f>
        <v>7.5</v>
      </c>
      <c r="L3622" s="20">
        <f>ROUND(1+(INDEX(CachTinhDiem!$B$15:$E$20,MATCH($C3622,CachTinhDiem!$A$15:$A$20,0),MATCH($B3622,CachTinhDiem!$B$14:$E$14,0))-1)*9/4,1)</f>
        <v>7.8</v>
      </c>
      <c r="M3622" s="19">
        <f t="shared" si="56"/>
        <v>0</v>
      </c>
      <c r="N3622" s="23">
        <f>MAX(0,1-M3622*CachTinhDiem!$B$25)</f>
        <v>1</v>
      </c>
      <c r="O3622" s="20">
        <f>ROUND((CachTinhDiem!$B$23*K3622+CachTinhDiem!$B$24*L3622)*N3622,1)</f>
        <v>7.6</v>
      </c>
      <c r="P3622" s="19" t="s">
        <v>3225</v>
      </c>
    </row>
    <row r="3623" spans="1:16" ht="15" customHeight="1" x14ac:dyDescent="0.35">
      <c r="A3623" s="18" t="s">
        <v>2227</v>
      </c>
      <c r="B3623" s="18" t="s">
        <v>3226</v>
      </c>
      <c r="C3623" s="18" t="s">
        <v>150</v>
      </c>
      <c r="D3623" s="19">
        <v>5</v>
      </c>
      <c r="E3623" s="19">
        <v>14</v>
      </c>
      <c r="F3623" s="19">
        <v>40</v>
      </c>
      <c r="G3623" s="19">
        <v>4</v>
      </c>
      <c r="H3623" s="19">
        <v>1</v>
      </c>
      <c r="I3623" s="19">
        <v>2</v>
      </c>
      <c r="J3623" s="19">
        <v>3</v>
      </c>
      <c r="K3623" s="20">
        <f>ROUND(1+(SUMPRODUCT(INDEX(CachTinhDiem!$B$8:$E$11,MATCH($B3623,CachTinhDiem!$A$8:$A$11,0),0),$G3623:$J3623)-1)*9/4,1)</f>
        <v>3</v>
      </c>
      <c r="L3623" s="20">
        <f>ROUND(1+(INDEX(CachTinhDiem!$B$15:$E$20,MATCH($C3623,CachTinhDiem!$A$15:$A$20,0),MATCH($B3623,CachTinhDiem!$B$14:$E$14,0))-1)*9/4,1)</f>
        <v>10</v>
      </c>
      <c r="M3623" s="19">
        <f t="shared" si="56"/>
        <v>26</v>
      </c>
      <c r="N3623" s="23">
        <f>MAX(0,1-M3623*CachTinhDiem!$B$25)</f>
        <v>0</v>
      </c>
      <c r="O3623" s="20">
        <f>ROUND((CachTinhDiem!$B$23*K3623+CachTinhDiem!$B$24*L3623)*N3623,1)</f>
        <v>0</v>
      </c>
      <c r="P3623" s="19" t="s">
        <v>3227</v>
      </c>
    </row>
    <row r="3624" spans="1:16" ht="15" customHeight="1" x14ac:dyDescent="0.35">
      <c r="A3624" s="18" t="s">
        <v>680</v>
      </c>
      <c r="B3624" s="18" t="s">
        <v>3226</v>
      </c>
      <c r="C3624" s="18" t="s">
        <v>110</v>
      </c>
      <c r="D3624" s="19">
        <v>19</v>
      </c>
      <c r="E3624" s="19">
        <v>33</v>
      </c>
      <c r="F3624" s="19">
        <v>27</v>
      </c>
      <c r="G3624" s="19">
        <v>2</v>
      </c>
      <c r="H3624" s="19">
        <v>4</v>
      </c>
      <c r="I3624" s="19">
        <v>2</v>
      </c>
      <c r="J3624" s="19">
        <v>5</v>
      </c>
      <c r="K3624" s="20">
        <f>ROUND(1+(SUMPRODUCT(INDEX(CachTinhDiem!$B$8:$E$11,MATCH($B3624,CachTinhDiem!$A$8:$A$11,0),0),$G3624:$J3624)-1)*9/4,1)</f>
        <v>6</v>
      </c>
      <c r="L3624" s="20">
        <f>ROUND(1+(INDEX(CachTinhDiem!$B$15:$E$20,MATCH($C3624,CachTinhDiem!$A$15:$A$20,0),MATCH($B3624,CachTinhDiem!$B$14:$E$14,0))-1)*9/4,1)</f>
        <v>5.5</v>
      </c>
      <c r="M3624" s="19">
        <f t="shared" si="56"/>
        <v>0</v>
      </c>
      <c r="N3624" s="23">
        <f>MAX(0,1-M3624*CachTinhDiem!$B$25)</f>
        <v>1</v>
      </c>
      <c r="O3624" s="20">
        <f>ROUND((CachTinhDiem!$B$23*K3624+CachTinhDiem!$B$24*L3624)*N3624,1)</f>
        <v>5.9</v>
      </c>
      <c r="P3624" s="19" t="s">
        <v>3227</v>
      </c>
    </row>
    <row r="3625" spans="1:16" ht="15" customHeight="1" x14ac:dyDescent="0.35">
      <c r="A3625" s="18" t="s">
        <v>1343</v>
      </c>
      <c r="B3625" s="18" t="s">
        <v>3224</v>
      </c>
      <c r="C3625" s="18" t="s">
        <v>150</v>
      </c>
      <c r="D3625" s="19">
        <v>5</v>
      </c>
      <c r="E3625" s="19">
        <v>17</v>
      </c>
      <c r="F3625" s="19">
        <v>21</v>
      </c>
      <c r="G3625" s="19">
        <v>4</v>
      </c>
      <c r="H3625" s="19">
        <v>1</v>
      </c>
      <c r="I3625" s="19">
        <v>2</v>
      </c>
      <c r="J3625" s="19">
        <v>4</v>
      </c>
      <c r="K3625" s="20">
        <f>ROUND(1+(SUMPRODUCT(INDEX(CachTinhDiem!$B$8:$E$11,MATCH($B3625,CachTinhDiem!$A$8:$A$11,0),0),$G3625:$J3625)-1)*9/4,1)</f>
        <v>4.2</v>
      </c>
      <c r="L3625" s="20">
        <f>ROUND(1+(INDEX(CachTinhDiem!$B$15:$E$20,MATCH($C3625,CachTinhDiem!$A$15:$A$20,0),MATCH($B3625,CachTinhDiem!$B$14:$E$14,0))-1)*9/4,1)</f>
        <v>3.3</v>
      </c>
      <c r="M3625" s="19">
        <f t="shared" si="56"/>
        <v>4</v>
      </c>
      <c r="N3625" s="23">
        <f>MAX(0,1-M3625*CachTinhDiem!$B$25)</f>
        <v>0.6</v>
      </c>
      <c r="O3625" s="20">
        <f>ROUND((CachTinhDiem!$B$23*K3625+CachTinhDiem!$B$24*L3625)*N3625,1)</f>
        <v>2.4</v>
      </c>
      <c r="P3625" s="19" t="s">
        <v>3225</v>
      </c>
    </row>
    <row r="3626" spans="1:16" ht="15" customHeight="1" x14ac:dyDescent="0.35">
      <c r="A3626" s="18" t="s">
        <v>2358</v>
      </c>
      <c r="B3626" s="18" t="s">
        <v>3229</v>
      </c>
      <c r="C3626" s="18" t="s">
        <v>103</v>
      </c>
      <c r="D3626" s="19">
        <v>11</v>
      </c>
      <c r="E3626" s="19">
        <v>28</v>
      </c>
      <c r="F3626" s="19">
        <v>8</v>
      </c>
      <c r="G3626" s="19">
        <v>4</v>
      </c>
      <c r="H3626" s="19">
        <v>2</v>
      </c>
      <c r="I3626" s="19">
        <v>3</v>
      </c>
      <c r="J3626" s="19">
        <v>5</v>
      </c>
      <c r="K3626" s="20">
        <f>ROUND(1+(SUMPRODUCT(INDEX(CachTinhDiem!$B$8:$E$11,MATCH($B3626,CachTinhDiem!$A$8:$A$11,0),0),$G3626:$J3626)-1)*9/4,1)</f>
        <v>6.4</v>
      </c>
      <c r="L3626" s="20">
        <f>ROUND(1+(INDEX(CachTinhDiem!$B$15:$E$20,MATCH($C3626,CachTinhDiem!$A$15:$A$20,0),MATCH($B3626,CachTinhDiem!$B$14:$E$14,0))-1)*9/4,1)</f>
        <v>7.8</v>
      </c>
      <c r="M3626" s="19">
        <f t="shared" si="56"/>
        <v>3</v>
      </c>
      <c r="N3626" s="23">
        <f>MAX(0,1-M3626*CachTinhDiem!$B$25)</f>
        <v>0.7</v>
      </c>
      <c r="O3626" s="20">
        <f>ROUND((CachTinhDiem!$B$23*K3626+CachTinhDiem!$B$24*L3626)*N3626,1)</f>
        <v>4.8</v>
      </c>
      <c r="P3626" s="19" t="s">
        <v>3227</v>
      </c>
    </row>
    <row r="3627" spans="1:16" ht="15" customHeight="1" x14ac:dyDescent="0.35">
      <c r="A3627" s="18" t="s">
        <v>2783</v>
      </c>
      <c r="B3627" s="18" t="s">
        <v>3226</v>
      </c>
      <c r="C3627" s="18" t="s">
        <v>115</v>
      </c>
      <c r="D3627" s="19">
        <v>15</v>
      </c>
      <c r="E3627" s="19">
        <v>36</v>
      </c>
      <c r="F3627" s="19">
        <v>23</v>
      </c>
      <c r="G3627" s="19">
        <v>2</v>
      </c>
      <c r="H3627" s="19">
        <v>2</v>
      </c>
      <c r="I3627" s="19">
        <v>5</v>
      </c>
      <c r="J3627" s="19">
        <v>3</v>
      </c>
      <c r="K3627" s="20">
        <f>ROUND(1+(SUMPRODUCT(INDEX(CachTinhDiem!$B$8:$E$11,MATCH($B3627,CachTinhDiem!$A$8:$A$11,0),0),$G3627:$J3627)-1)*9/4,1)</f>
        <v>7.1</v>
      </c>
      <c r="L3627" s="20">
        <f>ROUND(1+(INDEX(CachTinhDiem!$B$15:$E$20,MATCH($C3627,CachTinhDiem!$A$15:$A$20,0),MATCH($B3627,CachTinhDiem!$B$14:$E$14,0))-1)*9/4,1)</f>
        <v>10</v>
      </c>
      <c r="M3627" s="19">
        <f t="shared" si="56"/>
        <v>0</v>
      </c>
      <c r="N3627" s="23">
        <f>MAX(0,1-M3627*CachTinhDiem!$B$25)</f>
        <v>1</v>
      </c>
      <c r="O3627" s="20">
        <f>ROUND((CachTinhDiem!$B$23*K3627+CachTinhDiem!$B$24*L3627)*N3627,1)</f>
        <v>8</v>
      </c>
      <c r="P3627" s="19" t="s">
        <v>3227</v>
      </c>
    </row>
    <row r="3628" spans="1:16" ht="15" customHeight="1" x14ac:dyDescent="0.35">
      <c r="A3628" s="18" t="s">
        <v>2185</v>
      </c>
      <c r="B3628" s="18" t="s">
        <v>3226</v>
      </c>
      <c r="C3628" s="18" t="s">
        <v>150</v>
      </c>
      <c r="D3628" s="19">
        <v>24</v>
      </c>
      <c r="E3628" s="19">
        <v>38</v>
      </c>
      <c r="F3628" s="19">
        <v>14</v>
      </c>
      <c r="G3628" s="19">
        <v>2</v>
      </c>
      <c r="H3628" s="19">
        <v>5</v>
      </c>
      <c r="I3628" s="19">
        <v>3</v>
      </c>
      <c r="J3628" s="19">
        <v>4</v>
      </c>
      <c r="K3628" s="20">
        <f>ROUND(1+(SUMPRODUCT(INDEX(CachTinhDiem!$B$8:$E$11,MATCH($B3628,CachTinhDiem!$A$8:$A$11,0),0),$G3628:$J3628)-1)*9/4,1)</f>
        <v>7.3</v>
      </c>
      <c r="L3628" s="20">
        <f>ROUND(1+(INDEX(CachTinhDiem!$B$15:$E$20,MATCH($C3628,CachTinhDiem!$A$15:$A$20,0),MATCH($B3628,CachTinhDiem!$B$14:$E$14,0))-1)*9/4,1)</f>
        <v>10</v>
      </c>
      <c r="M3628" s="19">
        <f t="shared" si="56"/>
        <v>10</v>
      </c>
      <c r="N3628" s="23">
        <f>MAX(0,1-M3628*CachTinhDiem!$B$25)</f>
        <v>0</v>
      </c>
      <c r="O3628" s="20">
        <f>ROUND((CachTinhDiem!$B$23*K3628+CachTinhDiem!$B$24*L3628)*N3628,1)</f>
        <v>0</v>
      </c>
      <c r="P3628" s="19" t="s">
        <v>3227</v>
      </c>
    </row>
    <row r="3629" spans="1:16" ht="15" customHeight="1" x14ac:dyDescent="0.35">
      <c r="A3629" s="18" t="s">
        <v>2410</v>
      </c>
      <c r="B3629" s="18" t="s">
        <v>3228</v>
      </c>
      <c r="C3629" s="18" t="s">
        <v>110</v>
      </c>
      <c r="D3629" s="19">
        <v>22</v>
      </c>
      <c r="E3629" s="19">
        <v>39</v>
      </c>
      <c r="F3629" s="19">
        <v>31</v>
      </c>
      <c r="G3629" s="19">
        <v>1</v>
      </c>
      <c r="H3629" s="19">
        <v>5</v>
      </c>
      <c r="I3629" s="19">
        <v>1</v>
      </c>
      <c r="J3629" s="19">
        <v>3</v>
      </c>
      <c r="K3629" s="20">
        <f>ROUND(1+(SUMPRODUCT(INDEX(CachTinhDiem!$B$8:$E$11,MATCH($B3629,CachTinhDiem!$A$8:$A$11,0),0),$G3629:$J3629)-1)*9/4,1)</f>
        <v>5.5</v>
      </c>
      <c r="L3629" s="20">
        <f>ROUND(1+(INDEX(CachTinhDiem!$B$15:$E$20,MATCH($C3629,CachTinhDiem!$A$15:$A$20,0),MATCH($B3629,CachTinhDiem!$B$14:$E$14,0))-1)*9/4,1)</f>
        <v>7.8</v>
      </c>
      <c r="M3629" s="19">
        <f t="shared" si="56"/>
        <v>0</v>
      </c>
      <c r="N3629" s="23">
        <f>MAX(0,1-M3629*CachTinhDiem!$B$25)</f>
        <v>1</v>
      </c>
      <c r="O3629" s="20">
        <f>ROUND((CachTinhDiem!$B$23*K3629+CachTinhDiem!$B$24*L3629)*N3629,1)</f>
        <v>6.2</v>
      </c>
      <c r="P3629" s="19" t="s">
        <v>3227</v>
      </c>
    </row>
    <row r="3630" spans="1:16" ht="15" customHeight="1" x14ac:dyDescent="0.35">
      <c r="A3630" s="18" t="s">
        <v>3138</v>
      </c>
      <c r="B3630" s="18" t="s">
        <v>3228</v>
      </c>
      <c r="C3630" s="18" t="s">
        <v>110</v>
      </c>
      <c r="D3630" s="19">
        <v>16</v>
      </c>
      <c r="E3630" s="19">
        <v>36</v>
      </c>
      <c r="F3630" s="19">
        <v>31</v>
      </c>
      <c r="G3630" s="19">
        <v>2</v>
      </c>
      <c r="H3630" s="19">
        <v>2</v>
      </c>
      <c r="I3630" s="19">
        <v>4</v>
      </c>
      <c r="J3630" s="19">
        <v>4</v>
      </c>
      <c r="K3630" s="20">
        <f>ROUND(1+(SUMPRODUCT(INDEX(CachTinhDiem!$B$8:$E$11,MATCH($B3630,CachTinhDiem!$A$8:$A$11,0),0),$G3630:$J3630)-1)*9/4,1)</f>
        <v>6.9</v>
      </c>
      <c r="L3630" s="20">
        <f>ROUND(1+(INDEX(CachTinhDiem!$B$15:$E$20,MATCH($C3630,CachTinhDiem!$A$15:$A$20,0),MATCH($B3630,CachTinhDiem!$B$14:$E$14,0))-1)*9/4,1)</f>
        <v>7.8</v>
      </c>
      <c r="M3630" s="19">
        <f t="shared" si="56"/>
        <v>0</v>
      </c>
      <c r="N3630" s="23">
        <f>MAX(0,1-M3630*CachTinhDiem!$B$25)</f>
        <v>1</v>
      </c>
      <c r="O3630" s="20">
        <f>ROUND((CachTinhDiem!$B$23*K3630+CachTinhDiem!$B$24*L3630)*N3630,1)</f>
        <v>7.2</v>
      </c>
      <c r="P3630" s="19" t="s">
        <v>3227</v>
      </c>
    </row>
    <row r="3631" spans="1:16" ht="15" customHeight="1" x14ac:dyDescent="0.35">
      <c r="A3631" s="18" t="s">
        <v>1673</v>
      </c>
      <c r="B3631" s="18" t="s">
        <v>3226</v>
      </c>
      <c r="C3631" s="18" t="s">
        <v>115</v>
      </c>
      <c r="D3631" s="19">
        <v>9</v>
      </c>
      <c r="E3631" s="19">
        <v>22</v>
      </c>
      <c r="F3631" s="19">
        <v>29</v>
      </c>
      <c r="G3631" s="19">
        <v>3</v>
      </c>
      <c r="H3631" s="19">
        <v>3</v>
      </c>
      <c r="I3631" s="19">
        <v>3</v>
      </c>
      <c r="J3631" s="19">
        <v>2</v>
      </c>
      <c r="K3631" s="20">
        <f>ROUND(1+(SUMPRODUCT(INDEX(CachTinhDiem!$B$8:$E$11,MATCH($B3631,CachTinhDiem!$A$8:$A$11,0),0),$G3631:$J3631)-1)*9/4,1)</f>
        <v>5.0999999999999996</v>
      </c>
      <c r="L3631" s="20">
        <f>ROUND(1+(INDEX(CachTinhDiem!$B$15:$E$20,MATCH($C3631,CachTinhDiem!$A$15:$A$20,0),MATCH($B3631,CachTinhDiem!$B$14:$E$14,0))-1)*9/4,1)</f>
        <v>10</v>
      </c>
      <c r="M3631" s="19">
        <f t="shared" si="56"/>
        <v>7</v>
      </c>
      <c r="N3631" s="23">
        <f>MAX(0,1-M3631*CachTinhDiem!$B$25)</f>
        <v>0.29999999999999993</v>
      </c>
      <c r="O3631" s="20">
        <f>ROUND((CachTinhDiem!$B$23*K3631+CachTinhDiem!$B$24*L3631)*N3631,1)</f>
        <v>2</v>
      </c>
      <c r="P3631" s="19" t="s">
        <v>3225</v>
      </c>
    </row>
    <row r="3632" spans="1:16" ht="15" customHeight="1" x14ac:dyDescent="0.35">
      <c r="A3632" s="18" t="s">
        <v>289</v>
      </c>
      <c r="B3632" s="18" t="s">
        <v>3224</v>
      </c>
      <c r="C3632" s="18" t="s">
        <v>103</v>
      </c>
      <c r="D3632" s="19">
        <v>12</v>
      </c>
      <c r="E3632" s="19">
        <v>29</v>
      </c>
      <c r="F3632" s="19">
        <v>39</v>
      </c>
      <c r="G3632" s="19">
        <v>2</v>
      </c>
      <c r="H3632" s="19">
        <v>5</v>
      </c>
      <c r="I3632" s="19">
        <v>2</v>
      </c>
      <c r="J3632" s="19">
        <v>4</v>
      </c>
      <c r="K3632" s="20">
        <f>ROUND(1+(SUMPRODUCT(INDEX(CachTinhDiem!$B$8:$E$11,MATCH($B3632,CachTinhDiem!$A$8:$A$11,0),0),$G3632:$J3632)-1)*9/4,1)</f>
        <v>5.0999999999999996</v>
      </c>
      <c r="L3632" s="20">
        <f>ROUND(1+(INDEX(CachTinhDiem!$B$15:$E$20,MATCH($C3632,CachTinhDiem!$A$15:$A$20,0),MATCH($B3632,CachTinhDiem!$B$14:$E$14,0))-1)*9/4,1)</f>
        <v>3.3</v>
      </c>
      <c r="M3632" s="19">
        <f t="shared" si="56"/>
        <v>10</v>
      </c>
      <c r="N3632" s="23">
        <f>MAX(0,1-M3632*CachTinhDiem!$B$25)</f>
        <v>0</v>
      </c>
      <c r="O3632" s="20">
        <f>ROUND((CachTinhDiem!$B$23*K3632+CachTinhDiem!$B$24*L3632)*N3632,1)</f>
        <v>0</v>
      </c>
      <c r="P3632" s="19" t="s">
        <v>3227</v>
      </c>
    </row>
    <row r="3633" spans="1:16" ht="15" customHeight="1" x14ac:dyDescent="0.35">
      <c r="A3633" s="18" t="s">
        <v>2207</v>
      </c>
      <c r="B3633" s="18" t="s">
        <v>3224</v>
      </c>
      <c r="C3633" s="18" t="s">
        <v>150</v>
      </c>
      <c r="D3633" s="19">
        <v>25</v>
      </c>
      <c r="E3633" s="19">
        <v>38</v>
      </c>
      <c r="F3633" s="19">
        <v>23</v>
      </c>
      <c r="G3633" s="19">
        <v>1</v>
      </c>
      <c r="H3633" s="19">
        <v>5</v>
      </c>
      <c r="I3633" s="19">
        <v>2</v>
      </c>
      <c r="J3633" s="19">
        <v>2</v>
      </c>
      <c r="K3633" s="20">
        <f>ROUND(1+(SUMPRODUCT(INDEX(CachTinhDiem!$B$8:$E$11,MATCH($B3633,CachTinhDiem!$A$8:$A$11,0),0),$G3633:$J3633)-1)*9/4,1)</f>
        <v>4.2</v>
      </c>
      <c r="L3633" s="20">
        <f>ROUND(1+(INDEX(CachTinhDiem!$B$15:$E$20,MATCH($C3633,CachTinhDiem!$A$15:$A$20,0),MATCH($B3633,CachTinhDiem!$B$14:$E$14,0))-1)*9/4,1)</f>
        <v>3.3</v>
      </c>
      <c r="M3633" s="19">
        <f t="shared" si="56"/>
        <v>2</v>
      </c>
      <c r="N3633" s="23">
        <f>MAX(0,1-M3633*CachTinhDiem!$B$25)</f>
        <v>0.8</v>
      </c>
      <c r="O3633" s="20">
        <f>ROUND((CachTinhDiem!$B$23*K3633+CachTinhDiem!$B$24*L3633)*N3633,1)</f>
        <v>3.1</v>
      </c>
      <c r="P3633" s="19" t="s">
        <v>3227</v>
      </c>
    </row>
    <row r="3634" spans="1:16" ht="15" customHeight="1" x14ac:dyDescent="0.35">
      <c r="A3634" s="18" t="s">
        <v>641</v>
      </c>
      <c r="B3634" s="18" t="s">
        <v>3224</v>
      </c>
      <c r="C3634" s="18" t="s">
        <v>110</v>
      </c>
      <c r="D3634" s="19">
        <v>5</v>
      </c>
      <c r="E3634" s="19">
        <v>13</v>
      </c>
      <c r="F3634" s="19">
        <v>18</v>
      </c>
      <c r="G3634" s="19">
        <v>4</v>
      </c>
      <c r="H3634" s="19">
        <v>1</v>
      </c>
      <c r="I3634" s="19">
        <v>1</v>
      </c>
      <c r="J3634" s="19">
        <v>4</v>
      </c>
      <c r="K3634" s="20">
        <f>ROUND(1+(SUMPRODUCT(INDEX(CachTinhDiem!$B$8:$E$11,MATCH($B3634,CachTinhDiem!$A$8:$A$11,0),0),$G3634:$J3634)-1)*9/4,1)</f>
        <v>3</v>
      </c>
      <c r="L3634" s="20">
        <f>ROUND(1+(INDEX(CachTinhDiem!$B$15:$E$20,MATCH($C3634,CachTinhDiem!$A$15:$A$20,0),MATCH($B3634,CachTinhDiem!$B$14:$E$14,0))-1)*9/4,1)</f>
        <v>5.5</v>
      </c>
      <c r="M3634" s="19">
        <f t="shared" si="56"/>
        <v>5</v>
      </c>
      <c r="N3634" s="23">
        <f>MAX(0,1-M3634*CachTinhDiem!$B$25)</f>
        <v>0.5</v>
      </c>
      <c r="O3634" s="20">
        <f>ROUND((CachTinhDiem!$B$23*K3634+CachTinhDiem!$B$24*L3634)*N3634,1)</f>
        <v>1.9</v>
      </c>
      <c r="P3634" s="19" t="s">
        <v>3227</v>
      </c>
    </row>
    <row r="3635" spans="1:16" ht="15" customHeight="1" x14ac:dyDescent="0.35">
      <c r="A3635" s="18" t="s">
        <v>2965</v>
      </c>
      <c r="B3635" s="18" t="s">
        <v>3224</v>
      </c>
      <c r="C3635" s="18" t="s">
        <v>90</v>
      </c>
      <c r="D3635" s="19">
        <v>15</v>
      </c>
      <c r="E3635" s="19">
        <v>33</v>
      </c>
      <c r="F3635" s="19">
        <v>6</v>
      </c>
      <c r="G3635" s="19">
        <v>2</v>
      </c>
      <c r="H3635" s="19">
        <v>2</v>
      </c>
      <c r="I3635" s="19">
        <v>3</v>
      </c>
      <c r="J3635" s="19">
        <v>3</v>
      </c>
      <c r="K3635" s="20">
        <f>ROUND(1+(SUMPRODUCT(INDEX(CachTinhDiem!$B$8:$E$11,MATCH($B3635,CachTinhDiem!$A$8:$A$11,0),0),$G3635:$J3635)-1)*9/4,1)</f>
        <v>4.5999999999999996</v>
      </c>
      <c r="L3635" s="20">
        <f>ROUND(1+(INDEX(CachTinhDiem!$B$15:$E$20,MATCH($C3635,CachTinhDiem!$A$15:$A$20,0),MATCH($B3635,CachTinhDiem!$B$14:$E$14,0))-1)*9/4,1)</f>
        <v>5.5</v>
      </c>
      <c r="M3635" s="19">
        <f t="shared" si="56"/>
        <v>9</v>
      </c>
      <c r="N3635" s="23">
        <f>MAX(0,1-M3635*CachTinhDiem!$B$25)</f>
        <v>9.9999999999999978E-2</v>
      </c>
      <c r="O3635" s="20">
        <f>ROUND((CachTinhDiem!$B$23*K3635+CachTinhDiem!$B$24*L3635)*N3635,1)</f>
        <v>0.5</v>
      </c>
      <c r="P3635" s="19" t="s">
        <v>3227</v>
      </c>
    </row>
    <row r="3636" spans="1:16" ht="15" customHeight="1" x14ac:dyDescent="0.35">
      <c r="A3636" s="18" t="s">
        <v>1503</v>
      </c>
      <c r="B3636" s="18" t="s">
        <v>3226</v>
      </c>
      <c r="C3636" s="18" t="s">
        <v>103</v>
      </c>
      <c r="D3636" s="19">
        <v>5</v>
      </c>
      <c r="E3636" s="19">
        <v>19</v>
      </c>
      <c r="F3636" s="19">
        <v>34</v>
      </c>
      <c r="G3636" s="19">
        <v>4</v>
      </c>
      <c r="H3636" s="19">
        <v>1</v>
      </c>
      <c r="I3636" s="19">
        <v>2</v>
      </c>
      <c r="J3636" s="19">
        <v>5</v>
      </c>
      <c r="K3636" s="20">
        <f>ROUND(1+(SUMPRODUCT(INDEX(CachTinhDiem!$B$8:$E$11,MATCH($B3636,CachTinhDiem!$A$8:$A$11,0),0),$G3636:$J3636)-1)*9/4,1)</f>
        <v>3.9</v>
      </c>
      <c r="L3636" s="20">
        <f>ROUND(1+(INDEX(CachTinhDiem!$B$15:$E$20,MATCH($C3636,CachTinhDiem!$A$15:$A$20,0),MATCH($B3636,CachTinhDiem!$B$14:$E$14,0))-1)*9/4,1)</f>
        <v>3.3</v>
      </c>
      <c r="M3636" s="19">
        <f t="shared" si="56"/>
        <v>15</v>
      </c>
      <c r="N3636" s="23">
        <f>MAX(0,1-M3636*CachTinhDiem!$B$25)</f>
        <v>0</v>
      </c>
      <c r="O3636" s="20">
        <f>ROUND((CachTinhDiem!$B$23*K3636+CachTinhDiem!$B$24*L3636)*N3636,1)</f>
        <v>0</v>
      </c>
      <c r="P3636" s="19" t="s">
        <v>3227</v>
      </c>
    </row>
    <row r="3637" spans="1:16" ht="15" customHeight="1" x14ac:dyDescent="0.35">
      <c r="A3637" s="18" t="s">
        <v>2090</v>
      </c>
      <c r="B3637" s="18" t="s">
        <v>3228</v>
      </c>
      <c r="C3637" s="18" t="s">
        <v>115</v>
      </c>
      <c r="D3637" s="19">
        <v>25</v>
      </c>
      <c r="E3637" s="19">
        <v>40</v>
      </c>
      <c r="F3637" s="19">
        <v>10</v>
      </c>
      <c r="G3637" s="19">
        <v>1</v>
      </c>
      <c r="H3637" s="19">
        <v>5</v>
      </c>
      <c r="I3637" s="19">
        <v>5</v>
      </c>
      <c r="J3637" s="19">
        <v>3</v>
      </c>
      <c r="K3637" s="20">
        <f>ROUND(1+(SUMPRODUCT(INDEX(CachTinhDiem!$B$8:$E$11,MATCH($B3637,CachTinhDiem!$A$8:$A$11,0),0),$G3637:$J3637)-1)*9/4,1)</f>
        <v>7.3</v>
      </c>
      <c r="L3637" s="20">
        <f>ROUND(1+(INDEX(CachTinhDiem!$B$15:$E$20,MATCH($C3637,CachTinhDiem!$A$15:$A$20,0),MATCH($B3637,CachTinhDiem!$B$14:$E$14,0))-1)*9/4,1)</f>
        <v>5.5</v>
      </c>
      <c r="M3637" s="19">
        <f t="shared" si="56"/>
        <v>15</v>
      </c>
      <c r="N3637" s="23">
        <f>MAX(0,1-M3637*CachTinhDiem!$B$25)</f>
        <v>0</v>
      </c>
      <c r="O3637" s="20">
        <f>ROUND((CachTinhDiem!$B$23*K3637+CachTinhDiem!$B$24*L3637)*N3637,1)</f>
        <v>0</v>
      </c>
      <c r="P3637" s="19" t="s">
        <v>3227</v>
      </c>
    </row>
    <row r="3638" spans="1:16" ht="15" customHeight="1" x14ac:dyDescent="0.35">
      <c r="A3638" s="18" t="s">
        <v>1292</v>
      </c>
      <c r="B3638" s="18" t="s">
        <v>3228</v>
      </c>
      <c r="C3638" s="18" t="s">
        <v>90</v>
      </c>
      <c r="D3638" s="19">
        <v>5</v>
      </c>
      <c r="E3638" s="19">
        <v>17</v>
      </c>
      <c r="F3638" s="19">
        <v>15</v>
      </c>
      <c r="G3638" s="19">
        <v>4</v>
      </c>
      <c r="H3638" s="19">
        <v>1</v>
      </c>
      <c r="I3638" s="19">
        <v>3</v>
      </c>
      <c r="J3638" s="19">
        <v>2</v>
      </c>
      <c r="K3638" s="20">
        <f>ROUND(1+(SUMPRODUCT(INDEX(CachTinhDiem!$B$8:$E$11,MATCH($B3638,CachTinhDiem!$A$8:$A$11,0),0),$G3638:$J3638)-1)*9/4,1)</f>
        <v>3.3</v>
      </c>
      <c r="L3638" s="20">
        <f>ROUND(1+(INDEX(CachTinhDiem!$B$15:$E$20,MATCH($C3638,CachTinhDiem!$A$15:$A$20,0),MATCH($B3638,CachTinhDiem!$B$14:$E$14,0))-1)*9/4,1)</f>
        <v>3.3</v>
      </c>
      <c r="M3638" s="19">
        <f t="shared" si="56"/>
        <v>0</v>
      </c>
      <c r="N3638" s="23">
        <f>MAX(0,1-M3638*CachTinhDiem!$B$25)</f>
        <v>1</v>
      </c>
      <c r="O3638" s="20">
        <f>ROUND((CachTinhDiem!$B$23*K3638+CachTinhDiem!$B$24*L3638)*N3638,1)</f>
        <v>3.3</v>
      </c>
      <c r="P3638" s="19" t="s">
        <v>3225</v>
      </c>
    </row>
    <row r="3639" spans="1:16" ht="15" customHeight="1" x14ac:dyDescent="0.35">
      <c r="A3639" s="18" t="s">
        <v>3212</v>
      </c>
      <c r="B3639" s="18" t="s">
        <v>3226</v>
      </c>
      <c r="C3639" s="18" t="s">
        <v>138</v>
      </c>
      <c r="D3639" s="19">
        <v>20</v>
      </c>
      <c r="E3639" s="19">
        <v>40</v>
      </c>
      <c r="F3639" s="19">
        <v>28</v>
      </c>
      <c r="G3639" s="19">
        <v>2</v>
      </c>
      <c r="H3639" s="19">
        <v>3</v>
      </c>
      <c r="I3639" s="19">
        <v>5</v>
      </c>
      <c r="J3639" s="19">
        <v>2</v>
      </c>
      <c r="K3639" s="20">
        <f>ROUND(1+(SUMPRODUCT(INDEX(CachTinhDiem!$B$8:$E$11,MATCH($B3639,CachTinhDiem!$A$8:$A$11,0),0),$G3639:$J3639)-1)*9/4,1)</f>
        <v>7.3</v>
      </c>
      <c r="L3639" s="20">
        <f>ROUND(1+(INDEX(CachTinhDiem!$B$15:$E$20,MATCH($C3639,CachTinhDiem!$A$15:$A$20,0),MATCH($B3639,CachTinhDiem!$B$14:$E$14,0))-1)*9/4,1)</f>
        <v>7.8</v>
      </c>
      <c r="M3639" s="19">
        <f t="shared" si="56"/>
        <v>0</v>
      </c>
      <c r="N3639" s="23">
        <f>MAX(0,1-M3639*CachTinhDiem!$B$25)</f>
        <v>1</v>
      </c>
      <c r="O3639" s="20">
        <f>ROUND((CachTinhDiem!$B$23*K3639+CachTinhDiem!$B$24*L3639)*N3639,1)</f>
        <v>7.5</v>
      </c>
      <c r="P3639" s="19" t="s">
        <v>3227</v>
      </c>
    </row>
    <row r="3640" spans="1:16" ht="15" customHeight="1" x14ac:dyDescent="0.35">
      <c r="A3640" s="18" t="s">
        <v>501</v>
      </c>
      <c r="B3640" s="18" t="s">
        <v>3226</v>
      </c>
      <c r="C3640" s="18" t="s">
        <v>110</v>
      </c>
      <c r="D3640" s="19">
        <v>5</v>
      </c>
      <c r="E3640" s="19">
        <v>15</v>
      </c>
      <c r="F3640" s="19">
        <v>34</v>
      </c>
      <c r="G3640" s="19">
        <v>4</v>
      </c>
      <c r="H3640" s="19">
        <v>1</v>
      </c>
      <c r="I3640" s="19">
        <v>2</v>
      </c>
      <c r="J3640" s="19">
        <v>4</v>
      </c>
      <c r="K3640" s="20">
        <f>ROUND(1+(SUMPRODUCT(INDEX(CachTinhDiem!$B$8:$E$11,MATCH($B3640,CachTinhDiem!$A$8:$A$11,0),0),$G3640:$J3640)-1)*9/4,1)</f>
        <v>3.5</v>
      </c>
      <c r="L3640" s="20">
        <f>ROUND(1+(INDEX(CachTinhDiem!$B$15:$E$20,MATCH($C3640,CachTinhDiem!$A$15:$A$20,0),MATCH($B3640,CachTinhDiem!$B$14:$E$14,0))-1)*9/4,1)</f>
        <v>5.5</v>
      </c>
      <c r="M3640" s="19">
        <f t="shared" si="56"/>
        <v>19</v>
      </c>
      <c r="N3640" s="23">
        <f>MAX(0,1-M3640*CachTinhDiem!$B$25)</f>
        <v>0</v>
      </c>
      <c r="O3640" s="20">
        <f>ROUND((CachTinhDiem!$B$23*K3640+CachTinhDiem!$B$24*L3640)*N3640,1)</f>
        <v>0</v>
      </c>
      <c r="P3640" s="19" t="s">
        <v>3227</v>
      </c>
    </row>
    <row r="3641" spans="1:16" ht="15" customHeight="1" x14ac:dyDescent="0.35">
      <c r="A3641" s="18" t="s">
        <v>2277</v>
      </c>
      <c r="B3641" s="18" t="s">
        <v>3229</v>
      </c>
      <c r="C3641" s="18" t="s">
        <v>150</v>
      </c>
      <c r="D3641" s="19">
        <v>23</v>
      </c>
      <c r="E3641" s="19">
        <v>37</v>
      </c>
      <c r="F3641" s="19">
        <v>8</v>
      </c>
      <c r="G3641" s="19">
        <v>2</v>
      </c>
      <c r="H3641" s="19">
        <v>5</v>
      </c>
      <c r="I3641" s="19">
        <v>4</v>
      </c>
      <c r="J3641" s="19">
        <v>4</v>
      </c>
      <c r="K3641" s="20">
        <f>ROUND(1+(SUMPRODUCT(INDEX(CachTinhDiem!$B$8:$E$11,MATCH($B3641,CachTinhDiem!$A$8:$A$11,0),0),$G3641:$J3641)-1)*9/4,1)</f>
        <v>8</v>
      </c>
      <c r="L3641" s="20">
        <f>ROUND(1+(INDEX(CachTinhDiem!$B$15:$E$20,MATCH($C3641,CachTinhDiem!$A$15:$A$20,0),MATCH($B3641,CachTinhDiem!$B$14:$E$14,0))-1)*9/4,1)</f>
        <v>7.8</v>
      </c>
      <c r="M3641" s="19">
        <f t="shared" si="56"/>
        <v>15</v>
      </c>
      <c r="N3641" s="23">
        <f>MAX(0,1-M3641*CachTinhDiem!$B$25)</f>
        <v>0</v>
      </c>
      <c r="O3641" s="20">
        <f>ROUND((CachTinhDiem!$B$23*K3641+CachTinhDiem!$B$24*L3641)*N3641,1)</f>
        <v>0</v>
      </c>
      <c r="P3641" s="19" t="s">
        <v>3225</v>
      </c>
    </row>
    <row r="3642" spans="1:16" ht="15" customHeight="1" x14ac:dyDescent="0.35">
      <c r="A3642" s="18" t="s">
        <v>2901</v>
      </c>
      <c r="B3642" s="18" t="s">
        <v>3229</v>
      </c>
      <c r="C3642" s="18" t="s">
        <v>150</v>
      </c>
      <c r="D3642" s="19">
        <v>13</v>
      </c>
      <c r="E3642" s="19">
        <v>31</v>
      </c>
      <c r="F3642" s="19">
        <v>14</v>
      </c>
      <c r="G3642" s="19">
        <v>3</v>
      </c>
      <c r="H3642" s="19">
        <v>1</v>
      </c>
      <c r="I3642" s="19">
        <v>3</v>
      </c>
      <c r="J3642" s="19">
        <v>4</v>
      </c>
      <c r="K3642" s="20">
        <f>ROUND(1+(SUMPRODUCT(INDEX(CachTinhDiem!$B$8:$E$11,MATCH($B3642,CachTinhDiem!$A$8:$A$11,0),0),$G3642:$J3642)-1)*9/4,1)</f>
        <v>4.8</v>
      </c>
      <c r="L3642" s="20">
        <f>ROUND(1+(INDEX(CachTinhDiem!$B$15:$E$20,MATCH($C3642,CachTinhDiem!$A$15:$A$20,0),MATCH($B3642,CachTinhDiem!$B$14:$E$14,0))-1)*9/4,1)</f>
        <v>7.8</v>
      </c>
      <c r="M3642" s="19">
        <f t="shared" si="56"/>
        <v>0</v>
      </c>
      <c r="N3642" s="23">
        <f>MAX(0,1-M3642*CachTinhDiem!$B$25)</f>
        <v>1</v>
      </c>
      <c r="O3642" s="20">
        <f>ROUND((CachTinhDiem!$B$23*K3642+CachTinhDiem!$B$24*L3642)*N3642,1)</f>
        <v>5.7</v>
      </c>
      <c r="P3642" s="19" t="s">
        <v>3227</v>
      </c>
    </row>
    <row r="3643" spans="1:16" ht="15" customHeight="1" x14ac:dyDescent="0.35">
      <c r="A3643" s="18" t="s">
        <v>2624</v>
      </c>
      <c r="B3643" s="18" t="s">
        <v>3224</v>
      </c>
      <c r="C3643" s="18" t="s">
        <v>138</v>
      </c>
      <c r="D3643" s="19">
        <v>18</v>
      </c>
      <c r="E3643" s="19">
        <v>39</v>
      </c>
      <c r="F3643" s="19">
        <v>31</v>
      </c>
      <c r="G3643" s="19">
        <v>2</v>
      </c>
      <c r="H3643" s="19">
        <v>5</v>
      </c>
      <c r="I3643" s="19">
        <v>5</v>
      </c>
      <c r="J3643" s="19">
        <v>3</v>
      </c>
      <c r="K3643" s="20">
        <f>ROUND(1+(SUMPRODUCT(INDEX(CachTinhDiem!$B$8:$E$11,MATCH($B3643,CachTinhDiem!$A$8:$A$11,0),0),$G3643:$J3643)-1)*9/4,1)</f>
        <v>8.1999999999999993</v>
      </c>
      <c r="L3643" s="20">
        <f>ROUND(1+(INDEX(CachTinhDiem!$B$15:$E$20,MATCH($C3643,CachTinhDiem!$A$15:$A$20,0),MATCH($B3643,CachTinhDiem!$B$14:$E$14,0))-1)*9/4,1)</f>
        <v>10</v>
      </c>
      <c r="M3643" s="19">
        <f t="shared" si="56"/>
        <v>0</v>
      </c>
      <c r="N3643" s="23">
        <f>MAX(0,1-M3643*CachTinhDiem!$B$25)</f>
        <v>1</v>
      </c>
      <c r="O3643" s="20">
        <f>ROUND((CachTinhDiem!$B$23*K3643+CachTinhDiem!$B$24*L3643)*N3643,1)</f>
        <v>8.6999999999999993</v>
      </c>
      <c r="P3643" s="19" t="s">
        <v>3227</v>
      </c>
    </row>
    <row r="3644" spans="1:16" ht="15" customHeight="1" x14ac:dyDescent="0.35">
      <c r="A3644" s="18" t="s">
        <v>1351</v>
      </c>
      <c r="B3644" s="18" t="s">
        <v>3226</v>
      </c>
      <c r="C3644" s="18" t="s">
        <v>103</v>
      </c>
      <c r="D3644" s="19">
        <v>5</v>
      </c>
      <c r="E3644" s="19">
        <v>11</v>
      </c>
      <c r="F3644" s="19">
        <v>14</v>
      </c>
      <c r="G3644" s="19">
        <v>5</v>
      </c>
      <c r="H3644" s="19">
        <v>1</v>
      </c>
      <c r="I3644" s="19">
        <v>1</v>
      </c>
      <c r="J3644" s="19">
        <v>5</v>
      </c>
      <c r="K3644" s="20">
        <f>ROUND(1+(SUMPRODUCT(INDEX(CachTinhDiem!$B$8:$E$11,MATCH($B3644,CachTinhDiem!$A$8:$A$11,0),0),$G3644:$J3644)-1)*9/4,1)</f>
        <v>2.8</v>
      </c>
      <c r="L3644" s="20">
        <f>ROUND(1+(INDEX(CachTinhDiem!$B$15:$E$20,MATCH($C3644,CachTinhDiem!$A$15:$A$20,0),MATCH($B3644,CachTinhDiem!$B$14:$E$14,0))-1)*9/4,1)</f>
        <v>3.3</v>
      </c>
      <c r="M3644" s="19">
        <f t="shared" si="56"/>
        <v>3</v>
      </c>
      <c r="N3644" s="23">
        <f>MAX(0,1-M3644*CachTinhDiem!$B$25)</f>
        <v>0.7</v>
      </c>
      <c r="O3644" s="20">
        <f>ROUND((CachTinhDiem!$B$23*K3644+CachTinhDiem!$B$24*L3644)*N3644,1)</f>
        <v>2.1</v>
      </c>
      <c r="P3644" s="19" t="s">
        <v>3227</v>
      </c>
    </row>
    <row r="3645" spans="1:16" ht="15" customHeight="1" x14ac:dyDescent="0.35">
      <c r="A3645" s="18" t="s">
        <v>1792</v>
      </c>
      <c r="B3645" s="18" t="s">
        <v>3224</v>
      </c>
      <c r="C3645" s="18" t="s">
        <v>103</v>
      </c>
      <c r="D3645" s="19">
        <v>15</v>
      </c>
      <c r="E3645" s="19">
        <v>34</v>
      </c>
      <c r="F3645" s="19">
        <v>5</v>
      </c>
      <c r="G3645" s="19">
        <v>2</v>
      </c>
      <c r="H3645" s="19">
        <v>4</v>
      </c>
      <c r="I3645" s="19">
        <v>3</v>
      </c>
      <c r="J3645" s="19">
        <v>4</v>
      </c>
      <c r="K3645" s="20">
        <f>ROUND(1+(SUMPRODUCT(INDEX(CachTinhDiem!$B$8:$E$11,MATCH($B3645,CachTinhDiem!$A$8:$A$11,0),0),$G3645:$J3645)-1)*9/4,1)</f>
        <v>5.7</v>
      </c>
      <c r="L3645" s="20">
        <f>ROUND(1+(INDEX(CachTinhDiem!$B$15:$E$20,MATCH($C3645,CachTinhDiem!$A$15:$A$20,0),MATCH($B3645,CachTinhDiem!$B$14:$E$14,0))-1)*9/4,1)</f>
        <v>3.3</v>
      </c>
      <c r="M3645" s="19">
        <f t="shared" si="56"/>
        <v>10</v>
      </c>
      <c r="N3645" s="23">
        <f>MAX(0,1-M3645*CachTinhDiem!$B$25)</f>
        <v>0</v>
      </c>
      <c r="O3645" s="20">
        <f>ROUND((CachTinhDiem!$B$23*K3645+CachTinhDiem!$B$24*L3645)*N3645,1)</f>
        <v>0</v>
      </c>
      <c r="P3645" s="19" t="s">
        <v>3227</v>
      </c>
    </row>
    <row r="3646" spans="1:16" ht="15" customHeight="1" x14ac:dyDescent="0.35">
      <c r="A3646" s="18" t="s">
        <v>3018</v>
      </c>
      <c r="B3646" s="18" t="s">
        <v>3226</v>
      </c>
      <c r="C3646" s="18" t="s">
        <v>110</v>
      </c>
      <c r="D3646" s="19">
        <v>14</v>
      </c>
      <c r="E3646" s="19">
        <v>37</v>
      </c>
      <c r="F3646" s="19">
        <v>21</v>
      </c>
      <c r="G3646" s="19">
        <v>3</v>
      </c>
      <c r="H3646" s="19">
        <v>2</v>
      </c>
      <c r="I3646" s="19">
        <v>4</v>
      </c>
      <c r="J3646" s="19">
        <v>4</v>
      </c>
      <c r="K3646" s="20">
        <f>ROUND(1+(SUMPRODUCT(INDEX(CachTinhDiem!$B$8:$E$11,MATCH($B3646,CachTinhDiem!$A$8:$A$11,0),0),$G3646:$J3646)-1)*9/4,1)</f>
        <v>6.4</v>
      </c>
      <c r="L3646" s="20">
        <f>ROUND(1+(INDEX(CachTinhDiem!$B$15:$E$20,MATCH($C3646,CachTinhDiem!$A$15:$A$20,0),MATCH($B3646,CachTinhDiem!$B$14:$E$14,0))-1)*9/4,1)</f>
        <v>5.5</v>
      </c>
      <c r="M3646" s="19">
        <f t="shared" si="56"/>
        <v>0</v>
      </c>
      <c r="N3646" s="23">
        <f>MAX(0,1-M3646*CachTinhDiem!$B$25)</f>
        <v>1</v>
      </c>
      <c r="O3646" s="20">
        <f>ROUND((CachTinhDiem!$B$23*K3646+CachTinhDiem!$B$24*L3646)*N3646,1)</f>
        <v>6.1</v>
      </c>
      <c r="P3646" s="19" t="s">
        <v>3227</v>
      </c>
    </row>
    <row r="3647" spans="1:16" ht="15" customHeight="1" x14ac:dyDescent="0.35">
      <c r="A3647" s="18" t="s">
        <v>1036</v>
      </c>
      <c r="B3647" s="18" t="s">
        <v>3228</v>
      </c>
      <c r="C3647" s="18" t="s">
        <v>103</v>
      </c>
      <c r="D3647" s="19">
        <v>25</v>
      </c>
      <c r="E3647" s="19">
        <v>40</v>
      </c>
      <c r="F3647" s="19">
        <v>25</v>
      </c>
      <c r="G3647" s="19">
        <v>1</v>
      </c>
      <c r="H3647" s="19">
        <v>5</v>
      </c>
      <c r="I3647" s="19">
        <v>1</v>
      </c>
      <c r="J3647" s="19">
        <v>3</v>
      </c>
      <c r="K3647" s="20">
        <f>ROUND(1+(SUMPRODUCT(INDEX(CachTinhDiem!$B$8:$E$11,MATCH($B3647,CachTinhDiem!$A$8:$A$11,0),0),$G3647:$J3647)-1)*9/4,1)</f>
        <v>5.5</v>
      </c>
      <c r="L3647" s="20">
        <f>ROUND(1+(INDEX(CachTinhDiem!$B$15:$E$20,MATCH($C3647,CachTinhDiem!$A$15:$A$20,0),MATCH($B3647,CachTinhDiem!$B$14:$E$14,0))-1)*9/4,1)</f>
        <v>10</v>
      </c>
      <c r="M3647" s="19">
        <f t="shared" si="56"/>
        <v>0</v>
      </c>
      <c r="N3647" s="23">
        <f>MAX(0,1-M3647*CachTinhDiem!$B$25)</f>
        <v>1</v>
      </c>
      <c r="O3647" s="20">
        <f>ROUND((CachTinhDiem!$B$23*K3647+CachTinhDiem!$B$24*L3647)*N3647,1)</f>
        <v>6.9</v>
      </c>
      <c r="P3647" s="19" t="s">
        <v>3225</v>
      </c>
    </row>
    <row r="3648" spans="1:16" ht="15" customHeight="1" x14ac:dyDescent="0.35">
      <c r="A3648" s="18" t="s">
        <v>3168</v>
      </c>
      <c r="B3648" s="18" t="s">
        <v>3229</v>
      </c>
      <c r="C3648" s="18" t="s">
        <v>115</v>
      </c>
      <c r="D3648" s="19">
        <v>22</v>
      </c>
      <c r="E3648" s="19">
        <v>40</v>
      </c>
      <c r="F3648" s="19">
        <v>9</v>
      </c>
      <c r="G3648" s="19">
        <v>1</v>
      </c>
      <c r="H3648" s="19">
        <v>2</v>
      </c>
      <c r="I3648" s="19">
        <v>4</v>
      </c>
      <c r="J3648" s="19">
        <v>3</v>
      </c>
      <c r="K3648" s="20">
        <f>ROUND(1+(SUMPRODUCT(INDEX(CachTinhDiem!$B$8:$E$11,MATCH($B3648,CachTinhDiem!$A$8:$A$11,0),0),$G3648:$J3648)-1)*9/4,1)</f>
        <v>5.0999999999999996</v>
      </c>
      <c r="L3648" s="20">
        <f>ROUND(1+(INDEX(CachTinhDiem!$B$15:$E$20,MATCH($C3648,CachTinhDiem!$A$15:$A$20,0),MATCH($B3648,CachTinhDiem!$B$14:$E$14,0))-1)*9/4,1)</f>
        <v>10</v>
      </c>
      <c r="M3648" s="19">
        <f t="shared" si="56"/>
        <v>13</v>
      </c>
      <c r="N3648" s="23">
        <f>MAX(0,1-M3648*CachTinhDiem!$B$25)</f>
        <v>0</v>
      </c>
      <c r="O3648" s="20">
        <f>ROUND((CachTinhDiem!$B$23*K3648+CachTinhDiem!$B$24*L3648)*N3648,1)</f>
        <v>0</v>
      </c>
      <c r="P3648" s="19" t="s">
        <v>3227</v>
      </c>
    </row>
    <row r="3649" spans="1:16" ht="15" customHeight="1" x14ac:dyDescent="0.35">
      <c r="A3649" s="18" t="s">
        <v>2360</v>
      </c>
      <c r="B3649" s="18" t="s">
        <v>3224</v>
      </c>
      <c r="C3649" s="18" t="s">
        <v>103</v>
      </c>
      <c r="D3649" s="19">
        <v>21</v>
      </c>
      <c r="E3649" s="19">
        <v>38</v>
      </c>
      <c r="F3649" s="19">
        <v>35</v>
      </c>
      <c r="G3649" s="19">
        <v>1</v>
      </c>
      <c r="H3649" s="19">
        <v>5</v>
      </c>
      <c r="I3649" s="19">
        <v>2</v>
      </c>
      <c r="J3649" s="19">
        <v>3</v>
      </c>
      <c r="K3649" s="20">
        <f>ROUND(1+(SUMPRODUCT(INDEX(CachTinhDiem!$B$8:$E$11,MATCH($B3649,CachTinhDiem!$A$8:$A$11,0),0),$G3649:$J3649)-1)*9/4,1)</f>
        <v>4.4000000000000004</v>
      </c>
      <c r="L3649" s="20">
        <f>ROUND(1+(INDEX(CachTinhDiem!$B$15:$E$20,MATCH($C3649,CachTinhDiem!$A$15:$A$20,0),MATCH($B3649,CachTinhDiem!$B$14:$E$14,0))-1)*9/4,1)</f>
        <v>3.3</v>
      </c>
      <c r="M3649" s="19">
        <f t="shared" si="56"/>
        <v>0</v>
      </c>
      <c r="N3649" s="23">
        <f>MAX(0,1-M3649*CachTinhDiem!$B$25)</f>
        <v>1</v>
      </c>
      <c r="O3649" s="20">
        <f>ROUND((CachTinhDiem!$B$23*K3649+CachTinhDiem!$B$24*L3649)*N3649,1)</f>
        <v>4.0999999999999996</v>
      </c>
      <c r="P3649" s="19" t="s">
        <v>3227</v>
      </c>
    </row>
    <row r="3650" spans="1:16" ht="15" customHeight="1" x14ac:dyDescent="0.35">
      <c r="A3650" s="18" t="s">
        <v>3050</v>
      </c>
      <c r="B3650" s="18" t="s">
        <v>3224</v>
      </c>
      <c r="C3650" s="18" t="s">
        <v>138</v>
      </c>
      <c r="D3650" s="19">
        <v>20</v>
      </c>
      <c r="E3650" s="19">
        <v>40</v>
      </c>
      <c r="F3650" s="19">
        <v>26</v>
      </c>
      <c r="G3650" s="19">
        <v>2</v>
      </c>
      <c r="H3650" s="19">
        <v>3</v>
      </c>
      <c r="I3650" s="19">
        <v>5</v>
      </c>
      <c r="J3650" s="19">
        <v>2</v>
      </c>
      <c r="K3650" s="20">
        <f>ROUND(1+(SUMPRODUCT(INDEX(CachTinhDiem!$B$8:$E$11,MATCH($B3650,CachTinhDiem!$A$8:$A$11,0),0),$G3650:$J3650)-1)*9/4,1)</f>
        <v>7.1</v>
      </c>
      <c r="L3650" s="20">
        <f>ROUND(1+(INDEX(CachTinhDiem!$B$15:$E$20,MATCH($C3650,CachTinhDiem!$A$15:$A$20,0),MATCH($B3650,CachTinhDiem!$B$14:$E$14,0))-1)*9/4,1)</f>
        <v>10</v>
      </c>
      <c r="M3650" s="19">
        <f t="shared" ref="M3650:M3713" si="57">MAX(0,$D3650-$F3650,$F3650-$E3650)</f>
        <v>0</v>
      </c>
      <c r="N3650" s="23">
        <f>MAX(0,1-M3650*CachTinhDiem!$B$25)</f>
        <v>1</v>
      </c>
      <c r="O3650" s="20">
        <f>ROUND((CachTinhDiem!$B$23*K3650+CachTinhDiem!$B$24*L3650)*N3650,1)</f>
        <v>8</v>
      </c>
      <c r="P3650" s="19" t="s">
        <v>3227</v>
      </c>
    </row>
    <row r="3651" spans="1:16" ht="15" customHeight="1" x14ac:dyDescent="0.35">
      <c r="A3651" s="18" t="s">
        <v>269</v>
      </c>
      <c r="B3651" s="18" t="s">
        <v>3229</v>
      </c>
      <c r="C3651" s="18" t="s">
        <v>110</v>
      </c>
      <c r="D3651" s="19">
        <v>5</v>
      </c>
      <c r="E3651" s="19">
        <v>13</v>
      </c>
      <c r="F3651" s="19">
        <v>37</v>
      </c>
      <c r="G3651" s="19">
        <v>5</v>
      </c>
      <c r="H3651" s="19">
        <v>1</v>
      </c>
      <c r="I3651" s="19">
        <v>2</v>
      </c>
      <c r="J3651" s="19">
        <v>4</v>
      </c>
      <c r="K3651" s="20">
        <f>ROUND(1+(SUMPRODUCT(INDEX(CachTinhDiem!$B$8:$E$11,MATCH($B3651,CachTinhDiem!$A$8:$A$11,0),0),$G3651:$J3651)-1)*9/4,1)</f>
        <v>4.5999999999999996</v>
      </c>
      <c r="L3651" s="20">
        <f>ROUND(1+(INDEX(CachTinhDiem!$B$15:$E$20,MATCH($C3651,CachTinhDiem!$A$15:$A$20,0),MATCH($B3651,CachTinhDiem!$B$14:$E$14,0))-1)*9/4,1)</f>
        <v>7.8</v>
      </c>
      <c r="M3651" s="19">
        <f t="shared" si="57"/>
        <v>24</v>
      </c>
      <c r="N3651" s="23">
        <f>MAX(0,1-M3651*CachTinhDiem!$B$25)</f>
        <v>0</v>
      </c>
      <c r="O3651" s="20">
        <f>ROUND((CachTinhDiem!$B$23*K3651+CachTinhDiem!$B$24*L3651)*N3651,1)</f>
        <v>0</v>
      </c>
      <c r="P3651" s="19" t="s">
        <v>3227</v>
      </c>
    </row>
    <row r="3652" spans="1:16" ht="15" customHeight="1" x14ac:dyDescent="0.35">
      <c r="A3652" s="18" t="s">
        <v>1523</v>
      </c>
      <c r="B3652" s="18" t="s">
        <v>3224</v>
      </c>
      <c r="C3652" s="18" t="s">
        <v>138</v>
      </c>
      <c r="D3652" s="19">
        <v>9</v>
      </c>
      <c r="E3652" s="19">
        <v>32</v>
      </c>
      <c r="F3652" s="19">
        <v>19</v>
      </c>
      <c r="G3652" s="19">
        <v>2</v>
      </c>
      <c r="H3652" s="19">
        <v>4</v>
      </c>
      <c r="I3652" s="19">
        <v>5</v>
      </c>
      <c r="J3652" s="19">
        <v>2</v>
      </c>
      <c r="K3652" s="20">
        <f>ROUND(1+(SUMPRODUCT(INDEX(CachTinhDiem!$B$8:$E$11,MATCH($B3652,CachTinhDiem!$A$8:$A$11,0),0),$G3652:$J3652)-1)*9/4,1)</f>
        <v>7.5</v>
      </c>
      <c r="L3652" s="20">
        <f>ROUND(1+(INDEX(CachTinhDiem!$B$15:$E$20,MATCH($C3652,CachTinhDiem!$A$15:$A$20,0),MATCH($B3652,CachTinhDiem!$B$14:$E$14,0))-1)*9/4,1)</f>
        <v>10</v>
      </c>
      <c r="M3652" s="19">
        <f t="shared" si="57"/>
        <v>0</v>
      </c>
      <c r="N3652" s="23">
        <f>MAX(0,1-M3652*CachTinhDiem!$B$25)</f>
        <v>1</v>
      </c>
      <c r="O3652" s="20">
        <f>ROUND((CachTinhDiem!$B$23*K3652+CachTinhDiem!$B$24*L3652)*N3652,1)</f>
        <v>8.3000000000000007</v>
      </c>
      <c r="P3652" s="19" t="s">
        <v>3227</v>
      </c>
    </row>
    <row r="3653" spans="1:16" ht="15" customHeight="1" x14ac:dyDescent="0.35">
      <c r="A3653" s="18" t="s">
        <v>1121</v>
      </c>
      <c r="B3653" s="18" t="s">
        <v>3224</v>
      </c>
      <c r="C3653" s="18" t="s">
        <v>90</v>
      </c>
      <c r="D3653" s="19">
        <v>5</v>
      </c>
      <c r="E3653" s="19">
        <v>19</v>
      </c>
      <c r="F3653" s="19">
        <v>20</v>
      </c>
      <c r="G3653" s="19">
        <v>4</v>
      </c>
      <c r="H3653" s="19">
        <v>1</v>
      </c>
      <c r="I3653" s="19">
        <v>3</v>
      </c>
      <c r="J3653" s="19">
        <v>3</v>
      </c>
      <c r="K3653" s="20">
        <f>ROUND(1+(SUMPRODUCT(INDEX(CachTinhDiem!$B$8:$E$11,MATCH($B3653,CachTinhDiem!$A$8:$A$11,0),0),$G3653:$J3653)-1)*9/4,1)</f>
        <v>5.0999999999999996</v>
      </c>
      <c r="L3653" s="20">
        <f>ROUND(1+(INDEX(CachTinhDiem!$B$15:$E$20,MATCH($C3653,CachTinhDiem!$A$15:$A$20,0),MATCH($B3653,CachTinhDiem!$B$14:$E$14,0))-1)*9/4,1)</f>
        <v>5.5</v>
      </c>
      <c r="M3653" s="19">
        <f t="shared" si="57"/>
        <v>1</v>
      </c>
      <c r="N3653" s="23">
        <f>MAX(0,1-M3653*CachTinhDiem!$B$25)</f>
        <v>0.9</v>
      </c>
      <c r="O3653" s="20">
        <f>ROUND((CachTinhDiem!$B$23*K3653+CachTinhDiem!$B$24*L3653)*N3653,1)</f>
        <v>4.7</v>
      </c>
      <c r="P3653" s="19" t="s">
        <v>3227</v>
      </c>
    </row>
    <row r="3654" spans="1:16" ht="15" customHeight="1" x14ac:dyDescent="0.35">
      <c r="A3654" s="18" t="s">
        <v>1850</v>
      </c>
      <c r="B3654" s="18" t="s">
        <v>3229</v>
      </c>
      <c r="C3654" s="18" t="s">
        <v>103</v>
      </c>
      <c r="D3654" s="19">
        <v>13</v>
      </c>
      <c r="E3654" s="19">
        <v>33</v>
      </c>
      <c r="F3654" s="19">
        <v>5</v>
      </c>
      <c r="G3654" s="19">
        <v>3</v>
      </c>
      <c r="H3654" s="19">
        <v>3</v>
      </c>
      <c r="I3654" s="19">
        <v>4</v>
      </c>
      <c r="J3654" s="19">
        <v>5</v>
      </c>
      <c r="K3654" s="20">
        <f>ROUND(1+(SUMPRODUCT(INDEX(CachTinhDiem!$B$8:$E$11,MATCH($B3654,CachTinhDiem!$A$8:$A$11,0),0),$G3654:$J3654)-1)*9/4,1)</f>
        <v>7.5</v>
      </c>
      <c r="L3654" s="20">
        <f>ROUND(1+(INDEX(CachTinhDiem!$B$15:$E$20,MATCH($C3654,CachTinhDiem!$A$15:$A$20,0),MATCH($B3654,CachTinhDiem!$B$14:$E$14,0))-1)*9/4,1)</f>
        <v>7.8</v>
      </c>
      <c r="M3654" s="19">
        <f t="shared" si="57"/>
        <v>8</v>
      </c>
      <c r="N3654" s="23">
        <f>MAX(0,1-M3654*CachTinhDiem!$B$25)</f>
        <v>0.19999999999999996</v>
      </c>
      <c r="O3654" s="20">
        <f>ROUND((CachTinhDiem!$B$23*K3654+CachTinhDiem!$B$24*L3654)*N3654,1)</f>
        <v>1.5</v>
      </c>
      <c r="P3654" s="19" t="s">
        <v>3227</v>
      </c>
    </row>
    <row r="3655" spans="1:16" ht="15" customHeight="1" x14ac:dyDescent="0.35">
      <c r="A3655" s="18" t="s">
        <v>1181</v>
      </c>
      <c r="B3655" s="18" t="s">
        <v>3228</v>
      </c>
      <c r="C3655" s="18" t="s">
        <v>90</v>
      </c>
      <c r="D3655" s="19">
        <v>9</v>
      </c>
      <c r="E3655" s="19">
        <v>24</v>
      </c>
      <c r="F3655" s="19">
        <v>39</v>
      </c>
      <c r="G3655" s="19">
        <v>2</v>
      </c>
      <c r="H3655" s="19">
        <v>4</v>
      </c>
      <c r="I3655" s="19">
        <v>3</v>
      </c>
      <c r="J3655" s="19">
        <v>3</v>
      </c>
      <c r="K3655" s="20">
        <f>ROUND(1+(SUMPRODUCT(INDEX(CachTinhDiem!$B$8:$E$11,MATCH($B3655,CachTinhDiem!$A$8:$A$11,0),0),$G3655:$J3655)-1)*9/4,1)</f>
        <v>6</v>
      </c>
      <c r="L3655" s="20">
        <f>ROUND(1+(INDEX(CachTinhDiem!$B$15:$E$20,MATCH($C3655,CachTinhDiem!$A$15:$A$20,0),MATCH($B3655,CachTinhDiem!$B$14:$E$14,0))-1)*9/4,1)</f>
        <v>3.3</v>
      </c>
      <c r="M3655" s="19">
        <f t="shared" si="57"/>
        <v>15</v>
      </c>
      <c r="N3655" s="23">
        <f>MAX(0,1-M3655*CachTinhDiem!$B$25)</f>
        <v>0</v>
      </c>
      <c r="O3655" s="20">
        <f>ROUND((CachTinhDiem!$B$23*K3655+CachTinhDiem!$B$24*L3655)*N3655,1)</f>
        <v>0</v>
      </c>
      <c r="P3655" s="19" t="s">
        <v>3227</v>
      </c>
    </row>
    <row r="3656" spans="1:16" ht="15" customHeight="1" x14ac:dyDescent="0.35">
      <c r="A3656" s="18" t="s">
        <v>2931</v>
      </c>
      <c r="B3656" s="18" t="s">
        <v>3228</v>
      </c>
      <c r="C3656" s="18" t="s">
        <v>103</v>
      </c>
      <c r="D3656" s="19">
        <v>5</v>
      </c>
      <c r="E3656" s="19">
        <v>20</v>
      </c>
      <c r="F3656" s="19">
        <v>20</v>
      </c>
      <c r="G3656" s="19">
        <v>4</v>
      </c>
      <c r="H3656" s="19">
        <v>1</v>
      </c>
      <c r="I3656" s="19">
        <v>2</v>
      </c>
      <c r="J3656" s="19">
        <v>4</v>
      </c>
      <c r="K3656" s="20">
        <f>ROUND(1+(SUMPRODUCT(INDEX(CachTinhDiem!$B$8:$E$11,MATCH($B3656,CachTinhDiem!$A$8:$A$11,0),0),$G3656:$J3656)-1)*9/4,1)</f>
        <v>5.5</v>
      </c>
      <c r="L3656" s="20">
        <f>ROUND(1+(INDEX(CachTinhDiem!$B$15:$E$20,MATCH($C3656,CachTinhDiem!$A$15:$A$20,0),MATCH($B3656,CachTinhDiem!$B$14:$E$14,0))-1)*9/4,1)</f>
        <v>10</v>
      </c>
      <c r="M3656" s="19">
        <f t="shared" si="57"/>
        <v>0</v>
      </c>
      <c r="N3656" s="23">
        <f>MAX(0,1-M3656*CachTinhDiem!$B$25)</f>
        <v>1</v>
      </c>
      <c r="O3656" s="20">
        <f>ROUND((CachTinhDiem!$B$23*K3656+CachTinhDiem!$B$24*L3656)*N3656,1)</f>
        <v>6.9</v>
      </c>
      <c r="P3656" s="19" t="s">
        <v>3227</v>
      </c>
    </row>
    <row r="3657" spans="1:16" ht="15" customHeight="1" x14ac:dyDescent="0.35">
      <c r="A3657" s="18" t="s">
        <v>1657</v>
      </c>
      <c r="B3657" s="18" t="s">
        <v>3224</v>
      </c>
      <c r="C3657" s="18" t="s">
        <v>150</v>
      </c>
      <c r="D3657" s="19">
        <v>12</v>
      </c>
      <c r="E3657" s="19">
        <v>29</v>
      </c>
      <c r="F3657" s="19">
        <v>33</v>
      </c>
      <c r="G3657" s="19">
        <v>3</v>
      </c>
      <c r="H3657" s="19">
        <v>2</v>
      </c>
      <c r="I3657" s="19">
        <v>5</v>
      </c>
      <c r="J3657" s="19">
        <v>1</v>
      </c>
      <c r="K3657" s="20">
        <f>ROUND(1+(SUMPRODUCT(INDEX(CachTinhDiem!$B$8:$E$11,MATCH($B3657,CachTinhDiem!$A$8:$A$11,0),0),$G3657:$J3657)-1)*9/4,1)</f>
        <v>6.9</v>
      </c>
      <c r="L3657" s="20">
        <f>ROUND(1+(INDEX(CachTinhDiem!$B$15:$E$20,MATCH($C3657,CachTinhDiem!$A$15:$A$20,0),MATCH($B3657,CachTinhDiem!$B$14:$E$14,0))-1)*9/4,1)</f>
        <v>3.3</v>
      </c>
      <c r="M3657" s="19">
        <f t="shared" si="57"/>
        <v>4</v>
      </c>
      <c r="N3657" s="23">
        <f>MAX(0,1-M3657*CachTinhDiem!$B$25)</f>
        <v>0.6</v>
      </c>
      <c r="O3657" s="20">
        <f>ROUND((CachTinhDiem!$B$23*K3657+CachTinhDiem!$B$24*L3657)*N3657,1)</f>
        <v>3.5</v>
      </c>
      <c r="P3657" s="19" t="s">
        <v>3225</v>
      </c>
    </row>
    <row r="3658" spans="1:16" ht="15" customHeight="1" x14ac:dyDescent="0.35">
      <c r="A3658" s="18" t="s">
        <v>2982</v>
      </c>
      <c r="B3658" s="18" t="s">
        <v>3229</v>
      </c>
      <c r="C3658" s="18" t="s">
        <v>90</v>
      </c>
      <c r="D3658" s="19">
        <v>23</v>
      </c>
      <c r="E3658" s="19">
        <v>40</v>
      </c>
      <c r="F3658" s="19">
        <v>11</v>
      </c>
      <c r="G3658" s="19">
        <v>1</v>
      </c>
      <c r="H3658" s="19">
        <v>3</v>
      </c>
      <c r="I3658" s="19">
        <v>4</v>
      </c>
      <c r="J3658" s="19">
        <v>2</v>
      </c>
      <c r="K3658" s="20">
        <f>ROUND(1+(SUMPRODUCT(INDEX(CachTinhDiem!$B$8:$E$11,MATCH($B3658,CachTinhDiem!$A$8:$A$11,0),0),$G3658:$J3658)-1)*9/4,1)</f>
        <v>5.0999999999999996</v>
      </c>
      <c r="L3658" s="20">
        <f>ROUND(1+(INDEX(CachTinhDiem!$B$15:$E$20,MATCH($C3658,CachTinhDiem!$A$15:$A$20,0),MATCH($B3658,CachTinhDiem!$B$14:$E$14,0))-1)*9/4,1)</f>
        <v>7.8</v>
      </c>
      <c r="M3658" s="19">
        <f t="shared" si="57"/>
        <v>12</v>
      </c>
      <c r="N3658" s="23">
        <f>MAX(0,1-M3658*CachTinhDiem!$B$25)</f>
        <v>0</v>
      </c>
      <c r="O3658" s="20">
        <f>ROUND((CachTinhDiem!$B$23*K3658+CachTinhDiem!$B$24*L3658)*N3658,1)</f>
        <v>0</v>
      </c>
      <c r="P3658" s="19" t="s">
        <v>3227</v>
      </c>
    </row>
    <row r="3659" spans="1:16" ht="15" customHeight="1" x14ac:dyDescent="0.35">
      <c r="A3659" s="18" t="s">
        <v>1081</v>
      </c>
      <c r="B3659" s="18" t="s">
        <v>3228</v>
      </c>
      <c r="C3659" s="18" t="s">
        <v>115</v>
      </c>
      <c r="D3659" s="19">
        <v>5</v>
      </c>
      <c r="E3659" s="19">
        <v>12</v>
      </c>
      <c r="F3659" s="19">
        <v>39</v>
      </c>
      <c r="G3659" s="19">
        <v>4</v>
      </c>
      <c r="H3659" s="19">
        <v>1</v>
      </c>
      <c r="I3659" s="19">
        <v>1</v>
      </c>
      <c r="J3659" s="19">
        <v>2</v>
      </c>
      <c r="K3659" s="20">
        <f>ROUND(1+(SUMPRODUCT(INDEX(CachTinhDiem!$B$8:$E$11,MATCH($B3659,CachTinhDiem!$A$8:$A$11,0),0),$G3659:$J3659)-1)*9/4,1)</f>
        <v>2.4</v>
      </c>
      <c r="L3659" s="20">
        <f>ROUND(1+(INDEX(CachTinhDiem!$B$15:$E$20,MATCH($C3659,CachTinhDiem!$A$15:$A$20,0),MATCH($B3659,CachTinhDiem!$B$14:$E$14,0))-1)*9/4,1)</f>
        <v>5.5</v>
      </c>
      <c r="M3659" s="19">
        <f t="shared" si="57"/>
        <v>27</v>
      </c>
      <c r="N3659" s="23">
        <f>MAX(0,1-M3659*CachTinhDiem!$B$25)</f>
        <v>0</v>
      </c>
      <c r="O3659" s="20">
        <f>ROUND((CachTinhDiem!$B$23*K3659+CachTinhDiem!$B$24*L3659)*N3659,1)</f>
        <v>0</v>
      </c>
      <c r="P3659" s="19" t="s">
        <v>3227</v>
      </c>
    </row>
    <row r="3660" spans="1:16" ht="15" customHeight="1" x14ac:dyDescent="0.35">
      <c r="A3660" s="18" t="s">
        <v>836</v>
      </c>
      <c r="B3660" s="18" t="s">
        <v>3228</v>
      </c>
      <c r="C3660" s="18" t="s">
        <v>110</v>
      </c>
      <c r="D3660" s="19">
        <v>5</v>
      </c>
      <c r="E3660" s="19">
        <v>15</v>
      </c>
      <c r="F3660" s="19">
        <v>10</v>
      </c>
      <c r="G3660" s="19">
        <v>4</v>
      </c>
      <c r="H3660" s="19">
        <v>1</v>
      </c>
      <c r="I3660" s="19">
        <v>2</v>
      </c>
      <c r="J3660" s="19">
        <v>5</v>
      </c>
      <c r="K3660" s="20">
        <f>ROUND(1+(SUMPRODUCT(INDEX(CachTinhDiem!$B$8:$E$11,MATCH($B3660,CachTinhDiem!$A$8:$A$11,0),0),$G3660:$J3660)-1)*9/4,1)</f>
        <v>6.9</v>
      </c>
      <c r="L3660" s="20">
        <f>ROUND(1+(INDEX(CachTinhDiem!$B$15:$E$20,MATCH($C3660,CachTinhDiem!$A$15:$A$20,0),MATCH($B3660,CachTinhDiem!$B$14:$E$14,0))-1)*9/4,1)</f>
        <v>7.8</v>
      </c>
      <c r="M3660" s="19">
        <f t="shared" si="57"/>
        <v>0</v>
      </c>
      <c r="N3660" s="23">
        <f>MAX(0,1-M3660*CachTinhDiem!$B$25)</f>
        <v>1</v>
      </c>
      <c r="O3660" s="20">
        <f>ROUND((CachTinhDiem!$B$23*K3660+CachTinhDiem!$B$24*L3660)*N3660,1)</f>
        <v>7.2</v>
      </c>
      <c r="P3660" s="19" t="s">
        <v>3225</v>
      </c>
    </row>
    <row r="3661" spans="1:16" ht="15" customHeight="1" x14ac:dyDescent="0.35">
      <c r="A3661" s="18" t="s">
        <v>299</v>
      </c>
      <c r="B3661" s="18" t="s">
        <v>3228</v>
      </c>
      <c r="C3661" s="18" t="s">
        <v>115</v>
      </c>
      <c r="D3661" s="19">
        <v>7</v>
      </c>
      <c r="E3661" s="19">
        <v>23</v>
      </c>
      <c r="F3661" s="19">
        <v>30</v>
      </c>
      <c r="G3661" s="19">
        <v>4</v>
      </c>
      <c r="H3661" s="19">
        <v>2</v>
      </c>
      <c r="I3661" s="19">
        <v>4</v>
      </c>
      <c r="J3661" s="19">
        <v>2</v>
      </c>
      <c r="K3661" s="20">
        <f>ROUND(1+(SUMPRODUCT(INDEX(CachTinhDiem!$B$8:$E$11,MATCH($B3661,CachTinhDiem!$A$8:$A$11,0),0),$G3661:$J3661)-1)*9/4,1)</f>
        <v>4.2</v>
      </c>
      <c r="L3661" s="20">
        <f>ROUND(1+(INDEX(CachTinhDiem!$B$15:$E$20,MATCH($C3661,CachTinhDiem!$A$15:$A$20,0),MATCH($B3661,CachTinhDiem!$B$14:$E$14,0))-1)*9/4,1)</f>
        <v>5.5</v>
      </c>
      <c r="M3661" s="19">
        <f t="shared" si="57"/>
        <v>7</v>
      </c>
      <c r="N3661" s="23">
        <f>MAX(0,1-M3661*CachTinhDiem!$B$25)</f>
        <v>0.29999999999999993</v>
      </c>
      <c r="O3661" s="20">
        <f>ROUND((CachTinhDiem!$B$23*K3661+CachTinhDiem!$B$24*L3661)*N3661,1)</f>
        <v>1.4</v>
      </c>
      <c r="P3661" s="19" t="s">
        <v>3225</v>
      </c>
    </row>
    <row r="3662" spans="1:16" ht="15" customHeight="1" x14ac:dyDescent="0.35">
      <c r="A3662" s="18" t="s">
        <v>1175</v>
      </c>
      <c r="B3662" s="18" t="s">
        <v>3229</v>
      </c>
      <c r="C3662" s="18" t="s">
        <v>103</v>
      </c>
      <c r="D3662" s="19">
        <v>5</v>
      </c>
      <c r="E3662" s="19">
        <v>10</v>
      </c>
      <c r="F3662" s="19">
        <v>17</v>
      </c>
      <c r="G3662" s="19">
        <v>5</v>
      </c>
      <c r="H3662" s="19">
        <v>1</v>
      </c>
      <c r="I3662" s="19">
        <v>1</v>
      </c>
      <c r="J3662" s="19">
        <v>5</v>
      </c>
      <c r="K3662" s="20">
        <f>ROUND(1+(SUMPRODUCT(INDEX(CachTinhDiem!$B$8:$E$11,MATCH($B3662,CachTinhDiem!$A$8:$A$11,0),0),$G3662:$J3662)-1)*9/4,1)</f>
        <v>4.5999999999999996</v>
      </c>
      <c r="L3662" s="20">
        <f>ROUND(1+(INDEX(CachTinhDiem!$B$15:$E$20,MATCH($C3662,CachTinhDiem!$A$15:$A$20,0),MATCH($B3662,CachTinhDiem!$B$14:$E$14,0))-1)*9/4,1)</f>
        <v>7.8</v>
      </c>
      <c r="M3662" s="19">
        <f t="shared" si="57"/>
        <v>7</v>
      </c>
      <c r="N3662" s="23">
        <f>MAX(0,1-M3662*CachTinhDiem!$B$25)</f>
        <v>0.29999999999999993</v>
      </c>
      <c r="O3662" s="20">
        <f>ROUND((CachTinhDiem!$B$23*K3662+CachTinhDiem!$B$24*L3662)*N3662,1)</f>
        <v>1.7</v>
      </c>
      <c r="P3662" s="19" t="s">
        <v>3227</v>
      </c>
    </row>
    <row r="3663" spans="1:16" ht="15" customHeight="1" x14ac:dyDescent="0.35">
      <c r="A3663" s="18" t="s">
        <v>826</v>
      </c>
      <c r="B3663" s="18" t="s">
        <v>3229</v>
      </c>
      <c r="C3663" s="18" t="s">
        <v>115</v>
      </c>
      <c r="D3663" s="19">
        <v>18</v>
      </c>
      <c r="E3663" s="19">
        <v>35</v>
      </c>
      <c r="F3663" s="19">
        <v>36</v>
      </c>
      <c r="G3663" s="19">
        <v>2</v>
      </c>
      <c r="H3663" s="19">
        <v>4</v>
      </c>
      <c r="I3663" s="19">
        <v>3</v>
      </c>
      <c r="J3663" s="19">
        <v>3</v>
      </c>
      <c r="K3663" s="20">
        <f>ROUND(1+(SUMPRODUCT(INDEX(CachTinhDiem!$B$8:$E$11,MATCH($B3663,CachTinhDiem!$A$8:$A$11,0),0),$G3663:$J3663)-1)*9/4,1)</f>
        <v>6</v>
      </c>
      <c r="L3663" s="20">
        <f>ROUND(1+(INDEX(CachTinhDiem!$B$15:$E$20,MATCH($C3663,CachTinhDiem!$A$15:$A$20,0),MATCH($B3663,CachTinhDiem!$B$14:$E$14,0))-1)*9/4,1)</f>
        <v>10</v>
      </c>
      <c r="M3663" s="19">
        <f t="shared" si="57"/>
        <v>1</v>
      </c>
      <c r="N3663" s="23">
        <f>MAX(0,1-M3663*CachTinhDiem!$B$25)</f>
        <v>0.9</v>
      </c>
      <c r="O3663" s="20">
        <f>ROUND((CachTinhDiem!$B$23*K3663+CachTinhDiem!$B$24*L3663)*N3663,1)</f>
        <v>6.5</v>
      </c>
      <c r="P3663" s="19" t="s">
        <v>3225</v>
      </c>
    </row>
    <row r="3664" spans="1:16" ht="15" customHeight="1" x14ac:dyDescent="0.35">
      <c r="A3664" s="18" t="s">
        <v>942</v>
      </c>
      <c r="B3664" s="18" t="s">
        <v>3224</v>
      </c>
      <c r="C3664" s="18" t="s">
        <v>115</v>
      </c>
      <c r="D3664" s="19">
        <v>20</v>
      </c>
      <c r="E3664" s="19">
        <v>38</v>
      </c>
      <c r="F3664" s="19">
        <v>16</v>
      </c>
      <c r="G3664" s="19">
        <v>2</v>
      </c>
      <c r="H3664" s="19">
        <v>4</v>
      </c>
      <c r="I3664" s="19">
        <v>4</v>
      </c>
      <c r="J3664" s="19">
        <v>3</v>
      </c>
      <c r="K3664" s="20">
        <f>ROUND(1+(SUMPRODUCT(INDEX(CachTinhDiem!$B$8:$E$11,MATCH($B3664,CachTinhDiem!$A$8:$A$11,0),0),$G3664:$J3664)-1)*9/4,1)</f>
        <v>6.6</v>
      </c>
      <c r="L3664" s="20">
        <f>ROUND(1+(INDEX(CachTinhDiem!$B$15:$E$20,MATCH($C3664,CachTinhDiem!$A$15:$A$20,0),MATCH($B3664,CachTinhDiem!$B$14:$E$14,0))-1)*9/4,1)</f>
        <v>7.8</v>
      </c>
      <c r="M3664" s="19">
        <f t="shared" si="57"/>
        <v>4</v>
      </c>
      <c r="N3664" s="23">
        <f>MAX(0,1-M3664*CachTinhDiem!$B$25)</f>
        <v>0.6</v>
      </c>
      <c r="O3664" s="20">
        <f>ROUND((CachTinhDiem!$B$23*K3664+CachTinhDiem!$B$24*L3664)*N3664,1)</f>
        <v>4.2</v>
      </c>
      <c r="P3664" s="19" t="s">
        <v>3227</v>
      </c>
    </row>
    <row r="3665" spans="1:16" ht="15" customHeight="1" x14ac:dyDescent="0.35">
      <c r="A3665" s="18" t="s">
        <v>2098</v>
      </c>
      <c r="B3665" s="18" t="s">
        <v>3226</v>
      </c>
      <c r="C3665" s="18" t="s">
        <v>115</v>
      </c>
      <c r="D3665" s="19">
        <v>8</v>
      </c>
      <c r="E3665" s="19">
        <v>21</v>
      </c>
      <c r="F3665" s="19">
        <v>37</v>
      </c>
      <c r="G3665" s="19">
        <v>4</v>
      </c>
      <c r="H3665" s="19">
        <v>3</v>
      </c>
      <c r="I3665" s="19">
        <v>3</v>
      </c>
      <c r="J3665" s="19">
        <v>2</v>
      </c>
      <c r="K3665" s="20">
        <f>ROUND(1+(SUMPRODUCT(INDEX(CachTinhDiem!$B$8:$E$11,MATCH($B3665,CachTinhDiem!$A$8:$A$11,0),0),$G3665:$J3665)-1)*9/4,1)</f>
        <v>5.0999999999999996</v>
      </c>
      <c r="L3665" s="20">
        <f>ROUND(1+(INDEX(CachTinhDiem!$B$15:$E$20,MATCH($C3665,CachTinhDiem!$A$15:$A$20,0),MATCH($B3665,CachTinhDiem!$B$14:$E$14,0))-1)*9/4,1)</f>
        <v>10</v>
      </c>
      <c r="M3665" s="19">
        <f t="shared" si="57"/>
        <v>16</v>
      </c>
      <c r="N3665" s="23">
        <f>MAX(0,1-M3665*CachTinhDiem!$B$25)</f>
        <v>0</v>
      </c>
      <c r="O3665" s="20">
        <f>ROUND((CachTinhDiem!$B$23*K3665+CachTinhDiem!$B$24*L3665)*N3665,1)</f>
        <v>0</v>
      </c>
      <c r="P3665" s="19" t="s">
        <v>3227</v>
      </c>
    </row>
    <row r="3666" spans="1:16" ht="15" customHeight="1" x14ac:dyDescent="0.35">
      <c r="A3666" s="18" t="s">
        <v>2650</v>
      </c>
      <c r="B3666" s="18" t="s">
        <v>3228</v>
      </c>
      <c r="C3666" s="18" t="s">
        <v>103</v>
      </c>
      <c r="D3666" s="19">
        <v>16</v>
      </c>
      <c r="E3666" s="19">
        <v>34</v>
      </c>
      <c r="F3666" s="19">
        <v>23</v>
      </c>
      <c r="G3666" s="19">
        <v>2</v>
      </c>
      <c r="H3666" s="19">
        <v>1</v>
      </c>
      <c r="I3666" s="19">
        <v>4</v>
      </c>
      <c r="J3666" s="19">
        <v>4</v>
      </c>
      <c r="K3666" s="20">
        <f>ROUND(1+(SUMPRODUCT(INDEX(CachTinhDiem!$B$8:$E$11,MATCH($B3666,CachTinhDiem!$A$8:$A$11,0),0),$G3666:$J3666)-1)*9/4,1)</f>
        <v>6.4</v>
      </c>
      <c r="L3666" s="20">
        <f>ROUND(1+(INDEX(CachTinhDiem!$B$15:$E$20,MATCH($C3666,CachTinhDiem!$A$15:$A$20,0),MATCH($B3666,CachTinhDiem!$B$14:$E$14,0))-1)*9/4,1)</f>
        <v>10</v>
      </c>
      <c r="M3666" s="19">
        <f t="shared" si="57"/>
        <v>0</v>
      </c>
      <c r="N3666" s="23">
        <f>MAX(0,1-M3666*CachTinhDiem!$B$25)</f>
        <v>1</v>
      </c>
      <c r="O3666" s="20">
        <f>ROUND((CachTinhDiem!$B$23*K3666+CachTinhDiem!$B$24*L3666)*N3666,1)</f>
        <v>7.5</v>
      </c>
      <c r="P3666" s="19" t="s">
        <v>3227</v>
      </c>
    </row>
    <row r="3667" spans="1:16" ht="15" customHeight="1" x14ac:dyDescent="0.35">
      <c r="A3667" s="18" t="s">
        <v>605</v>
      </c>
      <c r="B3667" s="18" t="s">
        <v>3229</v>
      </c>
      <c r="C3667" s="18" t="s">
        <v>103</v>
      </c>
      <c r="D3667" s="19">
        <v>21</v>
      </c>
      <c r="E3667" s="19">
        <v>38</v>
      </c>
      <c r="F3667" s="19">
        <v>17</v>
      </c>
      <c r="G3667" s="19">
        <v>2</v>
      </c>
      <c r="H3667" s="19">
        <v>5</v>
      </c>
      <c r="I3667" s="19">
        <v>3</v>
      </c>
      <c r="J3667" s="19">
        <v>4</v>
      </c>
      <c r="K3667" s="20">
        <f>ROUND(1+(SUMPRODUCT(INDEX(CachTinhDiem!$B$8:$E$11,MATCH($B3667,CachTinhDiem!$A$8:$A$11,0),0),$G3667:$J3667)-1)*9/4,1)</f>
        <v>7.3</v>
      </c>
      <c r="L3667" s="20">
        <f>ROUND(1+(INDEX(CachTinhDiem!$B$15:$E$20,MATCH($C3667,CachTinhDiem!$A$15:$A$20,0),MATCH($B3667,CachTinhDiem!$B$14:$E$14,0))-1)*9/4,1)</f>
        <v>7.8</v>
      </c>
      <c r="M3667" s="19">
        <f t="shared" si="57"/>
        <v>4</v>
      </c>
      <c r="N3667" s="23">
        <f>MAX(0,1-M3667*CachTinhDiem!$B$25)</f>
        <v>0.6</v>
      </c>
      <c r="O3667" s="20">
        <f>ROUND((CachTinhDiem!$B$23*K3667+CachTinhDiem!$B$24*L3667)*N3667,1)</f>
        <v>4.5</v>
      </c>
      <c r="P3667" s="19" t="s">
        <v>3227</v>
      </c>
    </row>
    <row r="3668" spans="1:16" ht="15" customHeight="1" x14ac:dyDescent="0.35">
      <c r="A3668" s="18" t="s">
        <v>2233</v>
      </c>
      <c r="B3668" s="18" t="s">
        <v>3226</v>
      </c>
      <c r="C3668" s="18" t="s">
        <v>150</v>
      </c>
      <c r="D3668" s="19">
        <v>25</v>
      </c>
      <c r="E3668" s="19">
        <v>39</v>
      </c>
      <c r="F3668" s="19">
        <v>30</v>
      </c>
      <c r="G3668" s="19">
        <v>1</v>
      </c>
      <c r="H3668" s="19">
        <v>5</v>
      </c>
      <c r="I3668" s="19">
        <v>3</v>
      </c>
      <c r="J3668" s="19">
        <v>3</v>
      </c>
      <c r="K3668" s="20">
        <f>ROUND(1+(SUMPRODUCT(INDEX(CachTinhDiem!$B$8:$E$11,MATCH($B3668,CachTinhDiem!$A$8:$A$11,0),0),$G3668:$J3668)-1)*9/4,1)</f>
        <v>6.9</v>
      </c>
      <c r="L3668" s="20">
        <f>ROUND(1+(INDEX(CachTinhDiem!$B$15:$E$20,MATCH($C3668,CachTinhDiem!$A$15:$A$20,0),MATCH($B3668,CachTinhDiem!$B$14:$E$14,0))-1)*9/4,1)</f>
        <v>10</v>
      </c>
      <c r="M3668" s="19">
        <f t="shared" si="57"/>
        <v>0</v>
      </c>
      <c r="N3668" s="23">
        <f>MAX(0,1-M3668*CachTinhDiem!$B$25)</f>
        <v>1</v>
      </c>
      <c r="O3668" s="20">
        <f>ROUND((CachTinhDiem!$B$23*K3668+CachTinhDiem!$B$24*L3668)*N3668,1)</f>
        <v>7.8</v>
      </c>
      <c r="P3668" s="19" t="s">
        <v>3225</v>
      </c>
    </row>
    <row r="3669" spans="1:16" ht="15" customHeight="1" x14ac:dyDescent="0.35">
      <c r="A3669" s="18" t="s">
        <v>2584</v>
      </c>
      <c r="B3669" s="18" t="s">
        <v>3228</v>
      </c>
      <c r="C3669" s="18" t="s">
        <v>115</v>
      </c>
      <c r="D3669" s="19">
        <v>5</v>
      </c>
      <c r="E3669" s="19">
        <v>10</v>
      </c>
      <c r="F3669" s="19">
        <v>39</v>
      </c>
      <c r="G3669" s="19">
        <v>4</v>
      </c>
      <c r="H3669" s="19">
        <v>2</v>
      </c>
      <c r="I3669" s="19">
        <v>1</v>
      </c>
      <c r="J3669" s="19">
        <v>2</v>
      </c>
      <c r="K3669" s="20">
        <f>ROUND(1+(SUMPRODUCT(INDEX(CachTinhDiem!$B$8:$E$11,MATCH($B3669,CachTinhDiem!$A$8:$A$11,0),0),$G3669:$J3669)-1)*9/4,1)</f>
        <v>2.8</v>
      </c>
      <c r="L3669" s="20">
        <f>ROUND(1+(INDEX(CachTinhDiem!$B$15:$E$20,MATCH($C3669,CachTinhDiem!$A$15:$A$20,0),MATCH($B3669,CachTinhDiem!$B$14:$E$14,0))-1)*9/4,1)</f>
        <v>5.5</v>
      </c>
      <c r="M3669" s="19">
        <f t="shared" si="57"/>
        <v>29</v>
      </c>
      <c r="N3669" s="23">
        <f>MAX(0,1-M3669*CachTinhDiem!$B$25)</f>
        <v>0</v>
      </c>
      <c r="O3669" s="20">
        <f>ROUND((CachTinhDiem!$B$23*K3669+CachTinhDiem!$B$24*L3669)*N3669,1)</f>
        <v>0</v>
      </c>
      <c r="P3669" s="19" t="s">
        <v>3227</v>
      </c>
    </row>
    <row r="3670" spans="1:16" ht="15" customHeight="1" x14ac:dyDescent="0.35">
      <c r="A3670" s="18" t="s">
        <v>974</v>
      </c>
      <c r="B3670" s="18" t="s">
        <v>3224</v>
      </c>
      <c r="C3670" s="18" t="s">
        <v>115</v>
      </c>
      <c r="D3670" s="19">
        <v>19</v>
      </c>
      <c r="E3670" s="19">
        <v>35</v>
      </c>
      <c r="F3670" s="19">
        <v>21</v>
      </c>
      <c r="G3670" s="19">
        <v>2</v>
      </c>
      <c r="H3670" s="19">
        <v>4</v>
      </c>
      <c r="I3670" s="19">
        <v>3</v>
      </c>
      <c r="J3670" s="19">
        <v>3</v>
      </c>
      <c r="K3670" s="20">
        <f>ROUND(1+(SUMPRODUCT(INDEX(CachTinhDiem!$B$8:$E$11,MATCH($B3670,CachTinhDiem!$A$8:$A$11,0),0),$G3670:$J3670)-1)*9/4,1)</f>
        <v>5.5</v>
      </c>
      <c r="L3670" s="20">
        <f>ROUND(1+(INDEX(CachTinhDiem!$B$15:$E$20,MATCH($C3670,CachTinhDiem!$A$15:$A$20,0),MATCH($B3670,CachTinhDiem!$B$14:$E$14,0))-1)*9/4,1)</f>
        <v>7.8</v>
      </c>
      <c r="M3670" s="19">
        <f t="shared" si="57"/>
        <v>0</v>
      </c>
      <c r="N3670" s="23">
        <f>MAX(0,1-M3670*CachTinhDiem!$B$25)</f>
        <v>1</v>
      </c>
      <c r="O3670" s="20">
        <f>ROUND((CachTinhDiem!$B$23*K3670+CachTinhDiem!$B$24*L3670)*N3670,1)</f>
        <v>6.2</v>
      </c>
      <c r="P3670" s="19" t="s">
        <v>3227</v>
      </c>
    </row>
    <row r="3671" spans="1:16" ht="15" customHeight="1" x14ac:dyDescent="0.35">
      <c r="A3671" s="18" t="s">
        <v>1539</v>
      </c>
      <c r="B3671" s="18" t="s">
        <v>3228</v>
      </c>
      <c r="C3671" s="18" t="s">
        <v>103</v>
      </c>
      <c r="D3671" s="19">
        <v>19</v>
      </c>
      <c r="E3671" s="19">
        <v>36</v>
      </c>
      <c r="F3671" s="19">
        <v>33</v>
      </c>
      <c r="G3671" s="19">
        <v>2</v>
      </c>
      <c r="H3671" s="19">
        <v>4</v>
      </c>
      <c r="I3671" s="19">
        <v>3</v>
      </c>
      <c r="J3671" s="19">
        <v>5</v>
      </c>
      <c r="K3671" s="20">
        <f>ROUND(1+(SUMPRODUCT(INDEX(CachTinhDiem!$B$8:$E$11,MATCH($B3671,CachTinhDiem!$A$8:$A$11,0),0),$G3671:$J3671)-1)*9/4,1)</f>
        <v>8.6999999999999993</v>
      </c>
      <c r="L3671" s="20">
        <f>ROUND(1+(INDEX(CachTinhDiem!$B$15:$E$20,MATCH($C3671,CachTinhDiem!$A$15:$A$20,0),MATCH($B3671,CachTinhDiem!$B$14:$E$14,0))-1)*9/4,1)</f>
        <v>10</v>
      </c>
      <c r="M3671" s="19">
        <f t="shared" si="57"/>
        <v>0</v>
      </c>
      <c r="N3671" s="23">
        <f>MAX(0,1-M3671*CachTinhDiem!$B$25)</f>
        <v>1</v>
      </c>
      <c r="O3671" s="20">
        <f>ROUND((CachTinhDiem!$B$23*K3671+CachTinhDiem!$B$24*L3671)*N3671,1)</f>
        <v>9.1</v>
      </c>
      <c r="P3671" s="19" t="s">
        <v>3227</v>
      </c>
    </row>
    <row r="3672" spans="1:16" ht="15" customHeight="1" x14ac:dyDescent="0.35">
      <c r="A3672" s="18" t="s">
        <v>2522</v>
      </c>
      <c r="B3672" s="18" t="s">
        <v>3224</v>
      </c>
      <c r="C3672" s="18" t="s">
        <v>138</v>
      </c>
      <c r="D3672" s="19">
        <v>5</v>
      </c>
      <c r="E3672" s="19">
        <v>30</v>
      </c>
      <c r="F3672" s="19">
        <v>27</v>
      </c>
      <c r="G3672" s="19">
        <v>4</v>
      </c>
      <c r="H3672" s="19">
        <v>1</v>
      </c>
      <c r="I3672" s="19">
        <v>5</v>
      </c>
      <c r="J3672" s="19">
        <v>3</v>
      </c>
      <c r="K3672" s="20">
        <f>ROUND(1+(SUMPRODUCT(INDEX(CachTinhDiem!$B$8:$E$11,MATCH($B3672,CachTinhDiem!$A$8:$A$11,0),0),$G3672:$J3672)-1)*9/4,1)</f>
        <v>7.3</v>
      </c>
      <c r="L3672" s="20">
        <f>ROUND(1+(INDEX(CachTinhDiem!$B$15:$E$20,MATCH($C3672,CachTinhDiem!$A$15:$A$20,0),MATCH($B3672,CachTinhDiem!$B$14:$E$14,0))-1)*9/4,1)</f>
        <v>10</v>
      </c>
      <c r="M3672" s="19">
        <f t="shared" si="57"/>
        <v>0</v>
      </c>
      <c r="N3672" s="23">
        <f>MAX(0,1-M3672*CachTinhDiem!$B$25)</f>
        <v>1</v>
      </c>
      <c r="O3672" s="20">
        <f>ROUND((CachTinhDiem!$B$23*K3672+CachTinhDiem!$B$24*L3672)*N3672,1)</f>
        <v>8.1</v>
      </c>
      <c r="P3672" s="19" t="s">
        <v>3227</v>
      </c>
    </row>
    <row r="3673" spans="1:16" ht="15" customHeight="1" x14ac:dyDescent="0.35">
      <c r="A3673" s="18" t="s">
        <v>525</v>
      </c>
      <c r="B3673" s="18" t="s">
        <v>3228</v>
      </c>
      <c r="C3673" s="18" t="s">
        <v>90</v>
      </c>
      <c r="D3673" s="19">
        <v>21</v>
      </c>
      <c r="E3673" s="19">
        <v>37</v>
      </c>
      <c r="F3673" s="19">
        <v>26</v>
      </c>
      <c r="G3673" s="19">
        <v>2</v>
      </c>
      <c r="H3673" s="19">
        <v>5</v>
      </c>
      <c r="I3673" s="19">
        <v>4</v>
      </c>
      <c r="J3673" s="19">
        <v>2</v>
      </c>
      <c r="K3673" s="20">
        <f>ROUND(1+(SUMPRODUCT(INDEX(CachTinhDiem!$B$8:$E$11,MATCH($B3673,CachTinhDiem!$A$8:$A$11,0),0),$G3673:$J3673)-1)*9/4,1)</f>
        <v>5.5</v>
      </c>
      <c r="L3673" s="20">
        <f>ROUND(1+(INDEX(CachTinhDiem!$B$15:$E$20,MATCH($C3673,CachTinhDiem!$A$15:$A$20,0),MATCH($B3673,CachTinhDiem!$B$14:$E$14,0))-1)*9/4,1)</f>
        <v>3.3</v>
      </c>
      <c r="M3673" s="19">
        <f t="shared" si="57"/>
        <v>0</v>
      </c>
      <c r="N3673" s="23">
        <f>MAX(0,1-M3673*CachTinhDiem!$B$25)</f>
        <v>1</v>
      </c>
      <c r="O3673" s="20">
        <f>ROUND((CachTinhDiem!$B$23*K3673+CachTinhDiem!$B$24*L3673)*N3673,1)</f>
        <v>4.8</v>
      </c>
      <c r="P3673" s="19" t="s">
        <v>3227</v>
      </c>
    </row>
    <row r="3674" spans="1:16" ht="15" customHeight="1" x14ac:dyDescent="0.35">
      <c r="A3674" s="18" t="s">
        <v>914</v>
      </c>
      <c r="B3674" s="18" t="s">
        <v>3229</v>
      </c>
      <c r="C3674" s="18" t="s">
        <v>110</v>
      </c>
      <c r="D3674" s="19">
        <v>5</v>
      </c>
      <c r="E3674" s="19">
        <v>17</v>
      </c>
      <c r="F3674" s="19">
        <v>26</v>
      </c>
      <c r="G3674" s="19">
        <v>4</v>
      </c>
      <c r="H3674" s="19">
        <v>2</v>
      </c>
      <c r="I3674" s="19">
        <v>2</v>
      </c>
      <c r="J3674" s="19">
        <v>3</v>
      </c>
      <c r="K3674" s="20">
        <f>ROUND(1+(SUMPRODUCT(INDEX(CachTinhDiem!$B$8:$E$11,MATCH($B3674,CachTinhDiem!$A$8:$A$11,0),0),$G3674:$J3674)-1)*9/4,1)</f>
        <v>4.4000000000000004</v>
      </c>
      <c r="L3674" s="20">
        <f>ROUND(1+(INDEX(CachTinhDiem!$B$15:$E$20,MATCH($C3674,CachTinhDiem!$A$15:$A$20,0),MATCH($B3674,CachTinhDiem!$B$14:$E$14,0))-1)*9/4,1)</f>
        <v>7.8</v>
      </c>
      <c r="M3674" s="19">
        <f t="shared" si="57"/>
        <v>9</v>
      </c>
      <c r="N3674" s="23">
        <f>MAX(0,1-M3674*CachTinhDiem!$B$25)</f>
        <v>9.9999999999999978E-2</v>
      </c>
      <c r="O3674" s="20">
        <f>ROUND((CachTinhDiem!$B$23*K3674+CachTinhDiem!$B$24*L3674)*N3674,1)</f>
        <v>0.5</v>
      </c>
      <c r="P3674" s="19" t="s">
        <v>3227</v>
      </c>
    </row>
    <row r="3675" spans="1:16" ht="15" customHeight="1" x14ac:dyDescent="0.35">
      <c r="A3675" s="18" t="s">
        <v>2813</v>
      </c>
      <c r="B3675" s="18" t="s">
        <v>3224</v>
      </c>
      <c r="C3675" s="18" t="s">
        <v>138</v>
      </c>
      <c r="D3675" s="19">
        <v>12</v>
      </c>
      <c r="E3675" s="19">
        <v>38</v>
      </c>
      <c r="F3675" s="19">
        <v>21</v>
      </c>
      <c r="G3675" s="19">
        <v>2</v>
      </c>
      <c r="H3675" s="19">
        <v>5</v>
      </c>
      <c r="I3675" s="19">
        <v>5</v>
      </c>
      <c r="J3675" s="19">
        <v>2</v>
      </c>
      <c r="K3675" s="20">
        <f>ROUND(1+(SUMPRODUCT(INDEX(CachTinhDiem!$B$8:$E$11,MATCH($B3675,CachTinhDiem!$A$8:$A$11,0),0),$G3675:$J3675)-1)*9/4,1)</f>
        <v>8</v>
      </c>
      <c r="L3675" s="20">
        <f>ROUND(1+(INDEX(CachTinhDiem!$B$15:$E$20,MATCH($C3675,CachTinhDiem!$A$15:$A$20,0),MATCH($B3675,CachTinhDiem!$B$14:$E$14,0))-1)*9/4,1)</f>
        <v>10</v>
      </c>
      <c r="M3675" s="19">
        <f t="shared" si="57"/>
        <v>0</v>
      </c>
      <c r="N3675" s="23">
        <f>MAX(0,1-M3675*CachTinhDiem!$B$25)</f>
        <v>1</v>
      </c>
      <c r="O3675" s="20">
        <f>ROUND((CachTinhDiem!$B$23*K3675+CachTinhDiem!$B$24*L3675)*N3675,1)</f>
        <v>8.6</v>
      </c>
      <c r="P3675" s="19" t="s">
        <v>3227</v>
      </c>
    </row>
    <row r="3676" spans="1:16" ht="15" customHeight="1" x14ac:dyDescent="0.35">
      <c r="A3676" s="18" t="s">
        <v>964</v>
      </c>
      <c r="B3676" s="18" t="s">
        <v>3226</v>
      </c>
      <c r="C3676" s="18" t="s">
        <v>110</v>
      </c>
      <c r="D3676" s="19">
        <v>5</v>
      </c>
      <c r="E3676" s="19">
        <v>11</v>
      </c>
      <c r="F3676" s="19">
        <v>35</v>
      </c>
      <c r="G3676" s="19">
        <v>4</v>
      </c>
      <c r="H3676" s="19">
        <v>2</v>
      </c>
      <c r="I3676" s="19">
        <v>4</v>
      </c>
      <c r="J3676" s="19">
        <v>3</v>
      </c>
      <c r="K3676" s="20">
        <f>ROUND(1+(SUMPRODUCT(INDEX(CachTinhDiem!$B$8:$E$11,MATCH($B3676,CachTinhDiem!$A$8:$A$11,0),0),$G3676:$J3676)-1)*9/4,1)</f>
        <v>6</v>
      </c>
      <c r="L3676" s="20">
        <f>ROUND(1+(INDEX(CachTinhDiem!$B$15:$E$20,MATCH($C3676,CachTinhDiem!$A$15:$A$20,0),MATCH($B3676,CachTinhDiem!$B$14:$E$14,0))-1)*9/4,1)</f>
        <v>5.5</v>
      </c>
      <c r="M3676" s="19">
        <f t="shared" si="57"/>
        <v>24</v>
      </c>
      <c r="N3676" s="23">
        <f>MAX(0,1-M3676*CachTinhDiem!$B$25)</f>
        <v>0</v>
      </c>
      <c r="O3676" s="20">
        <f>ROUND((CachTinhDiem!$B$23*K3676+CachTinhDiem!$B$24*L3676)*N3676,1)</f>
        <v>0</v>
      </c>
      <c r="P3676" s="19" t="s">
        <v>3225</v>
      </c>
    </row>
    <row r="3677" spans="1:16" ht="15" customHeight="1" x14ac:dyDescent="0.35">
      <c r="A3677" s="18" t="s">
        <v>1228</v>
      </c>
      <c r="B3677" s="18" t="s">
        <v>3229</v>
      </c>
      <c r="C3677" s="18" t="s">
        <v>150</v>
      </c>
      <c r="D3677" s="19">
        <v>6</v>
      </c>
      <c r="E3677" s="19">
        <v>21</v>
      </c>
      <c r="F3677" s="19">
        <v>13</v>
      </c>
      <c r="G3677" s="19">
        <v>4</v>
      </c>
      <c r="H3677" s="19">
        <v>1</v>
      </c>
      <c r="I3677" s="19">
        <v>2</v>
      </c>
      <c r="J3677" s="19">
        <v>3</v>
      </c>
      <c r="K3677" s="20">
        <f>ROUND(1+(SUMPRODUCT(INDEX(CachTinhDiem!$B$8:$E$11,MATCH($B3677,CachTinhDiem!$A$8:$A$11,0),0),$G3677:$J3677)-1)*9/4,1)</f>
        <v>3.7</v>
      </c>
      <c r="L3677" s="20">
        <f>ROUND(1+(INDEX(CachTinhDiem!$B$15:$E$20,MATCH($C3677,CachTinhDiem!$A$15:$A$20,0),MATCH($B3677,CachTinhDiem!$B$14:$E$14,0))-1)*9/4,1)</f>
        <v>7.8</v>
      </c>
      <c r="M3677" s="19">
        <f t="shared" si="57"/>
        <v>0</v>
      </c>
      <c r="N3677" s="23">
        <f>MAX(0,1-M3677*CachTinhDiem!$B$25)</f>
        <v>1</v>
      </c>
      <c r="O3677" s="20">
        <f>ROUND((CachTinhDiem!$B$23*K3677+CachTinhDiem!$B$24*L3677)*N3677,1)</f>
        <v>4.9000000000000004</v>
      </c>
      <c r="P3677" s="19" t="s">
        <v>3225</v>
      </c>
    </row>
    <row r="3678" spans="1:16" ht="15" customHeight="1" x14ac:dyDescent="0.35">
      <c r="A3678" s="18" t="s">
        <v>255</v>
      </c>
      <c r="B3678" s="18" t="s">
        <v>3224</v>
      </c>
      <c r="C3678" s="18" t="s">
        <v>115</v>
      </c>
      <c r="D3678" s="19">
        <v>20</v>
      </c>
      <c r="E3678" s="19">
        <v>38</v>
      </c>
      <c r="F3678" s="19">
        <v>24</v>
      </c>
      <c r="G3678" s="19">
        <v>2</v>
      </c>
      <c r="H3678" s="19">
        <v>5</v>
      </c>
      <c r="I3678" s="19">
        <v>3</v>
      </c>
      <c r="J3678" s="19">
        <v>5</v>
      </c>
      <c r="K3678" s="20">
        <f>ROUND(1+(SUMPRODUCT(INDEX(CachTinhDiem!$B$8:$E$11,MATCH($B3678,CachTinhDiem!$A$8:$A$11,0),0),$G3678:$J3678)-1)*9/4,1)</f>
        <v>6.4</v>
      </c>
      <c r="L3678" s="20">
        <f>ROUND(1+(INDEX(CachTinhDiem!$B$15:$E$20,MATCH($C3678,CachTinhDiem!$A$15:$A$20,0),MATCH($B3678,CachTinhDiem!$B$14:$E$14,0))-1)*9/4,1)</f>
        <v>7.8</v>
      </c>
      <c r="M3678" s="19">
        <f t="shared" si="57"/>
        <v>0</v>
      </c>
      <c r="N3678" s="23">
        <f>MAX(0,1-M3678*CachTinhDiem!$B$25)</f>
        <v>1</v>
      </c>
      <c r="O3678" s="20">
        <f>ROUND((CachTinhDiem!$B$23*K3678+CachTinhDiem!$B$24*L3678)*N3678,1)</f>
        <v>6.8</v>
      </c>
      <c r="P3678" s="19" t="s">
        <v>3227</v>
      </c>
    </row>
    <row r="3679" spans="1:16" ht="15" customHeight="1" x14ac:dyDescent="0.35">
      <c r="A3679" s="18" t="s">
        <v>575</v>
      </c>
      <c r="B3679" s="18" t="s">
        <v>3226</v>
      </c>
      <c r="C3679" s="18" t="s">
        <v>110</v>
      </c>
      <c r="D3679" s="19">
        <v>21</v>
      </c>
      <c r="E3679" s="19">
        <v>38</v>
      </c>
      <c r="F3679" s="19">
        <v>27</v>
      </c>
      <c r="G3679" s="19">
        <v>2</v>
      </c>
      <c r="H3679" s="19">
        <v>4</v>
      </c>
      <c r="I3679" s="19">
        <v>3</v>
      </c>
      <c r="J3679" s="19">
        <v>3</v>
      </c>
      <c r="K3679" s="20">
        <f>ROUND(1+(SUMPRODUCT(INDEX(CachTinhDiem!$B$8:$E$11,MATCH($B3679,CachTinhDiem!$A$8:$A$11,0),0),$G3679:$J3679)-1)*9/4,1)</f>
        <v>6.2</v>
      </c>
      <c r="L3679" s="20">
        <f>ROUND(1+(INDEX(CachTinhDiem!$B$15:$E$20,MATCH($C3679,CachTinhDiem!$A$15:$A$20,0),MATCH($B3679,CachTinhDiem!$B$14:$E$14,0))-1)*9/4,1)</f>
        <v>5.5</v>
      </c>
      <c r="M3679" s="19">
        <f t="shared" si="57"/>
        <v>0</v>
      </c>
      <c r="N3679" s="23">
        <f>MAX(0,1-M3679*CachTinhDiem!$B$25)</f>
        <v>1</v>
      </c>
      <c r="O3679" s="20">
        <f>ROUND((CachTinhDiem!$B$23*K3679+CachTinhDiem!$B$24*L3679)*N3679,1)</f>
        <v>6</v>
      </c>
      <c r="P3679" s="19" t="s">
        <v>3227</v>
      </c>
    </row>
    <row r="3680" spans="1:16" ht="15" customHeight="1" x14ac:dyDescent="0.35">
      <c r="A3680" s="18" t="s">
        <v>1568</v>
      </c>
      <c r="B3680" s="18" t="s">
        <v>3226</v>
      </c>
      <c r="C3680" s="18" t="s">
        <v>90</v>
      </c>
      <c r="D3680" s="19">
        <v>15</v>
      </c>
      <c r="E3680" s="19">
        <v>35</v>
      </c>
      <c r="F3680" s="19">
        <v>17</v>
      </c>
      <c r="G3680" s="19">
        <v>2</v>
      </c>
      <c r="H3680" s="19">
        <v>2</v>
      </c>
      <c r="I3680" s="19">
        <v>2</v>
      </c>
      <c r="J3680" s="19">
        <v>3</v>
      </c>
      <c r="K3680" s="20">
        <f>ROUND(1+(SUMPRODUCT(INDEX(CachTinhDiem!$B$8:$E$11,MATCH($B3680,CachTinhDiem!$A$8:$A$11,0),0),$G3680:$J3680)-1)*9/4,1)</f>
        <v>3.7</v>
      </c>
      <c r="L3680" s="20">
        <f>ROUND(1+(INDEX(CachTinhDiem!$B$15:$E$20,MATCH($C3680,CachTinhDiem!$A$15:$A$20,0),MATCH($B3680,CachTinhDiem!$B$14:$E$14,0))-1)*9/4,1)</f>
        <v>7.8</v>
      </c>
      <c r="M3680" s="19">
        <f t="shared" si="57"/>
        <v>0</v>
      </c>
      <c r="N3680" s="23">
        <f>MAX(0,1-M3680*CachTinhDiem!$B$25)</f>
        <v>1</v>
      </c>
      <c r="O3680" s="20">
        <f>ROUND((CachTinhDiem!$B$23*K3680+CachTinhDiem!$B$24*L3680)*N3680,1)</f>
        <v>4.9000000000000004</v>
      </c>
      <c r="P3680" s="19" t="s">
        <v>3227</v>
      </c>
    </row>
    <row r="3681" spans="1:16" ht="15" customHeight="1" x14ac:dyDescent="0.35">
      <c r="A3681" s="18" t="s">
        <v>1179</v>
      </c>
      <c r="B3681" s="18" t="s">
        <v>3229</v>
      </c>
      <c r="C3681" s="18" t="s">
        <v>90</v>
      </c>
      <c r="D3681" s="19">
        <v>10</v>
      </c>
      <c r="E3681" s="19">
        <v>25</v>
      </c>
      <c r="F3681" s="19">
        <v>39</v>
      </c>
      <c r="G3681" s="19">
        <v>2</v>
      </c>
      <c r="H3681" s="19">
        <v>4</v>
      </c>
      <c r="I3681" s="19">
        <v>2</v>
      </c>
      <c r="J3681" s="19">
        <v>3</v>
      </c>
      <c r="K3681" s="20">
        <f>ROUND(1+(SUMPRODUCT(INDEX(CachTinhDiem!$B$8:$E$11,MATCH($B3681,CachTinhDiem!$A$8:$A$11,0),0),$G3681:$J3681)-1)*9/4,1)</f>
        <v>5.3</v>
      </c>
      <c r="L3681" s="20">
        <f>ROUND(1+(INDEX(CachTinhDiem!$B$15:$E$20,MATCH($C3681,CachTinhDiem!$A$15:$A$20,0),MATCH($B3681,CachTinhDiem!$B$14:$E$14,0))-1)*9/4,1)</f>
        <v>7.8</v>
      </c>
      <c r="M3681" s="19">
        <f t="shared" si="57"/>
        <v>14</v>
      </c>
      <c r="N3681" s="23">
        <f>MAX(0,1-M3681*CachTinhDiem!$B$25)</f>
        <v>0</v>
      </c>
      <c r="O3681" s="20">
        <f>ROUND((CachTinhDiem!$B$23*K3681+CachTinhDiem!$B$24*L3681)*N3681,1)</f>
        <v>0</v>
      </c>
      <c r="P3681" s="19" t="s">
        <v>3227</v>
      </c>
    </row>
    <row r="3682" spans="1:16" ht="15" customHeight="1" x14ac:dyDescent="0.35">
      <c r="A3682" s="18" t="s">
        <v>2370</v>
      </c>
      <c r="B3682" s="18" t="s">
        <v>3224</v>
      </c>
      <c r="C3682" s="18" t="s">
        <v>150</v>
      </c>
      <c r="D3682" s="19">
        <v>25</v>
      </c>
      <c r="E3682" s="19">
        <v>39</v>
      </c>
      <c r="F3682" s="19">
        <v>34</v>
      </c>
      <c r="G3682" s="19">
        <v>1</v>
      </c>
      <c r="H3682" s="19">
        <v>5</v>
      </c>
      <c r="I3682" s="19">
        <v>2</v>
      </c>
      <c r="J3682" s="19">
        <v>3</v>
      </c>
      <c r="K3682" s="20">
        <f>ROUND(1+(SUMPRODUCT(INDEX(CachTinhDiem!$B$8:$E$11,MATCH($B3682,CachTinhDiem!$A$8:$A$11,0),0),$G3682:$J3682)-1)*9/4,1)</f>
        <v>4.4000000000000004</v>
      </c>
      <c r="L3682" s="20">
        <f>ROUND(1+(INDEX(CachTinhDiem!$B$15:$E$20,MATCH($C3682,CachTinhDiem!$A$15:$A$20,0),MATCH($B3682,CachTinhDiem!$B$14:$E$14,0))-1)*9/4,1)</f>
        <v>3.3</v>
      </c>
      <c r="M3682" s="19">
        <f t="shared" si="57"/>
        <v>0</v>
      </c>
      <c r="N3682" s="23">
        <f>MAX(0,1-M3682*CachTinhDiem!$B$25)</f>
        <v>1</v>
      </c>
      <c r="O3682" s="20">
        <f>ROUND((CachTinhDiem!$B$23*K3682+CachTinhDiem!$B$24*L3682)*N3682,1)</f>
        <v>4.0999999999999996</v>
      </c>
      <c r="P3682" s="19" t="s">
        <v>3227</v>
      </c>
    </row>
    <row r="3683" spans="1:16" ht="15" customHeight="1" x14ac:dyDescent="0.35">
      <c r="A3683" s="18" t="s">
        <v>828</v>
      </c>
      <c r="B3683" s="18" t="s">
        <v>3228</v>
      </c>
      <c r="C3683" s="18" t="s">
        <v>103</v>
      </c>
      <c r="D3683" s="19">
        <v>23</v>
      </c>
      <c r="E3683" s="19">
        <v>37</v>
      </c>
      <c r="F3683" s="19">
        <v>21</v>
      </c>
      <c r="G3683" s="19">
        <v>2</v>
      </c>
      <c r="H3683" s="19">
        <v>5</v>
      </c>
      <c r="I3683" s="19">
        <v>2</v>
      </c>
      <c r="J3683" s="19">
        <v>5</v>
      </c>
      <c r="K3683" s="20">
        <f>ROUND(1+(SUMPRODUCT(INDEX(CachTinhDiem!$B$8:$E$11,MATCH($B3683,CachTinhDiem!$A$8:$A$11,0),0),$G3683:$J3683)-1)*9/4,1)</f>
        <v>8.6999999999999993</v>
      </c>
      <c r="L3683" s="20">
        <f>ROUND(1+(INDEX(CachTinhDiem!$B$15:$E$20,MATCH($C3683,CachTinhDiem!$A$15:$A$20,0),MATCH($B3683,CachTinhDiem!$B$14:$E$14,0))-1)*9/4,1)</f>
        <v>10</v>
      </c>
      <c r="M3683" s="19">
        <f t="shared" si="57"/>
        <v>2</v>
      </c>
      <c r="N3683" s="23">
        <f>MAX(0,1-M3683*CachTinhDiem!$B$25)</f>
        <v>0.8</v>
      </c>
      <c r="O3683" s="20">
        <f>ROUND((CachTinhDiem!$B$23*K3683+CachTinhDiem!$B$24*L3683)*N3683,1)</f>
        <v>7.3</v>
      </c>
      <c r="P3683" s="19" t="s">
        <v>3227</v>
      </c>
    </row>
    <row r="3684" spans="1:16" ht="15" customHeight="1" x14ac:dyDescent="0.35">
      <c r="A3684" s="18" t="s">
        <v>248</v>
      </c>
      <c r="B3684" s="18" t="s">
        <v>3224</v>
      </c>
      <c r="C3684" s="18" t="s">
        <v>110</v>
      </c>
      <c r="D3684" s="19">
        <v>5</v>
      </c>
      <c r="E3684" s="19">
        <v>16</v>
      </c>
      <c r="F3684" s="19">
        <v>20</v>
      </c>
      <c r="G3684" s="19">
        <v>4</v>
      </c>
      <c r="H3684" s="19">
        <v>1</v>
      </c>
      <c r="I3684" s="19">
        <v>2</v>
      </c>
      <c r="J3684" s="19">
        <v>4</v>
      </c>
      <c r="K3684" s="20">
        <f>ROUND(1+(SUMPRODUCT(INDEX(CachTinhDiem!$B$8:$E$11,MATCH($B3684,CachTinhDiem!$A$8:$A$11,0),0),$G3684:$J3684)-1)*9/4,1)</f>
        <v>4.2</v>
      </c>
      <c r="L3684" s="20">
        <f>ROUND(1+(INDEX(CachTinhDiem!$B$15:$E$20,MATCH($C3684,CachTinhDiem!$A$15:$A$20,0),MATCH($B3684,CachTinhDiem!$B$14:$E$14,0))-1)*9/4,1)</f>
        <v>5.5</v>
      </c>
      <c r="M3684" s="19">
        <f t="shared" si="57"/>
        <v>4</v>
      </c>
      <c r="N3684" s="23">
        <f>MAX(0,1-M3684*CachTinhDiem!$B$25)</f>
        <v>0.6</v>
      </c>
      <c r="O3684" s="20">
        <f>ROUND((CachTinhDiem!$B$23*K3684+CachTinhDiem!$B$24*L3684)*N3684,1)</f>
        <v>2.8</v>
      </c>
      <c r="P3684" s="19" t="s">
        <v>3227</v>
      </c>
    </row>
    <row r="3685" spans="1:16" ht="15" customHeight="1" x14ac:dyDescent="0.35">
      <c r="A3685" s="18" t="s">
        <v>1591</v>
      </c>
      <c r="B3685" s="18" t="s">
        <v>3224</v>
      </c>
      <c r="C3685" s="18" t="s">
        <v>138</v>
      </c>
      <c r="D3685" s="19">
        <v>5</v>
      </c>
      <c r="E3685" s="19">
        <v>10</v>
      </c>
      <c r="F3685" s="19">
        <v>18</v>
      </c>
      <c r="G3685" s="19">
        <v>4</v>
      </c>
      <c r="H3685" s="19">
        <v>2</v>
      </c>
      <c r="I3685" s="19">
        <v>5</v>
      </c>
      <c r="J3685" s="19">
        <v>2</v>
      </c>
      <c r="K3685" s="20">
        <f>ROUND(1+(SUMPRODUCT(INDEX(CachTinhDiem!$B$8:$E$11,MATCH($B3685,CachTinhDiem!$A$8:$A$11,0),0),$G3685:$J3685)-1)*9/4,1)</f>
        <v>7.5</v>
      </c>
      <c r="L3685" s="20">
        <f>ROUND(1+(INDEX(CachTinhDiem!$B$15:$E$20,MATCH($C3685,CachTinhDiem!$A$15:$A$20,0),MATCH($B3685,CachTinhDiem!$B$14:$E$14,0))-1)*9/4,1)</f>
        <v>10</v>
      </c>
      <c r="M3685" s="19">
        <f t="shared" si="57"/>
        <v>8</v>
      </c>
      <c r="N3685" s="23">
        <f>MAX(0,1-M3685*CachTinhDiem!$B$25)</f>
        <v>0.19999999999999996</v>
      </c>
      <c r="O3685" s="20">
        <f>ROUND((CachTinhDiem!$B$23*K3685+CachTinhDiem!$B$24*L3685)*N3685,1)</f>
        <v>1.7</v>
      </c>
      <c r="P3685" s="19" t="s">
        <v>3227</v>
      </c>
    </row>
    <row r="3686" spans="1:16" ht="15" customHeight="1" x14ac:dyDescent="0.35">
      <c r="A3686" s="18" t="s">
        <v>1224</v>
      </c>
      <c r="B3686" s="18" t="s">
        <v>3226</v>
      </c>
      <c r="C3686" s="18" t="s">
        <v>103</v>
      </c>
      <c r="D3686" s="19">
        <v>5</v>
      </c>
      <c r="E3686" s="19">
        <v>13</v>
      </c>
      <c r="F3686" s="19">
        <v>38</v>
      </c>
      <c r="G3686" s="19">
        <v>4</v>
      </c>
      <c r="H3686" s="19">
        <v>1</v>
      </c>
      <c r="I3686" s="19">
        <v>1</v>
      </c>
      <c r="J3686" s="19">
        <v>5</v>
      </c>
      <c r="K3686" s="20">
        <f>ROUND(1+(SUMPRODUCT(INDEX(CachTinhDiem!$B$8:$E$11,MATCH($B3686,CachTinhDiem!$A$8:$A$11,0),0),$G3686:$J3686)-1)*9/4,1)</f>
        <v>2.8</v>
      </c>
      <c r="L3686" s="20">
        <f>ROUND(1+(INDEX(CachTinhDiem!$B$15:$E$20,MATCH($C3686,CachTinhDiem!$A$15:$A$20,0),MATCH($B3686,CachTinhDiem!$B$14:$E$14,0))-1)*9/4,1)</f>
        <v>3.3</v>
      </c>
      <c r="M3686" s="19">
        <f t="shared" si="57"/>
        <v>25</v>
      </c>
      <c r="N3686" s="23">
        <f>MAX(0,1-M3686*CachTinhDiem!$B$25)</f>
        <v>0</v>
      </c>
      <c r="O3686" s="20">
        <f>ROUND((CachTinhDiem!$B$23*K3686+CachTinhDiem!$B$24*L3686)*N3686,1)</f>
        <v>0</v>
      </c>
      <c r="P3686" s="19" t="s">
        <v>3225</v>
      </c>
    </row>
    <row r="3687" spans="1:16" ht="15" customHeight="1" x14ac:dyDescent="0.35">
      <c r="A3687" s="18" t="s">
        <v>2016</v>
      </c>
      <c r="B3687" s="18" t="s">
        <v>3226</v>
      </c>
      <c r="C3687" s="18" t="s">
        <v>115</v>
      </c>
      <c r="D3687" s="19">
        <v>11</v>
      </c>
      <c r="E3687" s="19">
        <v>30</v>
      </c>
      <c r="F3687" s="19">
        <v>38</v>
      </c>
      <c r="G3687" s="19">
        <v>3</v>
      </c>
      <c r="H3687" s="19">
        <v>2</v>
      </c>
      <c r="I3687" s="19">
        <v>5</v>
      </c>
      <c r="J3687" s="19">
        <v>1</v>
      </c>
      <c r="K3687" s="20">
        <f>ROUND(1+(SUMPRODUCT(INDEX(CachTinhDiem!$B$8:$E$11,MATCH($B3687,CachTinhDiem!$A$8:$A$11,0),0),$G3687:$J3687)-1)*9/4,1)</f>
        <v>6.2</v>
      </c>
      <c r="L3687" s="20">
        <f>ROUND(1+(INDEX(CachTinhDiem!$B$15:$E$20,MATCH($C3687,CachTinhDiem!$A$15:$A$20,0),MATCH($B3687,CachTinhDiem!$B$14:$E$14,0))-1)*9/4,1)</f>
        <v>10</v>
      </c>
      <c r="M3687" s="19">
        <f t="shared" si="57"/>
        <v>8</v>
      </c>
      <c r="N3687" s="23">
        <f>MAX(0,1-M3687*CachTinhDiem!$B$25)</f>
        <v>0.19999999999999996</v>
      </c>
      <c r="O3687" s="20">
        <f>ROUND((CachTinhDiem!$B$23*K3687+CachTinhDiem!$B$24*L3687)*N3687,1)</f>
        <v>1.5</v>
      </c>
      <c r="P3687" s="19" t="s">
        <v>3227</v>
      </c>
    </row>
    <row r="3688" spans="1:16" ht="15" customHeight="1" x14ac:dyDescent="0.35">
      <c r="A3688" s="18" t="s">
        <v>950</v>
      </c>
      <c r="B3688" s="18" t="s">
        <v>3229</v>
      </c>
      <c r="C3688" s="18" t="s">
        <v>115</v>
      </c>
      <c r="D3688" s="19">
        <v>18</v>
      </c>
      <c r="E3688" s="19">
        <v>33</v>
      </c>
      <c r="F3688" s="19">
        <v>9</v>
      </c>
      <c r="G3688" s="19">
        <v>2</v>
      </c>
      <c r="H3688" s="19">
        <v>4</v>
      </c>
      <c r="I3688" s="19">
        <v>3</v>
      </c>
      <c r="J3688" s="19">
        <v>3</v>
      </c>
      <c r="K3688" s="20">
        <f>ROUND(1+(SUMPRODUCT(INDEX(CachTinhDiem!$B$8:$E$11,MATCH($B3688,CachTinhDiem!$A$8:$A$11,0),0),$G3688:$J3688)-1)*9/4,1)</f>
        <v>6</v>
      </c>
      <c r="L3688" s="20">
        <f>ROUND(1+(INDEX(CachTinhDiem!$B$15:$E$20,MATCH($C3688,CachTinhDiem!$A$15:$A$20,0),MATCH($B3688,CachTinhDiem!$B$14:$E$14,0))-1)*9/4,1)</f>
        <v>10</v>
      </c>
      <c r="M3688" s="19">
        <f t="shared" si="57"/>
        <v>9</v>
      </c>
      <c r="N3688" s="23">
        <f>MAX(0,1-M3688*CachTinhDiem!$B$25)</f>
        <v>9.9999999999999978E-2</v>
      </c>
      <c r="O3688" s="20">
        <f>ROUND((CachTinhDiem!$B$23*K3688+CachTinhDiem!$B$24*L3688)*N3688,1)</f>
        <v>0.7</v>
      </c>
      <c r="P3688" s="19" t="s">
        <v>3227</v>
      </c>
    </row>
    <row r="3689" spans="1:16" ht="15" customHeight="1" x14ac:dyDescent="0.35">
      <c r="A3689" s="18" t="s">
        <v>1630</v>
      </c>
      <c r="B3689" s="18" t="s">
        <v>3226</v>
      </c>
      <c r="C3689" s="18" t="s">
        <v>138</v>
      </c>
      <c r="D3689" s="19">
        <v>5</v>
      </c>
      <c r="E3689" s="19">
        <v>11</v>
      </c>
      <c r="F3689" s="19">
        <v>6</v>
      </c>
      <c r="G3689" s="19">
        <v>4</v>
      </c>
      <c r="H3689" s="19">
        <v>2</v>
      </c>
      <c r="I3689" s="19">
        <v>5</v>
      </c>
      <c r="J3689" s="19">
        <v>2</v>
      </c>
      <c r="K3689" s="20">
        <f>ROUND(1+(SUMPRODUCT(INDEX(CachTinhDiem!$B$8:$E$11,MATCH($B3689,CachTinhDiem!$A$8:$A$11,0),0),$G3689:$J3689)-1)*9/4,1)</f>
        <v>6.6</v>
      </c>
      <c r="L3689" s="20">
        <f>ROUND(1+(INDEX(CachTinhDiem!$B$15:$E$20,MATCH($C3689,CachTinhDiem!$A$15:$A$20,0),MATCH($B3689,CachTinhDiem!$B$14:$E$14,0))-1)*9/4,1)</f>
        <v>7.8</v>
      </c>
      <c r="M3689" s="19">
        <f t="shared" si="57"/>
        <v>0</v>
      </c>
      <c r="N3689" s="23">
        <f>MAX(0,1-M3689*CachTinhDiem!$B$25)</f>
        <v>1</v>
      </c>
      <c r="O3689" s="20">
        <f>ROUND((CachTinhDiem!$B$23*K3689+CachTinhDiem!$B$24*L3689)*N3689,1)</f>
        <v>7</v>
      </c>
      <c r="P3689" s="19" t="s">
        <v>3227</v>
      </c>
    </row>
    <row r="3690" spans="1:16" ht="15" customHeight="1" x14ac:dyDescent="0.35">
      <c r="A3690" s="18" t="s">
        <v>1689</v>
      </c>
      <c r="B3690" s="18" t="s">
        <v>3224</v>
      </c>
      <c r="C3690" s="18" t="s">
        <v>115</v>
      </c>
      <c r="D3690" s="19">
        <v>11</v>
      </c>
      <c r="E3690" s="19">
        <v>33</v>
      </c>
      <c r="F3690" s="19">
        <v>6</v>
      </c>
      <c r="G3690" s="19">
        <v>2</v>
      </c>
      <c r="H3690" s="19">
        <v>3</v>
      </c>
      <c r="I3690" s="19">
        <v>4</v>
      </c>
      <c r="J3690" s="19">
        <v>2</v>
      </c>
      <c r="K3690" s="20">
        <f>ROUND(1+(SUMPRODUCT(INDEX(CachTinhDiem!$B$8:$E$11,MATCH($B3690,CachTinhDiem!$A$8:$A$11,0),0),$G3690:$J3690)-1)*9/4,1)</f>
        <v>6</v>
      </c>
      <c r="L3690" s="20">
        <f>ROUND(1+(INDEX(CachTinhDiem!$B$15:$E$20,MATCH($C3690,CachTinhDiem!$A$15:$A$20,0),MATCH($B3690,CachTinhDiem!$B$14:$E$14,0))-1)*9/4,1)</f>
        <v>7.8</v>
      </c>
      <c r="M3690" s="19">
        <f t="shared" si="57"/>
        <v>5</v>
      </c>
      <c r="N3690" s="23">
        <f>MAX(0,1-M3690*CachTinhDiem!$B$25)</f>
        <v>0.5</v>
      </c>
      <c r="O3690" s="20">
        <f>ROUND((CachTinhDiem!$B$23*K3690+CachTinhDiem!$B$24*L3690)*N3690,1)</f>
        <v>3.3</v>
      </c>
      <c r="P3690" s="19" t="s">
        <v>3227</v>
      </c>
    </row>
    <row r="3691" spans="1:16" ht="15" customHeight="1" x14ac:dyDescent="0.35">
      <c r="A3691" s="18" t="s">
        <v>615</v>
      </c>
      <c r="B3691" s="18" t="s">
        <v>3228</v>
      </c>
      <c r="C3691" s="18" t="s">
        <v>110</v>
      </c>
      <c r="D3691" s="19">
        <v>5</v>
      </c>
      <c r="E3691" s="19">
        <v>13</v>
      </c>
      <c r="F3691" s="19">
        <v>19</v>
      </c>
      <c r="G3691" s="19">
        <v>4</v>
      </c>
      <c r="H3691" s="19">
        <v>1</v>
      </c>
      <c r="I3691" s="19">
        <v>2</v>
      </c>
      <c r="J3691" s="19">
        <v>4</v>
      </c>
      <c r="K3691" s="20">
        <f>ROUND(1+(SUMPRODUCT(INDEX(CachTinhDiem!$B$8:$E$11,MATCH($B3691,CachTinhDiem!$A$8:$A$11,0),0),$G3691:$J3691)-1)*9/4,1)</f>
        <v>5.5</v>
      </c>
      <c r="L3691" s="20">
        <f>ROUND(1+(INDEX(CachTinhDiem!$B$15:$E$20,MATCH($C3691,CachTinhDiem!$A$15:$A$20,0),MATCH($B3691,CachTinhDiem!$B$14:$E$14,0))-1)*9/4,1)</f>
        <v>7.8</v>
      </c>
      <c r="M3691" s="19">
        <f t="shared" si="57"/>
        <v>6</v>
      </c>
      <c r="N3691" s="23">
        <f>MAX(0,1-M3691*CachTinhDiem!$B$25)</f>
        <v>0.39999999999999991</v>
      </c>
      <c r="O3691" s="20">
        <f>ROUND((CachTinhDiem!$B$23*K3691+CachTinhDiem!$B$24*L3691)*N3691,1)</f>
        <v>2.5</v>
      </c>
      <c r="P3691" s="19" t="s">
        <v>3227</v>
      </c>
    </row>
    <row r="3692" spans="1:16" ht="15" customHeight="1" x14ac:dyDescent="0.35">
      <c r="A3692" s="18" t="s">
        <v>1950</v>
      </c>
      <c r="B3692" s="18" t="s">
        <v>3228</v>
      </c>
      <c r="C3692" s="18" t="s">
        <v>138</v>
      </c>
      <c r="D3692" s="19">
        <v>12</v>
      </c>
      <c r="E3692" s="19">
        <v>32</v>
      </c>
      <c r="F3692" s="19">
        <v>27</v>
      </c>
      <c r="G3692" s="19">
        <v>2</v>
      </c>
      <c r="H3692" s="19">
        <v>3</v>
      </c>
      <c r="I3692" s="19">
        <v>4</v>
      </c>
      <c r="J3692" s="19">
        <v>2</v>
      </c>
      <c r="K3692" s="20">
        <f>ROUND(1+(SUMPRODUCT(INDEX(CachTinhDiem!$B$8:$E$11,MATCH($B3692,CachTinhDiem!$A$8:$A$11,0),0),$G3692:$J3692)-1)*9/4,1)</f>
        <v>4.5999999999999996</v>
      </c>
      <c r="L3692" s="20">
        <f>ROUND(1+(INDEX(CachTinhDiem!$B$15:$E$20,MATCH($C3692,CachTinhDiem!$A$15:$A$20,0),MATCH($B3692,CachTinhDiem!$B$14:$E$14,0))-1)*9/4,1)</f>
        <v>1</v>
      </c>
      <c r="M3692" s="19">
        <f t="shared" si="57"/>
        <v>0</v>
      </c>
      <c r="N3692" s="23">
        <f>MAX(0,1-M3692*CachTinhDiem!$B$25)</f>
        <v>1</v>
      </c>
      <c r="O3692" s="20">
        <f>ROUND((CachTinhDiem!$B$23*K3692+CachTinhDiem!$B$24*L3692)*N3692,1)</f>
        <v>3.5</v>
      </c>
      <c r="P3692" s="19" t="s">
        <v>3227</v>
      </c>
    </row>
    <row r="3693" spans="1:16" ht="15" customHeight="1" x14ac:dyDescent="0.35">
      <c r="A3693" s="18" t="s">
        <v>906</v>
      </c>
      <c r="B3693" s="18" t="s">
        <v>3228</v>
      </c>
      <c r="C3693" s="18" t="s">
        <v>90</v>
      </c>
      <c r="D3693" s="19">
        <v>12</v>
      </c>
      <c r="E3693" s="19">
        <v>27</v>
      </c>
      <c r="F3693" s="19">
        <v>27</v>
      </c>
      <c r="G3693" s="19">
        <v>3</v>
      </c>
      <c r="H3693" s="19">
        <v>2</v>
      </c>
      <c r="I3693" s="19">
        <v>3</v>
      </c>
      <c r="J3693" s="19">
        <v>3</v>
      </c>
      <c r="K3693" s="20">
        <f>ROUND(1+(SUMPRODUCT(INDEX(CachTinhDiem!$B$8:$E$11,MATCH($B3693,CachTinhDiem!$A$8:$A$11,0),0),$G3693:$J3693)-1)*9/4,1)</f>
        <v>5.0999999999999996</v>
      </c>
      <c r="L3693" s="20">
        <f>ROUND(1+(INDEX(CachTinhDiem!$B$15:$E$20,MATCH($C3693,CachTinhDiem!$A$15:$A$20,0),MATCH($B3693,CachTinhDiem!$B$14:$E$14,0))-1)*9/4,1)</f>
        <v>3.3</v>
      </c>
      <c r="M3693" s="19">
        <f t="shared" si="57"/>
        <v>0</v>
      </c>
      <c r="N3693" s="23">
        <f>MAX(0,1-M3693*CachTinhDiem!$B$25)</f>
        <v>1</v>
      </c>
      <c r="O3693" s="20">
        <f>ROUND((CachTinhDiem!$B$23*K3693+CachTinhDiem!$B$24*L3693)*N3693,1)</f>
        <v>4.5999999999999996</v>
      </c>
      <c r="P3693" s="19" t="s">
        <v>3225</v>
      </c>
    </row>
    <row r="3694" spans="1:16" ht="15" customHeight="1" x14ac:dyDescent="0.35">
      <c r="A3694" s="18" t="s">
        <v>2182</v>
      </c>
      <c r="B3694" s="18" t="s">
        <v>3228</v>
      </c>
      <c r="C3694" s="18" t="s">
        <v>110</v>
      </c>
      <c r="D3694" s="19">
        <v>11</v>
      </c>
      <c r="E3694" s="19">
        <v>29</v>
      </c>
      <c r="F3694" s="19">
        <v>32</v>
      </c>
      <c r="G3694" s="19">
        <v>2</v>
      </c>
      <c r="H3694" s="19">
        <v>3</v>
      </c>
      <c r="I3694" s="19">
        <v>2</v>
      </c>
      <c r="J3694" s="19">
        <v>3</v>
      </c>
      <c r="K3694" s="20">
        <f>ROUND(1+(SUMPRODUCT(INDEX(CachTinhDiem!$B$8:$E$11,MATCH($B3694,CachTinhDiem!$A$8:$A$11,0),0),$G3694:$J3694)-1)*9/4,1)</f>
        <v>5.0999999999999996</v>
      </c>
      <c r="L3694" s="20">
        <f>ROUND(1+(INDEX(CachTinhDiem!$B$15:$E$20,MATCH($C3694,CachTinhDiem!$A$15:$A$20,0),MATCH($B3694,CachTinhDiem!$B$14:$E$14,0))-1)*9/4,1)</f>
        <v>7.8</v>
      </c>
      <c r="M3694" s="19">
        <f t="shared" si="57"/>
        <v>3</v>
      </c>
      <c r="N3694" s="23">
        <f>MAX(0,1-M3694*CachTinhDiem!$B$25)</f>
        <v>0.7</v>
      </c>
      <c r="O3694" s="20">
        <f>ROUND((CachTinhDiem!$B$23*K3694+CachTinhDiem!$B$24*L3694)*N3694,1)</f>
        <v>4.0999999999999996</v>
      </c>
      <c r="P3694" s="19" t="s">
        <v>3227</v>
      </c>
    </row>
    <row r="3695" spans="1:16" ht="15" customHeight="1" x14ac:dyDescent="0.35">
      <c r="A3695" s="18" t="s">
        <v>1124</v>
      </c>
      <c r="B3695" s="18" t="s">
        <v>3228</v>
      </c>
      <c r="C3695" s="18" t="s">
        <v>115</v>
      </c>
      <c r="D3695" s="19">
        <v>5</v>
      </c>
      <c r="E3695" s="19">
        <v>13</v>
      </c>
      <c r="F3695" s="19">
        <v>39</v>
      </c>
      <c r="G3695" s="19">
        <v>4</v>
      </c>
      <c r="H3695" s="19">
        <v>1</v>
      </c>
      <c r="I3695" s="19">
        <v>2</v>
      </c>
      <c r="J3695" s="19">
        <v>2</v>
      </c>
      <c r="K3695" s="20">
        <f>ROUND(1+(SUMPRODUCT(INDEX(CachTinhDiem!$B$8:$E$11,MATCH($B3695,CachTinhDiem!$A$8:$A$11,0),0),$G3695:$J3695)-1)*9/4,1)</f>
        <v>2.8</v>
      </c>
      <c r="L3695" s="20">
        <f>ROUND(1+(INDEX(CachTinhDiem!$B$15:$E$20,MATCH($C3695,CachTinhDiem!$A$15:$A$20,0),MATCH($B3695,CachTinhDiem!$B$14:$E$14,0))-1)*9/4,1)</f>
        <v>5.5</v>
      </c>
      <c r="M3695" s="19">
        <f t="shared" si="57"/>
        <v>26</v>
      </c>
      <c r="N3695" s="23">
        <f>MAX(0,1-M3695*CachTinhDiem!$B$25)</f>
        <v>0</v>
      </c>
      <c r="O3695" s="20">
        <f>ROUND((CachTinhDiem!$B$23*K3695+CachTinhDiem!$B$24*L3695)*N3695,1)</f>
        <v>0</v>
      </c>
      <c r="P3695" s="19" t="s">
        <v>3227</v>
      </c>
    </row>
    <row r="3696" spans="1:16" ht="15" customHeight="1" x14ac:dyDescent="0.35">
      <c r="A3696" s="18" t="s">
        <v>976</v>
      </c>
      <c r="B3696" s="18" t="s">
        <v>3229</v>
      </c>
      <c r="C3696" s="18" t="s">
        <v>115</v>
      </c>
      <c r="D3696" s="19">
        <v>7</v>
      </c>
      <c r="E3696" s="19">
        <v>22</v>
      </c>
      <c r="F3696" s="19">
        <v>16</v>
      </c>
      <c r="G3696" s="19">
        <v>4</v>
      </c>
      <c r="H3696" s="19">
        <v>2</v>
      </c>
      <c r="I3696" s="19">
        <v>3</v>
      </c>
      <c r="J3696" s="19">
        <v>1</v>
      </c>
      <c r="K3696" s="20">
        <f>ROUND(1+(SUMPRODUCT(INDEX(CachTinhDiem!$B$8:$E$11,MATCH($B3696,CachTinhDiem!$A$8:$A$11,0),0),$G3696:$J3696)-1)*9/4,1)</f>
        <v>3.7</v>
      </c>
      <c r="L3696" s="20">
        <f>ROUND(1+(INDEX(CachTinhDiem!$B$15:$E$20,MATCH($C3696,CachTinhDiem!$A$15:$A$20,0),MATCH($B3696,CachTinhDiem!$B$14:$E$14,0))-1)*9/4,1)</f>
        <v>10</v>
      </c>
      <c r="M3696" s="19">
        <f t="shared" si="57"/>
        <v>0</v>
      </c>
      <c r="N3696" s="23">
        <f>MAX(0,1-M3696*CachTinhDiem!$B$25)</f>
        <v>1</v>
      </c>
      <c r="O3696" s="20">
        <f>ROUND((CachTinhDiem!$B$23*K3696+CachTinhDiem!$B$24*L3696)*N3696,1)</f>
        <v>5.6</v>
      </c>
      <c r="P3696" s="19" t="s">
        <v>3227</v>
      </c>
    </row>
    <row r="3697" spans="1:16" ht="15" customHeight="1" x14ac:dyDescent="0.35">
      <c r="A3697" s="18" t="s">
        <v>466</v>
      </c>
      <c r="B3697" s="18" t="s">
        <v>3224</v>
      </c>
      <c r="C3697" s="18" t="s">
        <v>115</v>
      </c>
      <c r="D3697" s="19">
        <v>19</v>
      </c>
      <c r="E3697" s="19">
        <v>34</v>
      </c>
      <c r="F3697" s="19">
        <v>34</v>
      </c>
      <c r="G3697" s="19">
        <v>2</v>
      </c>
      <c r="H3697" s="19">
        <v>4</v>
      </c>
      <c r="I3697" s="19">
        <v>3</v>
      </c>
      <c r="J3697" s="19">
        <v>3</v>
      </c>
      <c r="K3697" s="20">
        <f>ROUND(1+(SUMPRODUCT(INDEX(CachTinhDiem!$B$8:$E$11,MATCH($B3697,CachTinhDiem!$A$8:$A$11,0),0),$G3697:$J3697)-1)*9/4,1)</f>
        <v>5.5</v>
      </c>
      <c r="L3697" s="20">
        <f>ROUND(1+(INDEX(CachTinhDiem!$B$15:$E$20,MATCH($C3697,CachTinhDiem!$A$15:$A$20,0),MATCH($B3697,CachTinhDiem!$B$14:$E$14,0))-1)*9/4,1)</f>
        <v>7.8</v>
      </c>
      <c r="M3697" s="19">
        <f t="shared" si="57"/>
        <v>0</v>
      </c>
      <c r="N3697" s="23">
        <f>MAX(0,1-M3697*CachTinhDiem!$B$25)</f>
        <v>1</v>
      </c>
      <c r="O3697" s="20">
        <f>ROUND((CachTinhDiem!$B$23*K3697+CachTinhDiem!$B$24*L3697)*N3697,1)</f>
        <v>6.2</v>
      </c>
      <c r="P3697" s="19" t="s">
        <v>3227</v>
      </c>
    </row>
    <row r="3698" spans="1:16" ht="15" customHeight="1" x14ac:dyDescent="0.35">
      <c r="A3698" s="18" t="s">
        <v>2314</v>
      </c>
      <c r="B3698" s="18" t="s">
        <v>3224</v>
      </c>
      <c r="C3698" s="18" t="s">
        <v>150</v>
      </c>
      <c r="D3698" s="19">
        <v>22</v>
      </c>
      <c r="E3698" s="19">
        <v>35</v>
      </c>
      <c r="F3698" s="19">
        <v>34</v>
      </c>
      <c r="G3698" s="19">
        <v>2</v>
      </c>
      <c r="H3698" s="19">
        <v>4</v>
      </c>
      <c r="I3698" s="19">
        <v>2</v>
      </c>
      <c r="J3698" s="19">
        <v>5</v>
      </c>
      <c r="K3698" s="20">
        <f>ROUND(1+(SUMPRODUCT(INDEX(CachTinhDiem!$B$8:$E$11,MATCH($B3698,CachTinhDiem!$A$8:$A$11,0),0),$G3698:$J3698)-1)*9/4,1)</f>
        <v>4.8</v>
      </c>
      <c r="L3698" s="20">
        <f>ROUND(1+(INDEX(CachTinhDiem!$B$15:$E$20,MATCH($C3698,CachTinhDiem!$A$15:$A$20,0),MATCH($B3698,CachTinhDiem!$B$14:$E$14,0))-1)*9/4,1)</f>
        <v>3.3</v>
      </c>
      <c r="M3698" s="19">
        <f t="shared" si="57"/>
        <v>0</v>
      </c>
      <c r="N3698" s="23">
        <f>MAX(0,1-M3698*CachTinhDiem!$B$25)</f>
        <v>1</v>
      </c>
      <c r="O3698" s="20">
        <f>ROUND((CachTinhDiem!$B$23*K3698+CachTinhDiem!$B$24*L3698)*N3698,1)</f>
        <v>4.4000000000000004</v>
      </c>
      <c r="P3698" s="19" t="s">
        <v>3227</v>
      </c>
    </row>
    <row r="3699" spans="1:16" ht="15" customHeight="1" x14ac:dyDescent="0.35">
      <c r="A3699" s="18" t="s">
        <v>2865</v>
      </c>
      <c r="B3699" s="18" t="s">
        <v>3224</v>
      </c>
      <c r="C3699" s="18" t="s">
        <v>138</v>
      </c>
      <c r="D3699" s="19">
        <v>7</v>
      </c>
      <c r="E3699" s="19">
        <v>40</v>
      </c>
      <c r="F3699" s="19">
        <v>10</v>
      </c>
      <c r="G3699" s="19">
        <v>3</v>
      </c>
      <c r="H3699" s="19">
        <v>5</v>
      </c>
      <c r="I3699" s="19">
        <v>5</v>
      </c>
      <c r="J3699" s="19">
        <v>2</v>
      </c>
      <c r="K3699" s="20">
        <f>ROUND(1+(SUMPRODUCT(INDEX(CachTinhDiem!$B$8:$E$11,MATCH($B3699,CachTinhDiem!$A$8:$A$11,0),0),$G3699:$J3699)-1)*9/4,1)</f>
        <v>8.4</v>
      </c>
      <c r="L3699" s="20">
        <f>ROUND(1+(INDEX(CachTinhDiem!$B$15:$E$20,MATCH($C3699,CachTinhDiem!$A$15:$A$20,0),MATCH($B3699,CachTinhDiem!$B$14:$E$14,0))-1)*9/4,1)</f>
        <v>10</v>
      </c>
      <c r="M3699" s="19">
        <f t="shared" si="57"/>
        <v>0</v>
      </c>
      <c r="N3699" s="23">
        <f>MAX(0,1-M3699*CachTinhDiem!$B$25)</f>
        <v>1</v>
      </c>
      <c r="O3699" s="20">
        <f>ROUND((CachTinhDiem!$B$23*K3699+CachTinhDiem!$B$24*L3699)*N3699,1)</f>
        <v>8.9</v>
      </c>
      <c r="P3699" s="19" t="s">
        <v>3227</v>
      </c>
    </row>
    <row r="3700" spans="1:16" ht="15" customHeight="1" x14ac:dyDescent="0.35">
      <c r="A3700" s="18" t="s">
        <v>1423</v>
      </c>
      <c r="B3700" s="18" t="s">
        <v>3224</v>
      </c>
      <c r="C3700" s="18" t="s">
        <v>138</v>
      </c>
      <c r="D3700" s="19">
        <v>12</v>
      </c>
      <c r="E3700" s="19">
        <v>31</v>
      </c>
      <c r="F3700" s="19">
        <v>39</v>
      </c>
      <c r="G3700" s="19">
        <v>2</v>
      </c>
      <c r="H3700" s="19">
        <v>3</v>
      </c>
      <c r="I3700" s="19">
        <v>4</v>
      </c>
      <c r="J3700" s="19">
        <v>3</v>
      </c>
      <c r="K3700" s="20">
        <f>ROUND(1+(SUMPRODUCT(INDEX(CachTinhDiem!$B$8:$E$11,MATCH($B3700,CachTinhDiem!$A$8:$A$11,0),0),$G3700:$J3700)-1)*9/4,1)</f>
        <v>6.2</v>
      </c>
      <c r="L3700" s="20">
        <f>ROUND(1+(INDEX(CachTinhDiem!$B$15:$E$20,MATCH($C3700,CachTinhDiem!$A$15:$A$20,0),MATCH($B3700,CachTinhDiem!$B$14:$E$14,0))-1)*9/4,1)</f>
        <v>10</v>
      </c>
      <c r="M3700" s="19">
        <f t="shared" si="57"/>
        <v>8</v>
      </c>
      <c r="N3700" s="23">
        <f>MAX(0,1-M3700*CachTinhDiem!$B$25)</f>
        <v>0.19999999999999996</v>
      </c>
      <c r="O3700" s="20">
        <f>ROUND((CachTinhDiem!$B$23*K3700+CachTinhDiem!$B$24*L3700)*N3700,1)</f>
        <v>1.5</v>
      </c>
      <c r="P3700" s="19" t="s">
        <v>3227</v>
      </c>
    </row>
    <row r="3701" spans="1:16" ht="15" customHeight="1" x14ac:dyDescent="0.35">
      <c r="A3701" s="18" t="s">
        <v>2285</v>
      </c>
      <c r="B3701" s="18" t="s">
        <v>3224</v>
      </c>
      <c r="C3701" s="18" t="s">
        <v>103</v>
      </c>
      <c r="D3701" s="19">
        <v>19</v>
      </c>
      <c r="E3701" s="19">
        <v>38</v>
      </c>
      <c r="F3701" s="19">
        <v>7</v>
      </c>
      <c r="G3701" s="19">
        <v>2</v>
      </c>
      <c r="H3701" s="19">
        <v>5</v>
      </c>
      <c r="I3701" s="19">
        <v>3</v>
      </c>
      <c r="J3701" s="19">
        <v>4</v>
      </c>
      <c r="K3701" s="20">
        <f>ROUND(1+(SUMPRODUCT(INDEX(CachTinhDiem!$B$8:$E$11,MATCH($B3701,CachTinhDiem!$A$8:$A$11,0),0),$G3701:$J3701)-1)*9/4,1)</f>
        <v>6.2</v>
      </c>
      <c r="L3701" s="20">
        <f>ROUND(1+(INDEX(CachTinhDiem!$B$15:$E$20,MATCH($C3701,CachTinhDiem!$A$15:$A$20,0),MATCH($B3701,CachTinhDiem!$B$14:$E$14,0))-1)*9/4,1)</f>
        <v>3.3</v>
      </c>
      <c r="M3701" s="19">
        <f t="shared" si="57"/>
        <v>12</v>
      </c>
      <c r="N3701" s="23">
        <f>MAX(0,1-M3701*CachTinhDiem!$B$25)</f>
        <v>0</v>
      </c>
      <c r="O3701" s="20">
        <f>ROUND((CachTinhDiem!$B$23*K3701+CachTinhDiem!$B$24*L3701)*N3701,1)</f>
        <v>0</v>
      </c>
      <c r="P3701" s="19" t="s">
        <v>3227</v>
      </c>
    </row>
    <row r="3702" spans="1:16" ht="15" customHeight="1" x14ac:dyDescent="0.35">
      <c r="A3702" s="18" t="s">
        <v>968</v>
      </c>
      <c r="B3702" s="18" t="s">
        <v>3228</v>
      </c>
      <c r="C3702" s="18" t="s">
        <v>115</v>
      </c>
      <c r="D3702" s="19">
        <v>11</v>
      </c>
      <c r="E3702" s="19">
        <v>24</v>
      </c>
      <c r="F3702" s="19">
        <v>33</v>
      </c>
      <c r="G3702" s="19">
        <v>3</v>
      </c>
      <c r="H3702" s="19">
        <v>3</v>
      </c>
      <c r="I3702" s="19">
        <v>3</v>
      </c>
      <c r="J3702" s="19">
        <v>2</v>
      </c>
      <c r="K3702" s="20">
        <f>ROUND(1+(SUMPRODUCT(INDEX(CachTinhDiem!$B$8:$E$11,MATCH($B3702,CachTinhDiem!$A$8:$A$11,0),0),$G3702:$J3702)-1)*9/4,1)</f>
        <v>4.2</v>
      </c>
      <c r="L3702" s="20">
        <f>ROUND(1+(INDEX(CachTinhDiem!$B$15:$E$20,MATCH($C3702,CachTinhDiem!$A$15:$A$20,0),MATCH($B3702,CachTinhDiem!$B$14:$E$14,0))-1)*9/4,1)</f>
        <v>5.5</v>
      </c>
      <c r="M3702" s="19">
        <f t="shared" si="57"/>
        <v>9</v>
      </c>
      <c r="N3702" s="23">
        <f>MAX(0,1-M3702*CachTinhDiem!$B$25)</f>
        <v>9.9999999999999978E-2</v>
      </c>
      <c r="O3702" s="20">
        <f>ROUND((CachTinhDiem!$B$23*K3702+CachTinhDiem!$B$24*L3702)*N3702,1)</f>
        <v>0.5</v>
      </c>
      <c r="P3702" s="19" t="s">
        <v>3227</v>
      </c>
    </row>
    <row r="3703" spans="1:16" ht="15" customHeight="1" x14ac:dyDescent="0.35">
      <c r="A3703" s="18" t="s">
        <v>2801</v>
      </c>
      <c r="B3703" s="18" t="s">
        <v>3229</v>
      </c>
      <c r="C3703" s="18" t="s">
        <v>115</v>
      </c>
      <c r="D3703" s="19">
        <v>5</v>
      </c>
      <c r="E3703" s="19">
        <v>10</v>
      </c>
      <c r="F3703" s="19">
        <v>5</v>
      </c>
      <c r="G3703" s="19">
        <v>5</v>
      </c>
      <c r="H3703" s="19">
        <v>1</v>
      </c>
      <c r="I3703" s="19">
        <v>2</v>
      </c>
      <c r="J3703" s="19">
        <v>2</v>
      </c>
      <c r="K3703" s="20">
        <f>ROUND(1+(SUMPRODUCT(INDEX(CachTinhDiem!$B$8:$E$11,MATCH($B3703,CachTinhDiem!$A$8:$A$11,0),0),$G3703:$J3703)-1)*9/4,1)</f>
        <v>3.3</v>
      </c>
      <c r="L3703" s="20">
        <f>ROUND(1+(INDEX(CachTinhDiem!$B$15:$E$20,MATCH($C3703,CachTinhDiem!$A$15:$A$20,0),MATCH($B3703,CachTinhDiem!$B$14:$E$14,0))-1)*9/4,1)</f>
        <v>10</v>
      </c>
      <c r="M3703" s="19">
        <f t="shared" si="57"/>
        <v>0</v>
      </c>
      <c r="N3703" s="23">
        <f>MAX(0,1-M3703*CachTinhDiem!$B$25)</f>
        <v>1</v>
      </c>
      <c r="O3703" s="20">
        <f>ROUND((CachTinhDiem!$B$23*K3703+CachTinhDiem!$B$24*L3703)*N3703,1)</f>
        <v>5.3</v>
      </c>
      <c r="P3703" s="19" t="s">
        <v>3225</v>
      </c>
    </row>
    <row r="3704" spans="1:16" ht="15" customHeight="1" x14ac:dyDescent="0.35">
      <c r="A3704" s="18" t="s">
        <v>2334</v>
      </c>
      <c r="B3704" s="18" t="s">
        <v>3224</v>
      </c>
      <c r="C3704" s="18" t="s">
        <v>150</v>
      </c>
      <c r="D3704" s="19">
        <v>24</v>
      </c>
      <c r="E3704" s="19">
        <v>37</v>
      </c>
      <c r="F3704" s="19">
        <v>17</v>
      </c>
      <c r="G3704" s="19">
        <v>1</v>
      </c>
      <c r="H3704" s="19">
        <v>5</v>
      </c>
      <c r="I3704" s="19">
        <v>2</v>
      </c>
      <c r="J3704" s="19">
        <v>3</v>
      </c>
      <c r="K3704" s="20">
        <f>ROUND(1+(SUMPRODUCT(INDEX(CachTinhDiem!$B$8:$E$11,MATCH($B3704,CachTinhDiem!$A$8:$A$11,0),0),$G3704:$J3704)-1)*9/4,1)</f>
        <v>4.4000000000000004</v>
      </c>
      <c r="L3704" s="20">
        <f>ROUND(1+(INDEX(CachTinhDiem!$B$15:$E$20,MATCH($C3704,CachTinhDiem!$A$15:$A$20,0),MATCH($B3704,CachTinhDiem!$B$14:$E$14,0))-1)*9/4,1)</f>
        <v>3.3</v>
      </c>
      <c r="M3704" s="19">
        <f t="shared" si="57"/>
        <v>7</v>
      </c>
      <c r="N3704" s="23">
        <f>MAX(0,1-M3704*CachTinhDiem!$B$25)</f>
        <v>0.29999999999999993</v>
      </c>
      <c r="O3704" s="20">
        <f>ROUND((CachTinhDiem!$B$23*K3704+CachTinhDiem!$B$24*L3704)*N3704,1)</f>
        <v>1.2</v>
      </c>
      <c r="P3704" s="19" t="s">
        <v>3227</v>
      </c>
    </row>
    <row r="3705" spans="1:16" ht="15" customHeight="1" x14ac:dyDescent="0.35">
      <c r="A3705" s="18" t="s">
        <v>1904</v>
      </c>
      <c r="B3705" s="18" t="s">
        <v>3224</v>
      </c>
      <c r="C3705" s="18" t="s">
        <v>103</v>
      </c>
      <c r="D3705" s="19">
        <v>13</v>
      </c>
      <c r="E3705" s="19">
        <v>34</v>
      </c>
      <c r="F3705" s="19">
        <v>33</v>
      </c>
      <c r="G3705" s="19">
        <v>2</v>
      </c>
      <c r="H3705" s="19">
        <v>3</v>
      </c>
      <c r="I3705" s="19">
        <v>3</v>
      </c>
      <c r="J3705" s="19">
        <v>5</v>
      </c>
      <c r="K3705" s="20">
        <f>ROUND(1+(SUMPRODUCT(INDEX(CachTinhDiem!$B$8:$E$11,MATCH($B3705,CachTinhDiem!$A$8:$A$11,0),0),$G3705:$J3705)-1)*9/4,1)</f>
        <v>5.5</v>
      </c>
      <c r="L3705" s="20">
        <f>ROUND(1+(INDEX(CachTinhDiem!$B$15:$E$20,MATCH($C3705,CachTinhDiem!$A$15:$A$20,0),MATCH($B3705,CachTinhDiem!$B$14:$E$14,0))-1)*9/4,1)</f>
        <v>3.3</v>
      </c>
      <c r="M3705" s="19">
        <f t="shared" si="57"/>
        <v>0</v>
      </c>
      <c r="N3705" s="23">
        <f>MAX(0,1-M3705*CachTinhDiem!$B$25)</f>
        <v>1</v>
      </c>
      <c r="O3705" s="20">
        <f>ROUND((CachTinhDiem!$B$23*K3705+CachTinhDiem!$B$24*L3705)*N3705,1)</f>
        <v>4.8</v>
      </c>
      <c r="P3705" s="19" t="s">
        <v>3227</v>
      </c>
    </row>
    <row r="3706" spans="1:16" ht="15" customHeight="1" x14ac:dyDescent="0.35">
      <c r="A3706" s="18" t="s">
        <v>864</v>
      </c>
      <c r="B3706" s="18" t="s">
        <v>3229</v>
      </c>
      <c r="C3706" s="18" t="s">
        <v>115</v>
      </c>
      <c r="D3706" s="19">
        <v>18</v>
      </c>
      <c r="E3706" s="19">
        <v>34</v>
      </c>
      <c r="F3706" s="19">
        <v>11</v>
      </c>
      <c r="G3706" s="19">
        <v>2</v>
      </c>
      <c r="H3706" s="19">
        <v>4</v>
      </c>
      <c r="I3706" s="19">
        <v>2</v>
      </c>
      <c r="J3706" s="19">
        <v>2</v>
      </c>
      <c r="K3706" s="20">
        <f>ROUND(1+(SUMPRODUCT(INDEX(CachTinhDiem!$B$8:$E$11,MATCH($B3706,CachTinhDiem!$A$8:$A$11,0),0),$G3706:$J3706)-1)*9/4,1)</f>
        <v>4.5999999999999996</v>
      </c>
      <c r="L3706" s="20">
        <f>ROUND(1+(INDEX(CachTinhDiem!$B$15:$E$20,MATCH($C3706,CachTinhDiem!$A$15:$A$20,0),MATCH($B3706,CachTinhDiem!$B$14:$E$14,0))-1)*9/4,1)</f>
        <v>10</v>
      </c>
      <c r="M3706" s="19">
        <f t="shared" si="57"/>
        <v>7</v>
      </c>
      <c r="N3706" s="23">
        <f>MAX(0,1-M3706*CachTinhDiem!$B$25)</f>
        <v>0.29999999999999993</v>
      </c>
      <c r="O3706" s="20">
        <f>ROUND((CachTinhDiem!$B$23*K3706+CachTinhDiem!$B$24*L3706)*N3706,1)</f>
        <v>1.9</v>
      </c>
      <c r="P3706" s="19" t="s">
        <v>3227</v>
      </c>
    </row>
    <row r="3707" spans="1:16" ht="15" customHeight="1" x14ac:dyDescent="0.35">
      <c r="A3707" s="18" t="s">
        <v>1121</v>
      </c>
      <c r="B3707" s="18" t="s">
        <v>3226</v>
      </c>
      <c r="C3707" s="18" t="s">
        <v>90</v>
      </c>
      <c r="D3707" s="19">
        <v>5</v>
      </c>
      <c r="E3707" s="19">
        <v>19</v>
      </c>
      <c r="F3707" s="19">
        <v>11</v>
      </c>
      <c r="G3707" s="19">
        <v>4</v>
      </c>
      <c r="H3707" s="19">
        <v>1</v>
      </c>
      <c r="I3707" s="19">
        <v>3</v>
      </c>
      <c r="J3707" s="19">
        <v>3</v>
      </c>
      <c r="K3707" s="20">
        <f>ROUND(1+(SUMPRODUCT(INDEX(CachTinhDiem!$B$8:$E$11,MATCH($B3707,CachTinhDiem!$A$8:$A$11,0),0),$G3707:$J3707)-1)*9/4,1)</f>
        <v>4.2</v>
      </c>
      <c r="L3707" s="20">
        <f>ROUND(1+(INDEX(CachTinhDiem!$B$15:$E$20,MATCH($C3707,CachTinhDiem!$A$15:$A$20,0),MATCH($B3707,CachTinhDiem!$B$14:$E$14,0))-1)*9/4,1)</f>
        <v>7.8</v>
      </c>
      <c r="M3707" s="19">
        <f t="shared" si="57"/>
        <v>0</v>
      </c>
      <c r="N3707" s="23">
        <f>MAX(0,1-M3707*CachTinhDiem!$B$25)</f>
        <v>1</v>
      </c>
      <c r="O3707" s="20">
        <f>ROUND((CachTinhDiem!$B$23*K3707+CachTinhDiem!$B$24*L3707)*N3707,1)</f>
        <v>5.3</v>
      </c>
      <c r="P3707" s="19" t="s">
        <v>3227</v>
      </c>
    </row>
    <row r="3708" spans="1:16" ht="15" customHeight="1" x14ac:dyDescent="0.35">
      <c r="A3708" s="18" t="s">
        <v>371</v>
      </c>
      <c r="B3708" s="18" t="s">
        <v>3226</v>
      </c>
      <c r="C3708" s="18" t="s">
        <v>115</v>
      </c>
      <c r="D3708" s="19">
        <v>18</v>
      </c>
      <c r="E3708" s="19">
        <v>34</v>
      </c>
      <c r="F3708" s="19">
        <v>28</v>
      </c>
      <c r="G3708" s="19">
        <v>2</v>
      </c>
      <c r="H3708" s="19">
        <v>4</v>
      </c>
      <c r="I3708" s="19">
        <v>3</v>
      </c>
      <c r="J3708" s="19">
        <v>3</v>
      </c>
      <c r="K3708" s="20">
        <f>ROUND(1+(SUMPRODUCT(INDEX(CachTinhDiem!$B$8:$E$11,MATCH($B3708,CachTinhDiem!$A$8:$A$11,0),0),$G3708:$J3708)-1)*9/4,1)</f>
        <v>6.2</v>
      </c>
      <c r="L3708" s="20">
        <f>ROUND(1+(INDEX(CachTinhDiem!$B$15:$E$20,MATCH($C3708,CachTinhDiem!$A$15:$A$20,0),MATCH($B3708,CachTinhDiem!$B$14:$E$14,0))-1)*9/4,1)</f>
        <v>10</v>
      </c>
      <c r="M3708" s="19">
        <f t="shared" si="57"/>
        <v>0</v>
      </c>
      <c r="N3708" s="23">
        <f>MAX(0,1-M3708*CachTinhDiem!$B$25)</f>
        <v>1</v>
      </c>
      <c r="O3708" s="20">
        <f>ROUND((CachTinhDiem!$B$23*K3708+CachTinhDiem!$B$24*L3708)*N3708,1)</f>
        <v>7.3</v>
      </c>
      <c r="P3708" s="19" t="s">
        <v>3227</v>
      </c>
    </row>
    <row r="3709" spans="1:16" ht="15" customHeight="1" x14ac:dyDescent="0.35">
      <c r="A3709" s="18" t="s">
        <v>3036</v>
      </c>
      <c r="B3709" s="18" t="s">
        <v>3224</v>
      </c>
      <c r="C3709" s="18" t="s">
        <v>138</v>
      </c>
      <c r="D3709" s="19">
        <v>21</v>
      </c>
      <c r="E3709" s="19">
        <v>40</v>
      </c>
      <c r="F3709" s="19">
        <v>10</v>
      </c>
      <c r="G3709" s="19">
        <v>1</v>
      </c>
      <c r="H3709" s="19">
        <v>5</v>
      </c>
      <c r="I3709" s="19">
        <v>5</v>
      </c>
      <c r="J3709" s="19">
        <v>2</v>
      </c>
      <c r="K3709" s="20">
        <f>ROUND(1+(SUMPRODUCT(INDEX(CachTinhDiem!$B$8:$E$11,MATCH($B3709,CachTinhDiem!$A$8:$A$11,0),0),$G3709:$J3709)-1)*9/4,1)</f>
        <v>7.5</v>
      </c>
      <c r="L3709" s="20">
        <f>ROUND(1+(INDEX(CachTinhDiem!$B$15:$E$20,MATCH($C3709,CachTinhDiem!$A$15:$A$20,0),MATCH($B3709,CachTinhDiem!$B$14:$E$14,0))-1)*9/4,1)</f>
        <v>10</v>
      </c>
      <c r="M3709" s="19">
        <f t="shared" si="57"/>
        <v>11</v>
      </c>
      <c r="N3709" s="23">
        <f>MAX(0,1-M3709*CachTinhDiem!$B$25)</f>
        <v>0</v>
      </c>
      <c r="O3709" s="20">
        <f>ROUND((CachTinhDiem!$B$23*K3709+CachTinhDiem!$B$24*L3709)*N3709,1)</f>
        <v>0</v>
      </c>
      <c r="P3709" s="19" t="s">
        <v>3227</v>
      </c>
    </row>
    <row r="3710" spans="1:16" ht="15" customHeight="1" x14ac:dyDescent="0.35">
      <c r="A3710" s="18" t="s">
        <v>2498</v>
      </c>
      <c r="B3710" s="18" t="s">
        <v>3228</v>
      </c>
      <c r="C3710" s="18" t="s">
        <v>103</v>
      </c>
      <c r="D3710" s="19">
        <v>19</v>
      </c>
      <c r="E3710" s="19">
        <v>35</v>
      </c>
      <c r="F3710" s="19">
        <v>26</v>
      </c>
      <c r="G3710" s="19">
        <v>2</v>
      </c>
      <c r="H3710" s="19">
        <v>4</v>
      </c>
      <c r="I3710" s="19">
        <v>2</v>
      </c>
      <c r="J3710" s="19">
        <v>5</v>
      </c>
      <c r="K3710" s="20">
        <f>ROUND(1+(SUMPRODUCT(INDEX(CachTinhDiem!$B$8:$E$11,MATCH($B3710,CachTinhDiem!$A$8:$A$11,0),0),$G3710:$J3710)-1)*9/4,1)</f>
        <v>8.1999999999999993</v>
      </c>
      <c r="L3710" s="20">
        <f>ROUND(1+(INDEX(CachTinhDiem!$B$15:$E$20,MATCH($C3710,CachTinhDiem!$A$15:$A$20,0),MATCH($B3710,CachTinhDiem!$B$14:$E$14,0))-1)*9/4,1)</f>
        <v>10</v>
      </c>
      <c r="M3710" s="19">
        <f t="shared" si="57"/>
        <v>0</v>
      </c>
      <c r="N3710" s="23">
        <f>MAX(0,1-M3710*CachTinhDiem!$B$25)</f>
        <v>1</v>
      </c>
      <c r="O3710" s="20">
        <f>ROUND((CachTinhDiem!$B$23*K3710+CachTinhDiem!$B$24*L3710)*N3710,1)</f>
        <v>8.6999999999999993</v>
      </c>
      <c r="P3710" s="19" t="s">
        <v>3227</v>
      </c>
    </row>
    <row r="3711" spans="1:16" ht="15" customHeight="1" x14ac:dyDescent="0.35">
      <c r="A3711" s="18" t="s">
        <v>2201</v>
      </c>
      <c r="B3711" s="18" t="s">
        <v>3228</v>
      </c>
      <c r="C3711" s="18" t="s">
        <v>150</v>
      </c>
      <c r="D3711" s="19">
        <v>17</v>
      </c>
      <c r="E3711" s="19">
        <v>35</v>
      </c>
      <c r="F3711" s="19">
        <v>11</v>
      </c>
      <c r="G3711" s="19">
        <v>2</v>
      </c>
      <c r="H3711" s="19">
        <v>3</v>
      </c>
      <c r="I3711" s="19">
        <v>3</v>
      </c>
      <c r="J3711" s="19">
        <v>3</v>
      </c>
      <c r="K3711" s="20">
        <f>ROUND(1+(SUMPRODUCT(INDEX(CachTinhDiem!$B$8:$E$11,MATCH($B3711,CachTinhDiem!$A$8:$A$11,0),0),$G3711:$J3711)-1)*9/4,1)</f>
        <v>5.5</v>
      </c>
      <c r="L3711" s="20">
        <f>ROUND(1+(INDEX(CachTinhDiem!$B$15:$E$20,MATCH($C3711,CachTinhDiem!$A$15:$A$20,0),MATCH($B3711,CachTinhDiem!$B$14:$E$14,0))-1)*9/4,1)</f>
        <v>5.5</v>
      </c>
      <c r="M3711" s="19">
        <f t="shared" si="57"/>
        <v>6</v>
      </c>
      <c r="N3711" s="23">
        <f>MAX(0,1-M3711*CachTinhDiem!$B$25)</f>
        <v>0.39999999999999991</v>
      </c>
      <c r="O3711" s="20">
        <f>ROUND((CachTinhDiem!$B$23*K3711+CachTinhDiem!$B$24*L3711)*N3711,1)</f>
        <v>2.2000000000000002</v>
      </c>
      <c r="P3711" s="19" t="s">
        <v>3227</v>
      </c>
    </row>
    <row r="3712" spans="1:16" ht="15" customHeight="1" x14ac:dyDescent="0.35">
      <c r="A3712" s="18" t="s">
        <v>2565</v>
      </c>
      <c r="B3712" s="18" t="s">
        <v>3229</v>
      </c>
      <c r="C3712" s="18" t="s">
        <v>115</v>
      </c>
      <c r="D3712" s="19">
        <v>5</v>
      </c>
      <c r="E3712" s="19">
        <v>30</v>
      </c>
      <c r="F3712" s="19">
        <v>15</v>
      </c>
      <c r="G3712" s="19">
        <v>4</v>
      </c>
      <c r="H3712" s="19">
        <v>2</v>
      </c>
      <c r="I3712" s="19">
        <v>5</v>
      </c>
      <c r="J3712" s="19">
        <v>2</v>
      </c>
      <c r="K3712" s="20">
        <f>ROUND(1+(SUMPRODUCT(INDEX(CachTinhDiem!$B$8:$E$11,MATCH($B3712,CachTinhDiem!$A$8:$A$11,0),0),$G3712:$J3712)-1)*9/4,1)</f>
        <v>5.7</v>
      </c>
      <c r="L3712" s="20">
        <f>ROUND(1+(INDEX(CachTinhDiem!$B$15:$E$20,MATCH($C3712,CachTinhDiem!$A$15:$A$20,0),MATCH($B3712,CachTinhDiem!$B$14:$E$14,0))-1)*9/4,1)</f>
        <v>10</v>
      </c>
      <c r="M3712" s="19">
        <f t="shared" si="57"/>
        <v>0</v>
      </c>
      <c r="N3712" s="23">
        <f>MAX(0,1-M3712*CachTinhDiem!$B$25)</f>
        <v>1</v>
      </c>
      <c r="O3712" s="20">
        <f>ROUND((CachTinhDiem!$B$23*K3712+CachTinhDiem!$B$24*L3712)*N3712,1)</f>
        <v>7</v>
      </c>
      <c r="P3712" s="19" t="s">
        <v>3227</v>
      </c>
    </row>
    <row r="3713" spans="1:16" ht="15" customHeight="1" x14ac:dyDescent="0.35">
      <c r="A3713" s="18" t="s">
        <v>503</v>
      </c>
      <c r="B3713" s="18" t="s">
        <v>3226</v>
      </c>
      <c r="C3713" s="18" t="s">
        <v>150</v>
      </c>
      <c r="D3713" s="19">
        <v>5</v>
      </c>
      <c r="E3713" s="19">
        <v>18</v>
      </c>
      <c r="F3713" s="19">
        <v>5</v>
      </c>
      <c r="G3713" s="19">
        <v>4</v>
      </c>
      <c r="H3713" s="19">
        <v>1</v>
      </c>
      <c r="I3713" s="19">
        <v>3</v>
      </c>
      <c r="J3713" s="19">
        <v>3</v>
      </c>
      <c r="K3713" s="20">
        <f>ROUND(1+(SUMPRODUCT(INDEX(CachTinhDiem!$B$8:$E$11,MATCH($B3713,CachTinhDiem!$A$8:$A$11,0),0),$G3713:$J3713)-1)*9/4,1)</f>
        <v>4.2</v>
      </c>
      <c r="L3713" s="20">
        <f>ROUND(1+(INDEX(CachTinhDiem!$B$15:$E$20,MATCH($C3713,CachTinhDiem!$A$15:$A$20,0),MATCH($B3713,CachTinhDiem!$B$14:$E$14,0))-1)*9/4,1)</f>
        <v>10</v>
      </c>
      <c r="M3713" s="19">
        <f t="shared" si="57"/>
        <v>0</v>
      </c>
      <c r="N3713" s="23">
        <f>MAX(0,1-M3713*CachTinhDiem!$B$25)</f>
        <v>1</v>
      </c>
      <c r="O3713" s="20">
        <f>ROUND((CachTinhDiem!$B$23*K3713+CachTinhDiem!$B$24*L3713)*N3713,1)</f>
        <v>5.9</v>
      </c>
      <c r="P3713" s="19" t="s">
        <v>3227</v>
      </c>
    </row>
    <row r="3714" spans="1:16" ht="15" customHeight="1" x14ac:dyDescent="0.35">
      <c r="A3714" s="18" t="s">
        <v>3114</v>
      </c>
      <c r="B3714" s="18" t="s">
        <v>3228</v>
      </c>
      <c r="C3714" s="18" t="s">
        <v>103</v>
      </c>
      <c r="D3714" s="19">
        <v>23</v>
      </c>
      <c r="E3714" s="19">
        <v>39</v>
      </c>
      <c r="F3714" s="19">
        <v>32</v>
      </c>
      <c r="G3714" s="19">
        <v>2</v>
      </c>
      <c r="H3714" s="19">
        <v>4</v>
      </c>
      <c r="I3714" s="19">
        <v>3</v>
      </c>
      <c r="J3714" s="19">
        <v>5</v>
      </c>
      <c r="K3714" s="20">
        <f>ROUND(1+(SUMPRODUCT(INDEX(CachTinhDiem!$B$8:$E$11,MATCH($B3714,CachTinhDiem!$A$8:$A$11,0),0),$G3714:$J3714)-1)*9/4,1)</f>
        <v>8.6999999999999993</v>
      </c>
      <c r="L3714" s="20">
        <f>ROUND(1+(INDEX(CachTinhDiem!$B$15:$E$20,MATCH($C3714,CachTinhDiem!$A$15:$A$20,0),MATCH($B3714,CachTinhDiem!$B$14:$E$14,0))-1)*9/4,1)</f>
        <v>10</v>
      </c>
      <c r="M3714" s="19">
        <f t="shared" ref="M3714:M3777" si="58">MAX(0,$D3714-$F3714,$F3714-$E3714)</f>
        <v>0</v>
      </c>
      <c r="N3714" s="23">
        <f>MAX(0,1-M3714*CachTinhDiem!$B$25)</f>
        <v>1</v>
      </c>
      <c r="O3714" s="20">
        <f>ROUND((CachTinhDiem!$B$23*K3714+CachTinhDiem!$B$24*L3714)*N3714,1)</f>
        <v>9.1</v>
      </c>
      <c r="P3714" s="19" t="s">
        <v>3227</v>
      </c>
    </row>
    <row r="3715" spans="1:16" ht="15" customHeight="1" x14ac:dyDescent="0.35">
      <c r="A3715" s="18" t="s">
        <v>2809</v>
      </c>
      <c r="B3715" s="18" t="s">
        <v>3229</v>
      </c>
      <c r="C3715" s="18" t="s">
        <v>138</v>
      </c>
      <c r="D3715" s="19">
        <v>5</v>
      </c>
      <c r="E3715" s="19">
        <v>30</v>
      </c>
      <c r="F3715" s="19">
        <v>21</v>
      </c>
      <c r="G3715" s="19">
        <v>4</v>
      </c>
      <c r="H3715" s="19">
        <v>2</v>
      </c>
      <c r="I3715" s="19">
        <v>5</v>
      </c>
      <c r="J3715" s="19">
        <v>2</v>
      </c>
      <c r="K3715" s="20">
        <f>ROUND(1+(SUMPRODUCT(INDEX(CachTinhDiem!$B$8:$E$11,MATCH($B3715,CachTinhDiem!$A$8:$A$11,0),0),$G3715:$J3715)-1)*9/4,1)</f>
        <v>5.7</v>
      </c>
      <c r="L3715" s="20">
        <f>ROUND(1+(INDEX(CachTinhDiem!$B$15:$E$20,MATCH($C3715,CachTinhDiem!$A$15:$A$20,0),MATCH($B3715,CachTinhDiem!$B$14:$E$14,0))-1)*9/4,1)</f>
        <v>7.8</v>
      </c>
      <c r="M3715" s="19">
        <f t="shared" si="58"/>
        <v>0</v>
      </c>
      <c r="N3715" s="23">
        <f>MAX(0,1-M3715*CachTinhDiem!$B$25)</f>
        <v>1</v>
      </c>
      <c r="O3715" s="20">
        <f>ROUND((CachTinhDiem!$B$23*K3715+CachTinhDiem!$B$24*L3715)*N3715,1)</f>
        <v>6.3</v>
      </c>
      <c r="P3715" s="19" t="s">
        <v>3227</v>
      </c>
    </row>
    <row r="3716" spans="1:16" ht="15" customHeight="1" x14ac:dyDescent="0.35">
      <c r="A3716" s="18" t="s">
        <v>832</v>
      </c>
      <c r="B3716" s="18" t="s">
        <v>3229</v>
      </c>
      <c r="C3716" s="18" t="s">
        <v>115</v>
      </c>
      <c r="D3716" s="19">
        <v>18</v>
      </c>
      <c r="E3716" s="19">
        <v>35</v>
      </c>
      <c r="F3716" s="19">
        <v>22</v>
      </c>
      <c r="G3716" s="19">
        <v>2</v>
      </c>
      <c r="H3716" s="19">
        <v>4</v>
      </c>
      <c r="I3716" s="19">
        <v>3</v>
      </c>
      <c r="J3716" s="19">
        <v>3</v>
      </c>
      <c r="K3716" s="20">
        <f>ROUND(1+(SUMPRODUCT(INDEX(CachTinhDiem!$B$8:$E$11,MATCH($B3716,CachTinhDiem!$A$8:$A$11,0),0),$G3716:$J3716)-1)*9/4,1)</f>
        <v>6</v>
      </c>
      <c r="L3716" s="20">
        <f>ROUND(1+(INDEX(CachTinhDiem!$B$15:$E$20,MATCH($C3716,CachTinhDiem!$A$15:$A$20,0),MATCH($B3716,CachTinhDiem!$B$14:$E$14,0))-1)*9/4,1)</f>
        <v>10</v>
      </c>
      <c r="M3716" s="19">
        <f t="shared" si="58"/>
        <v>0</v>
      </c>
      <c r="N3716" s="23">
        <f>MAX(0,1-M3716*CachTinhDiem!$B$25)</f>
        <v>1</v>
      </c>
      <c r="O3716" s="20">
        <f>ROUND((CachTinhDiem!$B$23*K3716+CachTinhDiem!$B$24*L3716)*N3716,1)</f>
        <v>7.2</v>
      </c>
      <c r="P3716" s="19" t="s">
        <v>3225</v>
      </c>
    </row>
    <row r="3717" spans="1:16" ht="15" customHeight="1" x14ac:dyDescent="0.35">
      <c r="A3717" s="18" t="s">
        <v>2678</v>
      </c>
      <c r="B3717" s="18" t="s">
        <v>3228</v>
      </c>
      <c r="C3717" s="18" t="s">
        <v>150</v>
      </c>
      <c r="D3717" s="19">
        <v>13</v>
      </c>
      <c r="E3717" s="19">
        <v>31</v>
      </c>
      <c r="F3717" s="19">
        <v>20</v>
      </c>
      <c r="G3717" s="19">
        <v>3</v>
      </c>
      <c r="H3717" s="19">
        <v>1</v>
      </c>
      <c r="I3717" s="19">
        <v>4</v>
      </c>
      <c r="J3717" s="19">
        <v>3</v>
      </c>
      <c r="K3717" s="20">
        <f>ROUND(1+(SUMPRODUCT(INDEX(CachTinhDiem!$B$8:$E$11,MATCH($B3717,CachTinhDiem!$A$8:$A$11,0),0),$G3717:$J3717)-1)*9/4,1)</f>
        <v>5.0999999999999996</v>
      </c>
      <c r="L3717" s="20">
        <f>ROUND(1+(INDEX(CachTinhDiem!$B$15:$E$20,MATCH($C3717,CachTinhDiem!$A$15:$A$20,0),MATCH($B3717,CachTinhDiem!$B$14:$E$14,0))-1)*9/4,1)</f>
        <v>5.5</v>
      </c>
      <c r="M3717" s="19">
        <f t="shared" si="58"/>
        <v>0</v>
      </c>
      <c r="N3717" s="23">
        <f>MAX(0,1-M3717*CachTinhDiem!$B$25)</f>
        <v>1</v>
      </c>
      <c r="O3717" s="20">
        <f>ROUND((CachTinhDiem!$B$23*K3717+CachTinhDiem!$B$24*L3717)*N3717,1)</f>
        <v>5.2</v>
      </c>
      <c r="P3717" s="19" t="s">
        <v>3227</v>
      </c>
    </row>
    <row r="3718" spans="1:16" ht="15" customHeight="1" x14ac:dyDescent="0.35">
      <c r="A3718" s="18" t="s">
        <v>573</v>
      </c>
      <c r="B3718" s="18" t="s">
        <v>3228</v>
      </c>
      <c r="C3718" s="18" t="s">
        <v>103</v>
      </c>
      <c r="D3718" s="19">
        <v>19</v>
      </c>
      <c r="E3718" s="19">
        <v>35</v>
      </c>
      <c r="F3718" s="19">
        <v>18</v>
      </c>
      <c r="G3718" s="19">
        <v>2</v>
      </c>
      <c r="H3718" s="19">
        <v>5</v>
      </c>
      <c r="I3718" s="19">
        <v>2</v>
      </c>
      <c r="J3718" s="19">
        <v>4</v>
      </c>
      <c r="K3718" s="20">
        <f>ROUND(1+(SUMPRODUCT(INDEX(CachTinhDiem!$B$8:$E$11,MATCH($B3718,CachTinhDiem!$A$8:$A$11,0),0),$G3718:$J3718)-1)*9/4,1)</f>
        <v>7.3</v>
      </c>
      <c r="L3718" s="20">
        <f>ROUND(1+(INDEX(CachTinhDiem!$B$15:$E$20,MATCH($C3718,CachTinhDiem!$A$15:$A$20,0),MATCH($B3718,CachTinhDiem!$B$14:$E$14,0))-1)*9/4,1)</f>
        <v>10</v>
      </c>
      <c r="M3718" s="19">
        <f t="shared" si="58"/>
        <v>1</v>
      </c>
      <c r="N3718" s="23">
        <f>MAX(0,1-M3718*CachTinhDiem!$B$25)</f>
        <v>0.9</v>
      </c>
      <c r="O3718" s="20">
        <f>ROUND((CachTinhDiem!$B$23*K3718+CachTinhDiem!$B$24*L3718)*N3718,1)</f>
        <v>7.3</v>
      </c>
      <c r="P3718" s="19" t="s">
        <v>3227</v>
      </c>
    </row>
    <row r="3719" spans="1:16" ht="15" customHeight="1" x14ac:dyDescent="0.35">
      <c r="A3719" s="18" t="s">
        <v>468</v>
      </c>
      <c r="B3719" s="18" t="s">
        <v>3229</v>
      </c>
      <c r="C3719" s="18" t="s">
        <v>103</v>
      </c>
      <c r="D3719" s="19">
        <v>14</v>
      </c>
      <c r="E3719" s="19">
        <v>29</v>
      </c>
      <c r="F3719" s="19">
        <v>19</v>
      </c>
      <c r="G3719" s="19">
        <v>2</v>
      </c>
      <c r="H3719" s="19">
        <v>5</v>
      </c>
      <c r="I3719" s="19">
        <v>1</v>
      </c>
      <c r="J3719" s="19">
        <v>4</v>
      </c>
      <c r="K3719" s="20">
        <f>ROUND(1+(SUMPRODUCT(INDEX(CachTinhDiem!$B$8:$E$11,MATCH($B3719,CachTinhDiem!$A$8:$A$11,0),0),$G3719:$J3719)-1)*9/4,1)</f>
        <v>6</v>
      </c>
      <c r="L3719" s="20">
        <f>ROUND(1+(INDEX(CachTinhDiem!$B$15:$E$20,MATCH($C3719,CachTinhDiem!$A$15:$A$20,0),MATCH($B3719,CachTinhDiem!$B$14:$E$14,0))-1)*9/4,1)</f>
        <v>7.8</v>
      </c>
      <c r="M3719" s="19">
        <f t="shared" si="58"/>
        <v>0</v>
      </c>
      <c r="N3719" s="23">
        <f>MAX(0,1-M3719*CachTinhDiem!$B$25)</f>
        <v>1</v>
      </c>
      <c r="O3719" s="20">
        <f>ROUND((CachTinhDiem!$B$23*K3719+CachTinhDiem!$B$24*L3719)*N3719,1)</f>
        <v>6.5</v>
      </c>
      <c r="P3719" s="19" t="s">
        <v>3225</v>
      </c>
    </row>
    <row r="3720" spans="1:16" ht="15" customHeight="1" x14ac:dyDescent="0.35">
      <c r="A3720" s="18" t="s">
        <v>2670</v>
      </c>
      <c r="B3720" s="18" t="s">
        <v>3226</v>
      </c>
      <c r="C3720" s="18" t="s">
        <v>103</v>
      </c>
      <c r="D3720" s="19">
        <v>7</v>
      </c>
      <c r="E3720" s="19">
        <v>34</v>
      </c>
      <c r="F3720" s="19">
        <v>18</v>
      </c>
      <c r="G3720" s="19">
        <v>4</v>
      </c>
      <c r="H3720" s="19">
        <v>1</v>
      </c>
      <c r="I3720" s="19">
        <v>3</v>
      </c>
      <c r="J3720" s="19">
        <v>5</v>
      </c>
      <c r="K3720" s="20">
        <f>ROUND(1+(SUMPRODUCT(INDEX(CachTinhDiem!$B$8:$E$11,MATCH($B3720,CachTinhDiem!$A$8:$A$11,0),0),$G3720:$J3720)-1)*9/4,1)</f>
        <v>5.0999999999999996</v>
      </c>
      <c r="L3720" s="20">
        <f>ROUND(1+(INDEX(CachTinhDiem!$B$15:$E$20,MATCH($C3720,CachTinhDiem!$A$15:$A$20,0),MATCH($B3720,CachTinhDiem!$B$14:$E$14,0))-1)*9/4,1)</f>
        <v>3.3</v>
      </c>
      <c r="M3720" s="19">
        <f t="shared" si="58"/>
        <v>0</v>
      </c>
      <c r="N3720" s="23">
        <f>MAX(0,1-M3720*CachTinhDiem!$B$25)</f>
        <v>1</v>
      </c>
      <c r="O3720" s="20">
        <f>ROUND((CachTinhDiem!$B$23*K3720+CachTinhDiem!$B$24*L3720)*N3720,1)</f>
        <v>4.5999999999999996</v>
      </c>
      <c r="P3720" s="19" t="s">
        <v>3227</v>
      </c>
    </row>
    <row r="3721" spans="1:16" ht="15" customHeight="1" x14ac:dyDescent="0.35">
      <c r="A3721" s="18" t="s">
        <v>1073</v>
      </c>
      <c r="B3721" s="18" t="s">
        <v>3228</v>
      </c>
      <c r="C3721" s="18" t="s">
        <v>103</v>
      </c>
      <c r="D3721" s="19">
        <v>9</v>
      </c>
      <c r="E3721" s="19">
        <v>25</v>
      </c>
      <c r="F3721" s="19">
        <v>17</v>
      </c>
      <c r="G3721" s="19">
        <v>4</v>
      </c>
      <c r="H3721" s="19">
        <v>2</v>
      </c>
      <c r="I3721" s="19">
        <v>3</v>
      </c>
      <c r="J3721" s="19">
        <v>5</v>
      </c>
      <c r="K3721" s="20">
        <f>ROUND(1+(SUMPRODUCT(INDEX(CachTinhDiem!$B$8:$E$11,MATCH($B3721,CachTinhDiem!$A$8:$A$11,0),0),$G3721:$J3721)-1)*9/4,1)</f>
        <v>7.8</v>
      </c>
      <c r="L3721" s="20">
        <f>ROUND(1+(INDEX(CachTinhDiem!$B$15:$E$20,MATCH($C3721,CachTinhDiem!$A$15:$A$20,0),MATCH($B3721,CachTinhDiem!$B$14:$E$14,0))-1)*9/4,1)</f>
        <v>10</v>
      </c>
      <c r="M3721" s="19">
        <f t="shared" si="58"/>
        <v>0</v>
      </c>
      <c r="N3721" s="23">
        <f>MAX(0,1-M3721*CachTinhDiem!$B$25)</f>
        <v>1</v>
      </c>
      <c r="O3721" s="20">
        <f>ROUND((CachTinhDiem!$B$23*K3721+CachTinhDiem!$B$24*L3721)*N3721,1)</f>
        <v>8.5</v>
      </c>
      <c r="P3721" s="19" t="s">
        <v>3227</v>
      </c>
    </row>
    <row r="3722" spans="1:16" ht="15" customHeight="1" x14ac:dyDescent="0.35">
      <c r="A3722" s="18" t="s">
        <v>894</v>
      </c>
      <c r="B3722" s="18" t="s">
        <v>3224</v>
      </c>
      <c r="C3722" s="18" t="s">
        <v>110</v>
      </c>
      <c r="D3722" s="19">
        <v>19</v>
      </c>
      <c r="E3722" s="19">
        <v>34</v>
      </c>
      <c r="F3722" s="19">
        <v>15</v>
      </c>
      <c r="G3722" s="19">
        <v>2</v>
      </c>
      <c r="H3722" s="19">
        <v>3</v>
      </c>
      <c r="I3722" s="19">
        <v>2</v>
      </c>
      <c r="J3722" s="19">
        <v>5</v>
      </c>
      <c r="K3722" s="20">
        <f>ROUND(1+(SUMPRODUCT(INDEX(CachTinhDiem!$B$8:$E$11,MATCH($B3722,CachTinhDiem!$A$8:$A$11,0),0),$G3722:$J3722)-1)*9/4,1)</f>
        <v>4.4000000000000004</v>
      </c>
      <c r="L3722" s="20">
        <f>ROUND(1+(INDEX(CachTinhDiem!$B$15:$E$20,MATCH($C3722,CachTinhDiem!$A$15:$A$20,0),MATCH($B3722,CachTinhDiem!$B$14:$E$14,0))-1)*9/4,1)</f>
        <v>5.5</v>
      </c>
      <c r="M3722" s="19">
        <f t="shared" si="58"/>
        <v>4</v>
      </c>
      <c r="N3722" s="23">
        <f>MAX(0,1-M3722*CachTinhDiem!$B$25)</f>
        <v>0.6</v>
      </c>
      <c r="O3722" s="20">
        <f>ROUND((CachTinhDiem!$B$23*K3722+CachTinhDiem!$B$24*L3722)*N3722,1)</f>
        <v>2.8</v>
      </c>
      <c r="P3722" s="19" t="s">
        <v>3227</v>
      </c>
    </row>
    <row r="3723" spans="1:16" ht="15" customHeight="1" x14ac:dyDescent="0.35">
      <c r="A3723" s="18" t="s">
        <v>3058</v>
      </c>
      <c r="B3723" s="18" t="s">
        <v>3224</v>
      </c>
      <c r="C3723" s="18" t="s">
        <v>115</v>
      </c>
      <c r="D3723" s="19">
        <v>19</v>
      </c>
      <c r="E3723" s="19">
        <v>40</v>
      </c>
      <c r="F3723" s="19">
        <v>31</v>
      </c>
      <c r="G3723" s="19">
        <v>2</v>
      </c>
      <c r="H3723" s="19">
        <v>2</v>
      </c>
      <c r="I3723" s="19">
        <v>4</v>
      </c>
      <c r="J3723" s="19">
        <v>2</v>
      </c>
      <c r="K3723" s="20">
        <f>ROUND(1+(SUMPRODUCT(INDEX(CachTinhDiem!$B$8:$E$11,MATCH($B3723,CachTinhDiem!$A$8:$A$11,0),0),$G3723:$J3723)-1)*9/4,1)</f>
        <v>5.5</v>
      </c>
      <c r="L3723" s="20">
        <f>ROUND(1+(INDEX(CachTinhDiem!$B$15:$E$20,MATCH($C3723,CachTinhDiem!$A$15:$A$20,0),MATCH($B3723,CachTinhDiem!$B$14:$E$14,0))-1)*9/4,1)</f>
        <v>7.8</v>
      </c>
      <c r="M3723" s="19">
        <f t="shared" si="58"/>
        <v>0</v>
      </c>
      <c r="N3723" s="23">
        <f>MAX(0,1-M3723*CachTinhDiem!$B$25)</f>
        <v>1</v>
      </c>
      <c r="O3723" s="20">
        <f>ROUND((CachTinhDiem!$B$23*K3723+CachTinhDiem!$B$24*L3723)*N3723,1)</f>
        <v>6.2</v>
      </c>
      <c r="P3723" s="19" t="s">
        <v>3225</v>
      </c>
    </row>
    <row r="3724" spans="1:16" ht="15" customHeight="1" x14ac:dyDescent="0.35">
      <c r="A3724" s="18" t="s">
        <v>2887</v>
      </c>
      <c r="B3724" s="18" t="s">
        <v>3228</v>
      </c>
      <c r="C3724" s="18" t="s">
        <v>103</v>
      </c>
      <c r="D3724" s="19">
        <v>15</v>
      </c>
      <c r="E3724" s="19">
        <v>34</v>
      </c>
      <c r="F3724" s="19">
        <v>5</v>
      </c>
      <c r="G3724" s="19">
        <v>2</v>
      </c>
      <c r="H3724" s="19">
        <v>1</v>
      </c>
      <c r="I3724" s="19">
        <v>1</v>
      </c>
      <c r="J3724" s="19">
        <v>5</v>
      </c>
      <c r="K3724" s="20">
        <f>ROUND(1+(SUMPRODUCT(INDEX(CachTinhDiem!$B$8:$E$11,MATCH($B3724,CachTinhDiem!$A$8:$A$11,0),0),$G3724:$J3724)-1)*9/4,1)</f>
        <v>6.4</v>
      </c>
      <c r="L3724" s="20">
        <f>ROUND(1+(INDEX(CachTinhDiem!$B$15:$E$20,MATCH($C3724,CachTinhDiem!$A$15:$A$20,0),MATCH($B3724,CachTinhDiem!$B$14:$E$14,0))-1)*9/4,1)</f>
        <v>10</v>
      </c>
      <c r="M3724" s="19">
        <f t="shared" si="58"/>
        <v>10</v>
      </c>
      <c r="N3724" s="23">
        <f>MAX(0,1-M3724*CachTinhDiem!$B$25)</f>
        <v>0</v>
      </c>
      <c r="O3724" s="20">
        <f>ROUND((CachTinhDiem!$B$23*K3724+CachTinhDiem!$B$24*L3724)*N3724,1)</f>
        <v>0</v>
      </c>
      <c r="P3724" s="19" t="s">
        <v>3227</v>
      </c>
    </row>
    <row r="3725" spans="1:16" ht="15" customHeight="1" x14ac:dyDescent="0.35">
      <c r="A3725" s="18" t="s">
        <v>1529</v>
      </c>
      <c r="B3725" s="18" t="s">
        <v>3228</v>
      </c>
      <c r="C3725" s="18" t="s">
        <v>115</v>
      </c>
      <c r="D3725" s="19">
        <v>7</v>
      </c>
      <c r="E3725" s="19">
        <v>20</v>
      </c>
      <c r="F3725" s="19">
        <v>38</v>
      </c>
      <c r="G3725" s="19">
        <v>4</v>
      </c>
      <c r="H3725" s="19">
        <v>2</v>
      </c>
      <c r="I3725" s="19">
        <v>3</v>
      </c>
      <c r="J3725" s="19">
        <v>2</v>
      </c>
      <c r="K3725" s="20">
        <f>ROUND(1+(SUMPRODUCT(INDEX(CachTinhDiem!$B$8:$E$11,MATCH($B3725,CachTinhDiem!$A$8:$A$11,0),0),$G3725:$J3725)-1)*9/4,1)</f>
        <v>3.7</v>
      </c>
      <c r="L3725" s="20">
        <f>ROUND(1+(INDEX(CachTinhDiem!$B$15:$E$20,MATCH($C3725,CachTinhDiem!$A$15:$A$20,0),MATCH($B3725,CachTinhDiem!$B$14:$E$14,0))-1)*9/4,1)</f>
        <v>5.5</v>
      </c>
      <c r="M3725" s="19">
        <f t="shared" si="58"/>
        <v>18</v>
      </c>
      <c r="N3725" s="23">
        <f>MAX(0,1-M3725*CachTinhDiem!$B$25)</f>
        <v>0</v>
      </c>
      <c r="O3725" s="20">
        <f>ROUND((CachTinhDiem!$B$23*K3725+CachTinhDiem!$B$24*L3725)*N3725,1)</f>
        <v>0</v>
      </c>
      <c r="P3725" s="19" t="s">
        <v>3225</v>
      </c>
    </row>
    <row r="3726" spans="1:16" ht="15" customHeight="1" x14ac:dyDescent="0.35">
      <c r="A3726" s="18" t="s">
        <v>1479</v>
      </c>
      <c r="B3726" s="18" t="s">
        <v>3226</v>
      </c>
      <c r="C3726" s="18" t="s">
        <v>115</v>
      </c>
      <c r="D3726" s="19">
        <v>5</v>
      </c>
      <c r="E3726" s="19">
        <v>10</v>
      </c>
      <c r="F3726" s="19">
        <v>10</v>
      </c>
      <c r="G3726" s="19">
        <v>4</v>
      </c>
      <c r="H3726" s="19">
        <v>1</v>
      </c>
      <c r="I3726" s="19">
        <v>2</v>
      </c>
      <c r="J3726" s="19">
        <v>2</v>
      </c>
      <c r="K3726" s="20">
        <f>ROUND(1+(SUMPRODUCT(INDEX(CachTinhDiem!$B$8:$E$11,MATCH($B3726,CachTinhDiem!$A$8:$A$11,0),0),$G3726:$J3726)-1)*9/4,1)</f>
        <v>2.6</v>
      </c>
      <c r="L3726" s="20">
        <f>ROUND(1+(INDEX(CachTinhDiem!$B$15:$E$20,MATCH($C3726,CachTinhDiem!$A$15:$A$20,0),MATCH($B3726,CachTinhDiem!$B$14:$E$14,0))-1)*9/4,1)</f>
        <v>10</v>
      </c>
      <c r="M3726" s="19">
        <f t="shared" si="58"/>
        <v>0</v>
      </c>
      <c r="N3726" s="23">
        <f>MAX(0,1-M3726*CachTinhDiem!$B$25)</f>
        <v>1</v>
      </c>
      <c r="O3726" s="20">
        <f>ROUND((CachTinhDiem!$B$23*K3726+CachTinhDiem!$B$24*L3726)*N3726,1)</f>
        <v>4.8</v>
      </c>
      <c r="P3726" s="19" t="s">
        <v>3227</v>
      </c>
    </row>
    <row r="3727" spans="1:16" ht="15" customHeight="1" x14ac:dyDescent="0.35">
      <c r="A3727" s="18" t="s">
        <v>2656</v>
      </c>
      <c r="B3727" s="18" t="s">
        <v>3229</v>
      </c>
      <c r="C3727" s="18" t="s">
        <v>103</v>
      </c>
      <c r="D3727" s="19">
        <v>8</v>
      </c>
      <c r="E3727" s="19">
        <v>33</v>
      </c>
      <c r="F3727" s="19">
        <v>27</v>
      </c>
      <c r="G3727" s="19">
        <v>4</v>
      </c>
      <c r="H3727" s="19">
        <v>1</v>
      </c>
      <c r="I3727" s="19">
        <v>2</v>
      </c>
      <c r="J3727" s="19">
        <v>5</v>
      </c>
      <c r="K3727" s="20">
        <f>ROUND(1+(SUMPRODUCT(INDEX(CachTinhDiem!$B$8:$E$11,MATCH($B3727,CachTinhDiem!$A$8:$A$11,0),0),$G3727:$J3727)-1)*9/4,1)</f>
        <v>5.0999999999999996</v>
      </c>
      <c r="L3727" s="20">
        <f>ROUND(1+(INDEX(CachTinhDiem!$B$15:$E$20,MATCH($C3727,CachTinhDiem!$A$15:$A$20,0),MATCH($B3727,CachTinhDiem!$B$14:$E$14,0))-1)*9/4,1)</f>
        <v>7.8</v>
      </c>
      <c r="M3727" s="19">
        <f t="shared" si="58"/>
        <v>0</v>
      </c>
      <c r="N3727" s="23">
        <f>MAX(0,1-M3727*CachTinhDiem!$B$25)</f>
        <v>1</v>
      </c>
      <c r="O3727" s="20">
        <f>ROUND((CachTinhDiem!$B$23*K3727+CachTinhDiem!$B$24*L3727)*N3727,1)</f>
        <v>5.9</v>
      </c>
      <c r="P3727" s="19" t="s">
        <v>3227</v>
      </c>
    </row>
    <row r="3728" spans="1:16" ht="15" customHeight="1" x14ac:dyDescent="0.35">
      <c r="A3728" s="18" t="s">
        <v>2227</v>
      </c>
      <c r="B3728" s="18" t="s">
        <v>3224</v>
      </c>
      <c r="C3728" s="18" t="s">
        <v>150</v>
      </c>
      <c r="D3728" s="19">
        <v>5</v>
      </c>
      <c r="E3728" s="19">
        <v>14</v>
      </c>
      <c r="F3728" s="19">
        <v>21</v>
      </c>
      <c r="G3728" s="19">
        <v>4</v>
      </c>
      <c r="H3728" s="19">
        <v>1</v>
      </c>
      <c r="I3728" s="19">
        <v>2</v>
      </c>
      <c r="J3728" s="19">
        <v>3</v>
      </c>
      <c r="K3728" s="20">
        <f>ROUND(1+(SUMPRODUCT(INDEX(CachTinhDiem!$B$8:$E$11,MATCH($B3728,CachTinhDiem!$A$8:$A$11,0),0),$G3728:$J3728)-1)*9/4,1)</f>
        <v>3.9</v>
      </c>
      <c r="L3728" s="20">
        <f>ROUND(1+(INDEX(CachTinhDiem!$B$15:$E$20,MATCH($C3728,CachTinhDiem!$A$15:$A$20,0),MATCH($B3728,CachTinhDiem!$B$14:$E$14,0))-1)*9/4,1)</f>
        <v>3.3</v>
      </c>
      <c r="M3728" s="19">
        <f t="shared" si="58"/>
        <v>7</v>
      </c>
      <c r="N3728" s="23">
        <f>MAX(0,1-M3728*CachTinhDiem!$B$25)</f>
        <v>0.29999999999999993</v>
      </c>
      <c r="O3728" s="20">
        <f>ROUND((CachTinhDiem!$B$23*K3728+CachTinhDiem!$B$24*L3728)*N3728,1)</f>
        <v>1.1000000000000001</v>
      </c>
      <c r="P3728" s="19" t="s">
        <v>3227</v>
      </c>
    </row>
    <row r="3729" spans="1:16" ht="15" customHeight="1" x14ac:dyDescent="0.35">
      <c r="A3729" s="18" t="s">
        <v>2654</v>
      </c>
      <c r="B3729" s="18" t="s">
        <v>3226</v>
      </c>
      <c r="C3729" s="18" t="s">
        <v>138</v>
      </c>
      <c r="D3729" s="19">
        <v>12</v>
      </c>
      <c r="E3729" s="19">
        <v>39</v>
      </c>
      <c r="F3729" s="19">
        <v>7</v>
      </c>
      <c r="G3729" s="19">
        <v>2</v>
      </c>
      <c r="H3729" s="19">
        <v>5</v>
      </c>
      <c r="I3729" s="19">
        <v>5</v>
      </c>
      <c r="J3729" s="19">
        <v>3</v>
      </c>
      <c r="K3729" s="20">
        <f>ROUND(1+(SUMPRODUCT(INDEX(CachTinhDiem!$B$8:$E$11,MATCH($B3729,CachTinhDiem!$A$8:$A$11,0),0),$G3729:$J3729)-1)*9/4,1)</f>
        <v>9.1</v>
      </c>
      <c r="L3729" s="20">
        <f>ROUND(1+(INDEX(CachTinhDiem!$B$15:$E$20,MATCH($C3729,CachTinhDiem!$A$15:$A$20,0),MATCH($B3729,CachTinhDiem!$B$14:$E$14,0))-1)*9/4,1)</f>
        <v>7.8</v>
      </c>
      <c r="M3729" s="19">
        <f t="shared" si="58"/>
        <v>5</v>
      </c>
      <c r="N3729" s="23">
        <f>MAX(0,1-M3729*CachTinhDiem!$B$25)</f>
        <v>0.5</v>
      </c>
      <c r="O3729" s="20">
        <f>ROUND((CachTinhDiem!$B$23*K3729+CachTinhDiem!$B$24*L3729)*N3729,1)</f>
        <v>4.4000000000000004</v>
      </c>
      <c r="P3729" s="19" t="s">
        <v>3227</v>
      </c>
    </row>
    <row r="3730" spans="1:16" ht="15" customHeight="1" x14ac:dyDescent="0.35">
      <c r="A3730" s="18" t="s">
        <v>347</v>
      </c>
      <c r="B3730" s="18" t="s">
        <v>3224</v>
      </c>
      <c r="C3730" s="18" t="s">
        <v>150</v>
      </c>
      <c r="D3730" s="19">
        <v>5</v>
      </c>
      <c r="E3730" s="19">
        <v>17</v>
      </c>
      <c r="F3730" s="19">
        <v>14</v>
      </c>
      <c r="G3730" s="19">
        <v>4</v>
      </c>
      <c r="H3730" s="19">
        <v>1</v>
      </c>
      <c r="I3730" s="19">
        <v>2</v>
      </c>
      <c r="J3730" s="19">
        <v>3</v>
      </c>
      <c r="K3730" s="20">
        <f>ROUND(1+(SUMPRODUCT(INDEX(CachTinhDiem!$B$8:$E$11,MATCH($B3730,CachTinhDiem!$A$8:$A$11,0),0),$G3730:$J3730)-1)*9/4,1)</f>
        <v>3.9</v>
      </c>
      <c r="L3730" s="20">
        <f>ROUND(1+(INDEX(CachTinhDiem!$B$15:$E$20,MATCH($C3730,CachTinhDiem!$A$15:$A$20,0),MATCH($B3730,CachTinhDiem!$B$14:$E$14,0))-1)*9/4,1)</f>
        <v>3.3</v>
      </c>
      <c r="M3730" s="19">
        <f t="shared" si="58"/>
        <v>0</v>
      </c>
      <c r="N3730" s="23">
        <f>MAX(0,1-M3730*CachTinhDiem!$B$25)</f>
        <v>1</v>
      </c>
      <c r="O3730" s="20">
        <f>ROUND((CachTinhDiem!$B$23*K3730+CachTinhDiem!$B$24*L3730)*N3730,1)</f>
        <v>3.7</v>
      </c>
      <c r="P3730" s="19" t="s">
        <v>3227</v>
      </c>
    </row>
    <row r="3731" spans="1:16" ht="15" customHeight="1" x14ac:dyDescent="0.35">
      <c r="A3731" s="18" t="s">
        <v>2514</v>
      </c>
      <c r="B3731" s="18" t="s">
        <v>3228</v>
      </c>
      <c r="C3731" s="18" t="s">
        <v>103</v>
      </c>
      <c r="D3731" s="19">
        <v>19</v>
      </c>
      <c r="E3731" s="19">
        <v>33</v>
      </c>
      <c r="F3731" s="19">
        <v>19</v>
      </c>
      <c r="G3731" s="19">
        <v>2</v>
      </c>
      <c r="H3731" s="19">
        <v>4</v>
      </c>
      <c r="I3731" s="19">
        <v>2</v>
      </c>
      <c r="J3731" s="19">
        <v>5</v>
      </c>
      <c r="K3731" s="20">
        <f>ROUND(1+(SUMPRODUCT(INDEX(CachTinhDiem!$B$8:$E$11,MATCH($B3731,CachTinhDiem!$A$8:$A$11,0),0),$G3731:$J3731)-1)*9/4,1)</f>
        <v>8.1999999999999993</v>
      </c>
      <c r="L3731" s="20">
        <f>ROUND(1+(INDEX(CachTinhDiem!$B$15:$E$20,MATCH($C3731,CachTinhDiem!$A$15:$A$20,0),MATCH($B3731,CachTinhDiem!$B$14:$E$14,0))-1)*9/4,1)</f>
        <v>10</v>
      </c>
      <c r="M3731" s="19">
        <f t="shared" si="58"/>
        <v>0</v>
      </c>
      <c r="N3731" s="23">
        <f>MAX(0,1-M3731*CachTinhDiem!$B$25)</f>
        <v>1</v>
      </c>
      <c r="O3731" s="20">
        <f>ROUND((CachTinhDiem!$B$23*K3731+CachTinhDiem!$B$24*L3731)*N3731,1)</f>
        <v>8.6999999999999993</v>
      </c>
      <c r="P3731" s="19" t="s">
        <v>3227</v>
      </c>
    </row>
    <row r="3732" spans="1:16" ht="15" customHeight="1" x14ac:dyDescent="0.35">
      <c r="A3732" s="18" t="s">
        <v>1643</v>
      </c>
      <c r="B3732" s="18" t="s">
        <v>3229</v>
      </c>
      <c r="C3732" s="18" t="s">
        <v>115</v>
      </c>
      <c r="D3732" s="19">
        <v>8</v>
      </c>
      <c r="E3732" s="19">
        <v>23</v>
      </c>
      <c r="F3732" s="19">
        <v>27</v>
      </c>
      <c r="G3732" s="19">
        <v>4</v>
      </c>
      <c r="H3732" s="19">
        <v>3</v>
      </c>
      <c r="I3732" s="19">
        <v>3</v>
      </c>
      <c r="J3732" s="19">
        <v>2</v>
      </c>
      <c r="K3732" s="20">
        <f>ROUND(1+(SUMPRODUCT(INDEX(CachTinhDiem!$B$8:$E$11,MATCH($B3732,CachTinhDiem!$A$8:$A$11,0),0),$G3732:$J3732)-1)*9/4,1)</f>
        <v>5.0999999999999996</v>
      </c>
      <c r="L3732" s="20">
        <f>ROUND(1+(INDEX(CachTinhDiem!$B$15:$E$20,MATCH($C3732,CachTinhDiem!$A$15:$A$20,0),MATCH($B3732,CachTinhDiem!$B$14:$E$14,0))-1)*9/4,1)</f>
        <v>10</v>
      </c>
      <c r="M3732" s="19">
        <f t="shared" si="58"/>
        <v>4</v>
      </c>
      <c r="N3732" s="23">
        <f>MAX(0,1-M3732*CachTinhDiem!$B$25)</f>
        <v>0.6</v>
      </c>
      <c r="O3732" s="20">
        <f>ROUND((CachTinhDiem!$B$23*K3732+CachTinhDiem!$B$24*L3732)*N3732,1)</f>
        <v>3.9</v>
      </c>
      <c r="P3732" s="19" t="s">
        <v>3227</v>
      </c>
    </row>
    <row r="3733" spans="1:16" ht="15" customHeight="1" x14ac:dyDescent="0.35">
      <c r="A3733" s="18" t="s">
        <v>2182</v>
      </c>
      <c r="B3733" s="18" t="s">
        <v>3224</v>
      </c>
      <c r="C3733" s="18" t="s">
        <v>110</v>
      </c>
      <c r="D3733" s="19">
        <v>11</v>
      </c>
      <c r="E3733" s="19">
        <v>29</v>
      </c>
      <c r="F3733" s="19">
        <v>35</v>
      </c>
      <c r="G3733" s="19">
        <v>2</v>
      </c>
      <c r="H3733" s="19">
        <v>3</v>
      </c>
      <c r="I3733" s="19">
        <v>2</v>
      </c>
      <c r="J3733" s="19">
        <v>3</v>
      </c>
      <c r="K3733" s="20">
        <f>ROUND(1+(SUMPRODUCT(INDEX(CachTinhDiem!$B$8:$E$11,MATCH($B3733,CachTinhDiem!$A$8:$A$11,0),0),$G3733:$J3733)-1)*9/4,1)</f>
        <v>3.9</v>
      </c>
      <c r="L3733" s="20">
        <f>ROUND(1+(INDEX(CachTinhDiem!$B$15:$E$20,MATCH($C3733,CachTinhDiem!$A$15:$A$20,0),MATCH($B3733,CachTinhDiem!$B$14:$E$14,0))-1)*9/4,1)</f>
        <v>5.5</v>
      </c>
      <c r="M3733" s="19">
        <f t="shared" si="58"/>
        <v>6</v>
      </c>
      <c r="N3733" s="23">
        <f>MAX(0,1-M3733*CachTinhDiem!$B$25)</f>
        <v>0.39999999999999991</v>
      </c>
      <c r="O3733" s="20">
        <f>ROUND((CachTinhDiem!$B$23*K3733+CachTinhDiem!$B$24*L3733)*N3733,1)</f>
        <v>1.8</v>
      </c>
      <c r="P3733" s="19" t="s">
        <v>3227</v>
      </c>
    </row>
    <row r="3734" spans="1:16" ht="15" customHeight="1" x14ac:dyDescent="0.35">
      <c r="A3734" s="18" t="s">
        <v>3156</v>
      </c>
      <c r="B3734" s="18" t="s">
        <v>3229</v>
      </c>
      <c r="C3734" s="18" t="s">
        <v>115</v>
      </c>
      <c r="D3734" s="19">
        <v>21</v>
      </c>
      <c r="E3734" s="19">
        <v>40</v>
      </c>
      <c r="F3734" s="19">
        <v>35</v>
      </c>
      <c r="G3734" s="19">
        <v>1</v>
      </c>
      <c r="H3734" s="19">
        <v>2</v>
      </c>
      <c r="I3734" s="19">
        <v>3</v>
      </c>
      <c r="J3734" s="19">
        <v>3</v>
      </c>
      <c r="K3734" s="20">
        <f>ROUND(1+(SUMPRODUCT(INDEX(CachTinhDiem!$B$8:$E$11,MATCH($B3734,CachTinhDiem!$A$8:$A$11,0),0),$G3734:$J3734)-1)*9/4,1)</f>
        <v>4.4000000000000004</v>
      </c>
      <c r="L3734" s="20">
        <f>ROUND(1+(INDEX(CachTinhDiem!$B$15:$E$20,MATCH($C3734,CachTinhDiem!$A$15:$A$20,0),MATCH($B3734,CachTinhDiem!$B$14:$E$14,0))-1)*9/4,1)</f>
        <v>10</v>
      </c>
      <c r="M3734" s="19">
        <f t="shared" si="58"/>
        <v>0</v>
      </c>
      <c r="N3734" s="23">
        <f>MAX(0,1-M3734*CachTinhDiem!$B$25)</f>
        <v>1</v>
      </c>
      <c r="O3734" s="20">
        <f>ROUND((CachTinhDiem!$B$23*K3734+CachTinhDiem!$B$24*L3734)*N3734,1)</f>
        <v>6.1</v>
      </c>
      <c r="P3734" s="19" t="s">
        <v>3227</v>
      </c>
    </row>
    <row r="3735" spans="1:16" ht="15" customHeight="1" x14ac:dyDescent="0.35">
      <c r="A3735" s="18" t="s">
        <v>1195</v>
      </c>
      <c r="B3735" s="18" t="s">
        <v>3228</v>
      </c>
      <c r="C3735" s="18" t="s">
        <v>90</v>
      </c>
      <c r="D3735" s="19">
        <v>5</v>
      </c>
      <c r="E3735" s="19">
        <v>12</v>
      </c>
      <c r="F3735" s="19">
        <v>9</v>
      </c>
      <c r="G3735" s="19">
        <v>4</v>
      </c>
      <c r="H3735" s="19">
        <v>1</v>
      </c>
      <c r="I3735" s="19">
        <v>2</v>
      </c>
      <c r="J3735" s="19">
        <v>2</v>
      </c>
      <c r="K3735" s="20">
        <f>ROUND(1+(SUMPRODUCT(INDEX(CachTinhDiem!$B$8:$E$11,MATCH($B3735,CachTinhDiem!$A$8:$A$11,0),0),$G3735:$J3735)-1)*9/4,1)</f>
        <v>2.8</v>
      </c>
      <c r="L3735" s="20">
        <f>ROUND(1+(INDEX(CachTinhDiem!$B$15:$E$20,MATCH($C3735,CachTinhDiem!$A$15:$A$20,0),MATCH($B3735,CachTinhDiem!$B$14:$E$14,0))-1)*9/4,1)</f>
        <v>3.3</v>
      </c>
      <c r="M3735" s="19">
        <f t="shared" si="58"/>
        <v>0</v>
      </c>
      <c r="N3735" s="23">
        <f>MAX(0,1-M3735*CachTinhDiem!$B$25)</f>
        <v>1</v>
      </c>
      <c r="O3735" s="20">
        <f>ROUND((CachTinhDiem!$B$23*K3735+CachTinhDiem!$B$24*L3735)*N3735,1)</f>
        <v>3</v>
      </c>
      <c r="P3735" s="19" t="s">
        <v>3225</v>
      </c>
    </row>
    <row r="3736" spans="1:16" ht="15" customHeight="1" x14ac:dyDescent="0.35">
      <c r="A3736" s="18" t="s">
        <v>263</v>
      </c>
      <c r="B3736" s="18" t="s">
        <v>3226</v>
      </c>
      <c r="C3736" s="18" t="s">
        <v>90</v>
      </c>
      <c r="D3736" s="19">
        <v>6</v>
      </c>
      <c r="E3736" s="19">
        <v>17</v>
      </c>
      <c r="F3736" s="19">
        <v>22</v>
      </c>
      <c r="G3736" s="19">
        <v>4</v>
      </c>
      <c r="H3736" s="19">
        <v>3</v>
      </c>
      <c r="I3736" s="19">
        <v>2</v>
      </c>
      <c r="J3736" s="19">
        <v>4</v>
      </c>
      <c r="K3736" s="20">
        <f>ROUND(1+(SUMPRODUCT(INDEX(CachTinhDiem!$B$8:$E$11,MATCH($B3736,CachTinhDiem!$A$8:$A$11,0),0),$G3736:$J3736)-1)*9/4,1)</f>
        <v>4.8</v>
      </c>
      <c r="L3736" s="20">
        <f>ROUND(1+(INDEX(CachTinhDiem!$B$15:$E$20,MATCH($C3736,CachTinhDiem!$A$15:$A$20,0),MATCH($B3736,CachTinhDiem!$B$14:$E$14,0))-1)*9/4,1)</f>
        <v>7.8</v>
      </c>
      <c r="M3736" s="19">
        <f t="shared" si="58"/>
        <v>5</v>
      </c>
      <c r="N3736" s="23">
        <f>MAX(0,1-M3736*CachTinhDiem!$B$25)</f>
        <v>0.5</v>
      </c>
      <c r="O3736" s="20">
        <f>ROUND((CachTinhDiem!$B$23*K3736+CachTinhDiem!$B$24*L3736)*N3736,1)</f>
        <v>2.9</v>
      </c>
      <c r="P3736" s="19" t="s">
        <v>3227</v>
      </c>
    </row>
    <row r="3737" spans="1:16" ht="15" customHeight="1" x14ac:dyDescent="0.35">
      <c r="A3737" s="18" t="s">
        <v>2267</v>
      </c>
      <c r="B3737" s="18" t="s">
        <v>3224</v>
      </c>
      <c r="C3737" s="18" t="s">
        <v>103</v>
      </c>
      <c r="D3737" s="19">
        <v>15</v>
      </c>
      <c r="E3737" s="19">
        <v>32</v>
      </c>
      <c r="F3737" s="19">
        <v>6</v>
      </c>
      <c r="G3737" s="19">
        <v>2</v>
      </c>
      <c r="H3737" s="19">
        <v>3</v>
      </c>
      <c r="I3737" s="19">
        <v>2</v>
      </c>
      <c r="J3737" s="19">
        <v>5</v>
      </c>
      <c r="K3737" s="20">
        <f>ROUND(1+(SUMPRODUCT(INDEX(CachTinhDiem!$B$8:$E$11,MATCH($B3737,CachTinhDiem!$A$8:$A$11,0),0),$G3737:$J3737)-1)*9/4,1)</f>
        <v>4.4000000000000004</v>
      </c>
      <c r="L3737" s="20">
        <f>ROUND(1+(INDEX(CachTinhDiem!$B$15:$E$20,MATCH($C3737,CachTinhDiem!$A$15:$A$20,0),MATCH($B3737,CachTinhDiem!$B$14:$E$14,0))-1)*9/4,1)</f>
        <v>3.3</v>
      </c>
      <c r="M3737" s="19">
        <f t="shared" si="58"/>
        <v>9</v>
      </c>
      <c r="N3737" s="23">
        <f>MAX(0,1-M3737*CachTinhDiem!$B$25)</f>
        <v>9.9999999999999978E-2</v>
      </c>
      <c r="O3737" s="20">
        <f>ROUND((CachTinhDiem!$B$23*K3737+CachTinhDiem!$B$24*L3737)*N3737,1)</f>
        <v>0.4</v>
      </c>
      <c r="P3737" s="19" t="s">
        <v>3227</v>
      </c>
    </row>
    <row r="3738" spans="1:16" ht="15" customHeight="1" x14ac:dyDescent="0.35">
      <c r="A3738" s="18" t="s">
        <v>3102</v>
      </c>
      <c r="B3738" s="18" t="s">
        <v>3228</v>
      </c>
      <c r="C3738" s="18" t="s">
        <v>115</v>
      </c>
      <c r="D3738" s="19">
        <v>17</v>
      </c>
      <c r="E3738" s="19">
        <v>39</v>
      </c>
      <c r="F3738" s="19">
        <v>10</v>
      </c>
      <c r="G3738" s="19">
        <v>2</v>
      </c>
      <c r="H3738" s="19">
        <v>2</v>
      </c>
      <c r="I3738" s="19">
        <v>5</v>
      </c>
      <c r="J3738" s="19">
        <v>3</v>
      </c>
      <c r="K3738" s="20">
        <f>ROUND(1+(SUMPRODUCT(INDEX(CachTinhDiem!$B$8:$E$11,MATCH($B3738,CachTinhDiem!$A$8:$A$11,0),0),$G3738:$J3738)-1)*9/4,1)</f>
        <v>6</v>
      </c>
      <c r="L3738" s="20">
        <f>ROUND(1+(INDEX(CachTinhDiem!$B$15:$E$20,MATCH($C3738,CachTinhDiem!$A$15:$A$20,0),MATCH($B3738,CachTinhDiem!$B$14:$E$14,0))-1)*9/4,1)</f>
        <v>5.5</v>
      </c>
      <c r="M3738" s="19">
        <f t="shared" si="58"/>
        <v>7</v>
      </c>
      <c r="N3738" s="23">
        <f>MAX(0,1-M3738*CachTinhDiem!$B$25)</f>
        <v>0.29999999999999993</v>
      </c>
      <c r="O3738" s="20">
        <f>ROUND((CachTinhDiem!$B$23*K3738+CachTinhDiem!$B$24*L3738)*N3738,1)</f>
        <v>1.8</v>
      </c>
      <c r="P3738" s="19" t="s">
        <v>3227</v>
      </c>
    </row>
    <row r="3739" spans="1:16" ht="15" customHeight="1" x14ac:dyDescent="0.35">
      <c r="A3739" s="18" t="s">
        <v>1312</v>
      </c>
      <c r="B3739" s="18" t="s">
        <v>3226</v>
      </c>
      <c r="C3739" s="18" t="s">
        <v>138</v>
      </c>
      <c r="D3739" s="19">
        <v>28</v>
      </c>
      <c r="E3739" s="19">
        <v>40</v>
      </c>
      <c r="F3739" s="19">
        <v>35</v>
      </c>
      <c r="G3739" s="19">
        <v>1</v>
      </c>
      <c r="H3739" s="19">
        <v>5</v>
      </c>
      <c r="I3739" s="19">
        <v>4</v>
      </c>
      <c r="J3739" s="19">
        <v>4</v>
      </c>
      <c r="K3739" s="20">
        <f>ROUND(1+(SUMPRODUCT(INDEX(CachTinhDiem!$B$8:$E$11,MATCH($B3739,CachTinhDiem!$A$8:$A$11,0),0),$G3739:$J3739)-1)*9/4,1)</f>
        <v>8.4</v>
      </c>
      <c r="L3739" s="20">
        <f>ROUND(1+(INDEX(CachTinhDiem!$B$15:$E$20,MATCH($C3739,CachTinhDiem!$A$15:$A$20,0),MATCH($B3739,CachTinhDiem!$B$14:$E$14,0))-1)*9/4,1)</f>
        <v>7.8</v>
      </c>
      <c r="M3739" s="19">
        <f t="shared" si="58"/>
        <v>0</v>
      </c>
      <c r="N3739" s="23">
        <f>MAX(0,1-M3739*CachTinhDiem!$B$25)</f>
        <v>1</v>
      </c>
      <c r="O3739" s="20">
        <f>ROUND((CachTinhDiem!$B$23*K3739+CachTinhDiem!$B$24*L3739)*N3739,1)</f>
        <v>8.1999999999999993</v>
      </c>
      <c r="P3739" s="19" t="s">
        <v>3227</v>
      </c>
    </row>
    <row r="3740" spans="1:16" ht="15" customHeight="1" x14ac:dyDescent="0.35">
      <c r="A3740" s="18" t="s">
        <v>670</v>
      </c>
      <c r="B3740" s="18" t="s">
        <v>3228</v>
      </c>
      <c r="C3740" s="18" t="s">
        <v>90</v>
      </c>
      <c r="D3740" s="19">
        <v>9</v>
      </c>
      <c r="E3740" s="19">
        <v>24</v>
      </c>
      <c r="F3740" s="19">
        <v>6</v>
      </c>
      <c r="G3740" s="19">
        <v>3</v>
      </c>
      <c r="H3740" s="19">
        <v>3</v>
      </c>
      <c r="I3740" s="19">
        <v>3</v>
      </c>
      <c r="J3740" s="19">
        <v>2</v>
      </c>
      <c r="K3740" s="20">
        <f>ROUND(1+(SUMPRODUCT(INDEX(CachTinhDiem!$B$8:$E$11,MATCH($B3740,CachTinhDiem!$A$8:$A$11,0),0),$G3740:$J3740)-1)*9/4,1)</f>
        <v>4.2</v>
      </c>
      <c r="L3740" s="20">
        <f>ROUND(1+(INDEX(CachTinhDiem!$B$15:$E$20,MATCH($C3740,CachTinhDiem!$A$15:$A$20,0),MATCH($B3740,CachTinhDiem!$B$14:$E$14,0))-1)*9/4,1)</f>
        <v>3.3</v>
      </c>
      <c r="M3740" s="19">
        <f t="shared" si="58"/>
        <v>3</v>
      </c>
      <c r="N3740" s="23">
        <f>MAX(0,1-M3740*CachTinhDiem!$B$25)</f>
        <v>0.7</v>
      </c>
      <c r="O3740" s="20">
        <f>ROUND((CachTinhDiem!$B$23*K3740+CachTinhDiem!$B$24*L3740)*N3740,1)</f>
        <v>2.8</v>
      </c>
      <c r="P3740" s="19" t="s">
        <v>3227</v>
      </c>
    </row>
    <row r="3741" spans="1:16" ht="15" customHeight="1" x14ac:dyDescent="0.35">
      <c r="A3741" s="18" t="s">
        <v>1984</v>
      </c>
      <c r="B3741" s="18" t="s">
        <v>3224</v>
      </c>
      <c r="C3741" s="18" t="s">
        <v>90</v>
      </c>
      <c r="D3741" s="19">
        <v>9</v>
      </c>
      <c r="E3741" s="19">
        <v>29</v>
      </c>
      <c r="F3741" s="19">
        <v>16</v>
      </c>
      <c r="G3741" s="19">
        <v>3</v>
      </c>
      <c r="H3741" s="19">
        <v>3</v>
      </c>
      <c r="I3741" s="19">
        <v>3</v>
      </c>
      <c r="J3741" s="19">
        <v>2</v>
      </c>
      <c r="K3741" s="20">
        <f>ROUND(1+(SUMPRODUCT(INDEX(CachTinhDiem!$B$8:$E$11,MATCH($B3741,CachTinhDiem!$A$8:$A$11,0),0),$G3741:$J3741)-1)*9/4,1)</f>
        <v>5.3</v>
      </c>
      <c r="L3741" s="20">
        <f>ROUND(1+(INDEX(CachTinhDiem!$B$15:$E$20,MATCH($C3741,CachTinhDiem!$A$15:$A$20,0),MATCH($B3741,CachTinhDiem!$B$14:$E$14,0))-1)*9/4,1)</f>
        <v>5.5</v>
      </c>
      <c r="M3741" s="19">
        <f t="shared" si="58"/>
        <v>0</v>
      </c>
      <c r="N3741" s="23">
        <f>MAX(0,1-M3741*CachTinhDiem!$B$25)</f>
        <v>1</v>
      </c>
      <c r="O3741" s="20">
        <f>ROUND((CachTinhDiem!$B$23*K3741+CachTinhDiem!$B$24*L3741)*N3741,1)</f>
        <v>5.4</v>
      </c>
      <c r="P3741" s="19" t="s">
        <v>3225</v>
      </c>
    </row>
    <row r="3742" spans="1:16" ht="15" customHeight="1" x14ac:dyDescent="0.35">
      <c r="A3742" s="18" t="s">
        <v>2905</v>
      </c>
      <c r="B3742" s="18" t="s">
        <v>3228</v>
      </c>
      <c r="C3742" s="18" t="s">
        <v>103</v>
      </c>
      <c r="D3742" s="19">
        <v>8</v>
      </c>
      <c r="E3742" s="19">
        <v>35</v>
      </c>
      <c r="F3742" s="19">
        <v>10</v>
      </c>
      <c r="G3742" s="19">
        <v>4</v>
      </c>
      <c r="H3742" s="19">
        <v>1</v>
      </c>
      <c r="I3742" s="19">
        <v>3</v>
      </c>
      <c r="J3742" s="19">
        <v>4</v>
      </c>
      <c r="K3742" s="20">
        <f>ROUND(1+(SUMPRODUCT(INDEX(CachTinhDiem!$B$8:$E$11,MATCH($B3742,CachTinhDiem!$A$8:$A$11,0),0),$G3742:$J3742)-1)*9/4,1)</f>
        <v>6</v>
      </c>
      <c r="L3742" s="20">
        <f>ROUND(1+(INDEX(CachTinhDiem!$B$15:$E$20,MATCH($C3742,CachTinhDiem!$A$15:$A$20,0),MATCH($B3742,CachTinhDiem!$B$14:$E$14,0))-1)*9/4,1)</f>
        <v>10</v>
      </c>
      <c r="M3742" s="19">
        <f t="shared" si="58"/>
        <v>0</v>
      </c>
      <c r="N3742" s="23">
        <f>MAX(0,1-M3742*CachTinhDiem!$B$25)</f>
        <v>1</v>
      </c>
      <c r="O3742" s="20">
        <f>ROUND((CachTinhDiem!$B$23*K3742+CachTinhDiem!$B$24*L3742)*N3742,1)</f>
        <v>7.2</v>
      </c>
      <c r="P3742" s="19" t="s">
        <v>3227</v>
      </c>
    </row>
    <row r="3743" spans="1:16" ht="15" customHeight="1" x14ac:dyDescent="0.35">
      <c r="A3743" s="18" t="s">
        <v>2464</v>
      </c>
      <c r="B3743" s="18" t="s">
        <v>3229</v>
      </c>
      <c r="C3743" s="18" t="s">
        <v>150</v>
      </c>
      <c r="D3743" s="19">
        <v>23</v>
      </c>
      <c r="E3743" s="19">
        <v>38</v>
      </c>
      <c r="F3743" s="19">
        <v>37</v>
      </c>
      <c r="G3743" s="19">
        <v>1</v>
      </c>
      <c r="H3743" s="19">
        <v>5</v>
      </c>
      <c r="I3743" s="19">
        <v>2</v>
      </c>
      <c r="J3743" s="19">
        <v>4</v>
      </c>
      <c r="K3743" s="20">
        <f>ROUND(1+(SUMPRODUCT(INDEX(CachTinhDiem!$B$8:$E$11,MATCH($B3743,CachTinhDiem!$A$8:$A$11,0),0),$G3743:$J3743)-1)*9/4,1)</f>
        <v>6.4</v>
      </c>
      <c r="L3743" s="20">
        <f>ROUND(1+(INDEX(CachTinhDiem!$B$15:$E$20,MATCH($C3743,CachTinhDiem!$A$15:$A$20,0),MATCH($B3743,CachTinhDiem!$B$14:$E$14,0))-1)*9/4,1)</f>
        <v>7.8</v>
      </c>
      <c r="M3743" s="19">
        <f t="shared" si="58"/>
        <v>0</v>
      </c>
      <c r="N3743" s="23">
        <f>MAX(0,1-M3743*CachTinhDiem!$B$25)</f>
        <v>1</v>
      </c>
      <c r="O3743" s="20">
        <f>ROUND((CachTinhDiem!$B$23*K3743+CachTinhDiem!$B$24*L3743)*N3743,1)</f>
        <v>6.8</v>
      </c>
      <c r="P3743" s="19" t="s">
        <v>3227</v>
      </c>
    </row>
    <row r="3744" spans="1:16" ht="15" customHeight="1" x14ac:dyDescent="0.35">
      <c r="A3744" s="18" t="s">
        <v>794</v>
      </c>
      <c r="B3744" s="18" t="s">
        <v>3229</v>
      </c>
      <c r="C3744" s="18" t="s">
        <v>150</v>
      </c>
      <c r="D3744" s="19">
        <v>7</v>
      </c>
      <c r="E3744" s="19">
        <v>17</v>
      </c>
      <c r="F3744" s="19">
        <v>9</v>
      </c>
      <c r="G3744" s="19">
        <v>4</v>
      </c>
      <c r="H3744" s="19">
        <v>2</v>
      </c>
      <c r="I3744" s="19">
        <v>2</v>
      </c>
      <c r="J3744" s="19">
        <v>3</v>
      </c>
      <c r="K3744" s="20">
        <f>ROUND(1+(SUMPRODUCT(INDEX(CachTinhDiem!$B$8:$E$11,MATCH($B3744,CachTinhDiem!$A$8:$A$11,0),0),$G3744:$J3744)-1)*9/4,1)</f>
        <v>4.4000000000000004</v>
      </c>
      <c r="L3744" s="20">
        <f>ROUND(1+(INDEX(CachTinhDiem!$B$15:$E$20,MATCH($C3744,CachTinhDiem!$A$15:$A$20,0),MATCH($B3744,CachTinhDiem!$B$14:$E$14,0))-1)*9/4,1)</f>
        <v>7.8</v>
      </c>
      <c r="M3744" s="19">
        <f t="shared" si="58"/>
        <v>0</v>
      </c>
      <c r="N3744" s="23">
        <f>MAX(0,1-M3744*CachTinhDiem!$B$25)</f>
        <v>1</v>
      </c>
      <c r="O3744" s="20">
        <f>ROUND((CachTinhDiem!$B$23*K3744+CachTinhDiem!$B$24*L3744)*N3744,1)</f>
        <v>5.4</v>
      </c>
      <c r="P3744" s="19" t="s">
        <v>3227</v>
      </c>
    </row>
    <row r="3745" spans="1:16" ht="15" customHeight="1" x14ac:dyDescent="0.35">
      <c r="A3745" s="18" t="s">
        <v>3134</v>
      </c>
      <c r="B3745" s="18" t="s">
        <v>3229</v>
      </c>
      <c r="C3745" s="18" t="s">
        <v>138</v>
      </c>
      <c r="D3745" s="19">
        <v>21</v>
      </c>
      <c r="E3745" s="19">
        <v>40</v>
      </c>
      <c r="F3745" s="19">
        <v>33</v>
      </c>
      <c r="G3745" s="19">
        <v>1</v>
      </c>
      <c r="H3745" s="19">
        <v>5</v>
      </c>
      <c r="I3745" s="19">
        <v>5</v>
      </c>
      <c r="J3745" s="19">
        <v>2</v>
      </c>
      <c r="K3745" s="20">
        <f>ROUND(1+(SUMPRODUCT(INDEX(CachTinhDiem!$B$8:$E$11,MATCH($B3745,CachTinhDiem!$A$8:$A$11,0),0),$G3745:$J3745)-1)*9/4,1)</f>
        <v>7.1</v>
      </c>
      <c r="L3745" s="20">
        <f>ROUND(1+(INDEX(CachTinhDiem!$B$15:$E$20,MATCH($C3745,CachTinhDiem!$A$15:$A$20,0),MATCH($B3745,CachTinhDiem!$B$14:$E$14,0))-1)*9/4,1)</f>
        <v>7.8</v>
      </c>
      <c r="M3745" s="19">
        <f t="shared" si="58"/>
        <v>0</v>
      </c>
      <c r="N3745" s="23">
        <f>MAX(0,1-M3745*CachTinhDiem!$B$25)</f>
        <v>1</v>
      </c>
      <c r="O3745" s="20">
        <f>ROUND((CachTinhDiem!$B$23*K3745+CachTinhDiem!$B$24*L3745)*N3745,1)</f>
        <v>7.3</v>
      </c>
      <c r="P3745" s="19" t="s">
        <v>3227</v>
      </c>
    </row>
    <row r="3746" spans="1:16" ht="15" customHeight="1" x14ac:dyDescent="0.35">
      <c r="A3746" s="18" t="s">
        <v>3192</v>
      </c>
      <c r="B3746" s="18" t="s">
        <v>3228</v>
      </c>
      <c r="C3746" s="18" t="s">
        <v>110</v>
      </c>
      <c r="D3746" s="19">
        <v>22</v>
      </c>
      <c r="E3746" s="19">
        <v>40</v>
      </c>
      <c r="F3746" s="19">
        <v>39</v>
      </c>
      <c r="G3746" s="19">
        <v>2</v>
      </c>
      <c r="H3746" s="19">
        <v>4</v>
      </c>
      <c r="I3746" s="19">
        <v>3</v>
      </c>
      <c r="J3746" s="19">
        <v>4</v>
      </c>
      <c r="K3746" s="20">
        <f>ROUND(1+(SUMPRODUCT(INDEX(CachTinhDiem!$B$8:$E$11,MATCH($B3746,CachTinhDiem!$A$8:$A$11,0),0),$G3746:$J3746)-1)*9/4,1)</f>
        <v>7.3</v>
      </c>
      <c r="L3746" s="20">
        <f>ROUND(1+(INDEX(CachTinhDiem!$B$15:$E$20,MATCH($C3746,CachTinhDiem!$A$15:$A$20,0),MATCH($B3746,CachTinhDiem!$B$14:$E$14,0))-1)*9/4,1)</f>
        <v>7.8</v>
      </c>
      <c r="M3746" s="19">
        <f t="shared" si="58"/>
        <v>0</v>
      </c>
      <c r="N3746" s="23">
        <f>MAX(0,1-M3746*CachTinhDiem!$B$25)</f>
        <v>1</v>
      </c>
      <c r="O3746" s="20">
        <f>ROUND((CachTinhDiem!$B$23*K3746+CachTinhDiem!$B$24*L3746)*N3746,1)</f>
        <v>7.5</v>
      </c>
      <c r="P3746" s="19" t="s">
        <v>3227</v>
      </c>
    </row>
    <row r="3747" spans="1:16" ht="15" customHeight="1" x14ac:dyDescent="0.35">
      <c r="A3747" s="18" t="s">
        <v>3174</v>
      </c>
      <c r="B3747" s="18" t="s">
        <v>3229</v>
      </c>
      <c r="C3747" s="18" t="s">
        <v>115</v>
      </c>
      <c r="D3747" s="19">
        <v>18</v>
      </c>
      <c r="E3747" s="19">
        <v>40</v>
      </c>
      <c r="F3747" s="19">
        <v>18</v>
      </c>
      <c r="G3747" s="19">
        <v>2</v>
      </c>
      <c r="H3747" s="19">
        <v>3</v>
      </c>
      <c r="I3747" s="19">
        <v>4</v>
      </c>
      <c r="J3747" s="19">
        <v>2</v>
      </c>
      <c r="K3747" s="20">
        <f>ROUND(1+(SUMPRODUCT(INDEX(CachTinhDiem!$B$8:$E$11,MATCH($B3747,CachTinhDiem!$A$8:$A$11,0),0),$G3747:$J3747)-1)*9/4,1)</f>
        <v>5.3</v>
      </c>
      <c r="L3747" s="20">
        <f>ROUND(1+(INDEX(CachTinhDiem!$B$15:$E$20,MATCH($C3747,CachTinhDiem!$A$15:$A$20,0),MATCH($B3747,CachTinhDiem!$B$14:$E$14,0))-1)*9/4,1)</f>
        <v>10</v>
      </c>
      <c r="M3747" s="19">
        <f t="shared" si="58"/>
        <v>0</v>
      </c>
      <c r="N3747" s="23">
        <f>MAX(0,1-M3747*CachTinhDiem!$B$25)</f>
        <v>1</v>
      </c>
      <c r="O3747" s="20">
        <f>ROUND((CachTinhDiem!$B$23*K3747+CachTinhDiem!$B$24*L3747)*N3747,1)</f>
        <v>6.7</v>
      </c>
      <c r="P3747" s="19" t="s">
        <v>3227</v>
      </c>
    </row>
    <row r="3748" spans="1:16" ht="15" customHeight="1" x14ac:dyDescent="0.35">
      <c r="A3748" s="18" t="s">
        <v>838</v>
      </c>
      <c r="B3748" s="18" t="s">
        <v>3224</v>
      </c>
      <c r="C3748" s="18" t="s">
        <v>150</v>
      </c>
      <c r="D3748" s="19">
        <v>6</v>
      </c>
      <c r="E3748" s="19">
        <v>18</v>
      </c>
      <c r="F3748" s="19">
        <v>36</v>
      </c>
      <c r="G3748" s="19">
        <v>4</v>
      </c>
      <c r="H3748" s="19">
        <v>2</v>
      </c>
      <c r="I3748" s="19">
        <v>2</v>
      </c>
      <c r="J3748" s="19">
        <v>4</v>
      </c>
      <c r="K3748" s="20">
        <f>ROUND(1+(SUMPRODUCT(INDEX(CachTinhDiem!$B$8:$E$11,MATCH($B3748,CachTinhDiem!$A$8:$A$11,0),0),$G3748:$J3748)-1)*9/4,1)</f>
        <v>4.5999999999999996</v>
      </c>
      <c r="L3748" s="20">
        <f>ROUND(1+(INDEX(CachTinhDiem!$B$15:$E$20,MATCH($C3748,CachTinhDiem!$A$15:$A$20,0),MATCH($B3748,CachTinhDiem!$B$14:$E$14,0))-1)*9/4,1)</f>
        <v>3.3</v>
      </c>
      <c r="M3748" s="19">
        <f t="shared" si="58"/>
        <v>18</v>
      </c>
      <c r="N3748" s="23">
        <f>MAX(0,1-M3748*CachTinhDiem!$B$25)</f>
        <v>0</v>
      </c>
      <c r="O3748" s="20">
        <f>ROUND((CachTinhDiem!$B$23*K3748+CachTinhDiem!$B$24*L3748)*N3748,1)</f>
        <v>0</v>
      </c>
      <c r="P3748" s="19" t="s">
        <v>3227</v>
      </c>
    </row>
    <row r="3749" spans="1:16" ht="15" customHeight="1" x14ac:dyDescent="0.35">
      <c r="A3749" s="18" t="s">
        <v>682</v>
      </c>
      <c r="B3749" s="18" t="s">
        <v>3229</v>
      </c>
      <c r="C3749" s="18" t="s">
        <v>115</v>
      </c>
      <c r="D3749" s="19">
        <v>18</v>
      </c>
      <c r="E3749" s="19">
        <v>34</v>
      </c>
      <c r="F3749" s="19">
        <v>21</v>
      </c>
      <c r="G3749" s="19">
        <v>2</v>
      </c>
      <c r="H3749" s="19">
        <v>4</v>
      </c>
      <c r="I3749" s="19">
        <v>3</v>
      </c>
      <c r="J3749" s="19">
        <v>3</v>
      </c>
      <c r="K3749" s="20">
        <f>ROUND(1+(SUMPRODUCT(INDEX(CachTinhDiem!$B$8:$E$11,MATCH($B3749,CachTinhDiem!$A$8:$A$11,0),0),$G3749:$J3749)-1)*9/4,1)</f>
        <v>6</v>
      </c>
      <c r="L3749" s="20">
        <f>ROUND(1+(INDEX(CachTinhDiem!$B$15:$E$20,MATCH($C3749,CachTinhDiem!$A$15:$A$20,0),MATCH($B3749,CachTinhDiem!$B$14:$E$14,0))-1)*9/4,1)</f>
        <v>10</v>
      </c>
      <c r="M3749" s="19">
        <f t="shared" si="58"/>
        <v>0</v>
      </c>
      <c r="N3749" s="23">
        <f>MAX(0,1-M3749*CachTinhDiem!$B$25)</f>
        <v>1</v>
      </c>
      <c r="O3749" s="20">
        <f>ROUND((CachTinhDiem!$B$23*K3749+CachTinhDiem!$B$24*L3749)*N3749,1)</f>
        <v>7.2</v>
      </c>
      <c r="P3749" s="19" t="s">
        <v>3227</v>
      </c>
    </row>
    <row r="3750" spans="1:16" ht="15" customHeight="1" x14ac:dyDescent="0.35">
      <c r="A3750" s="18" t="s">
        <v>1840</v>
      </c>
      <c r="B3750" s="18" t="s">
        <v>3224</v>
      </c>
      <c r="C3750" s="18" t="s">
        <v>103</v>
      </c>
      <c r="D3750" s="19">
        <v>12</v>
      </c>
      <c r="E3750" s="19">
        <v>31</v>
      </c>
      <c r="F3750" s="19">
        <v>26</v>
      </c>
      <c r="G3750" s="19">
        <v>3</v>
      </c>
      <c r="H3750" s="19">
        <v>3</v>
      </c>
      <c r="I3750" s="19">
        <v>3</v>
      </c>
      <c r="J3750" s="19">
        <v>4</v>
      </c>
      <c r="K3750" s="20">
        <f>ROUND(1+(SUMPRODUCT(INDEX(CachTinhDiem!$B$8:$E$11,MATCH($B3750,CachTinhDiem!$A$8:$A$11,0),0),$G3750:$J3750)-1)*9/4,1)</f>
        <v>5.7</v>
      </c>
      <c r="L3750" s="20">
        <f>ROUND(1+(INDEX(CachTinhDiem!$B$15:$E$20,MATCH($C3750,CachTinhDiem!$A$15:$A$20,0),MATCH($B3750,CachTinhDiem!$B$14:$E$14,0))-1)*9/4,1)</f>
        <v>3.3</v>
      </c>
      <c r="M3750" s="19">
        <f t="shared" si="58"/>
        <v>0</v>
      </c>
      <c r="N3750" s="23">
        <f>MAX(0,1-M3750*CachTinhDiem!$B$25)</f>
        <v>1</v>
      </c>
      <c r="O3750" s="20">
        <f>ROUND((CachTinhDiem!$B$23*K3750+CachTinhDiem!$B$24*L3750)*N3750,1)</f>
        <v>5</v>
      </c>
      <c r="P3750" s="19" t="s">
        <v>3227</v>
      </c>
    </row>
    <row r="3751" spans="1:16" ht="15" customHeight="1" x14ac:dyDescent="0.35">
      <c r="A3751" s="18" t="s">
        <v>2229</v>
      </c>
      <c r="B3751" s="18" t="s">
        <v>3226</v>
      </c>
      <c r="C3751" s="18" t="s">
        <v>150</v>
      </c>
      <c r="D3751" s="19">
        <v>26</v>
      </c>
      <c r="E3751" s="19">
        <v>40</v>
      </c>
      <c r="F3751" s="19">
        <v>17</v>
      </c>
      <c r="G3751" s="19">
        <v>1</v>
      </c>
      <c r="H3751" s="19">
        <v>5</v>
      </c>
      <c r="I3751" s="19">
        <v>2</v>
      </c>
      <c r="J3751" s="19">
        <v>3</v>
      </c>
      <c r="K3751" s="20">
        <f>ROUND(1+(SUMPRODUCT(INDEX(CachTinhDiem!$B$8:$E$11,MATCH($B3751,CachTinhDiem!$A$8:$A$11,0),0),$G3751:$J3751)-1)*9/4,1)</f>
        <v>5.7</v>
      </c>
      <c r="L3751" s="20">
        <f>ROUND(1+(INDEX(CachTinhDiem!$B$15:$E$20,MATCH($C3751,CachTinhDiem!$A$15:$A$20,0),MATCH($B3751,CachTinhDiem!$B$14:$E$14,0))-1)*9/4,1)</f>
        <v>10</v>
      </c>
      <c r="M3751" s="19">
        <f t="shared" si="58"/>
        <v>9</v>
      </c>
      <c r="N3751" s="23">
        <f>MAX(0,1-M3751*CachTinhDiem!$B$25)</f>
        <v>9.9999999999999978E-2</v>
      </c>
      <c r="O3751" s="20">
        <f>ROUND((CachTinhDiem!$B$23*K3751+CachTinhDiem!$B$24*L3751)*N3751,1)</f>
        <v>0.7</v>
      </c>
      <c r="P3751" s="19" t="s">
        <v>3227</v>
      </c>
    </row>
    <row r="3752" spans="1:16" ht="15" customHeight="1" x14ac:dyDescent="0.35">
      <c r="A3752" s="18" t="s">
        <v>3054</v>
      </c>
      <c r="B3752" s="18" t="s">
        <v>3229</v>
      </c>
      <c r="C3752" s="18" t="s">
        <v>90</v>
      </c>
      <c r="D3752" s="19">
        <v>24</v>
      </c>
      <c r="E3752" s="19">
        <v>40</v>
      </c>
      <c r="F3752" s="19">
        <v>25</v>
      </c>
      <c r="G3752" s="19">
        <v>1</v>
      </c>
      <c r="H3752" s="19">
        <v>3</v>
      </c>
      <c r="I3752" s="19">
        <v>3</v>
      </c>
      <c r="J3752" s="19">
        <v>2</v>
      </c>
      <c r="K3752" s="20">
        <f>ROUND(1+(SUMPRODUCT(INDEX(CachTinhDiem!$B$8:$E$11,MATCH($B3752,CachTinhDiem!$A$8:$A$11,0),0),$G3752:$J3752)-1)*9/4,1)</f>
        <v>4.4000000000000004</v>
      </c>
      <c r="L3752" s="20">
        <f>ROUND(1+(INDEX(CachTinhDiem!$B$15:$E$20,MATCH($C3752,CachTinhDiem!$A$15:$A$20,0),MATCH($B3752,CachTinhDiem!$B$14:$E$14,0))-1)*9/4,1)</f>
        <v>7.8</v>
      </c>
      <c r="M3752" s="19">
        <f t="shared" si="58"/>
        <v>0</v>
      </c>
      <c r="N3752" s="23">
        <f>MAX(0,1-M3752*CachTinhDiem!$B$25)</f>
        <v>1</v>
      </c>
      <c r="O3752" s="20">
        <f>ROUND((CachTinhDiem!$B$23*K3752+CachTinhDiem!$B$24*L3752)*N3752,1)</f>
        <v>5.4</v>
      </c>
      <c r="P3752" s="19" t="s">
        <v>3227</v>
      </c>
    </row>
    <row r="3753" spans="1:16" ht="15" customHeight="1" x14ac:dyDescent="0.35">
      <c r="A3753" s="18" t="s">
        <v>1719</v>
      </c>
      <c r="B3753" s="18" t="s">
        <v>3226</v>
      </c>
      <c r="C3753" s="18" t="s">
        <v>90</v>
      </c>
      <c r="D3753" s="19">
        <v>9</v>
      </c>
      <c r="E3753" s="19">
        <v>33</v>
      </c>
      <c r="F3753" s="19">
        <v>37</v>
      </c>
      <c r="G3753" s="19">
        <v>3</v>
      </c>
      <c r="H3753" s="19">
        <v>2</v>
      </c>
      <c r="I3753" s="19">
        <v>3</v>
      </c>
      <c r="J3753" s="19">
        <v>4</v>
      </c>
      <c r="K3753" s="20">
        <f>ROUND(1+(SUMPRODUCT(INDEX(CachTinhDiem!$B$8:$E$11,MATCH($B3753,CachTinhDiem!$A$8:$A$11,0),0),$G3753:$J3753)-1)*9/4,1)</f>
        <v>5.3</v>
      </c>
      <c r="L3753" s="20">
        <f>ROUND(1+(INDEX(CachTinhDiem!$B$15:$E$20,MATCH($C3753,CachTinhDiem!$A$15:$A$20,0),MATCH($B3753,CachTinhDiem!$B$14:$E$14,0))-1)*9/4,1)</f>
        <v>7.8</v>
      </c>
      <c r="M3753" s="19">
        <f t="shared" si="58"/>
        <v>4</v>
      </c>
      <c r="N3753" s="23">
        <f>MAX(0,1-M3753*CachTinhDiem!$B$25)</f>
        <v>0.6</v>
      </c>
      <c r="O3753" s="20">
        <f>ROUND((CachTinhDiem!$B$23*K3753+CachTinhDiem!$B$24*L3753)*N3753,1)</f>
        <v>3.6</v>
      </c>
      <c r="P3753" s="19" t="s">
        <v>3227</v>
      </c>
    </row>
    <row r="3754" spans="1:16" ht="15" customHeight="1" x14ac:dyDescent="0.35">
      <c r="A3754" s="18" t="s">
        <v>2692</v>
      </c>
      <c r="B3754" s="18" t="s">
        <v>3224</v>
      </c>
      <c r="C3754" s="18" t="s">
        <v>138</v>
      </c>
      <c r="D3754" s="19">
        <v>7</v>
      </c>
      <c r="E3754" s="19">
        <v>40</v>
      </c>
      <c r="F3754" s="19">
        <v>32</v>
      </c>
      <c r="G3754" s="19">
        <v>2</v>
      </c>
      <c r="H3754" s="19">
        <v>5</v>
      </c>
      <c r="I3754" s="19">
        <v>5</v>
      </c>
      <c r="J3754" s="19">
        <v>2</v>
      </c>
      <c r="K3754" s="20">
        <f>ROUND(1+(SUMPRODUCT(INDEX(CachTinhDiem!$B$8:$E$11,MATCH($B3754,CachTinhDiem!$A$8:$A$11,0),0),$G3754:$J3754)-1)*9/4,1)</f>
        <v>8</v>
      </c>
      <c r="L3754" s="20">
        <f>ROUND(1+(INDEX(CachTinhDiem!$B$15:$E$20,MATCH($C3754,CachTinhDiem!$A$15:$A$20,0),MATCH($B3754,CachTinhDiem!$B$14:$E$14,0))-1)*9/4,1)</f>
        <v>10</v>
      </c>
      <c r="M3754" s="19">
        <f t="shared" si="58"/>
        <v>0</v>
      </c>
      <c r="N3754" s="23">
        <f>MAX(0,1-M3754*CachTinhDiem!$B$25)</f>
        <v>1</v>
      </c>
      <c r="O3754" s="20">
        <f>ROUND((CachTinhDiem!$B$23*K3754+CachTinhDiem!$B$24*L3754)*N3754,1)</f>
        <v>8.6</v>
      </c>
      <c r="P3754" s="19" t="s">
        <v>3227</v>
      </c>
    </row>
    <row r="3755" spans="1:16" ht="15" customHeight="1" x14ac:dyDescent="0.35">
      <c r="A3755" s="18" t="s">
        <v>1996</v>
      </c>
      <c r="B3755" s="18" t="s">
        <v>3224</v>
      </c>
      <c r="C3755" s="18" t="s">
        <v>110</v>
      </c>
      <c r="D3755" s="19">
        <v>19</v>
      </c>
      <c r="E3755" s="19">
        <v>36</v>
      </c>
      <c r="F3755" s="19">
        <v>7</v>
      </c>
      <c r="G3755" s="19">
        <v>2</v>
      </c>
      <c r="H3755" s="19">
        <v>5</v>
      </c>
      <c r="I3755" s="19">
        <v>2</v>
      </c>
      <c r="J3755" s="19">
        <v>4</v>
      </c>
      <c r="K3755" s="20">
        <f>ROUND(1+(SUMPRODUCT(INDEX(CachTinhDiem!$B$8:$E$11,MATCH($B3755,CachTinhDiem!$A$8:$A$11,0),0),$G3755:$J3755)-1)*9/4,1)</f>
        <v>5.0999999999999996</v>
      </c>
      <c r="L3755" s="20">
        <f>ROUND(1+(INDEX(CachTinhDiem!$B$15:$E$20,MATCH($C3755,CachTinhDiem!$A$15:$A$20,0),MATCH($B3755,CachTinhDiem!$B$14:$E$14,0))-1)*9/4,1)</f>
        <v>5.5</v>
      </c>
      <c r="M3755" s="19">
        <f t="shared" si="58"/>
        <v>12</v>
      </c>
      <c r="N3755" s="23">
        <f>MAX(0,1-M3755*CachTinhDiem!$B$25)</f>
        <v>0</v>
      </c>
      <c r="O3755" s="20">
        <f>ROUND((CachTinhDiem!$B$23*K3755+CachTinhDiem!$B$24*L3755)*N3755,1)</f>
        <v>0</v>
      </c>
      <c r="P3755" s="19" t="s">
        <v>3227</v>
      </c>
    </row>
    <row r="3756" spans="1:16" ht="15" customHeight="1" x14ac:dyDescent="0.35">
      <c r="A3756" s="18" t="s">
        <v>2843</v>
      </c>
      <c r="B3756" s="18" t="s">
        <v>3229</v>
      </c>
      <c r="C3756" s="18" t="s">
        <v>138</v>
      </c>
      <c r="D3756" s="19">
        <v>5</v>
      </c>
      <c r="E3756" s="19">
        <v>31</v>
      </c>
      <c r="F3756" s="19">
        <v>20</v>
      </c>
      <c r="G3756" s="19">
        <v>4</v>
      </c>
      <c r="H3756" s="19">
        <v>3</v>
      </c>
      <c r="I3756" s="19">
        <v>4</v>
      </c>
      <c r="J3756" s="19">
        <v>2</v>
      </c>
      <c r="K3756" s="20">
        <f>ROUND(1+(SUMPRODUCT(INDEX(CachTinhDiem!$B$8:$E$11,MATCH($B3756,CachTinhDiem!$A$8:$A$11,0),0),$G3756:$J3756)-1)*9/4,1)</f>
        <v>5.7</v>
      </c>
      <c r="L3756" s="20">
        <f>ROUND(1+(INDEX(CachTinhDiem!$B$15:$E$20,MATCH($C3756,CachTinhDiem!$A$15:$A$20,0),MATCH($B3756,CachTinhDiem!$B$14:$E$14,0))-1)*9/4,1)</f>
        <v>7.8</v>
      </c>
      <c r="M3756" s="19">
        <f t="shared" si="58"/>
        <v>0</v>
      </c>
      <c r="N3756" s="23">
        <f>MAX(0,1-M3756*CachTinhDiem!$B$25)</f>
        <v>1</v>
      </c>
      <c r="O3756" s="20">
        <f>ROUND((CachTinhDiem!$B$23*K3756+CachTinhDiem!$B$24*L3756)*N3756,1)</f>
        <v>6.3</v>
      </c>
      <c r="P3756" s="19" t="s">
        <v>3227</v>
      </c>
    </row>
    <row r="3757" spans="1:16" ht="15" customHeight="1" x14ac:dyDescent="0.35">
      <c r="A3757" s="18" t="s">
        <v>2557</v>
      </c>
      <c r="B3757" s="18" t="s">
        <v>3229</v>
      </c>
      <c r="C3757" s="18" t="s">
        <v>103</v>
      </c>
      <c r="D3757" s="19">
        <v>16</v>
      </c>
      <c r="E3757" s="19">
        <v>36</v>
      </c>
      <c r="F3757" s="19">
        <v>30</v>
      </c>
      <c r="G3757" s="19">
        <v>2</v>
      </c>
      <c r="H3757" s="19">
        <v>4</v>
      </c>
      <c r="I3757" s="19">
        <v>3</v>
      </c>
      <c r="J3757" s="19">
        <v>4</v>
      </c>
      <c r="K3757" s="20">
        <f>ROUND(1+(SUMPRODUCT(INDEX(CachTinhDiem!$B$8:$E$11,MATCH($B3757,CachTinhDiem!$A$8:$A$11,0),0),$G3757:$J3757)-1)*9/4,1)</f>
        <v>6.6</v>
      </c>
      <c r="L3757" s="20">
        <f>ROUND(1+(INDEX(CachTinhDiem!$B$15:$E$20,MATCH($C3757,CachTinhDiem!$A$15:$A$20,0),MATCH($B3757,CachTinhDiem!$B$14:$E$14,0))-1)*9/4,1)</f>
        <v>7.8</v>
      </c>
      <c r="M3757" s="19">
        <f t="shared" si="58"/>
        <v>0</v>
      </c>
      <c r="N3757" s="23">
        <f>MAX(0,1-M3757*CachTinhDiem!$B$25)</f>
        <v>1</v>
      </c>
      <c r="O3757" s="20">
        <f>ROUND((CachTinhDiem!$B$23*K3757+CachTinhDiem!$B$24*L3757)*N3757,1)</f>
        <v>7</v>
      </c>
      <c r="P3757" s="19" t="s">
        <v>3227</v>
      </c>
    </row>
    <row r="3758" spans="1:16" ht="15" customHeight="1" x14ac:dyDescent="0.35">
      <c r="A3758" s="18" t="s">
        <v>239</v>
      </c>
      <c r="B3758" s="18" t="s">
        <v>3229</v>
      </c>
      <c r="C3758" s="18" t="s">
        <v>103</v>
      </c>
      <c r="D3758" s="19">
        <v>7</v>
      </c>
      <c r="E3758" s="19">
        <v>18</v>
      </c>
      <c r="F3758" s="19">
        <v>30</v>
      </c>
      <c r="G3758" s="19">
        <v>4</v>
      </c>
      <c r="H3758" s="19">
        <v>2</v>
      </c>
      <c r="I3758" s="19">
        <v>2</v>
      </c>
      <c r="J3758" s="19">
        <v>3</v>
      </c>
      <c r="K3758" s="20">
        <f>ROUND(1+(SUMPRODUCT(INDEX(CachTinhDiem!$B$8:$E$11,MATCH($B3758,CachTinhDiem!$A$8:$A$11,0),0),$G3758:$J3758)-1)*9/4,1)</f>
        <v>4.4000000000000004</v>
      </c>
      <c r="L3758" s="20">
        <f>ROUND(1+(INDEX(CachTinhDiem!$B$15:$E$20,MATCH($C3758,CachTinhDiem!$A$15:$A$20,0),MATCH($B3758,CachTinhDiem!$B$14:$E$14,0))-1)*9/4,1)</f>
        <v>7.8</v>
      </c>
      <c r="M3758" s="19">
        <f t="shared" si="58"/>
        <v>12</v>
      </c>
      <c r="N3758" s="23">
        <f>MAX(0,1-M3758*CachTinhDiem!$B$25)</f>
        <v>0</v>
      </c>
      <c r="O3758" s="20">
        <f>ROUND((CachTinhDiem!$B$23*K3758+CachTinhDiem!$B$24*L3758)*N3758,1)</f>
        <v>0</v>
      </c>
      <c r="P3758" s="19" t="s">
        <v>3227</v>
      </c>
    </row>
    <row r="3759" spans="1:16" ht="15" customHeight="1" x14ac:dyDescent="0.35">
      <c r="A3759" s="18" t="s">
        <v>1581</v>
      </c>
      <c r="B3759" s="18" t="s">
        <v>3228</v>
      </c>
      <c r="C3759" s="18" t="s">
        <v>138</v>
      </c>
      <c r="D3759" s="19">
        <v>15</v>
      </c>
      <c r="E3759" s="19">
        <v>31</v>
      </c>
      <c r="F3759" s="19">
        <v>21</v>
      </c>
      <c r="G3759" s="19">
        <v>2</v>
      </c>
      <c r="H3759" s="19">
        <v>3</v>
      </c>
      <c r="I3759" s="19">
        <v>5</v>
      </c>
      <c r="J3759" s="19">
        <v>3</v>
      </c>
      <c r="K3759" s="20">
        <f>ROUND(1+(SUMPRODUCT(INDEX(CachTinhDiem!$B$8:$E$11,MATCH($B3759,CachTinhDiem!$A$8:$A$11,0),0),$G3759:$J3759)-1)*9/4,1)</f>
        <v>6.4</v>
      </c>
      <c r="L3759" s="20">
        <f>ROUND(1+(INDEX(CachTinhDiem!$B$15:$E$20,MATCH($C3759,CachTinhDiem!$A$15:$A$20,0),MATCH($B3759,CachTinhDiem!$B$14:$E$14,0))-1)*9/4,1)</f>
        <v>1</v>
      </c>
      <c r="M3759" s="19">
        <f t="shared" si="58"/>
        <v>0</v>
      </c>
      <c r="N3759" s="23">
        <f>MAX(0,1-M3759*CachTinhDiem!$B$25)</f>
        <v>1</v>
      </c>
      <c r="O3759" s="20">
        <f>ROUND((CachTinhDiem!$B$23*K3759+CachTinhDiem!$B$24*L3759)*N3759,1)</f>
        <v>4.8</v>
      </c>
      <c r="P3759" s="19" t="s">
        <v>3225</v>
      </c>
    </row>
    <row r="3760" spans="1:16" ht="15" customHeight="1" x14ac:dyDescent="0.35">
      <c r="A3760" s="18" t="s">
        <v>1516</v>
      </c>
      <c r="B3760" s="18" t="s">
        <v>3226</v>
      </c>
      <c r="C3760" s="18" t="s">
        <v>150</v>
      </c>
      <c r="D3760" s="19">
        <v>15</v>
      </c>
      <c r="E3760" s="19">
        <v>33</v>
      </c>
      <c r="F3760" s="19">
        <v>31</v>
      </c>
      <c r="G3760" s="19">
        <v>2</v>
      </c>
      <c r="H3760" s="19">
        <v>2</v>
      </c>
      <c r="I3760" s="19">
        <v>4</v>
      </c>
      <c r="J3760" s="19">
        <v>2</v>
      </c>
      <c r="K3760" s="20">
        <f>ROUND(1+(SUMPRODUCT(INDEX(CachTinhDiem!$B$8:$E$11,MATCH($B3760,CachTinhDiem!$A$8:$A$11,0),0),$G3760:$J3760)-1)*9/4,1)</f>
        <v>5.5</v>
      </c>
      <c r="L3760" s="20">
        <f>ROUND(1+(INDEX(CachTinhDiem!$B$15:$E$20,MATCH($C3760,CachTinhDiem!$A$15:$A$20,0),MATCH($B3760,CachTinhDiem!$B$14:$E$14,0))-1)*9/4,1)</f>
        <v>10</v>
      </c>
      <c r="M3760" s="19">
        <f t="shared" si="58"/>
        <v>0</v>
      </c>
      <c r="N3760" s="23">
        <f>MAX(0,1-M3760*CachTinhDiem!$B$25)</f>
        <v>1</v>
      </c>
      <c r="O3760" s="20">
        <f>ROUND((CachTinhDiem!$B$23*K3760+CachTinhDiem!$B$24*L3760)*N3760,1)</f>
        <v>6.9</v>
      </c>
      <c r="P3760" s="19" t="s">
        <v>3227</v>
      </c>
    </row>
    <row r="3761" spans="1:16" ht="15" customHeight="1" x14ac:dyDescent="0.35">
      <c r="A3761" s="18" t="s">
        <v>3112</v>
      </c>
      <c r="B3761" s="18" t="s">
        <v>3224</v>
      </c>
      <c r="C3761" s="18" t="s">
        <v>90</v>
      </c>
      <c r="D3761" s="19">
        <v>23</v>
      </c>
      <c r="E3761" s="19">
        <v>40</v>
      </c>
      <c r="F3761" s="19">
        <v>30</v>
      </c>
      <c r="G3761" s="19">
        <v>1</v>
      </c>
      <c r="H3761" s="19">
        <v>3</v>
      </c>
      <c r="I3761" s="19">
        <v>3</v>
      </c>
      <c r="J3761" s="19">
        <v>1</v>
      </c>
      <c r="K3761" s="20">
        <f>ROUND(1+(SUMPRODUCT(INDEX(CachTinhDiem!$B$8:$E$11,MATCH($B3761,CachTinhDiem!$A$8:$A$11,0),0),$G3761:$J3761)-1)*9/4,1)</f>
        <v>4.2</v>
      </c>
      <c r="L3761" s="20">
        <f>ROUND(1+(INDEX(CachTinhDiem!$B$15:$E$20,MATCH($C3761,CachTinhDiem!$A$15:$A$20,0),MATCH($B3761,CachTinhDiem!$B$14:$E$14,0))-1)*9/4,1)</f>
        <v>5.5</v>
      </c>
      <c r="M3761" s="19">
        <f t="shared" si="58"/>
        <v>0</v>
      </c>
      <c r="N3761" s="23">
        <f>MAX(0,1-M3761*CachTinhDiem!$B$25)</f>
        <v>1</v>
      </c>
      <c r="O3761" s="20">
        <f>ROUND((CachTinhDiem!$B$23*K3761+CachTinhDiem!$B$24*L3761)*N3761,1)</f>
        <v>4.5999999999999996</v>
      </c>
      <c r="P3761" s="19" t="s">
        <v>3227</v>
      </c>
    </row>
    <row r="3762" spans="1:16" ht="15" customHeight="1" x14ac:dyDescent="0.35">
      <c r="A3762" s="18" t="s">
        <v>1721</v>
      </c>
      <c r="B3762" s="18" t="s">
        <v>3224</v>
      </c>
      <c r="C3762" s="18" t="s">
        <v>138</v>
      </c>
      <c r="D3762" s="19">
        <v>8</v>
      </c>
      <c r="E3762" s="19">
        <v>26</v>
      </c>
      <c r="F3762" s="19">
        <v>20</v>
      </c>
      <c r="G3762" s="19">
        <v>4</v>
      </c>
      <c r="H3762" s="19">
        <v>2</v>
      </c>
      <c r="I3762" s="19">
        <v>4</v>
      </c>
      <c r="J3762" s="19">
        <v>1</v>
      </c>
      <c r="K3762" s="20">
        <f>ROUND(1+(SUMPRODUCT(INDEX(CachTinhDiem!$B$8:$E$11,MATCH($B3762,CachTinhDiem!$A$8:$A$11,0),0),$G3762:$J3762)-1)*9/4,1)</f>
        <v>6.2</v>
      </c>
      <c r="L3762" s="20">
        <f>ROUND(1+(INDEX(CachTinhDiem!$B$15:$E$20,MATCH($C3762,CachTinhDiem!$A$15:$A$20,0),MATCH($B3762,CachTinhDiem!$B$14:$E$14,0))-1)*9/4,1)</f>
        <v>10</v>
      </c>
      <c r="M3762" s="19">
        <f t="shared" si="58"/>
        <v>0</v>
      </c>
      <c r="N3762" s="23">
        <f>MAX(0,1-M3762*CachTinhDiem!$B$25)</f>
        <v>1</v>
      </c>
      <c r="O3762" s="20">
        <f>ROUND((CachTinhDiem!$B$23*K3762+CachTinhDiem!$B$24*L3762)*N3762,1)</f>
        <v>7.3</v>
      </c>
      <c r="P3762" s="19" t="s">
        <v>3227</v>
      </c>
    </row>
    <row r="3763" spans="1:16" ht="15" customHeight="1" x14ac:dyDescent="0.35">
      <c r="A3763" s="18" t="s">
        <v>2757</v>
      </c>
      <c r="B3763" s="18" t="s">
        <v>3229</v>
      </c>
      <c r="C3763" s="18" t="s">
        <v>115</v>
      </c>
      <c r="D3763" s="19">
        <v>5</v>
      </c>
      <c r="E3763" s="19">
        <v>10</v>
      </c>
      <c r="F3763" s="19">
        <v>15</v>
      </c>
      <c r="G3763" s="19">
        <v>4</v>
      </c>
      <c r="H3763" s="19">
        <v>1</v>
      </c>
      <c r="I3763" s="19">
        <v>2</v>
      </c>
      <c r="J3763" s="19">
        <v>2</v>
      </c>
      <c r="K3763" s="20">
        <f>ROUND(1+(SUMPRODUCT(INDEX(CachTinhDiem!$B$8:$E$11,MATCH($B3763,CachTinhDiem!$A$8:$A$11,0),0),$G3763:$J3763)-1)*9/4,1)</f>
        <v>3</v>
      </c>
      <c r="L3763" s="20">
        <f>ROUND(1+(INDEX(CachTinhDiem!$B$15:$E$20,MATCH($C3763,CachTinhDiem!$A$15:$A$20,0),MATCH($B3763,CachTinhDiem!$B$14:$E$14,0))-1)*9/4,1)</f>
        <v>10</v>
      </c>
      <c r="M3763" s="19">
        <f t="shared" si="58"/>
        <v>5</v>
      </c>
      <c r="N3763" s="23">
        <f>MAX(0,1-M3763*CachTinhDiem!$B$25)</f>
        <v>0.5</v>
      </c>
      <c r="O3763" s="20">
        <f>ROUND((CachTinhDiem!$B$23*K3763+CachTinhDiem!$B$24*L3763)*N3763,1)</f>
        <v>2.6</v>
      </c>
      <c r="P3763" s="19" t="s">
        <v>3227</v>
      </c>
    </row>
    <row r="3764" spans="1:16" ht="15" customHeight="1" x14ac:dyDescent="0.35">
      <c r="A3764" s="18" t="s">
        <v>1940</v>
      </c>
      <c r="B3764" s="18" t="s">
        <v>3224</v>
      </c>
      <c r="C3764" s="18" t="s">
        <v>150</v>
      </c>
      <c r="D3764" s="19">
        <v>5</v>
      </c>
      <c r="E3764" s="19">
        <v>18</v>
      </c>
      <c r="F3764" s="19">
        <v>40</v>
      </c>
      <c r="G3764" s="19">
        <v>4</v>
      </c>
      <c r="H3764" s="19">
        <v>1</v>
      </c>
      <c r="I3764" s="19">
        <v>3</v>
      </c>
      <c r="J3764" s="19">
        <v>3</v>
      </c>
      <c r="K3764" s="20">
        <f>ROUND(1+(SUMPRODUCT(INDEX(CachTinhDiem!$B$8:$E$11,MATCH($B3764,CachTinhDiem!$A$8:$A$11,0),0),$G3764:$J3764)-1)*9/4,1)</f>
        <v>5.0999999999999996</v>
      </c>
      <c r="L3764" s="20">
        <f>ROUND(1+(INDEX(CachTinhDiem!$B$15:$E$20,MATCH($C3764,CachTinhDiem!$A$15:$A$20,0),MATCH($B3764,CachTinhDiem!$B$14:$E$14,0))-1)*9/4,1)</f>
        <v>3.3</v>
      </c>
      <c r="M3764" s="19">
        <f t="shared" si="58"/>
        <v>22</v>
      </c>
      <c r="N3764" s="23">
        <f>MAX(0,1-M3764*CachTinhDiem!$B$25)</f>
        <v>0</v>
      </c>
      <c r="O3764" s="20">
        <f>ROUND((CachTinhDiem!$B$23*K3764+CachTinhDiem!$B$24*L3764)*N3764,1)</f>
        <v>0</v>
      </c>
      <c r="P3764" s="19" t="s">
        <v>3227</v>
      </c>
    </row>
    <row r="3765" spans="1:16" ht="15" customHeight="1" x14ac:dyDescent="0.35">
      <c r="A3765" s="18" t="s">
        <v>267</v>
      </c>
      <c r="B3765" s="18" t="s">
        <v>3224</v>
      </c>
      <c r="C3765" s="18" t="s">
        <v>110</v>
      </c>
      <c r="D3765" s="19">
        <v>16</v>
      </c>
      <c r="E3765" s="19">
        <v>31</v>
      </c>
      <c r="F3765" s="19">
        <v>39</v>
      </c>
      <c r="G3765" s="19">
        <v>2</v>
      </c>
      <c r="H3765" s="19">
        <v>5</v>
      </c>
      <c r="I3765" s="19">
        <v>4</v>
      </c>
      <c r="J3765" s="19">
        <v>3</v>
      </c>
      <c r="K3765" s="20">
        <f>ROUND(1+(SUMPRODUCT(INDEX(CachTinhDiem!$B$8:$E$11,MATCH($B3765,CachTinhDiem!$A$8:$A$11,0),0),$G3765:$J3765)-1)*9/4,1)</f>
        <v>7.1</v>
      </c>
      <c r="L3765" s="20">
        <f>ROUND(1+(INDEX(CachTinhDiem!$B$15:$E$20,MATCH($C3765,CachTinhDiem!$A$15:$A$20,0),MATCH($B3765,CachTinhDiem!$B$14:$E$14,0))-1)*9/4,1)</f>
        <v>5.5</v>
      </c>
      <c r="M3765" s="19">
        <f t="shared" si="58"/>
        <v>8</v>
      </c>
      <c r="N3765" s="23">
        <f>MAX(0,1-M3765*CachTinhDiem!$B$25)</f>
        <v>0.19999999999999996</v>
      </c>
      <c r="O3765" s="20">
        <f>ROUND((CachTinhDiem!$B$23*K3765+CachTinhDiem!$B$24*L3765)*N3765,1)</f>
        <v>1.3</v>
      </c>
      <c r="P3765" s="19" t="s">
        <v>3227</v>
      </c>
    </row>
    <row r="3766" spans="1:16" ht="15" customHeight="1" x14ac:dyDescent="0.35">
      <c r="A3766" s="18" t="s">
        <v>1296</v>
      </c>
      <c r="B3766" s="18" t="s">
        <v>3226</v>
      </c>
      <c r="C3766" s="18" t="s">
        <v>150</v>
      </c>
      <c r="D3766" s="19">
        <v>6</v>
      </c>
      <c r="E3766" s="19">
        <v>19</v>
      </c>
      <c r="F3766" s="19">
        <v>19</v>
      </c>
      <c r="G3766" s="19">
        <v>4</v>
      </c>
      <c r="H3766" s="19">
        <v>2</v>
      </c>
      <c r="I3766" s="19">
        <v>2</v>
      </c>
      <c r="J3766" s="19">
        <v>3</v>
      </c>
      <c r="K3766" s="20">
        <f>ROUND(1+(SUMPRODUCT(INDEX(CachTinhDiem!$B$8:$E$11,MATCH($B3766,CachTinhDiem!$A$8:$A$11,0),0),$G3766:$J3766)-1)*9/4,1)</f>
        <v>3.7</v>
      </c>
      <c r="L3766" s="20">
        <f>ROUND(1+(INDEX(CachTinhDiem!$B$15:$E$20,MATCH($C3766,CachTinhDiem!$A$15:$A$20,0),MATCH($B3766,CachTinhDiem!$B$14:$E$14,0))-1)*9/4,1)</f>
        <v>10</v>
      </c>
      <c r="M3766" s="19">
        <f t="shared" si="58"/>
        <v>0</v>
      </c>
      <c r="N3766" s="23">
        <f>MAX(0,1-M3766*CachTinhDiem!$B$25)</f>
        <v>1</v>
      </c>
      <c r="O3766" s="20">
        <f>ROUND((CachTinhDiem!$B$23*K3766+CachTinhDiem!$B$24*L3766)*N3766,1)</f>
        <v>5.6</v>
      </c>
      <c r="P3766" s="19" t="s">
        <v>3225</v>
      </c>
    </row>
    <row r="3767" spans="1:16" ht="15" customHeight="1" x14ac:dyDescent="0.35">
      <c r="A3767" s="18" t="s">
        <v>507</v>
      </c>
      <c r="B3767" s="18" t="s">
        <v>3224</v>
      </c>
      <c r="C3767" s="18" t="s">
        <v>110</v>
      </c>
      <c r="D3767" s="19">
        <v>19</v>
      </c>
      <c r="E3767" s="19">
        <v>33</v>
      </c>
      <c r="F3767" s="19">
        <v>32</v>
      </c>
      <c r="G3767" s="19">
        <v>2</v>
      </c>
      <c r="H3767" s="19">
        <v>3</v>
      </c>
      <c r="I3767" s="19">
        <v>2</v>
      </c>
      <c r="J3767" s="19">
        <v>4</v>
      </c>
      <c r="K3767" s="20">
        <f>ROUND(1+(SUMPRODUCT(INDEX(CachTinhDiem!$B$8:$E$11,MATCH($B3767,CachTinhDiem!$A$8:$A$11,0),0),$G3767:$J3767)-1)*9/4,1)</f>
        <v>4.2</v>
      </c>
      <c r="L3767" s="20">
        <f>ROUND(1+(INDEX(CachTinhDiem!$B$15:$E$20,MATCH($C3767,CachTinhDiem!$A$15:$A$20,0),MATCH($B3767,CachTinhDiem!$B$14:$E$14,0))-1)*9/4,1)</f>
        <v>5.5</v>
      </c>
      <c r="M3767" s="19">
        <f t="shared" si="58"/>
        <v>0</v>
      </c>
      <c r="N3767" s="23">
        <f>MAX(0,1-M3767*CachTinhDiem!$B$25)</f>
        <v>1</v>
      </c>
      <c r="O3767" s="20">
        <f>ROUND((CachTinhDiem!$B$23*K3767+CachTinhDiem!$B$24*L3767)*N3767,1)</f>
        <v>4.5999999999999996</v>
      </c>
      <c r="P3767" s="19" t="s">
        <v>3227</v>
      </c>
    </row>
    <row r="3768" spans="1:16" ht="15" customHeight="1" x14ac:dyDescent="0.35">
      <c r="A3768" s="18" t="s">
        <v>804</v>
      </c>
      <c r="B3768" s="18" t="s">
        <v>3228</v>
      </c>
      <c r="C3768" s="18" t="s">
        <v>103</v>
      </c>
      <c r="D3768" s="19">
        <v>6</v>
      </c>
      <c r="E3768" s="19">
        <v>16</v>
      </c>
      <c r="F3768" s="19">
        <v>29</v>
      </c>
      <c r="G3768" s="19">
        <v>4</v>
      </c>
      <c r="H3768" s="19">
        <v>2</v>
      </c>
      <c r="I3768" s="19">
        <v>1</v>
      </c>
      <c r="J3768" s="19">
        <v>2</v>
      </c>
      <c r="K3768" s="20">
        <f>ROUND(1+(SUMPRODUCT(INDEX(CachTinhDiem!$B$8:$E$11,MATCH($B3768,CachTinhDiem!$A$8:$A$11,0),0),$G3768:$J3768)-1)*9/4,1)</f>
        <v>2.8</v>
      </c>
      <c r="L3768" s="20">
        <f>ROUND(1+(INDEX(CachTinhDiem!$B$15:$E$20,MATCH($C3768,CachTinhDiem!$A$15:$A$20,0),MATCH($B3768,CachTinhDiem!$B$14:$E$14,0))-1)*9/4,1)</f>
        <v>10</v>
      </c>
      <c r="M3768" s="19">
        <f t="shared" si="58"/>
        <v>13</v>
      </c>
      <c r="N3768" s="23">
        <f>MAX(0,1-M3768*CachTinhDiem!$B$25)</f>
        <v>0</v>
      </c>
      <c r="O3768" s="20">
        <f>ROUND((CachTinhDiem!$B$23*K3768+CachTinhDiem!$B$24*L3768)*N3768,1)</f>
        <v>0</v>
      </c>
      <c r="P3768" s="19" t="s">
        <v>3227</v>
      </c>
    </row>
    <row r="3769" spans="1:16" ht="15" customHeight="1" x14ac:dyDescent="0.35">
      <c r="A3769" s="18" t="s">
        <v>2156</v>
      </c>
      <c r="B3769" s="18" t="s">
        <v>3224</v>
      </c>
      <c r="C3769" s="18" t="s">
        <v>103</v>
      </c>
      <c r="D3769" s="19">
        <v>14</v>
      </c>
      <c r="E3769" s="19">
        <v>32</v>
      </c>
      <c r="F3769" s="19">
        <v>11</v>
      </c>
      <c r="G3769" s="19">
        <v>2</v>
      </c>
      <c r="H3769" s="19">
        <v>3</v>
      </c>
      <c r="I3769" s="19">
        <v>2</v>
      </c>
      <c r="J3769" s="19">
        <v>5</v>
      </c>
      <c r="K3769" s="20">
        <f>ROUND(1+(SUMPRODUCT(INDEX(CachTinhDiem!$B$8:$E$11,MATCH($B3769,CachTinhDiem!$A$8:$A$11,0),0),$G3769:$J3769)-1)*9/4,1)</f>
        <v>4.4000000000000004</v>
      </c>
      <c r="L3769" s="20">
        <f>ROUND(1+(INDEX(CachTinhDiem!$B$15:$E$20,MATCH($C3769,CachTinhDiem!$A$15:$A$20,0),MATCH($B3769,CachTinhDiem!$B$14:$E$14,0))-1)*9/4,1)</f>
        <v>3.3</v>
      </c>
      <c r="M3769" s="19">
        <f t="shared" si="58"/>
        <v>3</v>
      </c>
      <c r="N3769" s="23">
        <f>MAX(0,1-M3769*CachTinhDiem!$B$25)</f>
        <v>0.7</v>
      </c>
      <c r="O3769" s="20">
        <f>ROUND((CachTinhDiem!$B$23*K3769+CachTinhDiem!$B$24*L3769)*N3769,1)</f>
        <v>2.8</v>
      </c>
      <c r="P3769" s="19" t="s">
        <v>3227</v>
      </c>
    </row>
    <row r="3770" spans="1:16" ht="15" customHeight="1" x14ac:dyDescent="0.35">
      <c r="A3770" s="18" t="s">
        <v>1063</v>
      </c>
      <c r="B3770" s="18" t="s">
        <v>3229</v>
      </c>
      <c r="C3770" s="18" t="s">
        <v>90</v>
      </c>
      <c r="D3770" s="19">
        <v>5</v>
      </c>
      <c r="E3770" s="19">
        <v>12</v>
      </c>
      <c r="F3770" s="19">
        <v>11</v>
      </c>
      <c r="G3770" s="19">
        <v>4</v>
      </c>
      <c r="H3770" s="19">
        <v>2</v>
      </c>
      <c r="I3770" s="19">
        <v>2</v>
      </c>
      <c r="J3770" s="19">
        <v>3</v>
      </c>
      <c r="K3770" s="20">
        <f>ROUND(1+(SUMPRODUCT(INDEX(CachTinhDiem!$B$8:$E$11,MATCH($B3770,CachTinhDiem!$A$8:$A$11,0),0),$G3770:$J3770)-1)*9/4,1)</f>
        <v>4.4000000000000004</v>
      </c>
      <c r="L3770" s="20">
        <f>ROUND(1+(INDEX(CachTinhDiem!$B$15:$E$20,MATCH($C3770,CachTinhDiem!$A$15:$A$20,0),MATCH($B3770,CachTinhDiem!$B$14:$E$14,0))-1)*9/4,1)</f>
        <v>7.8</v>
      </c>
      <c r="M3770" s="19">
        <f t="shared" si="58"/>
        <v>0</v>
      </c>
      <c r="N3770" s="23">
        <f>MAX(0,1-M3770*CachTinhDiem!$B$25)</f>
        <v>1</v>
      </c>
      <c r="O3770" s="20">
        <f>ROUND((CachTinhDiem!$B$23*K3770+CachTinhDiem!$B$24*L3770)*N3770,1)</f>
        <v>5.4</v>
      </c>
      <c r="P3770" s="19" t="s">
        <v>3227</v>
      </c>
    </row>
    <row r="3771" spans="1:16" ht="15" customHeight="1" x14ac:dyDescent="0.35">
      <c r="A3771" s="18" t="s">
        <v>1974</v>
      </c>
      <c r="B3771" s="18" t="s">
        <v>3224</v>
      </c>
      <c r="C3771" s="18" t="s">
        <v>115</v>
      </c>
      <c r="D3771" s="19">
        <v>11</v>
      </c>
      <c r="E3771" s="19">
        <v>32</v>
      </c>
      <c r="F3771" s="19">
        <v>19</v>
      </c>
      <c r="G3771" s="19">
        <v>3</v>
      </c>
      <c r="H3771" s="19">
        <v>2</v>
      </c>
      <c r="I3771" s="19">
        <v>3</v>
      </c>
      <c r="J3771" s="19">
        <v>2</v>
      </c>
      <c r="K3771" s="20">
        <f>ROUND(1+(SUMPRODUCT(INDEX(CachTinhDiem!$B$8:$E$11,MATCH($B3771,CachTinhDiem!$A$8:$A$11,0),0),$G3771:$J3771)-1)*9/4,1)</f>
        <v>4.8</v>
      </c>
      <c r="L3771" s="20">
        <f>ROUND(1+(INDEX(CachTinhDiem!$B$15:$E$20,MATCH($C3771,CachTinhDiem!$A$15:$A$20,0),MATCH($B3771,CachTinhDiem!$B$14:$E$14,0))-1)*9/4,1)</f>
        <v>7.8</v>
      </c>
      <c r="M3771" s="19">
        <f t="shared" si="58"/>
        <v>0</v>
      </c>
      <c r="N3771" s="23">
        <f>MAX(0,1-M3771*CachTinhDiem!$B$25)</f>
        <v>1</v>
      </c>
      <c r="O3771" s="20">
        <f>ROUND((CachTinhDiem!$B$23*K3771+CachTinhDiem!$B$24*L3771)*N3771,1)</f>
        <v>5.7</v>
      </c>
      <c r="P3771" s="19" t="s">
        <v>3227</v>
      </c>
    </row>
    <row r="3772" spans="1:16" ht="15" customHeight="1" x14ac:dyDescent="0.35">
      <c r="A3772" s="18" t="s">
        <v>1776</v>
      </c>
      <c r="B3772" s="18" t="s">
        <v>3226</v>
      </c>
      <c r="C3772" s="18" t="s">
        <v>115</v>
      </c>
      <c r="D3772" s="19">
        <v>8</v>
      </c>
      <c r="E3772" s="19">
        <v>23</v>
      </c>
      <c r="F3772" s="19">
        <v>34</v>
      </c>
      <c r="G3772" s="19">
        <v>4</v>
      </c>
      <c r="H3772" s="19">
        <v>3</v>
      </c>
      <c r="I3772" s="19">
        <v>3</v>
      </c>
      <c r="J3772" s="19">
        <v>2</v>
      </c>
      <c r="K3772" s="20">
        <f>ROUND(1+(SUMPRODUCT(INDEX(CachTinhDiem!$B$8:$E$11,MATCH($B3772,CachTinhDiem!$A$8:$A$11,0),0),$G3772:$J3772)-1)*9/4,1)</f>
        <v>5.0999999999999996</v>
      </c>
      <c r="L3772" s="20">
        <f>ROUND(1+(INDEX(CachTinhDiem!$B$15:$E$20,MATCH($C3772,CachTinhDiem!$A$15:$A$20,0),MATCH($B3772,CachTinhDiem!$B$14:$E$14,0))-1)*9/4,1)</f>
        <v>10</v>
      </c>
      <c r="M3772" s="19">
        <f t="shared" si="58"/>
        <v>11</v>
      </c>
      <c r="N3772" s="23">
        <f>MAX(0,1-M3772*CachTinhDiem!$B$25)</f>
        <v>0</v>
      </c>
      <c r="O3772" s="20">
        <f>ROUND((CachTinhDiem!$B$23*K3772+CachTinhDiem!$B$24*L3772)*N3772,1)</f>
        <v>0</v>
      </c>
      <c r="P3772" s="19" t="s">
        <v>3227</v>
      </c>
    </row>
    <row r="3773" spans="1:16" ht="15" customHeight="1" x14ac:dyDescent="0.35">
      <c r="A3773" s="18" t="s">
        <v>2937</v>
      </c>
      <c r="B3773" s="18" t="s">
        <v>3226</v>
      </c>
      <c r="C3773" s="18" t="s">
        <v>90</v>
      </c>
      <c r="D3773" s="19">
        <v>8</v>
      </c>
      <c r="E3773" s="19">
        <v>40</v>
      </c>
      <c r="F3773" s="19">
        <v>29</v>
      </c>
      <c r="G3773" s="19">
        <v>2</v>
      </c>
      <c r="H3773" s="19">
        <v>5</v>
      </c>
      <c r="I3773" s="19">
        <v>5</v>
      </c>
      <c r="J3773" s="19">
        <v>3</v>
      </c>
      <c r="K3773" s="20">
        <f>ROUND(1+(SUMPRODUCT(INDEX(CachTinhDiem!$B$8:$E$11,MATCH($B3773,CachTinhDiem!$A$8:$A$11,0),0),$G3773:$J3773)-1)*9/4,1)</f>
        <v>9.1</v>
      </c>
      <c r="L3773" s="20">
        <f>ROUND(1+(INDEX(CachTinhDiem!$B$15:$E$20,MATCH($C3773,CachTinhDiem!$A$15:$A$20,0),MATCH($B3773,CachTinhDiem!$B$14:$E$14,0))-1)*9/4,1)</f>
        <v>7.8</v>
      </c>
      <c r="M3773" s="19">
        <f t="shared" si="58"/>
        <v>0</v>
      </c>
      <c r="N3773" s="23">
        <f>MAX(0,1-M3773*CachTinhDiem!$B$25)</f>
        <v>1</v>
      </c>
      <c r="O3773" s="20">
        <f>ROUND((CachTinhDiem!$B$23*K3773+CachTinhDiem!$B$24*L3773)*N3773,1)</f>
        <v>8.6999999999999993</v>
      </c>
      <c r="P3773" s="19" t="s">
        <v>3225</v>
      </c>
    </row>
    <row r="3774" spans="1:16" ht="15" customHeight="1" x14ac:dyDescent="0.35">
      <c r="A3774" s="18" t="s">
        <v>1167</v>
      </c>
      <c r="B3774" s="18" t="s">
        <v>3224</v>
      </c>
      <c r="C3774" s="18" t="s">
        <v>150</v>
      </c>
      <c r="D3774" s="19">
        <v>5</v>
      </c>
      <c r="E3774" s="19">
        <v>20</v>
      </c>
      <c r="F3774" s="19">
        <v>32</v>
      </c>
      <c r="G3774" s="19">
        <v>4</v>
      </c>
      <c r="H3774" s="19">
        <v>1</v>
      </c>
      <c r="I3774" s="19">
        <v>2</v>
      </c>
      <c r="J3774" s="19">
        <v>3</v>
      </c>
      <c r="K3774" s="20">
        <f>ROUND(1+(SUMPRODUCT(INDEX(CachTinhDiem!$B$8:$E$11,MATCH($B3774,CachTinhDiem!$A$8:$A$11,0),0),$G3774:$J3774)-1)*9/4,1)</f>
        <v>3.9</v>
      </c>
      <c r="L3774" s="20">
        <f>ROUND(1+(INDEX(CachTinhDiem!$B$15:$E$20,MATCH($C3774,CachTinhDiem!$A$15:$A$20,0),MATCH($B3774,CachTinhDiem!$B$14:$E$14,0))-1)*9/4,1)</f>
        <v>3.3</v>
      </c>
      <c r="M3774" s="19">
        <f t="shared" si="58"/>
        <v>12</v>
      </c>
      <c r="N3774" s="23">
        <f>MAX(0,1-M3774*CachTinhDiem!$B$25)</f>
        <v>0</v>
      </c>
      <c r="O3774" s="20">
        <f>ROUND((CachTinhDiem!$B$23*K3774+CachTinhDiem!$B$24*L3774)*N3774,1)</f>
        <v>0</v>
      </c>
      <c r="P3774" s="19" t="s">
        <v>3227</v>
      </c>
    </row>
    <row r="3775" spans="1:16" ht="15" customHeight="1" x14ac:dyDescent="0.35">
      <c r="A3775" s="18" t="s">
        <v>1095</v>
      </c>
      <c r="B3775" s="18" t="s">
        <v>3226</v>
      </c>
      <c r="C3775" s="18" t="s">
        <v>115</v>
      </c>
      <c r="D3775" s="19">
        <v>5</v>
      </c>
      <c r="E3775" s="19">
        <v>13</v>
      </c>
      <c r="F3775" s="19">
        <v>27</v>
      </c>
      <c r="G3775" s="19">
        <v>4</v>
      </c>
      <c r="H3775" s="19">
        <v>1</v>
      </c>
      <c r="I3775" s="19">
        <v>2</v>
      </c>
      <c r="J3775" s="19">
        <v>2</v>
      </c>
      <c r="K3775" s="20">
        <f>ROUND(1+(SUMPRODUCT(INDEX(CachTinhDiem!$B$8:$E$11,MATCH($B3775,CachTinhDiem!$A$8:$A$11,0),0),$G3775:$J3775)-1)*9/4,1)</f>
        <v>2.6</v>
      </c>
      <c r="L3775" s="20">
        <f>ROUND(1+(INDEX(CachTinhDiem!$B$15:$E$20,MATCH($C3775,CachTinhDiem!$A$15:$A$20,0),MATCH($B3775,CachTinhDiem!$B$14:$E$14,0))-1)*9/4,1)</f>
        <v>10</v>
      </c>
      <c r="M3775" s="19">
        <f t="shared" si="58"/>
        <v>14</v>
      </c>
      <c r="N3775" s="23">
        <f>MAX(0,1-M3775*CachTinhDiem!$B$25)</f>
        <v>0</v>
      </c>
      <c r="O3775" s="20">
        <f>ROUND((CachTinhDiem!$B$23*K3775+CachTinhDiem!$B$24*L3775)*N3775,1)</f>
        <v>0</v>
      </c>
      <c r="P3775" s="19" t="s">
        <v>3227</v>
      </c>
    </row>
    <row r="3776" spans="1:16" ht="15" customHeight="1" x14ac:dyDescent="0.35">
      <c r="A3776" s="18" t="s">
        <v>201</v>
      </c>
      <c r="B3776" s="18" t="s">
        <v>3226</v>
      </c>
      <c r="C3776" s="18" t="s">
        <v>110</v>
      </c>
      <c r="D3776" s="19">
        <v>5</v>
      </c>
      <c r="E3776" s="19">
        <v>15</v>
      </c>
      <c r="F3776" s="19">
        <v>32</v>
      </c>
      <c r="G3776" s="19">
        <v>4</v>
      </c>
      <c r="H3776" s="19">
        <v>1</v>
      </c>
      <c r="I3776" s="19">
        <v>2</v>
      </c>
      <c r="J3776" s="19">
        <v>4</v>
      </c>
      <c r="K3776" s="20">
        <f>ROUND(1+(SUMPRODUCT(INDEX(CachTinhDiem!$B$8:$E$11,MATCH($B3776,CachTinhDiem!$A$8:$A$11,0),0),$G3776:$J3776)-1)*9/4,1)</f>
        <v>3.5</v>
      </c>
      <c r="L3776" s="20">
        <f>ROUND(1+(INDEX(CachTinhDiem!$B$15:$E$20,MATCH($C3776,CachTinhDiem!$A$15:$A$20,0),MATCH($B3776,CachTinhDiem!$B$14:$E$14,0))-1)*9/4,1)</f>
        <v>5.5</v>
      </c>
      <c r="M3776" s="19">
        <f t="shared" si="58"/>
        <v>17</v>
      </c>
      <c r="N3776" s="23">
        <f>MAX(0,1-M3776*CachTinhDiem!$B$25)</f>
        <v>0</v>
      </c>
      <c r="O3776" s="20">
        <f>ROUND((CachTinhDiem!$B$23*K3776+CachTinhDiem!$B$24*L3776)*N3776,1)</f>
        <v>0</v>
      </c>
      <c r="P3776" s="19" t="s">
        <v>3227</v>
      </c>
    </row>
    <row r="3777" spans="1:16" ht="15" customHeight="1" x14ac:dyDescent="0.35">
      <c r="A3777" s="18" t="s">
        <v>3072</v>
      </c>
      <c r="B3777" s="18" t="s">
        <v>3229</v>
      </c>
      <c r="C3777" s="18" t="s">
        <v>110</v>
      </c>
      <c r="D3777" s="19">
        <v>16</v>
      </c>
      <c r="E3777" s="19">
        <v>36</v>
      </c>
      <c r="F3777" s="19">
        <v>6</v>
      </c>
      <c r="G3777" s="19">
        <v>2</v>
      </c>
      <c r="H3777" s="19">
        <v>2</v>
      </c>
      <c r="I3777" s="19">
        <v>4</v>
      </c>
      <c r="J3777" s="19">
        <v>4</v>
      </c>
      <c r="K3777" s="20">
        <f>ROUND(1+(SUMPRODUCT(INDEX(CachTinhDiem!$B$8:$E$11,MATCH($B3777,CachTinhDiem!$A$8:$A$11,0),0),$G3777:$J3777)-1)*9/4,1)</f>
        <v>6</v>
      </c>
      <c r="L3777" s="20">
        <f>ROUND(1+(INDEX(CachTinhDiem!$B$15:$E$20,MATCH($C3777,CachTinhDiem!$A$15:$A$20,0),MATCH($B3777,CachTinhDiem!$B$14:$E$14,0))-1)*9/4,1)</f>
        <v>7.8</v>
      </c>
      <c r="M3777" s="19">
        <f t="shared" si="58"/>
        <v>10</v>
      </c>
      <c r="N3777" s="23">
        <f>MAX(0,1-M3777*CachTinhDiem!$B$25)</f>
        <v>0</v>
      </c>
      <c r="O3777" s="20">
        <f>ROUND((CachTinhDiem!$B$23*K3777+CachTinhDiem!$B$24*L3777)*N3777,1)</f>
        <v>0</v>
      </c>
      <c r="P3777" s="19" t="s">
        <v>3227</v>
      </c>
    </row>
    <row r="3778" spans="1:16" ht="15" customHeight="1" x14ac:dyDescent="0.35">
      <c r="A3778" s="18" t="s">
        <v>1203</v>
      </c>
      <c r="B3778" s="18" t="s">
        <v>3224</v>
      </c>
      <c r="C3778" s="18" t="s">
        <v>138</v>
      </c>
      <c r="D3778" s="19">
        <v>12</v>
      </c>
      <c r="E3778" s="19">
        <v>31</v>
      </c>
      <c r="F3778" s="19">
        <v>24</v>
      </c>
      <c r="G3778" s="19">
        <v>2</v>
      </c>
      <c r="H3778" s="19">
        <v>3</v>
      </c>
      <c r="I3778" s="19">
        <v>4</v>
      </c>
      <c r="J3778" s="19">
        <v>3</v>
      </c>
      <c r="K3778" s="20">
        <f>ROUND(1+(SUMPRODUCT(INDEX(CachTinhDiem!$B$8:$E$11,MATCH($B3778,CachTinhDiem!$A$8:$A$11,0),0),$G3778:$J3778)-1)*9/4,1)</f>
        <v>6.2</v>
      </c>
      <c r="L3778" s="20">
        <f>ROUND(1+(INDEX(CachTinhDiem!$B$15:$E$20,MATCH($C3778,CachTinhDiem!$A$15:$A$20,0),MATCH($B3778,CachTinhDiem!$B$14:$E$14,0))-1)*9/4,1)</f>
        <v>10</v>
      </c>
      <c r="M3778" s="19">
        <f t="shared" ref="M3778:M3841" si="59">MAX(0,$D3778-$F3778,$F3778-$E3778)</f>
        <v>0</v>
      </c>
      <c r="N3778" s="23">
        <f>MAX(0,1-M3778*CachTinhDiem!$B$25)</f>
        <v>1</v>
      </c>
      <c r="O3778" s="20">
        <f>ROUND((CachTinhDiem!$B$23*K3778+CachTinhDiem!$B$24*L3778)*N3778,1)</f>
        <v>7.3</v>
      </c>
      <c r="P3778" s="19" t="s">
        <v>3227</v>
      </c>
    </row>
    <row r="3779" spans="1:16" ht="15" customHeight="1" x14ac:dyDescent="0.35">
      <c r="A3779" s="18" t="s">
        <v>1994</v>
      </c>
      <c r="B3779" s="18" t="s">
        <v>3229</v>
      </c>
      <c r="C3779" s="18" t="s">
        <v>138</v>
      </c>
      <c r="D3779" s="19">
        <v>14</v>
      </c>
      <c r="E3779" s="19">
        <v>30</v>
      </c>
      <c r="F3779" s="19">
        <v>27</v>
      </c>
      <c r="G3779" s="19">
        <v>2</v>
      </c>
      <c r="H3779" s="19">
        <v>3</v>
      </c>
      <c r="I3779" s="19">
        <v>5</v>
      </c>
      <c r="J3779" s="19">
        <v>3</v>
      </c>
      <c r="K3779" s="20">
        <f>ROUND(1+(SUMPRODUCT(INDEX(CachTinhDiem!$B$8:$E$11,MATCH($B3779,CachTinhDiem!$A$8:$A$11,0),0),$G3779:$J3779)-1)*9/4,1)</f>
        <v>6.6</v>
      </c>
      <c r="L3779" s="20">
        <f>ROUND(1+(INDEX(CachTinhDiem!$B$15:$E$20,MATCH($C3779,CachTinhDiem!$A$15:$A$20,0),MATCH($B3779,CachTinhDiem!$B$14:$E$14,0))-1)*9/4,1)</f>
        <v>7.8</v>
      </c>
      <c r="M3779" s="19">
        <f t="shared" si="59"/>
        <v>0</v>
      </c>
      <c r="N3779" s="23">
        <f>MAX(0,1-M3779*CachTinhDiem!$B$25)</f>
        <v>1</v>
      </c>
      <c r="O3779" s="20">
        <f>ROUND((CachTinhDiem!$B$23*K3779+CachTinhDiem!$B$24*L3779)*N3779,1)</f>
        <v>7</v>
      </c>
      <c r="P3779" s="19" t="s">
        <v>3225</v>
      </c>
    </row>
    <row r="3780" spans="1:16" ht="15" customHeight="1" x14ac:dyDescent="0.35">
      <c r="A3780" s="18" t="s">
        <v>1912</v>
      </c>
      <c r="B3780" s="18" t="s">
        <v>3228</v>
      </c>
      <c r="C3780" s="18" t="s">
        <v>103</v>
      </c>
      <c r="D3780" s="19">
        <v>14</v>
      </c>
      <c r="E3780" s="19">
        <v>35</v>
      </c>
      <c r="F3780" s="19">
        <v>39</v>
      </c>
      <c r="G3780" s="19">
        <v>2</v>
      </c>
      <c r="H3780" s="19">
        <v>3</v>
      </c>
      <c r="I3780" s="19">
        <v>2</v>
      </c>
      <c r="J3780" s="19">
        <v>4</v>
      </c>
      <c r="K3780" s="20">
        <f>ROUND(1+(SUMPRODUCT(INDEX(CachTinhDiem!$B$8:$E$11,MATCH($B3780,CachTinhDiem!$A$8:$A$11,0),0),$G3780:$J3780)-1)*9/4,1)</f>
        <v>6.4</v>
      </c>
      <c r="L3780" s="20">
        <f>ROUND(1+(INDEX(CachTinhDiem!$B$15:$E$20,MATCH($C3780,CachTinhDiem!$A$15:$A$20,0),MATCH($B3780,CachTinhDiem!$B$14:$E$14,0))-1)*9/4,1)</f>
        <v>10</v>
      </c>
      <c r="M3780" s="19">
        <f t="shared" si="59"/>
        <v>4</v>
      </c>
      <c r="N3780" s="23">
        <f>MAX(0,1-M3780*CachTinhDiem!$B$25)</f>
        <v>0.6</v>
      </c>
      <c r="O3780" s="20">
        <f>ROUND((CachTinhDiem!$B$23*K3780+CachTinhDiem!$B$24*L3780)*N3780,1)</f>
        <v>4.5</v>
      </c>
      <c r="P3780" s="19" t="s">
        <v>3227</v>
      </c>
    </row>
    <row r="3781" spans="1:16" ht="15" customHeight="1" x14ac:dyDescent="0.35">
      <c r="A3781" s="18" t="s">
        <v>2759</v>
      </c>
      <c r="B3781" s="18" t="s">
        <v>3226</v>
      </c>
      <c r="C3781" s="18" t="s">
        <v>138</v>
      </c>
      <c r="D3781" s="19">
        <v>8</v>
      </c>
      <c r="E3781" s="19">
        <v>40</v>
      </c>
      <c r="F3781" s="19">
        <v>14</v>
      </c>
      <c r="G3781" s="19">
        <v>2</v>
      </c>
      <c r="H3781" s="19">
        <v>5</v>
      </c>
      <c r="I3781" s="19">
        <v>4</v>
      </c>
      <c r="J3781" s="19">
        <v>1</v>
      </c>
      <c r="K3781" s="20">
        <f>ROUND(1+(SUMPRODUCT(INDEX(CachTinhDiem!$B$8:$E$11,MATCH($B3781,CachTinhDiem!$A$8:$A$11,0),0),$G3781:$J3781)-1)*9/4,1)</f>
        <v>7.1</v>
      </c>
      <c r="L3781" s="20">
        <f>ROUND(1+(INDEX(CachTinhDiem!$B$15:$E$20,MATCH($C3781,CachTinhDiem!$A$15:$A$20,0),MATCH($B3781,CachTinhDiem!$B$14:$E$14,0))-1)*9/4,1)</f>
        <v>7.8</v>
      </c>
      <c r="M3781" s="19">
        <f t="shared" si="59"/>
        <v>0</v>
      </c>
      <c r="N3781" s="23">
        <f>MAX(0,1-M3781*CachTinhDiem!$B$25)</f>
        <v>1</v>
      </c>
      <c r="O3781" s="20">
        <f>ROUND((CachTinhDiem!$B$23*K3781+CachTinhDiem!$B$24*L3781)*N3781,1)</f>
        <v>7.3</v>
      </c>
      <c r="P3781" s="19" t="s">
        <v>3227</v>
      </c>
    </row>
    <row r="3782" spans="1:16" ht="15" customHeight="1" x14ac:dyDescent="0.35">
      <c r="A3782" s="18" t="s">
        <v>2863</v>
      </c>
      <c r="B3782" s="18" t="s">
        <v>3228</v>
      </c>
      <c r="C3782" s="18" t="s">
        <v>138</v>
      </c>
      <c r="D3782" s="19">
        <v>12</v>
      </c>
      <c r="E3782" s="19">
        <v>38</v>
      </c>
      <c r="F3782" s="19">
        <v>22</v>
      </c>
      <c r="G3782" s="19">
        <v>2</v>
      </c>
      <c r="H3782" s="19">
        <v>3</v>
      </c>
      <c r="I3782" s="19">
        <v>5</v>
      </c>
      <c r="J3782" s="19">
        <v>2</v>
      </c>
      <c r="K3782" s="20">
        <f>ROUND(1+(SUMPRODUCT(INDEX(CachTinhDiem!$B$8:$E$11,MATCH($B3782,CachTinhDiem!$A$8:$A$11,0),0),$G3782:$J3782)-1)*9/4,1)</f>
        <v>5.0999999999999996</v>
      </c>
      <c r="L3782" s="20">
        <f>ROUND(1+(INDEX(CachTinhDiem!$B$15:$E$20,MATCH($C3782,CachTinhDiem!$A$15:$A$20,0),MATCH($B3782,CachTinhDiem!$B$14:$E$14,0))-1)*9/4,1)</f>
        <v>1</v>
      </c>
      <c r="M3782" s="19">
        <f t="shared" si="59"/>
        <v>0</v>
      </c>
      <c r="N3782" s="23">
        <f>MAX(0,1-M3782*CachTinhDiem!$B$25)</f>
        <v>1</v>
      </c>
      <c r="O3782" s="20">
        <f>ROUND((CachTinhDiem!$B$23*K3782+CachTinhDiem!$B$24*L3782)*N3782,1)</f>
        <v>3.9</v>
      </c>
      <c r="P3782" s="19" t="s">
        <v>3227</v>
      </c>
    </row>
    <row r="3783" spans="1:16" ht="15" customHeight="1" x14ac:dyDescent="0.35">
      <c r="A3783" s="18" t="s">
        <v>1994</v>
      </c>
      <c r="B3783" s="18" t="s">
        <v>3224</v>
      </c>
      <c r="C3783" s="18" t="s">
        <v>138</v>
      </c>
      <c r="D3783" s="19">
        <v>14</v>
      </c>
      <c r="E3783" s="19">
        <v>30</v>
      </c>
      <c r="F3783" s="19">
        <v>21</v>
      </c>
      <c r="G3783" s="19">
        <v>2</v>
      </c>
      <c r="H3783" s="19">
        <v>3</v>
      </c>
      <c r="I3783" s="19">
        <v>5</v>
      </c>
      <c r="J3783" s="19">
        <v>3</v>
      </c>
      <c r="K3783" s="20">
        <f>ROUND(1+(SUMPRODUCT(INDEX(CachTinhDiem!$B$8:$E$11,MATCH($B3783,CachTinhDiem!$A$8:$A$11,0),0),$G3783:$J3783)-1)*9/4,1)</f>
        <v>7.3</v>
      </c>
      <c r="L3783" s="20">
        <f>ROUND(1+(INDEX(CachTinhDiem!$B$15:$E$20,MATCH($C3783,CachTinhDiem!$A$15:$A$20,0),MATCH($B3783,CachTinhDiem!$B$14:$E$14,0))-1)*9/4,1)</f>
        <v>10</v>
      </c>
      <c r="M3783" s="19">
        <f t="shared" si="59"/>
        <v>0</v>
      </c>
      <c r="N3783" s="23">
        <f>MAX(0,1-M3783*CachTinhDiem!$B$25)</f>
        <v>1</v>
      </c>
      <c r="O3783" s="20">
        <f>ROUND((CachTinhDiem!$B$23*K3783+CachTinhDiem!$B$24*L3783)*N3783,1)</f>
        <v>8.1</v>
      </c>
      <c r="P3783" s="19" t="s">
        <v>3225</v>
      </c>
    </row>
    <row r="3784" spans="1:16" ht="15" customHeight="1" x14ac:dyDescent="0.35">
      <c r="A3784" s="18" t="s">
        <v>2565</v>
      </c>
      <c r="B3784" s="18" t="s">
        <v>3228</v>
      </c>
      <c r="C3784" s="18" t="s">
        <v>115</v>
      </c>
      <c r="D3784" s="19">
        <v>5</v>
      </c>
      <c r="E3784" s="19">
        <v>30</v>
      </c>
      <c r="F3784" s="19">
        <v>15</v>
      </c>
      <c r="G3784" s="19">
        <v>4</v>
      </c>
      <c r="H3784" s="19">
        <v>2</v>
      </c>
      <c r="I3784" s="19">
        <v>5</v>
      </c>
      <c r="J3784" s="19">
        <v>2</v>
      </c>
      <c r="K3784" s="20">
        <f>ROUND(1+(SUMPRODUCT(INDEX(CachTinhDiem!$B$8:$E$11,MATCH($B3784,CachTinhDiem!$A$8:$A$11,0),0),$G3784:$J3784)-1)*9/4,1)</f>
        <v>4.5999999999999996</v>
      </c>
      <c r="L3784" s="20">
        <f>ROUND(1+(INDEX(CachTinhDiem!$B$15:$E$20,MATCH($C3784,CachTinhDiem!$A$15:$A$20,0),MATCH($B3784,CachTinhDiem!$B$14:$E$14,0))-1)*9/4,1)</f>
        <v>5.5</v>
      </c>
      <c r="M3784" s="19">
        <f t="shared" si="59"/>
        <v>0</v>
      </c>
      <c r="N3784" s="23">
        <f>MAX(0,1-M3784*CachTinhDiem!$B$25)</f>
        <v>1</v>
      </c>
      <c r="O3784" s="20">
        <f>ROUND((CachTinhDiem!$B$23*K3784+CachTinhDiem!$B$24*L3784)*N3784,1)</f>
        <v>4.9000000000000004</v>
      </c>
      <c r="P3784" s="19" t="s">
        <v>3227</v>
      </c>
    </row>
    <row r="3785" spans="1:16" ht="15" customHeight="1" x14ac:dyDescent="0.35">
      <c r="A3785" s="18" t="s">
        <v>2269</v>
      </c>
      <c r="B3785" s="18" t="s">
        <v>3224</v>
      </c>
      <c r="C3785" s="18" t="s">
        <v>150</v>
      </c>
      <c r="D3785" s="19">
        <v>20</v>
      </c>
      <c r="E3785" s="19">
        <v>35</v>
      </c>
      <c r="F3785" s="19">
        <v>40</v>
      </c>
      <c r="G3785" s="19">
        <v>2</v>
      </c>
      <c r="H3785" s="19">
        <v>4</v>
      </c>
      <c r="I3785" s="19">
        <v>3</v>
      </c>
      <c r="J3785" s="19">
        <v>4</v>
      </c>
      <c r="K3785" s="20">
        <f>ROUND(1+(SUMPRODUCT(INDEX(CachTinhDiem!$B$8:$E$11,MATCH($B3785,CachTinhDiem!$A$8:$A$11,0),0),$G3785:$J3785)-1)*9/4,1)</f>
        <v>5.7</v>
      </c>
      <c r="L3785" s="20">
        <f>ROUND(1+(INDEX(CachTinhDiem!$B$15:$E$20,MATCH($C3785,CachTinhDiem!$A$15:$A$20,0),MATCH($B3785,CachTinhDiem!$B$14:$E$14,0))-1)*9/4,1)</f>
        <v>3.3</v>
      </c>
      <c r="M3785" s="19">
        <f t="shared" si="59"/>
        <v>5</v>
      </c>
      <c r="N3785" s="23">
        <f>MAX(0,1-M3785*CachTinhDiem!$B$25)</f>
        <v>0.5</v>
      </c>
      <c r="O3785" s="20">
        <f>ROUND((CachTinhDiem!$B$23*K3785+CachTinhDiem!$B$24*L3785)*N3785,1)</f>
        <v>2.5</v>
      </c>
      <c r="P3785" s="19" t="s">
        <v>3227</v>
      </c>
    </row>
    <row r="3786" spans="1:16" ht="15" customHeight="1" x14ac:dyDescent="0.35">
      <c r="A3786" s="18" t="s">
        <v>2247</v>
      </c>
      <c r="B3786" s="18" t="s">
        <v>3229</v>
      </c>
      <c r="C3786" s="18" t="s">
        <v>110</v>
      </c>
      <c r="D3786" s="19">
        <v>9</v>
      </c>
      <c r="E3786" s="19">
        <v>23</v>
      </c>
      <c r="F3786" s="19">
        <v>37</v>
      </c>
      <c r="G3786" s="19">
        <v>4</v>
      </c>
      <c r="H3786" s="19">
        <v>2</v>
      </c>
      <c r="I3786" s="19">
        <v>3</v>
      </c>
      <c r="J3786" s="19">
        <v>3</v>
      </c>
      <c r="K3786" s="20">
        <f>ROUND(1+(SUMPRODUCT(INDEX(CachTinhDiem!$B$8:$E$11,MATCH($B3786,CachTinhDiem!$A$8:$A$11,0),0),$G3786:$J3786)-1)*9/4,1)</f>
        <v>5.0999999999999996</v>
      </c>
      <c r="L3786" s="20">
        <f>ROUND(1+(INDEX(CachTinhDiem!$B$15:$E$20,MATCH($C3786,CachTinhDiem!$A$15:$A$20,0),MATCH($B3786,CachTinhDiem!$B$14:$E$14,0))-1)*9/4,1)</f>
        <v>7.8</v>
      </c>
      <c r="M3786" s="19">
        <f t="shared" si="59"/>
        <v>14</v>
      </c>
      <c r="N3786" s="23">
        <f>MAX(0,1-M3786*CachTinhDiem!$B$25)</f>
        <v>0</v>
      </c>
      <c r="O3786" s="20">
        <f>ROUND((CachTinhDiem!$B$23*K3786+CachTinhDiem!$B$24*L3786)*N3786,1)</f>
        <v>0</v>
      </c>
      <c r="P3786" s="19" t="s">
        <v>3227</v>
      </c>
    </row>
    <row r="3787" spans="1:16" ht="15" customHeight="1" x14ac:dyDescent="0.35">
      <c r="A3787" s="18" t="s">
        <v>2012</v>
      </c>
      <c r="B3787" s="18" t="s">
        <v>3224</v>
      </c>
      <c r="C3787" s="18" t="s">
        <v>115</v>
      </c>
      <c r="D3787" s="19">
        <v>9</v>
      </c>
      <c r="E3787" s="19">
        <v>32</v>
      </c>
      <c r="F3787" s="19">
        <v>12</v>
      </c>
      <c r="G3787" s="19">
        <v>3</v>
      </c>
      <c r="H3787" s="19">
        <v>2</v>
      </c>
      <c r="I3787" s="19">
        <v>4</v>
      </c>
      <c r="J3787" s="19">
        <v>4</v>
      </c>
      <c r="K3787" s="20">
        <f>ROUND(1+(SUMPRODUCT(INDEX(CachTinhDiem!$B$8:$E$11,MATCH($B3787,CachTinhDiem!$A$8:$A$11,0),0),$G3787:$J3787)-1)*9/4,1)</f>
        <v>6.4</v>
      </c>
      <c r="L3787" s="20">
        <f>ROUND(1+(INDEX(CachTinhDiem!$B$15:$E$20,MATCH($C3787,CachTinhDiem!$A$15:$A$20,0),MATCH($B3787,CachTinhDiem!$B$14:$E$14,0))-1)*9/4,1)</f>
        <v>7.8</v>
      </c>
      <c r="M3787" s="19">
        <f t="shared" si="59"/>
        <v>0</v>
      </c>
      <c r="N3787" s="23">
        <f>MAX(0,1-M3787*CachTinhDiem!$B$25)</f>
        <v>1</v>
      </c>
      <c r="O3787" s="20">
        <f>ROUND((CachTinhDiem!$B$23*K3787+CachTinhDiem!$B$24*L3787)*N3787,1)</f>
        <v>6.8</v>
      </c>
      <c r="P3787" s="19" t="s">
        <v>3227</v>
      </c>
    </row>
    <row r="3788" spans="1:16" ht="15" customHeight="1" x14ac:dyDescent="0.35">
      <c r="A3788" s="18" t="s">
        <v>1308</v>
      </c>
      <c r="B3788" s="18" t="s">
        <v>3229</v>
      </c>
      <c r="C3788" s="18" t="s">
        <v>150</v>
      </c>
      <c r="D3788" s="19">
        <v>5</v>
      </c>
      <c r="E3788" s="19">
        <v>19</v>
      </c>
      <c r="F3788" s="19">
        <v>9</v>
      </c>
      <c r="G3788" s="19">
        <v>4</v>
      </c>
      <c r="H3788" s="19">
        <v>1</v>
      </c>
      <c r="I3788" s="19">
        <v>2</v>
      </c>
      <c r="J3788" s="19">
        <v>2</v>
      </c>
      <c r="K3788" s="20">
        <f>ROUND(1+(SUMPRODUCT(INDEX(CachTinhDiem!$B$8:$E$11,MATCH($B3788,CachTinhDiem!$A$8:$A$11,0),0),$G3788:$J3788)-1)*9/4,1)</f>
        <v>3</v>
      </c>
      <c r="L3788" s="20">
        <f>ROUND(1+(INDEX(CachTinhDiem!$B$15:$E$20,MATCH($C3788,CachTinhDiem!$A$15:$A$20,0),MATCH($B3788,CachTinhDiem!$B$14:$E$14,0))-1)*9/4,1)</f>
        <v>7.8</v>
      </c>
      <c r="M3788" s="19">
        <f t="shared" si="59"/>
        <v>0</v>
      </c>
      <c r="N3788" s="23">
        <f>MAX(0,1-M3788*CachTinhDiem!$B$25)</f>
        <v>1</v>
      </c>
      <c r="O3788" s="20">
        <f>ROUND((CachTinhDiem!$B$23*K3788+CachTinhDiem!$B$24*L3788)*N3788,1)</f>
        <v>4.4000000000000004</v>
      </c>
      <c r="P3788" s="19" t="s">
        <v>3227</v>
      </c>
    </row>
    <row r="3789" spans="1:16" ht="15" customHeight="1" x14ac:dyDescent="0.35">
      <c r="A3789" s="18" t="s">
        <v>361</v>
      </c>
      <c r="B3789" s="18" t="s">
        <v>3228</v>
      </c>
      <c r="C3789" s="18" t="s">
        <v>90</v>
      </c>
      <c r="D3789" s="19">
        <v>9</v>
      </c>
      <c r="E3789" s="19">
        <v>23</v>
      </c>
      <c r="F3789" s="19">
        <v>27</v>
      </c>
      <c r="G3789" s="19">
        <v>3</v>
      </c>
      <c r="H3789" s="19">
        <v>3</v>
      </c>
      <c r="I3789" s="19">
        <v>3</v>
      </c>
      <c r="J3789" s="19">
        <v>3</v>
      </c>
      <c r="K3789" s="20">
        <f>ROUND(1+(SUMPRODUCT(INDEX(CachTinhDiem!$B$8:$E$11,MATCH($B3789,CachTinhDiem!$A$8:$A$11,0),0),$G3789:$J3789)-1)*9/4,1)</f>
        <v>5.5</v>
      </c>
      <c r="L3789" s="20">
        <f>ROUND(1+(INDEX(CachTinhDiem!$B$15:$E$20,MATCH($C3789,CachTinhDiem!$A$15:$A$20,0),MATCH($B3789,CachTinhDiem!$B$14:$E$14,0))-1)*9/4,1)</f>
        <v>3.3</v>
      </c>
      <c r="M3789" s="19">
        <f t="shared" si="59"/>
        <v>4</v>
      </c>
      <c r="N3789" s="23">
        <f>MAX(0,1-M3789*CachTinhDiem!$B$25)</f>
        <v>0.6</v>
      </c>
      <c r="O3789" s="20">
        <f>ROUND((CachTinhDiem!$B$23*K3789+CachTinhDiem!$B$24*L3789)*N3789,1)</f>
        <v>2.9</v>
      </c>
      <c r="P3789" s="19" t="s">
        <v>3225</v>
      </c>
    </row>
    <row r="3790" spans="1:16" ht="15" customHeight="1" x14ac:dyDescent="0.35">
      <c r="A3790" s="18" t="s">
        <v>996</v>
      </c>
      <c r="B3790" s="18" t="s">
        <v>3229</v>
      </c>
      <c r="C3790" s="18" t="s">
        <v>110</v>
      </c>
      <c r="D3790" s="19">
        <v>15</v>
      </c>
      <c r="E3790" s="19">
        <v>30</v>
      </c>
      <c r="F3790" s="19">
        <v>19</v>
      </c>
      <c r="G3790" s="19">
        <v>2</v>
      </c>
      <c r="H3790" s="19">
        <v>4</v>
      </c>
      <c r="I3790" s="19">
        <v>2</v>
      </c>
      <c r="J3790" s="19">
        <v>3</v>
      </c>
      <c r="K3790" s="20">
        <f>ROUND(1+(SUMPRODUCT(INDEX(CachTinhDiem!$B$8:$E$11,MATCH($B3790,CachTinhDiem!$A$8:$A$11,0),0),$G3790:$J3790)-1)*9/4,1)</f>
        <v>5.3</v>
      </c>
      <c r="L3790" s="20">
        <f>ROUND(1+(INDEX(CachTinhDiem!$B$15:$E$20,MATCH($C3790,CachTinhDiem!$A$15:$A$20,0),MATCH($B3790,CachTinhDiem!$B$14:$E$14,0))-1)*9/4,1)</f>
        <v>7.8</v>
      </c>
      <c r="M3790" s="19">
        <f t="shared" si="59"/>
        <v>0</v>
      </c>
      <c r="N3790" s="23">
        <f>MAX(0,1-M3790*CachTinhDiem!$B$25)</f>
        <v>1</v>
      </c>
      <c r="O3790" s="20">
        <f>ROUND((CachTinhDiem!$B$23*K3790+CachTinhDiem!$B$24*L3790)*N3790,1)</f>
        <v>6.1</v>
      </c>
      <c r="P3790" s="19" t="s">
        <v>3225</v>
      </c>
    </row>
    <row r="3791" spans="1:16" ht="15" customHeight="1" x14ac:dyDescent="0.35">
      <c r="A3791" s="18" t="s">
        <v>1286</v>
      </c>
      <c r="B3791" s="18" t="s">
        <v>3224</v>
      </c>
      <c r="C3791" s="18" t="s">
        <v>150</v>
      </c>
      <c r="D3791" s="19">
        <v>5</v>
      </c>
      <c r="E3791" s="19">
        <v>18</v>
      </c>
      <c r="F3791" s="19">
        <v>23</v>
      </c>
      <c r="G3791" s="19">
        <v>4</v>
      </c>
      <c r="H3791" s="19">
        <v>1</v>
      </c>
      <c r="I3791" s="19">
        <v>3</v>
      </c>
      <c r="J3791" s="19">
        <v>3</v>
      </c>
      <c r="K3791" s="20">
        <f>ROUND(1+(SUMPRODUCT(INDEX(CachTinhDiem!$B$8:$E$11,MATCH($B3791,CachTinhDiem!$A$8:$A$11,0),0),$G3791:$J3791)-1)*9/4,1)</f>
        <v>5.0999999999999996</v>
      </c>
      <c r="L3791" s="20">
        <f>ROUND(1+(INDEX(CachTinhDiem!$B$15:$E$20,MATCH($C3791,CachTinhDiem!$A$15:$A$20,0),MATCH($B3791,CachTinhDiem!$B$14:$E$14,0))-1)*9/4,1)</f>
        <v>3.3</v>
      </c>
      <c r="M3791" s="19">
        <f t="shared" si="59"/>
        <v>5</v>
      </c>
      <c r="N3791" s="23">
        <f>MAX(0,1-M3791*CachTinhDiem!$B$25)</f>
        <v>0.5</v>
      </c>
      <c r="O3791" s="20">
        <f>ROUND((CachTinhDiem!$B$23*K3791+CachTinhDiem!$B$24*L3791)*N3791,1)</f>
        <v>2.2999999999999998</v>
      </c>
      <c r="P3791" s="19" t="s">
        <v>3227</v>
      </c>
    </row>
    <row r="3792" spans="1:16" ht="15" customHeight="1" x14ac:dyDescent="0.35">
      <c r="A3792" s="18" t="s">
        <v>2195</v>
      </c>
      <c r="B3792" s="18" t="s">
        <v>3229</v>
      </c>
      <c r="C3792" s="18" t="s">
        <v>115</v>
      </c>
      <c r="D3792" s="19">
        <v>16</v>
      </c>
      <c r="E3792" s="19">
        <v>33</v>
      </c>
      <c r="F3792" s="19">
        <v>19</v>
      </c>
      <c r="G3792" s="19">
        <v>2</v>
      </c>
      <c r="H3792" s="19">
        <v>3</v>
      </c>
      <c r="I3792" s="19">
        <v>4</v>
      </c>
      <c r="J3792" s="19">
        <v>3</v>
      </c>
      <c r="K3792" s="20">
        <f>ROUND(1+(SUMPRODUCT(INDEX(CachTinhDiem!$B$8:$E$11,MATCH($B3792,CachTinhDiem!$A$8:$A$11,0),0),$G3792:$J3792)-1)*9/4,1)</f>
        <v>6</v>
      </c>
      <c r="L3792" s="20">
        <f>ROUND(1+(INDEX(CachTinhDiem!$B$15:$E$20,MATCH($C3792,CachTinhDiem!$A$15:$A$20,0),MATCH($B3792,CachTinhDiem!$B$14:$E$14,0))-1)*9/4,1)</f>
        <v>10</v>
      </c>
      <c r="M3792" s="19">
        <f t="shared" si="59"/>
        <v>0</v>
      </c>
      <c r="N3792" s="23">
        <f>MAX(0,1-M3792*CachTinhDiem!$B$25)</f>
        <v>1</v>
      </c>
      <c r="O3792" s="20">
        <f>ROUND((CachTinhDiem!$B$23*K3792+CachTinhDiem!$B$24*L3792)*N3792,1)</f>
        <v>7.2</v>
      </c>
      <c r="P3792" s="19" t="s">
        <v>3227</v>
      </c>
    </row>
    <row r="3793" spans="1:16" ht="15" customHeight="1" x14ac:dyDescent="0.35">
      <c r="A3793" s="18" t="s">
        <v>920</v>
      </c>
      <c r="B3793" s="18" t="s">
        <v>3228</v>
      </c>
      <c r="C3793" s="18" t="s">
        <v>110</v>
      </c>
      <c r="D3793" s="19">
        <v>16</v>
      </c>
      <c r="E3793" s="19">
        <v>31</v>
      </c>
      <c r="F3793" s="19">
        <v>24</v>
      </c>
      <c r="G3793" s="19">
        <v>2</v>
      </c>
      <c r="H3793" s="19">
        <v>4</v>
      </c>
      <c r="I3793" s="19">
        <v>4</v>
      </c>
      <c r="J3793" s="19">
        <v>2</v>
      </c>
      <c r="K3793" s="20">
        <f>ROUND(1+(SUMPRODUCT(INDEX(CachTinhDiem!$B$8:$E$11,MATCH($B3793,CachTinhDiem!$A$8:$A$11,0),0),$G3793:$J3793)-1)*9/4,1)</f>
        <v>5.0999999999999996</v>
      </c>
      <c r="L3793" s="20">
        <f>ROUND(1+(INDEX(CachTinhDiem!$B$15:$E$20,MATCH($C3793,CachTinhDiem!$A$15:$A$20,0),MATCH($B3793,CachTinhDiem!$B$14:$E$14,0))-1)*9/4,1)</f>
        <v>7.8</v>
      </c>
      <c r="M3793" s="19">
        <f t="shared" si="59"/>
        <v>0</v>
      </c>
      <c r="N3793" s="23">
        <f>MAX(0,1-M3793*CachTinhDiem!$B$25)</f>
        <v>1</v>
      </c>
      <c r="O3793" s="20">
        <f>ROUND((CachTinhDiem!$B$23*K3793+CachTinhDiem!$B$24*L3793)*N3793,1)</f>
        <v>5.9</v>
      </c>
      <c r="P3793" s="19" t="s">
        <v>3227</v>
      </c>
    </row>
    <row r="3794" spans="1:16" ht="15" customHeight="1" x14ac:dyDescent="0.35">
      <c r="A3794" s="18" t="s">
        <v>2096</v>
      </c>
      <c r="B3794" s="18" t="s">
        <v>3226</v>
      </c>
      <c r="C3794" s="18" t="s">
        <v>115</v>
      </c>
      <c r="D3794" s="19">
        <v>25</v>
      </c>
      <c r="E3794" s="19">
        <v>39</v>
      </c>
      <c r="F3794" s="19">
        <v>22</v>
      </c>
      <c r="G3794" s="19">
        <v>1</v>
      </c>
      <c r="H3794" s="19">
        <v>5</v>
      </c>
      <c r="I3794" s="19">
        <v>4</v>
      </c>
      <c r="J3794" s="19">
        <v>2</v>
      </c>
      <c r="K3794" s="20">
        <f>ROUND(1+(SUMPRODUCT(INDEX(CachTinhDiem!$B$8:$E$11,MATCH($B3794,CachTinhDiem!$A$8:$A$11,0),0),$G3794:$J3794)-1)*9/4,1)</f>
        <v>7.5</v>
      </c>
      <c r="L3794" s="20">
        <f>ROUND(1+(INDEX(CachTinhDiem!$B$15:$E$20,MATCH($C3794,CachTinhDiem!$A$15:$A$20,0),MATCH($B3794,CachTinhDiem!$B$14:$E$14,0))-1)*9/4,1)</f>
        <v>10</v>
      </c>
      <c r="M3794" s="19">
        <f t="shared" si="59"/>
        <v>3</v>
      </c>
      <c r="N3794" s="23">
        <f>MAX(0,1-M3794*CachTinhDiem!$B$25)</f>
        <v>0.7</v>
      </c>
      <c r="O3794" s="20">
        <f>ROUND((CachTinhDiem!$B$23*K3794+CachTinhDiem!$B$24*L3794)*N3794,1)</f>
        <v>5.8</v>
      </c>
      <c r="P3794" s="19" t="s">
        <v>3227</v>
      </c>
    </row>
    <row r="3795" spans="1:16" ht="15" customHeight="1" x14ac:dyDescent="0.35">
      <c r="A3795" s="18" t="s">
        <v>2771</v>
      </c>
      <c r="B3795" s="18" t="s">
        <v>3226</v>
      </c>
      <c r="C3795" s="18" t="s">
        <v>115</v>
      </c>
      <c r="D3795" s="19">
        <v>5</v>
      </c>
      <c r="E3795" s="19">
        <v>10</v>
      </c>
      <c r="F3795" s="19">
        <v>15</v>
      </c>
      <c r="G3795" s="19">
        <v>4</v>
      </c>
      <c r="H3795" s="19">
        <v>1</v>
      </c>
      <c r="I3795" s="19">
        <v>3</v>
      </c>
      <c r="J3795" s="19">
        <v>2</v>
      </c>
      <c r="K3795" s="20">
        <f>ROUND(1+(SUMPRODUCT(INDEX(CachTinhDiem!$B$8:$E$11,MATCH($B3795,CachTinhDiem!$A$8:$A$11,0),0),$G3795:$J3795)-1)*9/4,1)</f>
        <v>3.7</v>
      </c>
      <c r="L3795" s="20">
        <f>ROUND(1+(INDEX(CachTinhDiem!$B$15:$E$20,MATCH($C3795,CachTinhDiem!$A$15:$A$20,0),MATCH($B3795,CachTinhDiem!$B$14:$E$14,0))-1)*9/4,1)</f>
        <v>10</v>
      </c>
      <c r="M3795" s="19">
        <f t="shared" si="59"/>
        <v>5</v>
      </c>
      <c r="N3795" s="23">
        <f>MAX(0,1-M3795*CachTinhDiem!$B$25)</f>
        <v>0.5</v>
      </c>
      <c r="O3795" s="20">
        <f>ROUND((CachTinhDiem!$B$23*K3795+CachTinhDiem!$B$24*L3795)*N3795,1)</f>
        <v>2.8</v>
      </c>
      <c r="P3795" s="19" t="s">
        <v>3225</v>
      </c>
    </row>
    <row r="3796" spans="1:16" ht="15" customHeight="1" x14ac:dyDescent="0.35">
      <c r="A3796" s="18" t="s">
        <v>219</v>
      </c>
      <c r="B3796" s="18" t="s">
        <v>3229</v>
      </c>
      <c r="C3796" s="18" t="s">
        <v>115</v>
      </c>
      <c r="D3796" s="19">
        <v>24</v>
      </c>
      <c r="E3796" s="19">
        <v>40</v>
      </c>
      <c r="F3796" s="19">
        <v>6</v>
      </c>
      <c r="G3796" s="19">
        <v>2</v>
      </c>
      <c r="H3796" s="19">
        <v>5</v>
      </c>
      <c r="I3796" s="19">
        <v>2</v>
      </c>
      <c r="J3796" s="19">
        <v>4</v>
      </c>
      <c r="K3796" s="20">
        <f>ROUND(1+(SUMPRODUCT(INDEX(CachTinhDiem!$B$8:$E$11,MATCH($B3796,CachTinhDiem!$A$8:$A$11,0),0),$G3796:$J3796)-1)*9/4,1)</f>
        <v>6.6</v>
      </c>
      <c r="L3796" s="20">
        <f>ROUND(1+(INDEX(CachTinhDiem!$B$15:$E$20,MATCH($C3796,CachTinhDiem!$A$15:$A$20,0),MATCH($B3796,CachTinhDiem!$B$14:$E$14,0))-1)*9/4,1)</f>
        <v>10</v>
      </c>
      <c r="M3796" s="19">
        <f t="shared" si="59"/>
        <v>18</v>
      </c>
      <c r="N3796" s="23">
        <f>MAX(0,1-M3796*CachTinhDiem!$B$25)</f>
        <v>0</v>
      </c>
      <c r="O3796" s="20">
        <f>ROUND((CachTinhDiem!$B$23*K3796+CachTinhDiem!$B$24*L3796)*N3796,1)</f>
        <v>0</v>
      </c>
      <c r="P3796" s="19" t="s">
        <v>3227</v>
      </c>
    </row>
    <row r="3797" spans="1:16" ht="15" customHeight="1" x14ac:dyDescent="0.35">
      <c r="A3797" s="18" t="s">
        <v>571</v>
      </c>
      <c r="B3797" s="18" t="s">
        <v>3228</v>
      </c>
      <c r="C3797" s="18" t="s">
        <v>115</v>
      </c>
      <c r="D3797" s="19">
        <v>17</v>
      </c>
      <c r="E3797" s="19">
        <v>34</v>
      </c>
      <c r="F3797" s="19">
        <v>29</v>
      </c>
      <c r="G3797" s="19">
        <v>2</v>
      </c>
      <c r="H3797" s="19">
        <v>4</v>
      </c>
      <c r="I3797" s="19">
        <v>3</v>
      </c>
      <c r="J3797" s="19">
        <v>3</v>
      </c>
      <c r="K3797" s="20">
        <f>ROUND(1+(SUMPRODUCT(INDEX(CachTinhDiem!$B$8:$E$11,MATCH($B3797,CachTinhDiem!$A$8:$A$11,0),0),$G3797:$J3797)-1)*9/4,1)</f>
        <v>6</v>
      </c>
      <c r="L3797" s="20">
        <f>ROUND(1+(INDEX(CachTinhDiem!$B$15:$E$20,MATCH($C3797,CachTinhDiem!$A$15:$A$20,0),MATCH($B3797,CachTinhDiem!$B$14:$E$14,0))-1)*9/4,1)</f>
        <v>5.5</v>
      </c>
      <c r="M3797" s="19">
        <f t="shared" si="59"/>
        <v>0</v>
      </c>
      <c r="N3797" s="23">
        <f>MAX(0,1-M3797*CachTinhDiem!$B$25)</f>
        <v>1</v>
      </c>
      <c r="O3797" s="20">
        <f>ROUND((CachTinhDiem!$B$23*K3797+CachTinhDiem!$B$24*L3797)*N3797,1)</f>
        <v>5.9</v>
      </c>
      <c r="P3797" s="19" t="s">
        <v>3227</v>
      </c>
    </row>
    <row r="3798" spans="1:16" ht="15" customHeight="1" x14ac:dyDescent="0.35">
      <c r="A3798" s="18" t="s">
        <v>2919</v>
      </c>
      <c r="B3798" s="18" t="s">
        <v>3224</v>
      </c>
      <c r="C3798" s="18" t="s">
        <v>138</v>
      </c>
      <c r="D3798" s="19">
        <v>18</v>
      </c>
      <c r="E3798" s="19">
        <v>38</v>
      </c>
      <c r="F3798" s="19">
        <v>27</v>
      </c>
      <c r="G3798" s="19">
        <v>2</v>
      </c>
      <c r="H3798" s="19">
        <v>5</v>
      </c>
      <c r="I3798" s="19">
        <v>5</v>
      </c>
      <c r="J3798" s="19">
        <v>1</v>
      </c>
      <c r="K3798" s="20">
        <f>ROUND(1+(SUMPRODUCT(INDEX(CachTinhDiem!$B$8:$E$11,MATCH($B3798,CachTinhDiem!$A$8:$A$11,0),0),$G3798:$J3798)-1)*9/4,1)</f>
        <v>7.8</v>
      </c>
      <c r="L3798" s="20">
        <f>ROUND(1+(INDEX(CachTinhDiem!$B$15:$E$20,MATCH($C3798,CachTinhDiem!$A$15:$A$20,0),MATCH($B3798,CachTinhDiem!$B$14:$E$14,0))-1)*9/4,1)</f>
        <v>10</v>
      </c>
      <c r="M3798" s="19">
        <f t="shared" si="59"/>
        <v>0</v>
      </c>
      <c r="N3798" s="23">
        <f>MAX(0,1-M3798*CachTinhDiem!$B$25)</f>
        <v>1</v>
      </c>
      <c r="O3798" s="20">
        <f>ROUND((CachTinhDiem!$B$23*K3798+CachTinhDiem!$B$24*L3798)*N3798,1)</f>
        <v>8.5</v>
      </c>
      <c r="P3798" s="19" t="s">
        <v>3227</v>
      </c>
    </row>
    <row r="3799" spans="1:16" ht="15" customHeight="1" x14ac:dyDescent="0.35">
      <c r="A3799" s="18" t="s">
        <v>2193</v>
      </c>
      <c r="B3799" s="18" t="s">
        <v>3226</v>
      </c>
      <c r="C3799" s="18" t="s">
        <v>138</v>
      </c>
      <c r="D3799" s="19">
        <v>23</v>
      </c>
      <c r="E3799" s="19">
        <v>40</v>
      </c>
      <c r="F3799" s="19">
        <v>19</v>
      </c>
      <c r="G3799" s="19">
        <v>2</v>
      </c>
      <c r="H3799" s="19">
        <v>5</v>
      </c>
      <c r="I3799" s="19">
        <v>5</v>
      </c>
      <c r="J3799" s="19">
        <v>3</v>
      </c>
      <c r="K3799" s="20">
        <f>ROUND(1+(SUMPRODUCT(INDEX(CachTinhDiem!$B$8:$E$11,MATCH($B3799,CachTinhDiem!$A$8:$A$11,0),0),$G3799:$J3799)-1)*9/4,1)</f>
        <v>9.1</v>
      </c>
      <c r="L3799" s="20">
        <f>ROUND(1+(INDEX(CachTinhDiem!$B$15:$E$20,MATCH($C3799,CachTinhDiem!$A$15:$A$20,0),MATCH($B3799,CachTinhDiem!$B$14:$E$14,0))-1)*9/4,1)</f>
        <v>7.8</v>
      </c>
      <c r="M3799" s="19">
        <f t="shared" si="59"/>
        <v>4</v>
      </c>
      <c r="N3799" s="23">
        <f>MAX(0,1-M3799*CachTinhDiem!$B$25)</f>
        <v>0.6</v>
      </c>
      <c r="O3799" s="20">
        <f>ROUND((CachTinhDiem!$B$23*K3799+CachTinhDiem!$B$24*L3799)*N3799,1)</f>
        <v>5.2</v>
      </c>
      <c r="P3799" s="19" t="s">
        <v>3225</v>
      </c>
    </row>
    <row r="3800" spans="1:16" ht="15" customHeight="1" x14ac:dyDescent="0.35">
      <c r="A3800" s="18" t="s">
        <v>611</v>
      </c>
      <c r="B3800" s="18" t="s">
        <v>3229</v>
      </c>
      <c r="C3800" s="18" t="s">
        <v>110</v>
      </c>
      <c r="D3800" s="19">
        <v>5</v>
      </c>
      <c r="E3800" s="19">
        <v>13</v>
      </c>
      <c r="F3800" s="19">
        <v>33</v>
      </c>
      <c r="G3800" s="19">
        <v>5</v>
      </c>
      <c r="H3800" s="19">
        <v>2</v>
      </c>
      <c r="I3800" s="19">
        <v>2</v>
      </c>
      <c r="J3800" s="19">
        <v>4</v>
      </c>
      <c r="K3800" s="20">
        <f>ROUND(1+(SUMPRODUCT(INDEX(CachTinhDiem!$B$8:$E$11,MATCH($B3800,CachTinhDiem!$A$8:$A$11,0),0),$G3800:$J3800)-1)*9/4,1)</f>
        <v>5.3</v>
      </c>
      <c r="L3800" s="20">
        <f>ROUND(1+(INDEX(CachTinhDiem!$B$15:$E$20,MATCH($C3800,CachTinhDiem!$A$15:$A$20,0),MATCH($B3800,CachTinhDiem!$B$14:$E$14,0))-1)*9/4,1)</f>
        <v>7.8</v>
      </c>
      <c r="M3800" s="19">
        <f t="shared" si="59"/>
        <v>20</v>
      </c>
      <c r="N3800" s="23">
        <f>MAX(0,1-M3800*CachTinhDiem!$B$25)</f>
        <v>0</v>
      </c>
      <c r="O3800" s="20">
        <f>ROUND((CachTinhDiem!$B$23*K3800+CachTinhDiem!$B$24*L3800)*N3800,1)</f>
        <v>0</v>
      </c>
      <c r="P3800" s="19" t="s">
        <v>3227</v>
      </c>
    </row>
    <row r="3801" spans="1:16" ht="15" customHeight="1" x14ac:dyDescent="0.35">
      <c r="A3801" s="18" t="s">
        <v>2301</v>
      </c>
      <c r="B3801" s="18" t="s">
        <v>3226</v>
      </c>
      <c r="C3801" s="18" t="s">
        <v>138</v>
      </c>
      <c r="D3801" s="19">
        <v>22</v>
      </c>
      <c r="E3801" s="19">
        <v>38</v>
      </c>
      <c r="F3801" s="19">
        <v>28</v>
      </c>
      <c r="G3801" s="19">
        <v>2</v>
      </c>
      <c r="H3801" s="19">
        <v>5</v>
      </c>
      <c r="I3801" s="19">
        <v>5</v>
      </c>
      <c r="J3801" s="19">
        <v>4</v>
      </c>
      <c r="K3801" s="20">
        <f>ROUND(1+(SUMPRODUCT(INDEX(CachTinhDiem!$B$8:$E$11,MATCH($B3801,CachTinhDiem!$A$8:$A$11,0),0),$G3801:$J3801)-1)*9/4,1)</f>
        <v>9.6</v>
      </c>
      <c r="L3801" s="20">
        <f>ROUND(1+(INDEX(CachTinhDiem!$B$15:$E$20,MATCH($C3801,CachTinhDiem!$A$15:$A$20,0),MATCH($B3801,CachTinhDiem!$B$14:$E$14,0))-1)*9/4,1)</f>
        <v>7.8</v>
      </c>
      <c r="M3801" s="19">
        <f t="shared" si="59"/>
        <v>0</v>
      </c>
      <c r="N3801" s="23">
        <f>MAX(0,1-M3801*CachTinhDiem!$B$25)</f>
        <v>1</v>
      </c>
      <c r="O3801" s="20">
        <f>ROUND((CachTinhDiem!$B$23*K3801+CachTinhDiem!$B$24*L3801)*N3801,1)</f>
        <v>9.1</v>
      </c>
      <c r="P3801" s="19" t="s">
        <v>3227</v>
      </c>
    </row>
    <row r="3802" spans="1:16" ht="15" customHeight="1" x14ac:dyDescent="0.35">
      <c r="A3802" s="18" t="s">
        <v>1187</v>
      </c>
      <c r="B3802" s="18" t="s">
        <v>3229</v>
      </c>
      <c r="C3802" s="18" t="s">
        <v>115</v>
      </c>
      <c r="D3802" s="19">
        <v>5</v>
      </c>
      <c r="E3802" s="19">
        <v>12</v>
      </c>
      <c r="F3802" s="19">
        <v>33</v>
      </c>
      <c r="G3802" s="19">
        <v>4</v>
      </c>
      <c r="H3802" s="19">
        <v>2</v>
      </c>
      <c r="I3802" s="19">
        <v>1</v>
      </c>
      <c r="J3802" s="19">
        <v>2</v>
      </c>
      <c r="K3802" s="20">
        <f>ROUND(1+(SUMPRODUCT(INDEX(CachTinhDiem!$B$8:$E$11,MATCH($B3802,CachTinhDiem!$A$8:$A$11,0),0),$G3802:$J3802)-1)*9/4,1)</f>
        <v>3</v>
      </c>
      <c r="L3802" s="20">
        <f>ROUND(1+(INDEX(CachTinhDiem!$B$15:$E$20,MATCH($C3802,CachTinhDiem!$A$15:$A$20,0),MATCH($B3802,CachTinhDiem!$B$14:$E$14,0))-1)*9/4,1)</f>
        <v>10</v>
      </c>
      <c r="M3802" s="19">
        <f t="shared" si="59"/>
        <v>21</v>
      </c>
      <c r="N3802" s="23">
        <f>MAX(0,1-M3802*CachTinhDiem!$B$25)</f>
        <v>0</v>
      </c>
      <c r="O3802" s="20">
        <f>ROUND((CachTinhDiem!$B$23*K3802+CachTinhDiem!$B$24*L3802)*N3802,1)</f>
        <v>0</v>
      </c>
      <c r="P3802" s="19" t="s">
        <v>3227</v>
      </c>
    </row>
    <row r="3803" spans="1:16" ht="15" customHeight="1" x14ac:dyDescent="0.35">
      <c r="A3803" s="18" t="s">
        <v>714</v>
      </c>
      <c r="B3803" s="18" t="s">
        <v>3224</v>
      </c>
      <c r="C3803" s="18" t="s">
        <v>110</v>
      </c>
      <c r="D3803" s="19">
        <v>16</v>
      </c>
      <c r="E3803" s="19">
        <v>31</v>
      </c>
      <c r="F3803" s="19">
        <v>29</v>
      </c>
      <c r="G3803" s="19">
        <v>2</v>
      </c>
      <c r="H3803" s="19">
        <v>4</v>
      </c>
      <c r="I3803" s="19">
        <v>3</v>
      </c>
      <c r="J3803" s="19">
        <v>3</v>
      </c>
      <c r="K3803" s="20">
        <f>ROUND(1+(SUMPRODUCT(INDEX(CachTinhDiem!$B$8:$E$11,MATCH($B3803,CachTinhDiem!$A$8:$A$11,0),0),$G3803:$J3803)-1)*9/4,1)</f>
        <v>5.5</v>
      </c>
      <c r="L3803" s="20">
        <f>ROUND(1+(INDEX(CachTinhDiem!$B$15:$E$20,MATCH($C3803,CachTinhDiem!$A$15:$A$20,0),MATCH($B3803,CachTinhDiem!$B$14:$E$14,0))-1)*9/4,1)</f>
        <v>5.5</v>
      </c>
      <c r="M3803" s="19">
        <f t="shared" si="59"/>
        <v>0</v>
      </c>
      <c r="N3803" s="23">
        <f>MAX(0,1-M3803*CachTinhDiem!$B$25)</f>
        <v>1</v>
      </c>
      <c r="O3803" s="20">
        <f>ROUND((CachTinhDiem!$B$23*K3803+CachTinhDiem!$B$24*L3803)*N3803,1)</f>
        <v>5.5</v>
      </c>
      <c r="P3803" s="19" t="s">
        <v>3227</v>
      </c>
    </row>
    <row r="3804" spans="1:16" ht="15" customHeight="1" x14ac:dyDescent="0.35">
      <c r="A3804" s="18" t="s">
        <v>2744</v>
      </c>
      <c r="B3804" s="18" t="s">
        <v>3226</v>
      </c>
      <c r="C3804" s="18" t="s">
        <v>138</v>
      </c>
      <c r="D3804" s="19">
        <v>12</v>
      </c>
      <c r="E3804" s="19">
        <v>37</v>
      </c>
      <c r="F3804" s="19">
        <v>13</v>
      </c>
      <c r="G3804" s="19">
        <v>2</v>
      </c>
      <c r="H3804" s="19">
        <v>5</v>
      </c>
      <c r="I3804" s="19">
        <v>5</v>
      </c>
      <c r="J3804" s="19">
        <v>2</v>
      </c>
      <c r="K3804" s="20">
        <f>ROUND(1+(SUMPRODUCT(INDEX(CachTinhDiem!$B$8:$E$11,MATCH($B3804,CachTinhDiem!$A$8:$A$11,0),0),$G3804:$J3804)-1)*9/4,1)</f>
        <v>8.6999999999999993</v>
      </c>
      <c r="L3804" s="20">
        <f>ROUND(1+(INDEX(CachTinhDiem!$B$15:$E$20,MATCH($C3804,CachTinhDiem!$A$15:$A$20,0),MATCH($B3804,CachTinhDiem!$B$14:$E$14,0))-1)*9/4,1)</f>
        <v>7.8</v>
      </c>
      <c r="M3804" s="19">
        <f t="shared" si="59"/>
        <v>0</v>
      </c>
      <c r="N3804" s="23">
        <f>MAX(0,1-M3804*CachTinhDiem!$B$25)</f>
        <v>1</v>
      </c>
      <c r="O3804" s="20">
        <f>ROUND((CachTinhDiem!$B$23*K3804+CachTinhDiem!$B$24*L3804)*N3804,1)</f>
        <v>8.4</v>
      </c>
      <c r="P3804" s="19" t="s">
        <v>3227</v>
      </c>
    </row>
    <row r="3805" spans="1:16" ht="15" customHeight="1" x14ac:dyDescent="0.35">
      <c r="A3805" s="18" t="s">
        <v>1854</v>
      </c>
      <c r="B3805" s="18" t="s">
        <v>3224</v>
      </c>
      <c r="C3805" s="18" t="s">
        <v>103</v>
      </c>
      <c r="D3805" s="19">
        <v>12</v>
      </c>
      <c r="E3805" s="19">
        <v>33</v>
      </c>
      <c r="F3805" s="19">
        <v>5</v>
      </c>
      <c r="G3805" s="19">
        <v>3</v>
      </c>
      <c r="H3805" s="19">
        <v>3</v>
      </c>
      <c r="I3805" s="19">
        <v>3</v>
      </c>
      <c r="J3805" s="19">
        <v>4</v>
      </c>
      <c r="K3805" s="20">
        <f>ROUND(1+(SUMPRODUCT(INDEX(CachTinhDiem!$B$8:$E$11,MATCH($B3805,CachTinhDiem!$A$8:$A$11,0),0),$G3805:$J3805)-1)*9/4,1)</f>
        <v>5.7</v>
      </c>
      <c r="L3805" s="20">
        <f>ROUND(1+(INDEX(CachTinhDiem!$B$15:$E$20,MATCH($C3805,CachTinhDiem!$A$15:$A$20,0),MATCH($B3805,CachTinhDiem!$B$14:$E$14,0))-1)*9/4,1)</f>
        <v>3.3</v>
      </c>
      <c r="M3805" s="19">
        <f t="shared" si="59"/>
        <v>7</v>
      </c>
      <c r="N3805" s="23">
        <f>MAX(0,1-M3805*CachTinhDiem!$B$25)</f>
        <v>0.29999999999999993</v>
      </c>
      <c r="O3805" s="20">
        <f>ROUND((CachTinhDiem!$B$23*K3805+CachTinhDiem!$B$24*L3805)*N3805,1)</f>
        <v>1.5</v>
      </c>
      <c r="P3805" s="19" t="s">
        <v>3225</v>
      </c>
    </row>
    <row r="3806" spans="1:16" ht="15" customHeight="1" x14ac:dyDescent="0.35">
      <c r="A3806" s="18" t="s">
        <v>1547</v>
      </c>
      <c r="B3806" s="18" t="s">
        <v>3228</v>
      </c>
      <c r="C3806" s="18" t="s">
        <v>115</v>
      </c>
      <c r="D3806" s="19">
        <v>11</v>
      </c>
      <c r="E3806" s="19">
        <v>33</v>
      </c>
      <c r="F3806" s="19">
        <v>34</v>
      </c>
      <c r="G3806" s="19">
        <v>2</v>
      </c>
      <c r="H3806" s="19">
        <v>3</v>
      </c>
      <c r="I3806" s="19">
        <v>4</v>
      </c>
      <c r="J3806" s="19">
        <v>2</v>
      </c>
      <c r="K3806" s="20">
        <f>ROUND(1+(SUMPRODUCT(INDEX(CachTinhDiem!$B$8:$E$11,MATCH($B3806,CachTinhDiem!$A$8:$A$11,0),0),$G3806:$J3806)-1)*9/4,1)</f>
        <v>4.5999999999999996</v>
      </c>
      <c r="L3806" s="20">
        <f>ROUND(1+(INDEX(CachTinhDiem!$B$15:$E$20,MATCH($C3806,CachTinhDiem!$A$15:$A$20,0),MATCH($B3806,CachTinhDiem!$B$14:$E$14,0))-1)*9/4,1)</f>
        <v>5.5</v>
      </c>
      <c r="M3806" s="19">
        <f t="shared" si="59"/>
        <v>1</v>
      </c>
      <c r="N3806" s="23">
        <f>MAX(0,1-M3806*CachTinhDiem!$B$25)</f>
        <v>0.9</v>
      </c>
      <c r="O3806" s="20">
        <f>ROUND((CachTinhDiem!$B$23*K3806+CachTinhDiem!$B$24*L3806)*N3806,1)</f>
        <v>4.4000000000000004</v>
      </c>
      <c r="P3806" s="19" t="s">
        <v>3227</v>
      </c>
    </row>
    <row r="3807" spans="1:16" ht="15" customHeight="1" x14ac:dyDescent="0.35">
      <c r="A3807" s="18" t="s">
        <v>529</v>
      </c>
      <c r="B3807" s="18" t="s">
        <v>3226</v>
      </c>
      <c r="C3807" s="18" t="s">
        <v>115</v>
      </c>
      <c r="D3807" s="19">
        <v>21</v>
      </c>
      <c r="E3807" s="19">
        <v>38</v>
      </c>
      <c r="F3807" s="19">
        <v>34</v>
      </c>
      <c r="G3807" s="19">
        <v>2</v>
      </c>
      <c r="H3807" s="19">
        <v>5</v>
      </c>
      <c r="I3807" s="19">
        <v>3</v>
      </c>
      <c r="J3807" s="19">
        <v>2</v>
      </c>
      <c r="K3807" s="20">
        <f>ROUND(1+(SUMPRODUCT(INDEX(CachTinhDiem!$B$8:$E$11,MATCH($B3807,CachTinhDiem!$A$8:$A$11,0),0),$G3807:$J3807)-1)*9/4,1)</f>
        <v>6.4</v>
      </c>
      <c r="L3807" s="20">
        <f>ROUND(1+(INDEX(CachTinhDiem!$B$15:$E$20,MATCH($C3807,CachTinhDiem!$A$15:$A$20,0),MATCH($B3807,CachTinhDiem!$B$14:$E$14,0))-1)*9/4,1)</f>
        <v>10</v>
      </c>
      <c r="M3807" s="19">
        <f t="shared" si="59"/>
        <v>0</v>
      </c>
      <c r="N3807" s="23">
        <f>MAX(0,1-M3807*CachTinhDiem!$B$25)</f>
        <v>1</v>
      </c>
      <c r="O3807" s="20">
        <f>ROUND((CachTinhDiem!$B$23*K3807+CachTinhDiem!$B$24*L3807)*N3807,1)</f>
        <v>7.5</v>
      </c>
      <c r="P3807" s="19" t="s">
        <v>3227</v>
      </c>
    </row>
    <row r="3808" spans="1:16" ht="15" customHeight="1" x14ac:dyDescent="0.35">
      <c r="A3808" s="18" t="s">
        <v>2448</v>
      </c>
      <c r="B3808" s="18" t="s">
        <v>3229</v>
      </c>
      <c r="C3808" s="18" t="s">
        <v>150</v>
      </c>
      <c r="D3808" s="19">
        <v>25</v>
      </c>
      <c r="E3808" s="19">
        <v>40</v>
      </c>
      <c r="F3808" s="19">
        <v>35</v>
      </c>
      <c r="G3808" s="19">
        <v>1</v>
      </c>
      <c r="H3808" s="19">
        <v>5</v>
      </c>
      <c r="I3808" s="19">
        <v>2</v>
      </c>
      <c r="J3808" s="19">
        <v>2</v>
      </c>
      <c r="K3808" s="20">
        <f>ROUND(1+(SUMPRODUCT(INDEX(CachTinhDiem!$B$8:$E$11,MATCH($B3808,CachTinhDiem!$A$8:$A$11,0),0),$G3808:$J3808)-1)*9/4,1)</f>
        <v>5.0999999999999996</v>
      </c>
      <c r="L3808" s="20">
        <f>ROUND(1+(INDEX(CachTinhDiem!$B$15:$E$20,MATCH($C3808,CachTinhDiem!$A$15:$A$20,0),MATCH($B3808,CachTinhDiem!$B$14:$E$14,0))-1)*9/4,1)</f>
        <v>7.8</v>
      </c>
      <c r="M3808" s="19">
        <f t="shared" si="59"/>
        <v>0</v>
      </c>
      <c r="N3808" s="23">
        <f>MAX(0,1-M3808*CachTinhDiem!$B$25)</f>
        <v>1</v>
      </c>
      <c r="O3808" s="20">
        <f>ROUND((CachTinhDiem!$B$23*K3808+CachTinhDiem!$B$24*L3808)*N3808,1)</f>
        <v>5.9</v>
      </c>
      <c r="P3808" s="19" t="s">
        <v>3227</v>
      </c>
    </row>
    <row r="3809" spans="1:16" ht="15" customHeight="1" x14ac:dyDescent="0.35">
      <c r="A3809" s="18" t="s">
        <v>420</v>
      </c>
      <c r="B3809" s="18" t="s">
        <v>3229</v>
      </c>
      <c r="C3809" s="18" t="s">
        <v>115</v>
      </c>
      <c r="D3809" s="19">
        <v>19</v>
      </c>
      <c r="E3809" s="19">
        <v>33</v>
      </c>
      <c r="F3809" s="19">
        <v>39</v>
      </c>
      <c r="G3809" s="19">
        <v>2</v>
      </c>
      <c r="H3809" s="19">
        <v>4</v>
      </c>
      <c r="I3809" s="19">
        <v>3</v>
      </c>
      <c r="J3809" s="19">
        <v>4</v>
      </c>
      <c r="K3809" s="20">
        <f>ROUND(1+(SUMPRODUCT(INDEX(CachTinhDiem!$B$8:$E$11,MATCH($B3809,CachTinhDiem!$A$8:$A$11,0),0),$G3809:$J3809)-1)*9/4,1)</f>
        <v>6.6</v>
      </c>
      <c r="L3809" s="20">
        <f>ROUND(1+(INDEX(CachTinhDiem!$B$15:$E$20,MATCH($C3809,CachTinhDiem!$A$15:$A$20,0),MATCH($B3809,CachTinhDiem!$B$14:$E$14,0))-1)*9/4,1)</f>
        <v>10</v>
      </c>
      <c r="M3809" s="19">
        <f t="shared" si="59"/>
        <v>6</v>
      </c>
      <c r="N3809" s="23">
        <f>MAX(0,1-M3809*CachTinhDiem!$B$25)</f>
        <v>0.39999999999999991</v>
      </c>
      <c r="O3809" s="20">
        <f>ROUND((CachTinhDiem!$B$23*K3809+CachTinhDiem!$B$24*L3809)*N3809,1)</f>
        <v>3</v>
      </c>
      <c r="P3809" s="19" t="s">
        <v>3227</v>
      </c>
    </row>
    <row r="3810" spans="1:16" ht="15" customHeight="1" x14ac:dyDescent="0.35">
      <c r="A3810" s="18" t="s">
        <v>627</v>
      </c>
      <c r="B3810" s="18" t="s">
        <v>3226</v>
      </c>
      <c r="C3810" s="18" t="s">
        <v>103</v>
      </c>
      <c r="D3810" s="19">
        <v>13</v>
      </c>
      <c r="E3810" s="19">
        <v>29</v>
      </c>
      <c r="F3810" s="19">
        <v>33</v>
      </c>
      <c r="G3810" s="19">
        <v>2</v>
      </c>
      <c r="H3810" s="19">
        <v>5</v>
      </c>
      <c r="I3810" s="19">
        <v>2</v>
      </c>
      <c r="J3810" s="19">
        <v>4</v>
      </c>
      <c r="K3810" s="20">
        <f>ROUND(1+(SUMPRODUCT(INDEX(CachTinhDiem!$B$8:$E$11,MATCH($B3810,CachTinhDiem!$A$8:$A$11,0),0),$G3810:$J3810)-1)*9/4,1)</f>
        <v>6.2</v>
      </c>
      <c r="L3810" s="20">
        <f>ROUND(1+(INDEX(CachTinhDiem!$B$15:$E$20,MATCH($C3810,CachTinhDiem!$A$15:$A$20,0),MATCH($B3810,CachTinhDiem!$B$14:$E$14,0))-1)*9/4,1)</f>
        <v>3.3</v>
      </c>
      <c r="M3810" s="19">
        <f t="shared" si="59"/>
        <v>4</v>
      </c>
      <c r="N3810" s="23">
        <f>MAX(0,1-M3810*CachTinhDiem!$B$25)</f>
        <v>0.6</v>
      </c>
      <c r="O3810" s="20">
        <f>ROUND((CachTinhDiem!$B$23*K3810+CachTinhDiem!$B$24*L3810)*N3810,1)</f>
        <v>3.2</v>
      </c>
      <c r="P3810" s="19" t="s">
        <v>3227</v>
      </c>
    </row>
    <row r="3811" spans="1:16" ht="15" customHeight="1" x14ac:dyDescent="0.35">
      <c r="A3811" s="18" t="s">
        <v>948</v>
      </c>
      <c r="B3811" s="18" t="s">
        <v>3224</v>
      </c>
      <c r="C3811" s="18" t="s">
        <v>138</v>
      </c>
      <c r="D3811" s="19">
        <v>6</v>
      </c>
      <c r="E3811" s="19">
        <v>19</v>
      </c>
      <c r="F3811" s="19">
        <v>16</v>
      </c>
      <c r="G3811" s="19">
        <v>4</v>
      </c>
      <c r="H3811" s="19">
        <v>2</v>
      </c>
      <c r="I3811" s="19">
        <v>3</v>
      </c>
      <c r="J3811" s="19">
        <v>2</v>
      </c>
      <c r="K3811" s="20">
        <f>ROUND(1+(SUMPRODUCT(INDEX(CachTinhDiem!$B$8:$E$11,MATCH($B3811,CachTinhDiem!$A$8:$A$11,0),0),$G3811:$J3811)-1)*9/4,1)</f>
        <v>5.3</v>
      </c>
      <c r="L3811" s="20">
        <f>ROUND(1+(INDEX(CachTinhDiem!$B$15:$E$20,MATCH($C3811,CachTinhDiem!$A$15:$A$20,0),MATCH($B3811,CachTinhDiem!$B$14:$E$14,0))-1)*9/4,1)</f>
        <v>10</v>
      </c>
      <c r="M3811" s="19">
        <f t="shared" si="59"/>
        <v>0</v>
      </c>
      <c r="N3811" s="23">
        <f>MAX(0,1-M3811*CachTinhDiem!$B$25)</f>
        <v>1</v>
      </c>
      <c r="O3811" s="20">
        <f>ROUND((CachTinhDiem!$B$23*K3811+CachTinhDiem!$B$24*L3811)*N3811,1)</f>
        <v>6.7</v>
      </c>
      <c r="P3811" s="19" t="s">
        <v>3227</v>
      </c>
    </row>
    <row r="3812" spans="1:16" ht="15" customHeight="1" x14ac:dyDescent="0.35">
      <c r="A3812" s="18" t="s">
        <v>585</v>
      </c>
      <c r="B3812" s="18" t="s">
        <v>3226</v>
      </c>
      <c r="C3812" s="18" t="s">
        <v>103</v>
      </c>
      <c r="D3812" s="19">
        <v>11</v>
      </c>
      <c r="E3812" s="19">
        <v>29</v>
      </c>
      <c r="F3812" s="19">
        <v>37</v>
      </c>
      <c r="G3812" s="19">
        <v>2</v>
      </c>
      <c r="H3812" s="19">
        <v>3</v>
      </c>
      <c r="I3812" s="19">
        <v>2</v>
      </c>
      <c r="J3812" s="19">
        <v>5</v>
      </c>
      <c r="K3812" s="20">
        <f>ROUND(1+(SUMPRODUCT(INDEX(CachTinhDiem!$B$8:$E$11,MATCH($B3812,CachTinhDiem!$A$8:$A$11,0),0),$G3812:$J3812)-1)*9/4,1)</f>
        <v>5.3</v>
      </c>
      <c r="L3812" s="20">
        <f>ROUND(1+(INDEX(CachTinhDiem!$B$15:$E$20,MATCH($C3812,CachTinhDiem!$A$15:$A$20,0),MATCH($B3812,CachTinhDiem!$B$14:$E$14,0))-1)*9/4,1)</f>
        <v>3.3</v>
      </c>
      <c r="M3812" s="19">
        <f t="shared" si="59"/>
        <v>8</v>
      </c>
      <c r="N3812" s="23">
        <f>MAX(0,1-M3812*CachTinhDiem!$B$25)</f>
        <v>0.19999999999999996</v>
      </c>
      <c r="O3812" s="20">
        <f>ROUND((CachTinhDiem!$B$23*K3812+CachTinhDiem!$B$24*L3812)*N3812,1)</f>
        <v>0.9</v>
      </c>
      <c r="P3812" s="19" t="s">
        <v>3225</v>
      </c>
    </row>
    <row r="3813" spans="1:16" ht="15" customHeight="1" x14ac:dyDescent="0.35">
      <c r="A3813" s="18" t="s">
        <v>1397</v>
      </c>
      <c r="B3813" s="18" t="s">
        <v>3226</v>
      </c>
      <c r="C3813" s="18" t="s">
        <v>115</v>
      </c>
      <c r="D3813" s="19">
        <v>11</v>
      </c>
      <c r="E3813" s="19">
        <v>26</v>
      </c>
      <c r="F3813" s="19">
        <v>13</v>
      </c>
      <c r="G3813" s="19">
        <v>3</v>
      </c>
      <c r="H3813" s="19">
        <v>2</v>
      </c>
      <c r="I3813" s="19">
        <v>2</v>
      </c>
      <c r="J3813" s="19">
        <v>2</v>
      </c>
      <c r="K3813" s="20">
        <f>ROUND(1+(SUMPRODUCT(INDEX(CachTinhDiem!$B$8:$E$11,MATCH($B3813,CachTinhDiem!$A$8:$A$11,0),0),$G3813:$J3813)-1)*9/4,1)</f>
        <v>3.3</v>
      </c>
      <c r="L3813" s="20">
        <f>ROUND(1+(INDEX(CachTinhDiem!$B$15:$E$20,MATCH($C3813,CachTinhDiem!$A$15:$A$20,0),MATCH($B3813,CachTinhDiem!$B$14:$E$14,0))-1)*9/4,1)</f>
        <v>10</v>
      </c>
      <c r="M3813" s="19">
        <f t="shared" si="59"/>
        <v>0</v>
      </c>
      <c r="N3813" s="23">
        <f>MAX(0,1-M3813*CachTinhDiem!$B$25)</f>
        <v>1</v>
      </c>
      <c r="O3813" s="20">
        <f>ROUND((CachTinhDiem!$B$23*K3813+CachTinhDiem!$B$24*L3813)*N3813,1)</f>
        <v>5.3</v>
      </c>
      <c r="P3813" s="19" t="s">
        <v>3227</v>
      </c>
    </row>
    <row r="3814" spans="1:16" ht="15" customHeight="1" x14ac:dyDescent="0.35">
      <c r="A3814" s="18" t="s">
        <v>936</v>
      </c>
      <c r="B3814" s="18" t="s">
        <v>3229</v>
      </c>
      <c r="C3814" s="18" t="s">
        <v>90</v>
      </c>
      <c r="D3814" s="19">
        <v>7</v>
      </c>
      <c r="E3814" s="19">
        <v>22</v>
      </c>
      <c r="F3814" s="19">
        <v>9</v>
      </c>
      <c r="G3814" s="19">
        <v>4</v>
      </c>
      <c r="H3814" s="19">
        <v>3</v>
      </c>
      <c r="I3814" s="19">
        <v>3</v>
      </c>
      <c r="J3814" s="19">
        <v>1</v>
      </c>
      <c r="K3814" s="20">
        <f>ROUND(1+(SUMPRODUCT(INDEX(CachTinhDiem!$B$8:$E$11,MATCH($B3814,CachTinhDiem!$A$8:$A$11,0),0),$G3814:$J3814)-1)*9/4,1)</f>
        <v>4.4000000000000004</v>
      </c>
      <c r="L3814" s="20">
        <f>ROUND(1+(INDEX(CachTinhDiem!$B$15:$E$20,MATCH($C3814,CachTinhDiem!$A$15:$A$20,0),MATCH($B3814,CachTinhDiem!$B$14:$E$14,0))-1)*9/4,1)</f>
        <v>7.8</v>
      </c>
      <c r="M3814" s="19">
        <f t="shared" si="59"/>
        <v>0</v>
      </c>
      <c r="N3814" s="23">
        <f>MAX(0,1-M3814*CachTinhDiem!$B$25)</f>
        <v>1</v>
      </c>
      <c r="O3814" s="20">
        <f>ROUND((CachTinhDiem!$B$23*K3814+CachTinhDiem!$B$24*L3814)*N3814,1)</f>
        <v>5.4</v>
      </c>
      <c r="P3814" s="19" t="s">
        <v>3227</v>
      </c>
    </row>
    <row r="3815" spans="1:16" ht="15" customHeight="1" x14ac:dyDescent="0.35">
      <c r="A3815" s="18" t="s">
        <v>2535</v>
      </c>
      <c r="B3815" s="18" t="s">
        <v>3229</v>
      </c>
      <c r="C3815" s="18" t="s">
        <v>103</v>
      </c>
      <c r="D3815" s="19">
        <v>7</v>
      </c>
      <c r="E3815" s="19">
        <v>34</v>
      </c>
      <c r="F3815" s="19">
        <v>27</v>
      </c>
      <c r="G3815" s="19">
        <v>4</v>
      </c>
      <c r="H3815" s="19">
        <v>1</v>
      </c>
      <c r="I3815" s="19">
        <v>4</v>
      </c>
      <c r="J3815" s="19">
        <v>5</v>
      </c>
      <c r="K3815" s="20">
        <f>ROUND(1+(SUMPRODUCT(INDEX(CachTinhDiem!$B$8:$E$11,MATCH($B3815,CachTinhDiem!$A$8:$A$11,0),0),$G3815:$J3815)-1)*9/4,1)</f>
        <v>6.4</v>
      </c>
      <c r="L3815" s="20">
        <f>ROUND(1+(INDEX(CachTinhDiem!$B$15:$E$20,MATCH($C3815,CachTinhDiem!$A$15:$A$20,0),MATCH($B3815,CachTinhDiem!$B$14:$E$14,0))-1)*9/4,1)</f>
        <v>7.8</v>
      </c>
      <c r="M3815" s="19">
        <f t="shared" si="59"/>
        <v>0</v>
      </c>
      <c r="N3815" s="23">
        <f>MAX(0,1-M3815*CachTinhDiem!$B$25)</f>
        <v>1</v>
      </c>
      <c r="O3815" s="20">
        <f>ROUND((CachTinhDiem!$B$23*K3815+CachTinhDiem!$B$24*L3815)*N3815,1)</f>
        <v>6.8</v>
      </c>
      <c r="P3815" s="19" t="s">
        <v>3225</v>
      </c>
    </row>
    <row r="3816" spans="1:16" ht="15" customHeight="1" x14ac:dyDescent="0.35">
      <c r="A3816" s="18" t="s">
        <v>1864</v>
      </c>
      <c r="B3816" s="18" t="s">
        <v>3229</v>
      </c>
      <c r="C3816" s="18" t="s">
        <v>103</v>
      </c>
      <c r="D3816" s="19">
        <v>12</v>
      </c>
      <c r="E3816" s="19">
        <v>33</v>
      </c>
      <c r="F3816" s="19">
        <v>36</v>
      </c>
      <c r="G3816" s="19">
        <v>3</v>
      </c>
      <c r="H3816" s="19">
        <v>3</v>
      </c>
      <c r="I3816" s="19">
        <v>4</v>
      </c>
      <c r="J3816" s="19">
        <v>4</v>
      </c>
      <c r="K3816" s="20">
        <f>ROUND(1+(SUMPRODUCT(INDEX(CachTinhDiem!$B$8:$E$11,MATCH($B3816,CachTinhDiem!$A$8:$A$11,0),0),$G3816:$J3816)-1)*9/4,1)</f>
        <v>6.9</v>
      </c>
      <c r="L3816" s="20">
        <f>ROUND(1+(INDEX(CachTinhDiem!$B$15:$E$20,MATCH($C3816,CachTinhDiem!$A$15:$A$20,0),MATCH($B3816,CachTinhDiem!$B$14:$E$14,0))-1)*9/4,1)</f>
        <v>7.8</v>
      </c>
      <c r="M3816" s="19">
        <f t="shared" si="59"/>
        <v>3</v>
      </c>
      <c r="N3816" s="23">
        <f>MAX(0,1-M3816*CachTinhDiem!$B$25)</f>
        <v>0.7</v>
      </c>
      <c r="O3816" s="20">
        <f>ROUND((CachTinhDiem!$B$23*K3816+CachTinhDiem!$B$24*L3816)*N3816,1)</f>
        <v>5</v>
      </c>
      <c r="P3816" s="19" t="s">
        <v>3227</v>
      </c>
    </row>
    <row r="3817" spans="1:16" ht="15" customHeight="1" x14ac:dyDescent="0.35">
      <c r="A3817" s="18" t="s">
        <v>1246</v>
      </c>
      <c r="B3817" s="18" t="s">
        <v>3226</v>
      </c>
      <c r="C3817" s="18" t="s">
        <v>103</v>
      </c>
      <c r="D3817" s="19">
        <v>5</v>
      </c>
      <c r="E3817" s="19">
        <v>10</v>
      </c>
      <c r="F3817" s="19">
        <v>19</v>
      </c>
      <c r="G3817" s="19">
        <v>5</v>
      </c>
      <c r="H3817" s="19">
        <v>1</v>
      </c>
      <c r="I3817" s="19">
        <v>1</v>
      </c>
      <c r="J3817" s="19">
        <v>5</v>
      </c>
      <c r="K3817" s="20">
        <f>ROUND(1+(SUMPRODUCT(INDEX(CachTinhDiem!$B$8:$E$11,MATCH($B3817,CachTinhDiem!$A$8:$A$11,0),0),$G3817:$J3817)-1)*9/4,1)</f>
        <v>2.8</v>
      </c>
      <c r="L3817" s="20">
        <f>ROUND(1+(INDEX(CachTinhDiem!$B$15:$E$20,MATCH($C3817,CachTinhDiem!$A$15:$A$20,0),MATCH($B3817,CachTinhDiem!$B$14:$E$14,0))-1)*9/4,1)</f>
        <v>3.3</v>
      </c>
      <c r="M3817" s="19">
        <f t="shared" si="59"/>
        <v>9</v>
      </c>
      <c r="N3817" s="23">
        <f>MAX(0,1-M3817*CachTinhDiem!$B$25)</f>
        <v>9.9999999999999978E-2</v>
      </c>
      <c r="O3817" s="20">
        <f>ROUND((CachTinhDiem!$B$23*K3817+CachTinhDiem!$B$24*L3817)*N3817,1)</f>
        <v>0.3</v>
      </c>
      <c r="P3817" s="19" t="s">
        <v>3227</v>
      </c>
    </row>
    <row r="3818" spans="1:16" ht="15" customHeight="1" x14ac:dyDescent="0.35">
      <c r="A3818" s="18" t="s">
        <v>2901</v>
      </c>
      <c r="B3818" s="18" t="s">
        <v>3226</v>
      </c>
      <c r="C3818" s="18" t="s">
        <v>150</v>
      </c>
      <c r="D3818" s="19">
        <v>13</v>
      </c>
      <c r="E3818" s="19">
        <v>31</v>
      </c>
      <c r="F3818" s="19">
        <v>16</v>
      </c>
      <c r="G3818" s="19">
        <v>3</v>
      </c>
      <c r="H3818" s="19">
        <v>1</v>
      </c>
      <c r="I3818" s="19">
        <v>3</v>
      </c>
      <c r="J3818" s="19">
        <v>4</v>
      </c>
      <c r="K3818" s="20">
        <f>ROUND(1+(SUMPRODUCT(INDEX(CachTinhDiem!$B$8:$E$11,MATCH($B3818,CachTinhDiem!$A$8:$A$11,0),0),$G3818:$J3818)-1)*9/4,1)</f>
        <v>4.5999999999999996</v>
      </c>
      <c r="L3818" s="20">
        <f>ROUND(1+(INDEX(CachTinhDiem!$B$15:$E$20,MATCH($C3818,CachTinhDiem!$A$15:$A$20,0),MATCH($B3818,CachTinhDiem!$B$14:$E$14,0))-1)*9/4,1)</f>
        <v>10</v>
      </c>
      <c r="M3818" s="19">
        <f t="shared" si="59"/>
        <v>0</v>
      </c>
      <c r="N3818" s="23">
        <f>MAX(0,1-M3818*CachTinhDiem!$B$25)</f>
        <v>1</v>
      </c>
      <c r="O3818" s="20">
        <f>ROUND((CachTinhDiem!$B$23*K3818+CachTinhDiem!$B$24*L3818)*N3818,1)</f>
        <v>6.2</v>
      </c>
      <c r="P3818" s="19" t="s">
        <v>3227</v>
      </c>
    </row>
    <row r="3819" spans="1:16" ht="15" customHeight="1" x14ac:dyDescent="0.35">
      <c r="A3819" s="18" t="s">
        <v>2074</v>
      </c>
      <c r="B3819" s="18" t="s">
        <v>3228</v>
      </c>
      <c r="C3819" s="18" t="s">
        <v>110</v>
      </c>
      <c r="D3819" s="19">
        <v>19</v>
      </c>
      <c r="E3819" s="19">
        <v>37</v>
      </c>
      <c r="F3819" s="19">
        <v>27</v>
      </c>
      <c r="G3819" s="19">
        <v>2</v>
      </c>
      <c r="H3819" s="19">
        <v>5</v>
      </c>
      <c r="I3819" s="19">
        <v>3</v>
      </c>
      <c r="J3819" s="19">
        <v>3</v>
      </c>
      <c r="K3819" s="20">
        <f>ROUND(1+(SUMPRODUCT(INDEX(CachTinhDiem!$B$8:$E$11,MATCH($B3819,CachTinhDiem!$A$8:$A$11,0),0),$G3819:$J3819)-1)*9/4,1)</f>
        <v>6.4</v>
      </c>
      <c r="L3819" s="20">
        <f>ROUND(1+(INDEX(CachTinhDiem!$B$15:$E$20,MATCH($C3819,CachTinhDiem!$A$15:$A$20,0),MATCH($B3819,CachTinhDiem!$B$14:$E$14,0))-1)*9/4,1)</f>
        <v>7.8</v>
      </c>
      <c r="M3819" s="19">
        <f t="shared" si="59"/>
        <v>0</v>
      </c>
      <c r="N3819" s="23">
        <f>MAX(0,1-M3819*CachTinhDiem!$B$25)</f>
        <v>1</v>
      </c>
      <c r="O3819" s="20">
        <f>ROUND((CachTinhDiem!$B$23*K3819+CachTinhDiem!$B$24*L3819)*N3819,1)</f>
        <v>6.8</v>
      </c>
      <c r="P3819" s="19" t="s">
        <v>3227</v>
      </c>
    </row>
    <row r="3820" spans="1:16" ht="15" customHeight="1" x14ac:dyDescent="0.35">
      <c r="A3820" s="18" t="s">
        <v>2953</v>
      </c>
      <c r="B3820" s="18" t="s">
        <v>3226</v>
      </c>
      <c r="C3820" s="18" t="s">
        <v>103</v>
      </c>
      <c r="D3820" s="19">
        <v>14</v>
      </c>
      <c r="E3820" s="19">
        <v>34</v>
      </c>
      <c r="F3820" s="19">
        <v>13</v>
      </c>
      <c r="G3820" s="19">
        <v>3</v>
      </c>
      <c r="H3820" s="19">
        <v>1</v>
      </c>
      <c r="I3820" s="19">
        <v>4</v>
      </c>
      <c r="J3820" s="19">
        <v>4</v>
      </c>
      <c r="K3820" s="20">
        <f>ROUND(1+(SUMPRODUCT(INDEX(CachTinhDiem!$B$8:$E$11,MATCH($B3820,CachTinhDiem!$A$8:$A$11,0),0),$G3820:$J3820)-1)*9/4,1)</f>
        <v>5.7</v>
      </c>
      <c r="L3820" s="20">
        <f>ROUND(1+(INDEX(CachTinhDiem!$B$15:$E$20,MATCH($C3820,CachTinhDiem!$A$15:$A$20,0),MATCH($B3820,CachTinhDiem!$B$14:$E$14,0))-1)*9/4,1)</f>
        <v>3.3</v>
      </c>
      <c r="M3820" s="19">
        <f t="shared" si="59"/>
        <v>1</v>
      </c>
      <c r="N3820" s="23">
        <f>MAX(0,1-M3820*CachTinhDiem!$B$25)</f>
        <v>0.9</v>
      </c>
      <c r="O3820" s="20">
        <f>ROUND((CachTinhDiem!$B$23*K3820+CachTinhDiem!$B$24*L3820)*N3820,1)</f>
        <v>4.5</v>
      </c>
      <c r="P3820" s="19" t="s">
        <v>3225</v>
      </c>
    </row>
    <row r="3821" spans="1:16" ht="15" customHeight="1" x14ac:dyDescent="0.35">
      <c r="A3821" s="18" t="s">
        <v>684</v>
      </c>
      <c r="B3821" s="18" t="s">
        <v>3229</v>
      </c>
      <c r="C3821" s="18" t="s">
        <v>103</v>
      </c>
      <c r="D3821" s="19">
        <v>23</v>
      </c>
      <c r="E3821" s="19">
        <v>40</v>
      </c>
      <c r="F3821" s="19">
        <v>6</v>
      </c>
      <c r="G3821" s="19">
        <v>2</v>
      </c>
      <c r="H3821" s="19">
        <v>5</v>
      </c>
      <c r="I3821" s="19">
        <v>2</v>
      </c>
      <c r="J3821" s="19">
        <v>4</v>
      </c>
      <c r="K3821" s="20">
        <f>ROUND(1+(SUMPRODUCT(INDEX(CachTinhDiem!$B$8:$E$11,MATCH($B3821,CachTinhDiem!$A$8:$A$11,0),0),$G3821:$J3821)-1)*9/4,1)</f>
        <v>6.6</v>
      </c>
      <c r="L3821" s="20">
        <f>ROUND(1+(INDEX(CachTinhDiem!$B$15:$E$20,MATCH($C3821,CachTinhDiem!$A$15:$A$20,0),MATCH($B3821,CachTinhDiem!$B$14:$E$14,0))-1)*9/4,1)</f>
        <v>7.8</v>
      </c>
      <c r="M3821" s="19">
        <f t="shared" si="59"/>
        <v>17</v>
      </c>
      <c r="N3821" s="23">
        <f>MAX(0,1-M3821*CachTinhDiem!$B$25)</f>
        <v>0</v>
      </c>
      <c r="O3821" s="20">
        <f>ROUND((CachTinhDiem!$B$23*K3821+CachTinhDiem!$B$24*L3821)*N3821,1)</f>
        <v>0</v>
      </c>
      <c r="P3821" s="19" t="s">
        <v>3227</v>
      </c>
    </row>
    <row r="3822" spans="1:16" ht="15" customHeight="1" x14ac:dyDescent="0.35">
      <c r="A3822" s="18" t="s">
        <v>1218</v>
      </c>
      <c r="B3822" s="18" t="s">
        <v>3229</v>
      </c>
      <c r="C3822" s="18" t="s">
        <v>115</v>
      </c>
      <c r="D3822" s="19">
        <v>8</v>
      </c>
      <c r="E3822" s="19">
        <v>22</v>
      </c>
      <c r="F3822" s="19">
        <v>18</v>
      </c>
      <c r="G3822" s="19">
        <v>4</v>
      </c>
      <c r="H3822" s="19">
        <v>3</v>
      </c>
      <c r="I3822" s="19">
        <v>3</v>
      </c>
      <c r="J3822" s="19">
        <v>1</v>
      </c>
      <c r="K3822" s="20">
        <f>ROUND(1+(SUMPRODUCT(INDEX(CachTinhDiem!$B$8:$E$11,MATCH($B3822,CachTinhDiem!$A$8:$A$11,0),0),$G3822:$J3822)-1)*9/4,1)</f>
        <v>4.4000000000000004</v>
      </c>
      <c r="L3822" s="20">
        <f>ROUND(1+(INDEX(CachTinhDiem!$B$15:$E$20,MATCH($C3822,CachTinhDiem!$A$15:$A$20,0),MATCH($B3822,CachTinhDiem!$B$14:$E$14,0))-1)*9/4,1)</f>
        <v>10</v>
      </c>
      <c r="M3822" s="19">
        <f t="shared" si="59"/>
        <v>0</v>
      </c>
      <c r="N3822" s="23">
        <f>MAX(0,1-M3822*CachTinhDiem!$B$25)</f>
        <v>1</v>
      </c>
      <c r="O3822" s="20">
        <f>ROUND((CachTinhDiem!$B$23*K3822+CachTinhDiem!$B$24*L3822)*N3822,1)</f>
        <v>6.1</v>
      </c>
      <c r="P3822" s="19" t="s">
        <v>3227</v>
      </c>
    </row>
    <row r="3823" spans="1:16" ht="15" customHeight="1" x14ac:dyDescent="0.35">
      <c r="A3823" s="18" t="s">
        <v>735</v>
      </c>
      <c r="B3823" s="18" t="s">
        <v>3224</v>
      </c>
      <c r="C3823" s="18" t="s">
        <v>103</v>
      </c>
      <c r="D3823" s="19">
        <v>18</v>
      </c>
      <c r="E3823" s="19">
        <v>33</v>
      </c>
      <c r="F3823" s="19">
        <v>19</v>
      </c>
      <c r="G3823" s="19">
        <v>2</v>
      </c>
      <c r="H3823" s="19">
        <v>4</v>
      </c>
      <c r="I3823" s="19">
        <v>3</v>
      </c>
      <c r="J3823" s="19">
        <v>5</v>
      </c>
      <c r="K3823" s="20">
        <f>ROUND(1+(SUMPRODUCT(INDEX(CachTinhDiem!$B$8:$E$11,MATCH($B3823,CachTinhDiem!$A$8:$A$11,0),0),$G3823:$J3823)-1)*9/4,1)</f>
        <v>6</v>
      </c>
      <c r="L3823" s="20">
        <f>ROUND(1+(INDEX(CachTinhDiem!$B$15:$E$20,MATCH($C3823,CachTinhDiem!$A$15:$A$20,0),MATCH($B3823,CachTinhDiem!$B$14:$E$14,0))-1)*9/4,1)</f>
        <v>3.3</v>
      </c>
      <c r="M3823" s="19">
        <f t="shared" si="59"/>
        <v>0</v>
      </c>
      <c r="N3823" s="23">
        <f>MAX(0,1-M3823*CachTinhDiem!$B$25)</f>
        <v>1</v>
      </c>
      <c r="O3823" s="20">
        <f>ROUND((CachTinhDiem!$B$23*K3823+CachTinhDiem!$B$24*L3823)*N3823,1)</f>
        <v>5.2</v>
      </c>
      <c r="P3823" s="19" t="s">
        <v>3227</v>
      </c>
    </row>
    <row r="3824" spans="1:16" ht="15" customHeight="1" x14ac:dyDescent="0.35">
      <c r="A3824" s="18" t="s">
        <v>1628</v>
      </c>
      <c r="B3824" s="18" t="s">
        <v>3228</v>
      </c>
      <c r="C3824" s="18" t="s">
        <v>150</v>
      </c>
      <c r="D3824" s="19">
        <v>5</v>
      </c>
      <c r="E3824" s="19">
        <v>18</v>
      </c>
      <c r="F3824" s="19">
        <v>38</v>
      </c>
      <c r="G3824" s="19">
        <v>4</v>
      </c>
      <c r="H3824" s="19">
        <v>1</v>
      </c>
      <c r="I3824" s="19">
        <v>3</v>
      </c>
      <c r="J3824" s="19">
        <v>3</v>
      </c>
      <c r="K3824" s="20">
        <f>ROUND(1+(SUMPRODUCT(INDEX(CachTinhDiem!$B$8:$E$11,MATCH($B3824,CachTinhDiem!$A$8:$A$11,0),0),$G3824:$J3824)-1)*9/4,1)</f>
        <v>4.5999999999999996</v>
      </c>
      <c r="L3824" s="20">
        <f>ROUND(1+(INDEX(CachTinhDiem!$B$15:$E$20,MATCH($C3824,CachTinhDiem!$A$15:$A$20,0),MATCH($B3824,CachTinhDiem!$B$14:$E$14,0))-1)*9/4,1)</f>
        <v>5.5</v>
      </c>
      <c r="M3824" s="19">
        <f t="shared" si="59"/>
        <v>20</v>
      </c>
      <c r="N3824" s="23">
        <f>MAX(0,1-M3824*CachTinhDiem!$B$25)</f>
        <v>0</v>
      </c>
      <c r="O3824" s="20">
        <f>ROUND((CachTinhDiem!$B$23*K3824+CachTinhDiem!$B$24*L3824)*N3824,1)</f>
        <v>0</v>
      </c>
      <c r="P3824" s="19" t="s">
        <v>3227</v>
      </c>
    </row>
    <row r="3825" spans="1:16" ht="15" customHeight="1" x14ac:dyDescent="0.35">
      <c r="A3825" s="18" t="s">
        <v>1808</v>
      </c>
      <c r="B3825" s="18" t="s">
        <v>3228</v>
      </c>
      <c r="C3825" s="18" t="s">
        <v>150</v>
      </c>
      <c r="D3825" s="19">
        <v>5</v>
      </c>
      <c r="E3825" s="19">
        <v>18</v>
      </c>
      <c r="F3825" s="19">
        <v>8</v>
      </c>
      <c r="G3825" s="19">
        <v>4</v>
      </c>
      <c r="H3825" s="19">
        <v>1</v>
      </c>
      <c r="I3825" s="19">
        <v>4</v>
      </c>
      <c r="J3825" s="19">
        <v>3</v>
      </c>
      <c r="K3825" s="20">
        <f>ROUND(1+(SUMPRODUCT(INDEX(CachTinhDiem!$B$8:$E$11,MATCH($B3825,CachTinhDiem!$A$8:$A$11,0),0),$G3825:$J3825)-1)*9/4,1)</f>
        <v>5.0999999999999996</v>
      </c>
      <c r="L3825" s="20">
        <f>ROUND(1+(INDEX(CachTinhDiem!$B$15:$E$20,MATCH($C3825,CachTinhDiem!$A$15:$A$20,0),MATCH($B3825,CachTinhDiem!$B$14:$E$14,0))-1)*9/4,1)</f>
        <v>5.5</v>
      </c>
      <c r="M3825" s="19">
        <f t="shared" si="59"/>
        <v>0</v>
      </c>
      <c r="N3825" s="23">
        <f>MAX(0,1-M3825*CachTinhDiem!$B$25)</f>
        <v>1</v>
      </c>
      <c r="O3825" s="20">
        <f>ROUND((CachTinhDiem!$B$23*K3825+CachTinhDiem!$B$24*L3825)*N3825,1)</f>
        <v>5.2</v>
      </c>
      <c r="P3825" s="19" t="s">
        <v>3227</v>
      </c>
    </row>
    <row r="3826" spans="1:16" ht="15" customHeight="1" x14ac:dyDescent="0.35">
      <c r="A3826" s="18" t="s">
        <v>3087</v>
      </c>
      <c r="B3826" s="18" t="s">
        <v>3224</v>
      </c>
      <c r="C3826" s="18" t="s">
        <v>110</v>
      </c>
      <c r="D3826" s="19">
        <v>20</v>
      </c>
      <c r="E3826" s="19">
        <v>39</v>
      </c>
      <c r="F3826" s="19">
        <v>15</v>
      </c>
      <c r="G3826" s="19">
        <v>2</v>
      </c>
      <c r="H3826" s="19">
        <v>2</v>
      </c>
      <c r="I3826" s="19">
        <v>3</v>
      </c>
      <c r="J3826" s="19">
        <v>5</v>
      </c>
      <c r="K3826" s="20">
        <f>ROUND(1+(SUMPRODUCT(INDEX(CachTinhDiem!$B$8:$E$11,MATCH($B3826,CachTinhDiem!$A$8:$A$11,0),0),$G3826:$J3826)-1)*9/4,1)</f>
        <v>5.0999999999999996</v>
      </c>
      <c r="L3826" s="20">
        <f>ROUND(1+(INDEX(CachTinhDiem!$B$15:$E$20,MATCH($C3826,CachTinhDiem!$A$15:$A$20,0),MATCH($B3826,CachTinhDiem!$B$14:$E$14,0))-1)*9/4,1)</f>
        <v>5.5</v>
      </c>
      <c r="M3826" s="19">
        <f t="shared" si="59"/>
        <v>5</v>
      </c>
      <c r="N3826" s="23">
        <f>MAX(0,1-M3826*CachTinhDiem!$B$25)</f>
        <v>0.5</v>
      </c>
      <c r="O3826" s="20">
        <f>ROUND((CachTinhDiem!$B$23*K3826+CachTinhDiem!$B$24*L3826)*N3826,1)</f>
        <v>2.6</v>
      </c>
      <c r="P3826" s="19" t="s">
        <v>3225</v>
      </c>
    </row>
    <row r="3827" spans="1:16" ht="15" customHeight="1" x14ac:dyDescent="0.35">
      <c r="A3827" s="18" t="s">
        <v>2121</v>
      </c>
      <c r="B3827" s="18" t="s">
        <v>3226</v>
      </c>
      <c r="C3827" s="18" t="s">
        <v>150</v>
      </c>
      <c r="D3827" s="19">
        <v>9</v>
      </c>
      <c r="E3827" s="19">
        <v>24</v>
      </c>
      <c r="F3827" s="19">
        <v>23</v>
      </c>
      <c r="G3827" s="19">
        <v>3</v>
      </c>
      <c r="H3827" s="19">
        <v>1</v>
      </c>
      <c r="I3827" s="19">
        <v>4</v>
      </c>
      <c r="J3827" s="19">
        <v>2</v>
      </c>
      <c r="K3827" s="20">
        <f>ROUND(1+(SUMPRODUCT(INDEX(CachTinhDiem!$B$8:$E$11,MATCH($B3827,CachTinhDiem!$A$8:$A$11,0),0),$G3827:$J3827)-1)*9/4,1)</f>
        <v>4.8</v>
      </c>
      <c r="L3827" s="20">
        <f>ROUND(1+(INDEX(CachTinhDiem!$B$15:$E$20,MATCH($C3827,CachTinhDiem!$A$15:$A$20,0),MATCH($B3827,CachTinhDiem!$B$14:$E$14,0))-1)*9/4,1)</f>
        <v>10</v>
      </c>
      <c r="M3827" s="19">
        <f t="shared" si="59"/>
        <v>0</v>
      </c>
      <c r="N3827" s="23">
        <f>MAX(0,1-M3827*CachTinhDiem!$B$25)</f>
        <v>1</v>
      </c>
      <c r="O3827" s="20">
        <f>ROUND((CachTinhDiem!$B$23*K3827+CachTinhDiem!$B$24*L3827)*N3827,1)</f>
        <v>6.4</v>
      </c>
      <c r="P3827" s="19" t="s">
        <v>3227</v>
      </c>
    </row>
    <row r="3828" spans="1:16" ht="15" customHeight="1" x14ac:dyDescent="0.35">
      <c r="A3828" s="18" t="s">
        <v>2608</v>
      </c>
      <c r="B3828" s="18" t="s">
        <v>3229</v>
      </c>
      <c r="C3828" s="18" t="s">
        <v>138</v>
      </c>
      <c r="D3828" s="19">
        <v>12</v>
      </c>
      <c r="E3828" s="19">
        <v>39</v>
      </c>
      <c r="F3828" s="19">
        <v>35</v>
      </c>
      <c r="G3828" s="19">
        <v>2</v>
      </c>
      <c r="H3828" s="19">
        <v>3</v>
      </c>
      <c r="I3828" s="19">
        <v>5</v>
      </c>
      <c r="J3828" s="19">
        <v>2</v>
      </c>
      <c r="K3828" s="20">
        <f>ROUND(1+(SUMPRODUCT(INDEX(CachTinhDiem!$B$8:$E$11,MATCH($B3828,CachTinhDiem!$A$8:$A$11,0),0),$G3828:$J3828)-1)*9/4,1)</f>
        <v>6</v>
      </c>
      <c r="L3828" s="20">
        <f>ROUND(1+(INDEX(CachTinhDiem!$B$15:$E$20,MATCH($C3828,CachTinhDiem!$A$15:$A$20,0),MATCH($B3828,CachTinhDiem!$B$14:$E$14,0))-1)*9/4,1)</f>
        <v>7.8</v>
      </c>
      <c r="M3828" s="19">
        <f t="shared" si="59"/>
        <v>0</v>
      </c>
      <c r="N3828" s="23">
        <f>MAX(0,1-M3828*CachTinhDiem!$B$25)</f>
        <v>1</v>
      </c>
      <c r="O3828" s="20">
        <f>ROUND((CachTinhDiem!$B$23*K3828+CachTinhDiem!$B$24*L3828)*N3828,1)</f>
        <v>6.5</v>
      </c>
      <c r="P3828" s="19" t="s">
        <v>3227</v>
      </c>
    </row>
    <row r="3829" spans="1:16" ht="15" customHeight="1" x14ac:dyDescent="0.35">
      <c r="A3829" s="18" t="s">
        <v>2724</v>
      </c>
      <c r="B3829" s="18" t="s">
        <v>3224</v>
      </c>
      <c r="C3829" s="18" t="s">
        <v>138</v>
      </c>
      <c r="D3829" s="19">
        <v>5</v>
      </c>
      <c r="E3829" s="19">
        <v>30</v>
      </c>
      <c r="F3829" s="19">
        <v>28</v>
      </c>
      <c r="G3829" s="19">
        <v>4</v>
      </c>
      <c r="H3829" s="19">
        <v>2</v>
      </c>
      <c r="I3829" s="19">
        <v>5</v>
      </c>
      <c r="J3829" s="19">
        <v>1</v>
      </c>
      <c r="K3829" s="20">
        <f>ROUND(1+(SUMPRODUCT(INDEX(CachTinhDiem!$B$8:$E$11,MATCH($B3829,CachTinhDiem!$A$8:$A$11,0),0),$G3829:$J3829)-1)*9/4,1)</f>
        <v>7.3</v>
      </c>
      <c r="L3829" s="20">
        <f>ROUND(1+(INDEX(CachTinhDiem!$B$15:$E$20,MATCH($C3829,CachTinhDiem!$A$15:$A$20,0),MATCH($B3829,CachTinhDiem!$B$14:$E$14,0))-1)*9/4,1)</f>
        <v>10</v>
      </c>
      <c r="M3829" s="19">
        <f t="shared" si="59"/>
        <v>0</v>
      </c>
      <c r="N3829" s="23">
        <f>MAX(0,1-M3829*CachTinhDiem!$B$25)</f>
        <v>1</v>
      </c>
      <c r="O3829" s="20">
        <f>ROUND((CachTinhDiem!$B$23*K3829+CachTinhDiem!$B$24*L3829)*N3829,1)</f>
        <v>8.1</v>
      </c>
      <c r="P3829" s="19" t="s">
        <v>3225</v>
      </c>
    </row>
    <row r="3830" spans="1:16" ht="15" customHeight="1" x14ac:dyDescent="0.35">
      <c r="A3830" s="18" t="s">
        <v>515</v>
      </c>
      <c r="B3830" s="18" t="s">
        <v>3226</v>
      </c>
      <c r="C3830" s="18" t="s">
        <v>103</v>
      </c>
      <c r="D3830" s="19">
        <v>18</v>
      </c>
      <c r="E3830" s="19">
        <v>35</v>
      </c>
      <c r="F3830" s="19">
        <v>26</v>
      </c>
      <c r="G3830" s="19">
        <v>2</v>
      </c>
      <c r="H3830" s="19">
        <v>4</v>
      </c>
      <c r="I3830" s="19">
        <v>2</v>
      </c>
      <c r="J3830" s="19">
        <v>5</v>
      </c>
      <c r="K3830" s="20">
        <f>ROUND(1+(SUMPRODUCT(INDEX(CachTinhDiem!$B$8:$E$11,MATCH($B3830,CachTinhDiem!$A$8:$A$11,0),0),$G3830:$J3830)-1)*9/4,1)</f>
        <v>6</v>
      </c>
      <c r="L3830" s="20">
        <f>ROUND(1+(INDEX(CachTinhDiem!$B$15:$E$20,MATCH($C3830,CachTinhDiem!$A$15:$A$20,0),MATCH($B3830,CachTinhDiem!$B$14:$E$14,0))-1)*9/4,1)</f>
        <v>3.3</v>
      </c>
      <c r="M3830" s="19">
        <f t="shared" si="59"/>
        <v>0</v>
      </c>
      <c r="N3830" s="23">
        <f>MAX(0,1-M3830*CachTinhDiem!$B$25)</f>
        <v>1</v>
      </c>
      <c r="O3830" s="20">
        <f>ROUND((CachTinhDiem!$B$23*K3830+CachTinhDiem!$B$24*L3830)*N3830,1)</f>
        <v>5.2</v>
      </c>
      <c r="P3830" s="19" t="s">
        <v>3227</v>
      </c>
    </row>
    <row r="3831" spans="1:16" ht="15" customHeight="1" x14ac:dyDescent="0.35">
      <c r="A3831" s="18" t="s">
        <v>523</v>
      </c>
      <c r="B3831" s="18" t="s">
        <v>3229</v>
      </c>
      <c r="C3831" s="18" t="s">
        <v>138</v>
      </c>
      <c r="D3831" s="19">
        <v>6</v>
      </c>
      <c r="E3831" s="19">
        <v>20</v>
      </c>
      <c r="F3831" s="19">
        <v>12</v>
      </c>
      <c r="G3831" s="19">
        <v>4</v>
      </c>
      <c r="H3831" s="19">
        <v>2</v>
      </c>
      <c r="I3831" s="19">
        <v>3</v>
      </c>
      <c r="J3831" s="19">
        <v>2</v>
      </c>
      <c r="K3831" s="20">
        <f>ROUND(1+(SUMPRODUCT(INDEX(CachTinhDiem!$B$8:$E$11,MATCH($B3831,CachTinhDiem!$A$8:$A$11,0),0),$G3831:$J3831)-1)*9/4,1)</f>
        <v>4.4000000000000004</v>
      </c>
      <c r="L3831" s="20">
        <f>ROUND(1+(INDEX(CachTinhDiem!$B$15:$E$20,MATCH($C3831,CachTinhDiem!$A$15:$A$20,0),MATCH($B3831,CachTinhDiem!$B$14:$E$14,0))-1)*9/4,1)</f>
        <v>7.8</v>
      </c>
      <c r="M3831" s="19">
        <f t="shared" si="59"/>
        <v>0</v>
      </c>
      <c r="N3831" s="23">
        <f>MAX(0,1-M3831*CachTinhDiem!$B$25)</f>
        <v>1</v>
      </c>
      <c r="O3831" s="20">
        <f>ROUND((CachTinhDiem!$B$23*K3831+CachTinhDiem!$B$24*L3831)*N3831,1)</f>
        <v>5.4</v>
      </c>
      <c r="P3831" s="19" t="s">
        <v>3225</v>
      </c>
    </row>
    <row r="3832" spans="1:16" ht="15" customHeight="1" x14ac:dyDescent="0.35">
      <c r="A3832" s="18" t="s">
        <v>2551</v>
      </c>
      <c r="B3832" s="18" t="s">
        <v>3226</v>
      </c>
      <c r="C3832" s="18" t="s">
        <v>115</v>
      </c>
      <c r="D3832" s="19">
        <v>15</v>
      </c>
      <c r="E3832" s="19">
        <v>36</v>
      </c>
      <c r="F3832" s="19">
        <v>23</v>
      </c>
      <c r="G3832" s="19">
        <v>2</v>
      </c>
      <c r="H3832" s="19">
        <v>3</v>
      </c>
      <c r="I3832" s="19">
        <v>4</v>
      </c>
      <c r="J3832" s="19">
        <v>3</v>
      </c>
      <c r="K3832" s="20">
        <f>ROUND(1+(SUMPRODUCT(INDEX(CachTinhDiem!$B$8:$E$11,MATCH($B3832,CachTinhDiem!$A$8:$A$11,0),0),$G3832:$J3832)-1)*9/4,1)</f>
        <v>6.6</v>
      </c>
      <c r="L3832" s="20">
        <f>ROUND(1+(INDEX(CachTinhDiem!$B$15:$E$20,MATCH($C3832,CachTinhDiem!$A$15:$A$20,0),MATCH($B3832,CachTinhDiem!$B$14:$E$14,0))-1)*9/4,1)</f>
        <v>10</v>
      </c>
      <c r="M3832" s="19">
        <f t="shared" si="59"/>
        <v>0</v>
      </c>
      <c r="N3832" s="23">
        <f>MAX(0,1-M3832*CachTinhDiem!$B$25)</f>
        <v>1</v>
      </c>
      <c r="O3832" s="20">
        <f>ROUND((CachTinhDiem!$B$23*K3832+CachTinhDiem!$B$24*L3832)*N3832,1)</f>
        <v>7.6</v>
      </c>
      <c r="P3832" s="19" t="s">
        <v>3227</v>
      </c>
    </row>
    <row r="3833" spans="1:16" ht="15" customHeight="1" x14ac:dyDescent="0.35">
      <c r="A3833" s="18" t="s">
        <v>2947</v>
      </c>
      <c r="B3833" s="18" t="s">
        <v>3228</v>
      </c>
      <c r="C3833" s="18" t="s">
        <v>138</v>
      </c>
      <c r="D3833" s="19">
        <v>8</v>
      </c>
      <c r="E3833" s="19">
        <v>40</v>
      </c>
      <c r="F3833" s="19">
        <v>25</v>
      </c>
      <c r="G3833" s="19">
        <v>3</v>
      </c>
      <c r="H3833" s="19">
        <v>5</v>
      </c>
      <c r="I3833" s="19">
        <v>5</v>
      </c>
      <c r="J3833" s="19">
        <v>2</v>
      </c>
      <c r="K3833" s="20">
        <f>ROUND(1+(SUMPRODUCT(INDEX(CachTinhDiem!$B$8:$E$11,MATCH($B3833,CachTinhDiem!$A$8:$A$11,0),0),$G3833:$J3833)-1)*9/4,1)</f>
        <v>6</v>
      </c>
      <c r="L3833" s="20">
        <f>ROUND(1+(INDEX(CachTinhDiem!$B$15:$E$20,MATCH($C3833,CachTinhDiem!$A$15:$A$20,0),MATCH($B3833,CachTinhDiem!$B$14:$E$14,0))-1)*9/4,1)</f>
        <v>1</v>
      </c>
      <c r="M3833" s="19">
        <f t="shared" si="59"/>
        <v>0</v>
      </c>
      <c r="N3833" s="23">
        <f>MAX(0,1-M3833*CachTinhDiem!$B$25)</f>
        <v>1</v>
      </c>
      <c r="O3833" s="20">
        <f>ROUND((CachTinhDiem!$B$23*K3833+CachTinhDiem!$B$24*L3833)*N3833,1)</f>
        <v>4.5</v>
      </c>
      <c r="P3833" s="19" t="s">
        <v>3227</v>
      </c>
    </row>
    <row r="3834" spans="1:16" ht="15" customHeight="1" x14ac:dyDescent="0.35">
      <c r="A3834" s="18" t="s">
        <v>2034</v>
      </c>
      <c r="B3834" s="18" t="s">
        <v>3229</v>
      </c>
      <c r="C3834" s="18" t="s">
        <v>150</v>
      </c>
      <c r="D3834" s="19">
        <v>5</v>
      </c>
      <c r="E3834" s="19">
        <v>18</v>
      </c>
      <c r="F3834" s="19">
        <v>33</v>
      </c>
      <c r="G3834" s="19">
        <v>4</v>
      </c>
      <c r="H3834" s="19">
        <v>1</v>
      </c>
      <c r="I3834" s="19">
        <v>3</v>
      </c>
      <c r="J3834" s="19">
        <v>3</v>
      </c>
      <c r="K3834" s="20">
        <f>ROUND(1+(SUMPRODUCT(INDEX(CachTinhDiem!$B$8:$E$11,MATCH($B3834,CachTinhDiem!$A$8:$A$11,0),0),$G3834:$J3834)-1)*9/4,1)</f>
        <v>4.4000000000000004</v>
      </c>
      <c r="L3834" s="20">
        <f>ROUND(1+(INDEX(CachTinhDiem!$B$15:$E$20,MATCH($C3834,CachTinhDiem!$A$15:$A$20,0),MATCH($B3834,CachTinhDiem!$B$14:$E$14,0))-1)*9/4,1)</f>
        <v>7.8</v>
      </c>
      <c r="M3834" s="19">
        <f t="shared" si="59"/>
        <v>15</v>
      </c>
      <c r="N3834" s="23">
        <f>MAX(0,1-M3834*CachTinhDiem!$B$25)</f>
        <v>0</v>
      </c>
      <c r="O3834" s="20">
        <f>ROUND((CachTinhDiem!$B$23*K3834+CachTinhDiem!$B$24*L3834)*N3834,1)</f>
        <v>0</v>
      </c>
      <c r="P3834" s="19" t="s">
        <v>3227</v>
      </c>
    </row>
    <row r="3835" spans="1:16" ht="15" customHeight="1" x14ac:dyDescent="0.35">
      <c r="A3835" s="18" t="s">
        <v>3128</v>
      </c>
      <c r="B3835" s="18" t="s">
        <v>3228</v>
      </c>
      <c r="C3835" s="18" t="s">
        <v>110</v>
      </c>
      <c r="D3835" s="19">
        <v>21</v>
      </c>
      <c r="E3835" s="19">
        <v>40</v>
      </c>
      <c r="F3835" s="19">
        <v>38</v>
      </c>
      <c r="G3835" s="19">
        <v>2</v>
      </c>
      <c r="H3835" s="19">
        <v>2</v>
      </c>
      <c r="I3835" s="19">
        <v>3</v>
      </c>
      <c r="J3835" s="19">
        <v>3</v>
      </c>
      <c r="K3835" s="20">
        <f>ROUND(1+(SUMPRODUCT(INDEX(CachTinhDiem!$B$8:$E$11,MATCH($B3835,CachTinhDiem!$A$8:$A$11,0),0),$G3835:$J3835)-1)*9/4,1)</f>
        <v>5.0999999999999996</v>
      </c>
      <c r="L3835" s="20">
        <f>ROUND(1+(INDEX(CachTinhDiem!$B$15:$E$20,MATCH($C3835,CachTinhDiem!$A$15:$A$20,0),MATCH($B3835,CachTinhDiem!$B$14:$E$14,0))-1)*9/4,1)</f>
        <v>7.8</v>
      </c>
      <c r="M3835" s="19">
        <f t="shared" si="59"/>
        <v>0</v>
      </c>
      <c r="N3835" s="23">
        <f>MAX(0,1-M3835*CachTinhDiem!$B$25)</f>
        <v>1</v>
      </c>
      <c r="O3835" s="20">
        <f>ROUND((CachTinhDiem!$B$23*K3835+CachTinhDiem!$B$24*L3835)*N3835,1)</f>
        <v>5.9</v>
      </c>
      <c r="P3835" s="19" t="s">
        <v>3225</v>
      </c>
    </row>
    <row r="3836" spans="1:16" ht="15" customHeight="1" x14ac:dyDescent="0.35">
      <c r="A3836" s="18" t="s">
        <v>856</v>
      </c>
      <c r="B3836" s="18" t="s">
        <v>3226</v>
      </c>
      <c r="C3836" s="18" t="s">
        <v>90</v>
      </c>
      <c r="D3836" s="19">
        <v>19</v>
      </c>
      <c r="E3836" s="19">
        <v>36</v>
      </c>
      <c r="F3836" s="19">
        <v>29</v>
      </c>
      <c r="G3836" s="19">
        <v>2</v>
      </c>
      <c r="H3836" s="19">
        <v>5</v>
      </c>
      <c r="I3836" s="19">
        <v>3</v>
      </c>
      <c r="J3836" s="19">
        <v>3</v>
      </c>
      <c r="K3836" s="20">
        <f>ROUND(1+(SUMPRODUCT(INDEX(CachTinhDiem!$B$8:$E$11,MATCH($B3836,CachTinhDiem!$A$8:$A$11,0),0),$G3836:$J3836)-1)*9/4,1)</f>
        <v>6.9</v>
      </c>
      <c r="L3836" s="20">
        <f>ROUND(1+(INDEX(CachTinhDiem!$B$15:$E$20,MATCH($C3836,CachTinhDiem!$A$15:$A$20,0),MATCH($B3836,CachTinhDiem!$B$14:$E$14,0))-1)*9/4,1)</f>
        <v>7.8</v>
      </c>
      <c r="M3836" s="19">
        <f t="shared" si="59"/>
        <v>0</v>
      </c>
      <c r="N3836" s="23">
        <f>MAX(0,1-M3836*CachTinhDiem!$B$25)</f>
        <v>1</v>
      </c>
      <c r="O3836" s="20">
        <f>ROUND((CachTinhDiem!$B$23*K3836+CachTinhDiem!$B$24*L3836)*N3836,1)</f>
        <v>7.2</v>
      </c>
      <c r="P3836" s="19" t="s">
        <v>3227</v>
      </c>
    </row>
    <row r="3837" spans="1:16" ht="15" customHeight="1" x14ac:dyDescent="0.35">
      <c r="A3837" s="18" t="s">
        <v>2197</v>
      </c>
      <c r="B3837" s="18" t="s">
        <v>3224</v>
      </c>
      <c r="C3837" s="18" t="s">
        <v>115</v>
      </c>
      <c r="D3837" s="19">
        <v>14</v>
      </c>
      <c r="E3837" s="19">
        <v>33</v>
      </c>
      <c r="F3837" s="19">
        <v>24</v>
      </c>
      <c r="G3837" s="19">
        <v>3</v>
      </c>
      <c r="H3837" s="19">
        <v>2</v>
      </c>
      <c r="I3837" s="19">
        <v>3</v>
      </c>
      <c r="J3837" s="19">
        <v>3</v>
      </c>
      <c r="K3837" s="20">
        <f>ROUND(1+(SUMPRODUCT(INDEX(CachTinhDiem!$B$8:$E$11,MATCH($B3837,CachTinhDiem!$A$8:$A$11,0),0),$G3837:$J3837)-1)*9/4,1)</f>
        <v>5.0999999999999996</v>
      </c>
      <c r="L3837" s="20">
        <f>ROUND(1+(INDEX(CachTinhDiem!$B$15:$E$20,MATCH($C3837,CachTinhDiem!$A$15:$A$20,0),MATCH($B3837,CachTinhDiem!$B$14:$E$14,0))-1)*9/4,1)</f>
        <v>7.8</v>
      </c>
      <c r="M3837" s="19">
        <f t="shared" si="59"/>
        <v>0</v>
      </c>
      <c r="N3837" s="23">
        <f>MAX(0,1-M3837*CachTinhDiem!$B$25)</f>
        <v>1</v>
      </c>
      <c r="O3837" s="20">
        <f>ROUND((CachTinhDiem!$B$23*K3837+CachTinhDiem!$B$24*L3837)*N3837,1)</f>
        <v>5.9</v>
      </c>
      <c r="P3837" s="19" t="s">
        <v>3227</v>
      </c>
    </row>
    <row r="3838" spans="1:16" ht="15" customHeight="1" x14ac:dyDescent="0.35">
      <c r="A3838" s="18" t="s">
        <v>906</v>
      </c>
      <c r="B3838" s="18" t="s">
        <v>3224</v>
      </c>
      <c r="C3838" s="18" t="s">
        <v>90</v>
      </c>
      <c r="D3838" s="19">
        <v>12</v>
      </c>
      <c r="E3838" s="19">
        <v>27</v>
      </c>
      <c r="F3838" s="19">
        <v>22</v>
      </c>
      <c r="G3838" s="19">
        <v>3</v>
      </c>
      <c r="H3838" s="19">
        <v>2</v>
      </c>
      <c r="I3838" s="19">
        <v>3</v>
      </c>
      <c r="J3838" s="19">
        <v>3</v>
      </c>
      <c r="K3838" s="20">
        <f>ROUND(1+(SUMPRODUCT(INDEX(CachTinhDiem!$B$8:$E$11,MATCH($B3838,CachTinhDiem!$A$8:$A$11,0),0),$G3838:$J3838)-1)*9/4,1)</f>
        <v>5.0999999999999996</v>
      </c>
      <c r="L3838" s="20">
        <f>ROUND(1+(INDEX(CachTinhDiem!$B$15:$E$20,MATCH($C3838,CachTinhDiem!$A$15:$A$20,0),MATCH($B3838,CachTinhDiem!$B$14:$E$14,0))-1)*9/4,1)</f>
        <v>5.5</v>
      </c>
      <c r="M3838" s="19">
        <f t="shared" si="59"/>
        <v>0</v>
      </c>
      <c r="N3838" s="23">
        <f>MAX(0,1-M3838*CachTinhDiem!$B$25)</f>
        <v>1</v>
      </c>
      <c r="O3838" s="20">
        <f>ROUND((CachTinhDiem!$B$23*K3838+CachTinhDiem!$B$24*L3838)*N3838,1)</f>
        <v>5.2</v>
      </c>
      <c r="P3838" s="19" t="s">
        <v>3225</v>
      </c>
    </row>
    <row r="3839" spans="1:16" ht="15" customHeight="1" x14ac:dyDescent="0.35">
      <c r="A3839" s="18" t="s">
        <v>2344</v>
      </c>
      <c r="B3839" s="18" t="s">
        <v>3229</v>
      </c>
      <c r="C3839" s="18" t="s">
        <v>110</v>
      </c>
      <c r="D3839" s="19">
        <v>23</v>
      </c>
      <c r="E3839" s="19">
        <v>39</v>
      </c>
      <c r="F3839" s="19">
        <v>18</v>
      </c>
      <c r="G3839" s="19">
        <v>1</v>
      </c>
      <c r="H3839" s="19">
        <v>5</v>
      </c>
      <c r="I3839" s="19">
        <v>2</v>
      </c>
      <c r="J3839" s="19">
        <v>3</v>
      </c>
      <c r="K3839" s="20">
        <f>ROUND(1+(SUMPRODUCT(INDEX(CachTinhDiem!$B$8:$E$11,MATCH($B3839,CachTinhDiem!$A$8:$A$11,0),0),$G3839:$J3839)-1)*9/4,1)</f>
        <v>5.7</v>
      </c>
      <c r="L3839" s="20">
        <f>ROUND(1+(INDEX(CachTinhDiem!$B$15:$E$20,MATCH($C3839,CachTinhDiem!$A$15:$A$20,0),MATCH($B3839,CachTinhDiem!$B$14:$E$14,0))-1)*9/4,1)</f>
        <v>7.8</v>
      </c>
      <c r="M3839" s="19">
        <f t="shared" si="59"/>
        <v>5</v>
      </c>
      <c r="N3839" s="23">
        <f>MAX(0,1-M3839*CachTinhDiem!$B$25)</f>
        <v>0.5</v>
      </c>
      <c r="O3839" s="20">
        <f>ROUND((CachTinhDiem!$B$23*K3839+CachTinhDiem!$B$24*L3839)*N3839,1)</f>
        <v>3.2</v>
      </c>
      <c r="P3839" s="19" t="s">
        <v>3227</v>
      </c>
    </row>
    <row r="3840" spans="1:16" ht="15" customHeight="1" x14ac:dyDescent="0.35">
      <c r="A3840" s="18" t="s">
        <v>2185</v>
      </c>
      <c r="B3840" s="18" t="s">
        <v>3224</v>
      </c>
      <c r="C3840" s="18" t="s">
        <v>150</v>
      </c>
      <c r="D3840" s="19">
        <v>24</v>
      </c>
      <c r="E3840" s="19">
        <v>38</v>
      </c>
      <c r="F3840" s="19">
        <v>9</v>
      </c>
      <c r="G3840" s="19">
        <v>2</v>
      </c>
      <c r="H3840" s="19">
        <v>5</v>
      </c>
      <c r="I3840" s="19">
        <v>3</v>
      </c>
      <c r="J3840" s="19">
        <v>4</v>
      </c>
      <c r="K3840" s="20">
        <f>ROUND(1+(SUMPRODUCT(INDEX(CachTinhDiem!$B$8:$E$11,MATCH($B3840,CachTinhDiem!$A$8:$A$11,0),0),$G3840:$J3840)-1)*9/4,1)</f>
        <v>6.2</v>
      </c>
      <c r="L3840" s="20">
        <f>ROUND(1+(INDEX(CachTinhDiem!$B$15:$E$20,MATCH($C3840,CachTinhDiem!$A$15:$A$20,0),MATCH($B3840,CachTinhDiem!$B$14:$E$14,0))-1)*9/4,1)</f>
        <v>3.3</v>
      </c>
      <c r="M3840" s="19">
        <f t="shared" si="59"/>
        <v>15</v>
      </c>
      <c r="N3840" s="23">
        <f>MAX(0,1-M3840*CachTinhDiem!$B$25)</f>
        <v>0</v>
      </c>
      <c r="O3840" s="20">
        <f>ROUND((CachTinhDiem!$B$23*K3840+CachTinhDiem!$B$24*L3840)*N3840,1)</f>
        <v>0</v>
      </c>
      <c r="P3840" s="19" t="s">
        <v>3227</v>
      </c>
    </row>
    <row r="3841" spans="1:16" ht="15" customHeight="1" x14ac:dyDescent="0.35">
      <c r="A3841" s="18" t="s">
        <v>3114</v>
      </c>
      <c r="B3841" s="18" t="s">
        <v>3226</v>
      </c>
      <c r="C3841" s="18" t="s">
        <v>103</v>
      </c>
      <c r="D3841" s="19">
        <v>23</v>
      </c>
      <c r="E3841" s="19">
        <v>39</v>
      </c>
      <c r="F3841" s="19">
        <v>9</v>
      </c>
      <c r="G3841" s="19">
        <v>2</v>
      </c>
      <c r="H3841" s="19">
        <v>4</v>
      </c>
      <c r="I3841" s="19">
        <v>3</v>
      </c>
      <c r="J3841" s="19">
        <v>5</v>
      </c>
      <c r="K3841" s="20">
        <f>ROUND(1+(SUMPRODUCT(INDEX(CachTinhDiem!$B$8:$E$11,MATCH($B3841,CachTinhDiem!$A$8:$A$11,0),0),$G3841:$J3841)-1)*9/4,1)</f>
        <v>7.1</v>
      </c>
      <c r="L3841" s="20">
        <f>ROUND(1+(INDEX(CachTinhDiem!$B$15:$E$20,MATCH($C3841,CachTinhDiem!$A$15:$A$20,0),MATCH($B3841,CachTinhDiem!$B$14:$E$14,0))-1)*9/4,1)</f>
        <v>3.3</v>
      </c>
      <c r="M3841" s="19">
        <f t="shared" si="59"/>
        <v>14</v>
      </c>
      <c r="N3841" s="23">
        <f>MAX(0,1-M3841*CachTinhDiem!$B$25)</f>
        <v>0</v>
      </c>
      <c r="O3841" s="20">
        <f>ROUND((CachTinhDiem!$B$23*K3841+CachTinhDiem!$B$24*L3841)*N3841,1)</f>
        <v>0</v>
      </c>
      <c r="P3841" s="19" t="s">
        <v>3227</v>
      </c>
    </row>
    <row r="3842" spans="1:16" ht="15" customHeight="1" x14ac:dyDescent="0.35">
      <c r="A3842" s="18" t="s">
        <v>1623</v>
      </c>
      <c r="B3842" s="18" t="s">
        <v>3229</v>
      </c>
      <c r="C3842" s="18" t="s">
        <v>103</v>
      </c>
      <c r="D3842" s="19">
        <v>13</v>
      </c>
      <c r="E3842" s="19">
        <v>32</v>
      </c>
      <c r="F3842" s="19">
        <v>39</v>
      </c>
      <c r="G3842" s="19">
        <v>3</v>
      </c>
      <c r="H3842" s="19">
        <v>3</v>
      </c>
      <c r="I3842" s="19">
        <v>2</v>
      </c>
      <c r="J3842" s="19">
        <v>3</v>
      </c>
      <c r="K3842" s="20">
        <f>ROUND(1+(SUMPRODUCT(INDEX(CachTinhDiem!$B$8:$E$11,MATCH($B3842,CachTinhDiem!$A$8:$A$11,0),0),$G3842:$J3842)-1)*9/4,1)</f>
        <v>4.8</v>
      </c>
      <c r="L3842" s="20">
        <f>ROUND(1+(INDEX(CachTinhDiem!$B$15:$E$20,MATCH($C3842,CachTinhDiem!$A$15:$A$20,0),MATCH($B3842,CachTinhDiem!$B$14:$E$14,0))-1)*9/4,1)</f>
        <v>7.8</v>
      </c>
      <c r="M3842" s="19">
        <f t="shared" ref="M3842:M3905" si="60">MAX(0,$D3842-$F3842,$F3842-$E3842)</f>
        <v>7</v>
      </c>
      <c r="N3842" s="23">
        <f>MAX(0,1-M3842*CachTinhDiem!$B$25)</f>
        <v>0.29999999999999993</v>
      </c>
      <c r="O3842" s="20">
        <f>ROUND((CachTinhDiem!$B$23*K3842+CachTinhDiem!$B$24*L3842)*N3842,1)</f>
        <v>1.7</v>
      </c>
      <c r="P3842" s="19" t="s">
        <v>3227</v>
      </c>
    </row>
    <row r="3843" spans="1:16" ht="15" customHeight="1" x14ac:dyDescent="0.35">
      <c r="A3843" s="18" t="s">
        <v>2873</v>
      </c>
      <c r="B3843" s="18" t="s">
        <v>3229</v>
      </c>
      <c r="C3843" s="18" t="s">
        <v>103</v>
      </c>
      <c r="D3843" s="19">
        <v>15</v>
      </c>
      <c r="E3843" s="19">
        <v>33</v>
      </c>
      <c r="F3843" s="19">
        <v>5</v>
      </c>
      <c r="G3843" s="19">
        <v>2</v>
      </c>
      <c r="H3843" s="19">
        <v>1</v>
      </c>
      <c r="I3843" s="19">
        <v>3</v>
      </c>
      <c r="J3843" s="19">
        <v>5</v>
      </c>
      <c r="K3843" s="20">
        <f>ROUND(1+(SUMPRODUCT(INDEX(CachTinhDiem!$B$8:$E$11,MATCH($B3843,CachTinhDiem!$A$8:$A$11,0),0),$G3843:$J3843)-1)*9/4,1)</f>
        <v>5.3</v>
      </c>
      <c r="L3843" s="20">
        <f>ROUND(1+(INDEX(CachTinhDiem!$B$15:$E$20,MATCH($C3843,CachTinhDiem!$A$15:$A$20,0),MATCH($B3843,CachTinhDiem!$B$14:$E$14,0))-1)*9/4,1)</f>
        <v>7.8</v>
      </c>
      <c r="M3843" s="19">
        <f t="shared" si="60"/>
        <v>10</v>
      </c>
      <c r="N3843" s="23">
        <f>MAX(0,1-M3843*CachTinhDiem!$B$25)</f>
        <v>0</v>
      </c>
      <c r="O3843" s="20">
        <f>ROUND((CachTinhDiem!$B$23*K3843+CachTinhDiem!$B$24*L3843)*N3843,1)</f>
        <v>0</v>
      </c>
      <c r="P3843" s="19" t="s">
        <v>3227</v>
      </c>
    </row>
    <row r="3844" spans="1:16" ht="15" customHeight="1" x14ac:dyDescent="0.35">
      <c r="A3844" s="18" t="s">
        <v>1613</v>
      </c>
      <c r="B3844" s="18" t="s">
        <v>3224</v>
      </c>
      <c r="C3844" s="18" t="s">
        <v>103</v>
      </c>
      <c r="D3844" s="19">
        <v>12</v>
      </c>
      <c r="E3844" s="19">
        <v>32</v>
      </c>
      <c r="F3844" s="19">
        <v>29</v>
      </c>
      <c r="G3844" s="19">
        <v>3</v>
      </c>
      <c r="H3844" s="19">
        <v>3</v>
      </c>
      <c r="I3844" s="19">
        <v>3</v>
      </c>
      <c r="J3844" s="19">
        <v>5</v>
      </c>
      <c r="K3844" s="20">
        <f>ROUND(1+(SUMPRODUCT(INDEX(CachTinhDiem!$B$8:$E$11,MATCH($B3844,CachTinhDiem!$A$8:$A$11,0),0),$G3844:$J3844)-1)*9/4,1)</f>
        <v>6</v>
      </c>
      <c r="L3844" s="20">
        <f>ROUND(1+(INDEX(CachTinhDiem!$B$15:$E$20,MATCH($C3844,CachTinhDiem!$A$15:$A$20,0),MATCH($B3844,CachTinhDiem!$B$14:$E$14,0))-1)*9/4,1)</f>
        <v>3.3</v>
      </c>
      <c r="M3844" s="19">
        <f t="shared" si="60"/>
        <v>0</v>
      </c>
      <c r="N3844" s="23">
        <f>MAX(0,1-M3844*CachTinhDiem!$B$25)</f>
        <v>1</v>
      </c>
      <c r="O3844" s="20">
        <f>ROUND((CachTinhDiem!$B$23*K3844+CachTinhDiem!$B$24*L3844)*N3844,1)</f>
        <v>5.2</v>
      </c>
      <c r="P3844" s="19" t="s">
        <v>3227</v>
      </c>
    </row>
    <row r="3845" spans="1:16" ht="15" customHeight="1" x14ac:dyDescent="0.35">
      <c r="A3845" s="18" t="s">
        <v>936</v>
      </c>
      <c r="B3845" s="18" t="s">
        <v>3226</v>
      </c>
      <c r="C3845" s="18" t="s">
        <v>90</v>
      </c>
      <c r="D3845" s="19">
        <v>7</v>
      </c>
      <c r="E3845" s="19">
        <v>22</v>
      </c>
      <c r="F3845" s="19">
        <v>29</v>
      </c>
      <c r="G3845" s="19">
        <v>4</v>
      </c>
      <c r="H3845" s="19">
        <v>3</v>
      </c>
      <c r="I3845" s="19">
        <v>3</v>
      </c>
      <c r="J3845" s="19">
        <v>1</v>
      </c>
      <c r="K3845" s="20">
        <f>ROUND(1+(SUMPRODUCT(INDEX(CachTinhDiem!$B$8:$E$11,MATCH($B3845,CachTinhDiem!$A$8:$A$11,0),0),$G3845:$J3845)-1)*9/4,1)</f>
        <v>4.5999999999999996</v>
      </c>
      <c r="L3845" s="20">
        <f>ROUND(1+(INDEX(CachTinhDiem!$B$15:$E$20,MATCH($C3845,CachTinhDiem!$A$15:$A$20,0),MATCH($B3845,CachTinhDiem!$B$14:$E$14,0))-1)*9/4,1)</f>
        <v>7.8</v>
      </c>
      <c r="M3845" s="19">
        <f t="shared" si="60"/>
        <v>7</v>
      </c>
      <c r="N3845" s="23">
        <f>MAX(0,1-M3845*CachTinhDiem!$B$25)</f>
        <v>0.29999999999999993</v>
      </c>
      <c r="O3845" s="20">
        <f>ROUND((CachTinhDiem!$B$23*K3845+CachTinhDiem!$B$24*L3845)*N3845,1)</f>
        <v>1.7</v>
      </c>
      <c r="P3845" s="19" t="s">
        <v>3227</v>
      </c>
    </row>
    <row r="3846" spans="1:16" ht="15" customHeight="1" x14ac:dyDescent="0.35">
      <c r="A3846" s="18" t="s">
        <v>2026</v>
      </c>
      <c r="B3846" s="18" t="s">
        <v>3226</v>
      </c>
      <c r="C3846" s="18" t="s">
        <v>115</v>
      </c>
      <c r="D3846" s="19">
        <v>9</v>
      </c>
      <c r="E3846" s="19">
        <v>30</v>
      </c>
      <c r="F3846" s="19">
        <v>19</v>
      </c>
      <c r="G3846" s="19">
        <v>2</v>
      </c>
      <c r="H3846" s="19">
        <v>3</v>
      </c>
      <c r="I3846" s="19">
        <v>3</v>
      </c>
      <c r="J3846" s="19">
        <v>2</v>
      </c>
      <c r="K3846" s="20">
        <f>ROUND(1+(SUMPRODUCT(INDEX(CachTinhDiem!$B$8:$E$11,MATCH($B3846,CachTinhDiem!$A$8:$A$11,0),0),$G3846:$J3846)-1)*9/4,1)</f>
        <v>5.0999999999999996</v>
      </c>
      <c r="L3846" s="20">
        <f>ROUND(1+(INDEX(CachTinhDiem!$B$15:$E$20,MATCH($C3846,CachTinhDiem!$A$15:$A$20,0),MATCH($B3846,CachTinhDiem!$B$14:$E$14,0))-1)*9/4,1)</f>
        <v>10</v>
      </c>
      <c r="M3846" s="19">
        <f t="shared" si="60"/>
        <v>0</v>
      </c>
      <c r="N3846" s="23">
        <f>MAX(0,1-M3846*CachTinhDiem!$B$25)</f>
        <v>1</v>
      </c>
      <c r="O3846" s="20">
        <f>ROUND((CachTinhDiem!$B$23*K3846+CachTinhDiem!$B$24*L3846)*N3846,1)</f>
        <v>6.6</v>
      </c>
      <c r="P3846" s="19" t="s">
        <v>3227</v>
      </c>
    </row>
    <row r="3847" spans="1:16" ht="15" customHeight="1" x14ac:dyDescent="0.35">
      <c r="A3847" s="18" t="s">
        <v>2588</v>
      </c>
      <c r="B3847" s="18" t="s">
        <v>3224</v>
      </c>
      <c r="C3847" s="18" t="s">
        <v>90</v>
      </c>
      <c r="D3847" s="19">
        <v>5</v>
      </c>
      <c r="E3847" s="19">
        <v>21</v>
      </c>
      <c r="F3847" s="19">
        <v>34</v>
      </c>
      <c r="G3847" s="19">
        <v>4</v>
      </c>
      <c r="H3847" s="19">
        <v>1</v>
      </c>
      <c r="I3847" s="19">
        <v>4</v>
      </c>
      <c r="J3847" s="19">
        <v>4</v>
      </c>
      <c r="K3847" s="20">
        <f>ROUND(1+(SUMPRODUCT(INDEX(CachTinhDiem!$B$8:$E$11,MATCH($B3847,CachTinhDiem!$A$8:$A$11,0),0),$G3847:$J3847)-1)*9/4,1)</f>
        <v>6.4</v>
      </c>
      <c r="L3847" s="20">
        <f>ROUND(1+(INDEX(CachTinhDiem!$B$15:$E$20,MATCH($C3847,CachTinhDiem!$A$15:$A$20,0),MATCH($B3847,CachTinhDiem!$B$14:$E$14,0))-1)*9/4,1)</f>
        <v>5.5</v>
      </c>
      <c r="M3847" s="19">
        <f t="shared" si="60"/>
        <v>13</v>
      </c>
      <c r="N3847" s="23">
        <f>MAX(0,1-M3847*CachTinhDiem!$B$25)</f>
        <v>0</v>
      </c>
      <c r="O3847" s="20">
        <f>ROUND((CachTinhDiem!$B$23*K3847+CachTinhDiem!$B$24*L3847)*N3847,1)</f>
        <v>0</v>
      </c>
      <c r="P3847" s="19" t="s">
        <v>3227</v>
      </c>
    </row>
    <row r="3848" spans="1:16" ht="15" customHeight="1" x14ac:dyDescent="0.35">
      <c r="A3848" s="18" t="s">
        <v>1205</v>
      </c>
      <c r="B3848" s="18" t="s">
        <v>3224</v>
      </c>
      <c r="C3848" s="18" t="s">
        <v>115</v>
      </c>
      <c r="D3848" s="19">
        <v>5</v>
      </c>
      <c r="E3848" s="19">
        <v>10</v>
      </c>
      <c r="F3848" s="19">
        <v>15</v>
      </c>
      <c r="G3848" s="19">
        <v>4</v>
      </c>
      <c r="H3848" s="19">
        <v>1</v>
      </c>
      <c r="I3848" s="19">
        <v>1</v>
      </c>
      <c r="J3848" s="19">
        <v>2</v>
      </c>
      <c r="K3848" s="20">
        <f>ROUND(1+(SUMPRODUCT(INDEX(CachTinhDiem!$B$8:$E$11,MATCH($B3848,CachTinhDiem!$A$8:$A$11,0),0),$G3848:$J3848)-1)*9/4,1)</f>
        <v>2.6</v>
      </c>
      <c r="L3848" s="20">
        <f>ROUND(1+(INDEX(CachTinhDiem!$B$15:$E$20,MATCH($C3848,CachTinhDiem!$A$15:$A$20,0),MATCH($B3848,CachTinhDiem!$B$14:$E$14,0))-1)*9/4,1)</f>
        <v>7.8</v>
      </c>
      <c r="M3848" s="19">
        <f t="shared" si="60"/>
        <v>5</v>
      </c>
      <c r="N3848" s="23">
        <f>MAX(0,1-M3848*CachTinhDiem!$B$25)</f>
        <v>0.5</v>
      </c>
      <c r="O3848" s="20">
        <f>ROUND((CachTinhDiem!$B$23*K3848+CachTinhDiem!$B$24*L3848)*N3848,1)</f>
        <v>2.1</v>
      </c>
      <c r="P3848" s="19" t="s">
        <v>3227</v>
      </c>
    </row>
    <row r="3849" spans="1:16" ht="15" customHeight="1" x14ac:dyDescent="0.35">
      <c r="A3849" s="18" t="s">
        <v>1411</v>
      </c>
      <c r="B3849" s="18" t="s">
        <v>3224</v>
      </c>
      <c r="C3849" s="18" t="s">
        <v>150</v>
      </c>
      <c r="D3849" s="19">
        <v>5</v>
      </c>
      <c r="E3849" s="19">
        <v>10</v>
      </c>
      <c r="F3849" s="19">
        <v>9</v>
      </c>
      <c r="G3849" s="19">
        <v>4</v>
      </c>
      <c r="H3849" s="19">
        <v>1</v>
      </c>
      <c r="I3849" s="19">
        <v>2</v>
      </c>
      <c r="J3849" s="19">
        <v>2</v>
      </c>
      <c r="K3849" s="20">
        <f>ROUND(1+(SUMPRODUCT(INDEX(CachTinhDiem!$B$8:$E$11,MATCH($B3849,CachTinhDiem!$A$8:$A$11,0),0),$G3849:$J3849)-1)*9/4,1)</f>
        <v>3.7</v>
      </c>
      <c r="L3849" s="20">
        <f>ROUND(1+(INDEX(CachTinhDiem!$B$15:$E$20,MATCH($C3849,CachTinhDiem!$A$15:$A$20,0),MATCH($B3849,CachTinhDiem!$B$14:$E$14,0))-1)*9/4,1)</f>
        <v>3.3</v>
      </c>
      <c r="M3849" s="19">
        <f t="shared" si="60"/>
        <v>0</v>
      </c>
      <c r="N3849" s="23">
        <f>MAX(0,1-M3849*CachTinhDiem!$B$25)</f>
        <v>1</v>
      </c>
      <c r="O3849" s="20">
        <f>ROUND((CachTinhDiem!$B$23*K3849+CachTinhDiem!$B$24*L3849)*N3849,1)</f>
        <v>3.6</v>
      </c>
      <c r="P3849" s="19" t="s">
        <v>3227</v>
      </c>
    </row>
    <row r="3850" spans="1:16" ht="15" customHeight="1" x14ac:dyDescent="0.35">
      <c r="A3850" s="18" t="s">
        <v>756</v>
      </c>
      <c r="B3850" s="18" t="s">
        <v>3226</v>
      </c>
      <c r="C3850" s="18" t="s">
        <v>103</v>
      </c>
      <c r="D3850" s="19">
        <v>20</v>
      </c>
      <c r="E3850" s="19">
        <v>38</v>
      </c>
      <c r="F3850" s="19">
        <v>20</v>
      </c>
      <c r="G3850" s="19">
        <v>2</v>
      </c>
      <c r="H3850" s="19">
        <v>5</v>
      </c>
      <c r="I3850" s="19">
        <v>3</v>
      </c>
      <c r="J3850" s="19">
        <v>5</v>
      </c>
      <c r="K3850" s="20">
        <f>ROUND(1+(SUMPRODUCT(INDEX(CachTinhDiem!$B$8:$E$11,MATCH($B3850,CachTinhDiem!$A$8:$A$11,0),0),$G3850:$J3850)-1)*9/4,1)</f>
        <v>7.8</v>
      </c>
      <c r="L3850" s="20">
        <f>ROUND(1+(INDEX(CachTinhDiem!$B$15:$E$20,MATCH($C3850,CachTinhDiem!$A$15:$A$20,0),MATCH($B3850,CachTinhDiem!$B$14:$E$14,0))-1)*9/4,1)</f>
        <v>3.3</v>
      </c>
      <c r="M3850" s="19">
        <f t="shared" si="60"/>
        <v>0</v>
      </c>
      <c r="N3850" s="23">
        <f>MAX(0,1-M3850*CachTinhDiem!$B$25)</f>
        <v>1</v>
      </c>
      <c r="O3850" s="20">
        <f>ROUND((CachTinhDiem!$B$23*K3850+CachTinhDiem!$B$24*L3850)*N3850,1)</f>
        <v>6.5</v>
      </c>
      <c r="P3850" s="19" t="s">
        <v>3227</v>
      </c>
    </row>
    <row r="3851" spans="1:16" ht="15" customHeight="1" x14ac:dyDescent="0.35">
      <c r="A3851" s="18" t="s">
        <v>1239</v>
      </c>
      <c r="B3851" s="18" t="s">
        <v>3226</v>
      </c>
      <c r="C3851" s="18" t="s">
        <v>103</v>
      </c>
      <c r="D3851" s="19">
        <v>5</v>
      </c>
      <c r="E3851" s="19">
        <v>20</v>
      </c>
      <c r="F3851" s="19">
        <v>15</v>
      </c>
      <c r="G3851" s="19">
        <v>4</v>
      </c>
      <c r="H3851" s="19">
        <v>1</v>
      </c>
      <c r="I3851" s="19">
        <v>2</v>
      </c>
      <c r="J3851" s="19">
        <v>5</v>
      </c>
      <c r="K3851" s="20">
        <f>ROUND(1+(SUMPRODUCT(INDEX(CachTinhDiem!$B$8:$E$11,MATCH($B3851,CachTinhDiem!$A$8:$A$11,0),0),$G3851:$J3851)-1)*9/4,1)</f>
        <v>3.9</v>
      </c>
      <c r="L3851" s="20">
        <f>ROUND(1+(INDEX(CachTinhDiem!$B$15:$E$20,MATCH($C3851,CachTinhDiem!$A$15:$A$20,0),MATCH($B3851,CachTinhDiem!$B$14:$E$14,0))-1)*9/4,1)</f>
        <v>3.3</v>
      </c>
      <c r="M3851" s="19">
        <f t="shared" si="60"/>
        <v>0</v>
      </c>
      <c r="N3851" s="23">
        <f>MAX(0,1-M3851*CachTinhDiem!$B$25)</f>
        <v>1</v>
      </c>
      <c r="O3851" s="20">
        <f>ROUND((CachTinhDiem!$B$23*K3851+CachTinhDiem!$B$24*L3851)*N3851,1)</f>
        <v>3.7</v>
      </c>
      <c r="P3851" s="19" t="s">
        <v>3225</v>
      </c>
    </row>
    <row r="3852" spans="1:16" ht="15" customHeight="1" x14ac:dyDescent="0.35">
      <c r="A3852" s="18" t="s">
        <v>1357</v>
      </c>
      <c r="B3852" s="18" t="s">
        <v>3228</v>
      </c>
      <c r="C3852" s="18" t="s">
        <v>103</v>
      </c>
      <c r="D3852" s="19">
        <v>9</v>
      </c>
      <c r="E3852" s="19">
        <v>25</v>
      </c>
      <c r="F3852" s="19">
        <v>8</v>
      </c>
      <c r="G3852" s="19">
        <v>4</v>
      </c>
      <c r="H3852" s="19">
        <v>2</v>
      </c>
      <c r="I3852" s="19">
        <v>3</v>
      </c>
      <c r="J3852" s="19">
        <v>5</v>
      </c>
      <c r="K3852" s="20">
        <f>ROUND(1+(SUMPRODUCT(INDEX(CachTinhDiem!$B$8:$E$11,MATCH($B3852,CachTinhDiem!$A$8:$A$11,0),0),$G3852:$J3852)-1)*9/4,1)</f>
        <v>7.8</v>
      </c>
      <c r="L3852" s="20">
        <f>ROUND(1+(INDEX(CachTinhDiem!$B$15:$E$20,MATCH($C3852,CachTinhDiem!$A$15:$A$20,0),MATCH($B3852,CachTinhDiem!$B$14:$E$14,0))-1)*9/4,1)</f>
        <v>10</v>
      </c>
      <c r="M3852" s="19">
        <f t="shared" si="60"/>
        <v>1</v>
      </c>
      <c r="N3852" s="23">
        <f>MAX(0,1-M3852*CachTinhDiem!$B$25)</f>
        <v>0.9</v>
      </c>
      <c r="O3852" s="20">
        <f>ROUND((CachTinhDiem!$B$23*K3852+CachTinhDiem!$B$24*L3852)*N3852,1)</f>
        <v>7.6</v>
      </c>
      <c r="P3852" s="19" t="s">
        <v>3227</v>
      </c>
    </row>
    <row r="3853" spans="1:16" ht="15" customHeight="1" x14ac:dyDescent="0.35">
      <c r="A3853" s="18" t="s">
        <v>577</v>
      </c>
      <c r="B3853" s="18" t="s">
        <v>3224</v>
      </c>
      <c r="C3853" s="18" t="s">
        <v>150</v>
      </c>
      <c r="D3853" s="19">
        <v>5</v>
      </c>
      <c r="E3853" s="19">
        <v>18</v>
      </c>
      <c r="F3853" s="19">
        <v>29</v>
      </c>
      <c r="G3853" s="19">
        <v>4</v>
      </c>
      <c r="H3853" s="19">
        <v>1</v>
      </c>
      <c r="I3853" s="19">
        <v>2</v>
      </c>
      <c r="J3853" s="19">
        <v>3</v>
      </c>
      <c r="K3853" s="20">
        <f>ROUND(1+(SUMPRODUCT(INDEX(CachTinhDiem!$B$8:$E$11,MATCH($B3853,CachTinhDiem!$A$8:$A$11,0),0),$G3853:$J3853)-1)*9/4,1)</f>
        <v>3.9</v>
      </c>
      <c r="L3853" s="20">
        <f>ROUND(1+(INDEX(CachTinhDiem!$B$15:$E$20,MATCH($C3853,CachTinhDiem!$A$15:$A$20,0),MATCH($B3853,CachTinhDiem!$B$14:$E$14,0))-1)*9/4,1)</f>
        <v>3.3</v>
      </c>
      <c r="M3853" s="19">
        <f t="shared" si="60"/>
        <v>11</v>
      </c>
      <c r="N3853" s="23">
        <f>MAX(0,1-M3853*CachTinhDiem!$B$25)</f>
        <v>0</v>
      </c>
      <c r="O3853" s="20">
        <f>ROUND((CachTinhDiem!$B$23*K3853+CachTinhDiem!$B$24*L3853)*N3853,1)</f>
        <v>0</v>
      </c>
      <c r="P3853" s="19" t="s">
        <v>3225</v>
      </c>
    </row>
    <row r="3854" spans="1:16" ht="15" customHeight="1" x14ac:dyDescent="0.35">
      <c r="A3854" s="18" t="s">
        <v>260</v>
      </c>
      <c r="B3854" s="18" t="s">
        <v>3224</v>
      </c>
      <c r="C3854" s="18" t="s">
        <v>138</v>
      </c>
      <c r="D3854" s="19">
        <v>6</v>
      </c>
      <c r="E3854" s="19">
        <v>20</v>
      </c>
      <c r="F3854" s="19">
        <v>39</v>
      </c>
      <c r="G3854" s="19">
        <v>4</v>
      </c>
      <c r="H3854" s="19">
        <v>2</v>
      </c>
      <c r="I3854" s="19">
        <v>3</v>
      </c>
      <c r="J3854" s="19">
        <v>2</v>
      </c>
      <c r="K3854" s="20">
        <f>ROUND(1+(SUMPRODUCT(INDEX(CachTinhDiem!$B$8:$E$11,MATCH($B3854,CachTinhDiem!$A$8:$A$11,0),0),$G3854:$J3854)-1)*9/4,1)</f>
        <v>5.3</v>
      </c>
      <c r="L3854" s="20">
        <f>ROUND(1+(INDEX(CachTinhDiem!$B$15:$E$20,MATCH($C3854,CachTinhDiem!$A$15:$A$20,0),MATCH($B3854,CachTinhDiem!$B$14:$E$14,0))-1)*9/4,1)</f>
        <v>10</v>
      </c>
      <c r="M3854" s="19">
        <f t="shared" si="60"/>
        <v>19</v>
      </c>
      <c r="N3854" s="23">
        <f>MAX(0,1-M3854*CachTinhDiem!$B$25)</f>
        <v>0</v>
      </c>
      <c r="O3854" s="20">
        <f>ROUND((CachTinhDiem!$B$23*K3854+CachTinhDiem!$B$24*L3854)*N3854,1)</f>
        <v>0</v>
      </c>
      <c r="P3854" s="19" t="s">
        <v>3225</v>
      </c>
    </row>
    <row r="3855" spans="1:16" ht="15" customHeight="1" x14ac:dyDescent="0.35">
      <c r="A3855" s="18" t="s">
        <v>3162</v>
      </c>
      <c r="B3855" s="18" t="s">
        <v>3228</v>
      </c>
      <c r="C3855" s="18" t="s">
        <v>110</v>
      </c>
      <c r="D3855" s="19">
        <v>16</v>
      </c>
      <c r="E3855" s="19">
        <v>36</v>
      </c>
      <c r="F3855" s="19">
        <v>18</v>
      </c>
      <c r="G3855" s="19">
        <v>2</v>
      </c>
      <c r="H3855" s="19">
        <v>2</v>
      </c>
      <c r="I3855" s="19">
        <v>4</v>
      </c>
      <c r="J3855" s="19">
        <v>4</v>
      </c>
      <c r="K3855" s="20">
        <f>ROUND(1+(SUMPRODUCT(INDEX(CachTinhDiem!$B$8:$E$11,MATCH($B3855,CachTinhDiem!$A$8:$A$11,0),0),$G3855:$J3855)-1)*9/4,1)</f>
        <v>6.9</v>
      </c>
      <c r="L3855" s="20">
        <f>ROUND(1+(INDEX(CachTinhDiem!$B$15:$E$20,MATCH($C3855,CachTinhDiem!$A$15:$A$20,0),MATCH($B3855,CachTinhDiem!$B$14:$E$14,0))-1)*9/4,1)</f>
        <v>7.8</v>
      </c>
      <c r="M3855" s="19">
        <f t="shared" si="60"/>
        <v>0</v>
      </c>
      <c r="N3855" s="23">
        <f>MAX(0,1-M3855*CachTinhDiem!$B$25)</f>
        <v>1</v>
      </c>
      <c r="O3855" s="20">
        <f>ROUND((CachTinhDiem!$B$23*K3855+CachTinhDiem!$B$24*L3855)*N3855,1)</f>
        <v>7.2</v>
      </c>
      <c r="P3855" s="19" t="s">
        <v>3227</v>
      </c>
    </row>
    <row r="3856" spans="1:16" ht="15" customHeight="1" x14ac:dyDescent="0.35">
      <c r="A3856" s="18" t="s">
        <v>888</v>
      </c>
      <c r="B3856" s="18" t="s">
        <v>3224</v>
      </c>
      <c r="C3856" s="18" t="s">
        <v>150</v>
      </c>
      <c r="D3856" s="19">
        <v>7</v>
      </c>
      <c r="E3856" s="19">
        <v>18</v>
      </c>
      <c r="F3856" s="19">
        <v>37</v>
      </c>
      <c r="G3856" s="19">
        <v>4</v>
      </c>
      <c r="H3856" s="19">
        <v>2</v>
      </c>
      <c r="I3856" s="19">
        <v>2</v>
      </c>
      <c r="J3856" s="19">
        <v>3</v>
      </c>
      <c r="K3856" s="20">
        <f>ROUND(1+(SUMPRODUCT(INDEX(CachTinhDiem!$B$8:$E$11,MATCH($B3856,CachTinhDiem!$A$8:$A$11,0),0),$G3856:$J3856)-1)*9/4,1)</f>
        <v>4.4000000000000004</v>
      </c>
      <c r="L3856" s="20">
        <f>ROUND(1+(INDEX(CachTinhDiem!$B$15:$E$20,MATCH($C3856,CachTinhDiem!$A$15:$A$20,0),MATCH($B3856,CachTinhDiem!$B$14:$E$14,0))-1)*9/4,1)</f>
        <v>3.3</v>
      </c>
      <c r="M3856" s="19">
        <f t="shared" si="60"/>
        <v>19</v>
      </c>
      <c r="N3856" s="23">
        <f>MAX(0,1-M3856*CachTinhDiem!$B$25)</f>
        <v>0</v>
      </c>
      <c r="O3856" s="20">
        <f>ROUND((CachTinhDiem!$B$23*K3856+CachTinhDiem!$B$24*L3856)*N3856,1)</f>
        <v>0</v>
      </c>
      <c r="P3856" s="19" t="s">
        <v>3227</v>
      </c>
    </row>
    <row r="3857" spans="1:16" ht="15" customHeight="1" x14ac:dyDescent="0.35">
      <c r="A3857" s="18" t="s">
        <v>2582</v>
      </c>
      <c r="B3857" s="18" t="s">
        <v>3224</v>
      </c>
      <c r="C3857" s="18" t="s">
        <v>90</v>
      </c>
      <c r="D3857" s="19">
        <v>5</v>
      </c>
      <c r="E3857" s="19">
        <v>19</v>
      </c>
      <c r="F3857" s="19">
        <v>33</v>
      </c>
      <c r="G3857" s="19">
        <v>4</v>
      </c>
      <c r="H3857" s="19">
        <v>1</v>
      </c>
      <c r="I3857" s="19">
        <v>2</v>
      </c>
      <c r="J3857" s="19">
        <v>5</v>
      </c>
      <c r="K3857" s="20">
        <f>ROUND(1+(SUMPRODUCT(INDEX(CachTinhDiem!$B$8:$E$11,MATCH($B3857,CachTinhDiem!$A$8:$A$11,0),0),$G3857:$J3857)-1)*9/4,1)</f>
        <v>4.4000000000000004</v>
      </c>
      <c r="L3857" s="20">
        <f>ROUND(1+(INDEX(CachTinhDiem!$B$15:$E$20,MATCH($C3857,CachTinhDiem!$A$15:$A$20,0),MATCH($B3857,CachTinhDiem!$B$14:$E$14,0))-1)*9/4,1)</f>
        <v>5.5</v>
      </c>
      <c r="M3857" s="19">
        <f t="shared" si="60"/>
        <v>14</v>
      </c>
      <c r="N3857" s="23">
        <f>MAX(0,1-M3857*CachTinhDiem!$B$25)</f>
        <v>0</v>
      </c>
      <c r="O3857" s="20">
        <f>ROUND((CachTinhDiem!$B$23*K3857+CachTinhDiem!$B$24*L3857)*N3857,1)</f>
        <v>0</v>
      </c>
      <c r="P3857" s="19" t="s">
        <v>3227</v>
      </c>
    </row>
    <row r="3858" spans="1:16" ht="15" customHeight="1" x14ac:dyDescent="0.35">
      <c r="A3858" s="18" t="s">
        <v>746</v>
      </c>
      <c r="B3858" s="18" t="s">
        <v>3224</v>
      </c>
      <c r="C3858" s="18" t="s">
        <v>103</v>
      </c>
      <c r="D3858" s="19">
        <v>18</v>
      </c>
      <c r="E3858" s="19">
        <v>34</v>
      </c>
      <c r="F3858" s="19">
        <v>19</v>
      </c>
      <c r="G3858" s="19">
        <v>2</v>
      </c>
      <c r="H3858" s="19">
        <v>4</v>
      </c>
      <c r="I3858" s="19">
        <v>2</v>
      </c>
      <c r="J3858" s="19">
        <v>5</v>
      </c>
      <c r="K3858" s="20">
        <f>ROUND(1+(SUMPRODUCT(INDEX(CachTinhDiem!$B$8:$E$11,MATCH($B3858,CachTinhDiem!$A$8:$A$11,0),0),$G3858:$J3858)-1)*9/4,1)</f>
        <v>4.8</v>
      </c>
      <c r="L3858" s="20">
        <f>ROUND(1+(INDEX(CachTinhDiem!$B$15:$E$20,MATCH($C3858,CachTinhDiem!$A$15:$A$20,0),MATCH($B3858,CachTinhDiem!$B$14:$E$14,0))-1)*9/4,1)</f>
        <v>3.3</v>
      </c>
      <c r="M3858" s="19">
        <f t="shared" si="60"/>
        <v>0</v>
      </c>
      <c r="N3858" s="23">
        <f>MAX(0,1-M3858*CachTinhDiem!$B$25)</f>
        <v>1</v>
      </c>
      <c r="O3858" s="20">
        <f>ROUND((CachTinhDiem!$B$23*K3858+CachTinhDiem!$B$24*L3858)*N3858,1)</f>
        <v>4.4000000000000004</v>
      </c>
      <c r="P3858" s="19" t="s">
        <v>3227</v>
      </c>
    </row>
    <row r="3859" spans="1:16" ht="15" customHeight="1" x14ac:dyDescent="0.35">
      <c r="A3859" s="18" t="s">
        <v>1505</v>
      </c>
      <c r="B3859" s="18" t="s">
        <v>3224</v>
      </c>
      <c r="C3859" s="18" t="s">
        <v>138</v>
      </c>
      <c r="D3859" s="19">
        <v>5</v>
      </c>
      <c r="E3859" s="19">
        <v>13</v>
      </c>
      <c r="F3859" s="19">
        <v>22</v>
      </c>
      <c r="G3859" s="19">
        <v>4</v>
      </c>
      <c r="H3859" s="19">
        <v>1</v>
      </c>
      <c r="I3859" s="19">
        <v>3</v>
      </c>
      <c r="J3859" s="19">
        <v>3</v>
      </c>
      <c r="K3859" s="20">
        <f>ROUND(1+(SUMPRODUCT(INDEX(CachTinhDiem!$B$8:$E$11,MATCH($B3859,CachTinhDiem!$A$8:$A$11,0),0),$G3859:$J3859)-1)*9/4,1)</f>
        <v>5.0999999999999996</v>
      </c>
      <c r="L3859" s="20">
        <f>ROUND(1+(INDEX(CachTinhDiem!$B$15:$E$20,MATCH($C3859,CachTinhDiem!$A$15:$A$20,0),MATCH($B3859,CachTinhDiem!$B$14:$E$14,0))-1)*9/4,1)</f>
        <v>10</v>
      </c>
      <c r="M3859" s="19">
        <f t="shared" si="60"/>
        <v>9</v>
      </c>
      <c r="N3859" s="23">
        <f>MAX(0,1-M3859*CachTinhDiem!$B$25)</f>
        <v>9.9999999999999978E-2</v>
      </c>
      <c r="O3859" s="20">
        <f>ROUND((CachTinhDiem!$B$23*K3859+CachTinhDiem!$B$24*L3859)*N3859,1)</f>
        <v>0.7</v>
      </c>
      <c r="P3859" s="19" t="s">
        <v>3225</v>
      </c>
    </row>
    <row r="3860" spans="1:16" ht="15" customHeight="1" x14ac:dyDescent="0.35">
      <c r="A3860" s="18" t="s">
        <v>2078</v>
      </c>
      <c r="B3860" s="18" t="s">
        <v>3228</v>
      </c>
      <c r="C3860" s="18" t="s">
        <v>115</v>
      </c>
      <c r="D3860" s="19">
        <v>11</v>
      </c>
      <c r="E3860" s="19">
        <v>32</v>
      </c>
      <c r="F3860" s="19">
        <v>36</v>
      </c>
      <c r="G3860" s="19">
        <v>2</v>
      </c>
      <c r="H3860" s="19">
        <v>3</v>
      </c>
      <c r="I3860" s="19">
        <v>4</v>
      </c>
      <c r="J3860" s="19">
        <v>2</v>
      </c>
      <c r="K3860" s="20">
        <f>ROUND(1+(SUMPRODUCT(INDEX(CachTinhDiem!$B$8:$E$11,MATCH($B3860,CachTinhDiem!$A$8:$A$11,0),0),$G3860:$J3860)-1)*9/4,1)</f>
        <v>4.5999999999999996</v>
      </c>
      <c r="L3860" s="20">
        <f>ROUND(1+(INDEX(CachTinhDiem!$B$15:$E$20,MATCH($C3860,CachTinhDiem!$A$15:$A$20,0),MATCH($B3860,CachTinhDiem!$B$14:$E$14,0))-1)*9/4,1)</f>
        <v>5.5</v>
      </c>
      <c r="M3860" s="19">
        <f t="shared" si="60"/>
        <v>4</v>
      </c>
      <c r="N3860" s="23">
        <f>MAX(0,1-M3860*CachTinhDiem!$B$25)</f>
        <v>0.6</v>
      </c>
      <c r="O3860" s="20">
        <f>ROUND((CachTinhDiem!$B$23*K3860+CachTinhDiem!$B$24*L3860)*N3860,1)</f>
        <v>2.9</v>
      </c>
      <c r="P3860" s="19" t="s">
        <v>3227</v>
      </c>
    </row>
    <row r="3861" spans="1:16" ht="15" customHeight="1" x14ac:dyDescent="0.35">
      <c r="A3861" s="18" t="s">
        <v>597</v>
      </c>
      <c r="B3861" s="18" t="s">
        <v>3228</v>
      </c>
      <c r="C3861" s="18" t="s">
        <v>115</v>
      </c>
      <c r="D3861" s="19">
        <v>12</v>
      </c>
      <c r="E3861" s="19">
        <v>29</v>
      </c>
      <c r="F3861" s="19">
        <v>40</v>
      </c>
      <c r="G3861" s="19">
        <v>3</v>
      </c>
      <c r="H3861" s="19">
        <v>2</v>
      </c>
      <c r="I3861" s="19">
        <v>3</v>
      </c>
      <c r="J3861" s="19">
        <v>3</v>
      </c>
      <c r="K3861" s="20">
        <f>ROUND(1+(SUMPRODUCT(INDEX(CachTinhDiem!$B$8:$E$11,MATCH($B3861,CachTinhDiem!$A$8:$A$11,0),0),$G3861:$J3861)-1)*9/4,1)</f>
        <v>5.0999999999999996</v>
      </c>
      <c r="L3861" s="20">
        <f>ROUND(1+(INDEX(CachTinhDiem!$B$15:$E$20,MATCH($C3861,CachTinhDiem!$A$15:$A$20,0),MATCH($B3861,CachTinhDiem!$B$14:$E$14,0))-1)*9/4,1)</f>
        <v>5.5</v>
      </c>
      <c r="M3861" s="19">
        <f t="shared" si="60"/>
        <v>11</v>
      </c>
      <c r="N3861" s="23">
        <f>MAX(0,1-M3861*CachTinhDiem!$B$25)</f>
        <v>0</v>
      </c>
      <c r="O3861" s="20">
        <f>ROUND((CachTinhDiem!$B$23*K3861+CachTinhDiem!$B$24*L3861)*N3861,1)</f>
        <v>0</v>
      </c>
      <c r="P3861" s="19" t="s">
        <v>3227</v>
      </c>
    </row>
    <row r="3862" spans="1:16" ht="15" customHeight="1" x14ac:dyDescent="0.35">
      <c r="A3862" s="18" t="s">
        <v>2324</v>
      </c>
      <c r="B3862" s="18" t="s">
        <v>3228</v>
      </c>
      <c r="C3862" s="18" t="s">
        <v>115</v>
      </c>
      <c r="D3862" s="19">
        <v>19</v>
      </c>
      <c r="E3862" s="19">
        <v>35</v>
      </c>
      <c r="F3862" s="19">
        <v>21</v>
      </c>
      <c r="G3862" s="19">
        <v>2</v>
      </c>
      <c r="H3862" s="19">
        <v>2</v>
      </c>
      <c r="I3862" s="19">
        <v>3</v>
      </c>
      <c r="J3862" s="19">
        <v>3</v>
      </c>
      <c r="K3862" s="20">
        <f>ROUND(1+(SUMPRODUCT(INDEX(CachTinhDiem!$B$8:$E$11,MATCH($B3862,CachTinhDiem!$A$8:$A$11,0),0),$G3862:$J3862)-1)*9/4,1)</f>
        <v>5.0999999999999996</v>
      </c>
      <c r="L3862" s="20">
        <f>ROUND(1+(INDEX(CachTinhDiem!$B$15:$E$20,MATCH($C3862,CachTinhDiem!$A$15:$A$20,0),MATCH($B3862,CachTinhDiem!$B$14:$E$14,0))-1)*9/4,1)</f>
        <v>5.5</v>
      </c>
      <c r="M3862" s="19">
        <f t="shared" si="60"/>
        <v>0</v>
      </c>
      <c r="N3862" s="23">
        <f>MAX(0,1-M3862*CachTinhDiem!$B$25)</f>
        <v>1</v>
      </c>
      <c r="O3862" s="20">
        <f>ROUND((CachTinhDiem!$B$23*K3862+CachTinhDiem!$B$24*L3862)*N3862,1)</f>
        <v>5.2</v>
      </c>
      <c r="P3862" s="19" t="s">
        <v>3227</v>
      </c>
    </row>
    <row r="3863" spans="1:16" ht="15" customHeight="1" x14ac:dyDescent="0.35">
      <c r="A3863" s="18" t="s">
        <v>1248</v>
      </c>
      <c r="B3863" s="18" t="s">
        <v>3229</v>
      </c>
      <c r="C3863" s="18" t="s">
        <v>90</v>
      </c>
      <c r="D3863" s="19">
        <v>5</v>
      </c>
      <c r="E3863" s="19">
        <v>19</v>
      </c>
      <c r="F3863" s="19">
        <v>35</v>
      </c>
      <c r="G3863" s="19">
        <v>4</v>
      </c>
      <c r="H3863" s="19">
        <v>1</v>
      </c>
      <c r="I3863" s="19">
        <v>2</v>
      </c>
      <c r="J3863" s="19">
        <v>4</v>
      </c>
      <c r="K3863" s="20">
        <f>ROUND(1+(SUMPRODUCT(INDEX(CachTinhDiem!$B$8:$E$11,MATCH($B3863,CachTinhDiem!$A$8:$A$11,0),0),$G3863:$J3863)-1)*9/4,1)</f>
        <v>4.4000000000000004</v>
      </c>
      <c r="L3863" s="20">
        <f>ROUND(1+(INDEX(CachTinhDiem!$B$15:$E$20,MATCH($C3863,CachTinhDiem!$A$15:$A$20,0),MATCH($B3863,CachTinhDiem!$B$14:$E$14,0))-1)*9/4,1)</f>
        <v>7.8</v>
      </c>
      <c r="M3863" s="19">
        <f t="shared" si="60"/>
        <v>16</v>
      </c>
      <c r="N3863" s="23">
        <f>MAX(0,1-M3863*CachTinhDiem!$B$25)</f>
        <v>0</v>
      </c>
      <c r="O3863" s="20">
        <f>ROUND((CachTinhDiem!$B$23*K3863+CachTinhDiem!$B$24*L3863)*N3863,1)</f>
        <v>0</v>
      </c>
      <c r="P3863" s="19" t="s">
        <v>3227</v>
      </c>
    </row>
    <row r="3864" spans="1:16" ht="15" customHeight="1" x14ac:dyDescent="0.35">
      <c r="A3864" s="18" t="s">
        <v>3038</v>
      </c>
      <c r="B3864" s="18" t="s">
        <v>3226</v>
      </c>
      <c r="C3864" s="18" t="s">
        <v>110</v>
      </c>
      <c r="D3864" s="19">
        <v>17</v>
      </c>
      <c r="E3864" s="19">
        <v>38</v>
      </c>
      <c r="F3864" s="19">
        <v>6</v>
      </c>
      <c r="G3864" s="19">
        <v>2</v>
      </c>
      <c r="H3864" s="19">
        <v>3</v>
      </c>
      <c r="I3864" s="19">
        <v>3</v>
      </c>
      <c r="J3864" s="19">
        <v>4</v>
      </c>
      <c r="K3864" s="20">
        <f>ROUND(1+(SUMPRODUCT(INDEX(CachTinhDiem!$B$8:$E$11,MATCH($B3864,CachTinhDiem!$A$8:$A$11,0),0),$G3864:$J3864)-1)*9/4,1)</f>
        <v>6</v>
      </c>
      <c r="L3864" s="20">
        <f>ROUND(1+(INDEX(CachTinhDiem!$B$15:$E$20,MATCH($C3864,CachTinhDiem!$A$15:$A$20,0),MATCH($B3864,CachTinhDiem!$B$14:$E$14,0))-1)*9/4,1)</f>
        <v>5.5</v>
      </c>
      <c r="M3864" s="19">
        <f t="shared" si="60"/>
        <v>11</v>
      </c>
      <c r="N3864" s="23">
        <f>MAX(0,1-M3864*CachTinhDiem!$B$25)</f>
        <v>0</v>
      </c>
      <c r="O3864" s="20">
        <f>ROUND((CachTinhDiem!$B$23*K3864+CachTinhDiem!$B$24*L3864)*N3864,1)</f>
        <v>0</v>
      </c>
      <c r="P3864" s="19" t="s">
        <v>3227</v>
      </c>
    </row>
    <row r="3865" spans="1:16" ht="15" customHeight="1" x14ac:dyDescent="0.35">
      <c r="A3865" s="18" t="s">
        <v>1371</v>
      </c>
      <c r="B3865" s="18" t="s">
        <v>3226</v>
      </c>
      <c r="C3865" s="18" t="s">
        <v>90</v>
      </c>
      <c r="D3865" s="19">
        <v>5</v>
      </c>
      <c r="E3865" s="19">
        <v>10</v>
      </c>
      <c r="F3865" s="19">
        <v>32</v>
      </c>
      <c r="G3865" s="19">
        <v>4</v>
      </c>
      <c r="H3865" s="19">
        <v>1</v>
      </c>
      <c r="I3865" s="19">
        <v>2</v>
      </c>
      <c r="J3865" s="19">
        <v>2</v>
      </c>
      <c r="K3865" s="20">
        <f>ROUND(1+(SUMPRODUCT(INDEX(CachTinhDiem!$B$8:$E$11,MATCH($B3865,CachTinhDiem!$A$8:$A$11,0),0),$G3865:$J3865)-1)*9/4,1)</f>
        <v>2.6</v>
      </c>
      <c r="L3865" s="20">
        <f>ROUND(1+(INDEX(CachTinhDiem!$B$15:$E$20,MATCH($C3865,CachTinhDiem!$A$15:$A$20,0),MATCH($B3865,CachTinhDiem!$B$14:$E$14,0))-1)*9/4,1)</f>
        <v>7.8</v>
      </c>
      <c r="M3865" s="19">
        <f t="shared" si="60"/>
        <v>22</v>
      </c>
      <c r="N3865" s="23">
        <f>MAX(0,1-M3865*CachTinhDiem!$B$25)</f>
        <v>0</v>
      </c>
      <c r="O3865" s="20">
        <f>ROUND((CachTinhDiem!$B$23*K3865+CachTinhDiem!$B$24*L3865)*N3865,1)</f>
        <v>0</v>
      </c>
      <c r="P3865" s="19" t="s">
        <v>3227</v>
      </c>
    </row>
    <row r="3866" spans="1:16" ht="15" customHeight="1" x14ac:dyDescent="0.35">
      <c r="A3866" s="18" t="s">
        <v>2189</v>
      </c>
      <c r="B3866" s="18" t="s">
        <v>3229</v>
      </c>
      <c r="C3866" s="18" t="s">
        <v>103</v>
      </c>
      <c r="D3866" s="19">
        <v>21</v>
      </c>
      <c r="E3866" s="19">
        <v>36</v>
      </c>
      <c r="F3866" s="19">
        <v>35</v>
      </c>
      <c r="G3866" s="19">
        <v>1</v>
      </c>
      <c r="H3866" s="19">
        <v>4</v>
      </c>
      <c r="I3866" s="19">
        <v>2</v>
      </c>
      <c r="J3866" s="19">
        <v>4</v>
      </c>
      <c r="K3866" s="20">
        <f>ROUND(1+(SUMPRODUCT(INDEX(CachTinhDiem!$B$8:$E$11,MATCH($B3866,CachTinhDiem!$A$8:$A$11,0),0),$G3866:$J3866)-1)*9/4,1)</f>
        <v>5.7</v>
      </c>
      <c r="L3866" s="20">
        <f>ROUND(1+(INDEX(CachTinhDiem!$B$15:$E$20,MATCH($C3866,CachTinhDiem!$A$15:$A$20,0),MATCH($B3866,CachTinhDiem!$B$14:$E$14,0))-1)*9/4,1)</f>
        <v>7.8</v>
      </c>
      <c r="M3866" s="19">
        <f t="shared" si="60"/>
        <v>0</v>
      </c>
      <c r="N3866" s="23">
        <f>MAX(0,1-M3866*CachTinhDiem!$B$25)</f>
        <v>1</v>
      </c>
      <c r="O3866" s="20">
        <f>ROUND((CachTinhDiem!$B$23*K3866+CachTinhDiem!$B$24*L3866)*N3866,1)</f>
        <v>6.3</v>
      </c>
      <c r="P3866" s="19" t="s">
        <v>3227</v>
      </c>
    </row>
    <row r="3867" spans="1:16" ht="15" customHeight="1" x14ac:dyDescent="0.35">
      <c r="A3867" s="18" t="s">
        <v>1391</v>
      </c>
      <c r="B3867" s="18" t="s">
        <v>3228</v>
      </c>
      <c r="C3867" s="18" t="s">
        <v>150</v>
      </c>
      <c r="D3867" s="19">
        <v>5</v>
      </c>
      <c r="E3867" s="19">
        <v>20</v>
      </c>
      <c r="F3867" s="19">
        <v>7</v>
      </c>
      <c r="G3867" s="19">
        <v>4</v>
      </c>
      <c r="H3867" s="19">
        <v>1</v>
      </c>
      <c r="I3867" s="19">
        <v>3</v>
      </c>
      <c r="J3867" s="19">
        <v>3</v>
      </c>
      <c r="K3867" s="20">
        <f>ROUND(1+(SUMPRODUCT(INDEX(CachTinhDiem!$B$8:$E$11,MATCH($B3867,CachTinhDiem!$A$8:$A$11,0),0),$G3867:$J3867)-1)*9/4,1)</f>
        <v>4.5999999999999996</v>
      </c>
      <c r="L3867" s="20">
        <f>ROUND(1+(INDEX(CachTinhDiem!$B$15:$E$20,MATCH($C3867,CachTinhDiem!$A$15:$A$20,0),MATCH($B3867,CachTinhDiem!$B$14:$E$14,0))-1)*9/4,1)</f>
        <v>5.5</v>
      </c>
      <c r="M3867" s="19">
        <f t="shared" si="60"/>
        <v>0</v>
      </c>
      <c r="N3867" s="23">
        <f>MAX(0,1-M3867*CachTinhDiem!$B$25)</f>
        <v>1</v>
      </c>
      <c r="O3867" s="20">
        <f>ROUND((CachTinhDiem!$B$23*K3867+CachTinhDiem!$B$24*L3867)*N3867,1)</f>
        <v>4.9000000000000004</v>
      </c>
      <c r="P3867" s="19" t="s">
        <v>3227</v>
      </c>
    </row>
    <row r="3868" spans="1:16" ht="15" customHeight="1" x14ac:dyDescent="0.35">
      <c r="A3868" s="18" t="s">
        <v>3003</v>
      </c>
      <c r="B3868" s="18" t="s">
        <v>3224</v>
      </c>
      <c r="C3868" s="18" t="s">
        <v>150</v>
      </c>
      <c r="D3868" s="19">
        <v>27</v>
      </c>
      <c r="E3868" s="19">
        <v>40</v>
      </c>
      <c r="F3868" s="19">
        <v>18</v>
      </c>
      <c r="G3868" s="19">
        <v>2</v>
      </c>
      <c r="H3868" s="19">
        <v>4</v>
      </c>
      <c r="I3868" s="19">
        <v>3</v>
      </c>
      <c r="J3868" s="19">
        <v>3</v>
      </c>
      <c r="K3868" s="20">
        <f>ROUND(1+(SUMPRODUCT(INDEX(CachTinhDiem!$B$8:$E$11,MATCH($B3868,CachTinhDiem!$A$8:$A$11,0),0),$G3868:$J3868)-1)*9/4,1)</f>
        <v>5.5</v>
      </c>
      <c r="L3868" s="20">
        <f>ROUND(1+(INDEX(CachTinhDiem!$B$15:$E$20,MATCH($C3868,CachTinhDiem!$A$15:$A$20,0),MATCH($B3868,CachTinhDiem!$B$14:$E$14,0))-1)*9/4,1)</f>
        <v>3.3</v>
      </c>
      <c r="M3868" s="19">
        <f t="shared" si="60"/>
        <v>9</v>
      </c>
      <c r="N3868" s="23">
        <f>MAX(0,1-M3868*CachTinhDiem!$B$25)</f>
        <v>9.9999999999999978E-2</v>
      </c>
      <c r="O3868" s="20">
        <f>ROUND((CachTinhDiem!$B$23*K3868+CachTinhDiem!$B$24*L3868)*N3868,1)</f>
        <v>0.5</v>
      </c>
      <c r="P3868" s="19" t="s">
        <v>3227</v>
      </c>
    </row>
    <row r="3869" spans="1:16" ht="15" customHeight="1" x14ac:dyDescent="0.35">
      <c r="A3869" s="18" t="s">
        <v>1836</v>
      </c>
      <c r="B3869" s="18" t="s">
        <v>3229</v>
      </c>
      <c r="C3869" s="18" t="s">
        <v>115</v>
      </c>
      <c r="D3869" s="19">
        <v>13</v>
      </c>
      <c r="E3869" s="19">
        <v>33</v>
      </c>
      <c r="F3869" s="19">
        <v>9</v>
      </c>
      <c r="G3869" s="19">
        <v>2</v>
      </c>
      <c r="H3869" s="19">
        <v>3</v>
      </c>
      <c r="I3869" s="19">
        <v>4</v>
      </c>
      <c r="J3869" s="19">
        <v>1</v>
      </c>
      <c r="K3869" s="20">
        <f>ROUND(1+(SUMPRODUCT(INDEX(CachTinhDiem!$B$8:$E$11,MATCH($B3869,CachTinhDiem!$A$8:$A$11,0),0),$G3869:$J3869)-1)*9/4,1)</f>
        <v>4.5999999999999996</v>
      </c>
      <c r="L3869" s="20">
        <f>ROUND(1+(INDEX(CachTinhDiem!$B$15:$E$20,MATCH($C3869,CachTinhDiem!$A$15:$A$20,0),MATCH($B3869,CachTinhDiem!$B$14:$E$14,0))-1)*9/4,1)</f>
        <v>10</v>
      </c>
      <c r="M3869" s="19">
        <f t="shared" si="60"/>
        <v>4</v>
      </c>
      <c r="N3869" s="23">
        <f>MAX(0,1-M3869*CachTinhDiem!$B$25)</f>
        <v>0.6</v>
      </c>
      <c r="O3869" s="20">
        <f>ROUND((CachTinhDiem!$B$23*K3869+CachTinhDiem!$B$24*L3869)*N3869,1)</f>
        <v>3.7</v>
      </c>
      <c r="P3869" s="19" t="s">
        <v>3227</v>
      </c>
    </row>
    <row r="3870" spans="1:16" ht="15" customHeight="1" x14ac:dyDescent="0.35">
      <c r="A3870" s="18" t="s">
        <v>3106</v>
      </c>
      <c r="B3870" s="18" t="s">
        <v>3224</v>
      </c>
      <c r="C3870" s="18" t="s">
        <v>103</v>
      </c>
      <c r="D3870" s="19">
        <v>21</v>
      </c>
      <c r="E3870" s="19">
        <v>38</v>
      </c>
      <c r="F3870" s="19">
        <v>33</v>
      </c>
      <c r="G3870" s="19">
        <v>2</v>
      </c>
      <c r="H3870" s="19">
        <v>2</v>
      </c>
      <c r="I3870" s="19">
        <v>2</v>
      </c>
      <c r="J3870" s="19">
        <v>4</v>
      </c>
      <c r="K3870" s="20">
        <f>ROUND(1+(SUMPRODUCT(INDEX(CachTinhDiem!$B$8:$E$11,MATCH($B3870,CachTinhDiem!$A$8:$A$11,0),0),$G3870:$J3870)-1)*9/4,1)</f>
        <v>3.7</v>
      </c>
      <c r="L3870" s="20">
        <f>ROUND(1+(INDEX(CachTinhDiem!$B$15:$E$20,MATCH($C3870,CachTinhDiem!$A$15:$A$20,0),MATCH($B3870,CachTinhDiem!$B$14:$E$14,0))-1)*9/4,1)</f>
        <v>3.3</v>
      </c>
      <c r="M3870" s="19">
        <f t="shared" si="60"/>
        <v>0</v>
      </c>
      <c r="N3870" s="23">
        <f>MAX(0,1-M3870*CachTinhDiem!$B$25)</f>
        <v>1</v>
      </c>
      <c r="O3870" s="20">
        <f>ROUND((CachTinhDiem!$B$23*K3870+CachTinhDiem!$B$24*L3870)*N3870,1)</f>
        <v>3.6</v>
      </c>
      <c r="P3870" s="19" t="s">
        <v>3227</v>
      </c>
    </row>
    <row r="3871" spans="1:16" ht="15" customHeight="1" x14ac:dyDescent="0.35">
      <c r="A3871" s="18" t="s">
        <v>3040</v>
      </c>
      <c r="B3871" s="18" t="s">
        <v>3228</v>
      </c>
      <c r="C3871" s="18" t="s">
        <v>110</v>
      </c>
      <c r="D3871" s="19">
        <v>15</v>
      </c>
      <c r="E3871" s="19">
        <v>36</v>
      </c>
      <c r="F3871" s="19">
        <v>25</v>
      </c>
      <c r="G3871" s="19">
        <v>2</v>
      </c>
      <c r="H3871" s="19">
        <v>2</v>
      </c>
      <c r="I3871" s="19">
        <v>4</v>
      </c>
      <c r="J3871" s="19">
        <v>4</v>
      </c>
      <c r="K3871" s="20">
        <f>ROUND(1+(SUMPRODUCT(INDEX(CachTinhDiem!$B$8:$E$11,MATCH($B3871,CachTinhDiem!$A$8:$A$11,0),0),$G3871:$J3871)-1)*9/4,1)</f>
        <v>6.9</v>
      </c>
      <c r="L3871" s="20">
        <f>ROUND(1+(INDEX(CachTinhDiem!$B$15:$E$20,MATCH($C3871,CachTinhDiem!$A$15:$A$20,0),MATCH($B3871,CachTinhDiem!$B$14:$E$14,0))-1)*9/4,1)</f>
        <v>7.8</v>
      </c>
      <c r="M3871" s="19">
        <f t="shared" si="60"/>
        <v>0</v>
      </c>
      <c r="N3871" s="23">
        <f>MAX(0,1-M3871*CachTinhDiem!$B$25)</f>
        <v>1</v>
      </c>
      <c r="O3871" s="20">
        <f>ROUND((CachTinhDiem!$B$23*K3871+CachTinhDiem!$B$24*L3871)*N3871,1)</f>
        <v>7.2</v>
      </c>
      <c r="P3871" s="19" t="s">
        <v>3227</v>
      </c>
    </row>
    <row r="3872" spans="1:16" ht="15" customHeight="1" x14ac:dyDescent="0.35">
      <c r="A3872" s="18" t="s">
        <v>2614</v>
      </c>
      <c r="B3872" s="18" t="s">
        <v>3229</v>
      </c>
      <c r="C3872" s="18" t="s">
        <v>150</v>
      </c>
      <c r="D3872" s="19">
        <v>15</v>
      </c>
      <c r="E3872" s="19">
        <v>33</v>
      </c>
      <c r="F3872" s="19">
        <v>40</v>
      </c>
      <c r="G3872" s="19">
        <v>2</v>
      </c>
      <c r="H3872" s="19">
        <v>2</v>
      </c>
      <c r="I3872" s="19">
        <v>2</v>
      </c>
      <c r="J3872" s="19">
        <v>3</v>
      </c>
      <c r="K3872" s="20">
        <f>ROUND(1+(SUMPRODUCT(INDEX(CachTinhDiem!$B$8:$E$11,MATCH($B3872,CachTinhDiem!$A$8:$A$11,0),0),$G3872:$J3872)-1)*9/4,1)</f>
        <v>3.9</v>
      </c>
      <c r="L3872" s="20">
        <f>ROUND(1+(INDEX(CachTinhDiem!$B$15:$E$20,MATCH($C3872,CachTinhDiem!$A$15:$A$20,0),MATCH($B3872,CachTinhDiem!$B$14:$E$14,0))-1)*9/4,1)</f>
        <v>7.8</v>
      </c>
      <c r="M3872" s="19">
        <f t="shared" si="60"/>
        <v>7</v>
      </c>
      <c r="N3872" s="23">
        <f>MAX(0,1-M3872*CachTinhDiem!$B$25)</f>
        <v>0.29999999999999993</v>
      </c>
      <c r="O3872" s="20">
        <f>ROUND((CachTinhDiem!$B$23*K3872+CachTinhDiem!$B$24*L3872)*N3872,1)</f>
        <v>1.5</v>
      </c>
      <c r="P3872" s="19" t="s">
        <v>3227</v>
      </c>
    </row>
    <row r="3873" spans="1:16" ht="15" customHeight="1" x14ac:dyDescent="0.35">
      <c r="A3873" s="18" t="s">
        <v>2660</v>
      </c>
      <c r="B3873" s="18" t="s">
        <v>3226</v>
      </c>
      <c r="C3873" s="18" t="s">
        <v>103</v>
      </c>
      <c r="D3873" s="19">
        <v>15</v>
      </c>
      <c r="E3873" s="19">
        <v>34</v>
      </c>
      <c r="F3873" s="19">
        <v>38</v>
      </c>
      <c r="G3873" s="19">
        <v>2</v>
      </c>
      <c r="H3873" s="19">
        <v>1</v>
      </c>
      <c r="I3873" s="19">
        <v>4</v>
      </c>
      <c r="J3873" s="19">
        <v>4</v>
      </c>
      <c r="K3873" s="20">
        <f>ROUND(1+(SUMPRODUCT(INDEX(CachTinhDiem!$B$8:$E$11,MATCH($B3873,CachTinhDiem!$A$8:$A$11,0),0),$G3873:$J3873)-1)*9/4,1)</f>
        <v>5.7</v>
      </c>
      <c r="L3873" s="20">
        <f>ROUND(1+(INDEX(CachTinhDiem!$B$15:$E$20,MATCH($C3873,CachTinhDiem!$A$15:$A$20,0),MATCH($B3873,CachTinhDiem!$B$14:$E$14,0))-1)*9/4,1)</f>
        <v>3.3</v>
      </c>
      <c r="M3873" s="19">
        <f t="shared" si="60"/>
        <v>4</v>
      </c>
      <c r="N3873" s="23">
        <f>MAX(0,1-M3873*CachTinhDiem!$B$25)</f>
        <v>0.6</v>
      </c>
      <c r="O3873" s="20">
        <f>ROUND((CachTinhDiem!$B$23*K3873+CachTinhDiem!$B$24*L3873)*N3873,1)</f>
        <v>3</v>
      </c>
      <c r="P3873" s="19" t="s">
        <v>3227</v>
      </c>
    </row>
    <row r="3874" spans="1:16" ht="15" customHeight="1" x14ac:dyDescent="0.35">
      <c r="A3874" s="18" t="s">
        <v>980</v>
      </c>
      <c r="B3874" s="18" t="s">
        <v>3226</v>
      </c>
      <c r="C3874" s="18" t="s">
        <v>110</v>
      </c>
      <c r="D3874" s="19">
        <v>16</v>
      </c>
      <c r="E3874" s="19">
        <v>30</v>
      </c>
      <c r="F3874" s="19">
        <v>18</v>
      </c>
      <c r="G3874" s="19">
        <v>2</v>
      </c>
      <c r="H3874" s="19">
        <v>4</v>
      </c>
      <c r="I3874" s="19">
        <v>3</v>
      </c>
      <c r="J3874" s="19">
        <v>3</v>
      </c>
      <c r="K3874" s="20">
        <f>ROUND(1+(SUMPRODUCT(INDEX(CachTinhDiem!$B$8:$E$11,MATCH($B3874,CachTinhDiem!$A$8:$A$11,0),0),$G3874:$J3874)-1)*9/4,1)</f>
        <v>6.2</v>
      </c>
      <c r="L3874" s="20">
        <f>ROUND(1+(INDEX(CachTinhDiem!$B$15:$E$20,MATCH($C3874,CachTinhDiem!$A$15:$A$20,0),MATCH($B3874,CachTinhDiem!$B$14:$E$14,0))-1)*9/4,1)</f>
        <v>5.5</v>
      </c>
      <c r="M3874" s="19">
        <f t="shared" si="60"/>
        <v>0</v>
      </c>
      <c r="N3874" s="23">
        <f>MAX(0,1-M3874*CachTinhDiem!$B$25)</f>
        <v>1</v>
      </c>
      <c r="O3874" s="20">
        <f>ROUND((CachTinhDiem!$B$23*K3874+CachTinhDiem!$B$24*L3874)*N3874,1)</f>
        <v>6</v>
      </c>
      <c r="P3874" s="19" t="s">
        <v>3225</v>
      </c>
    </row>
    <row r="3875" spans="1:16" ht="15" customHeight="1" x14ac:dyDescent="0.35">
      <c r="A3875" s="18" t="s">
        <v>731</v>
      </c>
      <c r="B3875" s="18" t="s">
        <v>3226</v>
      </c>
      <c r="C3875" s="18" t="s">
        <v>138</v>
      </c>
      <c r="D3875" s="19">
        <v>5</v>
      </c>
      <c r="E3875" s="19">
        <v>11</v>
      </c>
      <c r="F3875" s="19">
        <v>21</v>
      </c>
      <c r="G3875" s="19">
        <v>5</v>
      </c>
      <c r="H3875" s="19">
        <v>2</v>
      </c>
      <c r="I3875" s="19">
        <v>3</v>
      </c>
      <c r="J3875" s="19">
        <v>3</v>
      </c>
      <c r="K3875" s="20">
        <f>ROUND(1+(SUMPRODUCT(INDEX(CachTinhDiem!$B$8:$E$11,MATCH($B3875,CachTinhDiem!$A$8:$A$11,0),0),$G3875:$J3875)-1)*9/4,1)</f>
        <v>4.8</v>
      </c>
      <c r="L3875" s="20">
        <f>ROUND(1+(INDEX(CachTinhDiem!$B$15:$E$20,MATCH($C3875,CachTinhDiem!$A$15:$A$20,0),MATCH($B3875,CachTinhDiem!$B$14:$E$14,0))-1)*9/4,1)</f>
        <v>7.8</v>
      </c>
      <c r="M3875" s="19">
        <f t="shared" si="60"/>
        <v>10</v>
      </c>
      <c r="N3875" s="23">
        <f>MAX(0,1-M3875*CachTinhDiem!$B$25)</f>
        <v>0</v>
      </c>
      <c r="O3875" s="20">
        <f>ROUND((CachTinhDiem!$B$23*K3875+CachTinhDiem!$B$24*L3875)*N3875,1)</f>
        <v>0</v>
      </c>
      <c r="P3875" s="19" t="s">
        <v>3227</v>
      </c>
    </row>
    <row r="3876" spans="1:16" ht="15" customHeight="1" x14ac:dyDescent="0.35">
      <c r="A3876" s="18" t="s">
        <v>1038</v>
      </c>
      <c r="B3876" s="18" t="s">
        <v>3228</v>
      </c>
      <c r="C3876" s="18" t="s">
        <v>90</v>
      </c>
      <c r="D3876" s="19">
        <v>20</v>
      </c>
      <c r="E3876" s="19">
        <v>37</v>
      </c>
      <c r="F3876" s="19">
        <v>30</v>
      </c>
      <c r="G3876" s="19">
        <v>2</v>
      </c>
      <c r="H3876" s="19">
        <v>4</v>
      </c>
      <c r="I3876" s="19">
        <v>3</v>
      </c>
      <c r="J3876" s="19">
        <v>2</v>
      </c>
      <c r="K3876" s="20">
        <f>ROUND(1+(SUMPRODUCT(INDEX(CachTinhDiem!$B$8:$E$11,MATCH($B3876,CachTinhDiem!$A$8:$A$11,0),0),$G3876:$J3876)-1)*9/4,1)</f>
        <v>4.5999999999999996</v>
      </c>
      <c r="L3876" s="20">
        <f>ROUND(1+(INDEX(CachTinhDiem!$B$15:$E$20,MATCH($C3876,CachTinhDiem!$A$15:$A$20,0),MATCH($B3876,CachTinhDiem!$B$14:$E$14,0))-1)*9/4,1)</f>
        <v>3.3</v>
      </c>
      <c r="M3876" s="19">
        <f t="shared" si="60"/>
        <v>0</v>
      </c>
      <c r="N3876" s="23">
        <f>MAX(0,1-M3876*CachTinhDiem!$B$25)</f>
        <v>1</v>
      </c>
      <c r="O3876" s="20">
        <f>ROUND((CachTinhDiem!$B$23*K3876+CachTinhDiem!$B$24*L3876)*N3876,1)</f>
        <v>4.2</v>
      </c>
      <c r="P3876" s="19" t="s">
        <v>3227</v>
      </c>
    </row>
    <row r="3877" spans="1:16" ht="15" customHeight="1" x14ac:dyDescent="0.35">
      <c r="A3877" s="18" t="s">
        <v>735</v>
      </c>
      <c r="B3877" s="18" t="s">
        <v>3226</v>
      </c>
      <c r="C3877" s="18" t="s">
        <v>103</v>
      </c>
      <c r="D3877" s="19">
        <v>18</v>
      </c>
      <c r="E3877" s="19">
        <v>33</v>
      </c>
      <c r="F3877" s="19">
        <v>11</v>
      </c>
      <c r="G3877" s="19">
        <v>2</v>
      </c>
      <c r="H3877" s="19">
        <v>4</v>
      </c>
      <c r="I3877" s="19">
        <v>3</v>
      </c>
      <c r="J3877" s="19">
        <v>5</v>
      </c>
      <c r="K3877" s="20">
        <f>ROUND(1+(SUMPRODUCT(INDEX(CachTinhDiem!$B$8:$E$11,MATCH($B3877,CachTinhDiem!$A$8:$A$11,0),0),$G3877:$J3877)-1)*9/4,1)</f>
        <v>7.1</v>
      </c>
      <c r="L3877" s="20">
        <f>ROUND(1+(INDEX(CachTinhDiem!$B$15:$E$20,MATCH($C3877,CachTinhDiem!$A$15:$A$20,0),MATCH($B3877,CachTinhDiem!$B$14:$E$14,0))-1)*9/4,1)</f>
        <v>3.3</v>
      </c>
      <c r="M3877" s="19">
        <f t="shared" si="60"/>
        <v>7</v>
      </c>
      <c r="N3877" s="23">
        <f>MAX(0,1-M3877*CachTinhDiem!$B$25)</f>
        <v>0.29999999999999993</v>
      </c>
      <c r="O3877" s="20">
        <f>ROUND((CachTinhDiem!$B$23*K3877+CachTinhDiem!$B$24*L3877)*N3877,1)</f>
        <v>1.8</v>
      </c>
      <c r="P3877" s="19" t="s">
        <v>3227</v>
      </c>
    </row>
    <row r="3878" spans="1:16" ht="15" customHeight="1" x14ac:dyDescent="0.35">
      <c r="A3878" s="18" t="s">
        <v>2114</v>
      </c>
      <c r="B3878" s="18" t="s">
        <v>3229</v>
      </c>
      <c r="C3878" s="18" t="s">
        <v>103</v>
      </c>
      <c r="D3878" s="19">
        <v>12</v>
      </c>
      <c r="E3878" s="19">
        <v>33</v>
      </c>
      <c r="F3878" s="19">
        <v>7</v>
      </c>
      <c r="G3878" s="19">
        <v>3</v>
      </c>
      <c r="H3878" s="19">
        <v>3</v>
      </c>
      <c r="I3878" s="19">
        <v>3</v>
      </c>
      <c r="J3878" s="19">
        <v>5</v>
      </c>
      <c r="K3878" s="20">
        <f>ROUND(1+(SUMPRODUCT(INDEX(CachTinhDiem!$B$8:$E$11,MATCH($B3878,CachTinhDiem!$A$8:$A$11,0),0),$G3878:$J3878)-1)*9/4,1)</f>
        <v>6.9</v>
      </c>
      <c r="L3878" s="20">
        <f>ROUND(1+(INDEX(CachTinhDiem!$B$15:$E$20,MATCH($C3878,CachTinhDiem!$A$15:$A$20,0),MATCH($B3878,CachTinhDiem!$B$14:$E$14,0))-1)*9/4,1)</f>
        <v>7.8</v>
      </c>
      <c r="M3878" s="19">
        <f t="shared" si="60"/>
        <v>5</v>
      </c>
      <c r="N3878" s="23">
        <f>MAX(0,1-M3878*CachTinhDiem!$B$25)</f>
        <v>0.5</v>
      </c>
      <c r="O3878" s="20">
        <f>ROUND((CachTinhDiem!$B$23*K3878+CachTinhDiem!$B$24*L3878)*N3878,1)</f>
        <v>3.6</v>
      </c>
      <c r="P3878" s="19" t="s">
        <v>3227</v>
      </c>
    </row>
    <row r="3879" spans="1:16" ht="15" customHeight="1" x14ac:dyDescent="0.35">
      <c r="A3879" s="18" t="s">
        <v>3198</v>
      </c>
      <c r="B3879" s="18" t="s">
        <v>3228</v>
      </c>
      <c r="C3879" s="18" t="s">
        <v>103</v>
      </c>
      <c r="D3879" s="19">
        <v>22</v>
      </c>
      <c r="E3879" s="19">
        <v>40</v>
      </c>
      <c r="F3879" s="19">
        <v>6</v>
      </c>
      <c r="G3879" s="19">
        <v>2</v>
      </c>
      <c r="H3879" s="19">
        <v>4</v>
      </c>
      <c r="I3879" s="19">
        <v>3</v>
      </c>
      <c r="J3879" s="19">
        <v>3</v>
      </c>
      <c r="K3879" s="20">
        <f>ROUND(1+(SUMPRODUCT(INDEX(CachTinhDiem!$B$8:$E$11,MATCH($B3879,CachTinhDiem!$A$8:$A$11,0),0),$G3879:$J3879)-1)*9/4,1)</f>
        <v>6</v>
      </c>
      <c r="L3879" s="20">
        <f>ROUND(1+(INDEX(CachTinhDiem!$B$15:$E$20,MATCH($C3879,CachTinhDiem!$A$15:$A$20,0),MATCH($B3879,CachTinhDiem!$B$14:$E$14,0))-1)*9/4,1)</f>
        <v>10</v>
      </c>
      <c r="M3879" s="19">
        <f t="shared" si="60"/>
        <v>16</v>
      </c>
      <c r="N3879" s="23">
        <f>MAX(0,1-M3879*CachTinhDiem!$B$25)</f>
        <v>0</v>
      </c>
      <c r="O3879" s="20">
        <f>ROUND((CachTinhDiem!$B$23*K3879+CachTinhDiem!$B$24*L3879)*N3879,1)</f>
        <v>0</v>
      </c>
      <c r="P3879" s="19" t="s">
        <v>3225</v>
      </c>
    </row>
    <row r="3880" spans="1:16" ht="15" customHeight="1" x14ac:dyDescent="0.35">
      <c r="A3880" s="18" t="s">
        <v>1601</v>
      </c>
      <c r="B3880" s="18" t="s">
        <v>3226</v>
      </c>
      <c r="C3880" s="18" t="s">
        <v>115</v>
      </c>
      <c r="D3880" s="19">
        <v>8</v>
      </c>
      <c r="E3880" s="19">
        <v>23</v>
      </c>
      <c r="F3880" s="19">
        <v>26</v>
      </c>
      <c r="G3880" s="19">
        <v>4</v>
      </c>
      <c r="H3880" s="19">
        <v>3</v>
      </c>
      <c r="I3880" s="19">
        <v>3</v>
      </c>
      <c r="J3880" s="19">
        <v>3</v>
      </c>
      <c r="K3880" s="20">
        <f>ROUND(1+(SUMPRODUCT(INDEX(CachTinhDiem!$B$8:$E$11,MATCH($B3880,CachTinhDiem!$A$8:$A$11,0),0),$G3880:$J3880)-1)*9/4,1)</f>
        <v>5.5</v>
      </c>
      <c r="L3880" s="20">
        <f>ROUND(1+(INDEX(CachTinhDiem!$B$15:$E$20,MATCH($C3880,CachTinhDiem!$A$15:$A$20,0),MATCH($B3880,CachTinhDiem!$B$14:$E$14,0))-1)*9/4,1)</f>
        <v>10</v>
      </c>
      <c r="M3880" s="19">
        <f t="shared" si="60"/>
        <v>3</v>
      </c>
      <c r="N3880" s="23">
        <f>MAX(0,1-M3880*CachTinhDiem!$B$25)</f>
        <v>0.7</v>
      </c>
      <c r="O3880" s="20">
        <f>ROUND((CachTinhDiem!$B$23*K3880+CachTinhDiem!$B$24*L3880)*N3880,1)</f>
        <v>4.8</v>
      </c>
      <c r="P3880" s="19" t="s">
        <v>3227</v>
      </c>
    </row>
    <row r="3881" spans="1:16" ht="15" customHeight="1" x14ac:dyDescent="0.35">
      <c r="A3881" s="18" t="s">
        <v>1874</v>
      </c>
      <c r="B3881" s="18" t="s">
        <v>3228</v>
      </c>
      <c r="C3881" s="18" t="s">
        <v>115</v>
      </c>
      <c r="D3881" s="19">
        <v>13</v>
      </c>
      <c r="E3881" s="19">
        <v>30</v>
      </c>
      <c r="F3881" s="19">
        <v>39</v>
      </c>
      <c r="G3881" s="19">
        <v>2</v>
      </c>
      <c r="H3881" s="19">
        <v>3</v>
      </c>
      <c r="I3881" s="19">
        <v>4</v>
      </c>
      <c r="J3881" s="19">
        <v>2</v>
      </c>
      <c r="K3881" s="20">
        <f>ROUND(1+(SUMPRODUCT(INDEX(CachTinhDiem!$B$8:$E$11,MATCH($B3881,CachTinhDiem!$A$8:$A$11,0),0),$G3881:$J3881)-1)*9/4,1)</f>
        <v>4.5999999999999996</v>
      </c>
      <c r="L3881" s="20">
        <f>ROUND(1+(INDEX(CachTinhDiem!$B$15:$E$20,MATCH($C3881,CachTinhDiem!$A$15:$A$20,0),MATCH($B3881,CachTinhDiem!$B$14:$E$14,0))-1)*9/4,1)</f>
        <v>5.5</v>
      </c>
      <c r="M3881" s="19">
        <f t="shared" si="60"/>
        <v>9</v>
      </c>
      <c r="N3881" s="23">
        <f>MAX(0,1-M3881*CachTinhDiem!$B$25)</f>
        <v>9.9999999999999978E-2</v>
      </c>
      <c r="O3881" s="20">
        <f>ROUND((CachTinhDiem!$B$23*K3881+CachTinhDiem!$B$24*L3881)*N3881,1)</f>
        <v>0.5</v>
      </c>
      <c r="P3881" s="19" t="s">
        <v>3225</v>
      </c>
    </row>
    <row r="3882" spans="1:16" ht="15" customHeight="1" x14ac:dyDescent="0.35">
      <c r="A3882" s="18" t="s">
        <v>2269</v>
      </c>
      <c r="B3882" s="18" t="s">
        <v>3228</v>
      </c>
      <c r="C3882" s="18" t="s">
        <v>150</v>
      </c>
      <c r="D3882" s="19">
        <v>20</v>
      </c>
      <c r="E3882" s="19">
        <v>35</v>
      </c>
      <c r="F3882" s="19">
        <v>36</v>
      </c>
      <c r="G3882" s="19">
        <v>2</v>
      </c>
      <c r="H3882" s="19">
        <v>4</v>
      </c>
      <c r="I3882" s="19">
        <v>3</v>
      </c>
      <c r="J3882" s="19">
        <v>4</v>
      </c>
      <c r="K3882" s="20">
        <f>ROUND(1+(SUMPRODUCT(INDEX(CachTinhDiem!$B$8:$E$11,MATCH($B3882,CachTinhDiem!$A$8:$A$11,0),0),$G3882:$J3882)-1)*9/4,1)</f>
        <v>7.3</v>
      </c>
      <c r="L3882" s="20">
        <f>ROUND(1+(INDEX(CachTinhDiem!$B$15:$E$20,MATCH($C3882,CachTinhDiem!$A$15:$A$20,0),MATCH($B3882,CachTinhDiem!$B$14:$E$14,0))-1)*9/4,1)</f>
        <v>5.5</v>
      </c>
      <c r="M3882" s="19">
        <f t="shared" si="60"/>
        <v>1</v>
      </c>
      <c r="N3882" s="23">
        <f>MAX(0,1-M3882*CachTinhDiem!$B$25)</f>
        <v>0.9</v>
      </c>
      <c r="O3882" s="20">
        <f>ROUND((CachTinhDiem!$B$23*K3882+CachTinhDiem!$B$24*L3882)*N3882,1)</f>
        <v>6.1</v>
      </c>
      <c r="P3882" s="19" t="s">
        <v>3227</v>
      </c>
    </row>
    <row r="3883" spans="1:16" ht="15" customHeight="1" x14ac:dyDescent="0.35">
      <c r="A3883" s="18" t="s">
        <v>2014</v>
      </c>
      <c r="B3883" s="18" t="s">
        <v>3228</v>
      </c>
      <c r="C3883" s="18" t="s">
        <v>138</v>
      </c>
      <c r="D3883" s="19">
        <v>12</v>
      </c>
      <c r="E3883" s="19">
        <v>30</v>
      </c>
      <c r="F3883" s="19">
        <v>14</v>
      </c>
      <c r="G3883" s="19">
        <v>2</v>
      </c>
      <c r="H3883" s="19">
        <v>3</v>
      </c>
      <c r="I3883" s="19">
        <v>4</v>
      </c>
      <c r="J3883" s="19">
        <v>1</v>
      </c>
      <c r="K3883" s="20">
        <f>ROUND(1+(SUMPRODUCT(INDEX(CachTinhDiem!$B$8:$E$11,MATCH($B3883,CachTinhDiem!$A$8:$A$11,0),0),$G3883:$J3883)-1)*9/4,1)</f>
        <v>3.3</v>
      </c>
      <c r="L3883" s="20">
        <f>ROUND(1+(INDEX(CachTinhDiem!$B$15:$E$20,MATCH($C3883,CachTinhDiem!$A$15:$A$20,0),MATCH($B3883,CachTinhDiem!$B$14:$E$14,0))-1)*9/4,1)</f>
        <v>1</v>
      </c>
      <c r="M3883" s="19">
        <f t="shared" si="60"/>
        <v>0</v>
      </c>
      <c r="N3883" s="23">
        <f>MAX(0,1-M3883*CachTinhDiem!$B$25)</f>
        <v>1</v>
      </c>
      <c r="O3883" s="20">
        <f>ROUND((CachTinhDiem!$B$23*K3883+CachTinhDiem!$B$24*L3883)*N3883,1)</f>
        <v>2.6</v>
      </c>
      <c r="P3883" s="19" t="s">
        <v>3225</v>
      </c>
    </row>
    <row r="3884" spans="1:16" ht="15" customHeight="1" x14ac:dyDescent="0.35">
      <c r="A3884" s="18" t="s">
        <v>2672</v>
      </c>
      <c r="B3884" s="18" t="s">
        <v>3228</v>
      </c>
      <c r="C3884" s="18" t="s">
        <v>90</v>
      </c>
      <c r="D3884" s="19">
        <v>5</v>
      </c>
      <c r="E3884" s="19">
        <v>38</v>
      </c>
      <c r="F3884" s="19">
        <v>36</v>
      </c>
      <c r="G3884" s="19">
        <v>4</v>
      </c>
      <c r="H3884" s="19">
        <v>1</v>
      </c>
      <c r="I3884" s="19">
        <v>4</v>
      </c>
      <c r="J3884" s="19">
        <v>3</v>
      </c>
      <c r="K3884" s="20">
        <f>ROUND(1+(SUMPRODUCT(INDEX(CachTinhDiem!$B$8:$E$11,MATCH($B3884,CachTinhDiem!$A$8:$A$11,0),0),$G3884:$J3884)-1)*9/4,1)</f>
        <v>5.0999999999999996</v>
      </c>
      <c r="L3884" s="20">
        <f>ROUND(1+(INDEX(CachTinhDiem!$B$15:$E$20,MATCH($C3884,CachTinhDiem!$A$15:$A$20,0),MATCH($B3884,CachTinhDiem!$B$14:$E$14,0))-1)*9/4,1)</f>
        <v>3.3</v>
      </c>
      <c r="M3884" s="19">
        <f t="shared" si="60"/>
        <v>0</v>
      </c>
      <c r="N3884" s="23">
        <f>MAX(0,1-M3884*CachTinhDiem!$B$25)</f>
        <v>1</v>
      </c>
      <c r="O3884" s="20">
        <f>ROUND((CachTinhDiem!$B$23*K3884+CachTinhDiem!$B$24*L3884)*N3884,1)</f>
        <v>4.5999999999999996</v>
      </c>
      <c r="P3884" s="19" t="s">
        <v>3227</v>
      </c>
    </row>
    <row r="3885" spans="1:16" ht="15" customHeight="1" x14ac:dyDescent="0.35">
      <c r="A3885" s="18" t="s">
        <v>1501</v>
      </c>
      <c r="B3885" s="18" t="s">
        <v>3229</v>
      </c>
      <c r="C3885" s="18" t="s">
        <v>115</v>
      </c>
      <c r="D3885" s="19">
        <v>5</v>
      </c>
      <c r="E3885" s="19">
        <v>10</v>
      </c>
      <c r="F3885" s="19">
        <v>27</v>
      </c>
      <c r="G3885" s="19">
        <v>4</v>
      </c>
      <c r="H3885" s="19">
        <v>1</v>
      </c>
      <c r="I3885" s="19">
        <v>3</v>
      </c>
      <c r="J3885" s="19">
        <v>2</v>
      </c>
      <c r="K3885" s="20">
        <f>ROUND(1+(SUMPRODUCT(INDEX(CachTinhDiem!$B$8:$E$11,MATCH($B3885,CachTinhDiem!$A$8:$A$11,0),0),$G3885:$J3885)-1)*9/4,1)</f>
        <v>3.7</v>
      </c>
      <c r="L3885" s="20">
        <f>ROUND(1+(INDEX(CachTinhDiem!$B$15:$E$20,MATCH($C3885,CachTinhDiem!$A$15:$A$20,0),MATCH($B3885,CachTinhDiem!$B$14:$E$14,0))-1)*9/4,1)</f>
        <v>10</v>
      </c>
      <c r="M3885" s="19">
        <f t="shared" si="60"/>
        <v>17</v>
      </c>
      <c r="N3885" s="23">
        <f>MAX(0,1-M3885*CachTinhDiem!$B$25)</f>
        <v>0</v>
      </c>
      <c r="O3885" s="20">
        <f>ROUND((CachTinhDiem!$B$23*K3885+CachTinhDiem!$B$24*L3885)*N3885,1)</f>
        <v>0</v>
      </c>
      <c r="P3885" s="19" t="s">
        <v>3225</v>
      </c>
    </row>
    <row r="3886" spans="1:16" ht="15" customHeight="1" x14ac:dyDescent="0.35">
      <c r="A3886" s="18" t="s">
        <v>2506</v>
      </c>
      <c r="B3886" s="18" t="s">
        <v>3226</v>
      </c>
      <c r="C3886" s="18" t="s">
        <v>103</v>
      </c>
      <c r="D3886" s="19">
        <v>15</v>
      </c>
      <c r="E3886" s="19">
        <v>32</v>
      </c>
      <c r="F3886" s="19">
        <v>27</v>
      </c>
      <c r="G3886" s="19">
        <v>2</v>
      </c>
      <c r="H3886" s="19">
        <v>3</v>
      </c>
      <c r="I3886" s="19">
        <v>2</v>
      </c>
      <c r="J3886" s="19">
        <v>5</v>
      </c>
      <c r="K3886" s="20">
        <f>ROUND(1+(SUMPRODUCT(INDEX(CachTinhDiem!$B$8:$E$11,MATCH($B3886,CachTinhDiem!$A$8:$A$11,0),0),$G3886:$J3886)-1)*9/4,1)</f>
        <v>5.3</v>
      </c>
      <c r="L3886" s="20">
        <f>ROUND(1+(INDEX(CachTinhDiem!$B$15:$E$20,MATCH($C3886,CachTinhDiem!$A$15:$A$20,0),MATCH($B3886,CachTinhDiem!$B$14:$E$14,0))-1)*9/4,1)</f>
        <v>3.3</v>
      </c>
      <c r="M3886" s="19">
        <f t="shared" si="60"/>
        <v>0</v>
      </c>
      <c r="N3886" s="23">
        <f>MAX(0,1-M3886*CachTinhDiem!$B$25)</f>
        <v>1</v>
      </c>
      <c r="O3886" s="20">
        <f>ROUND((CachTinhDiem!$B$23*K3886+CachTinhDiem!$B$24*L3886)*N3886,1)</f>
        <v>4.7</v>
      </c>
      <c r="P3886" s="19" t="s">
        <v>3227</v>
      </c>
    </row>
    <row r="3887" spans="1:16" ht="15" customHeight="1" x14ac:dyDescent="0.35">
      <c r="A3887" s="18" t="s">
        <v>1327</v>
      </c>
      <c r="B3887" s="18" t="s">
        <v>3228</v>
      </c>
      <c r="C3887" s="18" t="s">
        <v>90</v>
      </c>
      <c r="D3887" s="19">
        <v>5</v>
      </c>
      <c r="E3887" s="19">
        <v>19</v>
      </c>
      <c r="F3887" s="19">
        <v>31</v>
      </c>
      <c r="G3887" s="19">
        <v>4</v>
      </c>
      <c r="H3887" s="19">
        <v>1</v>
      </c>
      <c r="I3887" s="19">
        <v>2</v>
      </c>
      <c r="J3887" s="19">
        <v>2</v>
      </c>
      <c r="K3887" s="20">
        <f>ROUND(1+(SUMPRODUCT(INDEX(CachTinhDiem!$B$8:$E$11,MATCH($B3887,CachTinhDiem!$A$8:$A$11,0),0),$G3887:$J3887)-1)*9/4,1)</f>
        <v>2.8</v>
      </c>
      <c r="L3887" s="20">
        <f>ROUND(1+(INDEX(CachTinhDiem!$B$15:$E$20,MATCH($C3887,CachTinhDiem!$A$15:$A$20,0),MATCH($B3887,CachTinhDiem!$B$14:$E$14,0))-1)*9/4,1)</f>
        <v>3.3</v>
      </c>
      <c r="M3887" s="19">
        <f t="shared" si="60"/>
        <v>12</v>
      </c>
      <c r="N3887" s="23">
        <f>MAX(0,1-M3887*CachTinhDiem!$B$25)</f>
        <v>0</v>
      </c>
      <c r="O3887" s="20">
        <f>ROUND((CachTinhDiem!$B$23*K3887+CachTinhDiem!$B$24*L3887)*N3887,1)</f>
        <v>0</v>
      </c>
      <c r="P3887" s="19" t="s">
        <v>3227</v>
      </c>
    </row>
    <row r="3888" spans="1:16" ht="15" customHeight="1" x14ac:dyDescent="0.35">
      <c r="A3888" s="18" t="s">
        <v>615</v>
      </c>
      <c r="B3888" s="18" t="s">
        <v>3226</v>
      </c>
      <c r="C3888" s="18" t="s">
        <v>110</v>
      </c>
      <c r="D3888" s="19">
        <v>5</v>
      </c>
      <c r="E3888" s="19">
        <v>13</v>
      </c>
      <c r="F3888" s="19">
        <v>5</v>
      </c>
      <c r="G3888" s="19">
        <v>4</v>
      </c>
      <c r="H3888" s="19">
        <v>1</v>
      </c>
      <c r="I3888" s="19">
        <v>2</v>
      </c>
      <c r="J3888" s="19">
        <v>4</v>
      </c>
      <c r="K3888" s="20">
        <f>ROUND(1+(SUMPRODUCT(INDEX(CachTinhDiem!$B$8:$E$11,MATCH($B3888,CachTinhDiem!$A$8:$A$11,0),0),$G3888:$J3888)-1)*9/4,1)</f>
        <v>3.5</v>
      </c>
      <c r="L3888" s="20">
        <f>ROUND(1+(INDEX(CachTinhDiem!$B$15:$E$20,MATCH($C3888,CachTinhDiem!$A$15:$A$20,0),MATCH($B3888,CachTinhDiem!$B$14:$E$14,0))-1)*9/4,1)</f>
        <v>5.5</v>
      </c>
      <c r="M3888" s="19">
        <f t="shared" si="60"/>
        <v>0</v>
      </c>
      <c r="N3888" s="23">
        <f>MAX(0,1-M3888*CachTinhDiem!$B$25)</f>
        <v>1</v>
      </c>
      <c r="O3888" s="20">
        <f>ROUND((CachTinhDiem!$B$23*K3888+CachTinhDiem!$B$24*L3888)*N3888,1)</f>
        <v>4.0999999999999996</v>
      </c>
      <c r="P3888" s="19" t="s">
        <v>3227</v>
      </c>
    </row>
    <row r="3889" spans="1:16" ht="15" customHeight="1" x14ac:dyDescent="0.35">
      <c r="A3889" s="18" t="s">
        <v>406</v>
      </c>
      <c r="B3889" s="18" t="s">
        <v>3226</v>
      </c>
      <c r="C3889" s="18" t="s">
        <v>110</v>
      </c>
      <c r="D3889" s="19">
        <v>5</v>
      </c>
      <c r="E3889" s="19">
        <v>11</v>
      </c>
      <c r="F3889" s="19">
        <v>10</v>
      </c>
      <c r="G3889" s="19">
        <v>5</v>
      </c>
      <c r="H3889" s="19">
        <v>2</v>
      </c>
      <c r="I3889" s="19">
        <v>4</v>
      </c>
      <c r="J3889" s="19">
        <v>3</v>
      </c>
      <c r="K3889" s="20">
        <f>ROUND(1+(SUMPRODUCT(INDEX(CachTinhDiem!$B$8:$E$11,MATCH($B3889,CachTinhDiem!$A$8:$A$11,0),0),$G3889:$J3889)-1)*9/4,1)</f>
        <v>6</v>
      </c>
      <c r="L3889" s="20">
        <f>ROUND(1+(INDEX(CachTinhDiem!$B$15:$E$20,MATCH($C3889,CachTinhDiem!$A$15:$A$20,0),MATCH($B3889,CachTinhDiem!$B$14:$E$14,0))-1)*9/4,1)</f>
        <v>5.5</v>
      </c>
      <c r="M3889" s="19">
        <f t="shared" si="60"/>
        <v>0</v>
      </c>
      <c r="N3889" s="23">
        <f>MAX(0,1-M3889*CachTinhDiem!$B$25)</f>
        <v>1</v>
      </c>
      <c r="O3889" s="20">
        <f>ROUND((CachTinhDiem!$B$23*K3889+CachTinhDiem!$B$24*L3889)*N3889,1)</f>
        <v>5.9</v>
      </c>
      <c r="P3889" s="19" t="s">
        <v>3227</v>
      </c>
    </row>
    <row r="3890" spans="1:16" ht="15" customHeight="1" x14ac:dyDescent="0.35">
      <c r="A3890" s="18" t="s">
        <v>860</v>
      </c>
      <c r="B3890" s="18" t="s">
        <v>3226</v>
      </c>
      <c r="C3890" s="18" t="s">
        <v>103</v>
      </c>
      <c r="D3890" s="19">
        <v>21</v>
      </c>
      <c r="E3890" s="19">
        <v>34</v>
      </c>
      <c r="F3890" s="19">
        <v>29</v>
      </c>
      <c r="G3890" s="19">
        <v>2</v>
      </c>
      <c r="H3890" s="19">
        <v>4</v>
      </c>
      <c r="I3890" s="19">
        <v>2</v>
      </c>
      <c r="J3890" s="19">
        <v>5</v>
      </c>
      <c r="K3890" s="20">
        <f>ROUND(1+(SUMPRODUCT(INDEX(CachTinhDiem!$B$8:$E$11,MATCH($B3890,CachTinhDiem!$A$8:$A$11,0),0),$G3890:$J3890)-1)*9/4,1)</f>
        <v>6</v>
      </c>
      <c r="L3890" s="20">
        <f>ROUND(1+(INDEX(CachTinhDiem!$B$15:$E$20,MATCH($C3890,CachTinhDiem!$A$15:$A$20,0),MATCH($B3890,CachTinhDiem!$B$14:$E$14,0))-1)*9/4,1)</f>
        <v>3.3</v>
      </c>
      <c r="M3890" s="19">
        <f t="shared" si="60"/>
        <v>0</v>
      </c>
      <c r="N3890" s="23">
        <f>MAX(0,1-M3890*CachTinhDiem!$B$25)</f>
        <v>1</v>
      </c>
      <c r="O3890" s="20">
        <f>ROUND((CachTinhDiem!$B$23*K3890+CachTinhDiem!$B$24*L3890)*N3890,1)</f>
        <v>5.2</v>
      </c>
      <c r="P3890" s="19" t="s">
        <v>3227</v>
      </c>
    </row>
    <row r="3891" spans="1:16" ht="15" customHeight="1" x14ac:dyDescent="0.35">
      <c r="A3891" s="18" t="s">
        <v>1549</v>
      </c>
      <c r="B3891" s="18" t="s">
        <v>3228</v>
      </c>
      <c r="C3891" s="18" t="s">
        <v>150</v>
      </c>
      <c r="D3891" s="19">
        <v>5</v>
      </c>
      <c r="E3891" s="19">
        <v>20</v>
      </c>
      <c r="F3891" s="19">
        <v>8</v>
      </c>
      <c r="G3891" s="19">
        <v>4</v>
      </c>
      <c r="H3891" s="19">
        <v>1</v>
      </c>
      <c r="I3891" s="19">
        <v>3</v>
      </c>
      <c r="J3891" s="19">
        <v>3</v>
      </c>
      <c r="K3891" s="20">
        <f>ROUND(1+(SUMPRODUCT(INDEX(CachTinhDiem!$B$8:$E$11,MATCH($B3891,CachTinhDiem!$A$8:$A$11,0),0),$G3891:$J3891)-1)*9/4,1)</f>
        <v>4.5999999999999996</v>
      </c>
      <c r="L3891" s="20">
        <f>ROUND(1+(INDEX(CachTinhDiem!$B$15:$E$20,MATCH($C3891,CachTinhDiem!$A$15:$A$20,0),MATCH($B3891,CachTinhDiem!$B$14:$E$14,0))-1)*9/4,1)</f>
        <v>5.5</v>
      </c>
      <c r="M3891" s="19">
        <f t="shared" si="60"/>
        <v>0</v>
      </c>
      <c r="N3891" s="23">
        <f>MAX(0,1-M3891*CachTinhDiem!$B$25)</f>
        <v>1</v>
      </c>
      <c r="O3891" s="20">
        <f>ROUND((CachTinhDiem!$B$23*K3891+CachTinhDiem!$B$24*L3891)*N3891,1)</f>
        <v>4.9000000000000004</v>
      </c>
      <c r="P3891" s="19" t="s">
        <v>3227</v>
      </c>
    </row>
    <row r="3892" spans="1:16" ht="15" customHeight="1" x14ac:dyDescent="0.35">
      <c r="A3892" s="18" t="s">
        <v>269</v>
      </c>
      <c r="B3892" s="18" t="s">
        <v>3226</v>
      </c>
      <c r="C3892" s="18" t="s">
        <v>110</v>
      </c>
      <c r="D3892" s="19">
        <v>5</v>
      </c>
      <c r="E3892" s="19">
        <v>13</v>
      </c>
      <c r="F3892" s="19">
        <v>37</v>
      </c>
      <c r="G3892" s="19">
        <v>5</v>
      </c>
      <c r="H3892" s="19">
        <v>1</v>
      </c>
      <c r="I3892" s="19">
        <v>2</v>
      </c>
      <c r="J3892" s="19">
        <v>4</v>
      </c>
      <c r="K3892" s="20">
        <f>ROUND(1+(SUMPRODUCT(INDEX(CachTinhDiem!$B$8:$E$11,MATCH($B3892,CachTinhDiem!$A$8:$A$11,0),0),$G3892:$J3892)-1)*9/4,1)</f>
        <v>3.5</v>
      </c>
      <c r="L3892" s="20">
        <f>ROUND(1+(INDEX(CachTinhDiem!$B$15:$E$20,MATCH($C3892,CachTinhDiem!$A$15:$A$20,0),MATCH($B3892,CachTinhDiem!$B$14:$E$14,0))-1)*9/4,1)</f>
        <v>5.5</v>
      </c>
      <c r="M3892" s="19">
        <f t="shared" si="60"/>
        <v>24</v>
      </c>
      <c r="N3892" s="23">
        <f>MAX(0,1-M3892*CachTinhDiem!$B$25)</f>
        <v>0</v>
      </c>
      <c r="O3892" s="20">
        <f>ROUND((CachTinhDiem!$B$23*K3892+CachTinhDiem!$B$24*L3892)*N3892,1)</f>
        <v>0</v>
      </c>
      <c r="P3892" s="19" t="s">
        <v>3227</v>
      </c>
    </row>
    <row r="3893" spans="1:16" ht="15" customHeight="1" x14ac:dyDescent="0.35">
      <c r="A3893" s="18" t="s">
        <v>153</v>
      </c>
      <c r="B3893" s="18" t="s">
        <v>3226</v>
      </c>
      <c r="C3893" s="18" t="s">
        <v>90</v>
      </c>
      <c r="D3893" s="19">
        <v>5</v>
      </c>
      <c r="E3893" s="19">
        <v>21</v>
      </c>
      <c r="F3893" s="19">
        <v>29</v>
      </c>
      <c r="G3893" s="19">
        <v>4</v>
      </c>
      <c r="H3893" s="19">
        <v>1</v>
      </c>
      <c r="I3893" s="19">
        <v>3</v>
      </c>
      <c r="J3893" s="19">
        <v>3</v>
      </c>
      <c r="K3893" s="20">
        <f>ROUND(1+(SUMPRODUCT(INDEX(CachTinhDiem!$B$8:$E$11,MATCH($B3893,CachTinhDiem!$A$8:$A$11,0),0),$G3893:$J3893)-1)*9/4,1)</f>
        <v>4.2</v>
      </c>
      <c r="L3893" s="20">
        <f>ROUND(1+(INDEX(CachTinhDiem!$B$15:$E$20,MATCH($C3893,CachTinhDiem!$A$15:$A$20,0),MATCH($B3893,CachTinhDiem!$B$14:$E$14,0))-1)*9/4,1)</f>
        <v>7.8</v>
      </c>
      <c r="M3893" s="19">
        <f t="shared" si="60"/>
        <v>8</v>
      </c>
      <c r="N3893" s="23">
        <f>MAX(0,1-M3893*CachTinhDiem!$B$25)</f>
        <v>0.19999999999999996</v>
      </c>
      <c r="O3893" s="20">
        <f>ROUND((CachTinhDiem!$B$23*K3893+CachTinhDiem!$B$24*L3893)*N3893,1)</f>
        <v>1.1000000000000001</v>
      </c>
      <c r="P3893" s="19" t="s">
        <v>3227</v>
      </c>
    </row>
    <row r="3894" spans="1:16" ht="15" customHeight="1" x14ac:dyDescent="0.35">
      <c r="A3894" s="18" t="s">
        <v>924</v>
      </c>
      <c r="B3894" s="18" t="s">
        <v>3224</v>
      </c>
      <c r="C3894" s="18" t="s">
        <v>115</v>
      </c>
      <c r="D3894" s="19">
        <v>19</v>
      </c>
      <c r="E3894" s="19">
        <v>35</v>
      </c>
      <c r="F3894" s="19">
        <v>40</v>
      </c>
      <c r="G3894" s="19">
        <v>2</v>
      </c>
      <c r="H3894" s="19">
        <v>4</v>
      </c>
      <c r="I3894" s="19">
        <v>3</v>
      </c>
      <c r="J3894" s="19">
        <v>3</v>
      </c>
      <c r="K3894" s="20">
        <f>ROUND(1+(SUMPRODUCT(INDEX(CachTinhDiem!$B$8:$E$11,MATCH($B3894,CachTinhDiem!$A$8:$A$11,0),0),$G3894:$J3894)-1)*9/4,1)</f>
        <v>5.5</v>
      </c>
      <c r="L3894" s="20">
        <f>ROUND(1+(INDEX(CachTinhDiem!$B$15:$E$20,MATCH($C3894,CachTinhDiem!$A$15:$A$20,0),MATCH($B3894,CachTinhDiem!$B$14:$E$14,0))-1)*9/4,1)</f>
        <v>7.8</v>
      </c>
      <c r="M3894" s="19">
        <f t="shared" si="60"/>
        <v>5</v>
      </c>
      <c r="N3894" s="23">
        <f>MAX(0,1-M3894*CachTinhDiem!$B$25)</f>
        <v>0.5</v>
      </c>
      <c r="O3894" s="20">
        <f>ROUND((CachTinhDiem!$B$23*K3894+CachTinhDiem!$B$24*L3894)*N3894,1)</f>
        <v>3.1</v>
      </c>
      <c r="P3894" s="19" t="s">
        <v>3227</v>
      </c>
    </row>
    <row r="3895" spans="1:16" ht="15" customHeight="1" x14ac:dyDescent="0.35">
      <c r="A3895" s="18" t="s">
        <v>1910</v>
      </c>
      <c r="B3895" s="18" t="s">
        <v>3228</v>
      </c>
      <c r="C3895" s="18" t="s">
        <v>103</v>
      </c>
      <c r="D3895" s="19">
        <v>14</v>
      </c>
      <c r="E3895" s="19">
        <v>35</v>
      </c>
      <c r="F3895" s="19">
        <v>7</v>
      </c>
      <c r="G3895" s="19">
        <v>2</v>
      </c>
      <c r="H3895" s="19">
        <v>3</v>
      </c>
      <c r="I3895" s="19">
        <v>3</v>
      </c>
      <c r="J3895" s="19">
        <v>4</v>
      </c>
      <c r="K3895" s="20">
        <f>ROUND(1+(SUMPRODUCT(INDEX(CachTinhDiem!$B$8:$E$11,MATCH($B3895,CachTinhDiem!$A$8:$A$11,0),0),$G3895:$J3895)-1)*9/4,1)</f>
        <v>6.9</v>
      </c>
      <c r="L3895" s="20">
        <f>ROUND(1+(INDEX(CachTinhDiem!$B$15:$E$20,MATCH($C3895,CachTinhDiem!$A$15:$A$20,0),MATCH($B3895,CachTinhDiem!$B$14:$E$14,0))-1)*9/4,1)</f>
        <v>10</v>
      </c>
      <c r="M3895" s="19">
        <f t="shared" si="60"/>
        <v>7</v>
      </c>
      <c r="N3895" s="23">
        <f>MAX(0,1-M3895*CachTinhDiem!$B$25)</f>
        <v>0.29999999999999993</v>
      </c>
      <c r="O3895" s="20">
        <f>ROUND((CachTinhDiem!$B$23*K3895+CachTinhDiem!$B$24*L3895)*N3895,1)</f>
        <v>2.2999999999999998</v>
      </c>
      <c r="P3895" s="19" t="s">
        <v>3227</v>
      </c>
    </row>
    <row r="3896" spans="1:16" ht="15" customHeight="1" x14ac:dyDescent="0.35">
      <c r="A3896" s="18" t="s">
        <v>356</v>
      </c>
      <c r="B3896" s="18" t="s">
        <v>3228</v>
      </c>
      <c r="C3896" s="18" t="s">
        <v>115</v>
      </c>
      <c r="D3896" s="19">
        <v>18</v>
      </c>
      <c r="E3896" s="19">
        <v>33</v>
      </c>
      <c r="F3896" s="19">
        <v>37</v>
      </c>
      <c r="G3896" s="19">
        <v>2</v>
      </c>
      <c r="H3896" s="19">
        <v>4</v>
      </c>
      <c r="I3896" s="19">
        <v>3</v>
      </c>
      <c r="J3896" s="19">
        <v>3</v>
      </c>
      <c r="K3896" s="20">
        <f>ROUND(1+(SUMPRODUCT(INDEX(CachTinhDiem!$B$8:$E$11,MATCH($B3896,CachTinhDiem!$A$8:$A$11,0),0),$G3896:$J3896)-1)*9/4,1)</f>
        <v>6</v>
      </c>
      <c r="L3896" s="20">
        <f>ROUND(1+(INDEX(CachTinhDiem!$B$15:$E$20,MATCH($C3896,CachTinhDiem!$A$15:$A$20,0),MATCH($B3896,CachTinhDiem!$B$14:$E$14,0))-1)*9/4,1)</f>
        <v>5.5</v>
      </c>
      <c r="M3896" s="19">
        <f t="shared" si="60"/>
        <v>4</v>
      </c>
      <c r="N3896" s="23">
        <f>MAX(0,1-M3896*CachTinhDiem!$B$25)</f>
        <v>0.6</v>
      </c>
      <c r="O3896" s="20">
        <f>ROUND((CachTinhDiem!$B$23*K3896+CachTinhDiem!$B$24*L3896)*N3896,1)</f>
        <v>3.5</v>
      </c>
      <c r="P3896" s="19" t="s">
        <v>3227</v>
      </c>
    </row>
    <row r="3897" spans="1:16" ht="15" customHeight="1" x14ac:dyDescent="0.35">
      <c r="A3897" s="18" t="s">
        <v>2243</v>
      </c>
      <c r="B3897" s="18" t="s">
        <v>3224</v>
      </c>
      <c r="C3897" s="18" t="s">
        <v>150</v>
      </c>
      <c r="D3897" s="19">
        <v>25</v>
      </c>
      <c r="E3897" s="19">
        <v>39</v>
      </c>
      <c r="F3897" s="19">
        <v>23</v>
      </c>
      <c r="G3897" s="19">
        <v>1</v>
      </c>
      <c r="H3897" s="19">
        <v>5</v>
      </c>
      <c r="I3897" s="19">
        <v>2</v>
      </c>
      <c r="J3897" s="19">
        <v>3</v>
      </c>
      <c r="K3897" s="20">
        <f>ROUND(1+(SUMPRODUCT(INDEX(CachTinhDiem!$B$8:$E$11,MATCH($B3897,CachTinhDiem!$A$8:$A$11,0),0),$G3897:$J3897)-1)*9/4,1)</f>
        <v>4.4000000000000004</v>
      </c>
      <c r="L3897" s="20">
        <f>ROUND(1+(INDEX(CachTinhDiem!$B$15:$E$20,MATCH($C3897,CachTinhDiem!$A$15:$A$20,0),MATCH($B3897,CachTinhDiem!$B$14:$E$14,0))-1)*9/4,1)</f>
        <v>3.3</v>
      </c>
      <c r="M3897" s="19">
        <f t="shared" si="60"/>
        <v>2</v>
      </c>
      <c r="N3897" s="23">
        <f>MAX(0,1-M3897*CachTinhDiem!$B$25)</f>
        <v>0.8</v>
      </c>
      <c r="O3897" s="20">
        <f>ROUND((CachTinhDiem!$B$23*K3897+CachTinhDiem!$B$24*L3897)*N3897,1)</f>
        <v>3.3</v>
      </c>
      <c r="P3897" s="19" t="s">
        <v>3227</v>
      </c>
    </row>
    <row r="3898" spans="1:16" ht="15" customHeight="1" x14ac:dyDescent="0.35">
      <c r="A3898" s="18" t="s">
        <v>1032</v>
      </c>
      <c r="B3898" s="18" t="s">
        <v>3228</v>
      </c>
      <c r="C3898" s="18" t="s">
        <v>103</v>
      </c>
      <c r="D3898" s="19">
        <v>5</v>
      </c>
      <c r="E3898" s="19">
        <v>16</v>
      </c>
      <c r="F3898" s="19">
        <v>11</v>
      </c>
      <c r="G3898" s="19">
        <v>4</v>
      </c>
      <c r="H3898" s="19">
        <v>1</v>
      </c>
      <c r="I3898" s="19">
        <v>2</v>
      </c>
      <c r="J3898" s="19">
        <v>3</v>
      </c>
      <c r="K3898" s="20">
        <f>ROUND(1+(SUMPRODUCT(INDEX(CachTinhDiem!$B$8:$E$11,MATCH($B3898,CachTinhDiem!$A$8:$A$11,0),0),$G3898:$J3898)-1)*9/4,1)</f>
        <v>4.2</v>
      </c>
      <c r="L3898" s="20">
        <f>ROUND(1+(INDEX(CachTinhDiem!$B$15:$E$20,MATCH($C3898,CachTinhDiem!$A$15:$A$20,0),MATCH($B3898,CachTinhDiem!$B$14:$E$14,0))-1)*9/4,1)</f>
        <v>10</v>
      </c>
      <c r="M3898" s="19">
        <f t="shared" si="60"/>
        <v>0</v>
      </c>
      <c r="N3898" s="23">
        <f>MAX(0,1-M3898*CachTinhDiem!$B$25)</f>
        <v>1</v>
      </c>
      <c r="O3898" s="20">
        <f>ROUND((CachTinhDiem!$B$23*K3898+CachTinhDiem!$B$24*L3898)*N3898,1)</f>
        <v>5.9</v>
      </c>
      <c r="P3898" s="19" t="s">
        <v>3227</v>
      </c>
    </row>
    <row r="3899" spans="1:16" ht="15" customHeight="1" x14ac:dyDescent="0.35">
      <c r="A3899" s="18" t="s">
        <v>850</v>
      </c>
      <c r="B3899" s="18" t="s">
        <v>3228</v>
      </c>
      <c r="C3899" s="18" t="s">
        <v>103</v>
      </c>
      <c r="D3899" s="19">
        <v>5</v>
      </c>
      <c r="E3899" s="19">
        <v>18</v>
      </c>
      <c r="F3899" s="19">
        <v>25</v>
      </c>
      <c r="G3899" s="19">
        <v>4</v>
      </c>
      <c r="H3899" s="19">
        <v>1</v>
      </c>
      <c r="I3899" s="19">
        <v>2</v>
      </c>
      <c r="J3899" s="19">
        <v>3</v>
      </c>
      <c r="K3899" s="20">
        <f>ROUND(1+(SUMPRODUCT(INDEX(CachTinhDiem!$B$8:$E$11,MATCH($B3899,CachTinhDiem!$A$8:$A$11,0),0),$G3899:$J3899)-1)*9/4,1)</f>
        <v>4.2</v>
      </c>
      <c r="L3899" s="20">
        <f>ROUND(1+(INDEX(CachTinhDiem!$B$15:$E$20,MATCH($C3899,CachTinhDiem!$A$15:$A$20,0),MATCH($B3899,CachTinhDiem!$B$14:$E$14,0))-1)*9/4,1)</f>
        <v>10</v>
      </c>
      <c r="M3899" s="19">
        <f t="shared" si="60"/>
        <v>7</v>
      </c>
      <c r="N3899" s="23">
        <f>MAX(0,1-M3899*CachTinhDiem!$B$25)</f>
        <v>0.29999999999999993</v>
      </c>
      <c r="O3899" s="20">
        <f>ROUND((CachTinhDiem!$B$23*K3899+CachTinhDiem!$B$24*L3899)*N3899,1)</f>
        <v>1.8</v>
      </c>
      <c r="P3899" s="19" t="s">
        <v>3225</v>
      </c>
    </row>
    <row r="3900" spans="1:16" ht="15" customHeight="1" x14ac:dyDescent="0.35">
      <c r="A3900" s="18" t="s">
        <v>2533</v>
      </c>
      <c r="B3900" s="18" t="s">
        <v>3229</v>
      </c>
      <c r="C3900" s="18" t="s">
        <v>103</v>
      </c>
      <c r="D3900" s="19">
        <v>6</v>
      </c>
      <c r="E3900" s="19">
        <v>35</v>
      </c>
      <c r="F3900" s="19">
        <v>29</v>
      </c>
      <c r="G3900" s="19">
        <v>4</v>
      </c>
      <c r="H3900" s="19">
        <v>1</v>
      </c>
      <c r="I3900" s="19">
        <v>2</v>
      </c>
      <c r="J3900" s="19">
        <v>4</v>
      </c>
      <c r="K3900" s="20">
        <f>ROUND(1+(SUMPRODUCT(INDEX(CachTinhDiem!$B$8:$E$11,MATCH($B3900,CachTinhDiem!$A$8:$A$11,0),0),$G3900:$J3900)-1)*9/4,1)</f>
        <v>4.4000000000000004</v>
      </c>
      <c r="L3900" s="20">
        <f>ROUND(1+(INDEX(CachTinhDiem!$B$15:$E$20,MATCH($C3900,CachTinhDiem!$A$15:$A$20,0),MATCH($B3900,CachTinhDiem!$B$14:$E$14,0))-1)*9/4,1)</f>
        <v>7.8</v>
      </c>
      <c r="M3900" s="19">
        <f t="shared" si="60"/>
        <v>0</v>
      </c>
      <c r="N3900" s="23">
        <f>MAX(0,1-M3900*CachTinhDiem!$B$25)</f>
        <v>1</v>
      </c>
      <c r="O3900" s="20">
        <f>ROUND((CachTinhDiem!$B$23*K3900+CachTinhDiem!$B$24*L3900)*N3900,1)</f>
        <v>5.4</v>
      </c>
      <c r="P3900" s="19" t="s">
        <v>3227</v>
      </c>
    </row>
    <row r="3901" spans="1:16" ht="15" customHeight="1" x14ac:dyDescent="0.35">
      <c r="A3901" s="18" t="s">
        <v>1104</v>
      </c>
      <c r="B3901" s="18" t="s">
        <v>3229</v>
      </c>
      <c r="C3901" s="18" t="s">
        <v>115</v>
      </c>
      <c r="D3901" s="19">
        <v>5</v>
      </c>
      <c r="E3901" s="19">
        <v>10</v>
      </c>
      <c r="F3901" s="19">
        <v>20</v>
      </c>
      <c r="G3901" s="19">
        <v>5</v>
      </c>
      <c r="H3901" s="19">
        <v>1</v>
      </c>
      <c r="I3901" s="19">
        <v>3</v>
      </c>
      <c r="J3901" s="19">
        <v>2</v>
      </c>
      <c r="K3901" s="20">
        <f>ROUND(1+(SUMPRODUCT(INDEX(CachTinhDiem!$B$8:$E$11,MATCH($B3901,CachTinhDiem!$A$8:$A$11,0),0),$G3901:$J3901)-1)*9/4,1)</f>
        <v>3.9</v>
      </c>
      <c r="L3901" s="20">
        <f>ROUND(1+(INDEX(CachTinhDiem!$B$15:$E$20,MATCH($C3901,CachTinhDiem!$A$15:$A$20,0),MATCH($B3901,CachTinhDiem!$B$14:$E$14,0))-1)*9/4,1)</f>
        <v>10</v>
      </c>
      <c r="M3901" s="19">
        <f t="shared" si="60"/>
        <v>10</v>
      </c>
      <c r="N3901" s="23">
        <f>MAX(0,1-M3901*CachTinhDiem!$B$25)</f>
        <v>0</v>
      </c>
      <c r="O3901" s="20">
        <f>ROUND((CachTinhDiem!$B$23*K3901+CachTinhDiem!$B$24*L3901)*N3901,1)</f>
        <v>0</v>
      </c>
      <c r="P3901" s="19" t="s">
        <v>3227</v>
      </c>
    </row>
    <row r="3902" spans="1:16" ht="15" customHeight="1" x14ac:dyDescent="0.35">
      <c r="A3902" s="18" t="s">
        <v>1361</v>
      </c>
      <c r="B3902" s="18" t="s">
        <v>3228</v>
      </c>
      <c r="C3902" s="18" t="s">
        <v>90</v>
      </c>
      <c r="D3902" s="19">
        <v>5</v>
      </c>
      <c r="E3902" s="19">
        <v>13</v>
      </c>
      <c r="F3902" s="19">
        <v>31</v>
      </c>
      <c r="G3902" s="19">
        <v>4</v>
      </c>
      <c r="H3902" s="19">
        <v>1</v>
      </c>
      <c r="I3902" s="19">
        <v>2</v>
      </c>
      <c r="J3902" s="19">
        <v>2</v>
      </c>
      <c r="K3902" s="20">
        <f>ROUND(1+(SUMPRODUCT(INDEX(CachTinhDiem!$B$8:$E$11,MATCH($B3902,CachTinhDiem!$A$8:$A$11,0),0),$G3902:$J3902)-1)*9/4,1)</f>
        <v>2.8</v>
      </c>
      <c r="L3902" s="20">
        <f>ROUND(1+(INDEX(CachTinhDiem!$B$15:$E$20,MATCH($C3902,CachTinhDiem!$A$15:$A$20,0),MATCH($B3902,CachTinhDiem!$B$14:$E$14,0))-1)*9/4,1)</f>
        <v>3.3</v>
      </c>
      <c r="M3902" s="19">
        <f t="shared" si="60"/>
        <v>18</v>
      </c>
      <c r="N3902" s="23">
        <f>MAX(0,1-M3902*CachTinhDiem!$B$25)</f>
        <v>0</v>
      </c>
      <c r="O3902" s="20">
        <f>ROUND((CachTinhDiem!$B$23*K3902+CachTinhDiem!$B$24*L3902)*N3902,1)</f>
        <v>0</v>
      </c>
      <c r="P3902" s="19" t="s">
        <v>3227</v>
      </c>
    </row>
    <row r="3903" spans="1:16" ht="15" customHeight="1" x14ac:dyDescent="0.35">
      <c r="A3903" s="18" t="s">
        <v>2428</v>
      </c>
      <c r="B3903" s="18" t="s">
        <v>3229</v>
      </c>
      <c r="C3903" s="18" t="s">
        <v>110</v>
      </c>
      <c r="D3903" s="19">
        <v>23</v>
      </c>
      <c r="E3903" s="19">
        <v>38</v>
      </c>
      <c r="F3903" s="19">
        <v>33</v>
      </c>
      <c r="G3903" s="19">
        <v>1</v>
      </c>
      <c r="H3903" s="19">
        <v>5</v>
      </c>
      <c r="I3903" s="19">
        <v>3</v>
      </c>
      <c r="J3903" s="19">
        <v>4</v>
      </c>
      <c r="K3903" s="20">
        <f>ROUND(1+(SUMPRODUCT(INDEX(CachTinhDiem!$B$8:$E$11,MATCH($B3903,CachTinhDiem!$A$8:$A$11,0),0),$G3903:$J3903)-1)*9/4,1)</f>
        <v>7.1</v>
      </c>
      <c r="L3903" s="20">
        <f>ROUND(1+(INDEX(CachTinhDiem!$B$15:$E$20,MATCH($C3903,CachTinhDiem!$A$15:$A$20,0),MATCH($B3903,CachTinhDiem!$B$14:$E$14,0))-1)*9/4,1)</f>
        <v>7.8</v>
      </c>
      <c r="M3903" s="19">
        <f t="shared" si="60"/>
        <v>0</v>
      </c>
      <c r="N3903" s="23">
        <f>MAX(0,1-M3903*CachTinhDiem!$B$25)</f>
        <v>1</v>
      </c>
      <c r="O3903" s="20">
        <f>ROUND((CachTinhDiem!$B$23*K3903+CachTinhDiem!$B$24*L3903)*N3903,1)</f>
        <v>7.3</v>
      </c>
      <c r="P3903" s="19" t="s">
        <v>3227</v>
      </c>
    </row>
    <row r="3904" spans="1:16" ht="15" customHeight="1" x14ac:dyDescent="0.35">
      <c r="A3904" s="18" t="s">
        <v>1988</v>
      </c>
      <c r="B3904" s="18" t="s">
        <v>3228</v>
      </c>
      <c r="C3904" s="18" t="s">
        <v>138</v>
      </c>
      <c r="D3904" s="19">
        <v>13</v>
      </c>
      <c r="E3904" s="19">
        <v>31</v>
      </c>
      <c r="F3904" s="19">
        <v>40</v>
      </c>
      <c r="G3904" s="19">
        <v>2</v>
      </c>
      <c r="H3904" s="19">
        <v>3</v>
      </c>
      <c r="I3904" s="19">
        <v>4</v>
      </c>
      <c r="J3904" s="19">
        <v>3</v>
      </c>
      <c r="K3904" s="20">
        <f>ROUND(1+(SUMPRODUCT(INDEX(CachTinhDiem!$B$8:$E$11,MATCH($B3904,CachTinhDiem!$A$8:$A$11,0),0),$G3904:$J3904)-1)*9/4,1)</f>
        <v>6</v>
      </c>
      <c r="L3904" s="20">
        <f>ROUND(1+(INDEX(CachTinhDiem!$B$15:$E$20,MATCH($C3904,CachTinhDiem!$A$15:$A$20,0),MATCH($B3904,CachTinhDiem!$B$14:$E$14,0))-1)*9/4,1)</f>
        <v>1</v>
      </c>
      <c r="M3904" s="19">
        <f t="shared" si="60"/>
        <v>9</v>
      </c>
      <c r="N3904" s="23">
        <f>MAX(0,1-M3904*CachTinhDiem!$B$25)</f>
        <v>9.9999999999999978E-2</v>
      </c>
      <c r="O3904" s="20">
        <f>ROUND((CachTinhDiem!$B$23*K3904+CachTinhDiem!$B$24*L3904)*N3904,1)</f>
        <v>0.5</v>
      </c>
      <c r="P3904" s="19" t="s">
        <v>3227</v>
      </c>
    </row>
    <row r="3905" spans="1:16" ht="15" customHeight="1" x14ac:dyDescent="0.35">
      <c r="A3905" s="18" t="s">
        <v>359</v>
      </c>
      <c r="B3905" s="18" t="s">
        <v>3224</v>
      </c>
      <c r="C3905" s="18" t="s">
        <v>115</v>
      </c>
      <c r="D3905" s="19">
        <v>6</v>
      </c>
      <c r="E3905" s="19">
        <v>18</v>
      </c>
      <c r="F3905" s="19">
        <v>33</v>
      </c>
      <c r="G3905" s="19">
        <v>4</v>
      </c>
      <c r="H3905" s="19">
        <v>2</v>
      </c>
      <c r="I3905" s="19">
        <v>2</v>
      </c>
      <c r="J3905" s="19">
        <v>4</v>
      </c>
      <c r="K3905" s="20">
        <f>ROUND(1+(SUMPRODUCT(INDEX(CachTinhDiem!$B$8:$E$11,MATCH($B3905,CachTinhDiem!$A$8:$A$11,0),0),$G3905:$J3905)-1)*9/4,1)</f>
        <v>4.5999999999999996</v>
      </c>
      <c r="L3905" s="20">
        <f>ROUND(1+(INDEX(CachTinhDiem!$B$15:$E$20,MATCH($C3905,CachTinhDiem!$A$15:$A$20,0),MATCH($B3905,CachTinhDiem!$B$14:$E$14,0))-1)*9/4,1)</f>
        <v>7.8</v>
      </c>
      <c r="M3905" s="19">
        <f t="shared" si="60"/>
        <v>15</v>
      </c>
      <c r="N3905" s="23">
        <f>MAX(0,1-M3905*CachTinhDiem!$B$25)</f>
        <v>0</v>
      </c>
      <c r="O3905" s="20">
        <f>ROUND((CachTinhDiem!$B$23*K3905+CachTinhDiem!$B$24*L3905)*N3905,1)</f>
        <v>0</v>
      </c>
      <c r="P3905" s="19" t="s">
        <v>3227</v>
      </c>
    </row>
    <row r="3906" spans="1:16" ht="15" customHeight="1" x14ac:dyDescent="0.35">
      <c r="A3906" s="18" t="s">
        <v>2644</v>
      </c>
      <c r="B3906" s="18" t="s">
        <v>3229</v>
      </c>
      <c r="C3906" s="18" t="s">
        <v>115</v>
      </c>
      <c r="D3906" s="19">
        <v>16</v>
      </c>
      <c r="E3906" s="19">
        <v>36</v>
      </c>
      <c r="F3906" s="19">
        <v>14</v>
      </c>
      <c r="G3906" s="19">
        <v>2</v>
      </c>
      <c r="H3906" s="19">
        <v>2</v>
      </c>
      <c r="I3906" s="19">
        <v>4</v>
      </c>
      <c r="J3906" s="19">
        <v>3</v>
      </c>
      <c r="K3906" s="20">
        <f>ROUND(1+(SUMPRODUCT(INDEX(CachTinhDiem!$B$8:$E$11,MATCH($B3906,CachTinhDiem!$A$8:$A$11,0),0),$G3906:$J3906)-1)*9/4,1)</f>
        <v>5.3</v>
      </c>
      <c r="L3906" s="20">
        <f>ROUND(1+(INDEX(CachTinhDiem!$B$15:$E$20,MATCH($C3906,CachTinhDiem!$A$15:$A$20,0),MATCH($B3906,CachTinhDiem!$B$14:$E$14,0))-1)*9/4,1)</f>
        <v>10</v>
      </c>
      <c r="M3906" s="19">
        <f t="shared" ref="M3906:M3969" si="61">MAX(0,$D3906-$F3906,$F3906-$E3906)</f>
        <v>2</v>
      </c>
      <c r="N3906" s="23">
        <f>MAX(0,1-M3906*CachTinhDiem!$B$25)</f>
        <v>0.8</v>
      </c>
      <c r="O3906" s="20">
        <f>ROUND((CachTinhDiem!$B$23*K3906+CachTinhDiem!$B$24*L3906)*N3906,1)</f>
        <v>5.4</v>
      </c>
      <c r="P3906" s="19" t="s">
        <v>3227</v>
      </c>
    </row>
    <row r="3907" spans="1:16" ht="15" customHeight="1" x14ac:dyDescent="0.35">
      <c r="A3907" s="18" t="s">
        <v>988</v>
      </c>
      <c r="B3907" s="18" t="s">
        <v>3228</v>
      </c>
      <c r="C3907" s="18" t="s">
        <v>110</v>
      </c>
      <c r="D3907" s="19">
        <v>21</v>
      </c>
      <c r="E3907" s="19">
        <v>39</v>
      </c>
      <c r="F3907" s="19">
        <v>23</v>
      </c>
      <c r="G3907" s="19">
        <v>1</v>
      </c>
      <c r="H3907" s="19">
        <v>5</v>
      </c>
      <c r="I3907" s="19">
        <v>4</v>
      </c>
      <c r="J3907" s="19">
        <v>2</v>
      </c>
      <c r="K3907" s="20">
        <f>ROUND(1+(SUMPRODUCT(INDEX(CachTinhDiem!$B$8:$E$11,MATCH($B3907,CachTinhDiem!$A$8:$A$11,0),0),$G3907:$J3907)-1)*9/4,1)</f>
        <v>5.5</v>
      </c>
      <c r="L3907" s="20">
        <f>ROUND(1+(INDEX(CachTinhDiem!$B$15:$E$20,MATCH($C3907,CachTinhDiem!$A$15:$A$20,0),MATCH($B3907,CachTinhDiem!$B$14:$E$14,0))-1)*9/4,1)</f>
        <v>7.8</v>
      </c>
      <c r="M3907" s="19">
        <f t="shared" si="61"/>
        <v>0</v>
      </c>
      <c r="N3907" s="23">
        <f>MAX(0,1-M3907*CachTinhDiem!$B$25)</f>
        <v>1</v>
      </c>
      <c r="O3907" s="20">
        <f>ROUND((CachTinhDiem!$B$23*K3907+CachTinhDiem!$B$24*L3907)*N3907,1)</f>
        <v>6.2</v>
      </c>
      <c r="P3907" s="19" t="s">
        <v>3227</v>
      </c>
    </row>
    <row r="3908" spans="1:16" ht="15" customHeight="1" x14ac:dyDescent="0.35">
      <c r="A3908" s="18" t="s">
        <v>1972</v>
      </c>
      <c r="B3908" s="18" t="s">
        <v>3229</v>
      </c>
      <c r="C3908" s="18" t="s">
        <v>103</v>
      </c>
      <c r="D3908" s="19">
        <v>11</v>
      </c>
      <c r="E3908" s="19">
        <v>33</v>
      </c>
      <c r="F3908" s="19">
        <v>26</v>
      </c>
      <c r="G3908" s="19">
        <v>3</v>
      </c>
      <c r="H3908" s="19">
        <v>3</v>
      </c>
      <c r="I3908" s="19">
        <v>3</v>
      </c>
      <c r="J3908" s="19">
        <v>4</v>
      </c>
      <c r="K3908" s="20">
        <f>ROUND(1+(SUMPRODUCT(INDEX(CachTinhDiem!$B$8:$E$11,MATCH($B3908,CachTinhDiem!$A$8:$A$11,0),0),$G3908:$J3908)-1)*9/4,1)</f>
        <v>6.2</v>
      </c>
      <c r="L3908" s="20">
        <f>ROUND(1+(INDEX(CachTinhDiem!$B$15:$E$20,MATCH($C3908,CachTinhDiem!$A$15:$A$20,0),MATCH($B3908,CachTinhDiem!$B$14:$E$14,0))-1)*9/4,1)</f>
        <v>7.8</v>
      </c>
      <c r="M3908" s="19">
        <f t="shared" si="61"/>
        <v>0</v>
      </c>
      <c r="N3908" s="23">
        <f>MAX(0,1-M3908*CachTinhDiem!$B$25)</f>
        <v>1</v>
      </c>
      <c r="O3908" s="20">
        <f>ROUND((CachTinhDiem!$B$23*K3908+CachTinhDiem!$B$24*L3908)*N3908,1)</f>
        <v>6.7</v>
      </c>
      <c r="P3908" s="19" t="s">
        <v>3227</v>
      </c>
    </row>
    <row r="3909" spans="1:16" ht="15" customHeight="1" x14ac:dyDescent="0.35">
      <c r="A3909" s="18" t="s">
        <v>2708</v>
      </c>
      <c r="B3909" s="18" t="s">
        <v>3224</v>
      </c>
      <c r="C3909" s="18" t="s">
        <v>138</v>
      </c>
      <c r="D3909" s="19">
        <v>18</v>
      </c>
      <c r="E3909" s="19">
        <v>37</v>
      </c>
      <c r="F3909" s="19">
        <v>37</v>
      </c>
      <c r="G3909" s="19">
        <v>2</v>
      </c>
      <c r="H3909" s="19">
        <v>5</v>
      </c>
      <c r="I3909" s="19">
        <v>5</v>
      </c>
      <c r="J3909" s="19">
        <v>1</v>
      </c>
      <c r="K3909" s="20">
        <f>ROUND(1+(SUMPRODUCT(INDEX(CachTinhDiem!$B$8:$E$11,MATCH($B3909,CachTinhDiem!$A$8:$A$11,0),0),$G3909:$J3909)-1)*9/4,1)</f>
        <v>7.8</v>
      </c>
      <c r="L3909" s="20">
        <f>ROUND(1+(INDEX(CachTinhDiem!$B$15:$E$20,MATCH($C3909,CachTinhDiem!$A$15:$A$20,0),MATCH($B3909,CachTinhDiem!$B$14:$E$14,0))-1)*9/4,1)</f>
        <v>10</v>
      </c>
      <c r="M3909" s="19">
        <f t="shared" si="61"/>
        <v>0</v>
      </c>
      <c r="N3909" s="23">
        <f>MAX(0,1-M3909*CachTinhDiem!$B$25)</f>
        <v>1</v>
      </c>
      <c r="O3909" s="20">
        <f>ROUND((CachTinhDiem!$B$23*K3909+CachTinhDiem!$B$24*L3909)*N3909,1)</f>
        <v>8.5</v>
      </c>
      <c r="P3909" s="19" t="s">
        <v>3227</v>
      </c>
    </row>
    <row r="3910" spans="1:16" ht="15" customHeight="1" x14ac:dyDescent="0.35">
      <c r="A3910" s="18" t="s">
        <v>2102</v>
      </c>
      <c r="B3910" s="18" t="s">
        <v>3224</v>
      </c>
      <c r="C3910" s="18" t="s">
        <v>115</v>
      </c>
      <c r="D3910" s="19">
        <v>6</v>
      </c>
      <c r="E3910" s="19">
        <v>20</v>
      </c>
      <c r="F3910" s="19">
        <v>14</v>
      </c>
      <c r="G3910" s="19">
        <v>4</v>
      </c>
      <c r="H3910" s="19">
        <v>2</v>
      </c>
      <c r="I3910" s="19">
        <v>2</v>
      </c>
      <c r="J3910" s="19">
        <v>2</v>
      </c>
      <c r="K3910" s="20">
        <f>ROUND(1+(SUMPRODUCT(INDEX(CachTinhDiem!$B$8:$E$11,MATCH($B3910,CachTinhDiem!$A$8:$A$11,0),0),$G3910:$J3910)-1)*9/4,1)</f>
        <v>4.2</v>
      </c>
      <c r="L3910" s="20">
        <f>ROUND(1+(INDEX(CachTinhDiem!$B$15:$E$20,MATCH($C3910,CachTinhDiem!$A$15:$A$20,0),MATCH($B3910,CachTinhDiem!$B$14:$E$14,0))-1)*9/4,1)</f>
        <v>7.8</v>
      </c>
      <c r="M3910" s="19">
        <f t="shared" si="61"/>
        <v>0</v>
      </c>
      <c r="N3910" s="23">
        <f>MAX(0,1-M3910*CachTinhDiem!$B$25)</f>
        <v>1</v>
      </c>
      <c r="O3910" s="20">
        <f>ROUND((CachTinhDiem!$B$23*K3910+CachTinhDiem!$B$24*L3910)*N3910,1)</f>
        <v>5.3</v>
      </c>
      <c r="P3910" s="19" t="s">
        <v>3227</v>
      </c>
    </row>
    <row r="3911" spans="1:16" ht="15" customHeight="1" x14ac:dyDescent="0.35">
      <c r="A3911" s="18" t="s">
        <v>1298</v>
      </c>
      <c r="B3911" s="18" t="s">
        <v>3229</v>
      </c>
      <c r="C3911" s="18" t="s">
        <v>103</v>
      </c>
      <c r="D3911" s="19">
        <v>5</v>
      </c>
      <c r="E3911" s="19">
        <v>10</v>
      </c>
      <c r="F3911" s="19">
        <v>18</v>
      </c>
      <c r="G3911" s="19">
        <v>5</v>
      </c>
      <c r="H3911" s="19">
        <v>1</v>
      </c>
      <c r="I3911" s="19">
        <v>1</v>
      </c>
      <c r="J3911" s="19">
        <v>5</v>
      </c>
      <c r="K3911" s="20">
        <f>ROUND(1+(SUMPRODUCT(INDEX(CachTinhDiem!$B$8:$E$11,MATCH($B3911,CachTinhDiem!$A$8:$A$11,0),0),$G3911:$J3911)-1)*9/4,1)</f>
        <v>4.5999999999999996</v>
      </c>
      <c r="L3911" s="20">
        <f>ROUND(1+(INDEX(CachTinhDiem!$B$15:$E$20,MATCH($C3911,CachTinhDiem!$A$15:$A$20,0),MATCH($B3911,CachTinhDiem!$B$14:$E$14,0))-1)*9/4,1)</f>
        <v>7.8</v>
      </c>
      <c r="M3911" s="19">
        <f t="shared" si="61"/>
        <v>8</v>
      </c>
      <c r="N3911" s="23">
        <f>MAX(0,1-M3911*CachTinhDiem!$B$25)</f>
        <v>0.19999999999999996</v>
      </c>
      <c r="O3911" s="20">
        <f>ROUND((CachTinhDiem!$B$23*K3911+CachTinhDiem!$B$24*L3911)*N3911,1)</f>
        <v>1.1000000000000001</v>
      </c>
      <c r="P3911" s="19" t="s">
        <v>3227</v>
      </c>
    </row>
    <row r="3912" spans="1:16" ht="15" customHeight="1" x14ac:dyDescent="0.35">
      <c r="A3912" s="18" t="s">
        <v>470</v>
      </c>
      <c r="B3912" s="18" t="s">
        <v>3229</v>
      </c>
      <c r="C3912" s="18" t="s">
        <v>138</v>
      </c>
      <c r="D3912" s="19">
        <v>6</v>
      </c>
      <c r="E3912" s="19">
        <v>20</v>
      </c>
      <c r="F3912" s="19">
        <v>15</v>
      </c>
      <c r="G3912" s="19">
        <v>4</v>
      </c>
      <c r="H3912" s="19">
        <v>2</v>
      </c>
      <c r="I3912" s="19">
        <v>3</v>
      </c>
      <c r="J3912" s="19">
        <v>2</v>
      </c>
      <c r="K3912" s="20">
        <f>ROUND(1+(SUMPRODUCT(INDEX(CachTinhDiem!$B$8:$E$11,MATCH($B3912,CachTinhDiem!$A$8:$A$11,0),0),$G3912:$J3912)-1)*9/4,1)</f>
        <v>4.4000000000000004</v>
      </c>
      <c r="L3912" s="20">
        <f>ROUND(1+(INDEX(CachTinhDiem!$B$15:$E$20,MATCH($C3912,CachTinhDiem!$A$15:$A$20,0),MATCH($B3912,CachTinhDiem!$B$14:$E$14,0))-1)*9/4,1)</f>
        <v>7.8</v>
      </c>
      <c r="M3912" s="19">
        <f t="shared" si="61"/>
        <v>0</v>
      </c>
      <c r="N3912" s="23">
        <f>MAX(0,1-M3912*CachTinhDiem!$B$25)</f>
        <v>1</v>
      </c>
      <c r="O3912" s="20">
        <f>ROUND((CachTinhDiem!$B$23*K3912+CachTinhDiem!$B$24*L3912)*N3912,1)</f>
        <v>5.4</v>
      </c>
      <c r="P3912" s="19" t="s">
        <v>3225</v>
      </c>
    </row>
    <row r="3913" spans="1:16" ht="15" customHeight="1" x14ac:dyDescent="0.35">
      <c r="A3913" s="18" t="s">
        <v>1763</v>
      </c>
      <c r="B3913" s="18" t="s">
        <v>3228</v>
      </c>
      <c r="C3913" s="18" t="s">
        <v>150</v>
      </c>
      <c r="D3913" s="19">
        <v>5</v>
      </c>
      <c r="E3913" s="19">
        <v>18</v>
      </c>
      <c r="F3913" s="19">
        <v>20</v>
      </c>
      <c r="G3913" s="19">
        <v>4</v>
      </c>
      <c r="H3913" s="19">
        <v>1</v>
      </c>
      <c r="I3913" s="19">
        <v>3</v>
      </c>
      <c r="J3913" s="19">
        <v>3</v>
      </c>
      <c r="K3913" s="20">
        <f>ROUND(1+(SUMPRODUCT(INDEX(CachTinhDiem!$B$8:$E$11,MATCH($B3913,CachTinhDiem!$A$8:$A$11,0),0),$G3913:$J3913)-1)*9/4,1)</f>
        <v>4.5999999999999996</v>
      </c>
      <c r="L3913" s="20">
        <f>ROUND(1+(INDEX(CachTinhDiem!$B$15:$E$20,MATCH($C3913,CachTinhDiem!$A$15:$A$20,0),MATCH($B3913,CachTinhDiem!$B$14:$E$14,0))-1)*9/4,1)</f>
        <v>5.5</v>
      </c>
      <c r="M3913" s="19">
        <f t="shared" si="61"/>
        <v>2</v>
      </c>
      <c r="N3913" s="23">
        <f>MAX(0,1-M3913*CachTinhDiem!$B$25)</f>
        <v>0.8</v>
      </c>
      <c r="O3913" s="20">
        <f>ROUND((CachTinhDiem!$B$23*K3913+CachTinhDiem!$B$24*L3913)*N3913,1)</f>
        <v>3.9</v>
      </c>
      <c r="P3913" s="19" t="s">
        <v>3227</v>
      </c>
    </row>
    <row r="3914" spans="1:16" ht="15" customHeight="1" x14ac:dyDescent="0.35">
      <c r="A3914" s="18" t="s">
        <v>1709</v>
      </c>
      <c r="B3914" s="18" t="s">
        <v>3226</v>
      </c>
      <c r="C3914" s="18" t="s">
        <v>103</v>
      </c>
      <c r="D3914" s="19">
        <v>9</v>
      </c>
      <c r="E3914" s="19">
        <v>28</v>
      </c>
      <c r="F3914" s="19">
        <v>28</v>
      </c>
      <c r="G3914" s="19">
        <v>4</v>
      </c>
      <c r="H3914" s="19">
        <v>2</v>
      </c>
      <c r="I3914" s="19">
        <v>3</v>
      </c>
      <c r="J3914" s="19">
        <v>5</v>
      </c>
      <c r="K3914" s="20">
        <f>ROUND(1+(SUMPRODUCT(INDEX(CachTinhDiem!$B$8:$E$11,MATCH($B3914,CachTinhDiem!$A$8:$A$11,0),0),$G3914:$J3914)-1)*9/4,1)</f>
        <v>5.7</v>
      </c>
      <c r="L3914" s="20">
        <f>ROUND(1+(INDEX(CachTinhDiem!$B$15:$E$20,MATCH($C3914,CachTinhDiem!$A$15:$A$20,0),MATCH($B3914,CachTinhDiem!$B$14:$E$14,0))-1)*9/4,1)</f>
        <v>3.3</v>
      </c>
      <c r="M3914" s="19">
        <f t="shared" si="61"/>
        <v>0</v>
      </c>
      <c r="N3914" s="23">
        <f>MAX(0,1-M3914*CachTinhDiem!$B$25)</f>
        <v>1</v>
      </c>
      <c r="O3914" s="20">
        <f>ROUND((CachTinhDiem!$B$23*K3914+CachTinhDiem!$B$24*L3914)*N3914,1)</f>
        <v>5</v>
      </c>
      <c r="P3914" s="19" t="s">
        <v>3227</v>
      </c>
    </row>
    <row r="3915" spans="1:16" ht="15" customHeight="1" x14ac:dyDescent="0.35">
      <c r="A3915" s="18" t="s">
        <v>1367</v>
      </c>
      <c r="B3915" s="18" t="s">
        <v>3229</v>
      </c>
      <c r="C3915" s="18" t="s">
        <v>115</v>
      </c>
      <c r="D3915" s="19">
        <v>9</v>
      </c>
      <c r="E3915" s="19">
        <v>26</v>
      </c>
      <c r="F3915" s="19">
        <v>10</v>
      </c>
      <c r="G3915" s="19">
        <v>3</v>
      </c>
      <c r="H3915" s="19">
        <v>2</v>
      </c>
      <c r="I3915" s="19">
        <v>2</v>
      </c>
      <c r="J3915" s="19">
        <v>3</v>
      </c>
      <c r="K3915" s="20">
        <f>ROUND(1+(SUMPRODUCT(INDEX(CachTinhDiem!$B$8:$E$11,MATCH($B3915,CachTinhDiem!$A$8:$A$11,0),0),$G3915:$J3915)-1)*9/4,1)</f>
        <v>4.2</v>
      </c>
      <c r="L3915" s="20">
        <f>ROUND(1+(INDEX(CachTinhDiem!$B$15:$E$20,MATCH($C3915,CachTinhDiem!$A$15:$A$20,0),MATCH($B3915,CachTinhDiem!$B$14:$E$14,0))-1)*9/4,1)</f>
        <v>10</v>
      </c>
      <c r="M3915" s="19">
        <f t="shared" si="61"/>
        <v>0</v>
      </c>
      <c r="N3915" s="23">
        <f>MAX(0,1-M3915*CachTinhDiem!$B$25)</f>
        <v>1</v>
      </c>
      <c r="O3915" s="20">
        <f>ROUND((CachTinhDiem!$B$23*K3915+CachTinhDiem!$B$24*L3915)*N3915,1)</f>
        <v>5.9</v>
      </c>
      <c r="P3915" s="19" t="s">
        <v>3227</v>
      </c>
    </row>
    <row r="3916" spans="1:16" ht="15" customHeight="1" x14ac:dyDescent="0.35">
      <c r="A3916" s="18" t="s">
        <v>686</v>
      </c>
      <c r="B3916" s="18" t="s">
        <v>3226</v>
      </c>
      <c r="C3916" s="18" t="s">
        <v>90</v>
      </c>
      <c r="D3916" s="19">
        <v>9</v>
      </c>
      <c r="E3916" s="19">
        <v>24</v>
      </c>
      <c r="F3916" s="19">
        <v>33</v>
      </c>
      <c r="G3916" s="19">
        <v>3</v>
      </c>
      <c r="H3916" s="19">
        <v>3</v>
      </c>
      <c r="I3916" s="19">
        <v>4</v>
      </c>
      <c r="J3916" s="19">
        <v>2</v>
      </c>
      <c r="K3916" s="20">
        <f>ROUND(1+(SUMPRODUCT(INDEX(CachTinhDiem!$B$8:$E$11,MATCH($B3916,CachTinhDiem!$A$8:$A$11,0),0),$G3916:$J3916)-1)*9/4,1)</f>
        <v>6.2</v>
      </c>
      <c r="L3916" s="20">
        <f>ROUND(1+(INDEX(CachTinhDiem!$B$15:$E$20,MATCH($C3916,CachTinhDiem!$A$15:$A$20,0),MATCH($B3916,CachTinhDiem!$B$14:$E$14,0))-1)*9/4,1)</f>
        <v>7.8</v>
      </c>
      <c r="M3916" s="19">
        <f t="shared" si="61"/>
        <v>9</v>
      </c>
      <c r="N3916" s="23">
        <f>MAX(0,1-M3916*CachTinhDiem!$B$25)</f>
        <v>9.9999999999999978E-2</v>
      </c>
      <c r="O3916" s="20">
        <f>ROUND((CachTinhDiem!$B$23*K3916+CachTinhDiem!$B$24*L3916)*N3916,1)</f>
        <v>0.7</v>
      </c>
      <c r="P3916" s="19" t="s">
        <v>3225</v>
      </c>
    </row>
    <row r="3917" spans="1:16" ht="15" customHeight="1" x14ac:dyDescent="0.35">
      <c r="A3917" s="18" t="s">
        <v>2098</v>
      </c>
      <c r="B3917" s="18" t="s">
        <v>3228</v>
      </c>
      <c r="C3917" s="18" t="s">
        <v>115</v>
      </c>
      <c r="D3917" s="19">
        <v>8</v>
      </c>
      <c r="E3917" s="19">
        <v>21</v>
      </c>
      <c r="F3917" s="19">
        <v>31</v>
      </c>
      <c r="G3917" s="19">
        <v>4</v>
      </c>
      <c r="H3917" s="19">
        <v>3</v>
      </c>
      <c r="I3917" s="19">
        <v>3</v>
      </c>
      <c r="J3917" s="19">
        <v>2</v>
      </c>
      <c r="K3917" s="20">
        <f>ROUND(1+(SUMPRODUCT(INDEX(CachTinhDiem!$B$8:$E$11,MATCH($B3917,CachTinhDiem!$A$8:$A$11,0),0),$G3917:$J3917)-1)*9/4,1)</f>
        <v>4.2</v>
      </c>
      <c r="L3917" s="20">
        <f>ROUND(1+(INDEX(CachTinhDiem!$B$15:$E$20,MATCH($C3917,CachTinhDiem!$A$15:$A$20,0),MATCH($B3917,CachTinhDiem!$B$14:$E$14,0))-1)*9/4,1)</f>
        <v>5.5</v>
      </c>
      <c r="M3917" s="19">
        <f t="shared" si="61"/>
        <v>10</v>
      </c>
      <c r="N3917" s="23">
        <f>MAX(0,1-M3917*CachTinhDiem!$B$25)</f>
        <v>0</v>
      </c>
      <c r="O3917" s="20">
        <f>ROUND((CachTinhDiem!$B$23*K3917+CachTinhDiem!$B$24*L3917)*N3917,1)</f>
        <v>0</v>
      </c>
      <c r="P3917" s="19" t="s">
        <v>3227</v>
      </c>
    </row>
    <row r="3918" spans="1:16" ht="15" customHeight="1" x14ac:dyDescent="0.35">
      <c r="A3918" s="18" t="s">
        <v>121</v>
      </c>
      <c r="B3918" s="18" t="s">
        <v>3224</v>
      </c>
      <c r="C3918" s="18" t="s">
        <v>110</v>
      </c>
      <c r="D3918" s="19">
        <v>5</v>
      </c>
      <c r="E3918" s="19">
        <v>14</v>
      </c>
      <c r="F3918" s="19">
        <v>13</v>
      </c>
      <c r="G3918" s="19">
        <v>4</v>
      </c>
      <c r="H3918" s="19">
        <v>1</v>
      </c>
      <c r="I3918" s="19">
        <v>2</v>
      </c>
      <c r="J3918" s="19">
        <v>3</v>
      </c>
      <c r="K3918" s="20">
        <f>ROUND(1+(SUMPRODUCT(INDEX(CachTinhDiem!$B$8:$E$11,MATCH($B3918,CachTinhDiem!$A$8:$A$11,0),0),$G3918:$J3918)-1)*9/4,1)</f>
        <v>3.9</v>
      </c>
      <c r="L3918" s="20">
        <f>ROUND(1+(INDEX(CachTinhDiem!$B$15:$E$20,MATCH($C3918,CachTinhDiem!$A$15:$A$20,0),MATCH($B3918,CachTinhDiem!$B$14:$E$14,0))-1)*9/4,1)</f>
        <v>5.5</v>
      </c>
      <c r="M3918" s="19">
        <f t="shared" si="61"/>
        <v>0</v>
      </c>
      <c r="N3918" s="23">
        <f>MAX(0,1-M3918*CachTinhDiem!$B$25)</f>
        <v>1</v>
      </c>
      <c r="O3918" s="20">
        <f>ROUND((CachTinhDiem!$B$23*K3918+CachTinhDiem!$B$24*L3918)*N3918,1)</f>
        <v>4.4000000000000004</v>
      </c>
      <c r="P3918" s="19" t="s">
        <v>3227</v>
      </c>
    </row>
    <row r="3919" spans="1:16" ht="15" customHeight="1" x14ac:dyDescent="0.35">
      <c r="A3919" s="18" t="s">
        <v>2072</v>
      </c>
      <c r="B3919" s="18" t="s">
        <v>3228</v>
      </c>
      <c r="C3919" s="18" t="s">
        <v>138</v>
      </c>
      <c r="D3919" s="19">
        <v>12</v>
      </c>
      <c r="E3919" s="19">
        <v>31</v>
      </c>
      <c r="F3919" s="19">
        <v>30</v>
      </c>
      <c r="G3919" s="19">
        <v>2</v>
      </c>
      <c r="H3919" s="19">
        <v>3</v>
      </c>
      <c r="I3919" s="19">
        <v>4</v>
      </c>
      <c r="J3919" s="19">
        <v>3</v>
      </c>
      <c r="K3919" s="20">
        <f>ROUND(1+(SUMPRODUCT(INDEX(CachTinhDiem!$B$8:$E$11,MATCH($B3919,CachTinhDiem!$A$8:$A$11,0),0),$G3919:$J3919)-1)*9/4,1)</f>
        <v>6</v>
      </c>
      <c r="L3919" s="20">
        <f>ROUND(1+(INDEX(CachTinhDiem!$B$15:$E$20,MATCH($C3919,CachTinhDiem!$A$15:$A$20,0),MATCH($B3919,CachTinhDiem!$B$14:$E$14,0))-1)*9/4,1)</f>
        <v>1</v>
      </c>
      <c r="M3919" s="19">
        <f t="shared" si="61"/>
        <v>0</v>
      </c>
      <c r="N3919" s="23">
        <f>MAX(0,1-M3919*CachTinhDiem!$B$25)</f>
        <v>1</v>
      </c>
      <c r="O3919" s="20">
        <f>ROUND((CachTinhDiem!$B$23*K3919+CachTinhDiem!$B$24*L3919)*N3919,1)</f>
        <v>4.5</v>
      </c>
      <c r="P3919" s="19" t="s">
        <v>3227</v>
      </c>
    </row>
    <row r="3920" spans="1:16" ht="15" customHeight="1" x14ac:dyDescent="0.35">
      <c r="A3920" s="18" t="s">
        <v>2704</v>
      </c>
      <c r="B3920" s="18" t="s">
        <v>3224</v>
      </c>
      <c r="C3920" s="18" t="s">
        <v>103</v>
      </c>
      <c r="D3920" s="19">
        <v>8</v>
      </c>
      <c r="E3920" s="19">
        <v>33</v>
      </c>
      <c r="F3920" s="19">
        <v>27</v>
      </c>
      <c r="G3920" s="19">
        <v>4</v>
      </c>
      <c r="H3920" s="19">
        <v>1</v>
      </c>
      <c r="I3920" s="19">
        <v>2</v>
      </c>
      <c r="J3920" s="19">
        <v>4</v>
      </c>
      <c r="K3920" s="20">
        <f>ROUND(1+(SUMPRODUCT(INDEX(CachTinhDiem!$B$8:$E$11,MATCH($B3920,CachTinhDiem!$A$8:$A$11,0),0),$G3920:$J3920)-1)*9/4,1)</f>
        <v>4.2</v>
      </c>
      <c r="L3920" s="20">
        <f>ROUND(1+(INDEX(CachTinhDiem!$B$15:$E$20,MATCH($C3920,CachTinhDiem!$A$15:$A$20,0),MATCH($B3920,CachTinhDiem!$B$14:$E$14,0))-1)*9/4,1)</f>
        <v>3.3</v>
      </c>
      <c r="M3920" s="19">
        <f t="shared" si="61"/>
        <v>0</v>
      </c>
      <c r="N3920" s="23">
        <f>MAX(0,1-M3920*CachTinhDiem!$B$25)</f>
        <v>1</v>
      </c>
      <c r="O3920" s="20">
        <f>ROUND((CachTinhDiem!$B$23*K3920+CachTinhDiem!$B$24*L3920)*N3920,1)</f>
        <v>3.9</v>
      </c>
      <c r="P3920" s="19" t="s">
        <v>3227</v>
      </c>
    </row>
    <row r="3921" spans="1:16" ht="15" customHeight="1" x14ac:dyDescent="0.35">
      <c r="A3921" s="18" t="s">
        <v>2881</v>
      </c>
      <c r="B3921" s="18" t="s">
        <v>3228</v>
      </c>
      <c r="C3921" s="18" t="s">
        <v>103</v>
      </c>
      <c r="D3921" s="19">
        <v>5</v>
      </c>
      <c r="E3921" s="19">
        <v>33</v>
      </c>
      <c r="F3921" s="19">
        <v>27</v>
      </c>
      <c r="G3921" s="19">
        <v>4</v>
      </c>
      <c r="H3921" s="19">
        <v>1</v>
      </c>
      <c r="I3921" s="19">
        <v>2</v>
      </c>
      <c r="J3921" s="19">
        <v>5</v>
      </c>
      <c r="K3921" s="20">
        <f>ROUND(1+(SUMPRODUCT(INDEX(CachTinhDiem!$B$8:$E$11,MATCH($B3921,CachTinhDiem!$A$8:$A$11,0),0),$G3921:$J3921)-1)*9/4,1)</f>
        <v>6.9</v>
      </c>
      <c r="L3921" s="20">
        <f>ROUND(1+(INDEX(CachTinhDiem!$B$15:$E$20,MATCH($C3921,CachTinhDiem!$A$15:$A$20,0),MATCH($B3921,CachTinhDiem!$B$14:$E$14,0))-1)*9/4,1)</f>
        <v>10</v>
      </c>
      <c r="M3921" s="19">
        <f t="shared" si="61"/>
        <v>0</v>
      </c>
      <c r="N3921" s="23">
        <f>MAX(0,1-M3921*CachTinhDiem!$B$25)</f>
        <v>1</v>
      </c>
      <c r="O3921" s="20">
        <f>ROUND((CachTinhDiem!$B$23*K3921+CachTinhDiem!$B$24*L3921)*N3921,1)</f>
        <v>7.8</v>
      </c>
      <c r="P3921" s="19" t="s">
        <v>3227</v>
      </c>
    </row>
    <row r="3922" spans="1:16" ht="15" customHeight="1" x14ac:dyDescent="0.35">
      <c r="A3922" s="18" t="s">
        <v>1014</v>
      </c>
      <c r="B3922" s="18" t="s">
        <v>3229</v>
      </c>
      <c r="C3922" s="18" t="s">
        <v>138</v>
      </c>
      <c r="D3922" s="19">
        <v>6</v>
      </c>
      <c r="E3922" s="19">
        <v>21</v>
      </c>
      <c r="F3922" s="19">
        <v>27</v>
      </c>
      <c r="G3922" s="19">
        <v>4</v>
      </c>
      <c r="H3922" s="19">
        <v>2</v>
      </c>
      <c r="I3922" s="19">
        <v>3</v>
      </c>
      <c r="J3922" s="19">
        <v>1</v>
      </c>
      <c r="K3922" s="20">
        <f>ROUND(1+(SUMPRODUCT(INDEX(CachTinhDiem!$B$8:$E$11,MATCH($B3922,CachTinhDiem!$A$8:$A$11,0),0),$G3922:$J3922)-1)*9/4,1)</f>
        <v>3.7</v>
      </c>
      <c r="L3922" s="20">
        <f>ROUND(1+(INDEX(CachTinhDiem!$B$15:$E$20,MATCH($C3922,CachTinhDiem!$A$15:$A$20,0),MATCH($B3922,CachTinhDiem!$B$14:$E$14,0))-1)*9/4,1)</f>
        <v>7.8</v>
      </c>
      <c r="M3922" s="19">
        <f t="shared" si="61"/>
        <v>6</v>
      </c>
      <c r="N3922" s="23">
        <f>MAX(0,1-M3922*CachTinhDiem!$B$25)</f>
        <v>0.39999999999999991</v>
      </c>
      <c r="O3922" s="20">
        <f>ROUND((CachTinhDiem!$B$23*K3922+CachTinhDiem!$B$24*L3922)*N3922,1)</f>
        <v>2</v>
      </c>
      <c r="P3922" s="19" t="s">
        <v>3227</v>
      </c>
    </row>
    <row r="3923" spans="1:16" ht="15" customHeight="1" x14ac:dyDescent="0.35">
      <c r="A3923" s="18" t="s">
        <v>2322</v>
      </c>
      <c r="B3923" s="18" t="s">
        <v>3226</v>
      </c>
      <c r="C3923" s="18" t="s">
        <v>138</v>
      </c>
      <c r="D3923" s="19">
        <v>22</v>
      </c>
      <c r="E3923" s="19">
        <v>37</v>
      </c>
      <c r="F3923" s="19">
        <v>26</v>
      </c>
      <c r="G3923" s="19">
        <v>2</v>
      </c>
      <c r="H3923" s="19">
        <v>4</v>
      </c>
      <c r="I3923" s="19">
        <v>4</v>
      </c>
      <c r="J3923" s="19">
        <v>3</v>
      </c>
      <c r="K3923" s="20">
        <f>ROUND(1+(SUMPRODUCT(INDEX(CachTinhDiem!$B$8:$E$11,MATCH($B3923,CachTinhDiem!$A$8:$A$11,0),0),$G3923:$J3923)-1)*9/4,1)</f>
        <v>7.3</v>
      </c>
      <c r="L3923" s="20">
        <f>ROUND(1+(INDEX(CachTinhDiem!$B$15:$E$20,MATCH($C3923,CachTinhDiem!$A$15:$A$20,0),MATCH($B3923,CachTinhDiem!$B$14:$E$14,0))-1)*9/4,1)</f>
        <v>7.8</v>
      </c>
      <c r="M3923" s="19">
        <f t="shared" si="61"/>
        <v>0</v>
      </c>
      <c r="N3923" s="23">
        <f>MAX(0,1-M3923*CachTinhDiem!$B$25)</f>
        <v>1</v>
      </c>
      <c r="O3923" s="20">
        <f>ROUND((CachTinhDiem!$B$23*K3923+CachTinhDiem!$B$24*L3923)*N3923,1)</f>
        <v>7.5</v>
      </c>
      <c r="P3923" s="19" t="s">
        <v>3227</v>
      </c>
    </row>
    <row r="3924" spans="1:16" ht="15" customHeight="1" x14ac:dyDescent="0.35">
      <c r="A3924" s="18" t="s">
        <v>3062</v>
      </c>
      <c r="B3924" s="18" t="s">
        <v>3229</v>
      </c>
      <c r="C3924" s="18" t="s">
        <v>110</v>
      </c>
      <c r="D3924" s="19">
        <v>19</v>
      </c>
      <c r="E3924" s="19">
        <v>40</v>
      </c>
      <c r="F3924" s="19">
        <v>38</v>
      </c>
      <c r="G3924" s="19">
        <v>2</v>
      </c>
      <c r="H3924" s="19">
        <v>2</v>
      </c>
      <c r="I3924" s="19">
        <v>3</v>
      </c>
      <c r="J3924" s="19">
        <v>3</v>
      </c>
      <c r="K3924" s="20">
        <f>ROUND(1+(SUMPRODUCT(INDEX(CachTinhDiem!$B$8:$E$11,MATCH($B3924,CachTinhDiem!$A$8:$A$11,0),0),$G3924:$J3924)-1)*9/4,1)</f>
        <v>4.5999999999999996</v>
      </c>
      <c r="L3924" s="20">
        <f>ROUND(1+(INDEX(CachTinhDiem!$B$15:$E$20,MATCH($C3924,CachTinhDiem!$A$15:$A$20,0),MATCH($B3924,CachTinhDiem!$B$14:$E$14,0))-1)*9/4,1)</f>
        <v>7.8</v>
      </c>
      <c r="M3924" s="19">
        <f t="shared" si="61"/>
        <v>0</v>
      </c>
      <c r="N3924" s="23">
        <f>MAX(0,1-M3924*CachTinhDiem!$B$25)</f>
        <v>1</v>
      </c>
      <c r="O3924" s="20">
        <f>ROUND((CachTinhDiem!$B$23*K3924+CachTinhDiem!$B$24*L3924)*N3924,1)</f>
        <v>5.6</v>
      </c>
      <c r="P3924" s="19" t="s">
        <v>3227</v>
      </c>
    </row>
    <row r="3925" spans="1:16" ht="15" customHeight="1" x14ac:dyDescent="0.35">
      <c r="A3925" s="18" t="s">
        <v>197</v>
      </c>
      <c r="B3925" s="18" t="s">
        <v>3224</v>
      </c>
      <c r="C3925" s="18" t="s">
        <v>103</v>
      </c>
      <c r="D3925" s="19">
        <v>11</v>
      </c>
      <c r="E3925" s="19">
        <v>28</v>
      </c>
      <c r="F3925" s="19">
        <v>11</v>
      </c>
      <c r="G3925" s="19">
        <v>2</v>
      </c>
      <c r="H3925" s="19">
        <v>3</v>
      </c>
      <c r="I3925" s="19">
        <v>2</v>
      </c>
      <c r="J3925" s="19">
        <v>5</v>
      </c>
      <c r="K3925" s="20">
        <f>ROUND(1+(SUMPRODUCT(INDEX(CachTinhDiem!$B$8:$E$11,MATCH($B3925,CachTinhDiem!$A$8:$A$11,0),0),$G3925:$J3925)-1)*9/4,1)</f>
        <v>4.4000000000000004</v>
      </c>
      <c r="L3925" s="20">
        <f>ROUND(1+(INDEX(CachTinhDiem!$B$15:$E$20,MATCH($C3925,CachTinhDiem!$A$15:$A$20,0),MATCH($B3925,CachTinhDiem!$B$14:$E$14,0))-1)*9/4,1)</f>
        <v>3.3</v>
      </c>
      <c r="M3925" s="19">
        <f t="shared" si="61"/>
        <v>0</v>
      </c>
      <c r="N3925" s="23">
        <f>MAX(0,1-M3925*CachTinhDiem!$B$25)</f>
        <v>1</v>
      </c>
      <c r="O3925" s="20">
        <f>ROUND((CachTinhDiem!$B$23*K3925+CachTinhDiem!$B$24*L3925)*N3925,1)</f>
        <v>4.0999999999999996</v>
      </c>
      <c r="P3925" s="19" t="s">
        <v>3227</v>
      </c>
    </row>
    <row r="3926" spans="1:16" ht="15" customHeight="1" x14ac:dyDescent="0.35">
      <c r="A3926" s="18" t="s">
        <v>2913</v>
      </c>
      <c r="B3926" s="18" t="s">
        <v>3228</v>
      </c>
      <c r="C3926" s="18" t="s">
        <v>103</v>
      </c>
      <c r="D3926" s="19">
        <v>8</v>
      </c>
      <c r="E3926" s="19">
        <v>34</v>
      </c>
      <c r="F3926" s="19">
        <v>37</v>
      </c>
      <c r="G3926" s="19">
        <v>4</v>
      </c>
      <c r="H3926" s="19">
        <v>1</v>
      </c>
      <c r="I3926" s="19">
        <v>3</v>
      </c>
      <c r="J3926" s="19">
        <v>5</v>
      </c>
      <c r="K3926" s="20">
        <f>ROUND(1+(SUMPRODUCT(INDEX(CachTinhDiem!$B$8:$E$11,MATCH($B3926,CachTinhDiem!$A$8:$A$11,0),0),$G3926:$J3926)-1)*9/4,1)</f>
        <v>7.3</v>
      </c>
      <c r="L3926" s="20">
        <f>ROUND(1+(INDEX(CachTinhDiem!$B$15:$E$20,MATCH($C3926,CachTinhDiem!$A$15:$A$20,0),MATCH($B3926,CachTinhDiem!$B$14:$E$14,0))-1)*9/4,1)</f>
        <v>10</v>
      </c>
      <c r="M3926" s="19">
        <f t="shared" si="61"/>
        <v>3</v>
      </c>
      <c r="N3926" s="23">
        <f>MAX(0,1-M3926*CachTinhDiem!$B$25)</f>
        <v>0.7</v>
      </c>
      <c r="O3926" s="20">
        <f>ROUND((CachTinhDiem!$B$23*K3926+CachTinhDiem!$B$24*L3926)*N3926,1)</f>
        <v>5.7</v>
      </c>
      <c r="P3926" s="19" t="s">
        <v>3225</v>
      </c>
    </row>
    <row r="3927" spans="1:16" ht="15" customHeight="1" x14ac:dyDescent="0.35">
      <c r="A3927" s="18" t="s">
        <v>248</v>
      </c>
      <c r="B3927" s="18" t="s">
        <v>3228</v>
      </c>
      <c r="C3927" s="18" t="s">
        <v>110</v>
      </c>
      <c r="D3927" s="19">
        <v>5</v>
      </c>
      <c r="E3927" s="19">
        <v>16</v>
      </c>
      <c r="F3927" s="19">
        <v>6</v>
      </c>
      <c r="G3927" s="19">
        <v>4</v>
      </c>
      <c r="H3927" s="19">
        <v>1</v>
      </c>
      <c r="I3927" s="19">
        <v>2</v>
      </c>
      <c r="J3927" s="19">
        <v>4</v>
      </c>
      <c r="K3927" s="20">
        <f>ROUND(1+(SUMPRODUCT(INDEX(CachTinhDiem!$B$8:$E$11,MATCH($B3927,CachTinhDiem!$A$8:$A$11,0),0),$G3927:$J3927)-1)*9/4,1)</f>
        <v>5.5</v>
      </c>
      <c r="L3927" s="20">
        <f>ROUND(1+(INDEX(CachTinhDiem!$B$15:$E$20,MATCH($C3927,CachTinhDiem!$A$15:$A$20,0),MATCH($B3927,CachTinhDiem!$B$14:$E$14,0))-1)*9/4,1)</f>
        <v>7.8</v>
      </c>
      <c r="M3927" s="19">
        <f t="shared" si="61"/>
        <v>0</v>
      </c>
      <c r="N3927" s="23">
        <f>MAX(0,1-M3927*CachTinhDiem!$B$25)</f>
        <v>1</v>
      </c>
      <c r="O3927" s="20">
        <f>ROUND((CachTinhDiem!$B$23*K3927+CachTinhDiem!$B$24*L3927)*N3927,1)</f>
        <v>6.2</v>
      </c>
      <c r="P3927" s="19" t="s">
        <v>3227</v>
      </c>
    </row>
    <row r="3928" spans="1:16" ht="15" customHeight="1" x14ac:dyDescent="0.35">
      <c r="A3928" s="18" t="s">
        <v>1617</v>
      </c>
      <c r="B3928" s="18" t="s">
        <v>3226</v>
      </c>
      <c r="C3928" s="18" t="s">
        <v>138</v>
      </c>
      <c r="D3928" s="19">
        <v>5</v>
      </c>
      <c r="E3928" s="19">
        <v>11</v>
      </c>
      <c r="F3928" s="19">
        <v>39</v>
      </c>
      <c r="G3928" s="19">
        <v>4</v>
      </c>
      <c r="H3928" s="19">
        <v>1</v>
      </c>
      <c r="I3928" s="19">
        <v>4</v>
      </c>
      <c r="J3928" s="19">
        <v>2</v>
      </c>
      <c r="K3928" s="20">
        <f>ROUND(1+(SUMPRODUCT(INDEX(CachTinhDiem!$B$8:$E$11,MATCH($B3928,CachTinhDiem!$A$8:$A$11,0),0),$G3928:$J3928)-1)*9/4,1)</f>
        <v>4.8</v>
      </c>
      <c r="L3928" s="20">
        <f>ROUND(1+(INDEX(CachTinhDiem!$B$15:$E$20,MATCH($C3928,CachTinhDiem!$A$15:$A$20,0),MATCH($B3928,CachTinhDiem!$B$14:$E$14,0))-1)*9/4,1)</f>
        <v>7.8</v>
      </c>
      <c r="M3928" s="19">
        <f t="shared" si="61"/>
        <v>28</v>
      </c>
      <c r="N3928" s="23">
        <f>MAX(0,1-M3928*CachTinhDiem!$B$25)</f>
        <v>0</v>
      </c>
      <c r="O3928" s="20">
        <f>ROUND((CachTinhDiem!$B$23*K3928+CachTinhDiem!$B$24*L3928)*N3928,1)</f>
        <v>0</v>
      </c>
      <c r="P3928" s="19" t="s">
        <v>3227</v>
      </c>
    </row>
    <row r="3929" spans="1:16" ht="15" customHeight="1" x14ac:dyDescent="0.35">
      <c r="A3929" s="18" t="s">
        <v>1551</v>
      </c>
      <c r="B3929" s="18" t="s">
        <v>3228</v>
      </c>
      <c r="C3929" s="18" t="s">
        <v>103</v>
      </c>
      <c r="D3929" s="19">
        <v>5</v>
      </c>
      <c r="E3929" s="19">
        <v>15</v>
      </c>
      <c r="F3929" s="19">
        <v>10</v>
      </c>
      <c r="G3929" s="19">
        <v>4</v>
      </c>
      <c r="H3929" s="19">
        <v>1</v>
      </c>
      <c r="I3929" s="19">
        <v>2</v>
      </c>
      <c r="J3929" s="19">
        <v>3</v>
      </c>
      <c r="K3929" s="20">
        <f>ROUND(1+(SUMPRODUCT(INDEX(CachTinhDiem!$B$8:$E$11,MATCH($B3929,CachTinhDiem!$A$8:$A$11,0),0),$G3929:$J3929)-1)*9/4,1)</f>
        <v>4.2</v>
      </c>
      <c r="L3929" s="20">
        <f>ROUND(1+(INDEX(CachTinhDiem!$B$15:$E$20,MATCH($C3929,CachTinhDiem!$A$15:$A$20,0),MATCH($B3929,CachTinhDiem!$B$14:$E$14,0))-1)*9/4,1)</f>
        <v>10</v>
      </c>
      <c r="M3929" s="19">
        <f t="shared" si="61"/>
        <v>0</v>
      </c>
      <c r="N3929" s="23">
        <f>MAX(0,1-M3929*CachTinhDiem!$B$25)</f>
        <v>1</v>
      </c>
      <c r="O3929" s="20">
        <f>ROUND((CachTinhDiem!$B$23*K3929+CachTinhDiem!$B$24*L3929)*N3929,1)</f>
        <v>5.9</v>
      </c>
      <c r="P3929" s="19" t="s">
        <v>3225</v>
      </c>
    </row>
    <row r="3930" spans="1:16" ht="15" customHeight="1" x14ac:dyDescent="0.35">
      <c r="A3930" s="18" t="s">
        <v>2596</v>
      </c>
      <c r="B3930" s="18" t="s">
        <v>3224</v>
      </c>
      <c r="C3930" s="18" t="s">
        <v>90</v>
      </c>
      <c r="D3930" s="19">
        <v>5</v>
      </c>
      <c r="E3930" s="19">
        <v>21</v>
      </c>
      <c r="F3930" s="19">
        <v>38</v>
      </c>
      <c r="G3930" s="19">
        <v>4</v>
      </c>
      <c r="H3930" s="19">
        <v>1</v>
      </c>
      <c r="I3930" s="19">
        <v>3</v>
      </c>
      <c r="J3930" s="19">
        <v>3</v>
      </c>
      <c r="K3930" s="20">
        <f>ROUND(1+(SUMPRODUCT(INDEX(CachTinhDiem!$B$8:$E$11,MATCH($B3930,CachTinhDiem!$A$8:$A$11,0),0),$G3930:$J3930)-1)*9/4,1)</f>
        <v>5.0999999999999996</v>
      </c>
      <c r="L3930" s="20">
        <f>ROUND(1+(INDEX(CachTinhDiem!$B$15:$E$20,MATCH($C3930,CachTinhDiem!$A$15:$A$20,0),MATCH($B3930,CachTinhDiem!$B$14:$E$14,0))-1)*9/4,1)</f>
        <v>5.5</v>
      </c>
      <c r="M3930" s="19">
        <f t="shared" si="61"/>
        <v>17</v>
      </c>
      <c r="N3930" s="23">
        <f>MAX(0,1-M3930*CachTinhDiem!$B$25)</f>
        <v>0</v>
      </c>
      <c r="O3930" s="20">
        <f>ROUND((CachTinhDiem!$B$23*K3930+CachTinhDiem!$B$24*L3930)*N3930,1)</f>
        <v>0</v>
      </c>
      <c r="P3930" s="19" t="s">
        <v>3227</v>
      </c>
    </row>
    <row r="3931" spans="1:16" ht="15" customHeight="1" x14ac:dyDescent="0.35">
      <c r="A3931" s="18" t="s">
        <v>1882</v>
      </c>
      <c r="B3931" s="18" t="s">
        <v>3226</v>
      </c>
      <c r="C3931" s="18" t="s">
        <v>90</v>
      </c>
      <c r="D3931" s="19">
        <v>10</v>
      </c>
      <c r="E3931" s="19">
        <v>33</v>
      </c>
      <c r="F3931" s="19">
        <v>7</v>
      </c>
      <c r="G3931" s="19">
        <v>3</v>
      </c>
      <c r="H3931" s="19">
        <v>2</v>
      </c>
      <c r="I3931" s="19">
        <v>3</v>
      </c>
      <c r="J3931" s="19">
        <v>2</v>
      </c>
      <c r="K3931" s="20">
        <f>ROUND(1+(SUMPRODUCT(INDEX(CachTinhDiem!$B$8:$E$11,MATCH($B3931,CachTinhDiem!$A$8:$A$11,0),0),$G3931:$J3931)-1)*9/4,1)</f>
        <v>4.4000000000000004</v>
      </c>
      <c r="L3931" s="20">
        <f>ROUND(1+(INDEX(CachTinhDiem!$B$15:$E$20,MATCH($C3931,CachTinhDiem!$A$15:$A$20,0),MATCH($B3931,CachTinhDiem!$B$14:$E$14,0))-1)*9/4,1)</f>
        <v>7.8</v>
      </c>
      <c r="M3931" s="19">
        <f t="shared" si="61"/>
        <v>3</v>
      </c>
      <c r="N3931" s="23">
        <f>MAX(0,1-M3931*CachTinhDiem!$B$25)</f>
        <v>0.7</v>
      </c>
      <c r="O3931" s="20">
        <f>ROUND((CachTinhDiem!$B$23*K3931+CachTinhDiem!$B$24*L3931)*N3931,1)</f>
        <v>3.8</v>
      </c>
      <c r="P3931" s="19" t="s">
        <v>3227</v>
      </c>
    </row>
    <row r="3932" spans="1:16" ht="15" customHeight="1" x14ac:dyDescent="0.35">
      <c r="A3932" s="18" t="s">
        <v>2803</v>
      </c>
      <c r="B3932" s="18" t="s">
        <v>3226</v>
      </c>
      <c r="C3932" s="18" t="s">
        <v>115</v>
      </c>
      <c r="D3932" s="19">
        <v>5</v>
      </c>
      <c r="E3932" s="19">
        <v>10</v>
      </c>
      <c r="F3932" s="19">
        <v>11</v>
      </c>
      <c r="G3932" s="19">
        <v>4</v>
      </c>
      <c r="H3932" s="19">
        <v>2</v>
      </c>
      <c r="I3932" s="19">
        <v>2</v>
      </c>
      <c r="J3932" s="19">
        <v>3</v>
      </c>
      <c r="K3932" s="20">
        <f>ROUND(1+(SUMPRODUCT(INDEX(CachTinhDiem!$B$8:$E$11,MATCH($B3932,CachTinhDiem!$A$8:$A$11,0),0),$G3932:$J3932)-1)*9/4,1)</f>
        <v>3.7</v>
      </c>
      <c r="L3932" s="20">
        <f>ROUND(1+(INDEX(CachTinhDiem!$B$15:$E$20,MATCH($C3932,CachTinhDiem!$A$15:$A$20,0),MATCH($B3932,CachTinhDiem!$B$14:$E$14,0))-1)*9/4,1)</f>
        <v>10</v>
      </c>
      <c r="M3932" s="19">
        <f t="shared" si="61"/>
        <v>1</v>
      </c>
      <c r="N3932" s="23">
        <f>MAX(0,1-M3932*CachTinhDiem!$B$25)</f>
        <v>0.9</v>
      </c>
      <c r="O3932" s="20">
        <f>ROUND((CachTinhDiem!$B$23*K3932+CachTinhDiem!$B$24*L3932)*N3932,1)</f>
        <v>5</v>
      </c>
      <c r="P3932" s="19" t="s">
        <v>3227</v>
      </c>
    </row>
    <row r="3933" spans="1:16" ht="15" customHeight="1" x14ac:dyDescent="0.35">
      <c r="A3933" s="18" t="s">
        <v>2100</v>
      </c>
      <c r="B3933" s="18" t="s">
        <v>3224</v>
      </c>
      <c r="C3933" s="18" t="s">
        <v>138</v>
      </c>
      <c r="D3933" s="19">
        <v>13</v>
      </c>
      <c r="E3933" s="19">
        <v>33</v>
      </c>
      <c r="F3933" s="19">
        <v>16</v>
      </c>
      <c r="G3933" s="19">
        <v>2</v>
      </c>
      <c r="H3933" s="19">
        <v>3</v>
      </c>
      <c r="I3933" s="19">
        <v>4</v>
      </c>
      <c r="J3933" s="19">
        <v>2</v>
      </c>
      <c r="K3933" s="20">
        <f>ROUND(1+(SUMPRODUCT(INDEX(CachTinhDiem!$B$8:$E$11,MATCH($B3933,CachTinhDiem!$A$8:$A$11,0),0),$G3933:$J3933)-1)*9/4,1)</f>
        <v>6</v>
      </c>
      <c r="L3933" s="20">
        <f>ROUND(1+(INDEX(CachTinhDiem!$B$15:$E$20,MATCH($C3933,CachTinhDiem!$A$15:$A$20,0),MATCH($B3933,CachTinhDiem!$B$14:$E$14,0))-1)*9/4,1)</f>
        <v>10</v>
      </c>
      <c r="M3933" s="19">
        <f t="shared" si="61"/>
        <v>0</v>
      </c>
      <c r="N3933" s="23">
        <f>MAX(0,1-M3933*CachTinhDiem!$B$25)</f>
        <v>1</v>
      </c>
      <c r="O3933" s="20">
        <f>ROUND((CachTinhDiem!$B$23*K3933+CachTinhDiem!$B$24*L3933)*N3933,1)</f>
        <v>7.2</v>
      </c>
      <c r="P3933" s="19" t="s">
        <v>3227</v>
      </c>
    </row>
    <row r="3934" spans="1:16" ht="15" customHeight="1" x14ac:dyDescent="0.35">
      <c r="A3934" s="18" t="s">
        <v>2967</v>
      </c>
      <c r="B3934" s="18" t="s">
        <v>3226</v>
      </c>
      <c r="C3934" s="18" t="s">
        <v>103</v>
      </c>
      <c r="D3934" s="19">
        <v>6</v>
      </c>
      <c r="E3934" s="19">
        <v>35</v>
      </c>
      <c r="F3934" s="19">
        <v>16</v>
      </c>
      <c r="G3934" s="19">
        <v>4</v>
      </c>
      <c r="H3934" s="19">
        <v>1</v>
      </c>
      <c r="I3934" s="19">
        <v>2</v>
      </c>
      <c r="J3934" s="19">
        <v>5</v>
      </c>
      <c r="K3934" s="20">
        <f>ROUND(1+(SUMPRODUCT(INDEX(CachTinhDiem!$B$8:$E$11,MATCH($B3934,CachTinhDiem!$A$8:$A$11,0),0),$G3934:$J3934)-1)*9/4,1)</f>
        <v>3.9</v>
      </c>
      <c r="L3934" s="20">
        <f>ROUND(1+(INDEX(CachTinhDiem!$B$15:$E$20,MATCH($C3934,CachTinhDiem!$A$15:$A$20,0),MATCH($B3934,CachTinhDiem!$B$14:$E$14,0))-1)*9/4,1)</f>
        <v>3.3</v>
      </c>
      <c r="M3934" s="19">
        <f t="shared" si="61"/>
        <v>0</v>
      </c>
      <c r="N3934" s="23">
        <f>MAX(0,1-M3934*CachTinhDiem!$B$25)</f>
        <v>1</v>
      </c>
      <c r="O3934" s="20">
        <f>ROUND((CachTinhDiem!$B$23*K3934+CachTinhDiem!$B$24*L3934)*N3934,1)</f>
        <v>3.7</v>
      </c>
      <c r="P3934" s="19" t="s">
        <v>3225</v>
      </c>
    </row>
    <row r="3935" spans="1:16" ht="15" customHeight="1" x14ac:dyDescent="0.35">
      <c r="A3935" s="18" t="s">
        <v>1014</v>
      </c>
      <c r="B3935" s="18" t="s">
        <v>3224</v>
      </c>
      <c r="C3935" s="18" t="s">
        <v>138</v>
      </c>
      <c r="D3935" s="19">
        <v>6</v>
      </c>
      <c r="E3935" s="19">
        <v>21</v>
      </c>
      <c r="F3935" s="19">
        <v>10</v>
      </c>
      <c r="G3935" s="19">
        <v>4</v>
      </c>
      <c r="H3935" s="19">
        <v>2</v>
      </c>
      <c r="I3935" s="19">
        <v>3</v>
      </c>
      <c r="J3935" s="19">
        <v>1</v>
      </c>
      <c r="K3935" s="20">
        <f>ROUND(1+(SUMPRODUCT(INDEX(CachTinhDiem!$B$8:$E$11,MATCH($B3935,CachTinhDiem!$A$8:$A$11,0),0),$G3935:$J3935)-1)*9/4,1)</f>
        <v>5.0999999999999996</v>
      </c>
      <c r="L3935" s="20">
        <f>ROUND(1+(INDEX(CachTinhDiem!$B$15:$E$20,MATCH($C3935,CachTinhDiem!$A$15:$A$20,0),MATCH($B3935,CachTinhDiem!$B$14:$E$14,0))-1)*9/4,1)</f>
        <v>10</v>
      </c>
      <c r="M3935" s="19">
        <f t="shared" si="61"/>
        <v>0</v>
      </c>
      <c r="N3935" s="23">
        <f>MAX(0,1-M3935*CachTinhDiem!$B$25)</f>
        <v>1</v>
      </c>
      <c r="O3935" s="20">
        <f>ROUND((CachTinhDiem!$B$23*K3935+CachTinhDiem!$B$24*L3935)*N3935,1)</f>
        <v>6.6</v>
      </c>
      <c r="P3935" s="19" t="s">
        <v>3227</v>
      </c>
    </row>
    <row r="3936" spans="1:16" ht="15" customHeight="1" x14ac:dyDescent="0.35">
      <c r="A3936" s="18" t="s">
        <v>1840</v>
      </c>
      <c r="B3936" s="18" t="s">
        <v>3226</v>
      </c>
      <c r="C3936" s="18" t="s">
        <v>103</v>
      </c>
      <c r="D3936" s="19">
        <v>12</v>
      </c>
      <c r="E3936" s="19">
        <v>31</v>
      </c>
      <c r="F3936" s="19">
        <v>25</v>
      </c>
      <c r="G3936" s="19">
        <v>3</v>
      </c>
      <c r="H3936" s="19">
        <v>3</v>
      </c>
      <c r="I3936" s="19">
        <v>3</v>
      </c>
      <c r="J3936" s="19">
        <v>4</v>
      </c>
      <c r="K3936" s="20">
        <f>ROUND(1+(SUMPRODUCT(INDEX(CachTinhDiem!$B$8:$E$11,MATCH($B3936,CachTinhDiem!$A$8:$A$11,0),0),$G3936:$J3936)-1)*9/4,1)</f>
        <v>6</v>
      </c>
      <c r="L3936" s="20">
        <f>ROUND(1+(INDEX(CachTinhDiem!$B$15:$E$20,MATCH($C3936,CachTinhDiem!$A$15:$A$20,0),MATCH($B3936,CachTinhDiem!$B$14:$E$14,0))-1)*9/4,1)</f>
        <v>3.3</v>
      </c>
      <c r="M3936" s="19">
        <f t="shared" si="61"/>
        <v>0</v>
      </c>
      <c r="N3936" s="23">
        <f>MAX(0,1-M3936*CachTinhDiem!$B$25)</f>
        <v>1</v>
      </c>
      <c r="O3936" s="20">
        <f>ROUND((CachTinhDiem!$B$23*K3936+CachTinhDiem!$B$24*L3936)*N3936,1)</f>
        <v>5.2</v>
      </c>
      <c r="P3936" s="19" t="s">
        <v>3227</v>
      </c>
    </row>
    <row r="3937" spans="1:16" ht="15" customHeight="1" x14ac:dyDescent="0.35">
      <c r="A3937" s="18" t="s">
        <v>2414</v>
      </c>
      <c r="B3937" s="18" t="s">
        <v>3224</v>
      </c>
      <c r="C3937" s="18" t="s">
        <v>115</v>
      </c>
      <c r="D3937" s="19">
        <v>17</v>
      </c>
      <c r="E3937" s="19">
        <v>35</v>
      </c>
      <c r="F3937" s="19">
        <v>17</v>
      </c>
      <c r="G3937" s="19">
        <v>2</v>
      </c>
      <c r="H3937" s="19">
        <v>2</v>
      </c>
      <c r="I3937" s="19">
        <v>3</v>
      </c>
      <c r="J3937" s="19">
        <v>3</v>
      </c>
      <c r="K3937" s="20">
        <f>ROUND(1+(SUMPRODUCT(INDEX(CachTinhDiem!$B$8:$E$11,MATCH($B3937,CachTinhDiem!$A$8:$A$11,0),0),$G3937:$J3937)-1)*9/4,1)</f>
        <v>4.5999999999999996</v>
      </c>
      <c r="L3937" s="20">
        <f>ROUND(1+(INDEX(CachTinhDiem!$B$15:$E$20,MATCH($C3937,CachTinhDiem!$A$15:$A$20,0),MATCH($B3937,CachTinhDiem!$B$14:$E$14,0))-1)*9/4,1)</f>
        <v>7.8</v>
      </c>
      <c r="M3937" s="19">
        <f t="shared" si="61"/>
        <v>0</v>
      </c>
      <c r="N3937" s="23">
        <f>MAX(0,1-M3937*CachTinhDiem!$B$25)</f>
        <v>1</v>
      </c>
      <c r="O3937" s="20">
        <f>ROUND((CachTinhDiem!$B$23*K3937+CachTinhDiem!$B$24*L3937)*N3937,1)</f>
        <v>5.6</v>
      </c>
      <c r="P3937" s="19" t="s">
        <v>3225</v>
      </c>
    </row>
    <row r="3938" spans="1:16" ht="15" customHeight="1" x14ac:dyDescent="0.35">
      <c r="A3938" s="18" t="s">
        <v>1581</v>
      </c>
      <c r="B3938" s="18" t="s">
        <v>3224</v>
      </c>
      <c r="C3938" s="18" t="s">
        <v>138</v>
      </c>
      <c r="D3938" s="19">
        <v>15</v>
      </c>
      <c r="E3938" s="19">
        <v>31</v>
      </c>
      <c r="F3938" s="19">
        <v>32</v>
      </c>
      <c r="G3938" s="19">
        <v>2</v>
      </c>
      <c r="H3938" s="19">
        <v>3</v>
      </c>
      <c r="I3938" s="19">
        <v>5</v>
      </c>
      <c r="J3938" s="19">
        <v>3</v>
      </c>
      <c r="K3938" s="20">
        <f>ROUND(1+(SUMPRODUCT(INDEX(CachTinhDiem!$B$8:$E$11,MATCH($B3938,CachTinhDiem!$A$8:$A$11,0),0),$G3938:$J3938)-1)*9/4,1)</f>
        <v>7.3</v>
      </c>
      <c r="L3938" s="20">
        <f>ROUND(1+(INDEX(CachTinhDiem!$B$15:$E$20,MATCH($C3938,CachTinhDiem!$A$15:$A$20,0),MATCH($B3938,CachTinhDiem!$B$14:$E$14,0))-1)*9/4,1)</f>
        <v>10</v>
      </c>
      <c r="M3938" s="19">
        <f t="shared" si="61"/>
        <v>1</v>
      </c>
      <c r="N3938" s="23">
        <f>MAX(0,1-M3938*CachTinhDiem!$B$25)</f>
        <v>0.9</v>
      </c>
      <c r="O3938" s="20">
        <f>ROUND((CachTinhDiem!$B$23*K3938+CachTinhDiem!$B$24*L3938)*N3938,1)</f>
        <v>7.3</v>
      </c>
      <c r="P3938" s="19" t="s">
        <v>3225</v>
      </c>
    </row>
    <row r="3939" spans="1:16" ht="15" customHeight="1" x14ac:dyDescent="0.35">
      <c r="A3939" s="18" t="s">
        <v>1888</v>
      </c>
      <c r="B3939" s="18" t="s">
        <v>3224</v>
      </c>
      <c r="C3939" s="18" t="s">
        <v>115</v>
      </c>
      <c r="D3939" s="19">
        <v>8</v>
      </c>
      <c r="E3939" s="19">
        <v>27</v>
      </c>
      <c r="F3939" s="19">
        <v>16</v>
      </c>
      <c r="G3939" s="19">
        <v>4</v>
      </c>
      <c r="H3939" s="19">
        <v>3</v>
      </c>
      <c r="I3939" s="19">
        <v>4</v>
      </c>
      <c r="J3939" s="19">
        <v>1</v>
      </c>
      <c r="K3939" s="20">
        <f>ROUND(1+(SUMPRODUCT(INDEX(CachTinhDiem!$B$8:$E$11,MATCH($B3939,CachTinhDiem!$A$8:$A$11,0),0),$G3939:$J3939)-1)*9/4,1)</f>
        <v>6.6</v>
      </c>
      <c r="L3939" s="20">
        <f>ROUND(1+(INDEX(CachTinhDiem!$B$15:$E$20,MATCH($C3939,CachTinhDiem!$A$15:$A$20,0),MATCH($B3939,CachTinhDiem!$B$14:$E$14,0))-1)*9/4,1)</f>
        <v>7.8</v>
      </c>
      <c r="M3939" s="19">
        <f t="shared" si="61"/>
        <v>0</v>
      </c>
      <c r="N3939" s="23">
        <f>MAX(0,1-M3939*CachTinhDiem!$B$25)</f>
        <v>1</v>
      </c>
      <c r="O3939" s="20">
        <f>ROUND((CachTinhDiem!$B$23*K3939+CachTinhDiem!$B$24*L3939)*N3939,1)</f>
        <v>7</v>
      </c>
      <c r="P3939" s="19" t="s">
        <v>3227</v>
      </c>
    </row>
    <row r="3940" spans="1:16" ht="15" customHeight="1" x14ac:dyDescent="0.35">
      <c r="A3940" s="18" t="s">
        <v>2594</v>
      </c>
      <c r="B3940" s="18" t="s">
        <v>3224</v>
      </c>
      <c r="C3940" s="18" t="s">
        <v>103</v>
      </c>
      <c r="D3940" s="19">
        <v>5</v>
      </c>
      <c r="E3940" s="19">
        <v>34</v>
      </c>
      <c r="F3940" s="19">
        <v>11</v>
      </c>
      <c r="G3940" s="19">
        <v>4</v>
      </c>
      <c r="H3940" s="19">
        <v>1</v>
      </c>
      <c r="I3940" s="19">
        <v>3</v>
      </c>
      <c r="J3940" s="19">
        <v>5</v>
      </c>
      <c r="K3940" s="20">
        <f>ROUND(1+(SUMPRODUCT(INDEX(CachTinhDiem!$B$8:$E$11,MATCH($B3940,CachTinhDiem!$A$8:$A$11,0),0),$G3940:$J3940)-1)*9/4,1)</f>
        <v>5.5</v>
      </c>
      <c r="L3940" s="20">
        <f>ROUND(1+(INDEX(CachTinhDiem!$B$15:$E$20,MATCH($C3940,CachTinhDiem!$A$15:$A$20,0),MATCH($B3940,CachTinhDiem!$B$14:$E$14,0))-1)*9/4,1)</f>
        <v>3.3</v>
      </c>
      <c r="M3940" s="19">
        <f t="shared" si="61"/>
        <v>0</v>
      </c>
      <c r="N3940" s="23">
        <f>MAX(0,1-M3940*CachTinhDiem!$B$25)</f>
        <v>1</v>
      </c>
      <c r="O3940" s="20">
        <f>ROUND((CachTinhDiem!$B$23*K3940+CachTinhDiem!$B$24*L3940)*N3940,1)</f>
        <v>4.8</v>
      </c>
      <c r="P3940" s="19" t="s">
        <v>3225</v>
      </c>
    </row>
    <row r="3941" spans="1:16" ht="15" customHeight="1" x14ac:dyDescent="0.35">
      <c r="A3941" s="18" t="s">
        <v>1852</v>
      </c>
      <c r="B3941" s="18" t="s">
        <v>3226</v>
      </c>
      <c r="C3941" s="18" t="s">
        <v>150</v>
      </c>
      <c r="D3941" s="19">
        <v>12</v>
      </c>
      <c r="E3941" s="19">
        <v>30</v>
      </c>
      <c r="F3941" s="19">
        <v>19</v>
      </c>
      <c r="G3941" s="19">
        <v>3</v>
      </c>
      <c r="H3941" s="19">
        <v>3</v>
      </c>
      <c r="I3941" s="19">
        <v>4</v>
      </c>
      <c r="J3941" s="19">
        <v>1</v>
      </c>
      <c r="K3941" s="20">
        <f>ROUND(1+(SUMPRODUCT(INDEX(CachTinhDiem!$B$8:$E$11,MATCH($B3941,CachTinhDiem!$A$8:$A$11,0),0),$G3941:$J3941)-1)*9/4,1)</f>
        <v>5.7</v>
      </c>
      <c r="L3941" s="20">
        <f>ROUND(1+(INDEX(CachTinhDiem!$B$15:$E$20,MATCH($C3941,CachTinhDiem!$A$15:$A$20,0),MATCH($B3941,CachTinhDiem!$B$14:$E$14,0))-1)*9/4,1)</f>
        <v>10</v>
      </c>
      <c r="M3941" s="19">
        <f t="shared" si="61"/>
        <v>0</v>
      </c>
      <c r="N3941" s="23">
        <f>MAX(0,1-M3941*CachTinhDiem!$B$25)</f>
        <v>1</v>
      </c>
      <c r="O3941" s="20">
        <f>ROUND((CachTinhDiem!$B$23*K3941+CachTinhDiem!$B$24*L3941)*N3941,1)</f>
        <v>7</v>
      </c>
      <c r="P3941" s="19" t="s">
        <v>3227</v>
      </c>
    </row>
    <row r="3942" spans="1:16" ht="15" customHeight="1" x14ac:dyDescent="0.35">
      <c r="A3942" s="18" t="s">
        <v>1252</v>
      </c>
      <c r="B3942" s="18" t="s">
        <v>3226</v>
      </c>
      <c r="C3942" s="18" t="s">
        <v>90</v>
      </c>
      <c r="D3942" s="19">
        <v>5</v>
      </c>
      <c r="E3942" s="19">
        <v>13</v>
      </c>
      <c r="F3942" s="19">
        <v>33</v>
      </c>
      <c r="G3942" s="19">
        <v>4</v>
      </c>
      <c r="H3942" s="19">
        <v>1</v>
      </c>
      <c r="I3942" s="19">
        <v>2</v>
      </c>
      <c r="J3942" s="19">
        <v>2</v>
      </c>
      <c r="K3942" s="20">
        <f>ROUND(1+(SUMPRODUCT(INDEX(CachTinhDiem!$B$8:$E$11,MATCH($B3942,CachTinhDiem!$A$8:$A$11,0),0),$G3942:$J3942)-1)*9/4,1)</f>
        <v>2.6</v>
      </c>
      <c r="L3942" s="20">
        <f>ROUND(1+(INDEX(CachTinhDiem!$B$15:$E$20,MATCH($C3942,CachTinhDiem!$A$15:$A$20,0),MATCH($B3942,CachTinhDiem!$B$14:$E$14,0))-1)*9/4,1)</f>
        <v>7.8</v>
      </c>
      <c r="M3942" s="19">
        <f t="shared" si="61"/>
        <v>20</v>
      </c>
      <c r="N3942" s="23">
        <f>MAX(0,1-M3942*CachTinhDiem!$B$25)</f>
        <v>0</v>
      </c>
      <c r="O3942" s="20">
        <f>ROUND((CachTinhDiem!$B$23*K3942+CachTinhDiem!$B$24*L3942)*N3942,1)</f>
        <v>0</v>
      </c>
      <c r="P3942" s="19" t="s">
        <v>3227</v>
      </c>
    </row>
    <row r="3943" spans="1:16" ht="15" customHeight="1" x14ac:dyDescent="0.35">
      <c r="A3943" s="18" t="s">
        <v>2845</v>
      </c>
      <c r="B3943" s="18" t="s">
        <v>3228</v>
      </c>
      <c r="C3943" s="18" t="s">
        <v>138</v>
      </c>
      <c r="D3943" s="19">
        <v>12</v>
      </c>
      <c r="E3943" s="19">
        <v>40</v>
      </c>
      <c r="F3943" s="19">
        <v>26</v>
      </c>
      <c r="G3943" s="19">
        <v>2</v>
      </c>
      <c r="H3943" s="19">
        <v>5</v>
      </c>
      <c r="I3943" s="19">
        <v>5</v>
      </c>
      <c r="J3943" s="19">
        <v>1</v>
      </c>
      <c r="K3943" s="20">
        <f>ROUND(1+(SUMPRODUCT(INDEX(CachTinhDiem!$B$8:$E$11,MATCH($B3943,CachTinhDiem!$A$8:$A$11,0),0),$G3943:$J3943)-1)*9/4,1)</f>
        <v>4.5999999999999996</v>
      </c>
      <c r="L3943" s="20">
        <f>ROUND(1+(INDEX(CachTinhDiem!$B$15:$E$20,MATCH($C3943,CachTinhDiem!$A$15:$A$20,0),MATCH($B3943,CachTinhDiem!$B$14:$E$14,0))-1)*9/4,1)</f>
        <v>1</v>
      </c>
      <c r="M3943" s="19">
        <f t="shared" si="61"/>
        <v>0</v>
      </c>
      <c r="N3943" s="23">
        <f>MAX(0,1-M3943*CachTinhDiem!$B$25)</f>
        <v>1</v>
      </c>
      <c r="O3943" s="20">
        <f>ROUND((CachTinhDiem!$B$23*K3943+CachTinhDiem!$B$24*L3943)*N3943,1)</f>
        <v>3.5</v>
      </c>
      <c r="P3943" s="19" t="s">
        <v>3227</v>
      </c>
    </row>
    <row r="3944" spans="1:16" ht="15" customHeight="1" x14ac:dyDescent="0.35">
      <c r="A3944" s="18" t="s">
        <v>916</v>
      </c>
      <c r="B3944" s="18" t="s">
        <v>3228</v>
      </c>
      <c r="C3944" s="18" t="s">
        <v>138</v>
      </c>
      <c r="D3944" s="19">
        <v>23</v>
      </c>
      <c r="E3944" s="19">
        <v>39</v>
      </c>
      <c r="F3944" s="19">
        <v>19</v>
      </c>
      <c r="G3944" s="19">
        <v>2</v>
      </c>
      <c r="H3944" s="19">
        <v>4</v>
      </c>
      <c r="I3944" s="19">
        <v>5</v>
      </c>
      <c r="J3944" s="19">
        <v>2</v>
      </c>
      <c r="K3944" s="20">
        <f>ROUND(1+(SUMPRODUCT(INDEX(CachTinhDiem!$B$8:$E$11,MATCH($B3944,CachTinhDiem!$A$8:$A$11,0),0),$G3944:$J3944)-1)*9/4,1)</f>
        <v>5.5</v>
      </c>
      <c r="L3944" s="20">
        <f>ROUND(1+(INDEX(CachTinhDiem!$B$15:$E$20,MATCH($C3944,CachTinhDiem!$A$15:$A$20,0),MATCH($B3944,CachTinhDiem!$B$14:$E$14,0))-1)*9/4,1)</f>
        <v>1</v>
      </c>
      <c r="M3944" s="19">
        <f t="shared" si="61"/>
        <v>4</v>
      </c>
      <c r="N3944" s="23">
        <f>MAX(0,1-M3944*CachTinhDiem!$B$25)</f>
        <v>0.6</v>
      </c>
      <c r="O3944" s="20">
        <f>ROUND((CachTinhDiem!$B$23*K3944+CachTinhDiem!$B$24*L3944)*N3944,1)</f>
        <v>2.5</v>
      </c>
      <c r="P3944" s="19" t="s">
        <v>3227</v>
      </c>
    </row>
    <row r="3945" spans="1:16" ht="15" customHeight="1" x14ac:dyDescent="0.35">
      <c r="A3945" s="18" t="s">
        <v>1451</v>
      </c>
      <c r="B3945" s="18" t="s">
        <v>3229</v>
      </c>
      <c r="C3945" s="18" t="s">
        <v>90</v>
      </c>
      <c r="D3945" s="19">
        <v>5</v>
      </c>
      <c r="E3945" s="19">
        <v>13</v>
      </c>
      <c r="F3945" s="19">
        <v>12</v>
      </c>
      <c r="G3945" s="19">
        <v>4</v>
      </c>
      <c r="H3945" s="19">
        <v>2</v>
      </c>
      <c r="I3945" s="19">
        <v>2</v>
      </c>
      <c r="J3945" s="19">
        <v>2</v>
      </c>
      <c r="K3945" s="20">
        <f>ROUND(1+(SUMPRODUCT(INDEX(CachTinhDiem!$B$8:$E$11,MATCH($B3945,CachTinhDiem!$A$8:$A$11,0),0),$G3945:$J3945)-1)*9/4,1)</f>
        <v>3.7</v>
      </c>
      <c r="L3945" s="20">
        <f>ROUND(1+(INDEX(CachTinhDiem!$B$15:$E$20,MATCH($C3945,CachTinhDiem!$A$15:$A$20,0),MATCH($B3945,CachTinhDiem!$B$14:$E$14,0))-1)*9/4,1)</f>
        <v>7.8</v>
      </c>
      <c r="M3945" s="19">
        <f t="shared" si="61"/>
        <v>0</v>
      </c>
      <c r="N3945" s="23">
        <f>MAX(0,1-M3945*CachTinhDiem!$B$25)</f>
        <v>1</v>
      </c>
      <c r="O3945" s="20">
        <f>ROUND((CachTinhDiem!$B$23*K3945+CachTinhDiem!$B$24*L3945)*N3945,1)</f>
        <v>4.9000000000000004</v>
      </c>
      <c r="P3945" s="19" t="s">
        <v>3227</v>
      </c>
    </row>
    <row r="3946" spans="1:16" ht="15" customHeight="1" x14ac:dyDescent="0.35">
      <c r="A3946" s="18" t="s">
        <v>192</v>
      </c>
      <c r="B3946" s="18" t="s">
        <v>3228</v>
      </c>
      <c r="C3946" s="18" t="s">
        <v>110</v>
      </c>
      <c r="D3946" s="19">
        <v>16</v>
      </c>
      <c r="E3946" s="19">
        <v>30</v>
      </c>
      <c r="F3946" s="19">
        <v>27</v>
      </c>
      <c r="G3946" s="19">
        <v>2</v>
      </c>
      <c r="H3946" s="19">
        <v>4</v>
      </c>
      <c r="I3946" s="19">
        <v>2</v>
      </c>
      <c r="J3946" s="19">
        <v>3</v>
      </c>
      <c r="K3946" s="20">
        <f>ROUND(1+(SUMPRODUCT(INDEX(CachTinhDiem!$B$8:$E$11,MATCH($B3946,CachTinhDiem!$A$8:$A$11,0),0),$G3946:$J3946)-1)*9/4,1)</f>
        <v>5.5</v>
      </c>
      <c r="L3946" s="20">
        <f>ROUND(1+(INDEX(CachTinhDiem!$B$15:$E$20,MATCH($C3946,CachTinhDiem!$A$15:$A$20,0),MATCH($B3946,CachTinhDiem!$B$14:$E$14,0))-1)*9/4,1)</f>
        <v>7.8</v>
      </c>
      <c r="M3946" s="19">
        <f t="shared" si="61"/>
        <v>0</v>
      </c>
      <c r="N3946" s="23">
        <f>MAX(0,1-M3946*CachTinhDiem!$B$25)</f>
        <v>1</v>
      </c>
      <c r="O3946" s="20">
        <f>ROUND((CachTinhDiem!$B$23*K3946+CachTinhDiem!$B$24*L3946)*N3946,1)</f>
        <v>6.2</v>
      </c>
      <c r="P3946" s="19" t="s">
        <v>3227</v>
      </c>
    </row>
    <row r="3947" spans="1:16" ht="15" customHeight="1" x14ac:dyDescent="0.35">
      <c r="A3947" s="18" t="s">
        <v>727</v>
      </c>
      <c r="B3947" s="18" t="s">
        <v>3226</v>
      </c>
      <c r="C3947" s="18" t="s">
        <v>115</v>
      </c>
      <c r="D3947" s="19">
        <v>10</v>
      </c>
      <c r="E3947" s="19">
        <v>23</v>
      </c>
      <c r="F3947" s="19">
        <v>16</v>
      </c>
      <c r="G3947" s="19">
        <v>3</v>
      </c>
      <c r="H3947" s="19">
        <v>3</v>
      </c>
      <c r="I3947" s="19">
        <v>3</v>
      </c>
      <c r="J3947" s="19">
        <v>2</v>
      </c>
      <c r="K3947" s="20">
        <f>ROUND(1+(SUMPRODUCT(INDEX(CachTinhDiem!$B$8:$E$11,MATCH($B3947,CachTinhDiem!$A$8:$A$11,0),0),$G3947:$J3947)-1)*9/4,1)</f>
        <v>5.0999999999999996</v>
      </c>
      <c r="L3947" s="20">
        <f>ROUND(1+(INDEX(CachTinhDiem!$B$15:$E$20,MATCH($C3947,CachTinhDiem!$A$15:$A$20,0),MATCH($B3947,CachTinhDiem!$B$14:$E$14,0))-1)*9/4,1)</f>
        <v>10</v>
      </c>
      <c r="M3947" s="19">
        <f t="shared" si="61"/>
        <v>0</v>
      </c>
      <c r="N3947" s="23">
        <f>MAX(0,1-M3947*CachTinhDiem!$B$25)</f>
        <v>1</v>
      </c>
      <c r="O3947" s="20">
        <f>ROUND((CachTinhDiem!$B$23*K3947+CachTinhDiem!$B$24*L3947)*N3947,1)</f>
        <v>6.6</v>
      </c>
      <c r="P3947" s="19" t="s">
        <v>3227</v>
      </c>
    </row>
    <row r="3948" spans="1:16" ht="15" customHeight="1" x14ac:dyDescent="0.35">
      <c r="A3948" s="18" t="s">
        <v>2879</v>
      </c>
      <c r="B3948" s="18" t="s">
        <v>3228</v>
      </c>
      <c r="C3948" s="18" t="s">
        <v>138</v>
      </c>
      <c r="D3948" s="19">
        <v>5</v>
      </c>
      <c r="E3948" s="19">
        <v>31</v>
      </c>
      <c r="F3948" s="19">
        <v>34</v>
      </c>
      <c r="G3948" s="19">
        <v>4</v>
      </c>
      <c r="H3948" s="19">
        <v>3</v>
      </c>
      <c r="I3948" s="19">
        <v>5</v>
      </c>
      <c r="J3948" s="19">
        <v>2</v>
      </c>
      <c r="K3948" s="20">
        <f>ROUND(1+(SUMPRODUCT(INDEX(CachTinhDiem!$B$8:$E$11,MATCH($B3948,CachTinhDiem!$A$8:$A$11,0),0),$G3948:$J3948)-1)*9/4,1)</f>
        <v>5.0999999999999996</v>
      </c>
      <c r="L3948" s="20">
        <f>ROUND(1+(INDEX(CachTinhDiem!$B$15:$E$20,MATCH($C3948,CachTinhDiem!$A$15:$A$20,0),MATCH($B3948,CachTinhDiem!$B$14:$E$14,0))-1)*9/4,1)</f>
        <v>1</v>
      </c>
      <c r="M3948" s="19">
        <f t="shared" si="61"/>
        <v>3</v>
      </c>
      <c r="N3948" s="23">
        <f>MAX(0,1-M3948*CachTinhDiem!$B$25)</f>
        <v>0.7</v>
      </c>
      <c r="O3948" s="20">
        <f>ROUND((CachTinhDiem!$B$23*K3948+CachTinhDiem!$B$24*L3948)*N3948,1)</f>
        <v>2.7</v>
      </c>
      <c r="P3948" s="19" t="s">
        <v>3227</v>
      </c>
    </row>
    <row r="3949" spans="1:16" ht="15" customHeight="1" x14ac:dyDescent="0.35">
      <c r="A3949" s="18" t="s">
        <v>1329</v>
      </c>
      <c r="B3949" s="18" t="s">
        <v>3226</v>
      </c>
      <c r="C3949" s="18" t="s">
        <v>115</v>
      </c>
      <c r="D3949" s="19">
        <v>6</v>
      </c>
      <c r="E3949" s="19">
        <v>21</v>
      </c>
      <c r="F3949" s="19">
        <v>19</v>
      </c>
      <c r="G3949" s="19">
        <v>4</v>
      </c>
      <c r="H3949" s="19">
        <v>2</v>
      </c>
      <c r="I3949" s="19">
        <v>3</v>
      </c>
      <c r="J3949" s="19">
        <v>3</v>
      </c>
      <c r="K3949" s="20">
        <f>ROUND(1+(SUMPRODUCT(INDEX(CachTinhDiem!$B$8:$E$11,MATCH($B3949,CachTinhDiem!$A$8:$A$11,0),0),$G3949:$J3949)-1)*9/4,1)</f>
        <v>4.8</v>
      </c>
      <c r="L3949" s="20">
        <f>ROUND(1+(INDEX(CachTinhDiem!$B$15:$E$20,MATCH($C3949,CachTinhDiem!$A$15:$A$20,0),MATCH($B3949,CachTinhDiem!$B$14:$E$14,0))-1)*9/4,1)</f>
        <v>10</v>
      </c>
      <c r="M3949" s="19">
        <f t="shared" si="61"/>
        <v>0</v>
      </c>
      <c r="N3949" s="23">
        <f>MAX(0,1-M3949*CachTinhDiem!$B$25)</f>
        <v>1</v>
      </c>
      <c r="O3949" s="20">
        <f>ROUND((CachTinhDiem!$B$23*K3949+CachTinhDiem!$B$24*L3949)*N3949,1)</f>
        <v>6.4</v>
      </c>
      <c r="P3949" s="19" t="s">
        <v>3227</v>
      </c>
    </row>
    <row r="3950" spans="1:16" ht="15" customHeight="1" x14ac:dyDescent="0.35">
      <c r="A3950" s="18" t="s">
        <v>3108</v>
      </c>
      <c r="B3950" s="18" t="s">
        <v>3226</v>
      </c>
      <c r="C3950" s="18" t="s">
        <v>110</v>
      </c>
      <c r="D3950" s="19">
        <v>17</v>
      </c>
      <c r="E3950" s="19">
        <v>37</v>
      </c>
      <c r="F3950" s="19">
        <v>20</v>
      </c>
      <c r="G3950" s="19">
        <v>2</v>
      </c>
      <c r="H3950" s="19">
        <v>3</v>
      </c>
      <c r="I3950" s="19">
        <v>4</v>
      </c>
      <c r="J3950" s="19">
        <v>5</v>
      </c>
      <c r="K3950" s="20">
        <f>ROUND(1+(SUMPRODUCT(INDEX(CachTinhDiem!$B$8:$E$11,MATCH($B3950,CachTinhDiem!$A$8:$A$11,0),0),$G3950:$J3950)-1)*9/4,1)</f>
        <v>7.5</v>
      </c>
      <c r="L3950" s="20">
        <f>ROUND(1+(INDEX(CachTinhDiem!$B$15:$E$20,MATCH($C3950,CachTinhDiem!$A$15:$A$20,0),MATCH($B3950,CachTinhDiem!$B$14:$E$14,0))-1)*9/4,1)</f>
        <v>5.5</v>
      </c>
      <c r="M3950" s="19">
        <f t="shared" si="61"/>
        <v>0</v>
      </c>
      <c r="N3950" s="23">
        <f>MAX(0,1-M3950*CachTinhDiem!$B$25)</f>
        <v>1</v>
      </c>
      <c r="O3950" s="20">
        <f>ROUND((CachTinhDiem!$B$23*K3950+CachTinhDiem!$B$24*L3950)*N3950,1)</f>
        <v>6.9</v>
      </c>
      <c r="P3950" s="19" t="s">
        <v>3225</v>
      </c>
    </row>
    <row r="3951" spans="1:16" ht="15" customHeight="1" x14ac:dyDescent="0.35">
      <c r="A3951" s="18" t="s">
        <v>1397</v>
      </c>
      <c r="B3951" s="18" t="s">
        <v>3229</v>
      </c>
      <c r="C3951" s="18" t="s">
        <v>115</v>
      </c>
      <c r="D3951" s="19">
        <v>11</v>
      </c>
      <c r="E3951" s="19">
        <v>26</v>
      </c>
      <c r="F3951" s="19">
        <v>32</v>
      </c>
      <c r="G3951" s="19">
        <v>3</v>
      </c>
      <c r="H3951" s="19">
        <v>2</v>
      </c>
      <c r="I3951" s="19">
        <v>2</v>
      </c>
      <c r="J3951" s="19">
        <v>2</v>
      </c>
      <c r="K3951" s="20">
        <f>ROUND(1+(SUMPRODUCT(INDEX(CachTinhDiem!$B$8:$E$11,MATCH($B3951,CachTinhDiem!$A$8:$A$11,0),0),$G3951:$J3951)-1)*9/4,1)</f>
        <v>3.5</v>
      </c>
      <c r="L3951" s="20">
        <f>ROUND(1+(INDEX(CachTinhDiem!$B$15:$E$20,MATCH($C3951,CachTinhDiem!$A$15:$A$20,0),MATCH($B3951,CachTinhDiem!$B$14:$E$14,0))-1)*9/4,1)</f>
        <v>10</v>
      </c>
      <c r="M3951" s="19">
        <f t="shared" si="61"/>
        <v>6</v>
      </c>
      <c r="N3951" s="23">
        <f>MAX(0,1-M3951*CachTinhDiem!$B$25)</f>
        <v>0.39999999999999991</v>
      </c>
      <c r="O3951" s="20">
        <f>ROUND((CachTinhDiem!$B$23*K3951+CachTinhDiem!$B$24*L3951)*N3951,1)</f>
        <v>2.2000000000000002</v>
      </c>
      <c r="P3951" s="19" t="s">
        <v>3227</v>
      </c>
    </row>
    <row r="3952" spans="1:16" ht="15" customHeight="1" x14ac:dyDescent="0.35">
      <c r="A3952" s="18" t="s">
        <v>2412</v>
      </c>
      <c r="B3952" s="18" t="s">
        <v>3224</v>
      </c>
      <c r="C3952" s="18" t="s">
        <v>110</v>
      </c>
      <c r="D3952" s="19">
        <v>23</v>
      </c>
      <c r="E3952" s="19">
        <v>38</v>
      </c>
      <c r="F3952" s="19">
        <v>19</v>
      </c>
      <c r="G3952" s="19">
        <v>2</v>
      </c>
      <c r="H3952" s="19">
        <v>5</v>
      </c>
      <c r="I3952" s="19">
        <v>2</v>
      </c>
      <c r="J3952" s="19">
        <v>4</v>
      </c>
      <c r="K3952" s="20">
        <f>ROUND(1+(SUMPRODUCT(INDEX(CachTinhDiem!$B$8:$E$11,MATCH($B3952,CachTinhDiem!$A$8:$A$11,0),0),$G3952:$J3952)-1)*9/4,1)</f>
        <v>5.0999999999999996</v>
      </c>
      <c r="L3952" s="20">
        <f>ROUND(1+(INDEX(CachTinhDiem!$B$15:$E$20,MATCH($C3952,CachTinhDiem!$A$15:$A$20,0),MATCH($B3952,CachTinhDiem!$B$14:$E$14,0))-1)*9/4,1)</f>
        <v>5.5</v>
      </c>
      <c r="M3952" s="19">
        <f t="shared" si="61"/>
        <v>4</v>
      </c>
      <c r="N3952" s="23">
        <f>MAX(0,1-M3952*CachTinhDiem!$B$25)</f>
        <v>0.6</v>
      </c>
      <c r="O3952" s="20">
        <f>ROUND((CachTinhDiem!$B$23*K3952+CachTinhDiem!$B$24*L3952)*N3952,1)</f>
        <v>3.1</v>
      </c>
      <c r="P3952" s="19" t="s">
        <v>3227</v>
      </c>
    </row>
    <row r="3953" spans="1:16" ht="15" customHeight="1" x14ac:dyDescent="0.35">
      <c r="A3953" s="18" t="s">
        <v>2518</v>
      </c>
      <c r="B3953" s="18" t="s">
        <v>3226</v>
      </c>
      <c r="C3953" s="18" t="s">
        <v>103</v>
      </c>
      <c r="D3953" s="19">
        <v>21</v>
      </c>
      <c r="E3953" s="19">
        <v>37</v>
      </c>
      <c r="F3953" s="19">
        <v>19</v>
      </c>
      <c r="G3953" s="19">
        <v>1</v>
      </c>
      <c r="H3953" s="19">
        <v>5</v>
      </c>
      <c r="I3953" s="19">
        <v>3</v>
      </c>
      <c r="J3953" s="19">
        <v>3</v>
      </c>
      <c r="K3953" s="20">
        <f>ROUND(1+(SUMPRODUCT(INDEX(CachTinhDiem!$B$8:$E$11,MATCH($B3953,CachTinhDiem!$A$8:$A$11,0),0),$G3953:$J3953)-1)*9/4,1)</f>
        <v>6.9</v>
      </c>
      <c r="L3953" s="20">
        <f>ROUND(1+(INDEX(CachTinhDiem!$B$15:$E$20,MATCH($C3953,CachTinhDiem!$A$15:$A$20,0),MATCH($B3953,CachTinhDiem!$B$14:$E$14,0))-1)*9/4,1)</f>
        <v>3.3</v>
      </c>
      <c r="M3953" s="19">
        <f t="shared" si="61"/>
        <v>2</v>
      </c>
      <c r="N3953" s="23">
        <f>MAX(0,1-M3953*CachTinhDiem!$B$25)</f>
        <v>0.8</v>
      </c>
      <c r="O3953" s="20">
        <f>ROUND((CachTinhDiem!$B$23*K3953+CachTinhDiem!$B$24*L3953)*N3953,1)</f>
        <v>4.7</v>
      </c>
      <c r="P3953" s="19" t="s">
        <v>3225</v>
      </c>
    </row>
    <row r="3954" spans="1:16" ht="15" customHeight="1" x14ac:dyDescent="0.35">
      <c r="A3954" s="18" t="s">
        <v>2336</v>
      </c>
      <c r="B3954" s="18" t="s">
        <v>3224</v>
      </c>
      <c r="C3954" s="18" t="s">
        <v>110</v>
      </c>
      <c r="D3954" s="19">
        <v>22</v>
      </c>
      <c r="E3954" s="19">
        <v>38</v>
      </c>
      <c r="F3954" s="19">
        <v>9</v>
      </c>
      <c r="G3954" s="19">
        <v>2</v>
      </c>
      <c r="H3954" s="19">
        <v>5</v>
      </c>
      <c r="I3954" s="19">
        <v>2</v>
      </c>
      <c r="J3954" s="19">
        <v>4</v>
      </c>
      <c r="K3954" s="20">
        <f>ROUND(1+(SUMPRODUCT(INDEX(CachTinhDiem!$B$8:$E$11,MATCH($B3954,CachTinhDiem!$A$8:$A$11,0),0),$G3954:$J3954)-1)*9/4,1)</f>
        <v>5.0999999999999996</v>
      </c>
      <c r="L3954" s="20">
        <f>ROUND(1+(INDEX(CachTinhDiem!$B$15:$E$20,MATCH($C3954,CachTinhDiem!$A$15:$A$20,0),MATCH($B3954,CachTinhDiem!$B$14:$E$14,0))-1)*9/4,1)</f>
        <v>5.5</v>
      </c>
      <c r="M3954" s="19">
        <f t="shared" si="61"/>
        <v>13</v>
      </c>
      <c r="N3954" s="23">
        <f>MAX(0,1-M3954*CachTinhDiem!$B$25)</f>
        <v>0</v>
      </c>
      <c r="O3954" s="20">
        <f>ROUND((CachTinhDiem!$B$23*K3954+CachTinhDiem!$B$24*L3954)*N3954,1)</f>
        <v>0</v>
      </c>
      <c r="P3954" s="19" t="s">
        <v>3225</v>
      </c>
    </row>
    <row r="3955" spans="1:16" ht="15" customHeight="1" x14ac:dyDescent="0.35">
      <c r="A3955" s="18" t="s">
        <v>527</v>
      </c>
      <c r="B3955" s="18" t="s">
        <v>3226</v>
      </c>
      <c r="C3955" s="18" t="s">
        <v>103</v>
      </c>
      <c r="D3955" s="19">
        <v>7</v>
      </c>
      <c r="E3955" s="19">
        <v>24</v>
      </c>
      <c r="F3955" s="19">
        <v>10</v>
      </c>
      <c r="G3955" s="19">
        <v>4</v>
      </c>
      <c r="H3955" s="19">
        <v>2</v>
      </c>
      <c r="I3955" s="19">
        <v>2</v>
      </c>
      <c r="J3955" s="19">
        <v>4</v>
      </c>
      <c r="K3955" s="20">
        <f>ROUND(1+(SUMPRODUCT(INDEX(CachTinhDiem!$B$8:$E$11,MATCH($B3955,CachTinhDiem!$A$8:$A$11,0),0),$G3955:$J3955)-1)*9/4,1)</f>
        <v>4.2</v>
      </c>
      <c r="L3955" s="20">
        <f>ROUND(1+(INDEX(CachTinhDiem!$B$15:$E$20,MATCH($C3955,CachTinhDiem!$A$15:$A$20,0),MATCH($B3955,CachTinhDiem!$B$14:$E$14,0))-1)*9/4,1)</f>
        <v>3.3</v>
      </c>
      <c r="M3955" s="19">
        <f t="shared" si="61"/>
        <v>0</v>
      </c>
      <c r="N3955" s="23">
        <f>MAX(0,1-M3955*CachTinhDiem!$B$25)</f>
        <v>1</v>
      </c>
      <c r="O3955" s="20">
        <f>ROUND((CachTinhDiem!$B$23*K3955+CachTinhDiem!$B$24*L3955)*N3955,1)</f>
        <v>3.9</v>
      </c>
      <c r="P3955" s="19" t="s">
        <v>3225</v>
      </c>
    </row>
    <row r="3956" spans="1:16" ht="15" customHeight="1" x14ac:dyDescent="0.35">
      <c r="A3956" s="18" t="s">
        <v>992</v>
      </c>
      <c r="B3956" s="18" t="s">
        <v>3224</v>
      </c>
      <c r="C3956" s="18" t="s">
        <v>110</v>
      </c>
      <c r="D3956" s="19">
        <v>5</v>
      </c>
      <c r="E3956" s="19">
        <v>14</v>
      </c>
      <c r="F3956" s="19">
        <v>23</v>
      </c>
      <c r="G3956" s="19">
        <v>4</v>
      </c>
      <c r="H3956" s="19">
        <v>1</v>
      </c>
      <c r="I3956" s="19">
        <v>2</v>
      </c>
      <c r="J3956" s="19">
        <v>4</v>
      </c>
      <c r="K3956" s="20">
        <f>ROUND(1+(SUMPRODUCT(INDEX(CachTinhDiem!$B$8:$E$11,MATCH($B3956,CachTinhDiem!$A$8:$A$11,0),0),$G3956:$J3956)-1)*9/4,1)</f>
        <v>4.2</v>
      </c>
      <c r="L3956" s="20">
        <f>ROUND(1+(INDEX(CachTinhDiem!$B$15:$E$20,MATCH($C3956,CachTinhDiem!$A$15:$A$20,0),MATCH($B3956,CachTinhDiem!$B$14:$E$14,0))-1)*9/4,1)</f>
        <v>5.5</v>
      </c>
      <c r="M3956" s="19">
        <f t="shared" si="61"/>
        <v>9</v>
      </c>
      <c r="N3956" s="23">
        <f>MAX(0,1-M3956*CachTinhDiem!$B$25)</f>
        <v>9.9999999999999978E-2</v>
      </c>
      <c r="O3956" s="20">
        <f>ROUND((CachTinhDiem!$B$23*K3956+CachTinhDiem!$B$24*L3956)*N3956,1)</f>
        <v>0.5</v>
      </c>
      <c r="P3956" s="19" t="s">
        <v>3225</v>
      </c>
    </row>
    <row r="3957" spans="1:16" ht="15" customHeight="1" x14ac:dyDescent="0.35">
      <c r="A3957" s="18" t="s">
        <v>1246</v>
      </c>
      <c r="B3957" s="18" t="s">
        <v>3228</v>
      </c>
      <c r="C3957" s="18" t="s">
        <v>103</v>
      </c>
      <c r="D3957" s="19">
        <v>5</v>
      </c>
      <c r="E3957" s="19">
        <v>10</v>
      </c>
      <c r="F3957" s="19">
        <v>31</v>
      </c>
      <c r="G3957" s="19">
        <v>5</v>
      </c>
      <c r="H3957" s="19">
        <v>1</v>
      </c>
      <c r="I3957" s="19">
        <v>1</v>
      </c>
      <c r="J3957" s="19">
        <v>5</v>
      </c>
      <c r="K3957" s="20">
        <f>ROUND(1+(SUMPRODUCT(INDEX(CachTinhDiem!$B$8:$E$11,MATCH($B3957,CachTinhDiem!$A$8:$A$11,0),0),$G3957:$J3957)-1)*9/4,1)</f>
        <v>6.4</v>
      </c>
      <c r="L3957" s="20">
        <f>ROUND(1+(INDEX(CachTinhDiem!$B$15:$E$20,MATCH($C3957,CachTinhDiem!$A$15:$A$20,0),MATCH($B3957,CachTinhDiem!$B$14:$E$14,0))-1)*9/4,1)</f>
        <v>10</v>
      </c>
      <c r="M3957" s="19">
        <f t="shared" si="61"/>
        <v>21</v>
      </c>
      <c r="N3957" s="23">
        <f>MAX(0,1-M3957*CachTinhDiem!$B$25)</f>
        <v>0</v>
      </c>
      <c r="O3957" s="20">
        <f>ROUND((CachTinhDiem!$B$23*K3957+CachTinhDiem!$B$24*L3957)*N3957,1)</f>
        <v>0</v>
      </c>
      <c r="P3957" s="19" t="s">
        <v>3227</v>
      </c>
    </row>
    <row r="3958" spans="1:16" ht="15" customHeight="1" x14ac:dyDescent="0.35">
      <c r="A3958" s="18" t="s">
        <v>2498</v>
      </c>
      <c r="B3958" s="18" t="s">
        <v>3224</v>
      </c>
      <c r="C3958" s="18" t="s">
        <v>103</v>
      </c>
      <c r="D3958" s="19">
        <v>19</v>
      </c>
      <c r="E3958" s="19">
        <v>35</v>
      </c>
      <c r="F3958" s="19">
        <v>38</v>
      </c>
      <c r="G3958" s="19">
        <v>2</v>
      </c>
      <c r="H3958" s="19">
        <v>4</v>
      </c>
      <c r="I3958" s="19">
        <v>2</v>
      </c>
      <c r="J3958" s="19">
        <v>5</v>
      </c>
      <c r="K3958" s="20">
        <f>ROUND(1+(SUMPRODUCT(INDEX(CachTinhDiem!$B$8:$E$11,MATCH($B3958,CachTinhDiem!$A$8:$A$11,0),0),$G3958:$J3958)-1)*9/4,1)</f>
        <v>4.8</v>
      </c>
      <c r="L3958" s="20">
        <f>ROUND(1+(INDEX(CachTinhDiem!$B$15:$E$20,MATCH($C3958,CachTinhDiem!$A$15:$A$20,0),MATCH($B3958,CachTinhDiem!$B$14:$E$14,0))-1)*9/4,1)</f>
        <v>3.3</v>
      </c>
      <c r="M3958" s="19">
        <f t="shared" si="61"/>
        <v>3</v>
      </c>
      <c r="N3958" s="23">
        <f>MAX(0,1-M3958*CachTinhDiem!$B$25)</f>
        <v>0.7</v>
      </c>
      <c r="O3958" s="20">
        <f>ROUND((CachTinhDiem!$B$23*K3958+CachTinhDiem!$B$24*L3958)*N3958,1)</f>
        <v>3</v>
      </c>
      <c r="P3958" s="19" t="s">
        <v>3227</v>
      </c>
    </row>
    <row r="3959" spans="1:16" ht="15" customHeight="1" x14ac:dyDescent="0.35">
      <c r="A3959" s="18" t="s">
        <v>2704</v>
      </c>
      <c r="B3959" s="18" t="s">
        <v>3226</v>
      </c>
      <c r="C3959" s="18" t="s">
        <v>103</v>
      </c>
      <c r="D3959" s="19">
        <v>8</v>
      </c>
      <c r="E3959" s="19">
        <v>33</v>
      </c>
      <c r="F3959" s="19">
        <v>27</v>
      </c>
      <c r="G3959" s="19">
        <v>4</v>
      </c>
      <c r="H3959" s="19">
        <v>1</v>
      </c>
      <c r="I3959" s="19">
        <v>2</v>
      </c>
      <c r="J3959" s="19">
        <v>4</v>
      </c>
      <c r="K3959" s="20">
        <f>ROUND(1+(SUMPRODUCT(INDEX(CachTinhDiem!$B$8:$E$11,MATCH($B3959,CachTinhDiem!$A$8:$A$11,0),0),$G3959:$J3959)-1)*9/4,1)</f>
        <v>3.5</v>
      </c>
      <c r="L3959" s="20">
        <f>ROUND(1+(INDEX(CachTinhDiem!$B$15:$E$20,MATCH($C3959,CachTinhDiem!$A$15:$A$20,0),MATCH($B3959,CachTinhDiem!$B$14:$E$14,0))-1)*9/4,1)</f>
        <v>3.3</v>
      </c>
      <c r="M3959" s="19">
        <f t="shared" si="61"/>
        <v>0</v>
      </c>
      <c r="N3959" s="23">
        <f>MAX(0,1-M3959*CachTinhDiem!$B$25)</f>
        <v>1</v>
      </c>
      <c r="O3959" s="20">
        <f>ROUND((CachTinhDiem!$B$23*K3959+CachTinhDiem!$B$24*L3959)*N3959,1)</f>
        <v>3.4</v>
      </c>
      <c r="P3959" s="19" t="s">
        <v>3227</v>
      </c>
    </row>
    <row r="3960" spans="1:16" ht="15" customHeight="1" x14ac:dyDescent="0.35">
      <c r="A3960" s="18" t="s">
        <v>609</v>
      </c>
      <c r="B3960" s="18" t="s">
        <v>3226</v>
      </c>
      <c r="C3960" s="18" t="s">
        <v>103</v>
      </c>
      <c r="D3960" s="19">
        <v>20</v>
      </c>
      <c r="E3960" s="19">
        <v>35</v>
      </c>
      <c r="F3960" s="19">
        <v>35</v>
      </c>
      <c r="G3960" s="19">
        <v>2</v>
      </c>
      <c r="H3960" s="19">
        <v>4</v>
      </c>
      <c r="I3960" s="19">
        <v>2</v>
      </c>
      <c r="J3960" s="19">
        <v>5</v>
      </c>
      <c r="K3960" s="20">
        <f>ROUND(1+(SUMPRODUCT(INDEX(CachTinhDiem!$B$8:$E$11,MATCH($B3960,CachTinhDiem!$A$8:$A$11,0),0),$G3960:$J3960)-1)*9/4,1)</f>
        <v>6</v>
      </c>
      <c r="L3960" s="20">
        <f>ROUND(1+(INDEX(CachTinhDiem!$B$15:$E$20,MATCH($C3960,CachTinhDiem!$A$15:$A$20,0),MATCH($B3960,CachTinhDiem!$B$14:$E$14,0))-1)*9/4,1)</f>
        <v>3.3</v>
      </c>
      <c r="M3960" s="19">
        <f t="shared" si="61"/>
        <v>0</v>
      </c>
      <c r="N3960" s="23">
        <f>MAX(0,1-M3960*CachTinhDiem!$B$25)</f>
        <v>1</v>
      </c>
      <c r="O3960" s="20">
        <f>ROUND((CachTinhDiem!$B$23*K3960+CachTinhDiem!$B$24*L3960)*N3960,1)</f>
        <v>5.2</v>
      </c>
      <c r="P3960" s="19" t="s">
        <v>3227</v>
      </c>
    </row>
    <row r="3961" spans="1:16" ht="15" customHeight="1" x14ac:dyDescent="0.35">
      <c r="A3961" s="18" t="s">
        <v>880</v>
      </c>
      <c r="B3961" s="18" t="s">
        <v>3228</v>
      </c>
      <c r="C3961" s="18" t="s">
        <v>150</v>
      </c>
      <c r="D3961" s="19">
        <v>5</v>
      </c>
      <c r="E3961" s="19">
        <v>16</v>
      </c>
      <c r="F3961" s="19">
        <v>28</v>
      </c>
      <c r="G3961" s="19">
        <v>4</v>
      </c>
      <c r="H3961" s="19">
        <v>1</v>
      </c>
      <c r="I3961" s="19">
        <v>1</v>
      </c>
      <c r="J3961" s="19">
        <v>3</v>
      </c>
      <c r="K3961" s="20">
        <f>ROUND(1+(SUMPRODUCT(INDEX(CachTinhDiem!$B$8:$E$11,MATCH($B3961,CachTinhDiem!$A$8:$A$11,0),0),$G3961:$J3961)-1)*9/4,1)</f>
        <v>3.7</v>
      </c>
      <c r="L3961" s="20">
        <f>ROUND(1+(INDEX(CachTinhDiem!$B$15:$E$20,MATCH($C3961,CachTinhDiem!$A$15:$A$20,0),MATCH($B3961,CachTinhDiem!$B$14:$E$14,0))-1)*9/4,1)</f>
        <v>5.5</v>
      </c>
      <c r="M3961" s="19">
        <f t="shared" si="61"/>
        <v>12</v>
      </c>
      <c r="N3961" s="23">
        <f>MAX(0,1-M3961*CachTinhDiem!$B$25)</f>
        <v>0</v>
      </c>
      <c r="O3961" s="20">
        <f>ROUND((CachTinhDiem!$B$23*K3961+CachTinhDiem!$B$24*L3961)*N3961,1)</f>
        <v>0</v>
      </c>
      <c r="P3961" s="19" t="s">
        <v>3227</v>
      </c>
    </row>
    <row r="3962" spans="1:16" ht="15" customHeight="1" x14ac:dyDescent="0.35">
      <c r="A3962" s="18" t="s">
        <v>1235</v>
      </c>
      <c r="B3962" s="18" t="s">
        <v>3228</v>
      </c>
      <c r="C3962" s="18" t="s">
        <v>115</v>
      </c>
      <c r="D3962" s="19">
        <v>10</v>
      </c>
      <c r="E3962" s="19">
        <v>27</v>
      </c>
      <c r="F3962" s="19">
        <v>25</v>
      </c>
      <c r="G3962" s="19">
        <v>3</v>
      </c>
      <c r="H3962" s="19">
        <v>3</v>
      </c>
      <c r="I3962" s="19">
        <v>3</v>
      </c>
      <c r="J3962" s="19">
        <v>3</v>
      </c>
      <c r="K3962" s="20">
        <f>ROUND(1+(SUMPRODUCT(INDEX(CachTinhDiem!$B$8:$E$11,MATCH($B3962,CachTinhDiem!$A$8:$A$11,0),0),$G3962:$J3962)-1)*9/4,1)</f>
        <v>5.5</v>
      </c>
      <c r="L3962" s="20">
        <f>ROUND(1+(INDEX(CachTinhDiem!$B$15:$E$20,MATCH($C3962,CachTinhDiem!$A$15:$A$20,0),MATCH($B3962,CachTinhDiem!$B$14:$E$14,0))-1)*9/4,1)</f>
        <v>5.5</v>
      </c>
      <c r="M3962" s="19">
        <f t="shared" si="61"/>
        <v>0</v>
      </c>
      <c r="N3962" s="23">
        <f>MAX(0,1-M3962*CachTinhDiem!$B$25)</f>
        <v>1</v>
      </c>
      <c r="O3962" s="20">
        <f>ROUND((CachTinhDiem!$B$23*K3962+CachTinhDiem!$B$24*L3962)*N3962,1)</f>
        <v>5.5</v>
      </c>
      <c r="P3962" s="19" t="s">
        <v>3227</v>
      </c>
    </row>
    <row r="3963" spans="1:16" ht="15" customHeight="1" x14ac:dyDescent="0.35">
      <c r="A3963" s="18" t="s">
        <v>2088</v>
      </c>
      <c r="B3963" s="18" t="s">
        <v>3226</v>
      </c>
      <c r="C3963" s="18" t="s">
        <v>103</v>
      </c>
      <c r="D3963" s="19">
        <v>14</v>
      </c>
      <c r="E3963" s="19">
        <v>34</v>
      </c>
      <c r="F3963" s="19">
        <v>37</v>
      </c>
      <c r="G3963" s="19">
        <v>2</v>
      </c>
      <c r="H3963" s="19">
        <v>4</v>
      </c>
      <c r="I3963" s="19">
        <v>3</v>
      </c>
      <c r="J3963" s="19">
        <v>4</v>
      </c>
      <c r="K3963" s="20">
        <f>ROUND(1+(SUMPRODUCT(INDEX(CachTinhDiem!$B$8:$E$11,MATCH($B3963,CachTinhDiem!$A$8:$A$11,0),0),$G3963:$J3963)-1)*9/4,1)</f>
        <v>6.6</v>
      </c>
      <c r="L3963" s="20">
        <f>ROUND(1+(INDEX(CachTinhDiem!$B$15:$E$20,MATCH($C3963,CachTinhDiem!$A$15:$A$20,0),MATCH($B3963,CachTinhDiem!$B$14:$E$14,0))-1)*9/4,1)</f>
        <v>3.3</v>
      </c>
      <c r="M3963" s="19">
        <f t="shared" si="61"/>
        <v>3</v>
      </c>
      <c r="N3963" s="23">
        <f>MAX(0,1-M3963*CachTinhDiem!$B$25)</f>
        <v>0.7</v>
      </c>
      <c r="O3963" s="20">
        <f>ROUND((CachTinhDiem!$B$23*K3963+CachTinhDiem!$B$24*L3963)*N3963,1)</f>
        <v>3.9</v>
      </c>
      <c r="P3963" s="19" t="s">
        <v>3227</v>
      </c>
    </row>
    <row r="3964" spans="1:16" ht="15" customHeight="1" x14ac:dyDescent="0.35">
      <c r="A3964" s="18" t="s">
        <v>1705</v>
      </c>
      <c r="B3964" s="18" t="s">
        <v>3229</v>
      </c>
      <c r="C3964" s="18" t="s">
        <v>110</v>
      </c>
      <c r="D3964" s="19">
        <v>18</v>
      </c>
      <c r="E3964" s="19">
        <v>36</v>
      </c>
      <c r="F3964" s="19">
        <v>26</v>
      </c>
      <c r="G3964" s="19">
        <v>2</v>
      </c>
      <c r="H3964" s="19">
        <v>5</v>
      </c>
      <c r="I3964" s="19">
        <v>3</v>
      </c>
      <c r="J3964" s="19">
        <v>3</v>
      </c>
      <c r="K3964" s="20">
        <f>ROUND(1+(SUMPRODUCT(INDEX(CachTinhDiem!$B$8:$E$11,MATCH($B3964,CachTinhDiem!$A$8:$A$11,0),0),$G3964:$J3964)-1)*9/4,1)</f>
        <v>6.6</v>
      </c>
      <c r="L3964" s="20">
        <f>ROUND(1+(INDEX(CachTinhDiem!$B$15:$E$20,MATCH($C3964,CachTinhDiem!$A$15:$A$20,0),MATCH($B3964,CachTinhDiem!$B$14:$E$14,0))-1)*9/4,1)</f>
        <v>7.8</v>
      </c>
      <c r="M3964" s="19">
        <f t="shared" si="61"/>
        <v>0</v>
      </c>
      <c r="N3964" s="23">
        <f>MAX(0,1-M3964*CachTinhDiem!$B$25)</f>
        <v>1</v>
      </c>
      <c r="O3964" s="20">
        <f>ROUND((CachTinhDiem!$B$23*K3964+CachTinhDiem!$B$24*L3964)*N3964,1)</f>
        <v>7</v>
      </c>
      <c r="P3964" s="19" t="s">
        <v>3225</v>
      </c>
    </row>
    <row r="3965" spans="1:16" ht="15" customHeight="1" x14ac:dyDescent="0.35">
      <c r="A3965" s="18" t="s">
        <v>696</v>
      </c>
      <c r="B3965" s="18" t="s">
        <v>3228</v>
      </c>
      <c r="C3965" s="18" t="s">
        <v>138</v>
      </c>
      <c r="D3965" s="19">
        <v>6</v>
      </c>
      <c r="E3965" s="19">
        <v>19</v>
      </c>
      <c r="F3965" s="19">
        <v>11</v>
      </c>
      <c r="G3965" s="19">
        <v>4</v>
      </c>
      <c r="H3965" s="19">
        <v>2</v>
      </c>
      <c r="I3965" s="19">
        <v>3</v>
      </c>
      <c r="J3965" s="19">
        <v>2</v>
      </c>
      <c r="K3965" s="20">
        <f>ROUND(1+(SUMPRODUCT(INDEX(CachTinhDiem!$B$8:$E$11,MATCH($B3965,CachTinhDiem!$A$8:$A$11,0),0),$G3965:$J3965)-1)*9/4,1)</f>
        <v>3.7</v>
      </c>
      <c r="L3965" s="20">
        <f>ROUND(1+(INDEX(CachTinhDiem!$B$15:$E$20,MATCH($C3965,CachTinhDiem!$A$15:$A$20,0),MATCH($B3965,CachTinhDiem!$B$14:$E$14,0))-1)*9/4,1)</f>
        <v>1</v>
      </c>
      <c r="M3965" s="19">
        <f t="shared" si="61"/>
        <v>0</v>
      </c>
      <c r="N3965" s="23">
        <f>MAX(0,1-M3965*CachTinhDiem!$B$25)</f>
        <v>1</v>
      </c>
      <c r="O3965" s="20">
        <f>ROUND((CachTinhDiem!$B$23*K3965+CachTinhDiem!$B$24*L3965)*N3965,1)</f>
        <v>2.9</v>
      </c>
      <c r="P3965" s="19" t="s">
        <v>3227</v>
      </c>
    </row>
    <row r="3966" spans="1:16" ht="15" customHeight="1" x14ac:dyDescent="0.35">
      <c r="A3966" s="18" t="s">
        <v>938</v>
      </c>
      <c r="B3966" s="18" t="s">
        <v>3229</v>
      </c>
      <c r="C3966" s="18" t="s">
        <v>110</v>
      </c>
      <c r="D3966" s="19">
        <v>5</v>
      </c>
      <c r="E3966" s="19">
        <v>16</v>
      </c>
      <c r="F3966" s="19">
        <v>6</v>
      </c>
      <c r="G3966" s="19">
        <v>4</v>
      </c>
      <c r="H3966" s="19">
        <v>2</v>
      </c>
      <c r="I3966" s="19">
        <v>1</v>
      </c>
      <c r="J3966" s="19">
        <v>3</v>
      </c>
      <c r="K3966" s="20">
        <f>ROUND(1+(SUMPRODUCT(INDEX(CachTinhDiem!$B$8:$E$11,MATCH($B3966,CachTinhDiem!$A$8:$A$11,0),0),$G3966:$J3966)-1)*9/4,1)</f>
        <v>3.7</v>
      </c>
      <c r="L3966" s="20">
        <f>ROUND(1+(INDEX(CachTinhDiem!$B$15:$E$20,MATCH($C3966,CachTinhDiem!$A$15:$A$20,0),MATCH($B3966,CachTinhDiem!$B$14:$E$14,0))-1)*9/4,1)</f>
        <v>7.8</v>
      </c>
      <c r="M3966" s="19">
        <f t="shared" si="61"/>
        <v>0</v>
      </c>
      <c r="N3966" s="23">
        <f>MAX(0,1-M3966*CachTinhDiem!$B$25)</f>
        <v>1</v>
      </c>
      <c r="O3966" s="20">
        <f>ROUND((CachTinhDiem!$B$23*K3966+CachTinhDiem!$B$24*L3966)*N3966,1)</f>
        <v>4.9000000000000004</v>
      </c>
      <c r="P3966" s="19" t="s">
        <v>3227</v>
      </c>
    </row>
    <row r="3967" spans="1:16" ht="15" customHeight="1" x14ac:dyDescent="0.35">
      <c r="A3967" s="18" t="s">
        <v>2002</v>
      </c>
      <c r="B3967" s="18" t="s">
        <v>3224</v>
      </c>
      <c r="C3967" s="18" t="s">
        <v>115</v>
      </c>
      <c r="D3967" s="19">
        <v>26</v>
      </c>
      <c r="E3967" s="19">
        <v>39</v>
      </c>
      <c r="F3967" s="19">
        <v>10</v>
      </c>
      <c r="G3967" s="19">
        <v>1</v>
      </c>
      <c r="H3967" s="19">
        <v>5</v>
      </c>
      <c r="I3967" s="19">
        <v>3</v>
      </c>
      <c r="J3967" s="19">
        <v>2</v>
      </c>
      <c r="K3967" s="20">
        <f>ROUND(1+(SUMPRODUCT(INDEX(CachTinhDiem!$B$8:$E$11,MATCH($B3967,CachTinhDiem!$A$8:$A$11,0),0),$G3967:$J3967)-1)*9/4,1)</f>
        <v>5.3</v>
      </c>
      <c r="L3967" s="20">
        <f>ROUND(1+(INDEX(CachTinhDiem!$B$15:$E$20,MATCH($C3967,CachTinhDiem!$A$15:$A$20,0),MATCH($B3967,CachTinhDiem!$B$14:$E$14,0))-1)*9/4,1)</f>
        <v>7.8</v>
      </c>
      <c r="M3967" s="19">
        <f t="shared" si="61"/>
        <v>16</v>
      </c>
      <c r="N3967" s="23">
        <f>MAX(0,1-M3967*CachTinhDiem!$B$25)</f>
        <v>0</v>
      </c>
      <c r="O3967" s="20">
        <f>ROUND((CachTinhDiem!$B$23*K3967+CachTinhDiem!$B$24*L3967)*N3967,1)</f>
        <v>0</v>
      </c>
      <c r="P3967" s="19" t="s">
        <v>3227</v>
      </c>
    </row>
    <row r="3968" spans="1:16" ht="15" customHeight="1" x14ac:dyDescent="0.35">
      <c r="A3968" s="18" t="s">
        <v>2636</v>
      </c>
      <c r="B3968" s="18" t="s">
        <v>3229</v>
      </c>
      <c r="C3968" s="18" t="s">
        <v>115</v>
      </c>
      <c r="D3968" s="19">
        <v>16</v>
      </c>
      <c r="E3968" s="19">
        <v>36</v>
      </c>
      <c r="F3968" s="19">
        <v>10</v>
      </c>
      <c r="G3968" s="19">
        <v>2</v>
      </c>
      <c r="H3968" s="19">
        <v>3</v>
      </c>
      <c r="I3968" s="19">
        <v>4</v>
      </c>
      <c r="J3968" s="19">
        <v>3</v>
      </c>
      <c r="K3968" s="20">
        <f>ROUND(1+(SUMPRODUCT(INDEX(CachTinhDiem!$B$8:$E$11,MATCH($B3968,CachTinhDiem!$A$8:$A$11,0),0),$G3968:$J3968)-1)*9/4,1)</f>
        <v>6</v>
      </c>
      <c r="L3968" s="20">
        <f>ROUND(1+(INDEX(CachTinhDiem!$B$15:$E$20,MATCH($C3968,CachTinhDiem!$A$15:$A$20,0),MATCH($B3968,CachTinhDiem!$B$14:$E$14,0))-1)*9/4,1)</f>
        <v>10</v>
      </c>
      <c r="M3968" s="19">
        <f t="shared" si="61"/>
        <v>6</v>
      </c>
      <c r="N3968" s="23">
        <f>MAX(0,1-M3968*CachTinhDiem!$B$25)</f>
        <v>0.39999999999999991</v>
      </c>
      <c r="O3968" s="20">
        <f>ROUND((CachTinhDiem!$B$23*K3968+CachTinhDiem!$B$24*L3968)*N3968,1)</f>
        <v>2.9</v>
      </c>
      <c r="P3968" s="19" t="s">
        <v>3227</v>
      </c>
    </row>
    <row r="3969" spans="1:16" ht="15" customHeight="1" x14ac:dyDescent="0.35">
      <c r="A3969" s="18" t="s">
        <v>3206</v>
      </c>
      <c r="B3969" s="18" t="s">
        <v>3224</v>
      </c>
      <c r="C3969" s="18" t="s">
        <v>115</v>
      </c>
      <c r="D3969" s="19">
        <v>18</v>
      </c>
      <c r="E3969" s="19">
        <v>40</v>
      </c>
      <c r="F3969" s="19">
        <v>11</v>
      </c>
      <c r="G3969" s="19">
        <v>2</v>
      </c>
      <c r="H3969" s="19">
        <v>2</v>
      </c>
      <c r="I3969" s="19">
        <v>4</v>
      </c>
      <c r="J3969" s="19">
        <v>3</v>
      </c>
      <c r="K3969" s="20">
        <f>ROUND(1+(SUMPRODUCT(INDEX(CachTinhDiem!$B$8:$E$11,MATCH($B3969,CachTinhDiem!$A$8:$A$11,0),0),$G3969:$J3969)-1)*9/4,1)</f>
        <v>5.7</v>
      </c>
      <c r="L3969" s="20">
        <f>ROUND(1+(INDEX(CachTinhDiem!$B$15:$E$20,MATCH($C3969,CachTinhDiem!$A$15:$A$20,0),MATCH($B3969,CachTinhDiem!$B$14:$E$14,0))-1)*9/4,1)</f>
        <v>7.8</v>
      </c>
      <c r="M3969" s="19">
        <f t="shared" si="61"/>
        <v>7</v>
      </c>
      <c r="N3969" s="23">
        <f>MAX(0,1-M3969*CachTinhDiem!$B$25)</f>
        <v>0.29999999999999993</v>
      </c>
      <c r="O3969" s="20">
        <f>ROUND((CachTinhDiem!$B$23*K3969+CachTinhDiem!$B$24*L3969)*N3969,1)</f>
        <v>1.9</v>
      </c>
      <c r="P3969" s="19" t="s">
        <v>3227</v>
      </c>
    </row>
    <row r="3970" spans="1:16" ht="15" customHeight="1" x14ac:dyDescent="0.35">
      <c r="A3970" s="18" t="s">
        <v>412</v>
      </c>
      <c r="B3970" s="18" t="s">
        <v>3229</v>
      </c>
      <c r="C3970" s="18" t="s">
        <v>115</v>
      </c>
      <c r="D3970" s="19">
        <v>20</v>
      </c>
      <c r="E3970" s="19">
        <v>37</v>
      </c>
      <c r="F3970" s="19">
        <v>24</v>
      </c>
      <c r="G3970" s="19">
        <v>2</v>
      </c>
      <c r="H3970" s="19">
        <v>4</v>
      </c>
      <c r="I3970" s="19">
        <v>3</v>
      </c>
      <c r="J3970" s="19">
        <v>2</v>
      </c>
      <c r="K3970" s="20">
        <f>ROUND(1+(SUMPRODUCT(INDEX(CachTinhDiem!$B$8:$E$11,MATCH($B3970,CachTinhDiem!$A$8:$A$11,0),0),$G3970:$J3970)-1)*9/4,1)</f>
        <v>5.3</v>
      </c>
      <c r="L3970" s="20">
        <f>ROUND(1+(INDEX(CachTinhDiem!$B$15:$E$20,MATCH($C3970,CachTinhDiem!$A$15:$A$20,0),MATCH($B3970,CachTinhDiem!$B$14:$E$14,0))-1)*9/4,1)</f>
        <v>10</v>
      </c>
      <c r="M3970" s="19">
        <f t="shared" ref="M3970:M4033" si="62">MAX(0,$D3970-$F3970,$F3970-$E3970)</f>
        <v>0</v>
      </c>
      <c r="N3970" s="23">
        <f>MAX(0,1-M3970*CachTinhDiem!$B$25)</f>
        <v>1</v>
      </c>
      <c r="O3970" s="20">
        <f>ROUND((CachTinhDiem!$B$23*K3970+CachTinhDiem!$B$24*L3970)*N3970,1)</f>
        <v>6.7</v>
      </c>
      <c r="P3970" s="19" t="s">
        <v>3227</v>
      </c>
    </row>
    <row r="3971" spans="1:16" ht="15" customHeight="1" x14ac:dyDescent="0.35">
      <c r="A3971" s="18" t="s">
        <v>2398</v>
      </c>
      <c r="B3971" s="18" t="s">
        <v>3229</v>
      </c>
      <c r="C3971" s="18" t="s">
        <v>138</v>
      </c>
      <c r="D3971" s="19">
        <v>22</v>
      </c>
      <c r="E3971" s="19">
        <v>38</v>
      </c>
      <c r="F3971" s="19">
        <v>18</v>
      </c>
      <c r="G3971" s="19">
        <v>2</v>
      </c>
      <c r="H3971" s="19">
        <v>5</v>
      </c>
      <c r="I3971" s="19">
        <v>5</v>
      </c>
      <c r="J3971" s="19">
        <v>2</v>
      </c>
      <c r="K3971" s="20">
        <f>ROUND(1+(SUMPRODUCT(INDEX(CachTinhDiem!$B$8:$E$11,MATCH($B3971,CachTinhDiem!$A$8:$A$11,0),0),$G3971:$J3971)-1)*9/4,1)</f>
        <v>7.3</v>
      </c>
      <c r="L3971" s="20">
        <f>ROUND(1+(INDEX(CachTinhDiem!$B$15:$E$20,MATCH($C3971,CachTinhDiem!$A$15:$A$20,0),MATCH($B3971,CachTinhDiem!$B$14:$E$14,0))-1)*9/4,1)</f>
        <v>7.8</v>
      </c>
      <c r="M3971" s="19">
        <f t="shared" si="62"/>
        <v>4</v>
      </c>
      <c r="N3971" s="23">
        <f>MAX(0,1-M3971*CachTinhDiem!$B$25)</f>
        <v>0.6</v>
      </c>
      <c r="O3971" s="20">
        <f>ROUND((CachTinhDiem!$B$23*K3971+CachTinhDiem!$B$24*L3971)*N3971,1)</f>
        <v>4.5</v>
      </c>
      <c r="P3971" s="19" t="s">
        <v>3227</v>
      </c>
    </row>
    <row r="3972" spans="1:16" ht="15" customHeight="1" x14ac:dyDescent="0.35">
      <c r="A3972" s="18" t="s">
        <v>2975</v>
      </c>
      <c r="B3972" s="18" t="s">
        <v>3228</v>
      </c>
      <c r="C3972" s="18" t="s">
        <v>115</v>
      </c>
      <c r="D3972" s="19">
        <v>17</v>
      </c>
      <c r="E3972" s="19">
        <v>39</v>
      </c>
      <c r="F3972" s="19">
        <v>20</v>
      </c>
      <c r="G3972" s="19">
        <v>2</v>
      </c>
      <c r="H3972" s="19">
        <v>2</v>
      </c>
      <c r="I3972" s="19">
        <v>4</v>
      </c>
      <c r="J3972" s="19">
        <v>3</v>
      </c>
      <c r="K3972" s="20">
        <f>ROUND(1+(SUMPRODUCT(INDEX(CachTinhDiem!$B$8:$E$11,MATCH($B3972,CachTinhDiem!$A$8:$A$11,0),0),$G3972:$J3972)-1)*9/4,1)</f>
        <v>5.5</v>
      </c>
      <c r="L3972" s="20">
        <f>ROUND(1+(INDEX(CachTinhDiem!$B$15:$E$20,MATCH($C3972,CachTinhDiem!$A$15:$A$20,0),MATCH($B3972,CachTinhDiem!$B$14:$E$14,0))-1)*9/4,1)</f>
        <v>5.5</v>
      </c>
      <c r="M3972" s="19">
        <f t="shared" si="62"/>
        <v>0</v>
      </c>
      <c r="N3972" s="23">
        <f>MAX(0,1-M3972*CachTinhDiem!$B$25)</f>
        <v>1</v>
      </c>
      <c r="O3972" s="20">
        <f>ROUND((CachTinhDiem!$B$23*K3972+CachTinhDiem!$B$24*L3972)*N3972,1)</f>
        <v>5.5</v>
      </c>
      <c r="P3972" s="19" t="s">
        <v>3225</v>
      </c>
    </row>
    <row r="3973" spans="1:16" ht="15" customHeight="1" x14ac:dyDescent="0.35">
      <c r="A3973" s="18" t="s">
        <v>1737</v>
      </c>
      <c r="B3973" s="18" t="s">
        <v>3224</v>
      </c>
      <c r="C3973" s="18" t="s">
        <v>150</v>
      </c>
      <c r="D3973" s="19">
        <v>16</v>
      </c>
      <c r="E3973" s="19">
        <v>34</v>
      </c>
      <c r="F3973" s="19">
        <v>15</v>
      </c>
      <c r="G3973" s="19">
        <v>2</v>
      </c>
      <c r="H3973" s="19">
        <v>2</v>
      </c>
      <c r="I3973" s="19">
        <v>3</v>
      </c>
      <c r="J3973" s="19">
        <v>2</v>
      </c>
      <c r="K3973" s="20">
        <f>ROUND(1+(SUMPRODUCT(INDEX(CachTinhDiem!$B$8:$E$11,MATCH($B3973,CachTinhDiem!$A$8:$A$11,0),0),$G3973:$J3973)-1)*9/4,1)</f>
        <v>4.4000000000000004</v>
      </c>
      <c r="L3973" s="20">
        <f>ROUND(1+(INDEX(CachTinhDiem!$B$15:$E$20,MATCH($C3973,CachTinhDiem!$A$15:$A$20,0),MATCH($B3973,CachTinhDiem!$B$14:$E$14,0))-1)*9/4,1)</f>
        <v>3.3</v>
      </c>
      <c r="M3973" s="19">
        <f t="shared" si="62"/>
        <v>1</v>
      </c>
      <c r="N3973" s="23">
        <f>MAX(0,1-M3973*CachTinhDiem!$B$25)</f>
        <v>0.9</v>
      </c>
      <c r="O3973" s="20">
        <f>ROUND((CachTinhDiem!$B$23*K3973+CachTinhDiem!$B$24*L3973)*N3973,1)</f>
        <v>3.7</v>
      </c>
      <c r="P3973" s="19" t="s">
        <v>3225</v>
      </c>
    </row>
    <row r="3974" spans="1:16" ht="15" customHeight="1" x14ac:dyDescent="0.35">
      <c r="A3974" s="18" t="s">
        <v>1489</v>
      </c>
      <c r="B3974" s="18" t="s">
        <v>3224</v>
      </c>
      <c r="C3974" s="18" t="s">
        <v>90</v>
      </c>
      <c r="D3974" s="19">
        <v>10</v>
      </c>
      <c r="E3974" s="19">
        <v>25</v>
      </c>
      <c r="F3974" s="19">
        <v>21</v>
      </c>
      <c r="G3974" s="19">
        <v>2</v>
      </c>
      <c r="H3974" s="19">
        <v>4</v>
      </c>
      <c r="I3974" s="19">
        <v>3</v>
      </c>
      <c r="J3974" s="19">
        <v>3</v>
      </c>
      <c r="K3974" s="20">
        <f>ROUND(1+(SUMPRODUCT(INDEX(CachTinhDiem!$B$8:$E$11,MATCH($B3974,CachTinhDiem!$A$8:$A$11,0),0),$G3974:$J3974)-1)*9/4,1)</f>
        <v>5.5</v>
      </c>
      <c r="L3974" s="20">
        <f>ROUND(1+(INDEX(CachTinhDiem!$B$15:$E$20,MATCH($C3974,CachTinhDiem!$A$15:$A$20,0),MATCH($B3974,CachTinhDiem!$B$14:$E$14,0))-1)*9/4,1)</f>
        <v>5.5</v>
      </c>
      <c r="M3974" s="19">
        <f t="shared" si="62"/>
        <v>0</v>
      </c>
      <c r="N3974" s="23">
        <f>MAX(0,1-M3974*CachTinhDiem!$B$25)</f>
        <v>1</v>
      </c>
      <c r="O3974" s="20">
        <f>ROUND((CachTinhDiem!$B$23*K3974+CachTinhDiem!$B$24*L3974)*N3974,1)</f>
        <v>5.5</v>
      </c>
      <c r="P3974" s="19" t="s">
        <v>3227</v>
      </c>
    </row>
    <row r="3975" spans="1:16" ht="15" customHeight="1" x14ac:dyDescent="0.35">
      <c r="A3975" s="18" t="s">
        <v>2283</v>
      </c>
      <c r="B3975" s="18" t="s">
        <v>3224</v>
      </c>
      <c r="C3975" s="18" t="s">
        <v>150</v>
      </c>
      <c r="D3975" s="19">
        <v>25</v>
      </c>
      <c r="E3975" s="19">
        <v>39</v>
      </c>
      <c r="F3975" s="19">
        <v>30</v>
      </c>
      <c r="G3975" s="19">
        <v>1</v>
      </c>
      <c r="H3975" s="19">
        <v>5</v>
      </c>
      <c r="I3975" s="19">
        <v>3</v>
      </c>
      <c r="J3975" s="19">
        <v>4</v>
      </c>
      <c r="K3975" s="20">
        <f>ROUND(1+(SUMPRODUCT(INDEX(CachTinhDiem!$B$8:$E$11,MATCH($B3975,CachTinhDiem!$A$8:$A$11,0),0),$G3975:$J3975)-1)*9/4,1)</f>
        <v>5.7</v>
      </c>
      <c r="L3975" s="20">
        <f>ROUND(1+(INDEX(CachTinhDiem!$B$15:$E$20,MATCH($C3975,CachTinhDiem!$A$15:$A$20,0),MATCH($B3975,CachTinhDiem!$B$14:$E$14,0))-1)*9/4,1)</f>
        <v>3.3</v>
      </c>
      <c r="M3975" s="19">
        <f t="shared" si="62"/>
        <v>0</v>
      </c>
      <c r="N3975" s="23">
        <f>MAX(0,1-M3975*CachTinhDiem!$B$25)</f>
        <v>1</v>
      </c>
      <c r="O3975" s="20">
        <f>ROUND((CachTinhDiem!$B$23*K3975+CachTinhDiem!$B$24*L3975)*N3975,1)</f>
        <v>5</v>
      </c>
      <c r="P3975" s="19" t="s">
        <v>3227</v>
      </c>
    </row>
    <row r="3976" spans="1:16" ht="15" customHeight="1" x14ac:dyDescent="0.35">
      <c r="A3976" s="18" t="s">
        <v>2267</v>
      </c>
      <c r="B3976" s="18" t="s">
        <v>3226</v>
      </c>
      <c r="C3976" s="18" t="s">
        <v>103</v>
      </c>
      <c r="D3976" s="19">
        <v>15</v>
      </c>
      <c r="E3976" s="19">
        <v>32</v>
      </c>
      <c r="F3976" s="19">
        <v>8</v>
      </c>
      <c r="G3976" s="19">
        <v>2</v>
      </c>
      <c r="H3976" s="19">
        <v>3</v>
      </c>
      <c r="I3976" s="19">
        <v>2</v>
      </c>
      <c r="J3976" s="19">
        <v>5</v>
      </c>
      <c r="K3976" s="20">
        <f>ROUND(1+(SUMPRODUCT(INDEX(CachTinhDiem!$B$8:$E$11,MATCH($B3976,CachTinhDiem!$A$8:$A$11,0),0),$G3976:$J3976)-1)*9/4,1)</f>
        <v>5.3</v>
      </c>
      <c r="L3976" s="20">
        <f>ROUND(1+(INDEX(CachTinhDiem!$B$15:$E$20,MATCH($C3976,CachTinhDiem!$A$15:$A$20,0),MATCH($B3976,CachTinhDiem!$B$14:$E$14,0))-1)*9/4,1)</f>
        <v>3.3</v>
      </c>
      <c r="M3976" s="19">
        <f t="shared" si="62"/>
        <v>7</v>
      </c>
      <c r="N3976" s="23">
        <f>MAX(0,1-M3976*CachTinhDiem!$B$25)</f>
        <v>0.29999999999999993</v>
      </c>
      <c r="O3976" s="20">
        <f>ROUND((CachTinhDiem!$B$23*K3976+CachTinhDiem!$B$24*L3976)*N3976,1)</f>
        <v>1.4</v>
      </c>
      <c r="P3976" s="19" t="s">
        <v>3227</v>
      </c>
    </row>
    <row r="3977" spans="1:16" ht="15" customHeight="1" x14ac:dyDescent="0.35">
      <c r="A3977" s="18" t="s">
        <v>2771</v>
      </c>
      <c r="B3977" s="18" t="s">
        <v>3224</v>
      </c>
      <c r="C3977" s="18" t="s">
        <v>115</v>
      </c>
      <c r="D3977" s="19">
        <v>5</v>
      </c>
      <c r="E3977" s="19">
        <v>10</v>
      </c>
      <c r="F3977" s="19">
        <v>22</v>
      </c>
      <c r="G3977" s="19">
        <v>4</v>
      </c>
      <c r="H3977" s="19">
        <v>1</v>
      </c>
      <c r="I3977" s="19">
        <v>3</v>
      </c>
      <c r="J3977" s="19">
        <v>2</v>
      </c>
      <c r="K3977" s="20">
        <f>ROUND(1+(SUMPRODUCT(INDEX(CachTinhDiem!$B$8:$E$11,MATCH($B3977,CachTinhDiem!$A$8:$A$11,0),0),$G3977:$J3977)-1)*9/4,1)</f>
        <v>4.8</v>
      </c>
      <c r="L3977" s="20">
        <f>ROUND(1+(INDEX(CachTinhDiem!$B$15:$E$20,MATCH($C3977,CachTinhDiem!$A$15:$A$20,0),MATCH($B3977,CachTinhDiem!$B$14:$E$14,0))-1)*9/4,1)</f>
        <v>7.8</v>
      </c>
      <c r="M3977" s="19">
        <f t="shared" si="62"/>
        <v>12</v>
      </c>
      <c r="N3977" s="23">
        <f>MAX(0,1-M3977*CachTinhDiem!$B$25)</f>
        <v>0</v>
      </c>
      <c r="O3977" s="20">
        <f>ROUND((CachTinhDiem!$B$23*K3977+CachTinhDiem!$B$24*L3977)*N3977,1)</f>
        <v>0</v>
      </c>
      <c r="P3977" s="19" t="s">
        <v>3225</v>
      </c>
    </row>
    <row r="3978" spans="1:16" ht="15" customHeight="1" x14ac:dyDescent="0.35">
      <c r="A3978" s="18" t="s">
        <v>1946</v>
      </c>
      <c r="B3978" s="18" t="s">
        <v>3224</v>
      </c>
      <c r="C3978" s="18" t="s">
        <v>138</v>
      </c>
      <c r="D3978" s="19">
        <v>5</v>
      </c>
      <c r="E3978" s="19">
        <v>10</v>
      </c>
      <c r="F3978" s="19">
        <v>19</v>
      </c>
      <c r="G3978" s="19">
        <v>4</v>
      </c>
      <c r="H3978" s="19">
        <v>2</v>
      </c>
      <c r="I3978" s="19">
        <v>4</v>
      </c>
      <c r="J3978" s="19">
        <v>1</v>
      </c>
      <c r="K3978" s="20">
        <f>ROUND(1+(SUMPRODUCT(INDEX(CachTinhDiem!$B$8:$E$11,MATCH($B3978,CachTinhDiem!$A$8:$A$11,0),0),$G3978:$J3978)-1)*9/4,1)</f>
        <v>6.2</v>
      </c>
      <c r="L3978" s="20">
        <f>ROUND(1+(INDEX(CachTinhDiem!$B$15:$E$20,MATCH($C3978,CachTinhDiem!$A$15:$A$20,0),MATCH($B3978,CachTinhDiem!$B$14:$E$14,0))-1)*9/4,1)</f>
        <v>10</v>
      </c>
      <c r="M3978" s="19">
        <f t="shared" si="62"/>
        <v>9</v>
      </c>
      <c r="N3978" s="23">
        <f>MAX(0,1-M3978*CachTinhDiem!$B$25)</f>
        <v>9.9999999999999978E-2</v>
      </c>
      <c r="O3978" s="20">
        <f>ROUND((CachTinhDiem!$B$23*K3978+CachTinhDiem!$B$24*L3978)*N3978,1)</f>
        <v>0.7</v>
      </c>
      <c r="P3978" s="19" t="s">
        <v>3227</v>
      </c>
    </row>
    <row r="3979" spans="1:16" ht="15" customHeight="1" x14ac:dyDescent="0.35">
      <c r="A3979" s="18" t="s">
        <v>1371</v>
      </c>
      <c r="B3979" s="18" t="s">
        <v>3228</v>
      </c>
      <c r="C3979" s="18" t="s">
        <v>90</v>
      </c>
      <c r="D3979" s="19">
        <v>5</v>
      </c>
      <c r="E3979" s="19">
        <v>10</v>
      </c>
      <c r="F3979" s="19">
        <v>40</v>
      </c>
      <c r="G3979" s="19">
        <v>4</v>
      </c>
      <c r="H3979" s="19">
        <v>1</v>
      </c>
      <c r="I3979" s="19">
        <v>2</v>
      </c>
      <c r="J3979" s="19">
        <v>2</v>
      </c>
      <c r="K3979" s="20">
        <f>ROUND(1+(SUMPRODUCT(INDEX(CachTinhDiem!$B$8:$E$11,MATCH($B3979,CachTinhDiem!$A$8:$A$11,0),0),$G3979:$J3979)-1)*9/4,1)</f>
        <v>2.8</v>
      </c>
      <c r="L3979" s="20">
        <f>ROUND(1+(INDEX(CachTinhDiem!$B$15:$E$20,MATCH($C3979,CachTinhDiem!$A$15:$A$20,0),MATCH($B3979,CachTinhDiem!$B$14:$E$14,0))-1)*9/4,1)</f>
        <v>3.3</v>
      </c>
      <c r="M3979" s="19">
        <f t="shared" si="62"/>
        <v>30</v>
      </c>
      <c r="N3979" s="23">
        <f>MAX(0,1-M3979*CachTinhDiem!$B$25)</f>
        <v>0</v>
      </c>
      <c r="O3979" s="20">
        <f>ROUND((CachTinhDiem!$B$23*K3979+CachTinhDiem!$B$24*L3979)*N3979,1)</f>
        <v>0</v>
      </c>
      <c r="P3979" s="19" t="s">
        <v>3227</v>
      </c>
    </row>
    <row r="3980" spans="1:16" ht="15" customHeight="1" x14ac:dyDescent="0.35">
      <c r="A3980" s="18" t="s">
        <v>2967</v>
      </c>
      <c r="B3980" s="18" t="s">
        <v>3228</v>
      </c>
      <c r="C3980" s="18" t="s">
        <v>103</v>
      </c>
      <c r="D3980" s="19">
        <v>6</v>
      </c>
      <c r="E3980" s="19">
        <v>35</v>
      </c>
      <c r="F3980" s="19">
        <v>7</v>
      </c>
      <c r="G3980" s="19">
        <v>4</v>
      </c>
      <c r="H3980" s="19">
        <v>1</v>
      </c>
      <c r="I3980" s="19">
        <v>2</v>
      </c>
      <c r="J3980" s="19">
        <v>5</v>
      </c>
      <c r="K3980" s="20">
        <f>ROUND(1+(SUMPRODUCT(INDEX(CachTinhDiem!$B$8:$E$11,MATCH($B3980,CachTinhDiem!$A$8:$A$11,0),0),$G3980:$J3980)-1)*9/4,1)</f>
        <v>6.9</v>
      </c>
      <c r="L3980" s="20">
        <f>ROUND(1+(INDEX(CachTinhDiem!$B$15:$E$20,MATCH($C3980,CachTinhDiem!$A$15:$A$20,0),MATCH($B3980,CachTinhDiem!$B$14:$E$14,0))-1)*9/4,1)</f>
        <v>10</v>
      </c>
      <c r="M3980" s="19">
        <f t="shared" si="62"/>
        <v>0</v>
      </c>
      <c r="N3980" s="23">
        <f>MAX(0,1-M3980*CachTinhDiem!$B$25)</f>
        <v>1</v>
      </c>
      <c r="O3980" s="20">
        <f>ROUND((CachTinhDiem!$B$23*K3980+CachTinhDiem!$B$24*L3980)*N3980,1)</f>
        <v>7.8</v>
      </c>
      <c r="P3980" s="19" t="s">
        <v>3225</v>
      </c>
    </row>
    <row r="3981" spans="1:16" ht="15" customHeight="1" x14ac:dyDescent="0.35">
      <c r="A3981" s="18" t="s">
        <v>104</v>
      </c>
      <c r="B3981" s="18" t="s">
        <v>3224</v>
      </c>
      <c r="C3981" s="18" t="s">
        <v>90</v>
      </c>
      <c r="D3981" s="19">
        <v>20</v>
      </c>
      <c r="E3981" s="19">
        <v>37</v>
      </c>
      <c r="F3981" s="19">
        <v>6</v>
      </c>
      <c r="G3981" s="19">
        <v>2</v>
      </c>
      <c r="H3981" s="19">
        <v>5</v>
      </c>
      <c r="I3981" s="19">
        <v>3</v>
      </c>
      <c r="J3981" s="19">
        <v>2</v>
      </c>
      <c r="K3981" s="20">
        <f>ROUND(1+(SUMPRODUCT(INDEX(CachTinhDiem!$B$8:$E$11,MATCH($B3981,CachTinhDiem!$A$8:$A$11,0),0),$G3981:$J3981)-1)*9/4,1)</f>
        <v>5.7</v>
      </c>
      <c r="L3981" s="20">
        <f>ROUND(1+(INDEX(CachTinhDiem!$B$15:$E$20,MATCH($C3981,CachTinhDiem!$A$15:$A$20,0),MATCH($B3981,CachTinhDiem!$B$14:$E$14,0))-1)*9/4,1)</f>
        <v>5.5</v>
      </c>
      <c r="M3981" s="19">
        <f t="shared" si="62"/>
        <v>14</v>
      </c>
      <c r="N3981" s="23">
        <f>MAX(0,1-M3981*CachTinhDiem!$B$25)</f>
        <v>0</v>
      </c>
      <c r="O3981" s="20">
        <f>ROUND((CachTinhDiem!$B$23*K3981+CachTinhDiem!$B$24*L3981)*N3981,1)</f>
        <v>0</v>
      </c>
      <c r="P3981" s="19" t="s">
        <v>3227</v>
      </c>
    </row>
    <row r="3982" spans="1:16" ht="15" customHeight="1" x14ac:dyDescent="0.35">
      <c r="A3982" s="18" t="s">
        <v>2730</v>
      </c>
      <c r="B3982" s="18" t="s">
        <v>3228</v>
      </c>
      <c r="C3982" s="18" t="s">
        <v>90</v>
      </c>
      <c r="D3982" s="19">
        <v>6</v>
      </c>
      <c r="E3982" s="19">
        <v>40</v>
      </c>
      <c r="F3982" s="19">
        <v>27</v>
      </c>
      <c r="G3982" s="19">
        <v>3</v>
      </c>
      <c r="H3982" s="19">
        <v>5</v>
      </c>
      <c r="I3982" s="19">
        <v>4</v>
      </c>
      <c r="J3982" s="19">
        <v>3</v>
      </c>
      <c r="K3982" s="20">
        <f>ROUND(1+(SUMPRODUCT(INDEX(CachTinhDiem!$B$8:$E$11,MATCH($B3982,CachTinhDiem!$A$8:$A$11,0),0),$G3982:$J3982)-1)*9/4,1)</f>
        <v>6.9</v>
      </c>
      <c r="L3982" s="20">
        <f>ROUND(1+(INDEX(CachTinhDiem!$B$15:$E$20,MATCH($C3982,CachTinhDiem!$A$15:$A$20,0),MATCH($B3982,CachTinhDiem!$B$14:$E$14,0))-1)*9/4,1)</f>
        <v>3.3</v>
      </c>
      <c r="M3982" s="19">
        <f t="shared" si="62"/>
        <v>0</v>
      </c>
      <c r="N3982" s="23">
        <f>MAX(0,1-M3982*CachTinhDiem!$B$25)</f>
        <v>1</v>
      </c>
      <c r="O3982" s="20">
        <f>ROUND((CachTinhDiem!$B$23*K3982+CachTinhDiem!$B$24*L3982)*N3982,1)</f>
        <v>5.8</v>
      </c>
      <c r="P3982" s="19" t="s">
        <v>3227</v>
      </c>
    </row>
    <row r="3983" spans="1:16" ht="15" customHeight="1" x14ac:dyDescent="0.35">
      <c r="A3983" s="18" t="s">
        <v>1189</v>
      </c>
      <c r="B3983" s="18" t="s">
        <v>3226</v>
      </c>
      <c r="C3983" s="18" t="s">
        <v>115</v>
      </c>
      <c r="D3983" s="19">
        <v>5</v>
      </c>
      <c r="E3983" s="19">
        <v>10</v>
      </c>
      <c r="F3983" s="19">
        <v>38</v>
      </c>
      <c r="G3983" s="19">
        <v>4</v>
      </c>
      <c r="H3983" s="19">
        <v>1</v>
      </c>
      <c r="I3983" s="19">
        <v>2</v>
      </c>
      <c r="J3983" s="19">
        <v>1</v>
      </c>
      <c r="K3983" s="20">
        <f>ROUND(1+(SUMPRODUCT(INDEX(CachTinhDiem!$B$8:$E$11,MATCH($B3983,CachTinhDiem!$A$8:$A$11,0),0),$G3983:$J3983)-1)*9/4,1)</f>
        <v>2.1</v>
      </c>
      <c r="L3983" s="20">
        <f>ROUND(1+(INDEX(CachTinhDiem!$B$15:$E$20,MATCH($C3983,CachTinhDiem!$A$15:$A$20,0),MATCH($B3983,CachTinhDiem!$B$14:$E$14,0))-1)*9/4,1)</f>
        <v>10</v>
      </c>
      <c r="M3983" s="19">
        <f t="shared" si="62"/>
        <v>28</v>
      </c>
      <c r="N3983" s="23">
        <f>MAX(0,1-M3983*CachTinhDiem!$B$25)</f>
        <v>0</v>
      </c>
      <c r="O3983" s="20">
        <f>ROUND((CachTinhDiem!$B$23*K3983+CachTinhDiem!$B$24*L3983)*N3983,1)</f>
        <v>0</v>
      </c>
      <c r="P3983" s="19" t="s">
        <v>3227</v>
      </c>
    </row>
    <row r="3984" spans="1:16" ht="15" customHeight="1" x14ac:dyDescent="0.35">
      <c r="A3984" s="18" t="s">
        <v>2606</v>
      </c>
      <c r="B3984" s="18" t="s">
        <v>3226</v>
      </c>
      <c r="C3984" s="18" t="s">
        <v>90</v>
      </c>
      <c r="D3984" s="19">
        <v>5</v>
      </c>
      <c r="E3984" s="19">
        <v>21</v>
      </c>
      <c r="F3984" s="19">
        <v>20</v>
      </c>
      <c r="G3984" s="19">
        <v>4</v>
      </c>
      <c r="H3984" s="19">
        <v>1</v>
      </c>
      <c r="I3984" s="19">
        <v>3</v>
      </c>
      <c r="J3984" s="19">
        <v>3</v>
      </c>
      <c r="K3984" s="20">
        <f>ROUND(1+(SUMPRODUCT(INDEX(CachTinhDiem!$B$8:$E$11,MATCH($B3984,CachTinhDiem!$A$8:$A$11,0),0),$G3984:$J3984)-1)*9/4,1)</f>
        <v>4.2</v>
      </c>
      <c r="L3984" s="20">
        <f>ROUND(1+(INDEX(CachTinhDiem!$B$15:$E$20,MATCH($C3984,CachTinhDiem!$A$15:$A$20,0),MATCH($B3984,CachTinhDiem!$B$14:$E$14,0))-1)*9/4,1)</f>
        <v>7.8</v>
      </c>
      <c r="M3984" s="19">
        <f t="shared" si="62"/>
        <v>0</v>
      </c>
      <c r="N3984" s="23">
        <f>MAX(0,1-M3984*CachTinhDiem!$B$25)</f>
        <v>1</v>
      </c>
      <c r="O3984" s="20">
        <f>ROUND((CachTinhDiem!$B$23*K3984+CachTinhDiem!$B$24*L3984)*N3984,1)</f>
        <v>5.3</v>
      </c>
      <c r="P3984" s="19" t="s">
        <v>3227</v>
      </c>
    </row>
    <row r="3985" spans="1:16" ht="15" customHeight="1" x14ac:dyDescent="0.35">
      <c r="A3985" s="18" t="s">
        <v>3024</v>
      </c>
      <c r="B3985" s="18" t="s">
        <v>3228</v>
      </c>
      <c r="C3985" s="18" t="s">
        <v>110</v>
      </c>
      <c r="D3985" s="19">
        <v>19</v>
      </c>
      <c r="E3985" s="19">
        <v>40</v>
      </c>
      <c r="F3985" s="19">
        <v>38</v>
      </c>
      <c r="G3985" s="19">
        <v>2</v>
      </c>
      <c r="H3985" s="19">
        <v>2</v>
      </c>
      <c r="I3985" s="19">
        <v>3</v>
      </c>
      <c r="J3985" s="19">
        <v>4</v>
      </c>
      <c r="K3985" s="20">
        <f>ROUND(1+(SUMPRODUCT(INDEX(CachTinhDiem!$B$8:$E$11,MATCH($B3985,CachTinhDiem!$A$8:$A$11,0),0),$G3985:$J3985)-1)*9/4,1)</f>
        <v>6.4</v>
      </c>
      <c r="L3985" s="20">
        <f>ROUND(1+(INDEX(CachTinhDiem!$B$15:$E$20,MATCH($C3985,CachTinhDiem!$A$15:$A$20,0),MATCH($B3985,CachTinhDiem!$B$14:$E$14,0))-1)*9/4,1)</f>
        <v>7.8</v>
      </c>
      <c r="M3985" s="19">
        <f t="shared" si="62"/>
        <v>0</v>
      </c>
      <c r="N3985" s="23">
        <f>MAX(0,1-M3985*CachTinhDiem!$B$25)</f>
        <v>1</v>
      </c>
      <c r="O3985" s="20">
        <f>ROUND((CachTinhDiem!$B$23*K3985+CachTinhDiem!$B$24*L3985)*N3985,1)</f>
        <v>6.8</v>
      </c>
      <c r="P3985" s="19" t="s">
        <v>3227</v>
      </c>
    </row>
    <row r="3986" spans="1:16" ht="15" customHeight="1" x14ac:dyDescent="0.35">
      <c r="A3986" s="18" t="s">
        <v>2528</v>
      </c>
      <c r="B3986" s="18" t="s">
        <v>3224</v>
      </c>
      <c r="C3986" s="18" t="s">
        <v>103</v>
      </c>
      <c r="D3986" s="19">
        <v>7</v>
      </c>
      <c r="E3986" s="19">
        <v>35</v>
      </c>
      <c r="F3986" s="19">
        <v>10</v>
      </c>
      <c r="G3986" s="19">
        <v>4</v>
      </c>
      <c r="H3986" s="19">
        <v>1</v>
      </c>
      <c r="I3986" s="19">
        <v>3</v>
      </c>
      <c r="J3986" s="19">
        <v>5</v>
      </c>
      <c r="K3986" s="20">
        <f>ROUND(1+(SUMPRODUCT(INDEX(CachTinhDiem!$B$8:$E$11,MATCH($B3986,CachTinhDiem!$A$8:$A$11,0),0),$G3986:$J3986)-1)*9/4,1)</f>
        <v>5.5</v>
      </c>
      <c r="L3986" s="20">
        <f>ROUND(1+(INDEX(CachTinhDiem!$B$15:$E$20,MATCH($C3986,CachTinhDiem!$A$15:$A$20,0),MATCH($B3986,CachTinhDiem!$B$14:$E$14,0))-1)*9/4,1)</f>
        <v>3.3</v>
      </c>
      <c r="M3986" s="19">
        <f t="shared" si="62"/>
        <v>0</v>
      </c>
      <c r="N3986" s="23">
        <f>MAX(0,1-M3986*CachTinhDiem!$B$25)</f>
        <v>1</v>
      </c>
      <c r="O3986" s="20">
        <f>ROUND((CachTinhDiem!$B$23*K3986+CachTinhDiem!$B$24*L3986)*N3986,1)</f>
        <v>4.8</v>
      </c>
      <c r="P3986" s="19" t="s">
        <v>3227</v>
      </c>
    </row>
    <row r="3987" spans="1:16" ht="15" customHeight="1" x14ac:dyDescent="0.35">
      <c r="A3987" s="18" t="s">
        <v>930</v>
      </c>
      <c r="B3987" s="18" t="s">
        <v>3224</v>
      </c>
      <c r="C3987" s="18" t="s">
        <v>115</v>
      </c>
      <c r="D3987" s="19">
        <v>5</v>
      </c>
      <c r="E3987" s="19">
        <v>16</v>
      </c>
      <c r="F3987" s="19">
        <v>19</v>
      </c>
      <c r="G3987" s="19">
        <v>4</v>
      </c>
      <c r="H3987" s="19">
        <v>1</v>
      </c>
      <c r="I3987" s="19">
        <v>2</v>
      </c>
      <c r="J3987" s="19">
        <v>4</v>
      </c>
      <c r="K3987" s="20">
        <f>ROUND(1+(SUMPRODUCT(INDEX(CachTinhDiem!$B$8:$E$11,MATCH($B3987,CachTinhDiem!$A$8:$A$11,0),0),$G3987:$J3987)-1)*9/4,1)</f>
        <v>4.2</v>
      </c>
      <c r="L3987" s="20">
        <f>ROUND(1+(INDEX(CachTinhDiem!$B$15:$E$20,MATCH($C3987,CachTinhDiem!$A$15:$A$20,0),MATCH($B3987,CachTinhDiem!$B$14:$E$14,0))-1)*9/4,1)</f>
        <v>7.8</v>
      </c>
      <c r="M3987" s="19">
        <f t="shared" si="62"/>
        <v>3</v>
      </c>
      <c r="N3987" s="23">
        <f>MAX(0,1-M3987*CachTinhDiem!$B$25)</f>
        <v>0.7</v>
      </c>
      <c r="O3987" s="20">
        <f>ROUND((CachTinhDiem!$B$23*K3987+CachTinhDiem!$B$24*L3987)*N3987,1)</f>
        <v>3.7</v>
      </c>
      <c r="P3987" s="19" t="s">
        <v>3227</v>
      </c>
    </row>
    <row r="3988" spans="1:16" ht="15" customHeight="1" x14ac:dyDescent="0.35">
      <c r="A3988" s="18" t="s">
        <v>1669</v>
      </c>
      <c r="B3988" s="18" t="s">
        <v>3224</v>
      </c>
      <c r="C3988" s="18" t="s">
        <v>90</v>
      </c>
      <c r="D3988" s="19">
        <v>10</v>
      </c>
      <c r="E3988" s="19">
        <v>29</v>
      </c>
      <c r="F3988" s="19">
        <v>23</v>
      </c>
      <c r="G3988" s="19">
        <v>2</v>
      </c>
      <c r="H3988" s="19">
        <v>3</v>
      </c>
      <c r="I3988" s="19">
        <v>4</v>
      </c>
      <c r="J3988" s="19">
        <v>2</v>
      </c>
      <c r="K3988" s="20">
        <f>ROUND(1+(SUMPRODUCT(INDEX(CachTinhDiem!$B$8:$E$11,MATCH($B3988,CachTinhDiem!$A$8:$A$11,0),0),$G3988:$J3988)-1)*9/4,1)</f>
        <v>6</v>
      </c>
      <c r="L3988" s="20">
        <f>ROUND(1+(INDEX(CachTinhDiem!$B$15:$E$20,MATCH($C3988,CachTinhDiem!$A$15:$A$20,0),MATCH($B3988,CachTinhDiem!$B$14:$E$14,0))-1)*9/4,1)</f>
        <v>5.5</v>
      </c>
      <c r="M3988" s="19">
        <f t="shared" si="62"/>
        <v>0</v>
      </c>
      <c r="N3988" s="23">
        <f>MAX(0,1-M3988*CachTinhDiem!$B$25)</f>
        <v>1</v>
      </c>
      <c r="O3988" s="20">
        <f>ROUND((CachTinhDiem!$B$23*K3988+CachTinhDiem!$B$24*L3988)*N3988,1)</f>
        <v>5.9</v>
      </c>
      <c r="P3988" s="19" t="s">
        <v>3227</v>
      </c>
    </row>
    <row r="3989" spans="1:16" ht="15" customHeight="1" x14ac:dyDescent="0.35">
      <c r="A3989" s="18" t="s">
        <v>2227</v>
      </c>
      <c r="B3989" s="18" t="s">
        <v>3229</v>
      </c>
      <c r="C3989" s="18" t="s">
        <v>150</v>
      </c>
      <c r="D3989" s="19">
        <v>5</v>
      </c>
      <c r="E3989" s="19">
        <v>14</v>
      </c>
      <c r="F3989" s="19">
        <v>17</v>
      </c>
      <c r="G3989" s="19">
        <v>4</v>
      </c>
      <c r="H3989" s="19">
        <v>1</v>
      </c>
      <c r="I3989" s="19">
        <v>2</v>
      </c>
      <c r="J3989" s="19">
        <v>3</v>
      </c>
      <c r="K3989" s="20">
        <f>ROUND(1+(SUMPRODUCT(INDEX(CachTinhDiem!$B$8:$E$11,MATCH($B3989,CachTinhDiem!$A$8:$A$11,0),0),$G3989:$J3989)-1)*9/4,1)</f>
        <v>3.7</v>
      </c>
      <c r="L3989" s="20">
        <f>ROUND(1+(INDEX(CachTinhDiem!$B$15:$E$20,MATCH($C3989,CachTinhDiem!$A$15:$A$20,0),MATCH($B3989,CachTinhDiem!$B$14:$E$14,0))-1)*9/4,1)</f>
        <v>7.8</v>
      </c>
      <c r="M3989" s="19">
        <f t="shared" si="62"/>
        <v>3</v>
      </c>
      <c r="N3989" s="23">
        <f>MAX(0,1-M3989*CachTinhDiem!$B$25)</f>
        <v>0.7</v>
      </c>
      <c r="O3989" s="20">
        <f>ROUND((CachTinhDiem!$B$23*K3989+CachTinhDiem!$B$24*L3989)*N3989,1)</f>
        <v>3.5</v>
      </c>
      <c r="P3989" s="19" t="s">
        <v>3227</v>
      </c>
    </row>
    <row r="3990" spans="1:16" ht="15" customHeight="1" x14ac:dyDescent="0.35">
      <c r="A3990" s="18" t="s">
        <v>2984</v>
      </c>
      <c r="B3990" s="18" t="s">
        <v>3224</v>
      </c>
      <c r="C3990" s="18" t="s">
        <v>110</v>
      </c>
      <c r="D3990" s="19">
        <v>15</v>
      </c>
      <c r="E3990" s="19">
        <v>35</v>
      </c>
      <c r="F3990" s="19">
        <v>11</v>
      </c>
      <c r="G3990" s="19">
        <v>2</v>
      </c>
      <c r="H3990" s="19">
        <v>1</v>
      </c>
      <c r="I3990" s="19">
        <v>4</v>
      </c>
      <c r="J3990" s="19">
        <v>4</v>
      </c>
      <c r="K3990" s="20">
        <f>ROUND(1+(SUMPRODUCT(INDEX(CachTinhDiem!$B$8:$E$11,MATCH($B3990,CachTinhDiem!$A$8:$A$11,0),0),$G3990:$J3990)-1)*9/4,1)</f>
        <v>5.5</v>
      </c>
      <c r="L3990" s="20">
        <f>ROUND(1+(INDEX(CachTinhDiem!$B$15:$E$20,MATCH($C3990,CachTinhDiem!$A$15:$A$20,0),MATCH($B3990,CachTinhDiem!$B$14:$E$14,0))-1)*9/4,1)</f>
        <v>5.5</v>
      </c>
      <c r="M3990" s="19">
        <f t="shared" si="62"/>
        <v>4</v>
      </c>
      <c r="N3990" s="23">
        <f>MAX(0,1-M3990*CachTinhDiem!$B$25)</f>
        <v>0.6</v>
      </c>
      <c r="O3990" s="20">
        <f>ROUND((CachTinhDiem!$B$23*K3990+CachTinhDiem!$B$24*L3990)*N3990,1)</f>
        <v>3.3</v>
      </c>
      <c r="P3990" s="19" t="s">
        <v>3227</v>
      </c>
    </row>
    <row r="3991" spans="1:16" ht="15" customHeight="1" x14ac:dyDescent="0.35">
      <c r="A3991" s="18" t="s">
        <v>1568</v>
      </c>
      <c r="B3991" s="18" t="s">
        <v>3229</v>
      </c>
      <c r="C3991" s="18" t="s">
        <v>90</v>
      </c>
      <c r="D3991" s="19">
        <v>15</v>
      </c>
      <c r="E3991" s="19">
        <v>35</v>
      </c>
      <c r="F3991" s="19">
        <v>28</v>
      </c>
      <c r="G3991" s="19">
        <v>2</v>
      </c>
      <c r="H3991" s="19">
        <v>2</v>
      </c>
      <c r="I3991" s="19">
        <v>2</v>
      </c>
      <c r="J3991" s="19">
        <v>3</v>
      </c>
      <c r="K3991" s="20">
        <f>ROUND(1+(SUMPRODUCT(INDEX(CachTinhDiem!$B$8:$E$11,MATCH($B3991,CachTinhDiem!$A$8:$A$11,0),0),$G3991:$J3991)-1)*9/4,1)</f>
        <v>3.9</v>
      </c>
      <c r="L3991" s="20">
        <f>ROUND(1+(INDEX(CachTinhDiem!$B$15:$E$20,MATCH($C3991,CachTinhDiem!$A$15:$A$20,0),MATCH($B3991,CachTinhDiem!$B$14:$E$14,0))-1)*9/4,1)</f>
        <v>7.8</v>
      </c>
      <c r="M3991" s="19">
        <f t="shared" si="62"/>
        <v>0</v>
      </c>
      <c r="N3991" s="23">
        <f>MAX(0,1-M3991*CachTinhDiem!$B$25)</f>
        <v>1</v>
      </c>
      <c r="O3991" s="20">
        <f>ROUND((CachTinhDiem!$B$23*K3991+CachTinhDiem!$B$24*L3991)*N3991,1)</f>
        <v>5.0999999999999996</v>
      </c>
      <c r="P3991" s="19" t="s">
        <v>3227</v>
      </c>
    </row>
    <row r="3992" spans="1:16" ht="15" customHeight="1" x14ac:dyDescent="0.35">
      <c r="A3992" s="18" t="s">
        <v>1030</v>
      </c>
      <c r="B3992" s="18" t="s">
        <v>3224</v>
      </c>
      <c r="C3992" s="18" t="s">
        <v>103</v>
      </c>
      <c r="D3992" s="19">
        <v>24</v>
      </c>
      <c r="E3992" s="19">
        <v>40</v>
      </c>
      <c r="F3992" s="19">
        <v>15</v>
      </c>
      <c r="G3992" s="19">
        <v>2</v>
      </c>
      <c r="H3992" s="19">
        <v>5</v>
      </c>
      <c r="I3992" s="19">
        <v>3</v>
      </c>
      <c r="J3992" s="19">
        <v>4</v>
      </c>
      <c r="K3992" s="20">
        <f>ROUND(1+(SUMPRODUCT(INDEX(CachTinhDiem!$B$8:$E$11,MATCH($B3992,CachTinhDiem!$A$8:$A$11,0),0),$G3992:$J3992)-1)*9/4,1)</f>
        <v>6.2</v>
      </c>
      <c r="L3992" s="20">
        <f>ROUND(1+(INDEX(CachTinhDiem!$B$15:$E$20,MATCH($C3992,CachTinhDiem!$A$15:$A$20,0),MATCH($B3992,CachTinhDiem!$B$14:$E$14,0))-1)*9/4,1)</f>
        <v>3.3</v>
      </c>
      <c r="M3992" s="19">
        <f t="shared" si="62"/>
        <v>9</v>
      </c>
      <c r="N3992" s="23">
        <f>MAX(0,1-M3992*CachTinhDiem!$B$25)</f>
        <v>9.9999999999999978E-2</v>
      </c>
      <c r="O3992" s="20">
        <f>ROUND((CachTinhDiem!$B$23*K3992+CachTinhDiem!$B$24*L3992)*N3992,1)</f>
        <v>0.5</v>
      </c>
      <c r="P3992" s="19" t="s">
        <v>3227</v>
      </c>
    </row>
    <row r="3993" spans="1:16" ht="15" customHeight="1" x14ac:dyDescent="0.35">
      <c r="A3993" s="18" t="s">
        <v>2646</v>
      </c>
      <c r="B3993" s="18" t="s">
        <v>3224</v>
      </c>
      <c r="C3993" s="18" t="s">
        <v>90</v>
      </c>
      <c r="D3993" s="19">
        <v>5</v>
      </c>
      <c r="E3993" s="19">
        <v>20</v>
      </c>
      <c r="F3993" s="19">
        <v>23</v>
      </c>
      <c r="G3993" s="19">
        <v>4</v>
      </c>
      <c r="H3993" s="19">
        <v>1</v>
      </c>
      <c r="I3993" s="19">
        <v>3</v>
      </c>
      <c r="J3993" s="19">
        <v>4</v>
      </c>
      <c r="K3993" s="20">
        <f>ROUND(1+(SUMPRODUCT(INDEX(CachTinhDiem!$B$8:$E$11,MATCH($B3993,CachTinhDiem!$A$8:$A$11,0),0),$G3993:$J3993)-1)*9/4,1)</f>
        <v>5.3</v>
      </c>
      <c r="L3993" s="20">
        <f>ROUND(1+(INDEX(CachTinhDiem!$B$15:$E$20,MATCH($C3993,CachTinhDiem!$A$15:$A$20,0),MATCH($B3993,CachTinhDiem!$B$14:$E$14,0))-1)*9/4,1)</f>
        <v>5.5</v>
      </c>
      <c r="M3993" s="19">
        <f t="shared" si="62"/>
        <v>3</v>
      </c>
      <c r="N3993" s="23">
        <f>MAX(0,1-M3993*CachTinhDiem!$B$25)</f>
        <v>0.7</v>
      </c>
      <c r="O3993" s="20">
        <f>ROUND((CachTinhDiem!$B$23*K3993+CachTinhDiem!$B$24*L3993)*N3993,1)</f>
        <v>3.8</v>
      </c>
      <c r="P3993" s="19" t="s">
        <v>3225</v>
      </c>
    </row>
    <row r="3994" spans="1:16" ht="15" customHeight="1" x14ac:dyDescent="0.35">
      <c r="A3994" s="18" t="s">
        <v>3136</v>
      </c>
      <c r="B3994" s="18" t="s">
        <v>3224</v>
      </c>
      <c r="C3994" s="18" t="s">
        <v>150</v>
      </c>
      <c r="D3994" s="19">
        <v>28</v>
      </c>
      <c r="E3994" s="19">
        <v>40</v>
      </c>
      <c r="F3994" s="19">
        <v>9</v>
      </c>
      <c r="G3994" s="19">
        <v>1</v>
      </c>
      <c r="H3994" s="19">
        <v>5</v>
      </c>
      <c r="I3994" s="19">
        <v>3</v>
      </c>
      <c r="J3994" s="19">
        <v>3</v>
      </c>
      <c r="K3994" s="20">
        <f>ROUND(1+(SUMPRODUCT(INDEX(CachTinhDiem!$B$8:$E$11,MATCH($B3994,CachTinhDiem!$A$8:$A$11,0),0),$G3994:$J3994)-1)*9/4,1)</f>
        <v>5.5</v>
      </c>
      <c r="L3994" s="20">
        <f>ROUND(1+(INDEX(CachTinhDiem!$B$15:$E$20,MATCH($C3994,CachTinhDiem!$A$15:$A$20,0),MATCH($B3994,CachTinhDiem!$B$14:$E$14,0))-1)*9/4,1)</f>
        <v>3.3</v>
      </c>
      <c r="M3994" s="19">
        <f t="shared" si="62"/>
        <v>19</v>
      </c>
      <c r="N3994" s="23">
        <f>MAX(0,1-M3994*CachTinhDiem!$B$25)</f>
        <v>0</v>
      </c>
      <c r="O3994" s="20">
        <f>ROUND((CachTinhDiem!$B$23*K3994+CachTinhDiem!$B$24*L3994)*N3994,1)</f>
        <v>0</v>
      </c>
      <c r="P3994" s="19" t="s">
        <v>3227</v>
      </c>
    </row>
    <row r="3995" spans="1:16" ht="15" customHeight="1" x14ac:dyDescent="0.35">
      <c r="A3995" s="18" t="s">
        <v>1765</v>
      </c>
      <c r="B3995" s="18" t="s">
        <v>3226</v>
      </c>
      <c r="C3995" s="18" t="s">
        <v>90</v>
      </c>
      <c r="D3995" s="19">
        <v>9</v>
      </c>
      <c r="E3995" s="19">
        <v>33</v>
      </c>
      <c r="F3995" s="19">
        <v>30</v>
      </c>
      <c r="G3995" s="19">
        <v>3</v>
      </c>
      <c r="H3995" s="19">
        <v>2</v>
      </c>
      <c r="I3995" s="19">
        <v>3</v>
      </c>
      <c r="J3995" s="19">
        <v>3</v>
      </c>
      <c r="K3995" s="20">
        <f>ROUND(1+(SUMPRODUCT(INDEX(CachTinhDiem!$B$8:$E$11,MATCH($B3995,CachTinhDiem!$A$8:$A$11,0),0),$G3995:$J3995)-1)*9/4,1)</f>
        <v>4.8</v>
      </c>
      <c r="L3995" s="20">
        <f>ROUND(1+(INDEX(CachTinhDiem!$B$15:$E$20,MATCH($C3995,CachTinhDiem!$A$15:$A$20,0),MATCH($B3995,CachTinhDiem!$B$14:$E$14,0))-1)*9/4,1)</f>
        <v>7.8</v>
      </c>
      <c r="M3995" s="19">
        <f t="shared" si="62"/>
        <v>0</v>
      </c>
      <c r="N3995" s="23">
        <f>MAX(0,1-M3995*CachTinhDiem!$B$25)</f>
        <v>1</v>
      </c>
      <c r="O3995" s="20">
        <f>ROUND((CachTinhDiem!$B$23*K3995+CachTinhDiem!$B$24*L3995)*N3995,1)</f>
        <v>5.7</v>
      </c>
      <c r="P3995" s="19" t="s">
        <v>3227</v>
      </c>
    </row>
    <row r="3996" spans="1:16" ht="15" customHeight="1" x14ac:dyDescent="0.35">
      <c r="A3996" s="18" t="s">
        <v>1671</v>
      </c>
      <c r="B3996" s="18" t="s">
        <v>3224</v>
      </c>
      <c r="C3996" s="18" t="s">
        <v>115</v>
      </c>
      <c r="D3996" s="19">
        <v>5</v>
      </c>
      <c r="E3996" s="19">
        <v>20</v>
      </c>
      <c r="F3996" s="19">
        <v>27</v>
      </c>
      <c r="G3996" s="19">
        <v>4</v>
      </c>
      <c r="H3996" s="19">
        <v>1</v>
      </c>
      <c r="I3996" s="19">
        <v>3</v>
      </c>
      <c r="J3996" s="19">
        <v>2</v>
      </c>
      <c r="K3996" s="20">
        <f>ROUND(1+(SUMPRODUCT(INDEX(CachTinhDiem!$B$8:$E$11,MATCH($B3996,CachTinhDiem!$A$8:$A$11,0),0),$G3996:$J3996)-1)*9/4,1)</f>
        <v>4.8</v>
      </c>
      <c r="L3996" s="20">
        <f>ROUND(1+(INDEX(CachTinhDiem!$B$15:$E$20,MATCH($C3996,CachTinhDiem!$A$15:$A$20,0),MATCH($B3996,CachTinhDiem!$B$14:$E$14,0))-1)*9/4,1)</f>
        <v>7.8</v>
      </c>
      <c r="M3996" s="19">
        <f t="shared" si="62"/>
        <v>7</v>
      </c>
      <c r="N3996" s="23">
        <f>MAX(0,1-M3996*CachTinhDiem!$B$25)</f>
        <v>0.29999999999999993</v>
      </c>
      <c r="O3996" s="20">
        <f>ROUND((CachTinhDiem!$B$23*K3996+CachTinhDiem!$B$24*L3996)*N3996,1)</f>
        <v>1.7</v>
      </c>
      <c r="P3996" s="19" t="s">
        <v>3227</v>
      </c>
    </row>
    <row r="3997" spans="1:16" ht="15" customHeight="1" x14ac:dyDescent="0.35">
      <c r="A3997" s="18" t="s">
        <v>116</v>
      </c>
      <c r="B3997" s="18" t="s">
        <v>3224</v>
      </c>
      <c r="C3997" s="18" t="s">
        <v>90</v>
      </c>
      <c r="D3997" s="19">
        <v>6</v>
      </c>
      <c r="E3997" s="19">
        <v>18</v>
      </c>
      <c r="F3997" s="19">
        <v>19</v>
      </c>
      <c r="G3997" s="19">
        <v>4</v>
      </c>
      <c r="H3997" s="19">
        <v>3</v>
      </c>
      <c r="I3997" s="19">
        <v>3</v>
      </c>
      <c r="J3997" s="19">
        <v>2</v>
      </c>
      <c r="K3997" s="20">
        <f>ROUND(1+(SUMPRODUCT(INDEX(CachTinhDiem!$B$8:$E$11,MATCH($B3997,CachTinhDiem!$A$8:$A$11,0),0),$G3997:$J3997)-1)*9/4,1)</f>
        <v>5.7</v>
      </c>
      <c r="L3997" s="20">
        <f>ROUND(1+(INDEX(CachTinhDiem!$B$15:$E$20,MATCH($C3997,CachTinhDiem!$A$15:$A$20,0),MATCH($B3997,CachTinhDiem!$B$14:$E$14,0))-1)*9/4,1)</f>
        <v>5.5</v>
      </c>
      <c r="M3997" s="19">
        <f t="shared" si="62"/>
        <v>1</v>
      </c>
      <c r="N3997" s="23">
        <f>MAX(0,1-M3997*CachTinhDiem!$B$25)</f>
        <v>0.9</v>
      </c>
      <c r="O3997" s="20">
        <f>ROUND((CachTinhDiem!$B$23*K3997+CachTinhDiem!$B$24*L3997)*N3997,1)</f>
        <v>5.0999999999999996</v>
      </c>
      <c r="P3997" s="19" t="s">
        <v>3227</v>
      </c>
    </row>
    <row r="3998" spans="1:16" ht="15" customHeight="1" x14ac:dyDescent="0.35">
      <c r="A3998" s="18" t="s">
        <v>2358</v>
      </c>
      <c r="B3998" s="18" t="s">
        <v>3224</v>
      </c>
      <c r="C3998" s="18" t="s">
        <v>103</v>
      </c>
      <c r="D3998" s="19">
        <v>11</v>
      </c>
      <c r="E3998" s="19">
        <v>28</v>
      </c>
      <c r="F3998" s="19">
        <v>30</v>
      </c>
      <c r="G3998" s="19">
        <v>4</v>
      </c>
      <c r="H3998" s="19">
        <v>2</v>
      </c>
      <c r="I3998" s="19">
        <v>3</v>
      </c>
      <c r="J3998" s="19">
        <v>5</v>
      </c>
      <c r="K3998" s="20">
        <f>ROUND(1+(SUMPRODUCT(INDEX(CachTinhDiem!$B$8:$E$11,MATCH($B3998,CachTinhDiem!$A$8:$A$11,0),0),$G3998:$J3998)-1)*9/4,1)</f>
        <v>6</v>
      </c>
      <c r="L3998" s="20">
        <f>ROUND(1+(INDEX(CachTinhDiem!$B$15:$E$20,MATCH($C3998,CachTinhDiem!$A$15:$A$20,0),MATCH($B3998,CachTinhDiem!$B$14:$E$14,0))-1)*9/4,1)</f>
        <v>3.3</v>
      </c>
      <c r="M3998" s="19">
        <f t="shared" si="62"/>
        <v>2</v>
      </c>
      <c r="N3998" s="23">
        <f>MAX(0,1-M3998*CachTinhDiem!$B$25)</f>
        <v>0.8</v>
      </c>
      <c r="O3998" s="20">
        <f>ROUND((CachTinhDiem!$B$23*K3998+CachTinhDiem!$B$24*L3998)*N3998,1)</f>
        <v>4.2</v>
      </c>
      <c r="P3998" s="19" t="s">
        <v>3227</v>
      </c>
    </row>
    <row r="3999" spans="1:16" ht="15" customHeight="1" x14ac:dyDescent="0.35">
      <c r="A3999" s="18" t="s">
        <v>1361</v>
      </c>
      <c r="B3999" s="18" t="s">
        <v>3224</v>
      </c>
      <c r="C3999" s="18" t="s">
        <v>90</v>
      </c>
      <c r="D3999" s="19">
        <v>5</v>
      </c>
      <c r="E3999" s="19">
        <v>13</v>
      </c>
      <c r="F3999" s="19">
        <v>32</v>
      </c>
      <c r="G3999" s="19">
        <v>4</v>
      </c>
      <c r="H3999" s="19">
        <v>1</v>
      </c>
      <c r="I3999" s="19">
        <v>2</v>
      </c>
      <c r="J3999" s="19">
        <v>2</v>
      </c>
      <c r="K3999" s="20">
        <f>ROUND(1+(SUMPRODUCT(INDEX(CachTinhDiem!$B$8:$E$11,MATCH($B3999,CachTinhDiem!$A$8:$A$11,0),0),$G3999:$J3999)-1)*9/4,1)</f>
        <v>3.7</v>
      </c>
      <c r="L3999" s="20">
        <f>ROUND(1+(INDEX(CachTinhDiem!$B$15:$E$20,MATCH($C3999,CachTinhDiem!$A$15:$A$20,0),MATCH($B3999,CachTinhDiem!$B$14:$E$14,0))-1)*9/4,1)</f>
        <v>5.5</v>
      </c>
      <c r="M3999" s="19">
        <f t="shared" si="62"/>
        <v>19</v>
      </c>
      <c r="N3999" s="23">
        <f>MAX(0,1-M3999*CachTinhDiem!$B$25)</f>
        <v>0</v>
      </c>
      <c r="O3999" s="20">
        <f>ROUND((CachTinhDiem!$B$23*K3999+CachTinhDiem!$B$24*L3999)*N3999,1)</f>
        <v>0</v>
      </c>
      <c r="P3999" s="19" t="s">
        <v>3227</v>
      </c>
    </row>
    <row r="4000" spans="1:16" ht="15" customHeight="1" x14ac:dyDescent="0.35">
      <c r="A4000" s="18" t="s">
        <v>840</v>
      </c>
      <c r="B4000" s="18" t="s">
        <v>3226</v>
      </c>
      <c r="C4000" s="18" t="s">
        <v>110</v>
      </c>
      <c r="D4000" s="19">
        <v>5</v>
      </c>
      <c r="E4000" s="19">
        <v>16</v>
      </c>
      <c r="F4000" s="19">
        <v>38</v>
      </c>
      <c r="G4000" s="19">
        <v>4</v>
      </c>
      <c r="H4000" s="19">
        <v>1</v>
      </c>
      <c r="I4000" s="19">
        <v>2</v>
      </c>
      <c r="J4000" s="19">
        <v>4</v>
      </c>
      <c r="K4000" s="20">
        <f>ROUND(1+(SUMPRODUCT(INDEX(CachTinhDiem!$B$8:$E$11,MATCH($B4000,CachTinhDiem!$A$8:$A$11,0),0),$G4000:$J4000)-1)*9/4,1)</f>
        <v>3.5</v>
      </c>
      <c r="L4000" s="20">
        <f>ROUND(1+(INDEX(CachTinhDiem!$B$15:$E$20,MATCH($C4000,CachTinhDiem!$A$15:$A$20,0),MATCH($B4000,CachTinhDiem!$B$14:$E$14,0))-1)*9/4,1)</f>
        <v>5.5</v>
      </c>
      <c r="M4000" s="19">
        <f t="shared" si="62"/>
        <v>22</v>
      </c>
      <c r="N4000" s="23">
        <f>MAX(0,1-M4000*CachTinhDiem!$B$25)</f>
        <v>0</v>
      </c>
      <c r="O4000" s="20">
        <f>ROUND((CachTinhDiem!$B$23*K4000+CachTinhDiem!$B$24*L4000)*N4000,1)</f>
        <v>0</v>
      </c>
      <c r="P4000" s="19" t="s">
        <v>3227</v>
      </c>
    </row>
    <row r="4001" spans="1:16" ht="15" customHeight="1" x14ac:dyDescent="0.35">
      <c r="A4001" s="18" t="s">
        <v>2600</v>
      </c>
      <c r="B4001" s="18" t="s">
        <v>3224</v>
      </c>
      <c r="C4001" s="18" t="s">
        <v>115</v>
      </c>
      <c r="D4001" s="19">
        <v>5</v>
      </c>
      <c r="E4001" s="19">
        <v>30</v>
      </c>
      <c r="F4001" s="19">
        <v>34</v>
      </c>
      <c r="G4001" s="19">
        <v>4</v>
      </c>
      <c r="H4001" s="19">
        <v>1</v>
      </c>
      <c r="I4001" s="19">
        <v>5</v>
      </c>
      <c r="J4001" s="19">
        <v>2</v>
      </c>
      <c r="K4001" s="20">
        <f>ROUND(1+(SUMPRODUCT(INDEX(CachTinhDiem!$B$8:$E$11,MATCH($B4001,CachTinhDiem!$A$8:$A$11,0),0),$G4001:$J4001)-1)*9/4,1)</f>
        <v>7.1</v>
      </c>
      <c r="L4001" s="20">
        <f>ROUND(1+(INDEX(CachTinhDiem!$B$15:$E$20,MATCH($C4001,CachTinhDiem!$A$15:$A$20,0),MATCH($B4001,CachTinhDiem!$B$14:$E$14,0))-1)*9/4,1)</f>
        <v>7.8</v>
      </c>
      <c r="M4001" s="19">
        <f t="shared" si="62"/>
        <v>4</v>
      </c>
      <c r="N4001" s="23">
        <f>MAX(0,1-M4001*CachTinhDiem!$B$25)</f>
        <v>0.6</v>
      </c>
      <c r="O4001" s="20">
        <f>ROUND((CachTinhDiem!$B$23*K4001+CachTinhDiem!$B$24*L4001)*N4001,1)</f>
        <v>4.4000000000000004</v>
      </c>
      <c r="P4001" s="19" t="s">
        <v>3227</v>
      </c>
    </row>
    <row r="4002" spans="1:16" ht="15" customHeight="1" x14ac:dyDescent="0.35">
      <c r="A4002" s="18" t="s">
        <v>2394</v>
      </c>
      <c r="B4002" s="18" t="s">
        <v>3228</v>
      </c>
      <c r="C4002" s="18" t="s">
        <v>103</v>
      </c>
      <c r="D4002" s="19">
        <v>19</v>
      </c>
      <c r="E4002" s="19">
        <v>34</v>
      </c>
      <c r="F4002" s="19">
        <v>29</v>
      </c>
      <c r="G4002" s="19">
        <v>2</v>
      </c>
      <c r="H4002" s="19">
        <v>3</v>
      </c>
      <c r="I4002" s="19">
        <v>2</v>
      </c>
      <c r="J4002" s="19">
        <v>5</v>
      </c>
      <c r="K4002" s="20">
        <f>ROUND(1+(SUMPRODUCT(INDEX(CachTinhDiem!$B$8:$E$11,MATCH($B4002,CachTinhDiem!$A$8:$A$11,0),0),$G4002:$J4002)-1)*9/4,1)</f>
        <v>7.8</v>
      </c>
      <c r="L4002" s="20">
        <f>ROUND(1+(INDEX(CachTinhDiem!$B$15:$E$20,MATCH($C4002,CachTinhDiem!$A$15:$A$20,0),MATCH($B4002,CachTinhDiem!$B$14:$E$14,0))-1)*9/4,1)</f>
        <v>10</v>
      </c>
      <c r="M4002" s="19">
        <f t="shared" si="62"/>
        <v>0</v>
      </c>
      <c r="N4002" s="23">
        <f>MAX(0,1-M4002*CachTinhDiem!$B$25)</f>
        <v>1</v>
      </c>
      <c r="O4002" s="20">
        <f>ROUND((CachTinhDiem!$B$23*K4002+CachTinhDiem!$B$24*L4002)*N4002,1)</f>
        <v>8.5</v>
      </c>
      <c r="P4002" s="19" t="s">
        <v>3227</v>
      </c>
    </row>
    <row r="4003" spans="1:16" ht="15" customHeight="1" x14ac:dyDescent="0.35">
      <c r="A4003" s="18" t="s">
        <v>1990</v>
      </c>
      <c r="B4003" s="18" t="s">
        <v>3229</v>
      </c>
      <c r="C4003" s="18" t="s">
        <v>115</v>
      </c>
      <c r="D4003" s="19">
        <v>8</v>
      </c>
      <c r="E4003" s="19">
        <v>26</v>
      </c>
      <c r="F4003" s="19">
        <v>20</v>
      </c>
      <c r="G4003" s="19">
        <v>4</v>
      </c>
      <c r="H4003" s="19">
        <v>2</v>
      </c>
      <c r="I4003" s="19">
        <v>4</v>
      </c>
      <c r="J4003" s="19">
        <v>2</v>
      </c>
      <c r="K4003" s="20">
        <f>ROUND(1+(SUMPRODUCT(INDEX(CachTinhDiem!$B$8:$E$11,MATCH($B4003,CachTinhDiem!$A$8:$A$11,0),0),$G4003:$J4003)-1)*9/4,1)</f>
        <v>5.0999999999999996</v>
      </c>
      <c r="L4003" s="20">
        <f>ROUND(1+(INDEX(CachTinhDiem!$B$15:$E$20,MATCH($C4003,CachTinhDiem!$A$15:$A$20,0),MATCH($B4003,CachTinhDiem!$B$14:$E$14,0))-1)*9/4,1)</f>
        <v>10</v>
      </c>
      <c r="M4003" s="19">
        <f t="shared" si="62"/>
        <v>0</v>
      </c>
      <c r="N4003" s="23">
        <f>MAX(0,1-M4003*CachTinhDiem!$B$25)</f>
        <v>1</v>
      </c>
      <c r="O4003" s="20">
        <f>ROUND((CachTinhDiem!$B$23*K4003+CachTinhDiem!$B$24*L4003)*N4003,1)</f>
        <v>6.6</v>
      </c>
      <c r="P4003" s="19" t="s">
        <v>3227</v>
      </c>
    </row>
    <row r="4004" spans="1:16" ht="15" customHeight="1" x14ac:dyDescent="0.35">
      <c r="A4004" s="18" t="s">
        <v>633</v>
      </c>
      <c r="B4004" s="18" t="s">
        <v>3229</v>
      </c>
      <c r="C4004" s="18" t="s">
        <v>110</v>
      </c>
      <c r="D4004" s="19">
        <v>5</v>
      </c>
      <c r="E4004" s="19">
        <v>13</v>
      </c>
      <c r="F4004" s="19">
        <v>32</v>
      </c>
      <c r="G4004" s="19">
        <v>5</v>
      </c>
      <c r="H4004" s="19">
        <v>2</v>
      </c>
      <c r="I4004" s="19">
        <v>3</v>
      </c>
      <c r="J4004" s="19">
        <v>5</v>
      </c>
      <c r="K4004" s="20">
        <f>ROUND(1+(SUMPRODUCT(INDEX(CachTinhDiem!$B$8:$E$11,MATCH($B4004,CachTinhDiem!$A$8:$A$11,0),0),$G4004:$J4004)-1)*9/4,1)</f>
        <v>6.6</v>
      </c>
      <c r="L4004" s="20">
        <f>ROUND(1+(INDEX(CachTinhDiem!$B$15:$E$20,MATCH($C4004,CachTinhDiem!$A$15:$A$20,0),MATCH($B4004,CachTinhDiem!$B$14:$E$14,0))-1)*9/4,1)</f>
        <v>7.8</v>
      </c>
      <c r="M4004" s="19">
        <f t="shared" si="62"/>
        <v>19</v>
      </c>
      <c r="N4004" s="23">
        <f>MAX(0,1-M4004*CachTinhDiem!$B$25)</f>
        <v>0</v>
      </c>
      <c r="O4004" s="20">
        <f>ROUND((CachTinhDiem!$B$23*K4004+CachTinhDiem!$B$24*L4004)*N4004,1)</f>
        <v>0</v>
      </c>
      <c r="P4004" s="19" t="s">
        <v>3227</v>
      </c>
    </row>
    <row r="4005" spans="1:16" ht="15" customHeight="1" x14ac:dyDescent="0.35">
      <c r="A4005" s="18" t="s">
        <v>2090</v>
      </c>
      <c r="B4005" s="18" t="s">
        <v>3224</v>
      </c>
      <c r="C4005" s="18" t="s">
        <v>115</v>
      </c>
      <c r="D4005" s="19">
        <v>25</v>
      </c>
      <c r="E4005" s="19">
        <v>40</v>
      </c>
      <c r="F4005" s="19">
        <v>5</v>
      </c>
      <c r="G4005" s="19">
        <v>1</v>
      </c>
      <c r="H4005" s="19">
        <v>5</v>
      </c>
      <c r="I4005" s="19">
        <v>5</v>
      </c>
      <c r="J4005" s="19">
        <v>3</v>
      </c>
      <c r="K4005" s="20">
        <f>ROUND(1+(SUMPRODUCT(INDEX(CachTinhDiem!$B$8:$E$11,MATCH($B4005,CachTinhDiem!$A$8:$A$11,0),0),$G4005:$J4005)-1)*9/4,1)</f>
        <v>7.8</v>
      </c>
      <c r="L4005" s="20">
        <f>ROUND(1+(INDEX(CachTinhDiem!$B$15:$E$20,MATCH($C4005,CachTinhDiem!$A$15:$A$20,0),MATCH($B4005,CachTinhDiem!$B$14:$E$14,0))-1)*9/4,1)</f>
        <v>7.8</v>
      </c>
      <c r="M4005" s="19">
        <f t="shared" si="62"/>
        <v>20</v>
      </c>
      <c r="N4005" s="23">
        <f>MAX(0,1-M4005*CachTinhDiem!$B$25)</f>
        <v>0</v>
      </c>
      <c r="O4005" s="20">
        <f>ROUND((CachTinhDiem!$B$23*K4005+CachTinhDiem!$B$24*L4005)*N4005,1)</f>
        <v>0</v>
      </c>
      <c r="P4005" s="19" t="s">
        <v>3227</v>
      </c>
    </row>
    <row r="4006" spans="1:16" ht="15" customHeight="1" x14ac:dyDescent="0.35">
      <c r="A4006" s="18" t="s">
        <v>1940</v>
      </c>
      <c r="B4006" s="18" t="s">
        <v>3229</v>
      </c>
      <c r="C4006" s="18" t="s">
        <v>150</v>
      </c>
      <c r="D4006" s="19">
        <v>5</v>
      </c>
      <c r="E4006" s="19">
        <v>18</v>
      </c>
      <c r="F4006" s="19">
        <v>14</v>
      </c>
      <c r="G4006" s="19">
        <v>4</v>
      </c>
      <c r="H4006" s="19">
        <v>1</v>
      </c>
      <c r="I4006" s="19">
        <v>3</v>
      </c>
      <c r="J4006" s="19">
        <v>3</v>
      </c>
      <c r="K4006" s="20">
        <f>ROUND(1+(SUMPRODUCT(INDEX(CachTinhDiem!$B$8:$E$11,MATCH($B4006,CachTinhDiem!$A$8:$A$11,0),0),$G4006:$J4006)-1)*9/4,1)</f>
        <v>4.4000000000000004</v>
      </c>
      <c r="L4006" s="20">
        <f>ROUND(1+(INDEX(CachTinhDiem!$B$15:$E$20,MATCH($C4006,CachTinhDiem!$A$15:$A$20,0),MATCH($B4006,CachTinhDiem!$B$14:$E$14,0))-1)*9/4,1)</f>
        <v>7.8</v>
      </c>
      <c r="M4006" s="19">
        <f t="shared" si="62"/>
        <v>0</v>
      </c>
      <c r="N4006" s="23">
        <f>MAX(0,1-M4006*CachTinhDiem!$B$25)</f>
        <v>1</v>
      </c>
      <c r="O4006" s="20">
        <f>ROUND((CachTinhDiem!$B$23*K4006+CachTinhDiem!$B$24*L4006)*N4006,1)</f>
        <v>5.4</v>
      </c>
      <c r="P4006" s="19" t="s">
        <v>3227</v>
      </c>
    </row>
    <row r="4007" spans="1:16" ht="15" customHeight="1" x14ac:dyDescent="0.35">
      <c r="A4007" s="18" t="s">
        <v>992</v>
      </c>
      <c r="B4007" s="18" t="s">
        <v>3228</v>
      </c>
      <c r="C4007" s="18" t="s">
        <v>110</v>
      </c>
      <c r="D4007" s="19">
        <v>5</v>
      </c>
      <c r="E4007" s="19">
        <v>14</v>
      </c>
      <c r="F4007" s="19">
        <v>5</v>
      </c>
      <c r="G4007" s="19">
        <v>4</v>
      </c>
      <c r="H4007" s="19">
        <v>1</v>
      </c>
      <c r="I4007" s="19">
        <v>2</v>
      </c>
      <c r="J4007" s="19">
        <v>4</v>
      </c>
      <c r="K4007" s="20">
        <f>ROUND(1+(SUMPRODUCT(INDEX(CachTinhDiem!$B$8:$E$11,MATCH($B4007,CachTinhDiem!$A$8:$A$11,0),0),$G4007:$J4007)-1)*9/4,1)</f>
        <v>5.5</v>
      </c>
      <c r="L4007" s="20">
        <f>ROUND(1+(INDEX(CachTinhDiem!$B$15:$E$20,MATCH($C4007,CachTinhDiem!$A$15:$A$20,0),MATCH($B4007,CachTinhDiem!$B$14:$E$14,0))-1)*9/4,1)</f>
        <v>7.8</v>
      </c>
      <c r="M4007" s="19">
        <f t="shared" si="62"/>
        <v>0</v>
      </c>
      <c r="N4007" s="23">
        <f>MAX(0,1-M4007*CachTinhDiem!$B$25)</f>
        <v>1</v>
      </c>
      <c r="O4007" s="20">
        <f>ROUND((CachTinhDiem!$B$23*K4007+CachTinhDiem!$B$24*L4007)*N4007,1)</f>
        <v>6.2</v>
      </c>
      <c r="P4007" s="19" t="s">
        <v>3225</v>
      </c>
    </row>
    <row r="4008" spans="1:16" ht="15" customHeight="1" x14ac:dyDescent="0.35">
      <c r="A4008" s="18" t="s">
        <v>1226</v>
      </c>
      <c r="B4008" s="18" t="s">
        <v>3224</v>
      </c>
      <c r="C4008" s="18" t="s">
        <v>115</v>
      </c>
      <c r="D4008" s="19">
        <v>5</v>
      </c>
      <c r="E4008" s="19">
        <v>20</v>
      </c>
      <c r="F4008" s="19">
        <v>19</v>
      </c>
      <c r="G4008" s="19">
        <v>4</v>
      </c>
      <c r="H4008" s="19">
        <v>2</v>
      </c>
      <c r="I4008" s="19">
        <v>3</v>
      </c>
      <c r="J4008" s="19">
        <v>2</v>
      </c>
      <c r="K4008" s="20">
        <f>ROUND(1+(SUMPRODUCT(INDEX(CachTinhDiem!$B$8:$E$11,MATCH($B4008,CachTinhDiem!$A$8:$A$11,0),0),$G4008:$J4008)-1)*9/4,1)</f>
        <v>5.3</v>
      </c>
      <c r="L4008" s="20">
        <f>ROUND(1+(INDEX(CachTinhDiem!$B$15:$E$20,MATCH($C4008,CachTinhDiem!$A$15:$A$20,0),MATCH($B4008,CachTinhDiem!$B$14:$E$14,0))-1)*9/4,1)</f>
        <v>7.8</v>
      </c>
      <c r="M4008" s="19">
        <f t="shared" si="62"/>
        <v>0</v>
      </c>
      <c r="N4008" s="23">
        <f>MAX(0,1-M4008*CachTinhDiem!$B$25)</f>
        <v>1</v>
      </c>
      <c r="O4008" s="20">
        <f>ROUND((CachTinhDiem!$B$23*K4008+CachTinhDiem!$B$24*L4008)*N4008,1)</f>
        <v>6.1</v>
      </c>
      <c r="P4008" s="19" t="s">
        <v>3227</v>
      </c>
    </row>
    <row r="4009" spans="1:16" ht="15" customHeight="1" x14ac:dyDescent="0.35">
      <c r="A4009" s="18" t="s">
        <v>629</v>
      </c>
      <c r="B4009" s="18" t="s">
        <v>3229</v>
      </c>
      <c r="C4009" s="18" t="s">
        <v>115</v>
      </c>
      <c r="D4009" s="19">
        <v>20</v>
      </c>
      <c r="E4009" s="19">
        <v>38</v>
      </c>
      <c r="F4009" s="19">
        <v>30</v>
      </c>
      <c r="G4009" s="19">
        <v>2</v>
      </c>
      <c r="H4009" s="19">
        <v>4</v>
      </c>
      <c r="I4009" s="19">
        <v>3</v>
      </c>
      <c r="J4009" s="19">
        <v>4</v>
      </c>
      <c r="K4009" s="20">
        <f>ROUND(1+(SUMPRODUCT(INDEX(CachTinhDiem!$B$8:$E$11,MATCH($B4009,CachTinhDiem!$A$8:$A$11,0),0),$G4009:$J4009)-1)*9/4,1)</f>
        <v>6.6</v>
      </c>
      <c r="L4009" s="20">
        <f>ROUND(1+(INDEX(CachTinhDiem!$B$15:$E$20,MATCH($C4009,CachTinhDiem!$A$15:$A$20,0),MATCH($B4009,CachTinhDiem!$B$14:$E$14,0))-1)*9/4,1)</f>
        <v>10</v>
      </c>
      <c r="M4009" s="19">
        <f t="shared" si="62"/>
        <v>0</v>
      </c>
      <c r="N4009" s="23">
        <f>MAX(0,1-M4009*CachTinhDiem!$B$25)</f>
        <v>1</v>
      </c>
      <c r="O4009" s="20">
        <f>ROUND((CachTinhDiem!$B$23*K4009+CachTinhDiem!$B$24*L4009)*N4009,1)</f>
        <v>7.6</v>
      </c>
      <c r="P4009" s="19" t="s">
        <v>3227</v>
      </c>
    </row>
    <row r="4010" spans="1:16" ht="15" customHeight="1" x14ac:dyDescent="0.35">
      <c r="A4010" s="18" t="s">
        <v>2553</v>
      </c>
      <c r="B4010" s="18" t="s">
        <v>3224</v>
      </c>
      <c r="C4010" s="18" t="s">
        <v>90</v>
      </c>
      <c r="D4010" s="19">
        <v>12</v>
      </c>
      <c r="E4010" s="19">
        <v>35</v>
      </c>
      <c r="F4010" s="19">
        <v>17</v>
      </c>
      <c r="G4010" s="19">
        <v>3</v>
      </c>
      <c r="H4010" s="19">
        <v>2</v>
      </c>
      <c r="I4010" s="19">
        <v>3</v>
      </c>
      <c r="J4010" s="19">
        <v>3</v>
      </c>
      <c r="K4010" s="20">
        <f>ROUND(1+(SUMPRODUCT(INDEX(CachTinhDiem!$B$8:$E$11,MATCH($B4010,CachTinhDiem!$A$8:$A$11,0),0),$G4010:$J4010)-1)*9/4,1)</f>
        <v>5.0999999999999996</v>
      </c>
      <c r="L4010" s="20">
        <f>ROUND(1+(INDEX(CachTinhDiem!$B$15:$E$20,MATCH($C4010,CachTinhDiem!$A$15:$A$20,0),MATCH($B4010,CachTinhDiem!$B$14:$E$14,0))-1)*9/4,1)</f>
        <v>5.5</v>
      </c>
      <c r="M4010" s="19">
        <f t="shared" si="62"/>
        <v>0</v>
      </c>
      <c r="N4010" s="23">
        <f>MAX(0,1-M4010*CachTinhDiem!$B$25)</f>
        <v>1</v>
      </c>
      <c r="O4010" s="20">
        <f>ROUND((CachTinhDiem!$B$23*K4010+CachTinhDiem!$B$24*L4010)*N4010,1)</f>
        <v>5.2</v>
      </c>
      <c r="P4010" s="19" t="s">
        <v>3227</v>
      </c>
    </row>
    <row r="4011" spans="1:16" ht="15" customHeight="1" x14ac:dyDescent="0.35">
      <c r="A4011" s="18" t="s">
        <v>1415</v>
      </c>
      <c r="B4011" s="18" t="s">
        <v>3226</v>
      </c>
      <c r="C4011" s="18" t="s">
        <v>138</v>
      </c>
      <c r="D4011" s="19">
        <v>26</v>
      </c>
      <c r="E4011" s="19">
        <v>40</v>
      </c>
      <c r="F4011" s="19">
        <v>38</v>
      </c>
      <c r="G4011" s="19">
        <v>2</v>
      </c>
      <c r="H4011" s="19">
        <v>4</v>
      </c>
      <c r="I4011" s="19">
        <v>4</v>
      </c>
      <c r="J4011" s="19">
        <v>4</v>
      </c>
      <c r="K4011" s="20">
        <f>ROUND(1+(SUMPRODUCT(INDEX(CachTinhDiem!$B$8:$E$11,MATCH($B4011,CachTinhDiem!$A$8:$A$11,0),0),$G4011:$J4011)-1)*9/4,1)</f>
        <v>7.8</v>
      </c>
      <c r="L4011" s="20">
        <f>ROUND(1+(INDEX(CachTinhDiem!$B$15:$E$20,MATCH($C4011,CachTinhDiem!$A$15:$A$20,0),MATCH($B4011,CachTinhDiem!$B$14:$E$14,0))-1)*9/4,1)</f>
        <v>7.8</v>
      </c>
      <c r="M4011" s="19">
        <f t="shared" si="62"/>
        <v>0</v>
      </c>
      <c r="N4011" s="23">
        <f>MAX(0,1-M4011*CachTinhDiem!$B$25)</f>
        <v>1</v>
      </c>
      <c r="O4011" s="20">
        <f>ROUND((CachTinhDiem!$B$23*K4011+CachTinhDiem!$B$24*L4011)*N4011,1)</f>
        <v>7.8</v>
      </c>
      <c r="P4011" s="19" t="s">
        <v>3227</v>
      </c>
    </row>
    <row r="4012" spans="1:16" ht="15" customHeight="1" x14ac:dyDescent="0.35">
      <c r="A4012" s="18" t="s">
        <v>1822</v>
      </c>
      <c r="B4012" s="18" t="s">
        <v>3224</v>
      </c>
      <c r="C4012" s="18" t="s">
        <v>110</v>
      </c>
      <c r="D4012" s="19">
        <v>18</v>
      </c>
      <c r="E4012" s="19">
        <v>35</v>
      </c>
      <c r="F4012" s="19">
        <v>5</v>
      </c>
      <c r="G4012" s="19">
        <v>2</v>
      </c>
      <c r="H4012" s="19">
        <v>3</v>
      </c>
      <c r="I4012" s="19">
        <v>3</v>
      </c>
      <c r="J4012" s="19">
        <v>4</v>
      </c>
      <c r="K4012" s="20">
        <f>ROUND(1+(SUMPRODUCT(INDEX(CachTinhDiem!$B$8:$E$11,MATCH($B4012,CachTinhDiem!$A$8:$A$11,0),0),$G4012:$J4012)-1)*9/4,1)</f>
        <v>5.3</v>
      </c>
      <c r="L4012" s="20">
        <f>ROUND(1+(INDEX(CachTinhDiem!$B$15:$E$20,MATCH($C4012,CachTinhDiem!$A$15:$A$20,0),MATCH($B4012,CachTinhDiem!$B$14:$E$14,0))-1)*9/4,1)</f>
        <v>5.5</v>
      </c>
      <c r="M4012" s="19">
        <f t="shared" si="62"/>
        <v>13</v>
      </c>
      <c r="N4012" s="23">
        <f>MAX(0,1-M4012*CachTinhDiem!$B$25)</f>
        <v>0</v>
      </c>
      <c r="O4012" s="20">
        <f>ROUND((CachTinhDiem!$B$23*K4012+CachTinhDiem!$B$24*L4012)*N4012,1)</f>
        <v>0</v>
      </c>
      <c r="P4012" s="19" t="s">
        <v>3225</v>
      </c>
    </row>
    <row r="4013" spans="1:16" ht="15" customHeight="1" x14ac:dyDescent="0.35">
      <c r="A4013" s="18" t="s">
        <v>2686</v>
      </c>
      <c r="B4013" s="18" t="s">
        <v>3229</v>
      </c>
      <c r="C4013" s="18" t="s">
        <v>138</v>
      </c>
      <c r="D4013" s="19">
        <v>5</v>
      </c>
      <c r="E4013" s="19">
        <v>32</v>
      </c>
      <c r="F4013" s="19">
        <v>15</v>
      </c>
      <c r="G4013" s="19">
        <v>4</v>
      </c>
      <c r="H4013" s="19">
        <v>3</v>
      </c>
      <c r="I4013" s="19">
        <v>5</v>
      </c>
      <c r="J4013" s="19">
        <v>1</v>
      </c>
      <c r="K4013" s="20">
        <f>ROUND(1+(SUMPRODUCT(INDEX(CachTinhDiem!$B$8:$E$11,MATCH($B4013,CachTinhDiem!$A$8:$A$11,0),0),$G4013:$J4013)-1)*9/4,1)</f>
        <v>5.7</v>
      </c>
      <c r="L4013" s="20">
        <f>ROUND(1+(INDEX(CachTinhDiem!$B$15:$E$20,MATCH($C4013,CachTinhDiem!$A$15:$A$20,0),MATCH($B4013,CachTinhDiem!$B$14:$E$14,0))-1)*9/4,1)</f>
        <v>7.8</v>
      </c>
      <c r="M4013" s="19">
        <f t="shared" si="62"/>
        <v>0</v>
      </c>
      <c r="N4013" s="23">
        <f>MAX(0,1-M4013*CachTinhDiem!$B$25)</f>
        <v>1</v>
      </c>
      <c r="O4013" s="20">
        <f>ROUND((CachTinhDiem!$B$23*K4013+CachTinhDiem!$B$24*L4013)*N4013,1)</f>
        <v>6.3</v>
      </c>
      <c r="P4013" s="19" t="s">
        <v>3227</v>
      </c>
    </row>
    <row r="4014" spans="1:16" ht="15" customHeight="1" x14ac:dyDescent="0.35">
      <c r="A4014" s="18" t="s">
        <v>2992</v>
      </c>
      <c r="B4014" s="18" t="s">
        <v>3229</v>
      </c>
      <c r="C4014" s="18" t="s">
        <v>110</v>
      </c>
      <c r="D4014" s="19">
        <v>17</v>
      </c>
      <c r="E4014" s="19">
        <v>38</v>
      </c>
      <c r="F4014" s="19">
        <v>18</v>
      </c>
      <c r="G4014" s="19">
        <v>2</v>
      </c>
      <c r="H4014" s="19">
        <v>3</v>
      </c>
      <c r="I4014" s="19">
        <v>4</v>
      </c>
      <c r="J4014" s="19">
        <v>3</v>
      </c>
      <c r="K4014" s="20">
        <f>ROUND(1+(SUMPRODUCT(INDEX(CachTinhDiem!$B$8:$E$11,MATCH($B4014,CachTinhDiem!$A$8:$A$11,0),0),$G4014:$J4014)-1)*9/4,1)</f>
        <v>6</v>
      </c>
      <c r="L4014" s="20">
        <f>ROUND(1+(INDEX(CachTinhDiem!$B$15:$E$20,MATCH($C4014,CachTinhDiem!$A$15:$A$20,0),MATCH($B4014,CachTinhDiem!$B$14:$E$14,0))-1)*9/4,1)</f>
        <v>7.8</v>
      </c>
      <c r="M4014" s="19">
        <f t="shared" si="62"/>
        <v>0</v>
      </c>
      <c r="N4014" s="23">
        <f>MAX(0,1-M4014*CachTinhDiem!$B$25)</f>
        <v>1</v>
      </c>
      <c r="O4014" s="20">
        <f>ROUND((CachTinhDiem!$B$23*K4014+CachTinhDiem!$B$24*L4014)*N4014,1)</f>
        <v>6.5</v>
      </c>
      <c r="P4014" s="19" t="s">
        <v>3227</v>
      </c>
    </row>
    <row r="4015" spans="1:16" ht="15" customHeight="1" x14ac:dyDescent="0.35">
      <c r="A4015" s="18" t="s">
        <v>664</v>
      </c>
      <c r="B4015" s="18" t="s">
        <v>3226</v>
      </c>
      <c r="C4015" s="18" t="s">
        <v>138</v>
      </c>
      <c r="D4015" s="19">
        <v>23</v>
      </c>
      <c r="E4015" s="19">
        <v>40</v>
      </c>
      <c r="F4015" s="19">
        <v>37</v>
      </c>
      <c r="G4015" s="19">
        <v>1</v>
      </c>
      <c r="H4015" s="19">
        <v>5</v>
      </c>
      <c r="I4015" s="19">
        <v>5</v>
      </c>
      <c r="J4015" s="19">
        <v>2</v>
      </c>
      <c r="K4015" s="20">
        <f>ROUND(1+(SUMPRODUCT(INDEX(CachTinhDiem!$B$8:$E$11,MATCH($B4015,CachTinhDiem!$A$8:$A$11,0),0),$G4015:$J4015)-1)*9/4,1)</f>
        <v>8.6999999999999993</v>
      </c>
      <c r="L4015" s="20">
        <f>ROUND(1+(INDEX(CachTinhDiem!$B$15:$E$20,MATCH($C4015,CachTinhDiem!$A$15:$A$20,0),MATCH($B4015,CachTinhDiem!$B$14:$E$14,0))-1)*9/4,1)</f>
        <v>7.8</v>
      </c>
      <c r="M4015" s="19">
        <f t="shared" si="62"/>
        <v>0</v>
      </c>
      <c r="N4015" s="23">
        <f>MAX(0,1-M4015*CachTinhDiem!$B$25)</f>
        <v>1</v>
      </c>
      <c r="O4015" s="20">
        <f>ROUND((CachTinhDiem!$B$23*K4015+CachTinhDiem!$B$24*L4015)*N4015,1)</f>
        <v>8.4</v>
      </c>
      <c r="P4015" s="19" t="s">
        <v>3227</v>
      </c>
    </row>
    <row r="4016" spans="1:16" ht="15" customHeight="1" x14ac:dyDescent="0.35">
      <c r="A4016" s="18" t="s">
        <v>1611</v>
      </c>
      <c r="B4016" s="18" t="s">
        <v>3226</v>
      </c>
      <c r="C4016" s="18" t="s">
        <v>110</v>
      </c>
      <c r="D4016" s="19">
        <v>19</v>
      </c>
      <c r="E4016" s="19">
        <v>35</v>
      </c>
      <c r="F4016" s="19">
        <v>7</v>
      </c>
      <c r="G4016" s="19">
        <v>2</v>
      </c>
      <c r="H4016" s="19">
        <v>4</v>
      </c>
      <c r="I4016" s="19">
        <v>2</v>
      </c>
      <c r="J4016" s="19">
        <v>4</v>
      </c>
      <c r="K4016" s="20">
        <f>ROUND(1+(SUMPRODUCT(INDEX(CachTinhDiem!$B$8:$E$11,MATCH($B4016,CachTinhDiem!$A$8:$A$11,0),0),$G4016:$J4016)-1)*9/4,1)</f>
        <v>5.5</v>
      </c>
      <c r="L4016" s="20">
        <f>ROUND(1+(INDEX(CachTinhDiem!$B$15:$E$20,MATCH($C4016,CachTinhDiem!$A$15:$A$20,0),MATCH($B4016,CachTinhDiem!$B$14:$E$14,0))-1)*9/4,1)</f>
        <v>5.5</v>
      </c>
      <c r="M4016" s="19">
        <f t="shared" si="62"/>
        <v>12</v>
      </c>
      <c r="N4016" s="23">
        <f>MAX(0,1-M4016*CachTinhDiem!$B$25)</f>
        <v>0</v>
      </c>
      <c r="O4016" s="20">
        <f>ROUND((CachTinhDiem!$B$23*K4016+CachTinhDiem!$B$24*L4016)*N4016,1)</f>
        <v>0</v>
      </c>
      <c r="P4016" s="19" t="s">
        <v>3227</v>
      </c>
    </row>
    <row r="4017" spans="1:16" ht="15" customHeight="1" x14ac:dyDescent="0.35">
      <c r="A4017" s="18" t="s">
        <v>1581</v>
      </c>
      <c r="B4017" s="18" t="s">
        <v>3229</v>
      </c>
      <c r="C4017" s="18" t="s">
        <v>138</v>
      </c>
      <c r="D4017" s="19">
        <v>15</v>
      </c>
      <c r="E4017" s="19">
        <v>31</v>
      </c>
      <c r="F4017" s="19">
        <v>15</v>
      </c>
      <c r="G4017" s="19">
        <v>2</v>
      </c>
      <c r="H4017" s="19">
        <v>3</v>
      </c>
      <c r="I4017" s="19">
        <v>5</v>
      </c>
      <c r="J4017" s="19">
        <v>3</v>
      </c>
      <c r="K4017" s="20">
        <f>ROUND(1+(SUMPRODUCT(INDEX(CachTinhDiem!$B$8:$E$11,MATCH($B4017,CachTinhDiem!$A$8:$A$11,0),0),$G4017:$J4017)-1)*9/4,1)</f>
        <v>6.6</v>
      </c>
      <c r="L4017" s="20">
        <f>ROUND(1+(INDEX(CachTinhDiem!$B$15:$E$20,MATCH($C4017,CachTinhDiem!$A$15:$A$20,0),MATCH($B4017,CachTinhDiem!$B$14:$E$14,0))-1)*9/4,1)</f>
        <v>7.8</v>
      </c>
      <c r="M4017" s="19">
        <f t="shared" si="62"/>
        <v>0</v>
      </c>
      <c r="N4017" s="23">
        <f>MAX(0,1-M4017*CachTinhDiem!$B$25)</f>
        <v>1</v>
      </c>
      <c r="O4017" s="20">
        <f>ROUND((CachTinhDiem!$B$23*K4017+CachTinhDiem!$B$24*L4017)*N4017,1)</f>
        <v>7</v>
      </c>
      <c r="P4017" s="19" t="s">
        <v>3225</v>
      </c>
    </row>
    <row r="4018" spans="1:16" ht="15" customHeight="1" x14ac:dyDescent="0.35">
      <c r="A4018" s="18" t="s">
        <v>1373</v>
      </c>
      <c r="B4018" s="18" t="s">
        <v>3228</v>
      </c>
      <c r="C4018" s="18" t="s">
        <v>103</v>
      </c>
      <c r="D4018" s="19">
        <v>5</v>
      </c>
      <c r="E4018" s="19">
        <v>19</v>
      </c>
      <c r="F4018" s="19">
        <v>19</v>
      </c>
      <c r="G4018" s="19">
        <v>4</v>
      </c>
      <c r="H4018" s="19">
        <v>1</v>
      </c>
      <c r="I4018" s="19">
        <v>2</v>
      </c>
      <c r="J4018" s="19">
        <v>5</v>
      </c>
      <c r="K4018" s="20">
        <f>ROUND(1+(SUMPRODUCT(INDEX(CachTinhDiem!$B$8:$E$11,MATCH($B4018,CachTinhDiem!$A$8:$A$11,0),0),$G4018:$J4018)-1)*9/4,1)</f>
        <v>6.9</v>
      </c>
      <c r="L4018" s="20">
        <f>ROUND(1+(INDEX(CachTinhDiem!$B$15:$E$20,MATCH($C4018,CachTinhDiem!$A$15:$A$20,0),MATCH($B4018,CachTinhDiem!$B$14:$E$14,0))-1)*9/4,1)</f>
        <v>10</v>
      </c>
      <c r="M4018" s="19">
        <f t="shared" si="62"/>
        <v>0</v>
      </c>
      <c r="N4018" s="23">
        <f>MAX(0,1-M4018*CachTinhDiem!$B$25)</f>
        <v>1</v>
      </c>
      <c r="O4018" s="20">
        <f>ROUND((CachTinhDiem!$B$23*K4018+CachTinhDiem!$B$24*L4018)*N4018,1)</f>
        <v>7.8</v>
      </c>
      <c r="P4018" s="19" t="s">
        <v>3227</v>
      </c>
    </row>
    <row r="4019" spans="1:16" ht="15" customHeight="1" x14ac:dyDescent="0.35">
      <c r="A4019" s="18" t="s">
        <v>2336</v>
      </c>
      <c r="B4019" s="18" t="s">
        <v>3229</v>
      </c>
      <c r="C4019" s="18" t="s">
        <v>110</v>
      </c>
      <c r="D4019" s="19">
        <v>22</v>
      </c>
      <c r="E4019" s="19">
        <v>38</v>
      </c>
      <c r="F4019" s="19">
        <v>10</v>
      </c>
      <c r="G4019" s="19">
        <v>2</v>
      </c>
      <c r="H4019" s="19">
        <v>5</v>
      </c>
      <c r="I4019" s="19">
        <v>2</v>
      </c>
      <c r="J4019" s="19">
        <v>4</v>
      </c>
      <c r="K4019" s="20">
        <f>ROUND(1+(SUMPRODUCT(INDEX(CachTinhDiem!$B$8:$E$11,MATCH($B4019,CachTinhDiem!$A$8:$A$11,0),0),$G4019:$J4019)-1)*9/4,1)</f>
        <v>6.6</v>
      </c>
      <c r="L4019" s="20">
        <f>ROUND(1+(INDEX(CachTinhDiem!$B$15:$E$20,MATCH($C4019,CachTinhDiem!$A$15:$A$20,0),MATCH($B4019,CachTinhDiem!$B$14:$E$14,0))-1)*9/4,1)</f>
        <v>7.8</v>
      </c>
      <c r="M4019" s="19">
        <f t="shared" si="62"/>
        <v>12</v>
      </c>
      <c r="N4019" s="23">
        <f>MAX(0,1-M4019*CachTinhDiem!$B$25)</f>
        <v>0</v>
      </c>
      <c r="O4019" s="20">
        <f>ROUND((CachTinhDiem!$B$23*K4019+CachTinhDiem!$B$24*L4019)*N4019,1)</f>
        <v>0</v>
      </c>
      <c r="P4019" s="19" t="s">
        <v>3225</v>
      </c>
    </row>
    <row r="4020" spans="1:16" ht="15" customHeight="1" x14ac:dyDescent="0.35">
      <c r="A4020" s="18" t="s">
        <v>2494</v>
      </c>
      <c r="B4020" s="18" t="s">
        <v>3224</v>
      </c>
      <c r="C4020" s="18" t="s">
        <v>150</v>
      </c>
      <c r="D4020" s="19">
        <v>25</v>
      </c>
      <c r="E4020" s="19">
        <v>40</v>
      </c>
      <c r="F4020" s="19">
        <v>24</v>
      </c>
      <c r="G4020" s="19">
        <v>1</v>
      </c>
      <c r="H4020" s="19">
        <v>5</v>
      </c>
      <c r="I4020" s="19">
        <v>2</v>
      </c>
      <c r="J4020" s="19">
        <v>3</v>
      </c>
      <c r="K4020" s="20">
        <f>ROUND(1+(SUMPRODUCT(INDEX(CachTinhDiem!$B$8:$E$11,MATCH($B4020,CachTinhDiem!$A$8:$A$11,0),0),$G4020:$J4020)-1)*9/4,1)</f>
        <v>4.4000000000000004</v>
      </c>
      <c r="L4020" s="20">
        <f>ROUND(1+(INDEX(CachTinhDiem!$B$15:$E$20,MATCH($C4020,CachTinhDiem!$A$15:$A$20,0),MATCH($B4020,CachTinhDiem!$B$14:$E$14,0))-1)*9/4,1)</f>
        <v>3.3</v>
      </c>
      <c r="M4020" s="19">
        <f t="shared" si="62"/>
        <v>1</v>
      </c>
      <c r="N4020" s="23">
        <f>MAX(0,1-M4020*CachTinhDiem!$B$25)</f>
        <v>0.9</v>
      </c>
      <c r="O4020" s="20">
        <f>ROUND((CachTinhDiem!$B$23*K4020+CachTinhDiem!$B$24*L4020)*N4020,1)</f>
        <v>3.7</v>
      </c>
      <c r="P4020" s="19" t="s">
        <v>3225</v>
      </c>
    </row>
    <row r="4021" spans="1:16" ht="15" customHeight="1" x14ac:dyDescent="0.35">
      <c r="A4021" s="18" t="s">
        <v>1010</v>
      </c>
      <c r="B4021" s="18" t="s">
        <v>3228</v>
      </c>
      <c r="C4021" s="18" t="s">
        <v>103</v>
      </c>
      <c r="D4021" s="19">
        <v>23</v>
      </c>
      <c r="E4021" s="19">
        <v>38</v>
      </c>
      <c r="F4021" s="19">
        <v>9</v>
      </c>
      <c r="G4021" s="19">
        <v>1</v>
      </c>
      <c r="H4021" s="19">
        <v>5</v>
      </c>
      <c r="I4021" s="19">
        <v>3</v>
      </c>
      <c r="J4021" s="19">
        <v>3</v>
      </c>
      <c r="K4021" s="20">
        <f>ROUND(1+(SUMPRODUCT(INDEX(CachTinhDiem!$B$8:$E$11,MATCH($B4021,CachTinhDiem!$A$8:$A$11,0),0),$G4021:$J4021)-1)*9/4,1)</f>
        <v>6.4</v>
      </c>
      <c r="L4021" s="20">
        <f>ROUND(1+(INDEX(CachTinhDiem!$B$15:$E$20,MATCH($C4021,CachTinhDiem!$A$15:$A$20,0),MATCH($B4021,CachTinhDiem!$B$14:$E$14,0))-1)*9/4,1)</f>
        <v>10</v>
      </c>
      <c r="M4021" s="19">
        <f t="shared" si="62"/>
        <v>14</v>
      </c>
      <c r="N4021" s="23">
        <f>MAX(0,1-M4021*CachTinhDiem!$B$25)</f>
        <v>0</v>
      </c>
      <c r="O4021" s="20">
        <f>ROUND((CachTinhDiem!$B$23*K4021+CachTinhDiem!$B$24*L4021)*N4021,1)</f>
        <v>0</v>
      </c>
      <c r="P4021" s="19" t="s">
        <v>3225</v>
      </c>
    </row>
    <row r="4022" spans="1:16" ht="15" customHeight="1" x14ac:dyDescent="0.35">
      <c r="A4022" s="18" t="s">
        <v>241</v>
      </c>
      <c r="B4022" s="18" t="s">
        <v>3226</v>
      </c>
      <c r="C4022" s="18" t="s">
        <v>115</v>
      </c>
      <c r="D4022" s="19">
        <v>5</v>
      </c>
      <c r="E4022" s="19">
        <v>12</v>
      </c>
      <c r="F4022" s="19">
        <v>37</v>
      </c>
      <c r="G4022" s="19">
        <v>4</v>
      </c>
      <c r="H4022" s="19">
        <v>1</v>
      </c>
      <c r="I4022" s="19">
        <v>3</v>
      </c>
      <c r="J4022" s="19">
        <v>4</v>
      </c>
      <c r="K4022" s="20">
        <f>ROUND(1+(SUMPRODUCT(INDEX(CachTinhDiem!$B$8:$E$11,MATCH($B4022,CachTinhDiem!$A$8:$A$11,0),0),$G4022:$J4022)-1)*9/4,1)</f>
        <v>4.5999999999999996</v>
      </c>
      <c r="L4022" s="20">
        <f>ROUND(1+(INDEX(CachTinhDiem!$B$15:$E$20,MATCH($C4022,CachTinhDiem!$A$15:$A$20,0),MATCH($B4022,CachTinhDiem!$B$14:$E$14,0))-1)*9/4,1)</f>
        <v>10</v>
      </c>
      <c r="M4022" s="19">
        <f t="shared" si="62"/>
        <v>25</v>
      </c>
      <c r="N4022" s="23">
        <f>MAX(0,1-M4022*CachTinhDiem!$B$25)</f>
        <v>0</v>
      </c>
      <c r="O4022" s="20">
        <f>ROUND((CachTinhDiem!$B$23*K4022+CachTinhDiem!$B$24*L4022)*N4022,1)</f>
        <v>0</v>
      </c>
      <c r="P4022" s="19" t="s">
        <v>3225</v>
      </c>
    </row>
    <row r="4023" spans="1:16" ht="15" customHeight="1" x14ac:dyDescent="0.35">
      <c r="A4023" s="18" t="s">
        <v>2233</v>
      </c>
      <c r="B4023" s="18" t="s">
        <v>3229</v>
      </c>
      <c r="C4023" s="18" t="s">
        <v>150</v>
      </c>
      <c r="D4023" s="19">
        <v>25</v>
      </c>
      <c r="E4023" s="19">
        <v>39</v>
      </c>
      <c r="F4023" s="19">
        <v>12</v>
      </c>
      <c r="G4023" s="19">
        <v>1</v>
      </c>
      <c r="H4023" s="19">
        <v>5</v>
      </c>
      <c r="I4023" s="19">
        <v>3</v>
      </c>
      <c r="J4023" s="19">
        <v>3</v>
      </c>
      <c r="K4023" s="20">
        <f>ROUND(1+(SUMPRODUCT(INDEX(CachTinhDiem!$B$8:$E$11,MATCH($B4023,CachTinhDiem!$A$8:$A$11,0),0),$G4023:$J4023)-1)*9/4,1)</f>
        <v>6.4</v>
      </c>
      <c r="L4023" s="20">
        <f>ROUND(1+(INDEX(CachTinhDiem!$B$15:$E$20,MATCH($C4023,CachTinhDiem!$A$15:$A$20,0),MATCH($B4023,CachTinhDiem!$B$14:$E$14,0))-1)*9/4,1)</f>
        <v>7.8</v>
      </c>
      <c r="M4023" s="19">
        <f t="shared" si="62"/>
        <v>13</v>
      </c>
      <c r="N4023" s="23">
        <f>MAX(0,1-M4023*CachTinhDiem!$B$25)</f>
        <v>0</v>
      </c>
      <c r="O4023" s="20">
        <f>ROUND((CachTinhDiem!$B$23*K4023+CachTinhDiem!$B$24*L4023)*N4023,1)</f>
        <v>0</v>
      </c>
      <c r="P4023" s="19" t="s">
        <v>3225</v>
      </c>
    </row>
    <row r="4024" spans="1:16" ht="15" customHeight="1" x14ac:dyDescent="0.35">
      <c r="A4024" s="18" t="s">
        <v>385</v>
      </c>
      <c r="B4024" s="18" t="s">
        <v>3228</v>
      </c>
      <c r="C4024" s="18" t="s">
        <v>90</v>
      </c>
      <c r="D4024" s="19">
        <v>19</v>
      </c>
      <c r="E4024" s="19">
        <v>37</v>
      </c>
      <c r="F4024" s="19">
        <v>35</v>
      </c>
      <c r="G4024" s="19">
        <v>2</v>
      </c>
      <c r="H4024" s="19">
        <v>5</v>
      </c>
      <c r="I4024" s="19">
        <v>3</v>
      </c>
      <c r="J4024" s="19">
        <v>1</v>
      </c>
      <c r="K4024" s="20">
        <f>ROUND(1+(SUMPRODUCT(INDEX(CachTinhDiem!$B$8:$E$11,MATCH($B4024,CachTinhDiem!$A$8:$A$11,0),0),$G4024:$J4024)-1)*9/4,1)</f>
        <v>3.7</v>
      </c>
      <c r="L4024" s="20">
        <f>ROUND(1+(INDEX(CachTinhDiem!$B$15:$E$20,MATCH($C4024,CachTinhDiem!$A$15:$A$20,0),MATCH($B4024,CachTinhDiem!$B$14:$E$14,0))-1)*9/4,1)</f>
        <v>3.3</v>
      </c>
      <c r="M4024" s="19">
        <f t="shared" si="62"/>
        <v>0</v>
      </c>
      <c r="N4024" s="23">
        <f>MAX(0,1-M4024*CachTinhDiem!$B$25)</f>
        <v>1</v>
      </c>
      <c r="O4024" s="20">
        <f>ROUND((CachTinhDiem!$B$23*K4024+CachTinhDiem!$B$24*L4024)*N4024,1)</f>
        <v>3.6</v>
      </c>
      <c r="P4024" s="19" t="s">
        <v>3227</v>
      </c>
    </row>
    <row r="4025" spans="1:16" ht="15" customHeight="1" x14ac:dyDescent="0.35">
      <c r="A4025" s="18" t="s">
        <v>2674</v>
      </c>
      <c r="B4025" s="18" t="s">
        <v>3228</v>
      </c>
      <c r="C4025" s="18" t="s">
        <v>138</v>
      </c>
      <c r="D4025" s="19">
        <v>11</v>
      </c>
      <c r="E4025" s="19">
        <v>38</v>
      </c>
      <c r="F4025" s="19">
        <v>32</v>
      </c>
      <c r="G4025" s="19">
        <v>2</v>
      </c>
      <c r="H4025" s="19">
        <v>3</v>
      </c>
      <c r="I4025" s="19">
        <v>5</v>
      </c>
      <c r="J4025" s="19">
        <v>3</v>
      </c>
      <c r="K4025" s="20">
        <f>ROUND(1+(SUMPRODUCT(INDEX(CachTinhDiem!$B$8:$E$11,MATCH($B4025,CachTinhDiem!$A$8:$A$11,0),0),$G4025:$J4025)-1)*9/4,1)</f>
        <v>6.4</v>
      </c>
      <c r="L4025" s="20">
        <f>ROUND(1+(INDEX(CachTinhDiem!$B$15:$E$20,MATCH($C4025,CachTinhDiem!$A$15:$A$20,0),MATCH($B4025,CachTinhDiem!$B$14:$E$14,0))-1)*9/4,1)</f>
        <v>1</v>
      </c>
      <c r="M4025" s="19">
        <f t="shared" si="62"/>
        <v>0</v>
      </c>
      <c r="N4025" s="23">
        <f>MAX(0,1-M4025*CachTinhDiem!$B$25)</f>
        <v>1</v>
      </c>
      <c r="O4025" s="20">
        <f>ROUND((CachTinhDiem!$B$23*K4025+CachTinhDiem!$B$24*L4025)*N4025,1)</f>
        <v>4.8</v>
      </c>
      <c r="P4025" s="19" t="s">
        <v>3227</v>
      </c>
    </row>
    <row r="4026" spans="1:16" ht="15" customHeight="1" x14ac:dyDescent="0.35">
      <c r="A4026" s="18" t="s">
        <v>2516</v>
      </c>
      <c r="B4026" s="18" t="s">
        <v>3224</v>
      </c>
      <c r="C4026" s="18" t="s">
        <v>103</v>
      </c>
      <c r="D4026" s="19">
        <v>21</v>
      </c>
      <c r="E4026" s="19">
        <v>37</v>
      </c>
      <c r="F4026" s="19">
        <v>38</v>
      </c>
      <c r="G4026" s="19">
        <v>2</v>
      </c>
      <c r="H4026" s="19">
        <v>4</v>
      </c>
      <c r="I4026" s="19">
        <v>3</v>
      </c>
      <c r="J4026" s="19">
        <v>3</v>
      </c>
      <c r="K4026" s="20">
        <f>ROUND(1+(SUMPRODUCT(INDEX(CachTinhDiem!$B$8:$E$11,MATCH($B4026,CachTinhDiem!$A$8:$A$11,0),0),$G4026:$J4026)-1)*9/4,1)</f>
        <v>5.5</v>
      </c>
      <c r="L4026" s="20">
        <f>ROUND(1+(INDEX(CachTinhDiem!$B$15:$E$20,MATCH($C4026,CachTinhDiem!$A$15:$A$20,0),MATCH($B4026,CachTinhDiem!$B$14:$E$14,0))-1)*9/4,1)</f>
        <v>3.3</v>
      </c>
      <c r="M4026" s="19">
        <f t="shared" si="62"/>
        <v>1</v>
      </c>
      <c r="N4026" s="23">
        <f>MAX(0,1-M4026*CachTinhDiem!$B$25)</f>
        <v>0.9</v>
      </c>
      <c r="O4026" s="20">
        <f>ROUND((CachTinhDiem!$B$23*K4026+CachTinhDiem!$B$24*L4026)*N4026,1)</f>
        <v>4.4000000000000004</v>
      </c>
      <c r="P4026" s="19" t="s">
        <v>3227</v>
      </c>
    </row>
    <row r="4027" spans="1:16" ht="15" customHeight="1" x14ac:dyDescent="0.35">
      <c r="A4027" s="18" t="s">
        <v>948</v>
      </c>
      <c r="B4027" s="18" t="s">
        <v>3226</v>
      </c>
      <c r="C4027" s="18" t="s">
        <v>138</v>
      </c>
      <c r="D4027" s="19">
        <v>6</v>
      </c>
      <c r="E4027" s="19">
        <v>19</v>
      </c>
      <c r="F4027" s="19">
        <v>34</v>
      </c>
      <c r="G4027" s="19">
        <v>4</v>
      </c>
      <c r="H4027" s="19">
        <v>2</v>
      </c>
      <c r="I4027" s="19">
        <v>3</v>
      </c>
      <c r="J4027" s="19">
        <v>2</v>
      </c>
      <c r="K4027" s="20">
        <f>ROUND(1+(SUMPRODUCT(INDEX(CachTinhDiem!$B$8:$E$11,MATCH($B4027,CachTinhDiem!$A$8:$A$11,0),0),$G4027:$J4027)-1)*9/4,1)</f>
        <v>4.4000000000000004</v>
      </c>
      <c r="L4027" s="20">
        <f>ROUND(1+(INDEX(CachTinhDiem!$B$15:$E$20,MATCH($C4027,CachTinhDiem!$A$15:$A$20,0),MATCH($B4027,CachTinhDiem!$B$14:$E$14,0))-1)*9/4,1)</f>
        <v>7.8</v>
      </c>
      <c r="M4027" s="19">
        <f t="shared" si="62"/>
        <v>15</v>
      </c>
      <c r="N4027" s="23">
        <f>MAX(0,1-M4027*CachTinhDiem!$B$25)</f>
        <v>0</v>
      </c>
      <c r="O4027" s="20">
        <f>ROUND((CachTinhDiem!$B$23*K4027+CachTinhDiem!$B$24*L4027)*N4027,1)</f>
        <v>0</v>
      </c>
      <c r="P4027" s="19" t="s">
        <v>3227</v>
      </c>
    </row>
    <row r="4028" spans="1:16" ht="15" customHeight="1" x14ac:dyDescent="0.35">
      <c r="A4028" s="18" t="s">
        <v>866</v>
      </c>
      <c r="B4028" s="18" t="s">
        <v>3228</v>
      </c>
      <c r="C4028" s="18" t="s">
        <v>110</v>
      </c>
      <c r="D4028" s="19">
        <v>22</v>
      </c>
      <c r="E4028" s="19">
        <v>37</v>
      </c>
      <c r="F4028" s="19">
        <v>29</v>
      </c>
      <c r="G4028" s="19">
        <v>1</v>
      </c>
      <c r="H4028" s="19">
        <v>5</v>
      </c>
      <c r="I4028" s="19">
        <v>2</v>
      </c>
      <c r="J4028" s="19">
        <v>4</v>
      </c>
      <c r="K4028" s="20">
        <f>ROUND(1+(SUMPRODUCT(INDEX(CachTinhDiem!$B$8:$E$11,MATCH($B4028,CachTinhDiem!$A$8:$A$11,0),0),$G4028:$J4028)-1)*9/4,1)</f>
        <v>7.3</v>
      </c>
      <c r="L4028" s="20">
        <f>ROUND(1+(INDEX(CachTinhDiem!$B$15:$E$20,MATCH($C4028,CachTinhDiem!$A$15:$A$20,0),MATCH($B4028,CachTinhDiem!$B$14:$E$14,0))-1)*9/4,1)</f>
        <v>7.8</v>
      </c>
      <c r="M4028" s="19">
        <f t="shared" si="62"/>
        <v>0</v>
      </c>
      <c r="N4028" s="23">
        <f>MAX(0,1-M4028*CachTinhDiem!$B$25)</f>
        <v>1</v>
      </c>
      <c r="O4028" s="20">
        <f>ROUND((CachTinhDiem!$B$23*K4028+CachTinhDiem!$B$24*L4028)*N4028,1)</f>
        <v>7.5</v>
      </c>
      <c r="P4028" s="19" t="s">
        <v>3227</v>
      </c>
    </row>
    <row r="4029" spans="1:16" ht="15" customHeight="1" x14ac:dyDescent="0.35">
      <c r="A4029" s="18" t="s">
        <v>1529</v>
      </c>
      <c r="B4029" s="18" t="s">
        <v>3226</v>
      </c>
      <c r="C4029" s="18" t="s">
        <v>115</v>
      </c>
      <c r="D4029" s="19">
        <v>7</v>
      </c>
      <c r="E4029" s="19">
        <v>20</v>
      </c>
      <c r="F4029" s="19">
        <v>34</v>
      </c>
      <c r="G4029" s="19">
        <v>4</v>
      </c>
      <c r="H4029" s="19">
        <v>2</v>
      </c>
      <c r="I4029" s="19">
        <v>3</v>
      </c>
      <c r="J4029" s="19">
        <v>2</v>
      </c>
      <c r="K4029" s="20">
        <f>ROUND(1+(SUMPRODUCT(INDEX(CachTinhDiem!$B$8:$E$11,MATCH($B4029,CachTinhDiem!$A$8:$A$11,0),0),$G4029:$J4029)-1)*9/4,1)</f>
        <v>4.4000000000000004</v>
      </c>
      <c r="L4029" s="20">
        <f>ROUND(1+(INDEX(CachTinhDiem!$B$15:$E$20,MATCH($C4029,CachTinhDiem!$A$15:$A$20,0),MATCH($B4029,CachTinhDiem!$B$14:$E$14,0))-1)*9/4,1)</f>
        <v>10</v>
      </c>
      <c r="M4029" s="19">
        <f t="shared" si="62"/>
        <v>14</v>
      </c>
      <c r="N4029" s="23">
        <f>MAX(0,1-M4029*CachTinhDiem!$B$25)</f>
        <v>0</v>
      </c>
      <c r="O4029" s="20">
        <f>ROUND((CachTinhDiem!$B$23*K4029+CachTinhDiem!$B$24*L4029)*N4029,1)</f>
        <v>0</v>
      </c>
      <c r="P4029" s="19" t="s">
        <v>3225</v>
      </c>
    </row>
    <row r="4030" spans="1:16" ht="15" customHeight="1" x14ac:dyDescent="0.35">
      <c r="A4030" s="18" t="s">
        <v>3184</v>
      </c>
      <c r="B4030" s="18" t="s">
        <v>3229</v>
      </c>
      <c r="C4030" s="18" t="s">
        <v>138</v>
      </c>
      <c r="D4030" s="19">
        <v>22</v>
      </c>
      <c r="E4030" s="19">
        <v>40</v>
      </c>
      <c r="F4030" s="19">
        <v>11</v>
      </c>
      <c r="G4030" s="19">
        <v>1</v>
      </c>
      <c r="H4030" s="19">
        <v>5</v>
      </c>
      <c r="I4030" s="19">
        <v>5</v>
      </c>
      <c r="J4030" s="19">
        <v>2</v>
      </c>
      <c r="K4030" s="20">
        <f>ROUND(1+(SUMPRODUCT(INDEX(CachTinhDiem!$B$8:$E$11,MATCH($B4030,CachTinhDiem!$A$8:$A$11,0),0),$G4030:$J4030)-1)*9/4,1)</f>
        <v>7.1</v>
      </c>
      <c r="L4030" s="20">
        <f>ROUND(1+(INDEX(CachTinhDiem!$B$15:$E$20,MATCH($C4030,CachTinhDiem!$A$15:$A$20,0),MATCH($B4030,CachTinhDiem!$B$14:$E$14,0))-1)*9/4,1)</f>
        <v>7.8</v>
      </c>
      <c r="M4030" s="19">
        <f t="shared" si="62"/>
        <v>11</v>
      </c>
      <c r="N4030" s="23">
        <f>MAX(0,1-M4030*CachTinhDiem!$B$25)</f>
        <v>0</v>
      </c>
      <c r="O4030" s="20">
        <f>ROUND((CachTinhDiem!$B$23*K4030+CachTinhDiem!$B$24*L4030)*N4030,1)</f>
        <v>0</v>
      </c>
      <c r="P4030" s="19" t="s">
        <v>3227</v>
      </c>
    </row>
    <row r="4031" spans="1:16" ht="15" customHeight="1" x14ac:dyDescent="0.35">
      <c r="A4031" s="18" t="s">
        <v>161</v>
      </c>
      <c r="B4031" s="18" t="s">
        <v>3229</v>
      </c>
      <c r="C4031" s="18" t="s">
        <v>115</v>
      </c>
      <c r="D4031" s="19">
        <v>19</v>
      </c>
      <c r="E4031" s="19">
        <v>37</v>
      </c>
      <c r="F4031" s="19">
        <v>28</v>
      </c>
      <c r="G4031" s="19">
        <v>2</v>
      </c>
      <c r="H4031" s="19">
        <v>5</v>
      </c>
      <c r="I4031" s="19">
        <v>2</v>
      </c>
      <c r="J4031" s="19">
        <v>4</v>
      </c>
      <c r="K4031" s="20">
        <f>ROUND(1+(SUMPRODUCT(INDEX(CachTinhDiem!$B$8:$E$11,MATCH($B4031,CachTinhDiem!$A$8:$A$11,0),0),$G4031:$J4031)-1)*9/4,1)</f>
        <v>6.6</v>
      </c>
      <c r="L4031" s="20">
        <f>ROUND(1+(INDEX(CachTinhDiem!$B$15:$E$20,MATCH($C4031,CachTinhDiem!$A$15:$A$20,0),MATCH($B4031,CachTinhDiem!$B$14:$E$14,0))-1)*9/4,1)</f>
        <v>10</v>
      </c>
      <c r="M4031" s="19">
        <f t="shared" si="62"/>
        <v>0</v>
      </c>
      <c r="N4031" s="23">
        <f>MAX(0,1-M4031*CachTinhDiem!$B$25)</f>
        <v>1</v>
      </c>
      <c r="O4031" s="20">
        <f>ROUND((CachTinhDiem!$B$23*K4031+CachTinhDiem!$B$24*L4031)*N4031,1)</f>
        <v>7.6</v>
      </c>
      <c r="P4031" s="19" t="s">
        <v>3227</v>
      </c>
    </row>
    <row r="4032" spans="1:16" ht="15" customHeight="1" x14ac:dyDescent="0.35">
      <c r="A4032" s="18" t="s">
        <v>1425</v>
      </c>
      <c r="B4032" s="18" t="s">
        <v>3226</v>
      </c>
      <c r="C4032" s="18" t="s">
        <v>138</v>
      </c>
      <c r="D4032" s="19">
        <v>12</v>
      </c>
      <c r="E4032" s="19">
        <v>27</v>
      </c>
      <c r="F4032" s="19">
        <v>13</v>
      </c>
      <c r="G4032" s="19">
        <v>2</v>
      </c>
      <c r="H4032" s="19">
        <v>3</v>
      </c>
      <c r="I4032" s="19">
        <v>5</v>
      </c>
      <c r="J4032" s="19">
        <v>3</v>
      </c>
      <c r="K4032" s="20">
        <f>ROUND(1+(SUMPRODUCT(INDEX(CachTinhDiem!$B$8:$E$11,MATCH($B4032,CachTinhDiem!$A$8:$A$11,0),0),$G4032:$J4032)-1)*9/4,1)</f>
        <v>7.8</v>
      </c>
      <c r="L4032" s="20">
        <f>ROUND(1+(INDEX(CachTinhDiem!$B$15:$E$20,MATCH($C4032,CachTinhDiem!$A$15:$A$20,0),MATCH($B4032,CachTinhDiem!$B$14:$E$14,0))-1)*9/4,1)</f>
        <v>7.8</v>
      </c>
      <c r="M4032" s="19">
        <f t="shared" si="62"/>
        <v>0</v>
      </c>
      <c r="N4032" s="23">
        <f>MAX(0,1-M4032*CachTinhDiem!$B$25)</f>
        <v>1</v>
      </c>
      <c r="O4032" s="20">
        <f>ROUND((CachTinhDiem!$B$23*K4032+CachTinhDiem!$B$24*L4032)*N4032,1)</f>
        <v>7.8</v>
      </c>
      <c r="P4032" s="19" t="s">
        <v>3227</v>
      </c>
    </row>
    <row r="4033" spans="1:16" ht="15" customHeight="1" x14ac:dyDescent="0.35">
      <c r="A4033" s="18" t="s">
        <v>3208</v>
      </c>
      <c r="B4033" s="18" t="s">
        <v>3228</v>
      </c>
      <c r="C4033" s="18" t="s">
        <v>138</v>
      </c>
      <c r="D4033" s="19">
        <v>20</v>
      </c>
      <c r="E4033" s="19">
        <v>40</v>
      </c>
      <c r="F4033" s="19">
        <v>34</v>
      </c>
      <c r="G4033" s="19">
        <v>2</v>
      </c>
      <c r="H4033" s="19">
        <v>4</v>
      </c>
      <c r="I4033" s="19">
        <v>5</v>
      </c>
      <c r="J4033" s="19">
        <v>3</v>
      </c>
      <c r="K4033" s="20">
        <f>ROUND(1+(SUMPRODUCT(INDEX(CachTinhDiem!$B$8:$E$11,MATCH($B4033,CachTinhDiem!$A$8:$A$11,0),0),$G4033:$J4033)-1)*9/4,1)</f>
        <v>6.9</v>
      </c>
      <c r="L4033" s="20">
        <f>ROUND(1+(INDEX(CachTinhDiem!$B$15:$E$20,MATCH($C4033,CachTinhDiem!$A$15:$A$20,0),MATCH($B4033,CachTinhDiem!$B$14:$E$14,0))-1)*9/4,1)</f>
        <v>1</v>
      </c>
      <c r="M4033" s="19">
        <f t="shared" si="62"/>
        <v>0</v>
      </c>
      <c r="N4033" s="23">
        <f>MAX(0,1-M4033*CachTinhDiem!$B$25)</f>
        <v>1</v>
      </c>
      <c r="O4033" s="20">
        <f>ROUND((CachTinhDiem!$B$23*K4033+CachTinhDiem!$B$24*L4033)*N4033,1)</f>
        <v>5.0999999999999996</v>
      </c>
      <c r="P4033" s="19" t="s">
        <v>3227</v>
      </c>
    </row>
    <row r="4034" spans="1:16" ht="15" customHeight="1" x14ac:dyDescent="0.35">
      <c r="A4034" s="18" t="s">
        <v>1866</v>
      </c>
      <c r="B4034" s="18" t="s">
        <v>3224</v>
      </c>
      <c r="C4034" s="18" t="s">
        <v>115</v>
      </c>
      <c r="D4034" s="19">
        <v>11</v>
      </c>
      <c r="E4034" s="19">
        <v>32</v>
      </c>
      <c r="F4034" s="19">
        <v>39</v>
      </c>
      <c r="G4034" s="19">
        <v>2</v>
      </c>
      <c r="H4034" s="19">
        <v>3</v>
      </c>
      <c r="I4034" s="19">
        <v>4</v>
      </c>
      <c r="J4034" s="19">
        <v>2</v>
      </c>
      <c r="K4034" s="20">
        <f>ROUND(1+(SUMPRODUCT(INDEX(CachTinhDiem!$B$8:$E$11,MATCH($B4034,CachTinhDiem!$A$8:$A$11,0),0),$G4034:$J4034)-1)*9/4,1)</f>
        <v>6</v>
      </c>
      <c r="L4034" s="20">
        <f>ROUND(1+(INDEX(CachTinhDiem!$B$15:$E$20,MATCH($C4034,CachTinhDiem!$A$15:$A$20,0),MATCH($B4034,CachTinhDiem!$B$14:$E$14,0))-1)*9/4,1)</f>
        <v>7.8</v>
      </c>
      <c r="M4034" s="19">
        <f t="shared" ref="M4034:M4097" si="63">MAX(0,$D4034-$F4034,$F4034-$E4034)</f>
        <v>7</v>
      </c>
      <c r="N4034" s="23">
        <f>MAX(0,1-M4034*CachTinhDiem!$B$25)</f>
        <v>0.29999999999999993</v>
      </c>
      <c r="O4034" s="20">
        <f>ROUND((CachTinhDiem!$B$23*K4034+CachTinhDiem!$B$24*L4034)*N4034,1)</f>
        <v>2</v>
      </c>
      <c r="P4034" s="19" t="s">
        <v>3227</v>
      </c>
    </row>
    <row r="4035" spans="1:16" ht="15" customHeight="1" x14ac:dyDescent="0.35">
      <c r="A4035" s="18" t="s">
        <v>1443</v>
      </c>
      <c r="B4035" s="18" t="s">
        <v>3228</v>
      </c>
      <c r="C4035" s="18" t="s">
        <v>150</v>
      </c>
      <c r="D4035" s="19">
        <v>5</v>
      </c>
      <c r="E4035" s="19">
        <v>16</v>
      </c>
      <c r="F4035" s="19">
        <v>21</v>
      </c>
      <c r="G4035" s="19">
        <v>4</v>
      </c>
      <c r="H4035" s="19">
        <v>1</v>
      </c>
      <c r="I4035" s="19">
        <v>2</v>
      </c>
      <c r="J4035" s="19">
        <v>3</v>
      </c>
      <c r="K4035" s="20">
        <f>ROUND(1+(SUMPRODUCT(INDEX(CachTinhDiem!$B$8:$E$11,MATCH($B4035,CachTinhDiem!$A$8:$A$11,0),0),$G4035:$J4035)-1)*9/4,1)</f>
        <v>4.2</v>
      </c>
      <c r="L4035" s="20">
        <f>ROUND(1+(INDEX(CachTinhDiem!$B$15:$E$20,MATCH($C4035,CachTinhDiem!$A$15:$A$20,0),MATCH($B4035,CachTinhDiem!$B$14:$E$14,0))-1)*9/4,1)</f>
        <v>5.5</v>
      </c>
      <c r="M4035" s="19">
        <f t="shared" si="63"/>
        <v>5</v>
      </c>
      <c r="N4035" s="23">
        <f>MAX(0,1-M4035*CachTinhDiem!$B$25)</f>
        <v>0.5</v>
      </c>
      <c r="O4035" s="20">
        <f>ROUND((CachTinhDiem!$B$23*K4035+CachTinhDiem!$B$24*L4035)*N4035,1)</f>
        <v>2.2999999999999998</v>
      </c>
      <c r="P4035" s="19" t="s">
        <v>3225</v>
      </c>
    </row>
    <row r="4036" spans="1:16" ht="15" customHeight="1" x14ac:dyDescent="0.35">
      <c r="A4036" s="18" t="s">
        <v>2162</v>
      </c>
      <c r="B4036" s="18" t="s">
        <v>3228</v>
      </c>
      <c r="C4036" s="18" t="s">
        <v>103</v>
      </c>
      <c r="D4036" s="19">
        <v>18</v>
      </c>
      <c r="E4036" s="19">
        <v>35</v>
      </c>
      <c r="F4036" s="19">
        <v>24</v>
      </c>
      <c r="G4036" s="19">
        <v>2</v>
      </c>
      <c r="H4036" s="19">
        <v>3</v>
      </c>
      <c r="I4036" s="19">
        <v>3</v>
      </c>
      <c r="J4036" s="19">
        <v>4</v>
      </c>
      <c r="K4036" s="20">
        <f>ROUND(1+(SUMPRODUCT(INDEX(CachTinhDiem!$B$8:$E$11,MATCH($B4036,CachTinhDiem!$A$8:$A$11,0),0),$G4036:$J4036)-1)*9/4,1)</f>
        <v>6.9</v>
      </c>
      <c r="L4036" s="20">
        <f>ROUND(1+(INDEX(CachTinhDiem!$B$15:$E$20,MATCH($C4036,CachTinhDiem!$A$15:$A$20,0),MATCH($B4036,CachTinhDiem!$B$14:$E$14,0))-1)*9/4,1)</f>
        <v>10</v>
      </c>
      <c r="M4036" s="19">
        <f t="shared" si="63"/>
        <v>0</v>
      </c>
      <c r="N4036" s="23">
        <f>MAX(0,1-M4036*CachTinhDiem!$B$25)</f>
        <v>1</v>
      </c>
      <c r="O4036" s="20">
        <f>ROUND((CachTinhDiem!$B$23*K4036+CachTinhDiem!$B$24*L4036)*N4036,1)</f>
        <v>7.8</v>
      </c>
      <c r="P4036" s="19" t="s">
        <v>3225</v>
      </c>
    </row>
    <row r="4037" spans="1:16" ht="15" customHeight="1" x14ac:dyDescent="0.35">
      <c r="A4037" s="18" t="s">
        <v>1679</v>
      </c>
      <c r="B4037" s="18" t="s">
        <v>3229</v>
      </c>
      <c r="C4037" s="18" t="s">
        <v>103</v>
      </c>
      <c r="D4037" s="19">
        <v>11</v>
      </c>
      <c r="E4037" s="19">
        <v>33</v>
      </c>
      <c r="F4037" s="19">
        <v>8</v>
      </c>
      <c r="G4037" s="19">
        <v>3</v>
      </c>
      <c r="H4037" s="19">
        <v>3</v>
      </c>
      <c r="I4037" s="19">
        <v>3</v>
      </c>
      <c r="J4037" s="19">
        <v>4</v>
      </c>
      <c r="K4037" s="20">
        <f>ROUND(1+(SUMPRODUCT(INDEX(CachTinhDiem!$B$8:$E$11,MATCH($B4037,CachTinhDiem!$A$8:$A$11,0),0),$G4037:$J4037)-1)*9/4,1)</f>
        <v>6.2</v>
      </c>
      <c r="L4037" s="20">
        <f>ROUND(1+(INDEX(CachTinhDiem!$B$15:$E$20,MATCH($C4037,CachTinhDiem!$A$15:$A$20,0),MATCH($B4037,CachTinhDiem!$B$14:$E$14,0))-1)*9/4,1)</f>
        <v>7.8</v>
      </c>
      <c r="M4037" s="19">
        <f t="shared" si="63"/>
        <v>3</v>
      </c>
      <c r="N4037" s="23">
        <f>MAX(0,1-M4037*CachTinhDiem!$B$25)</f>
        <v>0.7</v>
      </c>
      <c r="O4037" s="20">
        <f>ROUND((CachTinhDiem!$B$23*K4037+CachTinhDiem!$B$24*L4037)*N4037,1)</f>
        <v>4.7</v>
      </c>
      <c r="P4037" s="19" t="s">
        <v>3227</v>
      </c>
    </row>
    <row r="4038" spans="1:16" ht="15" customHeight="1" x14ac:dyDescent="0.35">
      <c r="A4038" s="18" t="s">
        <v>1980</v>
      </c>
      <c r="B4038" s="18" t="s">
        <v>3228</v>
      </c>
      <c r="C4038" s="18" t="s">
        <v>115</v>
      </c>
      <c r="D4038" s="19">
        <v>5</v>
      </c>
      <c r="E4038" s="19">
        <v>20</v>
      </c>
      <c r="F4038" s="19">
        <v>23</v>
      </c>
      <c r="G4038" s="19">
        <v>4</v>
      </c>
      <c r="H4038" s="19">
        <v>1</v>
      </c>
      <c r="I4038" s="19">
        <v>3</v>
      </c>
      <c r="J4038" s="19">
        <v>2</v>
      </c>
      <c r="K4038" s="20">
        <f>ROUND(1+(SUMPRODUCT(INDEX(CachTinhDiem!$B$8:$E$11,MATCH($B4038,CachTinhDiem!$A$8:$A$11,0),0),$G4038:$J4038)-1)*9/4,1)</f>
        <v>3.3</v>
      </c>
      <c r="L4038" s="20">
        <f>ROUND(1+(INDEX(CachTinhDiem!$B$15:$E$20,MATCH($C4038,CachTinhDiem!$A$15:$A$20,0),MATCH($B4038,CachTinhDiem!$B$14:$E$14,0))-1)*9/4,1)</f>
        <v>5.5</v>
      </c>
      <c r="M4038" s="19">
        <f t="shared" si="63"/>
        <v>3</v>
      </c>
      <c r="N4038" s="23">
        <f>MAX(0,1-M4038*CachTinhDiem!$B$25)</f>
        <v>0.7</v>
      </c>
      <c r="O4038" s="20">
        <f>ROUND((CachTinhDiem!$B$23*K4038+CachTinhDiem!$B$24*L4038)*N4038,1)</f>
        <v>2.8</v>
      </c>
      <c r="P4038" s="19" t="s">
        <v>3227</v>
      </c>
    </row>
    <row r="4039" spans="1:16" ht="15" customHeight="1" x14ac:dyDescent="0.35">
      <c r="A4039" s="18" t="s">
        <v>1004</v>
      </c>
      <c r="B4039" s="18" t="s">
        <v>3224</v>
      </c>
      <c r="C4039" s="18" t="s">
        <v>103</v>
      </c>
      <c r="D4039" s="19">
        <v>19</v>
      </c>
      <c r="E4039" s="19">
        <v>33</v>
      </c>
      <c r="F4039" s="19">
        <v>14</v>
      </c>
      <c r="G4039" s="19">
        <v>2</v>
      </c>
      <c r="H4039" s="19">
        <v>3</v>
      </c>
      <c r="I4039" s="19">
        <v>2</v>
      </c>
      <c r="J4039" s="19">
        <v>5</v>
      </c>
      <c r="K4039" s="20">
        <f>ROUND(1+(SUMPRODUCT(INDEX(CachTinhDiem!$B$8:$E$11,MATCH($B4039,CachTinhDiem!$A$8:$A$11,0),0),$G4039:$J4039)-1)*9/4,1)</f>
        <v>4.4000000000000004</v>
      </c>
      <c r="L4039" s="20">
        <f>ROUND(1+(INDEX(CachTinhDiem!$B$15:$E$20,MATCH($C4039,CachTinhDiem!$A$15:$A$20,0),MATCH($B4039,CachTinhDiem!$B$14:$E$14,0))-1)*9/4,1)</f>
        <v>3.3</v>
      </c>
      <c r="M4039" s="19">
        <f t="shared" si="63"/>
        <v>5</v>
      </c>
      <c r="N4039" s="23">
        <f>MAX(0,1-M4039*CachTinhDiem!$B$25)</f>
        <v>0.5</v>
      </c>
      <c r="O4039" s="20">
        <f>ROUND((CachTinhDiem!$B$23*K4039+CachTinhDiem!$B$24*L4039)*N4039,1)</f>
        <v>2</v>
      </c>
      <c r="P4039" s="19" t="s">
        <v>3227</v>
      </c>
    </row>
    <row r="4040" spans="1:16" ht="15" customHeight="1" x14ac:dyDescent="0.35">
      <c r="A4040" s="18" t="s">
        <v>1737</v>
      </c>
      <c r="B4040" s="18" t="s">
        <v>3228</v>
      </c>
      <c r="C4040" s="18" t="s">
        <v>150</v>
      </c>
      <c r="D4040" s="19">
        <v>16</v>
      </c>
      <c r="E4040" s="19">
        <v>34</v>
      </c>
      <c r="F4040" s="19">
        <v>36</v>
      </c>
      <c r="G4040" s="19">
        <v>2</v>
      </c>
      <c r="H4040" s="19">
        <v>2</v>
      </c>
      <c r="I4040" s="19">
        <v>3</v>
      </c>
      <c r="J4040" s="19">
        <v>2</v>
      </c>
      <c r="K4040" s="20">
        <f>ROUND(1+(SUMPRODUCT(INDEX(CachTinhDiem!$B$8:$E$11,MATCH($B4040,CachTinhDiem!$A$8:$A$11,0),0),$G4040:$J4040)-1)*9/4,1)</f>
        <v>3.7</v>
      </c>
      <c r="L4040" s="20">
        <f>ROUND(1+(INDEX(CachTinhDiem!$B$15:$E$20,MATCH($C4040,CachTinhDiem!$A$15:$A$20,0),MATCH($B4040,CachTinhDiem!$B$14:$E$14,0))-1)*9/4,1)</f>
        <v>5.5</v>
      </c>
      <c r="M4040" s="19">
        <f t="shared" si="63"/>
        <v>2</v>
      </c>
      <c r="N4040" s="23">
        <f>MAX(0,1-M4040*CachTinhDiem!$B$25)</f>
        <v>0.8</v>
      </c>
      <c r="O4040" s="20">
        <f>ROUND((CachTinhDiem!$B$23*K4040+CachTinhDiem!$B$24*L4040)*N4040,1)</f>
        <v>3.4</v>
      </c>
      <c r="P4040" s="19" t="s">
        <v>3225</v>
      </c>
    </row>
    <row r="4041" spans="1:16" ht="15" customHeight="1" x14ac:dyDescent="0.35">
      <c r="A4041" s="18" t="s">
        <v>682</v>
      </c>
      <c r="B4041" s="18" t="s">
        <v>3226</v>
      </c>
      <c r="C4041" s="18" t="s">
        <v>115</v>
      </c>
      <c r="D4041" s="19">
        <v>18</v>
      </c>
      <c r="E4041" s="19">
        <v>34</v>
      </c>
      <c r="F4041" s="19">
        <v>18</v>
      </c>
      <c r="G4041" s="19">
        <v>2</v>
      </c>
      <c r="H4041" s="19">
        <v>4</v>
      </c>
      <c r="I4041" s="19">
        <v>3</v>
      </c>
      <c r="J4041" s="19">
        <v>3</v>
      </c>
      <c r="K4041" s="20">
        <f>ROUND(1+(SUMPRODUCT(INDEX(CachTinhDiem!$B$8:$E$11,MATCH($B4041,CachTinhDiem!$A$8:$A$11,0),0),$G4041:$J4041)-1)*9/4,1)</f>
        <v>6.2</v>
      </c>
      <c r="L4041" s="20">
        <f>ROUND(1+(INDEX(CachTinhDiem!$B$15:$E$20,MATCH($C4041,CachTinhDiem!$A$15:$A$20,0),MATCH($B4041,CachTinhDiem!$B$14:$E$14,0))-1)*9/4,1)</f>
        <v>10</v>
      </c>
      <c r="M4041" s="19">
        <f t="shared" si="63"/>
        <v>0</v>
      </c>
      <c r="N4041" s="23">
        <f>MAX(0,1-M4041*CachTinhDiem!$B$25)</f>
        <v>1</v>
      </c>
      <c r="O4041" s="20">
        <f>ROUND((CachTinhDiem!$B$23*K4041+CachTinhDiem!$B$24*L4041)*N4041,1)</f>
        <v>7.3</v>
      </c>
      <c r="P4041" s="19" t="s">
        <v>3227</v>
      </c>
    </row>
    <row r="4042" spans="1:16" ht="15" customHeight="1" x14ac:dyDescent="0.35">
      <c r="A4042" s="18" t="s">
        <v>563</v>
      </c>
      <c r="B4042" s="18" t="s">
        <v>3224</v>
      </c>
      <c r="C4042" s="18" t="s">
        <v>115</v>
      </c>
      <c r="D4042" s="19">
        <v>5</v>
      </c>
      <c r="E4042" s="19">
        <v>12</v>
      </c>
      <c r="F4042" s="19">
        <v>38</v>
      </c>
      <c r="G4042" s="19">
        <v>4</v>
      </c>
      <c r="H4042" s="19">
        <v>2</v>
      </c>
      <c r="I4042" s="19">
        <v>3</v>
      </c>
      <c r="J4042" s="19">
        <v>3</v>
      </c>
      <c r="K4042" s="20">
        <f>ROUND(1+(SUMPRODUCT(INDEX(CachTinhDiem!$B$8:$E$11,MATCH($B4042,CachTinhDiem!$A$8:$A$11,0),0),$G4042:$J4042)-1)*9/4,1)</f>
        <v>5.5</v>
      </c>
      <c r="L4042" s="20">
        <f>ROUND(1+(INDEX(CachTinhDiem!$B$15:$E$20,MATCH($C4042,CachTinhDiem!$A$15:$A$20,0),MATCH($B4042,CachTinhDiem!$B$14:$E$14,0))-1)*9/4,1)</f>
        <v>7.8</v>
      </c>
      <c r="M4042" s="19">
        <f t="shared" si="63"/>
        <v>26</v>
      </c>
      <c r="N4042" s="23">
        <f>MAX(0,1-M4042*CachTinhDiem!$B$25)</f>
        <v>0</v>
      </c>
      <c r="O4042" s="20">
        <f>ROUND((CachTinhDiem!$B$23*K4042+CachTinhDiem!$B$24*L4042)*N4042,1)</f>
        <v>0</v>
      </c>
      <c r="P4042" s="19" t="s">
        <v>3227</v>
      </c>
    </row>
    <row r="4043" spans="1:16" ht="15" customHeight="1" x14ac:dyDescent="0.35">
      <c r="A4043" s="18" t="s">
        <v>1818</v>
      </c>
      <c r="B4043" s="18" t="s">
        <v>3229</v>
      </c>
      <c r="C4043" s="18" t="s">
        <v>115</v>
      </c>
      <c r="D4043" s="19">
        <v>13</v>
      </c>
      <c r="E4043" s="19">
        <v>30</v>
      </c>
      <c r="F4043" s="19">
        <v>19</v>
      </c>
      <c r="G4043" s="19">
        <v>2</v>
      </c>
      <c r="H4043" s="19">
        <v>4</v>
      </c>
      <c r="I4043" s="19">
        <v>4</v>
      </c>
      <c r="J4043" s="19">
        <v>2</v>
      </c>
      <c r="K4043" s="20">
        <f>ROUND(1+(SUMPRODUCT(INDEX(CachTinhDiem!$B$8:$E$11,MATCH($B4043,CachTinhDiem!$A$8:$A$11,0),0),$G4043:$J4043)-1)*9/4,1)</f>
        <v>6</v>
      </c>
      <c r="L4043" s="20">
        <f>ROUND(1+(INDEX(CachTinhDiem!$B$15:$E$20,MATCH($C4043,CachTinhDiem!$A$15:$A$20,0),MATCH($B4043,CachTinhDiem!$B$14:$E$14,0))-1)*9/4,1)</f>
        <v>10</v>
      </c>
      <c r="M4043" s="19">
        <f t="shared" si="63"/>
        <v>0</v>
      </c>
      <c r="N4043" s="23">
        <f>MAX(0,1-M4043*CachTinhDiem!$B$25)</f>
        <v>1</v>
      </c>
      <c r="O4043" s="20">
        <f>ROUND((CachTinhDiem!$B$23*K4043+CachTinhDiem!$B$24*L4043)*N4043,1)</f>
        <v>7.2</v>
      </c>
      <c r="P4043" s="19" t="s">
        <v>3227</v>
      </c>
    </row>
    <row r="4044" spans="1:16" ht="15" customHeight="1" x14ac:dyDescent="0.35">
      <c r="A4044" s="18" t="s">
        <v>1032</v>
      </c>
      <c r="B4044" s="18" t="s">
        <v>3229</v>
      </c>
      <c r="C4044" s="18" t="s">
        <v>103</v>
      </c>
      <c r="D4044" s="19">
        <v>5</v>
      </c>
      <c r="E4044" s="19">
        <v>16</v>
      </c>
      <c r="F4044" s="19">
        <v>14</v>
      </c>
      <c r="G4044" s="19">
        <v>4</v>
      </c>
      <c r="H4044" s="19">
        <v>1</v>
      </c>
      <c r="I4044" s="19">
        <v>2</v>
      </c>
      <c r="J4044" s="19">
        <v>3</v>
      </c>
      <c r="K4044" s="20">
        <f>ROUND(1+(SUMPRODUCT(INDEX(CachTinhDiem!$B$8:$E$11,MATCH($B4044,CachTinhDiem!$A$8:$A$11,0),0),$G4044:$J4044)-1)*9/4,1)</f>
        <v>3.7</v>
      </c>
      <c r="L4044" s="20">
        <f>ROUND(1+(INDEX(CachTinhDiem!$B$15:$E$20,MATCH($C4044,CachTinhDiem!$A$15:$A$20,0),MATCH($B4044,CachTinhDiem!$B$14:$E$14,0))-1)*9/4,1)</f>
        <v>7.8</v>
      </c>
      <c r="M4044" s="19">
        <f t="shared" si="63"/>
        <v>0</v>
      </c>
      <c r="N4044" s="23">
        <f>MAX(0,1-M4044*CachTinhDiem!$B$25)</f>
        <v>1</v>
      </c>
      <c r="O4044" s="20">
        <f>ROUND((CachTinhDiem!$B$23*K4044+CachTinhDiem!$B$24*L4044)*N4044,1)</f>
        <v>4.9000000000000004</v>
      </c>
      <c r="P4044" s="19" t="s">
        <v>3227</v>
      </c>
    </row>
    <row r="4045" spans="1:16" ht="15" customHeight="1" x14ac:dyDescent="0.35">
      <c r="A4045" s="18" t="s">
        <v>1647</v>
      </c>
      <c r="B4045" s="18" t="s">
        <v>3226</v>
      </c>
      <c r="C4045" s="18" t="s">
        <v>115</v>
      </c>
      <c r="D4045" s="19">
        <v>13</v>
      </c>
      <c r="E4045" s="19">
        <v>32</v>
      </c>
      <c r="F4045" s="19">
        <v>28</v>
      </c>
      <c r="G4045" s="19">
        <v>2</v>
      </c>
      <c r="H4045" s="19">
        <v>3</v>
      </c>
      <c r="I4045" s="19">
        <v>4</v>
      </c>
      <c r="J4045" s="19">
        <v>2</v>
      </c>
      <c r="K4045" s="20">
        <f>ROUND(1+(SUMPRODUCT(INDEX(CachTinhDiem!$B$8:$E$11,MATCH($B4045,CachTinhDiem!$A$8:$A$11,0),0),$G4045:$J4045)-1)*9/4,1)</f>
        <v>6.2</v>
      </c>
      <c r="L4045" s="20">
        <f>ROUND(1+(INDEX(CachTinhDiem!$B$15:$E$20,MATCH($C4045,CachTinhDiem!$A$15:$A$20,0),MATCH($B4045,CachTinhDiem!$B$14:$E$14,0))-1)*9/4,1)</f>
        <v>10</v>
      </c>
      <c r="M4045" s="19">
        <f t="shared" si="63"/>
        <v>0</v>
      </c>
      <c r="N4045" s="23">
        <f>MAX(0,1-M4045*CachTinhDiem!$B$25)</f>
        <v>1</v>
      </c>
      <c r="O4045" s="20">
        <f>ROUND((CachTinhDiem!$B$23*K4045+CachTinhDiem!$B$24*L4045)*N4045,1)</f>
        <v>7.3</v>
      </c>
      <c r="P4045" s="19" t="s">
        <v>3227</v>
      </c>
    </row>
    <row r="4046" spans="1:16" ht="15" customHeight="1" x14ac:dyDescent="0.35">
      <c r="A4046" s="18" t="s">
        <v>3110</v>
      </c>
      <c r="B4046" s="18" t="s">
        <v>3226</v>
      </c>
      <c r="C4046" s="18" t="s">
        <v>115</v>
      </c>
      <c r="D4046" s="19">
        <v>18</v>
      </c>
      <c r="E4046" s="19">
        <v>39</v>
      </c>
      <c r="F4046" s="19">
        <v>35</v>
      </c>
      <c r="G4046" s="19">
        <v>2</v>
      </c>
      <c r="H4046" s="19">
        <v>3</v>
      </c>
      <c r="I4046" s="19">
        <v>2</v>
      </c>
      <c r="J4046" s="19">
        <v>2</v>
      </c>
      <c r="K4046" s="20">
        <f>ROUND(1+(SUMPRODUCT(INDEX(CachTinhDiem!$B$8:$E$11,MATCH($B4046,CachTinhDiem!$A$8:$A$11,0),0),$G4046:$J4046)-1)*9/4,1)</f>
        <v>3.9</v>
      </c>
      <c r="L4046" s="20">
        <f>ROUND(1+(INDEX(CachTinhDiem!$B$15:$E$20,MATCH($C4046,CachTinhDiem!$A$15:$A$20,0),MATCH($B4046,CachTinhDiem!$B$14:$E$14,0))-1)*9/4,1)</f>
        <v>10</v>
      </c>
      <c r="M4046" s="19">
        <f t="shared" si="63"/>
        <v>0</v>
      </c>
      <c r="N4046" s="23">
        <f>MAX(0,1-M4046*CachTinhDiem!$B$25)</f>
        <v>1</v>
      </c>
      <c r="O4046" s="20">
        <f>ROUND((CachTinhDiem!$B$23*K4046+CachTinhDiem!$B$24*L4046)*N4046,1)</f>
        <v>5.7</v>
      </c>
      <c r="P4046" s="19" t="s">
        <v>3227</v>
      </c>
    </row>
    <row r="4047" spans="1:16" ht="15" customHeight="1" x14ac:dyDescent="0.35">
      <c r="A4047" s="18" t="s">
        <v>1559</v>
      </c>
      <c r="B4047" s="18" t="s">
        <v>3224</v>
      </c>
      <c r="C4047" s="18" t="s">
        <v>150</v>
      </c>
      <c r="D4047" s="19">
        <v>5</v>
      </c>
      <c r="E4047" s="19">
        <v>17</v>
      </c>
      <c r="F4047" s="19">
        <v>8</v>
      </c>
      <c r="G4047" s="19">
        <v>4</v>
      </c>
      <c r="H4047" s="19">
        <v>1</v>
      </c>
      <c r="I4047" s="19">
        <v>3</v>
      </c>
      <c r="J4047" s="19">
        <v>3</v>
      </c>
      <c r="K4047" s="20">
        <f>ROUND(1+(SUMPRODUCT(INDEX(CachTinhDiem!$B$8:$E$11,MATCH($B4047,CachTinhDiem!$A$8:$A$11,0),0),$G4047:$J4047)-1)*9/4,1)</f>
        <v>5.0999999999999996</v>
      </c>
      <c r="L4047" s="20">
        <f>ROUND(1+(INDEX(CachTinhDiem!$B$15:$E$20,MATCH($C4047,CachTinhDiem!$A$15:$A$20,0),MATCH($B4047,CachTinhDiem!$B$14:$E$14,0))-1)*9/4,1)</f>
        <v>3.3</v>
      </c>
      <c r="M4047" s="19">
        <f t="shared" si="63"/>
        <v>0</v>
      </c>
      <c r="N4047" s="23">
        <f>MAX(0,1-M4047*CachTinhDiem!$B$25)</f>
        <v>1</v>
      </c>
      <c r="O4047" s="20">
        <f>ROUND((CachTinhDiem!$B$23*K4047+CachTinhDiem!$B$24*L4047)*N4047,1)</f>
        <v>4.5999999999999996</v>
      </c>
      <c r="P4047" s="19" t="s">
        <v>3227</v>
      </c>
    </row>
    <row r="4048" spans="1:16" ht="15" customHeight="1" x14ac:dyDescent="0.35">
      <c r="A4048" s="18" t="s">
        <v>2030</v>
      </c>
      <c r="B4048" s="18" t="s">
        <v>3226</v>
      </c>
      <c r="C4048" s="18" t="s">
        <v>138</v>
      </c>
      <c r="D4048" s="19">
        <v>5</v>
      </c>
      <c r="E4048" s="19">
        <v>11</v>
      </c>
      <c r="F4048" s="19">
        <v>5</v>
      </c>
      <c r="G4048" s="19">
        <v>4</v>
      </c>
      <c r="H4048" s="19">
        <v>2</v>
      </c>
      <c r="I4048" s="19">
        <v>3</v>
      </c>
      <c r="J4048" s="19">
        <v>2</v>
      </c>
      <c r="K4048" s="20">
        <f>ROUND(1+(SUMPRODUCT(INDEX(CachTinhDiem!$B$8:$E$11,MATCH($B4048,CachTinhDiem!$A$8:$A$11,0),0),$G4048:$J4048)-1)*9/4,1)</f>
        <v>4.4000000000000004</v>
      </c>
      <c r="L4048" s="20">
        <f>ROUND(1+(INDEX(CachTinhDiem!$B$15:$E$20,MATCH($C4048,CachTinhDiem!$A$15:$A$20,0),MATCH($B4048,CachTinhDiem!$B$14:$E$14,0))-1)*9/4,1)</f>
        <v>7.8</v>
      </c>
      <c r="M4048" s="19">
        <f t="shared" si="63"/>
        <v>0</v>
      </c>
      <c r="N4048" s="23">
        <f>MAX(0,1-M4048*CachTinhDiem!$B$25)</f>
        <v>1</v>
      </c>
      <c r="O4048" s="20">
        <f>ROUND((CachTinhDiem!$B$23*K4048+CachTinhDiem!$B$24*L4048)*N4048,1)</f>
        <v>5.4</v>
      </c>
      <c r="P4048" s="19" t="s">
        <v>3225</v>
      </c>
    </row>
    <row r="4049" spans="1:16" ht="15" customHeight="1" x14ac:dyDescent="0.35">
      <c r="A4049" s="18" t="s">
        <v>142</v>
      </c>
      <c r="B4049" s="18" t="s">
        <v>3226</v>
      </c>
      <c r="C4049" s="18" t="s">
        <v>103</v>
      </c>
      <c r="D4049" s="19">
        <v>21</v>
      </c>
      <c r="E4049" s="19">
        <v>35</v>
      </c>
      <c r="F4049" s="19">
        <v>22</v>
      </c>
      <c r="G4049" s="19">
        <v>2</v>
      </c>
      <c r="H4049" s="19">
        <v>4</v>
      </c>
      <c r="I4049" s="19">
        <v>2</v>
      </c>
      <c r="J4049" s="19">
        <v>5</v>
      </c>
      <c r="K4049" s="20">
        <f>ROUND(1+(SUMPRODUCT(INDEX(CachTinhDiem!$B$8:$E$11,MATCH($B4049,CachTinhDiem!$A$8:$A$11,0),0),$G4049:$J4049)-1)*9/4,1)</f>
        <v>6</v>
      </c>
      <c r="L4049" s="20">
        <f>ROUND(1+(INDEX(CachTinhDiem!$B$15:$E$20,MATCH($C4049,CachTinhDiem!$A$15:$A$20,0),MATCH($B4049,CachTinhDiem!$B$14:$E$14,0))-1)*9/4,1)</f>
        <v>3.3</v>
      </c>
      <c r="M4049" s="19">
        <f t="shared" si="63"/>
        <v>0</v>
      </c>
      <c r="N4049" s="23">
        <f>MAX(0,1-M4049*CachTinhDiem!$B$25)</f>
        <v>1</v>
      </c>
      <c r="O4049" s="20">
        <f>ROUND((CachTinhDiem!$B$23*K4049+CachTinhDiem!$B$24*L4049)*N4049,1)</f>
        <v>5.2</v>
      </c>
      <c r="P4049" s="19" t="s">
        <v>3227</v>
      </c>
    </row>
    <row r="4050" spans="1:16" ht="15" customHeight="1" x14ac:dyDescent="0.35">
      <c r="A4050" s="18" t="s">
        <v>962</v>
      </c>
      <c r="B4050" s="18" t="s">
        <v>3226</v>
      </c>
      <c r="C4050" s="18" t="s">
        <v>103</v>
      </c>
      <c r="D4050" s="19">
        <v>21</v>
      </c>
      <c r="E4050" s="19">
        <v>37</v>
      </c>
      <c r="F4050" s="19">
        <v>28</v>
      </c>
      <c r="G4050" s="19">
        <v>2</v>
      </c>
      <c r="H4050" s="19">
        <v>5</v>
      </c>
      <c r="I4050" s="19">
        <v>3</v>
      </c>
      <c r="J4050" s="19">
        <v>4</v>
      </c>
      <c r="K4050" s="20">
        <f>ROUND(1+(SUMPRODUCT(INDEX(CachTinhDiem!$B$8:$E$11,MATCH($B4050,CachTinhDiem!$A$8:$A$11,0),0),$G4050:$J4050)-1)*9/4,1)</f>
        <v>7.3</v>
      </c>
      <c r="L4050" s="20">
        <f>ROUND(1+(INDEX(CachTinhDiem!$B$15:$E$20,MATCH($C4050,CachTinhDiem!$A$15:$A$20,0),MATCH($B4050,CachTinhDiem!$B$14:$E$14,0))-1)*9/4,1)</f>
        <v>3.3</v>
      </c>
      <c r="M4050" s="19">
        <f t="shared" si="63"/>
        <v>0</v>
      </c>
      <c r="N4050" s="23">
        <f>MAX(0,1-M4050*CachTinhDiem!$B$25)</f>
        <v>1</v>
      </c>
      <c r="O4050" s="20">
        <f>ROUND((CachTinhDiem!$B$23*K4050+CachTinhDiem!$B$24*L4050)*N4050,1)</f>
        <v>6.1</v>
      </c>
      <c r="P4050" s="19" t="s">
        <v>3227</v>
      </c>
    </row>
    <row r="4051" spans="1:16" ht="15" customHeight="1" x14ac:dyDescent="0.35">
      <c r="A4051" s="18" t="s">
        <v>1759</v>
      </c>
      <c r="B4051" s="18" t="s">
        <v>3224</v>
      </c>
      <c r="C4051" s="18" t="s">
        <v>150</v>
      </c>
      <c r="D4051" s="19">
        <v>13</v>
      </c>
      <c r="E4051" s="19">
        <v>31</v>
      </c>
      <c r="F4051" s="19">
        <v>33</v>
      </c>
      <c r="G4051" s="19">
        <v>3</v>
      </c>
      <c r="H4051" s="19">
        <v>2</v>
      </c>
      <c r="I4051" s="19">
        <v>4</v>
      </c>
      <c r="J4051" s="19">
        <v>2</v>
      </c>
      <c r="K4051" s="20">
        <f>ROUND(1+(SUMPRODUCT(INDEX(CachTinhDiem!$B$8:$E$11,MATCH($B4051,CachTinhDiem!$A$8:$A$11,0),0),$G4051:$J4051)-1)*9/4,1)</f>
        <v>6</v>
      </c>
      <c r="L4051" s="20">
        <f>ROUND(1+(INDEX(CachTinhDiem!$B$15:$E$20,MATCH($C4051,CachTinhDiem!$A$15:$A$20,0),MATCH($B4051,CachTinhDiem!$B$14:$E$14,0))-1)*9/4,1)</f>
        <v>3.3</v>
      </c>
      <c r="M4051" s="19">
        <f t="shared" si="63"/>
        <v>2</v>
      </c>
      <c r="N4051" s="23">
        <f>MAX(0,1-M4051*CachTinhDiem!$B$25)</f>
        <v>0.8</v>
      </c>
      <c r="O4051" s="20">
        <f>ROUND((CachTinhDiem!$B$23*K4051+CachTinhDiem!$B$24*L4051)*N4051,1)</f>
        <v>4.2</v>
      </c>
      <c r="P4051" s="19" t="s">
        <v>3227</v>
      </c>
    </row>
    <row r="4052" spans="1:16" ht="15" customHeight="1" x14ac:dyDescent="0.35">
      <c r="A4052" s="18" t="s">
        <v>2314</v>
      </c>
      <c r="B4052" s="18" t="s">
        <v>3226</v>
      </c>
      <c r="C4052" s="18" t="s">
        <v>150</v>
      </c>
      <c r="D4052" s="19">
        <v>22</v>
      </c>
      <c r="E4052" s="19">
        <v>35</v>
      </c>
      <c r="F4052" s="19">
        <v>15</v>
      </c>
      <c r="G4052" s="19">
        <v>2</v>
      </c>
      <c r="H4052" s="19">
        <v>4</v>
      </c>
      <c r="I4052" s="19">
        <v>2</v>
      </c>
      <c r="J4052" s="19">
        <v>5</v>
      </c>
      <c r="K4052" s="20">
        <f>ROUND(1+(SUMPRODUCT(INDEX(CachTinhDiem!$B$8:$E$11,MATCH($B4052,CachTinhDiem!$A$8:$A$11,0),0),$G4052:$J4052)-1)*9/4,1)</f>
        <v>6</v>
      </c>
      <c r="L4052" s="20">
        <f>ROUND(1+(INDEX(CachTinhDiem!$B$15:$E$20,MATCH($C4052,CachTinhDiem!$A$15:$A$20,0),MATCH($B4052,CachTinhDiem!$B$14:$E$14,0))-1)*9/4,1)</f>
        <v>10</v>
      </c>
      <c r="M4052" s="19">
        <f t="shared" si="63"/>
        <v>7</v>
      </c>
      <c r="N4052" s="23">
        <f>MAX(0,1-M4052*CachTinhDiem!$B$25)</f>
        <v>0.29999999999999993</v>
      </c>
      <c r="O4052" s="20">
        <f>ROUND((CachTinhDiem!$B$23*K4052+CachTinhDiem!$B$24*L4052)*N4052,1)</f>
        <v>2.2000000000000002</v>
      </c>
      <c r="P4052" s="19" t="s">
        <v>3227</v>
      </c>
    </row>
    <row r="4053" spans="1:16" ht="15" customHeight="1" x14ac:dyDescent="0.35">
      <c r="A4053" s="18" t="s">
        <v>275</v>
      </c>
      <c r="B4053" s="18" t="s">
        <v>3229</v>
      </c>
      <c r="C4053" s="18" t="s">
        <v>110</v>
      </c>
      <c r="D4053" s="19">
        <v>18</v>
      </c>
      <c r="E4053" s="19">
        <v>36</v>
      </c>
      <c r="F4053" s="19">
        <v>26</v>
      </c>
      <c r="G4053" s="19">
        <v>2</v>
      </c>
      <c r="H4053" s="19">
        <v>5</v>
      </c>
      <c r="I4053" s="19">
        <v>2</v>
      </c>
      <c r="J4053" s="19">
        <v>4</v>
      </c>
      <c r="K4053" s="20">
        <f>ROUND(1+(SUMPRODUCT(INDEX(CachTinhDiem!$B$8:$E$11,MATCH($B4053,CachTinhDiem!$A$8:$A$11,0),0),$G4053:$J4053)-1)*9/4,1)</f>
        <v>6.6</v>
      </c>
      <c r="L4053" s="20">
        <f>ROUND(1+(INDEX(CachTinhDiem!$B$15:$E$20,MATCH($C4053,CachTinhDiem!$A$15:$A$20,0),MATCH($B4053,CachTinhDiem!$B$14:$E$14,0))-1)*9/4,1)</f>
        <v>7.8</v>
      </c>
      <c r="M4053" s="19">
        <f t="shared" si="63"/>
        <v>0</v>
      </c>
      <c r="N4053" s="23">
        <f>MAX(0,1-M4053*CachTinhDiem!$B$25)</f>
        <v>1</v>
      </c>
      <c r="O4053" s="20">
        <f>ROUND((CachTinhDiem!$B$23*K4053+CachTinhDiem!$B$24*L4053)*N4053,1)</f>
        <v>7</v>
      </c>
      <c r="P4053" s="19" t="s">
        <v>3225</v>
      </c>
    </row>
    <row r="4054" spans="1:16" ht="15" customHeight="1" x14ac:dyDescent="0.35">
      <c r="A4054" s="18" t="s">
        <v>1471</v>
      </c>
      <c r="B4054" s="18" t="s">
        <v>3228</v>
      </c>
      <c r="C4054" s="18" t="s">
        <v>138</v>
      </c>
      <c r="D4054" s="19">
        <v>6</v>
      </c>
      <c r="E4054" s="19">
        <v>20</v>
      </c>
      <c r="F4054" s="19">
        <v>7</v>
      </c>
      <c r="G4054" s="19">
        <v>4</v>
      </c>
      <c r="H4054" s="19">
        <v>2</v>
      </c>
      <c r="I4054" s="19">
        <v>3</v>
      </c>
      <c r="J4054" s="19">
        <v>3</v>
      </c>
      <c r="K4054" s="20">
        <f>ROUND(1+(SUMPRODUCT(INDEX(CachTinhDiem!$B$8:$E$11,MATCH($B4054,CachTinhDiem!$A$8:$A$11,0),0),$G4054:$J4054)-1)*9/4,1)</f>
        <v>5.0999999999999996</v>
      </c>
      <c r="L4054" s="20">
        <f>ROUND(1+(INDEX(CachTinhDiem!$B$15:$E$20,MATCH($C4054,CachTinhDiem!$A$15:$A$20,0),MATCH($B4054,CachTinhDiem!$B$14:$E$14,0))-1)*9/4,1)</f>
        <v>1</v>
      </c>
      <c r="M4054" s="19">
        <f t="shared" si="63"/>
        <v>0</v>
      </c>
      <c r="N4054" s="23">
        <f>MAX(0,1-M4054*CachTinhDiem!$B$25)</f>
        <v>1</v>
      </c>
      <c r="O4054" s="20">
        <f>ROUND((CachTinhDiem!$B$23*K4054+CachTinhDiem!$B$24*L4054)*N4054,1)</f>
        <v>3.9</v>
      </c>
      <c r="P4054" s="19" t="s">
        <v>3227</v>
      </c>
    </row>
    <row r="4055" spans="1:16" ht="15" customHeight="1" x14ac:dyDescent="0.35">
      <c r="A4055" s="18" t="s">
        <v>1002</v>
      </c>
      <c r="B4055" s="18" t="s">
        <v>3224</v>
      </c>
      <c r="C4055" s="18" t="s">
        <v>115</v>
      </c>
      <c r="D4055" s="19">
        <v>18</v>
      </c>
      <c r="E4055" s="19">
        <v>35</v>
      </c>
      <c r="F4055" s="19">
        <v>15</v>
      </c>
      <c r="G4055" s="19">
        <v>2</v>
      </c>
      <c r="H4055" s="19">
        <v>4</v>
      </c>
      <c r="I4055" s="19">
        <v>3</v>
      </c>
      <c r="J4055" s="19">
        <v>4</v>
      </c>
      <c r="K4055" s="20">
        <f>ROUND(1+(SUMPRODUCT(INDEX(CachTinhDiem!$B$8:$E$11,MATCH($B4055,CachTinhDiem!$A$8:$A$11,0),0),$G4055:$J4055)-1)*9/4,1)</f>
        <v>5.7</v>
      </c>
      <c r="L4055" s="20">
        <f>ROUND(1+(INDEX(CachTinhDiem!$B$15:$E$20,MATCH($C4055,CachTinhDiem!$A$15:$A$20,0),MATCH($B4055,CachTinhDiem!$B$14:$E$14,0))-1)*9/4,1)</f>
        <v>7.8</v>
      </c>
      <c r="M4055" s="19">
        <f t="shared" si="63"/>
        <v>3</v>
      </c>
      <c r="N4055" s="23">
        <f>MAX(0,1-M4055*CachTinhDiem!$B$25)</f>
        <v>0.7</v>
      </c>
      <c r="O4055" s="20">
        <f>ROUND((CachTinhDiem!$B$23*K4055+CachTinhDiem!$B$24*L4055)*N4055,1)</f>
        <v>4.4000000000000004</v>
      </c>
      <c r="P4055" s="19" t="s">
        <v>3225</v>
      </c>
    </row>
    <row r="4056" spans="1:16" ht="15" customHeight="1" x14ac:dyDescent="0.35">
      <c r="A4056" s="18" t="s">
        <v>2845</v>
      </c>
      <c r="B4056" s="18" t="s">
        <v>3226</v>
      </c>
      <c r="C4056" s="18" t="s">
        <v>138</v>
      </c>
      <c r="D4056" s="19">
        <v>12</v>
      </c>
      <c r="E4056" s="19">
        <v>40</v>
      </c>
      <c r="F4056" s="19">
        <v>26</v>
      </c>
      <c r="G4056" s="19">
        <v>2</v>
      </c>
      <c r="H4056" s="19">
        <v>5</v>
      </c>
      <c r="I4056" s="19">
        <v>5</v>
      </c>
      <c r="J4056" s="19">
        <v>1</v>
      </c>
      <c r="K4056" s="20">
        <f>ROUND(1+(SUMPRODUCT(INDEX(CachTinhDiem!$B$8:$E$11,MATCH($B4056,CachTinhDiem!$A$8:$A$11,0),0),$G4056:$J4056)-1)*9/4,1)</f>
        <v>8.1999999999999993</v>
      </c>
      <c r="L4056" s="20">
        <f>ROUND(1+(INDEX(CachTinhDiem!$B$15:$E$20,MATCH($C4056,CachTinhDiem!$A$15:$A$20,0),MATCH($B4056,CachTinhDiem!$B$14:$E$14,0))-1)*9/4,1)</f>
        <v>7.8</v>
      </c>
      <c r="M4056" s="19">
        <f t="shared" si="63"/>
        <v>0</v>
      </c>
      <c r="N4056" s="23">
        <f>MAX(0,1-M4056*CachTinhDiem!$B$25)</f>
        <v>1</v>
      </c>
      <c r="O4056" s="20">
        <f>ROUND((CachTinhDiem!$B$23*K4056+CachTinhDiem!$B$24*L4056)*N4056,1)</f>
        <v>8.1</v>
      </c>
      <c r="P4056" s="19" t="s">
        <v>3227</v>
      </c>
    </row>
    <row r="4057" spans="1:16" ht="15" customHeight="1" x14ac:dyDescent="0.35">
      <c r="A4057" s="18" t="s">
        <v>2322</v>
      </c>
      <c r="B4057" s="18" t="s">
        <v>3229</v>
      </c>
      <c r="C4057" s="18" t="s">
        <v>138</v>
      </c>
      <c r="D4057" s="19">
        <v>22</v>
      </c>
      <c r="E4057" s="19">
        <v>37</v>
      </c>
      <c r="F4057" s="19">
        <v>16</v>
      </c>
      <c r="G4057" s="19">
        <v>2</v>
      </c>
      <c r="H4057" s="19">
        <v>4</v>
      </c>
      <c r="I4057" s="19">
        <v>4</v>
      </c>
      <c r="J4057" s="19">
        <v>3</v>
      </c>
      <c r="K4057" s="20">
        <f>ROUND(1+(SUMPRODUCT(INDEX(CachTinhDiem!$B$8:$E$11,MATCH($B4057,CachTinhDiem!$A$8:$A$11,0),0),$G4057:$J4057)-1)*9/4,1)</f>
        <v>6.6</v>
      </c>
      <c r="L4057" s="20">
        <f>ROUND(1+(INDEX(CachTinhDiem!$B$15:$E$20,MATCH($C4057,CachTinhDiem!$A$15:$A$20,0),MATCH($B4057,CachTinhDiem!$B$14:$E$14,0))-1)*9/4,1)</f>
        <v>7.8</v>
      </c>
      <c r="M4057" s="19">
        <f t="shared" si="63"/>
        <v>6</v>
      </c>
      <c r="N4057" s="23">
        <f>MAX(0,1-M4057*CachTinhDiem!$B$25)</f>
        <v>0.39999999999999991</v>
      </c>
      <c r="O4057" s="20">
        <f>ROUND((CachTinhDiem!$B$23*K4057+CachTinhDiem!$B$24*L4057)*N4057,1)</f>
        <v>2.8</v>
      </c>
      <c r="P4057" s="19" t="s">
        <v>3227</v>
      </c>
    </row>
    <row r="4058" spans="1:16" ht="15" customHeight="1" x14ac:dyDescent="0.35">
      <c r="A4058" s="18" t="s">
        <v>662</v>
      </c>
      <c r="B4058" s="18" t="s">
        <v>3229</v>
      </c>
      <c r="C4058" s="18" t="s">
        <v>90</v>
      </c>
      <c r="D4058" s="19">
        <v>8</v>
      </c>
      <c r="E4058" s="19">
        <v>22</v>
      </c>
      <c r="F4058" s="19">
        <v>18</v>
      </c>
      <c r="G4058" s="19">
        <v>4</v>
      </c>
      <c r="H4058" s="19">
        <v>2</v>
      </c>
      <c r="I4058" s="19">
        <v>3</v>
      </c>
      <c r="J4058" s="19">
        <v>2</v>
      </c>
      <c r="K4058" s="20">
        <f>ROUND(1+(SUMPRODUCT(INDEX(CachTinhDiem!$B$8:$E$11,MATCH($B4058,CachTinhDiem!$A$8:$A$11,0),0),$G4058:$J4058)-1)*9/4,1)</f>
        <v>4.4000000000000004</v>
      </c>
      <c r="L4058" s="20">
        <f>ROUND(1+(INDEX(CachTinhDiem!$B$15:$E$20,MATCH($C4058,CachTinhDiem!$A$15:$A$20,0),MATCH($B4058,CachTinhDiem!$B$14:$E$14,0))-1)*9/4,1)</f>
        <v>7.8</v>
      </c>
      <c r="M4058" s="19">
        <f t="shared" si="63"/>
        <v>0</v>
      </c>
      <c r="N4058" s="23">
        <f>MAX(0,1-M4058*CachTinhDiem!$B$25)</f>
        <v>1</v>
      </c>
      <c r="O4058" s="20">
        <f>ROUND((CachTinhDiem!$B$23*K4058+CachTinhDiem!$B$24*L4058)*N4058,1)</f>
        <v>5.4</v>
      </c>
      <c r="P4058" s="19" t="s">
        <v>3227</v>
      </c>
    </row>
    <row r="4059" spans="1:16" ht="15" customHeight="1" x14ac:dyDescent="0.35">
      <c r="A4059" s="18" t="s">
        <v>1715</v>
      </c>
      <c r="B4059" s="18" t="s">
        <v>3228</v>
      </c>
      <c r="C4059" s="18" t="s">
        <v>103</v>
      </c>
      <c r="D4059" s="19">
        <v>14</v>
      </c>
      <c r="E4059" s="19">
        <v>34</v>
      </c>
      <c r="F4059" s="19">
        <v>34</v>
      </c>
      <c r="G4059" s="19">
        <v>2</v>
      </c>
      <c r="H4059" s="19">
        <v>4</v>
      </c>
      <c r="I4059" s="19">
        <v>3</v>
      </c>
      <c r="J4059" s="19">
        <v>4</v>
      </c>
      <c r="K4059" s="20">
        <f>ROUND(1+(SUMPRODUCT(INDEX(CachTinhDiem!$B$8:$E$11,MATCH($B4059,CachTinhDiem!$A$8:$A$11,0),0),$G4059:$J4059)-1)*9/4,1)</f>
        <v>7.3</v>
      </c>
      <c r="L4059" s="20">
        <f>ROUND(1+(INDEX(CachTinhDiem!$B$15:$E$20,MATCH($C4059,CachTinhDiem!$A$15:$A$20,0),MATCH($B4059,CachTinhDiem!$B$14:$E$14,0))-1)*9/4,1)</f>
        <v>10</v>
      </c>
      <c r="M4059" s="19">
        <f t="shared" si="63"/>
        <v>0</v>
      </c>
      <c r="N4059" s="23">
        <f>MAX(0,1-M4059*CachTinhDiem!$B$25)</f>
        <v>1</v>
      </c>
      <c r="O4059" s="20">
        <f>ROUND((CachTinhDiem!$B$23*K4059+CachTinhDiem!$B$24*L4059)*N4059,1)</f>
        <v>8.1</v>
      </c>
      <c r="P4059" s="19" t="s">
        <v>3227</v>
      </c>
    </row>
    <row r="4060" spans="1:16" ht="15" customHeight="1" x14ac:dyDescent="0.35">
      <c r="A4060" s="18" t="s">
        <v>2042</v>
      </c>
      <c r="B4060" s="18" t="s">
        <v>3226</v>
      </c>
      <c r="C4060" s="18" t="s">
        <v>103</v>
      </c>
      <c r="D4060" s="19">
        <v>15</v>
      </c>
      <c r="E4060" s="19">
        <v>33</v>
      </c>
      <c r="F4060" s="19">
        <v>22</v>
      </c>
      <c r="G4060" s="19">
        <v>2</v>
      </c>
      <c r="H4060" s="19">
        <v>3</v>
      </c>
      <c r="I4060" s="19">
        <v>3</v>
      </c>
      <c r="J4060" s="19">
        <v>5</v>
      </c>
      <c r="K4060" s="20">
        <f>ROUND(1+(SUMPRODUCT(INDEX(CachTinhDiem!$B$8:$E$11,MATCH($B4060,CachTinhDiem!$A$8:$A$11,0),0),$G4060:$J4060)-1)*9/4,1)</f>
        <v>6.4</v>
      </c>
      <c r="L4060" s="20">
        <f>ROUND(1+(INDEX(CachTinhDiem!$B$15:$E$20,MATCH($C4060,CachTinhDiem!$A$15:$A$20,0),MATCH($B4060,CachTinhDiem!$B$14:$E$14,0))-1)*9/4,1)</f>
        <v>3.3</v>
      </c>
      <c r="M4060" s="19">
        <f t="shared" si="63"/>
        <v>0</v>
      </c>
      <c r="N4060" s="23">
        <f>MAX(0,1-M4060*CachTinhDiem!$B$25)</f>
        <v>1</v>
      </c>
      <c r="O4060" s="20">
        <f>ROUND((CachTinhDiem!$B$23*K4060+CachTinhDiem!$B$24*L4060)*N4060,1)</f>
        <v>5.5</v>
      </c>
      <c r="P4060" s="19" t="s">
        <v>3227</v>
      </c>
    </row>
    <row r="4061" spans="1:16" ht="15" customHeight="1" x14ac:dyDescent="0.35">
      <c r="A4061" s="18" t="s">
        <v>613</v>
      </c>
      <c r="B4061" s="18" t="s">
        <v>3224</v>
      </c>
      <c r="C4061" s="18" t="s">
        <v>90</v>
      </c>
      <c r="D4061" s="19">
        <v>20</v>
      </c>
      <c r="E4061" s="19">
        <v>36</v>
      </c>
      <c r="F4061" s="19">
        <v>5</v>
      </c>
      <c r="G4061" s="19">
        <v>2</v>
      </c>
      <c r="H4061" s="19">
        <v>4</v>
      </c>
      <c r="I4061" s="19">
        <v>3</v>
      </c>
      <c r="J4061" s="19">
        <v>2</v>
      </c>
      <c r="K4061" s="20">
        <f>ROUND(1+(SUMPRODUCT(INDEX(CachTinhDiem!$B$8:$E$11,MATCH($B4061,CachTinhDiem!$A$8:$A$11,0),0),$G4061:$J4061)-1)*9/4,1)</f>
        <v>5.3</v>
      </c>
      <c r="L4061" s="20">
        <f>ROUND(1+(INDEX(CachTinhDiem!$B$15:$E$20,MATCH($C4061,CachTinhDiem!$A$15:$A$20,0),MATCH($B4061,CachTinhDiem!$B$14:$E$14,0))-1)*9/4,1)</f>
        <v>5.5</v>
      </c>
      <c r="M4061" s="19">
        <f t="shared" si="63"/>
        <v>15</v>
      </c>
      <c r="N4061" s="23">
        <f>MAX(0,1-M4061*CachTinhDiem!$B$25)</f>
        <v>0</v>
      </c>
      <c r="O4061" s="20">
        <f>ROUND((CachTinhDiem!$B$23*K4061+CachTinhDiem!$B$24*L4061)*N4061,1)</f>
        <v>0</v>
      </c>
      <c r="P4061" s="19" t="s">
        <v>3227</v>
      </c>
    </row>
    <row r="4062" spans="1:16" ht="15" customHeight="1" x14ac:dyDescent="0.35">
      <c r="A4062" s="18" t="s">
        <v>2514</v>
      </c>
      <c r="B4062" s="18" t="s">
        <v>3224</v>
      </c>
      <c r="C4062" s="18" t="s">
        <v>103</v>
      </c>
      <c r="D4062" s="19">
        <v>19</v>
      </c>
      <c r="E4062" s="19">
        <v>33</v>
      </c>
      <c r="F4062" s="19">
        <v>11</v>
      </c>
      <c r="G4062" s="19">
        <v>2</v>
      </c>
      <c r="H4062" s="19">
        <v>4</v>
      </c>
      <c r="I4062" s="19">
        <v>2</v>
      </c>
      <c r="J4062" s="19">
        <v>5</v>
      </c>
      <c r="K4062" s="20">
        <f>ROUND(1+(SUMPRODUCT(INDEX(CachTinhDiem!$B$8:$E$11,MATCH($B4062,CachTinhDiem!$A$8:$A$11,0),0),$G4062:$J4062)-1)*9/4,1)</f>
        <v>4.8</v>
      </c>
      <c r="L4062" s="20">
        <f>ROUND(1+(INDEX(CachTinhDiem!$B$15:$E$20,MATCH($C4062,CachTinhDiem!$A$15:$A$20,0),MATCH($B4062,CachTinhDiem!$B$14:$E$14,0))-1)*9/4,1)</f>
        <v>3.3</v>
      </c>
      <c r="M4062" s="19">
        <f t="shared" si="63"/>
        <v>8</v>
      </c>
      <c r="N4062" s="23">
        <f>MAX(0,1-M4062*CachTinhDiem!$B$25)</f>
        <v>0.19999999999999996</v>
      </c>
      <c r="O4062" s="20">
        <f>ROUND((CachTinhDiem!$B$23*K4062+CachTinhDiem!$B$24*L4062)*N4062,1)</f>
        <v>0.9</v>
      </c>
      <c r="P4062" s="19" t="s">
        <v>3227</v>
      </c>
    </row>
    <row r="4063" spans="1:16" ht="15" customHeight="1" x14ac:dyDescent="0.35">
      <c r="A4063" s="18" t="s">
        <v>2841</v>
      </c>
      <c r="B4063" s="18" t="s">
        <v>3224</v>
      </c>
      <c r="C4063" s="18" t="s">
        <v>103</v>
      </c>
      <c r="D4063" s="19">
        <v>16</v>
      </c>
      <c r="E4063" s="19">
        <v>35</v>
      </c>
      <c r="F4063" s="19">
        <v>9</v>
      </c>
      <c r="G4063" s="19">
        <v>2</v>
      </c>
      <c r="H4063" s="19">
        <v>3</v>
      </c>
      <c r="I4063" s="19">
        <v>3</v>
      </c>
      <c r="J4063" s="19">
        <v>4</v>
      </c>
      <c r="K4063" s="20">
        <f>ROUND(1+(SUMPRODUCT(INDEX(CachTinhDiem!$B$8:$E$11,MATCH($B4063,CachTinhDiem!$A$8:$A$11,0),0),$G4063:$J4063)-1)*9/4,1)</f>
        <v>5.3</v>
      </c>
      <c r="L4063" s="20">
        <f>ROUND(1+(INDEX(CachTinhDiem!$B$15:$E$20,MATCH($C4063,CachTinhDiem!$A$15:$A$20,0),MATCH($B4063,CachTinhDiem!$B$14:$E$14,0))-1)*9/4,1)</f>
        <v>3.3</v>
      </c>
      <c r="M4063" s="19">
        <f t="shared" si="63"/>
        <v>7</v>
      </c>
      <c r="N4063" s="23">
        <f>MAX(0,1-M4063*CachTinhDiem!$B$25)</f>
        <v>0.29999999999999993</v>
      </c>
      <c r="O4063" s="20">
        <f>ROUND((CachTinhDiem!$B$23*K4063+CachTinhDiem!$B$24*L4063)*N4063,1)</f>
        <v>1.4</v>
      </c>
      <c r="P4063" s="19" t="s">
        <v>3227</v>
      </c>
    </row>
    <row r="4064" spans="1:16" ht="15" customHeight="1" x14ac:dyDescent="0.35">
      <c r="A4064" s="18" t="s">
        <v>735</v>
      </c>
      <c r="B4064" s="18" t="s">
        <v>3229</v>
      </c>
      <c r="C4064" s="18" t="s">
        <v>103</v>
      </c>
      <c r="D4064" s="19">
        <v>18</v>
      </c>
      <c r="E4064" s="19">
        <v>33</v>
      </c>
      <c r="F4064" s="19">
        <v>18</v>
      </c>
      <c r="G4064" s="19">
        <v>2</v>
      </c>
      <c r="H4064" s="19">
        <v>4</v>
      </c>
      <c r="I4064" s="19">
        <v>3</v>
      </c>
      <c r="J4064" s="19">
        <v>5</v>
      </c>
      <c r="K4064" s="20">
        <f>ROUND(1+(SUMPRODUCT(INDEX(CachTinhDiem!$B$8:$E$11,MATCH($B4064,CachTinhDiem!$A$8:$A$11,0),0),$G4064:$J4064)-1)*9/4,1)</f>
        <v>7.3</v>
      </c>
      <c r="L4064" s="20">
        <f>ROUND(1+(INDEX(CachTinhDiem!$B$15:$E$20,MATCH($C4064,CachTinhDiem!$A$15:$A$20,0),MATCH($B4064,CachTinhDiem!$B$14:$E$14,0))-1)*9/4,1)</f>
        <v>7.8</v>
      </c>
      <c r="M4064" s="19">
        <f t="shared" si="63"/>
        <v>0</v>
      </c>
      <c r="N4064" s="23">
        <f>MAX(0,1-M4064*CachTinhDiem!$B$25)</f>
        <v>1</v>
      </c>
      <c r="O4064" s="20">
        <f>ROUND((CachTinhDiem!$B$23*K4064+CachTinhDiem!$B$24*L4064)*N4064,1)</f>
        <v>7.5</v>
      </c>
      <c r="P4064" s="19" t="s">
        <v>3227</v>
      </c>
    </row>
    <row r="4065" spans="1:16" ht="15" customHeight="1" x14ac:dyDescent="0.35">
      <c r="A4065" s="18" t="s">
        <v>551</v>
      </c>
      <c r="B4065" s="18" t="s">
        <v>3226</v>
      </c>
      <c r="C4065" s="18" t="s">
        <v>115</v>
      </c>
      <c r="D4065" s="19">
        <v>8</v>
      </c>
      <c r="E4065" s="19">
        <v>22</v>
      </c>
      <c r="F4065" s="19">
        <v>10</v>
      </c>
      <c r="G4065" s="19">
        <v>4</v>
      </c>
      <c r="H4065" s="19">
        <v>2</v>
      </c>
      <c r="I4065" s="19">
        <v>3</v>
      </c>
      <c r="J4065" s="19">
        <v>2</v>
      </c>
      <c r="K4065" s="20">
        <f>ROUND(1+(SUMPRODUCT(INDEX(CachTinhDiem!$B$8:$E$11,MATCH($B4065,CachTinhDiem!$A$8:$A$11,0),0),$G4065:$J4065)-1)*9/4,1)</f>
        <v>4.4000000000000004</v>
      </c>
      <c r="L4065" s="20">
        <f>ROUND(1+(INDEX(CachTinhDiem!$B$15:$E$20,MATCH($C4065,CachTinhDiem!$A$15:$A$20,0),MATCH($B4065,CachTinhDiem!$B$14:$E$14,0))-1)*9/4,1)</f>
        <v>10</v>
      </c>
      <c r="M4065" s="19">
        <f t="shared" si="63"/>
        <v>0</v>
      </c>
      <c r="N4065" s="23">
        <f>MAX(0,1-M4065*CachTinhDiem!$B$25)</f>
        <v>1</v>
      </c>
      <c r="O4065" s="20">
        <f>ROUND((CachTinhDiem!$B$23*K4065+CachTinhDiem!$B$24*L4065)*N4065,1)</f>
        <v>6.1</v>
      </c>
      <c r="P4065" s="19" t="s">
        <v>3227</v>
      </c>
    </row>
    <row r="4066" spans="1:16" ht="15" customHeight="1" x14ac:dyDescent="0.35">
      <c r="A4066" s="18" t="s">
        <v>2871</v>
      </c>
      <c r="B4066" s="18" t="s">
        <v>3228</v>
      </c>
      <c r="C4066" s="18" t="s">
        <v>103</v>
      </c>
      <c r="D4066" s="19">
        <v>5</v>
      </c>
      <c r="E4066" s="19">
        <v>33</v>
      </c>
      <c r="F4066" s="19">
        <v>12</v>
      </c>
      <c r="G4066" s="19">
        <v>4</v>
      </c>
      <c r="H4066" s="19">
        <v>1</v>
      </c>
      <c r="I4066" s="19">
        <v>2</v>
      </c>
      <c r="J4066" s="19">
        <v>5</v>
      </c>
      <c r="K4066" s="20">
        <f>ROUND(1+(SUMPRODUCT(INDEX(CachTinhDiem!$B$8:$E$11,MATCH($B4066,CachTinhDiem!$A$8:$A$11,0),0),$G4066:$J4066)-1)*9/4,1)</f>
        <v>6.9</v>
      </c>
      <c r="L4066" s="20">
        <f>ROUND(1+(INDEX(CachTinhDiem!$B$15:$E$20,MATCH($C4066,CachTinhDiem!$A$15:$A$20,0),MATCH($B4066,CachTinhDiem!$B$14:$E$14,0))-1)*9/4,1)</f>
        <v>10</v>
      </c>
      <c r="M4066" s="19">
        <f t="shared" si="63"/>
        <v>0</v>
      </c>
      <c r="N4066" s="23">
        <f>MAX(0,1-M4066*CachTinhDiem!$B$25)</f>
        <v>1</v>
      </c>
      <c r="O4066" s="20">
        <f>ROUND((CachTinhDiem!$B$23*K4066+CachTinhDiem!$B$24*L4066)*N4066,1)</f>
        <v>7.8</v>
      </c>
      <c r="P4066" s="19" t="s">
        <v>3227</v>
      </c>
    </row>
    <row r="4067" spans="1:16" ht="15" customHeight="1" x14ac:dyDescent="0.35">
      <c r="A4067" s="18" t="s">
        <v>2024</v>
      </c>
      <c r="B4067" s="18" t="s">
        <v>3226</v>
      </c>
      <c r="C4067" s="18" t="s">
        <v>103</v>
      </c>
      <c r="D4067" s="19">
        <v>9</v>
      </c>
      <c r="E4067" s="19">
        <v>29</v>
      </c>
      <c r="F4067" s="19">
        <v>5</v>
      </c>
      <c r="G4067" s="19">
        <v>4</v>
      </c>
      <c r="H4067" s="19">
        <v>2</v>
      </c>
      <c r="I4067" s="19">
        <v>3</v>
      </c>
      <c r="J4067" s="19">
        <v>5</v>
      </c>
      <c r="K4067" s="20">
        <f>ROUND(1+(SUMPRODUCT(INDEX(CachTinhDiem!$B$8:$E$11,MATCH($B4067,CachTinhDiem!$A$8:$A$11,0),0),$G4067:$J4067)-1)*9/4,1)</f>
        <v>5.7</v>
      </c>
      <c r="L4067" s="20">
        <f>ROUND(1+(INDEX(CachTinhDiem!$B$15:$E$20,MATCH($C4067,CachTinhDiem!$A$15:$A$20,0),MATCH($B4067,CachTinhDiem!$B$14:$E$14,0))-1)*9/4,1)</f>
        <v>3.3</v>
      </c>
      <c r="M4067" s="19">
        <f t="shared" si="63"/>
        <v>4</v>
      </c>
      <c r="N4067" s="23">
        <f>MAX(0,1-M4067*CachTinhDiem!$B$25)</f>
        <v>0.6</v>
      </c>
      <c r="O4067" s="20">
        <f>ROUND((CachTinhDiem!$B$23*K4067+CachTinhDiem!$B$24*L4067)*N4067,1)</f>
        <v>3</v>
      </c>
      <c r="P4067" s="19" t="s">
        <v>3225</v>
      </c>
    </row>
    <row r="4068" spans="1:16" ht="15" customHeight="1" x14ac:dyDescent="0.35">
      <c r="A4068" s="18" t="s">
        <v>888</v>
      </c>
      <c r="B4068" s="18" t="s">
        <v>3229</v>
      </c>
      <c r="C4068" s="18" t="s">
        <v>150</v>
      </c>
      <c r="D4068" s="19">
        <v>7</v>
      </c>
      <c r="E4068" s="19">
        <v>18</v>
      </c>
      <c r="F4068" s="19">
        <v>6</v>
      </c>
      <c r="G4068" s="19">
        <v>4</v>
      </c>
      <c r="H4068" s="19">
        <v>2</v>
      </c>
      <c r="I4068" s="19">
        <v>2</v>
      </c>
      <c r="J4068" s="19">
        <v>3</v>
      </c>
      <c r="K4068" s="20">
        <f>ROUND(1+(SUMPRODUCT(INDEX(CachTinhDiem!$B$8:$E$11,MATCH($B4068,CachTinhDiem!$A$8:$A$11,0),0),$G4068:$J4068)-1)*9/4,1)</f>
        <v>4.4000000000000004</v>
      </c>
      <c r="L4068" s="20">
        <f>ROUND(1+(INDEX(CachTinhDiem!$B$15:$E$20,MATCH($C4068,CachTinhDiem!$A$15:$A$20,0),MATCH($B4068,CachTinhDiem!$B$14:$E$14,0))-1)*9/4,1)</f>
        <v>7.8</v>
      </c>
      <c r="M4068" s="19">
        <f t="shared" si="63"/>
        <v>1</v>
      </c>
      <c r="N4068" s="23">
        <f>MAX(0,1-M4068*CachTinhDiem!$B$25)</f>
        <v>0.9</v>
      </c>
      <c r="O4068" s="20">
        <f>ROUND((CachTinhDiem!$B$23*K4068+CachTinhDiem!$B$24*L4068)*N4068,1)</f>
        <v>4.9000000000000004</v>
      </c>
      <c r="P4068" s="19" t="s">
        <v>3227</v>
      </c>
    </row>
    <row r="4069" spans="1:16" ht="15" customHeight="1" x14ac:dyDescent="0.35">
      <c r="A4069" s="18" t="s">
        <v>1381</v>
      </c>
      <c r="B4069" s="18" t="s">
        <v>3226</v>
      </c>
      <c r="C4069" s="18" t="s">
        <v>103</v>
      </c>
      <c r="D4069" s="19">
        <v>5</v>
      </c>
      <c r="E4069" s="19">
        <v>19</v>
      </c>
      <c r="F4069" s="19">
        <v>36</v>
      </c>
      <c r="G4069" s="19">
        <v>4</v>
      </c>
      <c r="H4069" s="19">
        <v>1</v>
      </c>
      <c r="I4069" s="19">
        <v>1</v>
      </c>
      <c r="J4069" s="19">
        <v>5</v>
      </c>
      <c r="K4069" s="20">
        <f>ROUND(1+(SUMPRODUCT(INDEX(CachTinhDiem!$B$8:$E$11,MATCH($B4069,CachTinhDiem!$A$8:$A$11,0),0),$G4069:$J4069)-1)*9/4,1)</f>
        <v>2.8</v>
      </c>
      <c r="L4069" s="20">
        <f>ROUND(1+(INDEX(CachTinhDiem!$B$15:$E$20,MATCH($C4069,CachTinhDiem!$A$15:$A$20,0),MATCH($B4069,CachTinhDiem!$B$14:$E$14,0))-1)*9/4,1)</f>
        <v>3.3</v>
      </c>
      <c r="M4069" s="19">
        <f t="shared" si="63"/>
        <v>17</v>
      </c>
      <c r="N4069" s="23">
        <f>MAX(0,1-M4069*CachTinhDiem!$B$25)</f>
        <v>0</v>
      </c>
      <c r="O4069" s="20">
        <f>ROUND((CachTinhDiem!$B$23*K4069+CachTinhDiem!$B$24*L4069)*N4069,1)</f>
        <v>0</v>
      </c>
      <c r="P4069" s="19" t="s">
        <v>3227</v>
      </c>
    </row>
    <row r="4070" spans="1:16" ht="15" customHeight="1" x14ac:dyDescent="0.35">
      <c r="A4070" s="18" t="s">
        <v>1435</v>
      </c>
      <c r="B4070" s="18" t="s">
        <v>3224</v>
      </c>
      <c r="C4070" s="18" t="s">
        <v>90</v>
      </c>
      <c r="D4070" s="19">
        <v>9</v>
      </c>
      <c r="E4070" s="19">
        <v>26</v>
      </c>
      <c r="F4070" s="19">
        <v>29</v>
      </c>
      <c r="G4070" s="19">
        <v>3</v>
      </c>
      <c r="H4070" s="19">
        <v>2</v>
      </c>
      <c r="I4070" s="19">
        <v>3</v>
      </c>
      <c r="J4070" s="19">
        <v>3</v>
      </c>
      <c r="K4070" s="20">
        <f>ROUND(1+(SUMPRODUCT(INDEX(CachTinhDiem!$B$8:$E$11,MATCH($B4070,CachTinhDiem!$A$8:$A$11,0),0),$G4070:$J4070)-1)*9/4,1)</f>
        <v>5.0999999999999996</v>
      </c>
      <c r="L4070" s="20">
        <f>ROUND(1+(INDEX(CachTinhDiem!$B$15:$E$20,MATCH($C4070,CachTinhDiem!$A$15:$A$20,0),MATCH($B4070,CachTinhDiem!$B$14:$E$14,0))-1)*9/4,1)</f>
        <v>5.5</v>
      </c>
      <c r="M4070" s="19">
        <f t="shared" si="63"/>
        <v>3</v>
      </c>
      <c r="N4070" s="23">
        <f>MAX(0,1-M4070*CachTinhDiem!$B$25)</f>
        <v>0.7</v>
      </c>
      <c r="O4070" s="20">
        <f>ROUND((CachTinhDiem!$B$23*K4070+CachTinhDiem!$B$24*L4070)*N4070,1)</f>
        <v>3.7</v>
      </c>
      <c r="P4070" s="19" t="s">
        <v>3227</v>
      </c>
    </row>
    <row r="4071" spans="1:16" ht="15" customHeight="1" x14ac:dyDescent="0.35">
      <c r="A4071" s="18" t="s">
        <v>758</v>
      </c>
      <c r="B4071" s="18" t="s">
        <v>3229</v>
      </c>
      <c r="C4071" s="18" t="s">
        <v>103</v>
      </c>
      <c r="D4071" s="19">
        <v>21</v>
      </c>
      <c r="E4071" s="19">
        <v>35</v>
      </c>
      <c r="F4071" s="19">
        <v>34</v>
      </c>
      <c r="G4071" s="19">
        <v>1</v>
      </c>
      <c r="H4071" s="19">
        <v>4</v>
      </c>
      <c r="I4071" s="19">
        <v>2</v>
      </c>
      <c r="J4071" s="19">
        <v>5</v>
      </c>
      <c r="K4071" s="20">
        <f>ROUND(1+(SUMPRODUCT(INDEX(CachTinhDiem!$B$8:$E$11,MATCH($B4071,CachTinhDiem!$A$8:$A$11,0),0),$G4071:$J4071)-1)*9/4,1)</f>
        <v>6.4</v>
      </c>
      <c r="L4071" s="20">
        <f>ROUND(1+(INDEX(CachTinhDiem!$B$15:$E$20,MATCH($C4071,CachTinhDiem!$A$15:$A$20,0),MATCH($B4071,CachTinhDiem!$B$14:$E$14,0))-1)*9/4,1)</f>
        <v>7.8</v>
      </c>
      <c r="M4071" s="19">
        <f t="shared" si="63"/>
        <v>0</v>
      </c>
      <c r="N4071" s="23">
        <f>MAX(0,1-M4071*CachTinhDiem!$B$25)</f>
        <v>1</v>
      </c>
      <c r="O4071" s="20">
        <f>ROUND((CachTinhDiem!$B$23*K4071+CachTinhDiem!$B$24*L4071)*N4071,1)</f>
        <v>6.8</v>
      </c>
      <c r="P4071" s="19" t="s">
        <v>3227</v>
      </c>
    </row>
    <row r="4072" spans="1:16" ht="15" customHeight="1" x14ac:dyDescent="0.35">
      <c r="A4072" s="18" t="s">
        <v>306</v>
      </c>
      <c r="B4072" s="18" t="s">
        <v>3229</v>
      </c>
      <c r="C4072" s="18" t="s">
        <v>115</v>
      </c>
      <c r="D4072" s="19">
        <v>5</v>
      </c>
      <c r="E4072" s="19">
        <v>13</v>
      </c>
      <c r="F4072" s="19">
        <v>17</v>
      </c>
      <c r="G4072" s="19">
        <v>4</v>
      </c>
      <c r="H4072" s="19">
        <v>2</v>
      </c>
      <c r="I4072" s="19">
        <v>3</v>
      </c>
      <c r="J4072" s="19">
        <v>4</v>
      </c>
      <c r="K4072" s="20">
        <f>ROUND(1+(SUMPRODUCT(INDEX(CachTinhDiem!$B$8:$E$11,MATCH($B4072,CachTinhDiem!$A$8:$A$11,0),0),$G4072:$J4072)-1)*9/4,1)</f>
        <v>5.7</v>
      </c>
      <c r="L4072" s="20">
        <f>ROUND(1+(INDEX(CachTinhDiem!$B$15:$E$20,MATCH($C4072,CachTinhDiem!$A$15:$A$20,0),MATCH($B4072,CachTinhDiem!$B$14:$E$14,0))-1)*9/4,1)</f>
        <v>10</v>
      </c>
      <c r="M4072" s="19">
        <f t="shared" si="63"/>
        <v>4</v>
      </c>
      <c r="N4072" s="23">
        <f>MAX(0,1-M4072*CachTinhDiem!$B$25)</f>
        <v>0.6</v>
      </c>
      <c r="O4072" s="20">
        <f>ROUND((CachTinhDiem!$B$23*K4072+CachTinhDiem!$B$24*L4072)*N4072,1)</f>
        <v>4.2</v>
      </c>
      <c r="P4072" s="19" t="s">
        <v>3227</v>
      </c>
    </row>
    <row r="4073" spans="1:16" ht="15" customHeight="1" x14ac:dyDescent="0.35">
      <c r="A4073" s="18" t="s">
        <v>2060</v>
      </c>
      <c r="B4073" s="18" t="s">
        <v>3228</v>
      </c>
      <c r="C4073" s="18" t="s">
        <v>115</v>
      </c>
      <c r="D4073" s="19">
        <v>8</v>
      </c>
      <c r="E4073" s="19">
        <v>22</v>
      </c>
      <c r="F4073" s="19">
        <v>33</v>
      </c>
      <c r="G4073" s="19">
        <v>4</v>
      </c>
      <c r="H4073" s="19">
        <v>3</v>
      </c>
      <c r="I4073" s="19">
        <v>3</v>
      </c>
      <c r="J4073" s="19">
        <v>2</v>
      </c>
      <c r="K4073" s="20">
        <f>ROUND(1+(SUMPRODUCT(INDEX(CachTinhDiem!$B$8:$E$11,MATCH($B4073,CachTinhDiem!$A$8:$A$11,0),0),$G4073:$J4073)-1)*9/4,1)</f>
        <v>4.2</v>
      </c>
      <c r="L4073" s="20">
        <f>ROUND(1+(INDEX(CachTinhDiem!$B$15:$E$20,MATCH($C4073,CachTinhDiem!$A$15:$A$20,0),MATCH($B4073,CachTinhDiem!$B$14:$E$14,0))-1)*9/4,1)</f>
        <v>5.5</v>
      </c>
      <c r="M4073" s="19">
        <f t="shared" si="63"/>
        <v>11</v>
      </c>
      <c r="N4073" s="23">
        <f>MAX(0,1-M4073*CachTinhDiem!$B$25)</f>
        <v>0</v>
      </c>
      <c r="O4073" s="20">
        <f>ROUND((CachTinhDiem!$B$23*K4073+CachTinhDiem!$B$24*L4073)*N4073,1)</f>
        <v>0</v>
      </c>
      <c r="P4073" s="19" t="s">
        <v>3227</v>
      </c>
    </row>
    <row r="4074" spans="1:16" ht="15" customHeight="1" x14ac:dyDescent="0.35">
      <c r="A4074" s="18" t="s">
        <v>2939</v>
      </c>
      <c r="B4074" s="18" t="s">
        <v>3228</v>
      </c>
      <c r="C4074" s="18" t="s">
        <v>103</v>
      </c>
      <c r="D4074" s="19">
        <v>14</v>
      </c>
      <c r="E4074" s="19">
        <v>35</v>
      </c>
      <c r="F4074" s="19">
        <v>15</v>
      </c>
      <c r="G4074" s="19">
        <v>3</v>
      </c>
      <c r="H4074" s="19">
        <v>1</v>
      </c>
      <c r="I4074" s="19">
        <v>1</v>
      </c>
      <c r="J4074" s="19">
        <v>5</v>
      </c>
      <c r="K4074" s="20">
        <f>ROUND(1+(SUMPRODUCT(INDEX(CachTinhDiem!$B$8:$E$11,MATCH($B4074,CachTinhDiem!$A$8:$A$11,0),0),$G4074:$J4074)-1)*9/4,1)</f>
        <v>6.4</v>
      </c>
      <c r="L4074" s="20">
        <f>ROUND(1+(INDEX(CachTinhDiem!$B$15:$E$20,MATCH($C4074,CachTinhDiem!$A$15:$A$20,0),MATCH($B4074,CachTinhDiem!$B$14:$E$14,0))-1)*9/4,1)</f>
        <v>10</v>
      </c>
      <c r="M4074" s="19">
        <f t="shared" si="63"/>
        <v>0</v>
      </c>
      <c r="N4074" s="23">
        <f>MAX(0,1-M4074*CachTinhDiem!$B$25)</f>
        <v>1</v>
      </c>
      <c r="O4074" s="20">
        <f>ROUND((CachTinhDiem!$B$23*K4074+CachTinhDiem!$B$24*L4074)*N4074,1)</f>
        <v>7.5</v>
      </c>
      <c r="P4074" s="19" t="s">
        <v>3227</v>
      </c>
    </row>
    <row r="4075" spans="1:16" ht="15" customHeight="1" x14ac:dyDescent="0.35">
      <c r="A4075" s="18" t="s">
        <v>1363</v>
      </c>
      <c r="B4075" s="18" t="s">
        <v>3228</v>
      </c>
      <c r="C4075" s="18" t="s">
        <v>138</v>
      </c>
      <c r="D4075" s="19">
        <v>5</v>
      </c>
      <c r="E4075" s="19">
        <v>13</v>
      </c>
      <c r="F4075" s="19">
        <v>29</v>
      </c>
      <c r="G4075" s="19">
        <v>5</v>
      </c>
      <c r="H4075" s="19">
        <v>1</v>
      </c>
      <c r="I4075" s="19">
        <v>4</v>
      </c>
      <c r="J4075" s="19">
        <v>3</v>
      </c>
      <c r="K4075" s="20">
        <f>ROUND(1+(SUMPRODUCT(INDEX(CachTinhDiem!$B$8:$E$11,MATCH($B4075,CachTinhDiem!$A$8:$A$11,0),0),$G4075:$J4075)-1)*9/4,1)</f>
        <v>5.0999999999999996</v>
      </c>
      <c r="L4075" s="20">
        <f>ROUND(1+(INDEX(CachTinhDiem!$B$15:$E$20,MATCH($C4075,CachTinhDiem!$A$15:$A$20,0),MATCH($B4075,CachTinhDiem!$B$14:$E$14,0))-1)*9/4,1)</f>
        <v>1</v>
      </c>
      <c r="M4075" s="19">
        <f t="shared" si="63"/>
        <v>16</v>
      </c>
      <c r="N4075" s="23">
        <f>MAX(0,1-M4075*CachTinhDiem!$B$25)</f>
        <v>0</v>
      </c>
      <c r="O4075" s="20">
        <f>ROUND((CachTinhDiem!$B$23*K4075+CachTinhDiem!$B$24*L4075)*N4075,1)</f>
        <v>0</v>
      </c>
      <c r="P4075" s="19" t="s">
        <v>3227</v>
      </c>
    </row>
    <row r="4076" spans="1:16" ht="15" customHeight="1" x14ac:dyDescent="0.35">
      <c r="A4076" s="18" t="s">
        <v>2851</v>
      </c>
      <c r="B4076" s="18" t="s">
        <v>3228</v>
      </c>
      <c r="C4076" s="18" t="s">
        <v>138</v>
      </c>
      <c r="D4076" s="19">
        <v>12</v>
      </c>
      <c r="E4076" s="19">
        <v>38</v>
      </c>
      <c r="F4076" s="19">
        <v>8</v>
      </c>
      <c r="G4076" s="19">
        <v>2</v>
      </c>
      <c r="H4076" s="19">
        <v>5</v>
      </c>
      <c r="I4076" s="19">
        <v>5</v>
      </c>
      <c r="J4076" s="19">
        <v>2</v>
      </c>
      <c r="K4076" s="20">
        <f>ROUND(1+(SUMPRODUCT(INDEX(CachTinhDiem!$B$8:$E$11,MATCH($B4076,CachTinhDiem!$A$8:$A$11,0),0),$G4076:$J4076)-1)*9/4,1)</f>
        <v>6</v>
      </c>
      <c r="L4076" s="20">
        <f>ROUND(1+(INDEX(CachTinhDiem!$B$15:$E$20,MATCH($C4076,CachTinhDiem!$A$15:$A$20,0),MATCH($B4076,CachTinhDiem!$B$14:$E$14,0))-1)*9/4,1)</f>
        <v>1</v>
      </c>
      <c r="M4076" s="19">
        <f t="shared" si="63"/>
        <v>4</v>
      </c>
      <c r="N4076" s="23">
        <f>MAX(0,1-M4076*CachTinhDiem!$B$25)</f>
        <v>0.6</v>
      </c>
      <c r="O4076" s="20">
        <f>ROUND((CachTinhDiem!$B$23*K4076+CachTinhDiem!$B$24*L4076)*N4076,1)</f>
        <v>2.7</v>
      </c>
      <c r="P4076" s="19" t="s">
        <v>3227</v>
      </c>
    </row>
    <row r="4077" spans="1:16" ht="15" customHeight="1" x14ac:dyDescent="0.35">
      <c r="A4077" s="18" t="s">
        <v>1201</v>
      </c>
      <c r="B4077" s="18" t="s">
        <v>3229</v>
      </c>
      <c r="C4077" s="18" t="s">
        <v>115</v>
      </c>
      <c r="D4077" s="19">
        <v>5</v>
      </c>
      <c r="E4077" s="19">
        <v>11</v>
      </c>
      <c r="F4077" s="19">
        <v>28</v>
      </c>
      <c r="G4077" s="19">
        <v>4</v>
      </c>
      <c r="H4077" s="19">
        <v>2</v>
      </c>
      <c r="I4077" s="19">
        <v>2</v>
      </c>
      <c r="J4077" s="19">
        <v>1</v>
      </c>
      <c r="K4077" s="20">
        <f>ROUND(1+(SUMPRODUCT(INDEX(CachTinhDiem!$B$8:$E$11,MATCH($B4077,CachTinhDiem!$A$8:$A$11,0),0),$G4077:$J4077)-1)*9/4,1)</f>
        <v>3</v>
      </c>
      <c r="L4077" s="20">
        <f>ROUND(1+(INDEX(CachTinhDiem!$B$15:$E$20,MATCH($C4077,CachTinhDiem!$A$15:$A$20,0),MATCH($B4077,CachTinhDiem!$B$14:$E$14,0))-1)*9/4,1)</f>
        <v>10</v>
      </c>
      <c r="M4077" s="19">
        <f t="shared" si="63"/>
        <v>17</v>
      </c>
      <c r="N4077" s="23">
        <f>MAX(0,1-M4077*CachTinhDiem!$B$25)</f>
        <v>0</v>
      </c>
      <c r="O4077" s="20">
        <f>ROUND((CachTinhDiem!$B$23*K4077+CachTinhDiem!$B$24*L4077)*N4077,1)</f>
        <v>0</v>
      </c>
      <c r="P4077" s="19" t="s">
        <v>3227</v>
      </c>
    </row>
    <row r="4078" spans="1:16" ht="15" customHeight="1" x14ac:dyDescent="0.35">
      <c r="A4078" s="18" t="s">
        <v>2684</v>
      </c>
      <c r="B4078" s="18" t="s">
        <v>3226</v>
      </c>
      <c r="C4078" s="18" t="s">
        <v>138</v>
      </c>
      <c r="D4078" s="19">
        <v>12</v>
      </c>
      <c r="E4078" s="19">
        <v>38</v>
      </c>
      <c r="F4078" s="19">
        <v>16</v>
      </c>
      <c r="G4078" s="19">
        <v>2</v>
      </c>
      <c r="H4078" s="19">
        <v>5</v>
      </c>
      <c r="I4078" s="19">
        <v>5</v>
      </c>
      <c r="J4078" s="19">
        <v>2</v>
      </c>
      <c r="K4078" s="20">
        <f>ROUND(1+(SUMPRODUCT(INDEX(CachTinhDiem!$B$8:$E$11,MATCH($B4078,CachTinhDiem!$A$8:$A$11,0),0),$G4078:$J4078)-1)*9/4,1)</f>
        <v>8.6999999999999993</v>
      </c>
      <c r="L4078" s="20">
        <f>ROUND(1+(INDEX(CachTinhDiem!$B$15:$E$20,MATCH($C4078,CachTinhDiem!$A$15:$A$20,0),MATCH($B4078,CachTinhDiem!$B$14:$E$14,0))-1)*9/4,1)</f>
        <v>7.8</v>
      </c>
      <c r="M4078" s="19">
        <f t="shared" si="63"/>
        <v>0</v>
      </c>
      <c r="N4078" s="23">
        <f>MAX(0,1-M4078*CachTinhDiem!$B$25)</f>
        <v>1</v>
      </c>
      <c r="O4078" s="20">
        <f>ROUND((CachTinhDiem!$B$23*K4078+CachTinhDiem!$B$24*L4078)*N4078,1)</f>
        <v>8.4</v>
      </c>
      <c r="P4078" s="19" t="s">
        <v>3227</v>
      </c>
    </row>
    <row r="4079" spans="1:16" ht="15" customHeight="1" x14ac:dyDescent="0.35">
      <c r="A4079" s="18" t="s">
        <v>2187</v>
      </c>
      <c r="B4079" s="18" t="s">
        <v>3229</v>
      </c>
      <c r="C4079" s="18" t="s">
        <v>150</v>
      </c>
      <c r="D4079" s="19">
        <v>22</v>
      </c>
      <c r="E4079" s="19">
        <v>38</v>
      </c>
      <c r="F4079" s="19">
        <v>39</v>
      </c>
      <c r="G4079" s="19">
        <v>2</v>
      </c>
      <c r="H4079" s="19">
        <v>5</v>
      </c>
      <c r="I4079" s="19">
        <v>3</v>
      </c>
      <c r="J4079" s="19">
        <v>3</v>
      </c>
      <c r="K4079" s="20">
        <f>ROUND(1+(SUMPRODUCT(INDEX(CachTinhDiem!$B$8:$E$11,MATCH($B4079,CachTinhDiem!$A$8:$A$11,0),0),$G4079:$J4079)-1)*9/4,1)</f>
        <v>6.6</v>
      </c>
      <c r="L4079" s="20">
        <f>ROUND(1+(INDEX(CachTinhDiem!$B$15:$E$20,MATCH($C4079,CachTinhDiem!$A$15:$A$20,0),MATCH($B4079,CachTinhDiem!$B$14:$E$14,0))-1)*9/4,1)</f>
        <v>7.8</v>
      </c>
      <c r="M4079" s="19">
        <f t="shared" si="63"/>
        <v>1</v>
      </c>
      <c r="N4079" s="23">
        <f>MAX(0,1-M4079*CachTinhDiem!$B$25)</f>
        <v>0.9</v>
      </c>
      <c r="O4079" s="20">
        <f>ROUND((CachTinhDiem!$B$23*K4079+CachTinhDiem!$B$24*L4079)*N4079,1)</f>
        <v>6.3</v>
      </c>
      <c r="P4079" s="19" t="s">
        <v>3225</v>
      </c>
    </row>
    <row r="4080" spans="1:16" ht="15" customHeight="1" x14ac:dyDescent="0.35">
      <c r="A4080" s="18" t="s">
        <v>968</v>
      </c>
      <c r="B4080" s="18" t="s">
        <v>3226</v>
      </c>
      <c r="C4080" s="18" t="s">
        <v>115</v>
      </c>
      <c r="D4080" s="19">
        <v>11</v>
      </c>
      <c r="E4080" s="19">
        <v>24</v>
      </c>
      <c r="F4080" s="19">
        <v>12</v>
      </c>
      <c r="G4080" s="19">
        <v>3</v>
      </c>
      <c r="H4080" s="19">
        <v>3</v>
      </c>
      <c r="I4080" s="19">
        <v>3</v>
      </c>
      <c r="J4080" s="19">
        <v>2</v>
      </c>
      <c r="K4080" s="20">
        <f>ROUND(1+(SUMPRODUCT(INDEX(CachTinhDiem!$B$8:$E$11,MATCH($B4080,CachTinhDiem!$A$8:$A$11,0),0),$G4080:$J4080)-1)*9/4,1)</f>
        <v>5.0999999999999996</v>
      </c>
      <c r="L4080" s="20">
        <f>ROUND(1+(INDEX(CachTinhDiem!$B$15:$E$20,MATCH($C4080,CachTinhDiem!$A$15:$A$20,0),MATCH($B4080,CachTinhDiem!$B$14:$E$14,0))-1)*9/4,1)</f>
        <v>10</v>
      </c>
      <c r="M4080" s="19">
        <f t="shared" si="63"/>
        <v>0</v>
      </c>
      <c r="N4080" s="23">
        <f>MAX(0,1-M4080*CachTinhDiem!$B$25)</f>
        <v>1</v>
      </c>
      <c r="O4080" s="20">
        <f>ROUND((CachTinhDiem!$B$23*K4080+CachTinhDiem!$B$24*L4080)*N4080,1)</f>
        <v>6.6</v>
      </c>
      <c r="P4080" s="19" t="s">
        <v>3227</v>
      </c>
    </row>
    <row r="4081" spans="1:16" ht="15" customHeight="1" x14ac:dyDescent="0.35">
      <c r="A4081" s="18" t="s">
        <v>2249</v>
      </c>
      <c r="B4081" s="18" t="s">
        <v>3224</v>
      </c>
      <c r="C4081" s="18" t="s">
        <v>150</v>
      </c>
      <c r="D4081" s="19">
        <v>22</v>
      </c>
      <c r="E4081" s="19">
        <v>39</v>
      </c>
      <c r="F4081" s="19">
        <v>38</v>
      </c>
      <c r="G4081" s="19">
        <v>1</v>
      </c>
      <c r="H4081" s="19">
        <v>5</v>
      </c>
      <c r="I4081" s="19">
        <v>3</v>
      </c>
      <c r="J4081" s="19">
        <v>2</v>
      </c>
      <c r="K4081" s="20">
        <f>ROUND(1+(SUMPRODUCT(INDEX(CachTinhDiem!$B$8:$E$11,MATCH($B4081,CachTinhDiem!$A$8:$A$11,0),0),$G4081:$J4081)-1)*9/4,1)</f>
        <v>5.3</v>
      </c>
      <c r="L4081" s="20">
        <f>ROUND(1+(INDEX(CachTinhDiem!$B$15:$E$20,MATCH($C4081,CachTinhDiem!$A$15:$A$20,0),MATCH($B4081,CachTinhDiem!$B$14:$E$14,0))-1)*9/4,1)</f>
        <v>3.3</v>
      </c>
      <c r="M4081" s="19">
        <f t="shared" si="63"/>
        <v>0</v>
      </c>
      <c r="N4081" s="23">
        <f>MAX(0,1-M4081*CachTinhDiem!$B$25)</f>
        <v>1</v>
      </c>
      <c r="O4081" s="20">
        <f>ROUND((CachTinhDiem!$B$23*K4081+CachTinhDiem!$B$24*L4081)*N4081,1)</f>
        <v>4.7</v>
      </c>
      <c r="P4081" s="19" t="s">
        <v>3227</v>
      </c>
    </row>
    <row r="4082" spans="1:16" ht="15" customHeight="1" x14ac:dyDescent="0.35">
      <c r="A4082" s="18" t="s">
        <v>134</v>
      </c>
      <c r="B4082" s="18" t="s">
        <v>3224</v>
      </c>
      <c r="C4082" s="18" t="s">
        <v>138</v>
      </c>
      <c r="D4082" s="19">
        <v>5</v>
      </c>
      <c r="E4082" s="19">
        <v>20</v>
      </c>
      <c r="F4082" s="19">
        <v>39</v>
      </c>
      <c r="G4082" s="19">
        <v>4</v>
      </c>
      <c r="H4082" s="19">
        <v>1</v>
      </c>
      <c r="I4082" s="19">
        <v>3</v>
      </c>
      <c r="J4082" s="19">
        <v>2</v>
      </c>
      <c r="K4082" s="20">
        <f>ROUND(1+(SUMPRODUCT(INDEX(CachTinhDiem!$B$8:$E$11,MATCH($B4082,CachTinhDiem!$A$8:$A$11,0),0),$G4082:$J4082)-1)*9/4,1)</f>
        <v>4.8</v>
      </c>
      <c r="L4082" s="20">
        <f>ROUND(1+(INDEX(CachTinhDiem!$B$15:$E$20,MATCH($C4082,CachTinhDiem!$A$15:$A$20,0),MATCH($B4082,CachTinhDiem!$B$14:$E$14,0))-1)*9/4,1)</f>
        <v>10</v>
      </c>
      <c r="M4082" s="19">
        <f t="shared" si="63"/>
        <v>19</v>
      </c>
      <c r="N4082" s="23">
        <f>MAX(0,1-M4082*CachTinhDiem!$B$25)</f>
        <v>0</v>
      </c>
      <c r="O4082" s="20">
        <f>ROUND((CachTinhDiem!$B$23*K4082+CachTinhDiem!$B$24*L4082)*N4082,1)</f>
        <v>0</v>
      </c>
      <c r="P4082" s="19" t="s">
        <v>3227</v>
      </c>
    </row>
    <row r="4083" spans="1:16" ht="15" customHeight="1" x14ac:dyDescent="0.35">
      <c r="A4083" s="18" t="s">
        <v>2195</v>
      </c>
      <c r="B4083" s="18" t="s">
        <v>3228</v>
      </c>
      <c r="C4083" s="18" t="s">
        <v>115</v>
      </c>
      <c r="D4083" s="19">
        <v>16</v>
      </c>
      <c r="E4083" s="19">
        <v>33</v>
      </c>
      <c r="F4083" s="19">
        <v>36</v>
      </c>
      <c r="G4083" s="19">
        <v>2</v>
      </c>
      <c r="H4083" s="19">
        <v>3</v>
      </c>
      <c r="I4083" s="19">
        <v>4</v>
      </c>
      <c r="J4083" s="19">
        <v>3</v>
      </c>
      <c r="K4083" s="20">
        <f>ROUND(1+(SUMPRODUCT(INDEX(CachTinhDiem!$B$8:$E$11,MATCH($B4083,CachTinhDiem!$A$8:$A$11,0),0),$G4083:$J4083)-1)*9/4,1)</f>
        <v>6</v>
      </c>
      <c r="L4083" s="20">
        <f>ROUND(1+(INDEX(CachTinhDiem!$B$15:$E$20,MATCH($C4083,CachTinhDiem!$A$15:$A$20,0),MATCH($B4083,CachTinhDiem!$B$14:$E$14,0))-1)*9/4,1)</f>
        <v>5.5</v>
      </c>
      <c r="M4083" s="19">
        <f t="shared" si="63"/>
        <v>3</v>
      </c>
      <c r="N4083" s="23">
        <f>MAX(0,1-M4083*CachTinhDiem!$B$25)</f>
        <v>0.7</v>
      </c>
      <c r="O4083" s="20">
        <f>ROUND((CachTinhDiem!$B$23*K4083+CachTinhDiem!$B$24*L4083)*N4083,1)</f>
        <v>4.0999999999999996</v>
      </c>
      <c r="P4083" s="19" t="s">
        <v>3227</v>
      </c>
    </row>
    <row r="4084" spans="1:16" ht="15" customHeight="1" x14ac:dyDescent="0.35">
      <c r="A4084" s="18" t="s">
        <v>684</v>
      </c>
      <c r="B4084" s="18" t="s">
        <v>3228</v>
      </c>
      <c r="C4084" s="18" t="s">
        <v>103</v>
      </c>
      <c r="D4084" s="19">
        <v>23</v>
      </c>
      <c r="E4084" s="19">
        <v>40</v>
      </c>
      <c r="F4084" s="19">
        <v>26</v>
      </c>
      <c r="G4084" s="19">
        <v>2</v>
      </c>
      <c r="H4084" s="19">
        <v>5</v>
      </c>
      <c r="I4084" s="19">
        <v>2</v>
      </c>
      <c r="J4084" s="19">
        <v>4</v>
      </c>
      <c r="K4084" s="20">
        <f>ROUND(1+(SUMPRODUCT(INDEX(CachTinhDiem!$B$8:$E$11,MATCH($B4084,CachTinhDiem!$A$8:$A$11,0),0),$G4084:$J4084)-1)*9/4,1)</f>
        <v>7.3</v>
      </c>
      <c r="L4084" s="20">
        <f>ROUND(1+(INDEX(CachTinhDiem!$B$15:$E$20,MATCH($C4084,CachTinhDiem!$A$15:$A$20,0),MATCH($B4084,CachTinhDiem!$B$14:$E$14,0))-1)*9/4,1)</f>
        <v>10</v>
      </c>
      <c r="M4084" s="19">
        <f t="shared" si="63"/>
        <v>0</v>
      </c>
      <c r="N4084" s="23">
        <f>MAX(0,1-M4084*CachTinhDiem!$B$25)</f>
        <v>1</v>
      </c>
      <c r="O4084" s="20">
        <f>ROUND((CachTinhDiem!$B$23*K4084+CachTinhDiem!$B$24*L4084)*N4084,1)</f>
        <v>8.1</v>
      </c>
      <c r="P4084" s="19" t="s">
        <v>3227</v>
      </c>
    </row>
    <row r="4085" spans="1:16" ht="15" customHeight="1" x14ac:dyDescent="0.35">
      <c r="A4085" s="18" t="s">
        <v>1473</v>
      </c>
      <c r="B4085" s="18" t="s">
        <v>3224</v>
      </c>
      <c r="C4085" s="18" t="s">
        <v>150</v>
      </c>
      <c r="D4085" s="19">
        <v>5</v>
      </c>
      <c r="E4085" s="19">
        <v>20</v>
      </c>
      <c r="F4085" s="19">
        <v>6</v>
      </c>
      <c r="G4085" s="19">
        <v>4</v>
      </c>
      <c r="H4085" s="19">
        <v>1</v>
      </c>
      <c r="I4085" s="19">
        <v>3</v>
      </c>
      <c r="J4085" s="19">
        <v>3</v>
      </c>
      <c r="K4085" s="20">
        <f>ROUND(1+(SUMPRODUCT(INDEX(CachTinhDiem!$B$8:$E$11,MATCH($B4085,CachTinhDiem!$A$8:$A$11,0),0),$G4085:$J4085)-1)*9/4,1)</f>
        <v>5.0999999999999996</v>
      </c>
      <c r="L4085" s="20">
        <f>ROUND(1+(INDEX(CachTinhDiem!$B$15:$E$20,MATCH($C4085,CachTinhDiem!$A$15:$A$20,0),MATCH($B4085,CachTinhDiem!$B$14:$E$14,0))-1)*9/4,1)</f>
        <v>3.3</v>
      </c>
      <c r="M4085" s="19">
        <f t="shared" si="63"/>
        <v>0</v>
      </c>
      <c r="N4085" s="23">
        <f>MAX(0,1-M4085*CachTinhDiem!$B$25)</f>
        <v>1</v>
      </c>
      <c r="O4085" s="20">
        <f>ROUND((CachTinhDiem!$B$23*K4085+CachTinhDiem!$B$24*L4085)*N4085,1)</f>
        <v>4.5999999999999996</v>
      </c>
      <c r="P4085" s="19" t="s">
        <v>3227</v>
      </c>
    </row>
    <row r="4086" spans="1:16" ht="15" customHeight="1" x14ac:dyDescent="0.35">
      <c r="A4086" s="18" t="s">
        <v>2308</v>
      </c>
      <c r="B4086" s="18" t="s">
        <v>3229</v>
      </c>
      <c r="C4086" s="18" t="s">
        <v>103</v>
      </c>
      <c r="D4086" s="19">
        <v>21</v>
      </c>
      <c r="E4086" s="19">
        <v>35</v>
      </c>
      <c r="F4086" s="19">
        <v>26</v>
      </c>
      <c r="G4086" s="19">
        <v>2</v>
      </c>
      <c r="H4086" s="19">
        <v>4</v>
      </c>
      <c r="I4086" s="19">
        <v>3</v>
      </c>
      <c r="J4086" s="19">
        <v>4</v>
      </c>
      <c r="K4086" s="20">
        <f>ROUND(1+(SUMPRODUCT(INDEX(CachTinhDiem!$B$8:$E$11,MATCH($B4086,CachTinhDiem!$A$8:$A$11,0),0),$G4086:$J4086)-1)*9/4,1)</f>
        <v>6.6</v>
      </c>
      <c r="L4086" s="20">
        <f>ROUND(1+(INDEX(CachTinhDiem!$B$15:$E$20,MATCH($C4086,CachTinhDiem!$A$15:$A$20,0),MATCH($B4086,CachTinhDiem!$B$14:$E$14,0))-1)*9/4,1)</f>
        <v>7.8</v>
      </c>
      <c r="M4086" s="19">
        <f t="shared" si="63"/>
        <v>0</v>
      </c>
      <c r="N4086" s="23">
        <f>MAX(0,1-M4086*CachTinhDiem!$B$25)</f>
        <v>1</v>
      </c>
      <c r="O4086" s="20">
        <f>ROUND((CachTinhDiem!$B$23*K4086+CachTinhDiem!$B$24*L4086)*N4086,1)</f>
        <v>7</v>
      </c>
      <c r="P4086" s="19" t="s">
        <v>3227</v>
      </c>
    </row>
    <row r="4087" spans="1:16" ht="15" customHeight="1" x14ac:dyDescent="0.35">
      <c r="A4087" s="18" t="s">
        <v>476</v>
      </c>
      <c r="B4087" s="18" t="s">
        <v>3228</v>
      </c>
      <c r="C4087" s="18" t="s">
        <v>90</v>
      </c>
      <c r="D4087" s="19">
        <v>7</v>
      </c>
      <c r="E4087" s="19">
        <v>17</v>
      </c>
      <c r="F4087" s="19">
        <v>8</v>
      </c>
      <c r="G4087" s="19">
        <v>4</v>
      </c>
      <c r="H4087" s="19">
        <v>3</v>
      </c>
      <c r="I4087" s="19">
        <v>2</v>
      </c>
      <c r="J4087" s="19">
        <v>2</v>
      </c>
      <c r="K4087" s="20">
        <f>ROUND(1+(SUMPRODUCT(INDEX(CachTinhDiem!$B$8:$E$11,MATCH($B4087,CachTinhDiem!$A$8:$A$11,0),0),$G4087:$J4087)-1)*9/4,1)</f>
        <v>3.7</v>
      </c>
      <c r="L4087" s="20">
        <f>ROUND(1+(INDEX(CachTinhDiem!$B$15:$E$20,MATCH($C4087,CachTinhDiem!$A$15:$A$20,0),MATCH($B4087,CachTinhDiem!$B$14:$E$14,0))-1)*9/4,1)</f>
        <v>3.3</v>
      </c>
      <c r="M4087" s="19">
        <f t="shared" si="63"/>
        <v>0</v>
      </c>
      <c r="N4087" s="23">
        <f>MAX(0,1-M4087*CachTinhDiem!$B$25)</f>
        <v>1</v>
      </c>
      <c r="O4087" s="20">
        <f>ROUND((CachTinhDiem!$B$23*K4087+CachTinhDiem!$B$24*L4087)*N4087,1)</f>
        <v>3.6</v>
      </c>
      <c r="P4087" s="19" t="s">
        <v>3227</v>
      </c>
    </row>
    <row r="4088" spans="1:16" ht="15" customHeight="1" x14ac:dyDescent="0.35">
      <c r="A4088" s="18" t="s">
        <v>2060</v>
      </c>
      <c r="B4088" s="18" t="s">
        <v>3224</v>
      </c>
      <c r="C4088" s="18" t="s">
        <v>115</v>
      </c>
      <c r="D4088" s="19">
        <v>8</v>
      </c>
      <c r="E4088" s="19">
        <v>22</v>
      </c>
      <c r="F4088" s="19">
        <v>32</v>
      </c>
      <c r="G4088" s="19">
        <v>4</v>
      </c>
      <c r="H4088" s="19">
        <v>3</v>
      </c>
      <c r="I4088" s="19">
        <v>3</v>
      </c>
      <c r="J4088" s="19">
        <v>2</v>
      </c>
      <c r="K4088" s="20">
        <f>ROUND(1+(SUMPRODUCT(INDEX(CachTinhDiem!$B$8:$E$11,MATCH($B4088,CachTinhDiem!$A$8:$A$11,0),0),$G4088:$J4088)-1)*9/4,1)</f>
        <v>5.7</v>
      </c>
      <c r="L4088" s="20">
        <f>ROUND(1+(INDEX(CachTinhDiem!$B$15:$E$20,MATCH($C4088,CachTinhDiem!$A$15:$A$20,0),MATCH($B4088,CachTinhDiem!$B$14:$E$14,0))-1)*9/4,1)</f>
        <v>7.8</v>
      </c>
      <c r="M4088" s="19">
        <f t="shared" si="63"/>
        <v>10</v>
      </c>
      <c r="N4088" s="23">
        <f>MAX(0,1-M4088*CachTinhDiem!$B$25)</f>
        <v>0</v>
      </c>
      <c r="O4088" s="20">
        <f>ROUND((CachTinhDiem!$B$23*K4088+CachTinhDiem!$B$24*L4088)*N4088,1)</f>
        <v>0</v>
      </c>
      <c r="P4088" s="19" t="s">
        <v>3227</v>
      </c>
    </row>
    <row r="4089" spans="1:16" ht="15" customHeight="1" x14ac:dyDescent="0.35">
      <c r="A4089" s="18" t="s">
        <v>329</v>
      </c>
      <c r="B4089" s="18" t="s">
        <v>3229</v>
      </c>
      <c r="C4089" s="18" t="s">
        <v>103</v>
      </c>
      <c r="D4089" s="19">
        <v>18</v>
      </c>
      <c r="E4089" s="19">
        <v>33</v>
      </c>
      <c r="F4089" s="19">
        <v>38</v>
      </c>
      <c r="G4089" s="19">
        <v>2</v>
      </c>
      <c r="H4089" s="19">
        <v>3</v>
      </c>
      <c r="I4089" s="19">
        <v>1</v>
      </c>
      <c r="J4089" s="19">
        <v>4</v>
      </c>
      <c r="K4089" s="20">
        <f>ROUND(1+(SUMPRODUCT(INDEX(CachTinhDiem!$B$8:$E$11,MATCH($B4089,CachTinhDiem!$A$8:$A$11,0),0),$G4089:$J4089)-1)*9/4,1)</f>
        <v>4.5999999999999996</v>
      </c>
      <c r="L4089" s="20">
        <f>ROUND(1+(INDEX(CachTinhDiem!$B$15:$E$20,MATCH($C4089,CachTinhDiem!$A$15:$A$20,0),MATCH($B4089,CachTinhDiem!$B$14:$E$14,0))-1)*9/4,1)</f>
        <v>7.8</v>
      </c>
      <c r="M4089" s="19">
        <f t="shared" si="63"/>
        <v>5</v>
      </c>
      <c r="N4089" s="23">
        <f>MAX(0,1-M4089*CachTinhDiem!$B$25)</f>
        <v>0.5</v>
      </c>
      <c r="O4089" s="20">
        <f>ROUND((CachTinhDiem!$B$23*K4089+CachTinhDiem!$B$24*L4089)*N4089,1)</f>
        <v>2.8</v>
      </c>
      <c r="P4089" s="19" t="s">
        <v>3225</v>
      </c>
    </row>
    <row r="4090" spans="1:16" ht="15" customHeight="1" x14ac:dyDescent="0.35">
      <c r="A4090" s="18" t="s">
        <v>2241</v>
      </c>
      <c r="B4090" s="18" t="s">
        <v>3228</v>
      </c>
      <c r="C4090" s="18" t="s">
        <v>103</v>
      </c>
      <c r="D4090" s="19">
        <v>18</v>
      </c>
      <c r="E4090" s="19">
        <v>37</v>
      </c>
      <c r="F4090" s="19">
        <v>25</v>
      </c>
      <c r="G4090" s="19">
        <v>2</v>
      </c>
      <c r="H4090" s="19">
        <v>4</v>
      </c>
      <c r="I4090" s="19">
        <v>3</v>
      </c>
      <c r="J4090" s="19">
        <v>5</v>
      </c>
      <c r="K4090" s="20">
        <f>ROUND(1+(SUMPRODUCT(INDEX(CachTinhDiem!$B$8:$E$11,MATCH($B4090,CachTinhDiem!$A$8:$A$11,0),0),$G4090:$J4090)-1)*9/4,1)</f>
        <v>8.6999999999999993</v>
      </c>
      <c r="L4090" s="20">
        <f>ROUND(1+(INDEX(CachTinhDiem!$B$15:$E$20,MATCH($C4090,CachTinhDiem!$A$15:$A$20,0),MATCH($B4090,CachTinhDiem!$B$14:$E$14,0))-1)*9/4,1)</f>
        <v>10</v>
      </c>
      <c r="M4090" s="19">
        <f t="shared" si="63"/>
        <v>0</v>
      </c>
      <c r="N4090" s="23">
        <f>MAX(0,1-M4090*CachTinhDiem!$B$25)</f>
        <v>1</v>
      </c>
      <c r="O4090" s="20">
        <f>ROUND((CachTinhDiem!$B$23*K4090+CachTinhDiem!$B$24*L4090)*N4090,1)</f>
        <v>9.1</v>
      </c>
      <c r="P4090" s="19" t="s">
        <v>3227</v>
      </c>
    </row>
    <row r="4091" spans="1:16" ht="15" customHeight="1" x14ac:dyDescent="0.35">
      <c r="A4091" s="18" t="s">
        <v>1465</v>
      </c>
      <c r="B4091" s="18" t="s">
        <v>3224</v>
      </c>
      <c r="C4091" s="18" t="s">
        <v>138</v>
      </c>
      <c r="D4091" s="19">
        <v>5</v>
      </c>
      <c r="E4091" s="19">
        <v>13</v>
      </c>
      <c r="F4091" s="19">
        <v>23</v>
      </c>
      <c r="G4091" s="19">
        <v>5</v>
      </c>
      <c r="H4091" s="19">
        <v>1</v>
      </c>
      <c r="I4091" s="19">
        <v>4</v>
      </c>
      <c r="J4091" s="19">
        <v>3</v>
      </c>
      <c r="K4091" s="20">
        <f>ROUND(1+(SUMPRODUCT(INDEX(CachTinhDiem!$B$8:$E$11,MATCH($B4091,CachTinhDiem!$A$8:$A$11,0),0),$G4091:$J4091)-1)*9/4,1)</f>
        <v>6.6</v>
      </c>
      <c r="L4091" s="20">
        <f>ROUND(1+(INDEX(CachTinhDiem!$B$15:$E$20,MATCH($C4091,CachTinhDiem!$A$15:$A$20,0),MATCH($B4091,CachTinhDiem!$B$14:$E$14,0))-1)*9/4,1)</f>
        <v>10</v>
      </c>
      <c r="M4091" s="19">
        <f t="shared" si="63"/>
        <v>10</v>
      </c>
      <c r="N4091" s="23">
        <f>MAX(0,1-M4091*CachTinhDiem!$B$25)</f>
        <v>0</v>
      </c>
      <c r="O4091" s="20">
        <f>ROUND((CachTinhDiem!$B$23*K4091+CachTinhDiem!$B$24*L4091)*N4091,1)</f>
        <v>0</v>
      </c>
      <c r="P4091" s="19" t="s">
        <v>3227</v>
      </c>
    </row>
    <row r="4092" spans="1:16" ht="15" customHeight="1" x14ac:dyDescent="0.35">
      <c r="A4092" s="18" t="s">
        <v>213</v>
      </c>
      <c r="B4092" s="18" t="s">
        <v>3226</v>
      </c>
      <c r="C4092" s="18" t="s">
        <v>115</v>
      </c>
      <c r="D4092" s="19">
        <v>20</v>
      </c>
      <c r="E4092" s="19">
        <v>37</v>
      </c>
      <c r="F4092" s="19">
        <v>36</v>
      </c>
      <c r="G4092" s="19">
        <v>2</v>
      </c>
      <c r="H4092" s="19">
        <v>4</v>
      </c>
      <c r="I4092" s="19">
        <v>4</v>
      </c>
      <c r="J4092" s="19">
        <v>5</v>
      </c>
      <c r="K4092" s="20">
        <f>ROUND(1+(SUMPRODUCT(INDEX(CachTinhDiem!$B$8:$E$11,MATCH($B4092,CachTinhDiem!$A$8:$A$11,0),0),$G4092:$J4092)-1)*9/4,1)</f>
        <v>8.1999999999999993</v>
      </c>
      <c r="L4092" s="20">
        <f>ROUND(1+(INDEX(CachTinhDiem!$B$15:$E$20,MATCH($C4092,CachTinhDiem!$A$15:$A$20,0),MATCH($B4092,CachTinhDiem!$B$14:$E$14,0))-1)*9/4,1)</f>
        <v>10</v>
      </c>
      <c r="M4092" s="19">
        <f t="shared" si="63"/>
        <v>0</v>
      </c>
      <c r="N4092" s="23">
        <f>MAX(0,1-M4092*CachTinhDiem!$B$25)</f>
        <v>1</v>
      </c>
      <c r="O4092" s="20">
        <f>ROUND((CachTinhDiem!$B$23*K4092+CachTinhDiem!$B$24*L4092)*N4092,1)</f>
        <v>8.6999999999999993</v>
      </c>
      <c r="P4092" s="19" t="s">
        <v>3227</v>
      </c>
    </row>
    <row r="4093" spans="1:16" ht="15" customHeight="1" x14ac:dyDescent="0.35">
      <c r="A4093" s="18" t="s">
        <v>3142</v>
      </c>
      <c r="B4093" s="18" t="s">
        <v>3229</v>
      </c>
      <c r="C4093" s="18" t="s">
        <v>150</v>
      </c>
      <c r="D4093" s="19">
        <v>27</v>
      </c>
      <c r="E4093" s="19">
        <v>40</v>
      </c>
      <c r="F4093" s="19">
        <v>26</v>
      </c>
      <c r="G4093" s="19">
        <v>1</v>
      </c>
      <c r="H4093" s="19">
        <v>5</v>
      </c>
      <c r="I4093" s="19">
        <v>3</v>
      </c>
      <c r="J4093" s="19">
        <v>2</v>
      </c>
      <c r="K4093" s="20">
        <f>ROUND(1+(SUMPRODUCT(INDEX(CachTinhDiem!$B$8:$E$11,MATCH($B4093,CachTinhDiem!$A$8:$A$11,0),0),$G4093:$J4093)-1)*9/4,1)</f>
        <v>5.7</v>
      </c>
      <c r="L4093" s="20">
        <f>ROUND(1+(INDEX(CachTinhDiem!$B$15:$E$20,MATCH($C4093,CachTinhDiem!$A$15:$A$20,0),MATCH($B4093,CachTinhDiem!$B$14:$E$14,0))-1)*9/4,1)</f>
        <v>7.8</v>
      </c>
      <c r="M4093" s="19">
        <f t="shared" si="63"/>
        <v>1</v>
      </c>
      <c r="N4093" s="23">
        <f>MAX(0,1-M4093*CachTinhDiem!$B$25)</f>
        <v>0.9</v>
      </c>
      <c r="O4093" s="20">
        <f>ROUND((CachTinhDiem!$B$23*K4093+CachTinhDiem!$B$24*L4093)*N4093,1)</f>
        <v>5.7</v>
      </c>
      <c r="P4093" s="19" t="s">
        <v>3227</v>
      </c>
    </row>
    <row r="4094" spans="1:16" ht="15" customHeight="1" x14ac:dyDescent="0.35">
      <c r="A4094" s="18" t="s">
        <v>2002</v>
      </c>
      <c r="B4094" s="18" t="s">
        <v>3226</v>
      </c>
      <c r="C4094" s="18" t="s">
        <v>115</v>
      </c>
      <c r="D4094" s="19">
        <v>26</v>
      </c>
      <c r="E4094" s="19">
        <v>39</v>
      </c>
      <c r="F4094" s="19">
        <v>22</v>
      </c>
      <c r="G4094" s="19">
        <v>1</v>
      </c>
      <c r="H4094" s="19">
        <v>5</v>
      </c>
      <c r="I4094" s="19">
        <v>3</v>
      </c>
      <c r="J4094" s="19">
        <v>2</v>
      </c>
      <c r="K4094" s="20">
        <f>ROUND(1+(SUMPRODUCT(INDEX(CachTinhDiem!$B$8:$E$11,MATCH($B4094,CachTinhDiem!$A$8:$A$11,0),0),$G4094:$J4094)-1)*9/4,1)</f>
        <v>6.4</v>
      </c>
      <c r="L4094" s="20">
        <f>ROUND(1+(INDEX(CachTinhDiem!$B$15:$E$20,MATCH($C4094,CachTinhDiem!$A$15:$A$20,0),MATCH($B4094,CachTinhDiem!$B$14:$E$14,0))-1)*9/4,1)</f>
        <v>10</v>
      </c>
      <c r="M4094" s="19">
        <f t="shared" si="63"/>
        <v>4</v>
      </c>
      <c r="N4094" s="23">
        <f>MAX(0,1-M4094*CachTinhDiem!$B$25)</f>
        <v>0.6</v>
      </c>
      <c r="O4094" s="20">
        <f>ROUND((CachTinhDiem!$B$23*K4094+CachTinhDiem!$B$24*L4094)*N4094,1)</f>
        <v>4.5</v>
      </c>
      <c r="P4094" s="19" t="s">
        <v>3227</v>
      </c>
    </row>
    <row r="4095" spans="1:16" ht="15" customHeight="1" x14ac:dyDescent="0.35">
      <c r="A4095" s="18" t="s">
        <v>2386</v>
      </c>
      <c r="B4095" s="18" t="s">
        <v>3228</v>
      </c>
      <c r="C4095" s="18" t="s">
        <v>103</v>
      </c>
      <c r="D4095" s="19">
        <v>21</v>
      </c>
      <c r="E4095" s="19">
        <v>36</v>
      </c>
      <c r="F4095" s="19">
        <v>13</v>
      </c>
      <c r="G4095" s="19">
        <v>1</v>
      </c>
      <c r="H4095" s="19">
        <v>5</v>
      </c>
      <c r="I4095" s="19">
        <v>3</v>
      </c>
      <c r="J4095" s="19">
        <v>4</v>
      </c>
      <c r="K4095" s="20">
        <f>ROUND(1+(SUMPRODUCT(INDEX(CachTinhDiem!$B$8:$E$11,MATCH($B4095,CachTinhDiem!$A$8:$A$11,0),0),$G4095:$J4095)-1)*9/4,1)</f>
        <v>7.8</v>
      </c>
      <c r="L4095" s="20">
        <f>ROUND(1+(INDEX(CachTinhDiem!$B$15:$E$20,MATCH($C4095,CachTinhDiem!$A$15:$A$20,0),MATCH($B4095,CachTinhDiem!$B$14:$E$14,0))-1)*9/4,1)</f>
        <v>10</v>
      </c>
      <c r="M4095" s="19">
        <f t="shared" si="63"/>
        <v>8</v>
      </c>
      <c r="N4095" s="23">
        <f>MAX(0,1-M4095*CachTinhDiem!$B$25)</f>
        <v>0.19999999999999996</v>
      </c>
      <c r="O4095" s="20">
        <f>ROUND((CachTinhDiem!$B$23*K4095+CachTinhDiem!$B$24*L4095)*N4095,1)</f>
        <v>1.7</v>
      </c>
      <c r="P4095" s="19" t="s">
        <v>3225</v>
      </c>
    </row>
    <row r="4096" spans="1:16" ht="15" customHeight="1" x14ac:dyDescent="0.35">
      <c r="A4096" s="18" t="s">
        <v>1782</v>
      </c>
      <c r="B4096" s="18" t="s">
        <v>3226</v>
      </c>
      <c r="C4096" s="18" t="s">
        <v>90</v>
      </c>
      <c r="D4096" s="19">
        <v>9</v>
      </c>
      <c r="E4096" s="19">
        <v>33</v>
      </c>
      <c r="F4096" s="19">
        <v>14</v>
      </c>
      <c r="G4096" s="19">
        <v>3</v>
      </c>
      <c r="H4096" s="19">
        <v>2</v>
      </c>
      <c r="I4096" s="19">
        <v>3</v>
      </c>
      <c r="J4096" s="19">
        <v>3</v>
      </c>
      <c r="K4096" s="20">
        <f>ROUND(1+(SUMPRODUCT(INDEX(CachTinhDiem!$B$8:$E$11,MATCH($B4096,CachTinhDiem!$A$8:$A$11,0),0),$G4096:$J4096)-1)*9/4,1)</f>
        <v>4.8</v>
      </c>
      <c r="L4096" s="20">
        <f>ROUND(1+(INDEX(CachTinhDiem!$B$15:$E$20,MATCH($C4096,CachTinhDiem!$A$15:$A$20,0),MATCH($B4096,CachTinhDiem!$B$14:$E$14,0))-1)*9/4,1)</f>
        <v>7.8</v>
      </c>
      <c r="M4096" s="19">
        <f t="shared" si="63"/>
        <v>0</v>
      </c>
      <c r="N4096" s="23">
        <f>MAX(0,1-M4096*CachTinhDiem!$B$25)</f>
        <v>1</v>
      </c>
      <c r="O4096" s="20">
        <f>ROUND((CachTinhDiem!$B$23*K4096+CachTinhDiem!$B$24*L4096)*N4096,1)</f>
        <v>5.7</v>
      </c>
      <c r="P4096" s="19" t="s">
        <v>3227</v>
      </c>
    </row>
    <row r="4097" spans="1:16" ht="15" customHeight="1" x14ac:dyDescent="0.35">
      <c r="A4097" s="18" t="s">
        <v>2590</v>
      </c>
      <c r="B4097" s="18" t="s">
        <v>3229</v>
      </c>
      <c r="C4097" s="18" t="s">
        <v>138</v>
      </c>
      <c r="D4097" s="19">
        <v>7</v>
      </c>
      <c r="E4097" s="19">
        <v>40</v>
      </c>
      <c r="F4097" s="19">
        <v>29</v>
      </c>
      <c r="G4097" s="19">
        <v>2</v>
      </c>
      <c r="H4097" s="19">
        <v>5</v>
      </c>
      <c r="I4097" s="19">
        <v>5</v>
      </c>
      <c r="J4097" s="19">
        <v>2</v>
      </c>
      <c r="K4097" s="20">
        <f>ROUND(1+(SUMPRODUCT(INDEX(CachTinhDiem!$B$8:$E$11,MATCH($B4097,CachTinhDiem!$A$8:$A$11,0),0),$G4097:$J4097)-1)*9/4,1)</f>
        <v>7.3</v>
      </c>
      <c r="L4097" s="20">
        <f>ROUND(1+(INDEX(CachTinhDiem!$B$15:$E$20,MATCH($C4097,CachTinhDiem!$A$15:$A$20,0),MATCH($B4097,CachTinhDiem!$B$14:$E$14,0))-1)*9/4,1)</f>
        <v>7.8</v>
      </c>
      <c r="M4097" s="19">
        <f t="shared" si="63"/>
        <v>0</v>
      </c>
      <c r="N4097" s="23">
        <f>MAX(0,1-M4097*CachTinhDiem!$B$25)</f>
        <v>1</v>
      </c>
      <c r="O4097" s="20">
        <f>ROUND((CachTinhDiem!$B$23*K4097+CachTinhDiem!$B$24*L4097)*N4097,1)</f>
        <v>7.5</v>
      </c>
      <c r="P4097" s="19" t="s">
        <v>3227</v>
      </c>
    </row>
    <row r="4098" spans="1:16" ht="15" customHeight="1" x14ac:dyDescent="0.35">
      <c r="A4098" s="18" t="s">
        <v>1491</v>
      </c>
      <c r="B4098" s="18" t="s">
        <v>3224</v>
      </c>
      <c r="C4098" s="18" t="s">
        <v>115</v>
      </c>
      <c r="D4098" s="19">
        <v>5</v>
      </c>
      <c r="E4098" s="19">
        <v>10</v>
      </c>
      <c r="F4098" s="19">
        <v>15</v>
      </c>
      <c r="G4098" s="19">
        <v>4</v>
      </c>
      <c r="H4098" s="19">
        <v>1</v>
      </c>
      <c r="I4098" s="19">
        <v>2</v>
      </c>
      <c r="J4098" s="19">
        <v>3</v>
      </c>
      <c r="K4098" s="20">
        <f>ROUND(1+(SUMPRODUCT(INDEX(CachTinhDiem!$B$8:$E$11,MATCH($B4098,CachTinhDiem!$A$8:$A$11,0),0),$G4098:$J4098)-1)*9/4,1)</f>
        <v>3.9</v>
      </c>
      <c r="L4098" s="20">
        <f>ROUND(1+(INDEX(CachTinhDiem!$B$15:$E$20,MATCH($C4098,CachTinhDiem!$A$15:$A$20,0),MATCH($B4098,CachTinhDiem!$B$14:$E$14,0))-1)*9/4,1)</f>
        <v>7.8</v>
      </c>
      <c r="M4098" s="19">
        <f t="shared" ref="M4098:M4161" si="64">MAX(0,$D4098-$F4098,$F4098-$E4098)</f>
        <v>5</v>
      </c>
      <c r="N4098" s="23">
        <f>MAX(0,1-M4098*CachTinhDiem!$B$25)</f>
        <v>0.5</v>
      </c>
      <c r="O4098" s="20">
        <f>ROUND((CachTinhDiem!$B$23*K4098+CachTinhDiem!$B$24*L4098)*N4098,1)</f>
        <v>2.5</v>
      </c>
      <c r="P4098" s="19" t="s">
        <v>3227</v>
      </c>
    </row>
    <row r="4099" spans="1:16" ht="15" customHeight="1" x14ac:dyDescent="0.35">
      <c r="A4099" s="18" t="s">
        <v>1185</v>
      </c>
      <c r="B4099" s="18" t="s">
        <v>3228</v>
      </c>
      <c r="C4099" s="18" t="s">
        <v>150</v>
      </c>
      <c r="D4099" s="19">
        <v>6</v>
      </c>
      <c r="E4099" s="19">
        <v>19</v>
      </c>
      <c r="F4099" s="19">
        <v>6</v>
      </c>
      <c r="G4099" s="19">
        <v>4</v>
      </c>
      <c r="H4099" s="19">
        <v>2</v>
      </c>
      <c r="I4099" s="19">
        <v>2</v>
      </c>
      <c r="J4099" s="19">
        <v>4</v>
      </c>
      <c r="K4099" s="20">
        <f>ROUND(1+(SUMPRODUCT(INDEX(CachTinhDiem!$B$8:$E$11,MATCH($B4099,CachTinhDiem!$A$8:$A$11,0),0),$G4099:$J4099)-1)*9/4,1)</f>
        <v>6</v>
      </c>
      <c r="L4099" s="20">
        <f>ROUND(1+(INDEX(CachTinhDiem!$B$15:$E$20,MATCH($C4099,CachTinhDiem!$A$15:$A$20,0),MATCH($B4099,CachTinhDiem!$B$14:$E$14,0))-1)*9/4,1)</f>
        <v>5.5</v>
      </c>
      <c r="M4099" s="19">
        <f t="shared" si="64"/>
        <v>0</v>
      </c>
      <c r="N4099" s="23">
        <f>MAX(0,1-M4099*CachTinhDiem!$B$25)</f>
        <v>1</v>
      </c>
      <c r="O4099" s="20">
        <f>ROUND((CachTinhDiem!$B$23*K4099+CachTinhDiem!$B$24*L4099)*N4099,1)</f>
        <v>5.9</v>
      </c>
      <c r="P4099" s="19" t="s">
        <v>3227</v>
      </c>
    </row>
    <row r="4100" spans="1:16" ht="15" customHeight="1" x14ac:dyDescent="0.35">
      <c r="A4100" s="18" t="s">
        <v>1609</v>
      </c>
      <c r="B4100" s="18" t="s">
        <v>3226</v>
      </c>
      <c r="C4100" s="18" t="s">
        <v>103</v>
      </c>
      <c r="D4100" s="19">
        <v>5</v>
      </c>
      <c r="E4100" s="19">
        <v>13</v>
      </c>
      <c r="F4100" s="19">
        <v>30</v>
      </c>
      <c r="G4100" s="19">
        <v>4</v>
      </c>
      <c r="H4100" s="19">
        <v>1</v>
      </c>
      <c r="I4100" s="19">
        <v>2</v>
      </c>
      <c r="J4100" s="19">
        <v>4</v>
      </c>
      <c r="K4100" s="20">
        <f>ROUND(1+(SUMPRODUCT(INDEX(CachTinhDiem!$B$8:$E$11,MATCH($B4100,CachTinhDiem!$A$8:$A$11,0),0),$G4100:$J4100)-1)*9/4,1)</f>
        <v>3.5</v>
      </c>
      <c r="L4100" s="20">
        <f>ROUND(1+(INDEX(CachTinhDiem!$B$15:$E$20,MATCH($C4100,CachTinhDiem!$A$15:$A$20,0),MATCH($B4100,CachTinhDiem!$B$14:$E$14,0))-1)*9/4,1)</f>
        <v>3.3</v>
      </c>
      <c r="M4100" s="19">
        <f t="shared" si="64"/>
        <v>17</v>
      </c>
      <c r="N4100" s="23">
        <f>MAX(0,1-M4100*CachTinhDiem!$B$25)</f>
        <v>0</v>
      </c>
      <c r="O4100" s="20">
        <f>ROUND((CachTinhDiem!$B$23*K4100+CachTinhDiem!$B$24*L4100)*N4100,1)</f>
        <v>0</v>
      </c>
      <c r="P4100" s="19" t="s">
        <v>3225</v>
      </c>
    </row>
    <row r="4101" spans="1:16" ht="15" customHeight="1" x14ac:dyDescent="0.35">
      <c r="A4101" s="18" t="s">
        <v>3024</v>
      </c>
      <c r="B4101" s="18" t="s">
        <v>3226</v>
      </c>
      <c r="C4101" s="18" t="s">
        <v>110</v>
      </c>
      <c r="D4101" s="19">
        <v>19</v>
      </c>
      <c r="E4101" s="19">
        <v>40</v>
      </c>
      <c r="F4101" s="19">
        <v>16</v>
      </c>
      <c r="G4101" s="19">
        <v>2</v>
      </c>
      <c r="H4101" s="19">
        <v>2</v>
      </c>
      <c r="I4101" s="19">
        <v>3</v>
      </c>
      <c r="J4101" s="19">
        <v>4</v>
      </c>
      <c r="K4101" s="20">
        <f>ROUND(1+(SUMPRODUCT(INDEX(CachTinhDiem!$B$8:$E$11,MATCH($B4101,CachTinhDiem!$A$8:$A$11,0),0),$G4101:$J4101)-1)*9/4,1)</f>
        <v>5.3</v>
      </c>
      <c r="L4101" s="20">
        <f>ROUND(1+(INDEX(CachTinhDiem!$B$15:$E$20,MATCH($C4101,CachTinhDiem!$A$15:$A$20,0),MATCH($B4101,CachTinhDiem!$B$14:$E$14,0))-1)*9/4,1)</f>
        <v>5.5</v>
      </c>
      <c r="M4101" s="19">
        <f t="shared" si="64"/>
        <v>3</v>
      </c>
      <c r="N4101" s="23">
        <f>MAX(0,1-M4101*CachTinhDiem!$B$25)</f>
        <v>0.7</v>
      </c>
      <c r="O4101" s="20">
        <f>ROUND((CachTinhDiem!$B$23*K4101+CachTinhDiem!$B$24*L4101)*N4101,1)</f>
        <v>3.8</v>
      </c>
      <c r="P4101" s="19" t="s">
        <v>3227</v>
      </c>
    </row>
    <row r="4102" spans="1:16" ht="15" customHeight="1" x14ac:dyDescent="0.35">
      <c r="A4102" s="18" t="s">
        <v>1634</v>
      </c>
      <c r="B4102" s="18" t="s">
        <v>3228</v>
      </c>
      <c r="C4102" s="18" t="s">
        <v>103</v>
      </c>
      <c r="D4102" s="19">
        <v>14</v>
      </c>
      <c r="E4102" s="19">
        <v>34</v>
      </c>
      <c r="F4102" s="19">
        <v>31</v>
      </c>
      <c r="G4102" s="19">
        <v>2</v>
      </c>
      <c r="H4102" s="19">
        <v>4</v>
      </c>
      <c r="I4102" s="19">
        <v>3</v>
      </c>
      <c r="J4102" s="19">
        <v>4</v>
      </c>
      <c r="K4102" s="20">
        <f>ROUND(1+(SUMPRODUCT(INDEX(CachTinhDiem!$B$8:$E$11,MATCH($B4102,CachTinhDiem!$A$8:$A$11,0),0),$G4102:$J4102)-1)*9/4,1)</f>
        <v>7.3</v>
      </c>
      <c r="L4102" s="20">
        <f>ROUND(1+(INDEX(CachTinhDiem!$B$15:$E$20,MATCH($C4102,CachTinhDiem!$A$15:$A$20,0),MATCH($B4102,CachTinhDiem!$B$14:$E$14,0))-1)*9/4,1)</f>
        <v>10</v>
      </c>
      <c r="M4102" s="19">
        <f t="shared" si="64"/>
        <v>0</v>
      </c>
      <c r="N4102" s="23">
        <f>MAX(0,1-M4102*CachTinhDiem!$B$25)</f>
        <v>1</v>
      </c>
      <c r="O4102" s="20">
        <f>ROUND((CachTinhDiem!$B$23*K4102+CachTinhDiem!$B$24*L4102)*N4102,1)</f>
        <v>8.1</v>
      </c>
      <c r="P4102" s="19" t="s">
        <v>3227</v>
      </c>
    </row>
    <row r="4103" spans="1:16" ht="15" customHeight="1" x14ac:dyDescent="0.35">
      <c r="A4103" s="18" t="s">
        <v>2380</v>
      </c>
      <c r="B4103" s="18" t="s">
        <v>3228</v>
      </c>
      <c r="C4103" s="18" t="s">
        <v>103</v>
      </c>
      <c r="D4103" s="19">
        <v>13</v>
      </c>
      <c r="E4103" s="19">
        <v>27</v>
      </c>
      <c r="F4103" s="19">
        <v>9</v>
      </c>
      <c r="G4103" s="19">
        <v>4</v>
      </c>
      <c r="H4103" s="19">
        <v>2</v>
      </c>
      <c r="I4103" s="19">
        <v>2</v>
      </c>
      <c r="J4103" s="19">
        <v>5</v>
      </c>
      <c r="K4103" s="20">
        <f>ROUND(1+(SUMPRODUCT(INDEX(CachTinhDiem!$B$8:$E$11,MATCH($B4103,CachTinhDiem!$A$8:$A$11,0),0),$G4103:$J4103)-1)*9/4,1)</f>
        <v>7.3</v>
      </c>
      <c r="L4103" s="20">
        <f>ROUND(1+(INDEX(CachTinhDiem!$B$15:$E$20,MATCH($C4103,CachTinhDiem!$A$15:$A$20,0),MATCH($B4103,CachTinhDiem!$B$14:$E$14,0))-1)*9/4,1)</f>
        <v>10</v>
      </c>
      <c r="M4103" s="19">
        <f t="shared" si="64"/>
        <v>4</v>
      </c>
      <c r="N4103" s="23">
        <f>MAX(0,1-M4103*CachTinhDiem!$B$25)</f>
        <v>0.6</v>
      </c>
      <c r="O4103" s="20">
        <f>ROUND((CachTinhDiem!$B$23*K4103+CachTinhDiem!$B$24*L4103)*N4103,1)</f>
        <v>4.9000000000000004</v>
      </c>
      <c r="P4103" s="19" t="s">
        <v>3227</v>
      </c>
    </row>
    <row r="4104" spans="1:16" ht="15" customHeight="1" x14ac:dyDescent="0.35">
      <c r="A4104" s="18" t="s">
        <v>2133</v>
      </c>
      <c r="B4104" s="18" t="s">
        <v>3229</v>
      </c>
      <c r="C4104" s="18" t="s">
        <v>103</v>
      </c>
      <c r="D4104" s="19">
        <v>18</v>
      </c>
      <c r="E4104" s="19">
        <v>36</v>
      </c>
      <c r="F4104" s="19">
        <v>25</v>
      </c>
      <c r="G4104" s="19">
        <v>2</v>
      </c>
      <c r="H4104" s="19">
        <v>4</v>
      </c>
      <c r="I4104" s="19">
        <v>2</v>
      </c>
      <c r="J4104" s="19">
        <v>3</v>
      </c>
      <c r="K4104" s="20">
        <f>ROUND(1+(SUMPRODUCT(INDEX(CachTinhDiem!$B$8:$E$11,MATCH($B4104,CachTinhDiem!$A$8:$A$11,0),0),$G4104:$J4104)-1)*9/4,1)</f>
        <v>5.3</v>
      </c>
      <c r="L4104" s="20">
        <f>ROUND(1+(INDEX(CachTinhDiem!$B$15:$E$20,MATCH($C4104,CachTinhDiem!$A$15:$A$20,0),MATCH($B4104,CachTinhDiem!$B$14:$E$14,0))-1)*9/4,1)</f>
        <v>7.8</v>
      </c>
      <c r="M4104" s="19">
        <f t="shared" si="64"/>
        <v>0</v>
      </c>
      <c r="N4104" s="23">
        <f>MAX(0,1-M4104*CachTinhDiem!$B$25)</f>
        <v>1</v>
      </c>
      <c r="O4104" s="20">
        <f>ROUND((CachTinhDiem!$B$23*K4104+CachTinhDiem!$B$24*L4104)*N4104,1)</f>
        <v>6.1</v>
      </c>
      <c r="P4104" s="19" t="s">
        <v>3227</v>
      </c>
    </row>
    <row r="4105" spans="1:16" ht="15" customHeight="1" x14ac:dyDescent="0.35">
      <c r="A4105" s="18" t="s">
        <v>250</v>
      </c>
      <c r="B4105" s="18" t="s">
        <v>3226</v>
      </c>
      <c r="C4105" s="18" t="s">
        <v>90</v>
      </c>
      <c r="D4105" s="19">
        <v>21</v>
      </c>
      <c r="E4105" s="19">
        <v>36</v>
      </c>
      <c r="F4105" s="19">
        <v>9</v>
      </c>
      <c r="G4105" s="19">
        <v>2</v>
      </c>
      <c r="H4105" s="19">
        <v>4</v>
      </c>
      <c r="I4105" s="19">
        <v>3</v>
      </c>
      <c r="J4105" s="19">
        <v>2</v>
      </c>
      <c r="K4105" s="20">
        <f>ROUND(1+(SUMPRODUCT(INDEX(CachTinhDiem!$B$8:$E$11,MATCH($B4105,CachTinhDiem!$A$8:$A$11,0),0),$G4105:$J4105)-1)*9/4,1)</f>
        <v>5.7</v>
      </c>
      <c r="L4105" s="20">
        <f>ROUND(1+(INDEX(CachTinhDiem!$B$15:$E$20,MATCH($C4105,CachTinhDiem!$A$15:$A$20,0),MATCH($B4105,CachTinhDiem!$B$14:$E$14,0))-1)*9/4,1)</f>
        <v>7.8</v>
      </c>
      <c r="M4105" s="19">
        <f t="shared" si="64"/>
        <v>12</v>
      </c>
      <c r="N4105" s="23">
        <f>MAX(0,1-M4105*CachTinhDiem!$B$25)</f>
        <v>0</v>
      </c>
      <c r="O4105" s="20">
        <f>ROUND((CachTinhDiem!$B$23*K4105+CachTinhDiem!$B$24*L4105)*N4105,1)</f>
        <v>0</v>
      </c>
      <c r="P4105" s="19" t="s">
        <v>3227</v>
      </c>
    </row>
    <row r="4106" spans="1:16" ht="15" customHeight="1" x14ac:dyDescent="0.35">
      <c r="A4106" s="18" t="s">
        <v>784</v>
      </c>
      <c r="B4106" s="18" t="s">
        <v>3224</v>
      </c>
      <c r="C4106" s="18" t="s">
        <v>110</v>
      </c>
      <c r="D4106" s="19">
        <v>5</v>
      </c>
      <c r="E4106" s="19">
        <v>18</v>
      </c>
      <c r="F4106" s="19">
        <v>38</v>
      </c>
      <c r="G4106" s="19">
        <v>4</v>
      </c>
      <c r="H4106" s="19">
        <v>1</v>
      </c>
      <c r="I4106" s="19">
        <v>2</v>
      </c>
      <c r="J4106" s="19">
        <v>4</v>
      </c>
      <c r="K4106" s="20">
        <f>ROUND(1+(SUMPRODUCT(INDEX(CachTinhDiem!$B$8:$E$11,MATCH($B4106,CachTinhDiem!$A$8:$A$11,0),0),$G4106:$J4106)-1)*9/4,1)</f>
        <v>4.2</v>
      </c>
      <c r="L4106" s="20">
        <f>ROUND(1+(INDEX(CachTinhDiem!$B$15:$E$20,MATCH($C4106,CachTinhDiem!$A$15:$A$20,0),MATCH($B4106,CachTinhDiem!$B$14:$E$14,0))-1)*9/4,1)</f>
        <v>5.5</v>
      </c>
      <c r="M4106" s="19">
        <f t="shared" si="64"/>
        <v>20</v>
      </c>
      <c r="N4106" s="23">
        <f>MAX(0,1-M4106*CachTinhDiem!$B$25)</f>
        <v>0</v>
      </c>
      <c r="O4106" s="20">
        <f>ROUND((CachTinhDiem!$B$23*K4106+CachTinhDiem!$B$24*L4106)*N4106,1)</f>
        <v>0</v>
      </c>
      <c r="P4106" s="19" t="s">
        <v>3227</v>
      </c>
    </row>
    <row r="4107" spans="1:16" ht="15" customHeight="1" x14ac:dyDescent="0.35">
      <c r="A4107" s="18" t="s">
        <v>746</v>
      </c>
      <c r="B4107" s="18" t="s">
        <v>3229</v>
      </c>
      <c r="C4107" s="18" t="s">
        <v>103</v>
      </c>
      <c r="D4107" s="19">
        <v>18</v>
      </c>
      <c r="E4107" s="19">
        <v>34</v>
      </c>
      <c r="F4107" s="19">
        <v>27</v>
      </c>
      <c r="G4107" s="19">
        <v>2</v>
      </c>
      <c r="H4107" s="19">
        <v>4</v>
      </c>
      <c r="I4107" s="19">
        <v>2</v>
      </c>
      <c r="J4107" s="19">
        <v>5</v>
      </c>
      <c r="K4107" s="20">
        <f>ROUND(1+(SUMPRODUCT(INDEX(CachTinhDiem!$B$8:$E$11,MATCH($B4107,CachTinhDiem!$A$8:$A$11,0),0),$G4107:$J4107)-1)*9/4,1)</f>
        <v>6.6</v>
      </c>
      <c r="L4107" s="20">
        <f>ROUND(1+(INDEX(CachTinhDiem!$B$15:$E$20,MATCH($C4107,CachTinhDiem!$A$15:$A$20,0),MATCH($B4107,CachTinhDiem!$B$14:$E$14,0))-1)*9/4,1)</f>
        <v>7.8</v>
      </c>
      <c r="M4107" s="19">
        <f t="shared" si="64"/>
        <v>0</v>
      </c>
      <c r="N4107" s="23">
        <f>MAX(0,1-M4107*CachTinhDiem!$B$25)</f>
        <v>1</v>
      </c>
      <c r="O4107" s="20">
        <f>ROUND((CachTinhDiem!$B$23*K4107+CachTinhDiem!$B$24*L4107)*N4107,1)</f>
        <v>7</v>
      </c>
      <c r="P4107" s="19" t="s">
        <v>3227</v>
      </c>
    </row>
    <row r="4108" spans="1:16" ht="15" customHeight="1" x14ac:dyDescent="0.35">
      <c r="A4108" s="18" t="s">
        <v>1878</v>
      </c>
      <c r="B4108" s="18" t="s">
        <v>3229</v>
      </c>
      <c r="C4108" s="18" t="s">
        <v>103</v>
      </c>
      <c r="D4108" s="19">
        <v>5</v>
      </c>
      <c r="E4108" s="19">
        <v>14</v>
      </c>
      <c r="F4108" s="19">
        <v>29</v>
      </c>
      <c r="G4108" s="19">
        <v>5</v>
      </c>
      <c r="H4108" s="19">
        <v>1</v>
      </c>
      <c r="I4108" s="19">
        <v>2</v>
      </c>
      <c r="J4108" s="19">
        <v>5</v>
      </c>
      <c r="K4108" s="20">
        <f>ROUND(1+(SUMPRODUCT(INDEX(CachTinhDiem!$B$8:$E$11,MATCH($B4108,CachTinhDiem!$A$8:$A$11,0),0),$G4108:$J4108)-1)*9/4,1)</f>
        <v>5.3</v>
      </c>
      <c r="L4108" s="20">
        <f>ROUND(1+(INDEX(CachTinhDiem!$B$15:$E$20,MATCH($C4108,CachTinhDiem!$A$15:$A$20,0),MATCH($B4108,CachTinhDiem!$B$14:$E$14,0))-1)*9/4,1)</f>
        <v>7.8</v>
      </c>
      <c r="M4108" s="19">
        <f t="shared" si="64"/>
        <v>15</v>
      </c>
      <c r="N4108" s="23">
        <f>MAX(0,1-M4108*CachTinhDiem!$B$25)</f>
        <v>0</v>
      </c>
      <c r="O4108" s="20">
        <f>ROUND((CachTinhDiem!$B$23*K4108+CachTinhDiem!$B$24*L4108)*N4108,1)</f>
        <v>0</v>
      </c>
      <c r="P4108" s="19" t="s">
        <v>3227</v>
      </c>
    </row>
    <row r="4109" spans="1:16" ht="15" customHeight="1" x14ac:dyDescent="0.35">
      <c r="A4109" s="18" t="s">
        <v>2857</v>
      </c>
      <c r="B4109" s="18" t="s">
        <v>3226</v>
      </c>
      <c r="C4109" s="18" t="s">
        <v>90</v>
      </c>
      <c r="D4109" s="19">
        <v>13</v>
      </c>
      <c r="E4109" s="19">
        <v>34</v>
      </c>
      <c r="F4109" s="19">
        <v>28</v>
      </c>
      <c r="G4109" s="19">
        <v>3</v>
      </c>
      <c r="H4109" s="19">
        <v>2</v>
      </c>
      <c r="I4109" s="19">
        <v>3</v>
      </c>
      <c r="J4109" s="19">
        <v>3</v>
      </c>
      <c r="K4109" s="20">
        <f>ROUND(1+(SUMPRODUCT(INDEX(CachTinhDiem!$B$8:$E$11,MATCH($B4109,CachTinhDiem!$A$8:$A$11,0),0),$G4109:$J4109)-1)*9/4,1)</f>
        <v>4.8</v>
      </c>
      <c r="L4109" s="20">
        <f>ROUND(1+(INDEX(CachTinhDiem!$B$15:$E$20,MATCH($C4109,CachTinhDiem!$A$15:$A$20,0),MATCH($B4109,CachTinhDiem!$B$14:$E$14,0))-1)*9/4,1)</f>
        <v>7.8</v>
      </c>
      <c r="M4109" s="19">
        <f t="shared" si="64"/>
        <v>0</v>
      </c>
      <c r="N4109" s="23">
        <f>MAX(0,1-M4109*CachTinhDiem!$B$25)</f>
        <v>1</v>
      </c>
      <c r="O4109" s="20">
        <f>ROUND((CachTinhDiem!$B$23*K4109+CachTinhDiem!$B$24*L4109)*N4109,1)</f>
        <v>5.7</v>
      </c>
      <c r="P4109" s="19" t="s">
        <v>3225</v>
      </c>
    </row>
    <row r="4110" spans="1:16" ht="15" customHeight="1" x14ac:dyDescent="0.35">
      <c r="A4110" s="18" t="s">
        <v>1916</v>
      </c>
      <c r="B4110" s="18" t="s">
        <v>3224</v>
      </c>
      <c r="C4110" s="18" t="s">
        <v>115</v>
      </c>
      <c r="D4110" s="19">
        <v>7</v>
      </c>
      <c r="E4110" s="19">
        <v>26</v>
      </c>
      <c r="F4110" s="19">
        <v>30</v>
      </c>
      <c r="G4110" s="19">
        <v>4</v>
      </c>
      <c r="H4110" s="19">
        <v>2</v>
      </c>
      <c r="I4110" s="19">
        <v>4</v>
      </c>
      <c r="J4110" s="19">
        <v>2</v>
      </c>
      <c r="K4110" s="20">
        <f>ROUND(1+(SUMPRODUCT(INDEX(CachTinhDiem!$B$8:$E$11,MATCH($B4110,CachTinhDiem!$A$8:$A$11,0),0),$G4110:$J4110)-1)*9/4,1)</f>
        <v>6.4</v>
      </c>
      <c r="L4110" s="20">
        <f>ROUND(1+(INDEX(CachTinhDiem!$B$15:$E$20,MATCH($C4110,CachTinhDiem!$A$15:$A$20,0),MATCH($B4110,CachTinhDiem!$B$14:$E$14,0))-1)*9/4,1)</f>
        <v>7.8</v>
      </c>
      <c r="M4110" s="19">
        <f t="shared" si="64"/>
        <v>4</v>
      </c>
      <c r="N4110" s="23">
        <f>MAX(0,1-M4110*CachTinhDiem!$B$25)</f>
        <v>0.6</v>
      </c>
      <c r="O4110" s="20">
        <f>ROUND((CachTinhDiem!$B$23*K4110+CachTinhDiem!$B$24*L4110)*N4110,1)</f>
        <v>4.0999999999999996</v>
      </c>
      <c r="P4110" s="19" t="s">
        <v>3227</v>
      </c>
    </row>
    <row r="4111" spans="1:16" ht="15" customHeight="1" x14ac:dyDescent="0.35">
      <c r="A4111" s="18" t="s">
        <v>1095</v>
      </c>
      <c r="B4111" s="18" t="s">
        <v>3224</v>
      </c>
      <c r="C4111" s="18" t="s">
        <v>115</v>
      </c>
      <c r="D4111" s="19">
        <v>5</v>
      </c>
      <c r="E4111" s="19">
        <v>13</v>
      </c>
      <c r="F4111" s="19">
        <v>34</v>
      </c>
      <c r="G4111" s="19">
        <v>4</v>
      </c>
      <c r="H4111" s="19">
        <v>1</v>
      </c>
      <c r="I4111" s="19">
        <v>2</v>
      </c>
      <c r="J4111" s="19">
        <v>2</v>
      </c>
      <c r="K4111" s="20">
        <f>ROUND(1+(SUMPRODUCT(INDEX(CachTinhDiem!$B$8:$E$11,MATCH($B4111,CachTinhDiem!$A$8:$A$11,0),0),$G4111:$J4111)-1)*9/4,1)</f>
        <v>3.7</v>
      </c>
      <c r="L4111" s="20">
        <f>ROUND(1+(INDEX(CachTinhDiem!$B$15:$E$20,MATCH($C4111,CachTinhDiem!$A$15:$A$20,0),MATCH($B4111,CachTinhDiem!$B$14:$E$14,0))-1)*9/4,1)</f>
        <v>7.8</v>
      </c>
      <c r="M4111" s="19">
        <f t="shared" si="64"/>
        <v>21</v>
      </c>
      <c r="N4111" s="23">
        <f>MAX(0,1-M4111*CachTinhDiem!$B$25)</f>
        <v>0</v>
      </c>
      <c r="O4111" s="20">
        <f>ROUND((CachTinhDiem!$B$23*K4111+CachTinhDiem!$B$24*L4111)*N4111,1)</f>
        <v>0</v>
      </c>
      <c r="P4111" s="19" t="s">
        <v>3227</v>
      </c>
    </row>
    <row r="4112" spans="1:16" ht="15" customHeight="1" x14ac:dyDescent="0.35">
      <c r="A4112" s="18" t="s">
        <v>3050</v>
      </c>
      <c r="B4112" s="18" t="s">
        <v>3228</v>
      </c>
      <c r="C4112" s="18" t="s">
        <v>138</v>
      </c>
      <c r="D4112" s="19">
        <v>20</v>
      </c>
      <c r="E4112" s="19">
        <v>40</v>
      </c>
      <c r="F4112" s="19">
        <v>10</v>
      </c>
      <c r="G4112" s="19">
        <v>2</v>
      </c>
      <c r="H4112" s="19">
        <v>3</v>
      </c>
      <c r="I4112" s="19">
        <v>5</v>
      </c>
      <c r="J4112" s="19">
        <v>2</v>
      </c>
      <c r="K4112" s="20">
        <f>ROUND(1+(SUMPRODUCT(INDEX(CachTinhDiem!$B$8:$E$11,MATCH($B4112,CachTinhDiem!$A$8:$A$11,0),0),$G4112:$J4112)-1)*9/4,1)</f>
        <v>5.0999999999999996</v>
      </c>
      <c r="L4112" s="20">
        <f>ROUND(1+(INDEX(CachTinhDiem!$B$15:$E$20,MATCH($C4112,CachTinhDiem!$A$15:$A$20,0),MATCH($B4112,CachTinhDiem!$B$14:$E$14,0))-1)*9/4,1)</f>
        <v>1</v>
      </c>
      <c r="M4112" s="19">
        <f t="shared" si="64"/>
        <v>10</v>
      </c>
      <c r="N4112" s="23">
        <f>MAX(0,1-M4112*CachTinhDiem!$B$25)</f>
        <v>0</v>
      </c>
      <c r="O4112" s="20">
        <f>ROUND((CachTinhDiem!$B$23*K4112+CachTinhDiem!$B$24*L4112)*N4112,1)</f>
        <v>0</v>
      </c>
      <c r="P4112" s="19" t="s">
        <v>3227</v>
      </c>
    </row>
    <row r="4113" spans="1:16" ht="15" customHeight="1" x14ac:dyDescent="0.35">
      <c r="A4113" s="18" t="s">
        <v>619</v>
      </c>
      <c r="B4113" s="18" t="s">
        <v>3228</v>
      </c>
      <c r="C4113" s="18" t="s">
        <v>110</v>
      </c>
      <c r="D4113" s="19">
        <v>5</v>
      </c>
      <c r="E4113" s="19">
        <v>13</v>
      </c>
      <c r="F4113" s="19">
        <v>30</v>
      </c>
      <c r="G4113" s="19">
        <v>4</v>
      </c>
      <c r="H4113" s="19">
        <v>2</v>
      </c>
      <c r="I4113" s="19">
        <v>3</v>
      </c>
      <c r="J4113" s="19">
        <v>3</v>
      </c>
      <c r="K4113" s="20">
        <f>ROUND(1+(SUMPRODUCT(INDEX(CachTinhDiem!$B$8:$E$11,MATCH($B4113,CachTinhDiem!$A$8:$A$11,0),0),$G4113:$J4113)-1)*9/4,1)</f>
        <v>5.0999999999999996</v>
      </c>
      <c r="L4113" s="20">
        <f>ROUND(1+(INDEX(CachTinhDiem!$B$15:$E$20,MATCH($C4113,CachTinhDiem!$A$15:$A$20,0),MATCH($B4113,CachTinhDiem!$B$14:$E$14,0))-1)*9/4,1)</f>
        <v>7.8</v>
      </c>
      <c r="M4113" s="19">
        <f t="shared" si="64"/>
        <v>17</v>
      </c>
      <c r="N4113" s="23">
        <f>MAX(0,1-M4113*CachTinhDiem!$B$25)</f>
        <v>0</v>
      </c>
      <c r="O4113" s="20">
        <f>ROUND((CachTinhDiem!$B$23*K4113+CachTinhDiem!$B$24*L4113)*N4113,1)</f>
        <v>0</v>
      </c>
      <c r="P4113" s="19" t="s">
        <v>3227</v>
      </c>
    </row>
    <row r="4114" spans="1:16" ht="15" customHeight="1" x14ac:dyDescent="0.35">
      <c r="A4114" s="18" t="s">
        <v>3079</v>
      </c>
      <c r="B4114" s="18" t="s">
        <v>3226</v>
      </c>
      <c r="C4114" s="18" t="s">
        <v>150</v>
      </c>
      <c r="D4114" s="19">
        <v>27</v>
      </c>
      <c r="E4114" s="19">
        <v>40</v>
      </c>
      <c r="F4114" s="19">
        <v>16</v>
      </c>
      <c r="G4114" s="19">
        <v>1</v>
      </c>
      <c r="H4114" s="19">
        <v>5</v>
      </c>
      <c r="I4114" s="19">
        <v>3</v>
      </c>
      <c r="J4114" s="19">
        <v>3</v>
      </c>
      <c r="K4114" s="20">
        <f>ROUND(1+(SUMPRODUCT(INDEX(CachTinhDiem!$B$8:$E$11,MATCH($B4114,CachTinhDiem!$A$8:$A$11,0),0),$G4114:$J4114)-1)*9/4,1)</f>
        <v>6.9</v>
      </c>
      <c r="L4114" s="20">
        <f>ROUND(1+(INDEX(CachTinhDiem!$B$15:$E$20,MATCH($C4114,CachTinhDiem!$A$15:$A$20,0),MATCH($B4114,CachTinhDiem!$B$14:$E$14,0))-1)*9/4,1)</f>
        <v>10</v>
      </c>
      <c r="M4114" s="19">
        <f t="shared" si="64"/>
        <v>11</v>
      </c>
      <c r="N4114" s="23">
        <f>MAX(0,1-M4114*CachTinhDiem!$B$25)</f>
        <v>0</v>
      </c>
      <c r="O4114" s="20">
        <f>ROUND((CachTinhDiem!$B$23*K4114+CachTinhDiem!$B$24*L4114)*N4114,1)</f>
        <v>0</v>
      </c>
      <c r="P4114" s="19" t="s">
        <v>3227</v>
      </c>
    </row>
    <row r="4115" spans="1:16" ht="15" customHeight="1" x14ac:dyDescent="0.35">
      <c r="A4115" s="18" t="s">
        <v>1763</v>
      </c>
      <c r="B4115" s="18" t="s">
        <v>3224</v>
      </c>
      <c r="C4115" s="18" t="s">
        <v>150</v>
      </c>
      <c r="D4115" s="19">
        <v>5</v>
      </c>
      <c r="E4115" s="19">
        <v>18</v>
      </c>
      <c r="F4115" s="19">
        <v>32</v>
      </c>
      <c r="G4115" s="19">
        <v>4</v>
      </c>
      <c r="H4115" s="19">
        <v>1</v>
      </c>
      <c r="I4115" s="19">
        <v>3</v>
      </c>
      <c r="J4115" s="19">
        <v>3</v>
      </c>
      <c r="K4115" s="20">
        <f>ROUND(1+(SUMPRODUCT(INDEX(CachTinhDiem!$B$8:$E$11,MATCH($B4115,CachTinhDiem!$A$8:$A$11,0),0),$G4115:$J4115)-1)*9/4,1)</f>
        <v>5.0999999999999996</v>
      </c>
      <c r="L4115" s="20">
        <f>ROUND(1+(INDEX(CachTinhDiem!$B$15:$E$20,MATCH($C4115,CachTinhDiem!$A$15:$A$20,0),MATCH($B4115,CachTinhDiem!$B$14:$E$14,0))-1)*9/4,1)</f>
        <v>3.3</v>
      </c>
      <c r="M4115" s="19">
        <f t="shared" si="64"/>
        <v>14</v>
      </c>
      <c r="N4115" s="23">
        <f>MAX(0,1-M4115*CachTinhDiem!$B$25)</f>
        <v>0</v>
      </c>
      <c r="O4115" s="20">
        <f>ROUND((CachTinhDiem!$B$23*K4115+CachTinhDiem!$B$24*L4115)*N4115,1)</f>
        <v>0</v>
      </c>
      <c r="P4115" s="19" t="s">
        <v>3227</v>
      </c>
    </row>
    <row r="4116" spans="1:16" ht="15" customHeight="1" x14ac:dyDescent="0.35">
      <c r="A4116" s="18" t="s">
        <v>1256</v>
      </c>
      <c r="B4116" s="18" t="s">
        <v>3226</v>
      </c>
      <c r="C4116" s="18" t="s">
        <v>90</v>
      </c>
      <c r="D4116" s="19">
        <v>5</v>
      </c>
      <c r="E4116" s="19">
        <v>19</v>
      </c>
      <c r="F4116" s="19">
        <v>7</v>
      </c>
      <c r="G4116" s="19">
        <v>4</v>
      </c>
      <c r="H4116" s="19">
        <v>1</v>
      </c>
      <c r="I4116" s="19">
        <v>3</v>
      </c>
      <c r="J4116" s="19">
        <v>4</v>
      </c>
      <c r="K4116" s="20">
        <f>ROUND(1+(SUMPRODUCT(INDEX(CachTinhDiem!$B$8:$E$11,MATCH($B4116,CachTinhDiem!$A$8:$A$11,0),0),$G4116:$J4116)-1)*9/4,1)</f>
        <v>4.5999999999999996</v>
      </c>
      <c r="L4116" s="20">
        <f>ROUND(1+(INDEX(CachTinhDiem!$B$15:$E$20,MATCH($C4116,CachTinhDiem!$A$15:$A$20,0),MATCH($B4116,CachTinhDiem!$B$14:$E$14,0))-1)*9/4,1)</f>
        <v>7.8</v>
      </c>
      <c r="M4116" s="19">
        <f t="shared" si="64"/>
        <v>0</v>
      </c>
      <c r="N4116" s="23">
        <f>MAX(0,1-M4116*CachTinhDiem!$B$25)</f>
        <v>1</v>
      </c>
      <c r="O4116" s="20">
        <f>ROUND((CachTinhDiem!$B$23*K4116+CachTinhDiem!$B$24*L4116)*N4116,1)</f>
        <v>5.6</v>
      </c>
      <c r="P4116" s="19" t="s">
        <v>3227</v>
      </c>
    </row>
    <row r="4117" spans="1:16" ht="15" customHeight="1" x14ac:dyDescent="0.35">
      <c r="A4117" s="18" t="s">
        <v>3064</v>
      </c>
      <c r="B4117" s="18" t="s">
        <v>3226</v>
      </c>
      <c r="C4117" s="18" t="s">
        <v>138</v>
      </c>
      <c r="D4117" s="19">
        <v>20</v>
      </c>
      <c r="E4117" s="19">
        <v>40</v>
      </c>
      <c r="F4117" s="19">
        <v>25</v>
      </c>
      <c r="G4117" s="19">
        <v>2</v>
      </c>
      <c r="H4117" s="19">
        <v>4</v>
      </c>
      <c r="I4117" s="19">
        <v>5</v>
      </c>
      <c r="J4117" s="19">
        <v>2</v>
      </c>
      <c r="K4117" s="20">
        <f>ROUND(1+(SUMPRODUCT(INDEX(CachTinhDiem!$B$8:$E$11,MATCH($B4117,CachTinhDiem!$A$8:$A$11,0),0),$G4117:$J4117)-1)*9/4,1)</f>
        <v>8</v>
      </c>
      <c r="L4117" s="20">
        <f>ROUND(1+(INDEX(CachTinhDiem!$B$15:$E$20,MATCH($C4117,CachTinhDiem!$A$15:$A$20,0),MATCH($B4117,CachTinhDiem!$B$14:$E$14,0))-1)*9/4,1)</f>
        <v>7.8</v>
      </c>
      <c r="M4117" s="19">
        <f t="shared" si="64"/>
        <v>0</v>
      </c>
      <c r="N4117" s="23">
        <f>MAX(0,1-M4117*CachTinhDiem!$B$25)</f>
        <v>1</v>
      </c>
      <c r="O4117" s="20">
        <f>ROUND((CachTinhDiem!$B$23*K4117+CachTinhDiem!$B$24*L4117)*N4117,1)</f>
        <v>7.9</v>
      </c>
      <c r="P4117" s="19" t="s">
        <v>3227</v>
      </c>
    </row>
    <row r="4118" spans="1:16" ht="15" customHeight="1" x14ac:dyDescent="0.35">
      <c r="A4118" s="18" t="s">
        <v>1278</v>
      </c>
      <c r="B4118" s="18" t="s">
        <v>3224</v>
      </c>
      <c r="C4118" s="18" t="s">
        <v>138</v>
      </c>
      <c r="D4118" s="19">
        <v>7</v>
      </c>
      <c r="E4118" s="19">
        <v>22</v>
      </c>
      <c r="F4118" s="19">
        <v>24</v>
      </c>
      <c r="G4118" s="19">
        <v>4</v>
      </c>
      <c r="H4118" s="19">
        <v>3</v>
      </c>
      <c r="I4118" s="19">
        <v>3</v>
      </c>
      <c r="J4118" s="19">
        <v>2</v>
      </c>
      <c r="K4118" s="20">
        <f>ROUND(1+(SUMPRODUCT(INDEX(CachTinhDiem!$B$8:$E$11,MATCH($B4118,CachTinhDiem!$A$8:$A$11,0),0),$G4118:$J4118)-1)*9/4,1)</f>
        <v>5.7</v>
      </c>
      <c r="L4118" s="20">
        <f>ROUND(1+(INDEX(CachTinhDiem!$B$15:$E$20,MATCH($C4118,CachTinhDiem!$A$15:$A$20,0),MATCH($B4118,CachTinhDiem!$B$14:$E$14,0))-1)*9/4,1)</f>
        <v>10</v>
      </c>
      <c r="M4118" s="19">
        <f t="shared" si="64"/>
        <v>2</v>
      </c>
      <c r="N4118" s="23">
        <f>MAX(0,1-M4118*CachTinhDiem!$B$25)</f>
        <v>0.8</v>
      </c>
      <c r="O4118" s="20">
        <f>ROUND((CachTinhDiem!$B$23*K4118+CachTinhDiem!$B$24*L4118)*N4118,1)</f>
        <v>5.6</v>
      </c>
      <c r="P4118" s="19" t="s">
        <v>3227</v>
      </c>
    </row>
    <row r="4119" spans="1:16" ht="15" customHeight="1" x14ac:dyDescent="0.35">
      <c r="A4119" s="18" t="s">
        <v>740</v>
      </c>
      <c r="B4119" s="18" t="s">
        <v>3226</v>
      </c>
      <c r="C4119" s="18" t="s">
        <v>110</v>
      </c>
      <c r="D4119" s="19">
        <v>5</v>
      </c>
      <c r="E4119" s="19">
        <v>15</v>
      </c>
      <c r="F4119" s="19">
        <v>39</v>
      </c>
      <c r="G4119" s="19">
        <v>4</v>
      </c>
      <c r="H4119" s="19">
        <v>2</v>
      </c>
      <c r="I4119" s="19">
        <v>2</v>
      </c>
      <c r="J4119" s="19">
        <v>4</v>
      </c>
      <c r="K4119" s="20">
        <f>ROUND(1+(SUMPRODUCT(INDEX(CachTinhDiem!$B$8:$E$11,MATCH($B4119,CachTinhDiem!$A$8:$A$11,0),0),$G4119:$J4119)-1)*9/4,1)</f>
        <v>4.2</v>
      </c>
      <c r="L4119" s="20">
        <f>ROUND(1+(INDEX(CachTinhDiem!$B$15:$E$20,MATCH($C4119,CachTinhDiem!$A$15:$A$20,0),MATCH($B4119,CachTinhDiem!$B$14:$E$14,0))-1)*9/4,1)</f>
        <v>5.5</v>
      </c>
      <c r="M4119" s="19">
        <f t="shared" si="64"/>
        <v>24</v>
      </c>
      <c r="N4119" s="23">
        <f>MAX(0,1-M4119*CachTinhDiem!$B$25)</f>
        <v>0</v>
      </c>
      <c r="O4119" s="20">
        <f>ROUND((CachTinhDiem!$B$23*K4119+CachTinhDiem!$B$24*L4119)*N4119,1)</f>
        <v>0</v>
      </c>
      <c r="P4119" s="19" t="s">
        <v>3227</v>
      </c>
    </row>
    <row r="4120" spans="1:16" ht="15" customHeight="1" x14ac:dyDescent="0.35">
      <c r="A4120" s="18" t="s">
        <v>3044</v>
      </c>
      <c r="B4120" s="18" t="s">
        <v>3228</v>
      </c>
      <c r="C4120" s="18" t="s">
        <v>138</v>
      </c>
      <c r="D4120" s="19">
        <v>21</v>
      </c>
      <c r="E4120" s="19">
        <v>40</v>
      </c>
      <c r="F4120" s="19">
        <v>26</v>
      </c>
      <c r="G4120" s="19">
        <v>1</v>
      </c>
      <c r="H4120" s="19">
        <v>5</v>
      </c>
      <c r="I4120" s="19">
        <v>5</v>
      </c>
      <c r="J4120" s="19">
        <v>2</v>
      </c>
      <c r="K4120" s="20">
        <f>ROUND(1+(SUMPRODUCT(INDEX(CachTinhDiem!$B$8:$E$11,MATCH($B4120,CachTinhDiem!$A$8:$A$11,0),0),$G4120:$J4120)-1)*9/4,1)</f>
        <v>6</v>
      </c>
      <c r="L4120" s="20">
        <f>ROUND(1+(INDEX(CachTinhDiem!$B$15:$E$20,MATCH($C4120,CachTinhDiem!$A$15:$A$20,0),MATCH($B4120,CachTinhDiem!$B$14:$E$14,0))-1)*9/4,1)</f>
        <v>1</v>
      </c>
      <c r="M4120" s="19">
        <f t="shared" si="64"/>
        <v>0</v>
      </c>
      <c r="N4120" s="23">
        <f>MAX(0,1-M4120*CachTinhDiem!$B$25)</f>
        <v>1</v>
      </c>
      <c r="O4120" s="20">
        <f>ROUND((CachTinhDiem!$B$23*K4120+CachTinhDiem!$B$24*L4120)*N4120,1)</f>
        <v>4.5</v>
      </c>
      <c r="P4120" s="19" t="s">
        <v>3227</v>
      </c>
    </row>
    <row r="4121" spans="1:16" ht="15" customHeight="1" x14ac:dyDescent="0.35">
      <c r="A4121" s="18" t="s">
        <v>1665</v>
      </c>
      <c r="B4121" s="18" t="s">
        <v>3228</v>
      </c>
      <c r="C4121" s="18" t="s">
        <v>138</v>
      </c>
      <c r="D4121" s="19">
        <v>12</v>
      </c>
      <c r="E4121" s="19">
        <v>31</v>
      </c>
      <c r="F4121" s="19">
        <v>38</v>
      </c>
      <c r="G4121" s="19">
        <v>2</v>
      </c>
      <c r="H4121" s="19">
        <v>3</v>
      </c>
      <c r="I4121" s="19">
        <v>4</v>
      </c>
      <c r="J4121" s="19">
        <v>2</v>
      </c>
      <c r="K4121" s="20">
        <f>ROUND(1+(SUMPRODUCT(INDEX(CachTinhDiem!$B$8:$E$11,MATCH($B4121,CachTinhDiem!$A$8:$A$11,0),0),$G4121:$J4121)-1)*9/4,1)</f>
        <v>4.5999999999999996</v>
      </c>
      <c r="L4121" s="20">
        <f>ROUND(1+(INDEX(CachTinhDiem!$B$15:$E$20,MATCH($C4121,CachTinhDiem!$A$15:$A$20,0),MATCH($B4121,CachTinhDiem!$B$14:$E$14,0))-1)*9/4,1)</f>
        <v>1</v>
      </c>
      <c r="M4121" s="19">
        <f t="shared" si="64"/>
        <v>7</v>
      </c>
      <c r="N4121" s="23">
        <f>MAX(0,1-M4121*CachTinhDiem!$B$25)</f>
        <v>0.29999999999999993</v>
      </c>
      <c r="O4121" s="20">
        <f>ROUND((CachTinhDiem!$B$23*K4121+CachTinhDiem!$B$24*L4121)*N4121,1)</f>
        <v>1.1000000000000001</v>
      </c>
      <c r="P4121" s="19" t="s">
        <v>3227</v>
      </c>
    </row>
    <row r="4122" spans="1:16" ht="15" customHeight="1" x14ac:dyDescent="0.35">
      <c r="A4122" s="18" t="s">
        <v>1088</v>
      </c>
      <c r="B4122" s="18" t="s">
        <v>3228</v>
      </c>
      <c r="C4122" s="18" t="s">
        <v>138</v>
      </c>
      <c r="D4122" s="19">
        <v>10</v>
      </c>
      <c r="E4122" s="19">
        <v>27</v>
      </c>
      <c r="F4122" s="19">
        <v>34</v>
      </c>
      <c r="G4122" s="19">
        <v>3</v>
      </c>
      <c r="H4122" s="19">
        <v>3</v>
      </c>
      <c r="I4122" s="19">
        <v>4</v>
      </c>
      <c r="J4122" s="19">
        <v>3</v>
      </c>
      <c r="K4122" s="20">
        <f>ROUND(1+(SUMPRODUCT(INDEX(CachTinhDiem!$B$8:$E$11,MATCH($B4122,CachTinhDiem!$A$8:$A$11,0),0),$G4122:$J4122)-1)*9/4,1)</f>
        <v>6</v>
      </c>
      <c r="L4122" s="20">
        <f>ROUND(1+(INDEX(CachTinhDiem!$B$15:$E$20,MATCH($C4122,CachTinhDiem!$A$15:$A$20,0),MATCH($B4122,CachTinhDiem!$B$14:$E$14,0))-1)*9/4,1)</f>
        <v>1</v>
      </c>
      <c r="M4122" s="19">
        <f t="shared" si="64"/>
        <v>7</v>
      </c>
      <c r="N4122" s="23">
        <f>MAX(0,1-M4122*CachTinhDiem!$B$25)</f>
        <v>0.29999999999999993</v>
      </c>
      <c r="O4122" s="20">
        <f>ROUND((CachTinhDiem!$B$23*K4122+CachTinhDiem!$B$24*L4122)*N4122,1)</f>
        <v>1.4</v>
      </c>
      <c r="P4122" s="19" t="s">
        <v>3227</v>
      </c>
    </row>
    <row r="4123" spans="1:16" ht="15" customHeight="1" x14ac:dyDescent="0.35">
      <c r="A4123" s="18" t="s">
        <v>349</v>
      </c>
      <c r="B4123" s="18" t="s">
        <v>3226</v>
      </c>
      <c r="C4123" s="18" t="s">
        <v>103</v>
      </c>
      <c r="D4123" s="19">
        <v>24</v>
      </c>
      <c r="E4123" s="19">
        <v>37</v>
      </c>
      <c r="F4123" s="19">
        <v>8</v>
      </c>
      <c r="G4123" s="19">
        <v>1</v>
      </c>
      <c r="H4123" s="19">
        <v>5</v>
      </c>
      <c r="I4123" s="19">
        <v>1</v>
      </c>
      <c r="J4123" s="19">
        <v>5</v>
      </c>
      <c r="K4123" s="20">
        <f>ROUND(1+(SUMPRODUCT(INDEX(CachTinhDiem!$B$8:$E$11,MATCH($B4123,CachTinhDiem!$A$8:$A$11,0),0),$G4123:$J4123)-1)*9/4,1)</f>
        <v>5.5</v>
      </c>
      <c r="L4123" s="20">
        <f>ROUND(1+(INDEX(CachTinhDiem!$B$15:$E$20,MATCH($C4123,CachTinhDiem!$A$15:$A$20,0),MATCH($B4123,CachTinhDiem!$B$14:$E$14,0))-1)*9/4,1)</f>
        <v>3.3</v>
      </c>
      <c r="M4123" s="19">
        <f t="shared" si="64"/>
        <v>16</v>
      </c>
      <c r="N4123" s="23">
        <f>MAX(0,1-M4123*CachTinhDiem!$B$25)</f>
        <v>0</v>
      </c>
      <c r="O4123" s="20">
        <f>ROUND((CachTinhDiem!$B$23*K4123+CachTinhDiem!$B$24*L4123)*N4123,1)</f>
        <v>0</v>
      </c>
      <c r="P4123" s="19" t="s">
        <v>3227</v>
      </c>
    </row>
    <row r="4124" spans="1:16" ht="15" customHeight="1" x14ac:dyDescent="0.35">
      <c r="A4124" s="18" t="s">
        <v>1749</v>
      </c>
      <c r="B4124" s="18" t="s">
        <v>3224</v>
      </c>
      <c r="C4124" s="18" t="s">
        <v>110</v>
      </c>
      <c r="D4124" s="19">
        <v>19</v>
      </c>
      <c r="E4124" s="19">
        <v>37</v>
      </c>
      <c r="F4124" s="19">
        <v>24</v>
      </c>
      <c r="G4124" s="19">
        <v>2</v>
      </c>
      <c r="H4124" s="19">
        <v>5</v>
      </c>
      <c r="I4124" s="19">
        <v>2</v>
      </c>
      <c r="J4124" s="19">
        <v>3</v>
      </c>
      <c r="K4124" s="20">
        <f>ROUND(1+(SUMPRODUCT(INDEX(CachTinhDiem!$B$8:$E$11,MATCH($B4124,CachTinhDiem!$A$8:$A$11,0),0),$G4124:$J4124)-1)*9/4,1)</f>
        <v>4.8</v>
      </c>
      <c r="L4124" s="20">
        <f>ROUND(1+(INDEX(CachTinhDiem!$B$15:$E$20,MATCH($C4124,CachTinhDiem!$A$15:$A$20,0),MATCH($B4124,CachTinhDiem!$B$14:$E$14,0))-1)*9/4,1)</f>
        <v>5.5</v>
      </c>
      <c r="M4124" s="19">
        <f t="shared" si="64"/>
        <v>0</v>
      </c>
      <c r="N4124" s="23">
        <f>MAX(0,1-M4124*CachTinhDiem!$B$25)</f>
        <v>1</v>
      </c>
      <c r="O4124" s="20">
        <f>ROUND((CachTinhDiem!$B$23*K4124+CachTinhDiem!$B$24*L4124)*N4124,1)</f>
        <v>5</v>
      </c>
      <c r="P4124" s="19" t="s">
        <v>3227</v>
      </c>
    </row>
    <row r="4125" spans="1:16" ht="15" customHeight="1" x14ac:dyDescent="0.35">
      <c r="A4125" s="18" t="s">
        <v>3005</v>
      </c>
      <c r="B4125" s="18" t="s">
        <v>3229</v>
      </c>
      <c r="C4125" s="18" t="s">
        <v>115</v>
      </c>
      <c r="D4125" s="19">
        <v>18</v>
      </c>
      <c r="E4125" s="19">
        <v>39</v>
      </c>
      <c r="F4125" s="19">
        <v>38</v>
      </c>
      <c r="G4125" s="19">
        <v>2</v>
      </c>
      <c r="H4125" s="19">
        <v>3</v>
      </c>
      <c r="I4125" s="19">
        <v>3</v>
      </c>
      <c r="J4125" s="19">
        <v>2</v>
      </c>
      <c r="K4125" s="20">
        <f>ROUND(1+(SUMPRODUCT(INDEX(CachTinhDiem!$B$8:$E$11,MATCH($B4125,CachTinhDiem!$A$8:$A$11,0),0),$G4125:$J4125)-1)*9/4,1)</f>
        <v>4.5999999999999996</v>
      </c>
      <c r="L4125" s="20">
        <f>ROUND(1+(INDEX(CachTinhDiem!$B$15:$E$20,MATCH($C4125,CachTinhDiem!$A$15:$A$20,0),MATCH($B4125,CachTinhDiem!$B$14:$E$14,0))-1)*9/4,1)</f>
        <v>10</v>
      </c>
      <c r="M4125" s="19">
        <f t="shared" si="64"/>
        <v>0</v>
      </c>
      <c r="N4125" s="23">
        <f>MAX(0,1-M4125*CachTinhDiem!$B$25)</f>
        <v>1</v>
      </c>
      <c r="O4125" s="20">
        <f>ROUND((CachTinhDiem!$B$23*K4125+CachTinhDiem!$B$24*L4125)*N4125,1)</f>
        <v>6.2</v>
      </c>
      <c r="P4125" s="19" t="s">
        <v>3227</v>
      </c>
    </row>
    <row r="4126" spans="1:16" ht="15" customHeight="1" x14ac:dyDescent="0.35">
      <c r="A4126" s="18" t="s">
        <v>3194</v>
      </c>
      <c r="B4126" s="18" t="s">
        <v>3228</v>
      </c>
      <c r="C4126" s="18" t="s">
        <v>103</v>
      </c>
      <c r="D4126" s="19">
        <v>23</v>
      </c>
      <c r="E4126" s="19">
        <v>39</v>
      </c>
      <c r="F4126" s="19">
        <v>38</v>
      </c>
      <c r="G4126" s="19">
        <v>2</v>
      </c>
      <c r="H4126" s="19">
        <v>4</v>
      </c>
      <c r="I4126" s="19">
        <v>3</v>
      </c>
      <c r="J4126" s="19">
        <v>5</v>
      </c>
      <c r="K4126" s="20">
        <f>ROUND(1+(SUMPRODUCT(INDEX(CachTinhDiem!$B$8:$E$11,MATCH($B4126,CachTinhDiem!$A$8:$A$11,0),0),$G4126:$J4126)-1)*9/4,1)</f>
        <v>8.6999999999999993</v>
      </c>
      <c r="L4126" s="20">
        <f>ROUND(1+(INDEX(CachTinhDiem!$B$15:$E$20,MATCH($C4126,CachTinhDiem!$A$15:$A$20,0),MATCH($B4126,CachTinhDiem!$B$14:$E$14,0))-1)*9/4,1)</f>
        <v>10</v>
      </c>
      <c r="M4126" s="19">
        <f t="shared" si="64"/>
        <v>0</v>
      </c>
      <c r="N4126" s="23">
        <f>MAX(0,1-M4126*CachTinhDiem!$B$25)</f>
        <v>1</v>
      </c>
      <c r="O4126" s="20">
        <f>ROUND((CachTinhDiem!$B$23*K4126+CachTinhDiem!$B$24*L4126)*N4126,1)</f>
        <v>9.1</v>
      </c>
      <c r="P4126" s="19" t="s">
        <v>3227</v>
      </c>
    </row>
    <row r="4127" spans="1:16" ht="15" customHeight="1" x14ac:dyDescent="0.35">
      <c r="A4127" s="18" t="s">
        <v>720</v>
      </c>
      <c r="B4127" s="18" t="s">
        <v>3224</v>
      </c>
      <c r="C4127" s="18" t="s">
        <v>115</v>
      </c>
      <c r="D4127" s="19">
        <v>5</v>
      </c>
      <c r="E4127" s="19">
        <v>10</v>
      </c>
      <c r="F4127" s="19">
        <v>28</v>
      </c>
      <c r="G4127" s="19">
        <v>5</v>
      </c>
      <c r="H4127" s="19">
        <v>2</v>
      </c>
      <c r="I4127" s="19">
        <v>3</v>
      </c>
      <c r="J4127" s="19">
        <v>3</v>
      </c>
      <c r="K4127" s="20">
        <f>ROUND(1+(SUMPRODUCT(INDEX(CachTinhDiem!$B$8:$E$11,MATCH($B4127,CachTinhDiem!$A$8:$A$11,0),0),$G4127:$J4127)-1)*9/4,1)</f>
        <v>6</v>
      </c>
      <c r="L4127" s="20">
        <f>ROUND(1+(INDEX(CachTinhDiem!$B$15:$E$20,MATCH($C4127,CachTinhDiem!$A$15:$A$20,0),MATCH($B4127,CachTinhDiem!$B$14:$E$14,0))-1)*9/4,1)</f>
        <v>7.8</v>
      </c>
      <c r="M4127" s="19">
        <f t="shared" si="64"/>
        <v>18</v>
      </c>
      <c r="N4127" s="23">
        <f>MAX(0,1-M4127*CachTinhDiem!$B$25)</f>
        <v>0</v>
      </c>
      <c r="O4127" s="20">
        <f>ROUND((CachTinhDiem!$B$23*K4127+CachTinhDiem!$B$24*L4127)*N4127,1)</f>
        <v>0</v>
      </c>
      <c r="P4127" s="19" t="s">
        <v>3227</v>
      </c>
    </row>
    <row r="4128" spans="1:16" ht="15" customHeight="1" x14ac:dyDescent="0.35">
      <c r="A4128" s="18" t="s">
        <v>2827</v>
      </c>
      <c r="B4128" s="18" t="s">
        <v>3229</v>
      </c>
      <c r="C4128" s="18" t="s">
        <v>90</v>
      </c>
      <c r="D4128" s="19">
        <v>12</v>
      </c>
      <c r="E4128" s="19">
        <v>34</v>
      </c>
      <c r="F4128" s="19">
        <v>22</v>
      </c>
      <c r="G4128" s="19">
        <v>3</v>
      </c>
      <c r="H4128" s="19">
        <v>2</v>
      </c>
      <c r="I4128" s="19">
        <v>4</v>
      </c>
      <c r="J4128" s="19">
        <v>3</v>
      </c>
      <c r="K4128" s="20">
        <f>ROUND(1+(SUMPRODUCT(INDEX(CachTinhDiem!$B$8:$E$11,MATCH($B4128,CachTinhDiem!$A$8:$A$11,0),0),$G4128:$J4128)-1)*9/4,1)</f>
        <v>5.5</v>
      </c>
      <c r="L4128" s="20">
        <f>ROUND(1+(INDEX(CachTinhDiem!$B$15:$E$20,MATCH($C4128,CachTinhDiem!$A$15:$A$20,0),MATCH($B4128,CachTinhDiem!$B$14:$E$14,0))-1)*9/4,1)</f>
        <v>7.8</v>
      </c>
      <c r="M4128" s="19">
        <f t="shared" si="64"/>
        <v>0</v>
      </c>
      <c r="N4128" s="23">
        <f>MAX(0,1-M4128*CachTinhDiem!$B$25)</f>
        <v>1</v>
      </c>
      <c r="O4128" s="20">
        <f>ROUND((CachTinhDiem!$B$23*K4128+CachTinhDiem!$B$24*L4128)*N4128,1)</f>
        <v>6.2</v>
      </c>
      <c r="P4128" s="19" t="s">
        <v>3227</v>
      </c>
    </row>
    <row r="4129" spans="1:16" ht="15" customHeight="1" x14ac:dyDescent="0.35">
      <c r="A4129" s="18" t="s">
        <v>2825</v>
      </c>
      <c r="B4129" s="18" t="s">
        <v>3224</v>
      </c>
      <c r="C4129" s="18" t="s">
        <v>90</v>
      </c>
      <c r="D4129" s="19">
        <v>5</v>
      </c>
      <c r="E4129" s="19">
        <v>20</v>
      </c>
      <c r="F4129" s="19">
        <v>18</v>
      </c>
      <c r="G4129" s="19">
        <v>4</v>
      </c>
      <c r="H4129" s="19">
        <v>1</v>
      </c>
      <c r="I4129" s="19">
        <v>2</v>
      </c>
      <c r="J4129" s="19">
        <v>4</v>
      </c>
      <c r="K4129" s="20">
        <f>ROUND(1+(SUMPRODUCT(INDEX(CachTinhDiem!$B$8:$E$11,MATCH($B4129,CachTinhDiem!$A$8:$A$11,0),0),$G4129:$J4129)-1)*9/4,1)</f>
        <v>4.2</v>
      </c>
      <c r="L4129" s="20">
        <f>ROUND(1+(INDEX(CachTinhDiem!$B$15:$E$20,MATCH($C4129,CachTinhDiem!$A$15:$A$20,0),MATCH($B4129,CachTinhDiem!$B$14:$E$14,0))-1)*9/4,1)</f>
        <v>5.5</v>
      </c>
      <c r="M4129" s="19">
        <f t="shared" si="64"/>
        <v>0</v>
      </c>
      <c r="N4129" s="23">
        <f>MAX(0,1-M4129*CachTinhDiem!$B$25)</f>
        <v>1</v>
      </c>
      <c r="O4129" s="20">
        <f>ROUND((CachTinhDiem!$B$23*K4129+CachTinhDiem!$B$24*L4129)*N4129,1)</f>
        <v>4.5999999999999996</v>
      </c>
      <c r="P4129" s="19" t="s">
        <v>3227</v>
      </c>
    </row>
    <row r="4130" spans="1:16" ht="15" customHeight="1" x14ac:dyDescent="0.35">
      <c r="A4130" s="18" t="s">
        <v>2112</v>
      </c>
      <c r="B4130" s="18" t="s">
        <v>3229</v>
      </c>
      <c r="C4130" s="18" t="s">
        <v>138</v>
      </c>
      <c r="D4130" s="19">
        <v>5</v>
      </c>
      <c r="E4130" s="19">
        <v>10</v>
      </c>
      <c r="F4130" s="19">
        <v>40</v>
      </c>
      <c r="G4130" s="19">
        <v>4</v>
      </c>
      <c r="H4130" s="19">
        <v>2</v>
      </c>
      <c r="I4130" s="19">
        <v>4</v>
      </c>
      <c r="J4130" s="19">
        <v>1</v>
      </c>
      <c r="K4130" s="20">
        <f>ROUND(1+(SUMPRODUCT(INDEX(CachTinhDiem!$B$8:$E$11,MATCH($B4130,CachTinhDiem!$A$8:$A$11,0),0),$G4130:$J4130)-1)*9/4,1)</f>
        <v>4.4000000000000004</v>
      </c>
      <c r="L4130" s="20">
        <f>ROUND(1+(INDEX(CachTinhDiem!$B$15:$E$20,MATCH($C4130,CachTinhDiem!$A$15:$A$20,0),MATCH($B4130,CachTinhDiem!$B$14:$E$14,0))-1)*9/4,1)</f>
        <v>7.8</v>
      </c>
      <c r="M4130" s="19">
        <f t="shared" si="64"/>
        <v>30</v>
      </c>
      <c r="N4130" s="23">
        <f>MAX(0,1-M4130*CachTinhDiem!$B$25)</f>
        <v>0</v>
      </c>
      <c r="O4130" s="20">
        <f>ROUND((CachTinhDiem!$B$23*K4130+CachTinhDiem!$B$24*L4130)*N4130,1)</f>
        <v>0</v>
      </c>
      <c r="P4130" s="19" t="s">
        <v>3227</v>
      </c>
    </row>
    <row r="4131" spans="1:16" ht="15" customHeight="1" x14ac:dyDescent="0.35">
      <c r="A4131" s="18" t="s">
        <v>430</v>
      </c>
      <c r="B4131" s="18" t="s">
        <v>3228</v>
      </c>
      <c r="C4131" s="18" t="s">
        <v>115</v>
      </c>
      <c r="D4131" s="19">
        <v>5</v>
      </c>
      <c r="E4131" s="19">
        <v>12</v>
      </c>
      <c r="F4131" s="19">
        <v>30</v>
      </c>
      <c r="G4131" s="19">
        <v>4</v>
      </c>
      <c r="H4131" s="19">
        <v>1</v>
      </c>
      <c r="I4131" s="19">
        <v>3</v>
      </c>
      <c r="J4131" s="19">
        <v>2</v>
      </c>
      <c r="K4131" s="20">
        <f>ROUND(1+(SUMPRODUCT(INDEX(CachTinhDiem!$B$8:$E$11,MATCH($B4131,CachTinhDiem!$A$8:$A$11,0),0),$G4131:$J4131)-1)*9/4,1)</f>
        <v>3.3</v>
      </c>
      <c r="L4131" s="20">
        <f>ROUND(1+(INDEX(CachTinhDiem!$B$15:$E$20,MATCH($C4131,CachTinhDiem!$A$15:$A$20,0),MATCH($B4131,CachTinhDiem!$B$14:$E$14,0))-1)*9/4,1)</f>
        <v>5.5</v>
      </c>
      <c r="M4131" s="19">
        <f t="shared" si="64"/>
        <v>18</v>
      </c>
      <c r="N4131" s="23">
        <f>MAX(0,1-M4131*CachTinhDiem!$B$25)</f>
        <v>0</v>
      </c>
      <c r="O4131" s="20">
        <f>ROUND((CachTinhDiem!$B$23*K4131+CachTinhDiem!$B$24*L4131)*N4131,1)</f>
        <v>0</v>
      </c>
      <c r="P4131" s="19" t="s">
        <v>3225</v>
      </c>
    </row>
    <row r="4132" spans="1:16" ht="15" customHeight="1" x14ac:dyDescent="0.35">
      <c r="A4132" s="18" t="s">
        <v>2722</v>
      </c>
      <c r="B4132" s="18" t="s">
        <v>3229</v>
      </c>
      <c r="C4132" s="18" t="s">
        <v>103</v>
      </c>
      <c r="D4132" s="19">
        <v>5</v>
      </c>
      <c r="E4132" s="19">
        <v>34</v>
      </c>
      <c r="F4132" s="19">
        <v>18</v>
      </c>
      <c r="G4132" s="19">
        <v>4</v>
      </c>
      <c r="H4132" s="19">
        <v>1</v>
      </c>
      <c r="I4132" s="19">
        <v>3</v>
      </c>
      <c r="J4132" s="19">
        <v>5</v>
      </c>
      <c r="K4132" s="20">
        <f>ROUND(1+(SUMPRODUCT(INDEX(CachTinhDiem!$B$8:$E$11,MATCH($B4132,CachTinhDiem!$A$8:$A$11,0),0),$G4132:$J4132)-1)*9/4,1)</f>
        <v>5.7</v>
      </c>
      <c r="L4132" s="20">
        <f>ROUND(1+(INDEX(CachTinhDiem!$B$15:$E$20,MATCH($C4132,CachTinhDiem!$A$15:$A$20,0),MATCH($B4132,CachTinhDiem!$B$14:$E$14,0))-1)*9/4,1)</f>
        <v>7.8</v>
      </c>
      <c r="M4132" s="19">
        <f t="shared" si="64"/>
        <v>0</v>
      </c>
      <c r="N4132" s="23">
        <f>MAX(0,1-M4132*CachTinhDiem!$B$25)</f>
        <v>1</v>
      </c>
      <c r="O4132" s="20">
        <f>ROUND((CachTinhDiem!$B$23*K4132+CachTinhDiem!$B$24*L4132)*N4132,1)</f>
        <v>6.3</v>
      </c>
      <c r="P4132" s="19" t="s">
        <v>3225</v>
      </c>
    </row>
    <row r="4133" spans="1:16" ht="15" customHeight="1" x14ac:dyDescent="0.35">
      <c r="A4133" s="18" t="s">
        <v>426</v>
      </c>
      <c r="B4133" s="18" t="s">
        <v>3229</v>
      </c>
      <c r="C4133" s="18" t="s">
        <v>90</v>
      </c>
      <c r="D4133" s="19">
        <v>19</v>
      </c>
      <c r="E4133" s="19">
        <v>38</v>
      </c>
      <c r="F4133" s="19">
        <v>16</v>
      </c>
      <c r="G4133" s="19">
        <v>2</v>
      </c>
      <c r="H4133" s="19">
        <v>5</v>
      </c>
      <c r="I4133" s="19">
        <v>4</v>
      </c>
      <c r="J4133" s="19">
        <v>2</v>
      </c>
      <c r="K4133" s="20">
        <f>ROUND(1+(SUMPRODUCT(INDEX(CachTinhDiem!$B$8:$E$11,MATCH($B4133,CachTinhDiem!$A$8:$A$11,0),0),$G4133:$J4133)-1)*9/4,1)</f>
        <v>6.6</v>
      </c>
      <c r="L4133" s="20">
        <f>ROUND(1+(INDEX(CachTinhDiem!$B$15:$E$20,MATCH($C4133,CachTinhDiem!$A$15:$A$20,0),MATCH($B4133,CachTinhDiem!$B$14:$E$14,0))-1)*9/4,1)</f>
        <v>7.8</v>
      </c>
      <c r="M4133" s="19">
        <f t="shared" si="64"/>
        <v>3</v>
      </c>
      <c r="N4133" s="23">
        <f>MAX(0,1-M4133*CachTinhDiem!$B$25)</f>
        <v>0.7</v>
      </c>
      <c r="O4133" s="20">
        <f>ROUND((CachTinhDiem!$B$23*K4133+CachTinhDiem!$B$24*L4133)*N4133,1)</f>
        <v>4.9000000000000004</v>
      </c>
      <c r="P4133" s="19" t="s">
        <v>3227</v>
      </c>
    </row>
    <row r="4134" spans="1:16" ht="15" customHeight="1" x14ac:dyDescent="0.35">
      <c r="A4134" s="18" t="s">
        <v>408</v>
      </c>
      <c r="B4134" s="18" t="s">
        <v>3226</v>
      </c>
      <c r="C4134" s="18" t="s">
        <v>103</v>
      </c>
      <c r="D4134" s="19">
        <v>11</v>
      </c>
      <c r="E4134" s="19">
        <v>28</v>
      </c>
      <c r="F4134" s="19">
        <v>14</v>
      </c>
      <c r="G4134" s="19">
        <v>2</v>
      </c>
      <c r="H4134" s="19">
        <v>3</v>
      </c>
      <c r="I4134" s="19">
        <v>2</v>
      </c>
      <c r="J4134" s="19">
        <v>5</v>
      </c>
      <c r="K4134" s="20">
        <f>ROUND(1+(SUMPRODUCT(INDEX(CachTinhDiem!$B$8:$E$11,MATCH($B4134,CachTinhDiem!$A$8:$A$11,0),0),$G4134:$J4134)-1)*9/4,1)</f>
        <v>5.3</v>
      </c>
      <c r="L4134" s="20">
        <f>ROUND(1+(INDEX(CachTinhDiem!$B$15:$E$20,MATCH($C4134,CachTinhDiem!$A$15:$A$20,0),MATCH($B4134,CachTinhDiem!$B$14:$E$14,0))-1)*9/4,1)</f>
        <v>3.3</v>
      </c>
      <c r="M4134" s="19">
        <f t="shared" si="64"/>
        <v>0</v>
      </c>
      <c r="N4134" s="23">
        <f>MAX(0,1-M4134*CachTinhDiem!$B$25)</f>
        <v>1</v>
      </c>
      <c r="O4134" s="20">
        <f>ROUND((CachTinhDiem!$B$23*K4134+CachTinhDiem!$B$24*L4134)*N4134,1)</f>
        <v>4.7</v>
      </c>
      <c r="P4134" s="19" t="s">
        <v>3227</v>
      </c>
    </row>
    <row r="4135" spans="1:16" ht="15" customHeight="1" x14ac:dyDescent="0.35">
      <c r="A4135" s="18" t="s">
        <v>1090</v>
      </c>
      <c r="B4135" s="18" t="s">
        <v>3229</v>
      </c>
      <c r="C4135" s="18" t="s">
        <v>138</v>
      </c>
      <c r="D4135" s="19">
        <v>5</v>
      </c>
      <c r="E4135" s="19">
        <v>21</v>
      </c>
      <c r="F4135" s="19">
        <v>20</v>
      </c>
      <c r="G4135" s="19">
        <v>4</v>
      </c>
      <c r="H4135" s="19">
        <v>1</v>
      </c>
      <c r="I4135" s="19">
        <v>3</v>
      </c>
      <c r="J4135" s="19">
        <v>2</v>
      </c>
      <c r="K4135" s="20">
        <f>ROUND(1+(SUMPRODUCT(INDEX(CachTinhDiem!$B$8:$E$11,MATCH($B4135,CachTinhDiem!$A$8:$A$11,0),0),$G4135:$J4135)-1)*9/4,1)</f>
        <v>3.7</v>
      </c>
      <c r="L4135" s="20">
        <f>ROUND(1+(INDEX(CachTinhDiem!$B$15:$E$20,MATCH($C4135,CachTinhDiem!$A$15:$A$20,0),MATCH($B4135,CachTinhDiem!$B$14:$E$14,0))-1)*9/4,1)</f>
        <v>7.8</v>
      </c>
      <c r="M4135" s="19">
        <f t="shared" si="64"/>
        <v>0</v>
      </c>
      <c r="N4135" s="23">
        <f>MAX(0,1-M4135*CachTinhDiem!$B$25)</f>
        <v>1</v>
      </c>
      <c r="O4135" s="20">
        <f>ROUND((CachTinhDiem!$B$23*K4135+CachTinhDiem!$B$24*L4135)*N4135,1)</f>
        <v>4.9000000000000004</v>
      </c>
      <c r="P4135" s="19" t="s">
        <v>3227</v>
      </c>
    </row>
    <row r="4136" spans="1:16" ht="15" customHeight="1" x14ac:dyDescent="0.35">
      <c r="A4136" s="18" t="s">
        <v>1527</v>
      </c>
      <c r="B4136" s="18" t="s">
        <v>3224</v>
      </c>
      <c r="C4136" s="18" t="s">
        <v>150</v>
      </c>
      <c r="D4136" s="19">
        <v>12</v>
      </c>
      <c r="E4136" s="19">
        <v>31</v>
      </c>
      <c r="F4136" s="19">
        <v>25</v>
      </c>
      <c r="G4136" s="19">
        <v>3</v>
      </c>
      <c r="H4136" s="19">
        <v>3</v>
      </c>
      <c r="I4136" s="19">
        <v>5</v>
      </c>
      <c r="J4136" s="19">
        <v>3</v>
      </c>
      <c r="K4136" s="20">
        <f>ROUND(1+(SUMPRODUCT(INDEX(CachTinhDiem!$B$8:$E$11,MATCH($B4136,CachTinhDiem!$A$8:$A$11,0),0),$G4136:$J4136)-1)*9/4,1)</f>
        <v>7.8</v>
      </c>
      <c r="L4136" s="20">
        <f>ROUND(1+(INDEX(CachTinhDiem!$B$15:$E$20,MATCH($C4136,CachTinhDiem!$A$15:$A$20,0),MATCH($B4136,CachTinhDiem!$B$14:$E$14,0))-1)*9/4,1)</f>
        <v>3.3</v>
      </c>
      <c r="M4136" s="19">
        <f t="shared" si="64"/>
        <v>0</v>
      </c>
      <c r="N4136" s="23">
        <f>MAX(0,1-M4136*CachTinhDiem!$B$25)</f>
        <v>1</v>
      </c>
      <c r="O4136" s="20">
        <f>ROUND((CachTinhDiem!$B$23*K4136+CachTinhDiem!$B$24*L4136)*N4136,1)</f>
        <v>6.5</v>
      </c>
      <c r="P4136" s="19" t="s">
        <v>3227</v>
      </c>
    </row>
    <row r="4137" spans="1:16" ht="15" customHeight="1" x14ac:dyDescent="0.35">
      <c r="A4137" s="18" t="s">
        <v>1481</v>
      </c>
      <c r="B4137" s="18" t="s">
        <v>3228</v>
      </c>
      <c r="C4137" s="18" t="s">
        <v>110</v>
      </c>
      <c r="D4137" s="19">
        <v>5</v>
      </c>
      <c r="E4137" s="19">
        <v>17</v>
      </c>
      <c r="F4137" s="19">
        <v>5</v>
      </c>
      <c r="G4137" s="19">
        <v>3</v>
      </c>
      <c r="H4137" s="19">
        <v>2</v>
      </c>
      <c r="I4137" s="19">
        <v>4</v>
      </c>
      <c r="J4137" s="19">
        <v>4</v>
      </c>
      <c r="K4137" s="20">
        <f>ROUND(1+(SUMPRODUCT(INDEX(CachTinhDiem!$B$8:$E$11,MATCH($B4137,CachTinhDiem!$A$8:$A$11,0),0),$G4137:$J4137)-1)*9/4,1)</f>
        <v>6.9</v>
      </c>
      <c r="L4137" s="20">
        <f>ROUND(1+(INDEX(CachTinhDiem!$B$15:$E$20,MATCH($C4137,CachTinhDiem!$A$15:$A$20,0),MATCH($B4137,CachTinhDiem!$B$14:$E$14,0))-1)*9/4,1)</f>
        <v>7.8</v>
      </c>
      <c r="M4137" s="19">
        <f t="shared" si="64"/>
        <v>0</v>
      </c>
      <c r="N4137" s="23">
        <f>MAX(0,1-M4137*CachTinhDiem!$B$25)</f>
        <v>1</v>
      </c>
      <c r="O4137" s="20">
        <f>ROUND((CachTinhDiem!$B$23*K4137+CachTinhDiem!$B$24*L4137)*N4137,1)</f>
        <v>7.2</v>
      </c>
      <c r="P4137" s="19" t="s">
        <v>3227</v>
      </c>
    </row>
    <row r="4138" spans="1:16" ht="15" customHeight="1" x14ac:dyDescent="0.35">
      <c r="A4138" s="18" t="s">
        <v>1655</v>
      </c>
      <c r="B4138" s="18" t="s">
        <v>3224</v>
      </c>
      <c r="C4138" s="18" t="s">
        <v>115</v>
      </c>
      <c r="D4138" s="19">
        <v>11</v>
      </c>
      <c r="E4138" s="19">
        <v>32</v>
      </c>
      <c r="F4138" s="19">
        <v>15</v>
      </c>
      <c r="G4138" s="19">
        <v>3</v>
      </c>
      <c r="H4138" s="19">
        <v>2</v>
      </c>
      <c r="I4138" s="19">
        <v>3</v>
      </c>
      <c r="J4138" s="19">
        <v>3</v>
      </c>
      <c r="K4138" s="20">
        <f>ROUND(1+(SUMPRODUCT(INDEX(CachTinhDiem!$B$8:$E$11,MATCH($B4138,CachTinhDiem!$A$8:$A$11,0),0),$G4138:$J4138)-1)*9/4,1)</f>
        <v>5.0999999999999996</v>
      </c>
      <c r="L4138" s="20">
        <f>ROUND(1+(INDEX(CachTinhDiem!$B$15:$E$20,MATCH($C4138,CachTinhDiem!$A$15:$A$20,0),MATCH($B4138,CachTinhDiem!$B$14:$E$14,0))-1)*9/4,1)</f>
        <v>7.8</v>
      </c>
      <c r="M4138" s="19">
        <f t="shared" si="64"/>
        <v>0</v>
      </c>
      <c r="N4138" s="23">
        <f>MAX(0,1-M4138*CachTinhDiem!$B$25)</f>
        <v>1</v>
      </c>
      <c r="O4138" s="20">
        <f>ROUND((CachTinhDiem!$B$23*K4138+CachTinhDiem!$B$24*L4138)*N4138,1)</f>
        <v>5.9</v>
      </c>
      <c r="P4138" s="19" t="s">
        <v>3227</v>
      </c>
    </row>
    <row r="4139" spans="1:16" ht="15" customHeight="1" x14ac:dyDescent="0.35">
      <c r="A4139" s="18" t="s">
        <v>2907</v>
      </c>
      <c r="B4139" s="18" t="s">
        <v>3228</v>
      </c>
      <c r="C4139" s="18" t="s">
        <v>103</v>
      </c>
      <c r="D4139" s="19">
        <v>18</v>
      </c>
      <c r="E4139" s="19">
        <v>36</v>
      </c>
      <c r="F4139" s="19">
        <v>30</v>
      </c>
      <c r="G4139" s="19">
        <v>2</v>
      </c>
      <c r="H4139" s="19">
        <v>4</v>
      </c>
      <c r="I4139" s="19">
        <v>1</v>
      </c>
      <c r="J4139" s="19">
        <v>5</v>
      </c>
      <c r="K4139" s="20">
        <f>ROUND(1+(SUMPRODUCT(INDEX(CachTinhDiem!$B$8:$E$11,MATCH($B4139,CachTinhDiem!$A$8:$A$11,0),0),$G4139:$J4139)-1)*9/4,1)</f>
        <v>7.8</v>
      </c>
      <c r="L4139" s="20">
        <f>ROUND(1+(INDEX(CachTinhDiem!$B$15:$E$20,MATCH($C4139,CachTinhDiem!$A$15:$A$20,0),MATCH($B4139,CachTinhDiem!$B$14:$E$14,0))-1)*9/4,1)</f>
        <v>10</v>
      </c>
      <c r="M4139" s="19">
        <f t="shared" si="64"/>
        <v>0</v>
      </c>
      <c r="N4139" s="23">
        <f>MAX(0,1-M4139*CachTinhDiem!$B$25)</f>
        <v>1</v>
      </c>
      <c r="O4139" s="20">
        <f>ROUND((CachTinhDiem!$B$23*K4139+CachTinhDiem!$B$24*L4139)*N4139,1)</f>
        <v>8.5</v>
      </c>
      <c r="P4139" s="19" t="s">
        <v>3227</v>
      </c>
    </row>
    <row r="4140" spans="1:16" ht="15" customHeight="1" x14ac:dyDescent="0.35">
      <c r="A4140" s="18" t="s">
        <v>377</v>
      </c>
      <c r="B4140" s="18" t="s">
        <v>3224</v>
      </c>
      <c r="C4140" s="18" t="s">
        <v>150</v>
      </c>
      <c r="D4140" s="19">
        <v>6</v>
      </c>
      <c r="E4140" s="19">
        <v>19</v>
      </c>
      <c r="F4140" s="19">
        <v>27</v>
      </c>
      <c r="G4140" s="19">
        <v>4</v>
      </c>
      <c r="H4140" s="19">
        <v>2</v>
      </c>
      <c r="I4140" s="19">
        <v>3</v>
      </c>
      <c r="J4140" s="19">
        <v>2</v>
      </c>
      <c r="K4140" s="20">
        <f>ROUND(1+(SUMPRODUCT(INDEX(CachTinhDiem!$B$8:$E$11,MATCH($B4140,CachTinhDiem!$A$8:$A$11,0),0),$G4140:$J4140)-1)*9/4,1)</f>
        <v>5.3</v>
      </c>
      <c r="L4140" s="20">
        <f>ROUND(1+(INDEX(CachTinhDiem!$B$15:$E$20,MATCH($C4140,CachTinhDiem!$A$15:$A$20,0),MATCH($B4140,CachTinhDiem!$B$14:$E$14,0))-1)*9/4,1)</f>
        <v>3.3</v>
      </c>
      <c r="M4140" s="19">
        <f t="shared" si="64"/>
        <v>8</v>
      </c>
      <c r="N4140" s="23">
        <f>MAX(0,1-M4140*CachTinhDiem!$B$25)</f>
        <v>0.19999999999999996</v>
      </c>
      <c r="O4140" s="20">
        <f>ROUND((CachTinhDiem!$B$23*K4140+CachTinhDiem!$B$24*L4140)*N4140,1)</f>
        <v>0.9</v>
      </c>
      <c r="P4140" s="19" t="s">
        <v>3227</v>
      </c>
    </row>
    <row r="4141" spans="1:16" ht="15" customHeight="1" x14ac:dyDescent="0.35">
      <c r="A4141" s="18" t="s">
        <v>1523</v>
      </c>
      <c r="B4141" s="18" t="s">
        <v>3229</v>
      </c>
      <c r="C4141" s="18" t="s">
        <v>138</v>
      </c>
      <c r="D4141" s="19">
        <v>9</v>
      </c>
      <c r="E4141" s="19">
        <v>32</v>
      </c>
      <c r="F4141" s="19">
        <v>5</v>
      </c>
      <c r="G4141" s="19">
        <v>2</v>
      </c>
      <c r="H4141" s="19">
        <v>4</v>
      </c>
      <c r="I4141" s="19">
        <v>5</v>
      </c>
      <c r="J4141" s="19">
        <v>2</v>
      </c>
      <c r="K4141" s="20">
        <f>ROUND(1+(SUMPRODUCT(INDEX(CachTinhDiem!$B$8:$E$11,MATCH($B4141,CachTinhDiem!$A$8:$A$11,0),0),$G4141:$J4141)-1)*9/4,1)</f>
        <v>6.6</v>
      </c>
      <c r="L4141" s="20">
        <f>ROUND(1+(INDEX(CachTinhDiem!$B$15:$E$20,MATCH($C4141,CachTinhDiem!$A$15:$A$20,0),MATCH($B4141,CachTinhDiem!$B$14:$E$14,0))-1)*9/4,1)</f>
        <v>7.8</v>
      </c>
      <c r="M4141" s="19">
        <f t="shared" si="64"/>
        <v>4</v>
      </c>
      <c r="N4141" s="23">
        <f>MAX(0,1-M4141*CachTinhDiem!$B$25)</f>
        <v>0.6</v>
      </c>
      <c r="O4141" s="20">
        <f>ROUND((CachTinhDiem!$B$23*K4141+CachTinhDiem!$B$24*L4141)*N4141,1)</f>
        <v>4.2</v>
      </c>
      <c r="P4141" s="19" t="s">
        <v>3227</v>
      </c>
    </row>
    <row r="4142" spans="1:16" ht="15" customHeight="1" x14ac:dyDescent="0.35">
      <c r="A4142" s="18" t="s">
        <v>1153</v>
      </c>
      <c r="B4142" s="18" t="s">
        <v>3224</v>
      </c>
      <c r="C4142" s="18" t="s">
        <v>103</v>
      </c>
      <c r="D4142" s="19">
        <v>5</v>
      </c>
      <c r="E4142" s="19">
        <v>10</v>
      </c>
      <c r="F4142" s="19">
        <v>23</v>
      </c>
      <c r="G4142" s="19">
        <v>5</v>
      </c>
      <c r="H4142" s="19">
        <v>1</v>
      </c>
      <c r="I4142" s="19">
        <v>1</v>
      </c>
      <c r="J4142" s="19">
        <v>5</v>
      </c>
      <c r="K4142" s="20">
        <f>ROUND(1+(SUMPRODUCT(INDEX(CachTinhDiem!$B$8:$E$11,MATCH($B4142,CachTinhDiem!$A$8:$A$11,0),0),$G4142:$J4142)-1)*9/4,1)</f>
        <v>3.7</v>
      </c>
      <c r="L4142" s="20">
        <f>ROUND(1+(INDEX(CachTinhDiem!$B$15:$E$20,MATCH($C4142,CachTinhDiem!$A$15:$A$20,0),MATCH($B4142,CachTinhDiem!$B$14:$E$14,0))-1)*9/4,1)</f>
        <v>3.3</v>
      </c>
      <c r="M4142" s="19">
        <f t="shared" si="64"/>
        <v>13</v>
      </c>
      <c r="N4142" s="23">
        <f>MAX(0,1-M4142*CachTinhDiem!$B$25)</f>
        <v>0</v>
      </c>
      <c r="O4142" s="20">
        <f>ROUND((CachTinhDiem!$B$23*K4142+CachTinhDiem!$B$24*L4142)*N4142,1)</f>
        <v>0</v>
      </c>
      <c r="P4142" s="19" t="s">
        <v>3227</v>
      </c>
    </row>
    <row r="4143" spans="1:16" ht="15" customHeight="1" x14ac:dyDescent="0.35">
      <c r="A4143" s="18" t="s">
        <v>303</v>
      </c>
      <c r="B4143" s="18" t="s">
        <v>3226</v>
      </c>
      <c r="C4143" s="18" t="s">
        <v>115</v>
      </c>
      <c r="D4143" s="19">
        <v>17</v>
      </c>
      <c r="E4143" s="19">
        <v>33</v>
      </c>
      <c r="F4143" s="19">
        <v>29</v>
      </c>
      <c r="G4143" s="19">
        <v>2</v>
      </c>
      <c r="H4143" s="19">
        <v>4</v>
      </c>
      <c r="I4143" s="19">
        <v>3</v>
      </c>
      <c r="J4143" s="19">
        <v>4</v>
      </c>
      <c r="K4143" s="20">
        <f>ROUND(1+(SUMPRODUCT(INDEX(CachTinhDiem!$B$8:$E$11,MATCH($B4143,CachTinhDiem!$A$8:$A$11,0),0),$G4143:$J4143)-1)*9/4,1)</f>
        <v>6.6</v>
      </c>
      <c r="L4143" s="20">
        <f>ROUND(1+(INDEX(CachTinhDiem!$B$15:$E$20,MATCH($C4143,CachTinhDiem!$A$15:$A$20,0),MATCH($B4143,CachTinhDiem!$B$14:$E$14,0))-1)*9/4,1)</f>
        <v>10</v>
      </c>
      <c r="M4143" s="19">
        <f t="shared" si="64"/>
        <v>0</v>
      </c>
      <c r="N4143" s="23">
        <f>MAX(0,1-M4143*CachTinhDiem!$B$25)</f>
        <v>1</v>
      </c>
      <c r="O4143" s="20">
        <f>ROUND((CachTinhDiem!$B$23*K4143+CachTinhDiem!$B$24*L4143)*N4143,1)</f>
        <v>7.6</v>
      </c>
      <c r="P4143" s="19" t="s">
        <v>3227</v>
      </c>
    </row>
    <row r="4144" spans="1:16" ht="15" customHeight="1" x14ac:dyDescent="0.35">
      <c r="A4144" s="18" t="s">
        <v>359</v>
      </c>
      <c r="B4144" s="18" t="s">
        <v>3226</v>
      </c>
      <c r="C4144" s="18" t="s">
        <v>115</v>
      </c>
      <c r="D4144" s="19">
        <v>6</v>
      </c>
      <c r="E4144" s="19">
        <v>18</v>
      </c>
      <c r="F4144" s="19">
        <v>17</v>
      </c>
      <c r="G4144" s="19">
        <v>4</v>
      </c>
      <c r="H4144" s="19">
        <v>2</v>
      </c>
      <c r="I4144" s="19">
        <v>2</v>
      </c>
      <c r="J4144" s="19">
        <v>4</v>
      </c>
      <c r="K4144" s="20">
        <f>ROUND(1+(SUMPRODUCT(INDEX(CachTinhDiem!$B$8:$E$11,MATCH($B4144,CachTinhDiem!$A$8:$A$11,0),0),$G4144:$J4144)-1)*9/4,1)</f>
        <v>4.2</v>
      </c>
      <c r="L4144" s="20">
        <f>ROUND(1+(INDEX(CachTinhDiem!$B$15:$E$20,MATCH($C4144,CachTinhDiem!$A$15:$A$20,0),MATCH($B4144,CachTinhDiem!$B$14:$E$14,0))-1)*9/4,1)</f>
        <v>10</v>
      </c>
      <c r="M4144" s="19">
        <f t="shared" si="64"/>
        <v>0</v>
      </c>
      <c r="N4144" s="23">
        <f>MAX(0,1-M4144*CachTinhDiem!$B$25)</f>
        <v>1</v>
      </c>
      <c r="O4144" s="20">
        <f>ROUND((CachTinhDiem!$B$23*K4144+CachTinhDiem!$B$24*L4144)*N4144,1)</f>
        <v>5.9</v>
      </c>
      <c r="P4144" s="19" t="s">
        <v>3227</v>
      </c>
    </row>
    <row r="4145" spans="1:16" ht="15" customHeight="1" x14ac:dyDescent="0.35">
      <c r="A4145" s="18" t="s">
        <v>1954</v>
      </c>
      <c r="B4145" s="18" t="s">
        <v>3224</v>
      </c>
      <c r="C4145" s="18" t="s">
        <v>115</v>
      </c>
      <c r="D4145" s="19">
        <v>13</v>
      </c>
      <c r="E4145" s="19">
        <v>31</v>
      </c>
      <c r="F4145" s="19">
        <v>7</v>
      </c>
      <c r="G4145" s="19">
        <v>2</v>
      </c>
      <c r="H4145" s="19">
        <v>3</v>
      </c>
      <c r="I4145" s="19">
        <v>4</v>
      </c>
      <c r="J4145" s="19">
        <v>2</v>
      </c>
      <c r="K4145" s="20">
        <f>ROUND(1+(SUMPRODUCT(INDEX(CachTinhDiem!$B$8:$E$11,MATCH($B4145,CachTinhDiem!$A$8:$A$11,0),0),$G4145:$J4145)-1)*9/4,1)</f>
        <v>6</v>
      </c>
      <c r="L4145" s="20">
        <f>ROUND(1+(INDEX(CachTinhDiem!$B$15:$E$20,MATCH($C4145,CachTinhDiem!$A$15:$A$20,0),MATCH($B4145,CachTinhDiem!$B$14:$E$14,0))-1)*9/4,1)</f>
        <v>7.8</v>
      </c>
      <c r="M4145" s="19">
        <f t="shared" si="64"/>
        <v>6</v>
      </c>
      <c r="N4145" s="23">
        <f>MAX(0,1-M4145*CachTinhDiem!$B$25)</f>
        <v>0.39999999999999991</v>
      </c>
      <c r="O4145" s="20">
        <f>ROUND((CachTinhDiem!$B$23*K4145+CachTinhDiem!$B$24*L4145)*N4145,1)</f>
        <v>2.6</v>
      </c>
      <c r="P4145" s="19" t="s">
        <v>3225</v>
      </c>
    </row>
    <row r="4146" spans="1:16" ht="15" customHeight="1" x14ac:dyDescent="0.35">
      <c r="A4146" s="18" t="s">
        <v>1796</v>
      </c>
      <c r="B4146" s="18" t="s">
        <v>3228</v>
      </c>
      <c r="C4146" s="18" t="s">
        <v>150</v>
      </c>
      <c r="D4146" s="19">
        <v>5</v>
      </c>
      <c r="E4146" s="19">
        <v>18</v>
      </c>
      <c r="F4146" s="19">
        <v>39</v>
      </c>
      <c r="G4146" s="19">
        <v>4</v>
      </c>
      <c r="H4146" s="19">
        <v>1</v>
      </c>
      <c r="I4146" s="19">
        <v>3</v>
      </c>
      <c r="J4146" s="19">
        <v>3</v>
      </c>
      <c r="K4146" s="20">
        <f>ROUND(1+(SUMPRODUCT(INDEX(CachTinhDiem!$B$8:$E$11,MATCH($B4146,CachTinhDiem!$A$8:$A$11,0),0),$G4146:$J4146)-1)*9/4,1)</f>
        <v>4.5999999999999996</v>
      </c>
      <c r="L4146" s="20">
        <f>ROUND(1+(INDEX(CachTinhDiem!$B$15:$E$20,MATCH($C4146,CachTinhDiem!$A$15:$A$20,0),MATCH($B4146,CachTinhDiem!$B$14:$E$14,0))-1)*9/4,1)</f>
        <v>5.5</v>
      </c>
      <c r="M4146" s="19">
        <f t="shared" si="64"/>
        <v>21</v>
      </c>
      <c r="N4146" s="23">
        <f>MAX(0,1-M4146*CachTinhDiem!$B$25)</f>
        <v>0</v>
      </c>
      <c r="O4146" s="20">
        <f>ROUND((CachTinhDiem!$B$23*K4146+CachTinhDiem!$B$24*L4146)*N4146,1)</f>
        <v>0</v>
      </c>
      <c r="P4146" s="19" t="s">
        <v>3227</v>
      </c>
    </row>
    <row r="4147" spans="1:16" ht="15" customHeight="1" x14ac:dyDescent="0.35">
      <c r="A4147" s="18" t="s">
        <v>221</v>
      </c>
      <c r="B4147" s="18" t="s">
        <v>3224</v>
      </c>
      <c r="C4147" s="18" t="s">
        <v>150</v>
      </c>
      <c r="D4147" s="19">
        <v>5</v>
      </c>
      <c r="E4147" s="19">
        <v>19</v>
      </c>
      <c r="F4147" s="19">
        <v>37</v>
      </c>
      <c r="G4147" s="19">
        <v>4</v>
      </c>
      <c r="H4147" s="19">
        <v>1</v>
      </c>
      <c r="I4147" s="19">
        <v>2</v>
      </c>
      <c r="J4147" s="19">
        <v>3</v>
      </c>
      <c r="K4147" s="20">
        <f>ROUND(1+(SUMPRODUCT(INDEX(CachTinhDiem!$B$8:$E$11,MATCH($B4147,CachTinhDiem!$A$8:$A$11,0),0),$G4147:$J4147)-1)*9/4,1)</f>
        <v>3.9</v>
      </c>
      <c r="L4147" s="20">
        <f>ROUND(1+(INDEX(CachTinhDiem!$B$15:$E$20,MATCH($C4147,CachTinhDiem!$A$15:$A$20,0),MATCH($B4147,CachTinhDiem!$B$14:$E$14,0))-1)*9/4,1)</f>
        <v>3.3</v>
      </c>
      <c r="M4147" s="19">
        <f t="shared" si="64"/>
        <v>18</v>
      </c>
      <c r="N4147" s="23">
        <f>MAX(0,1-M4147*CachTinhDiem!$B$25)</f>
        <v>0</v>
      </c>
      <c r="O4147" s="20">
        <f>ROUND((CachTinhDiem!$B$23*K4147+CachTinhDiem!$B$24*L4147)*N4147,1)</f>
        <v>0</v>
      </c>
      <c r="P4147" s="19" t="s">
        <v>3225</v>
      </c>
    </row>
    <row r="4148" spans="1:16" ht="15" customHeight="1" x14ac:dyDescent="0.35">
      <c r="A4148" s="18" t="s">
        <v>484</v>
      </c>
      <c r="B4148" s="18" t="s">
        <v>3224</v>
      </c>
      <c r="C4148" s="18" t="s">
        <v>115</v>
      </c>
      <c r="D4148" s="19">
        <v>20</v>
      </c>
      <c r="E4148" s="19">
        <v>37</v>
      </c>
      <c r="F4148" s="19">
        <v>20</v>
      </c>
      <c r="G4148" s="19">
        <v>2</v>
      </c>
      <c r="H4148" s="19">
        <v>5</v>
      </c>
      <c r="I4148" s="19">
        <v>3</v>
      </c>
      <c r="J4148" s="19">
        <v>2</v>
      </c>
      <c r="K4148" s="20">
        <f>ROUND(1+(SUMPRODUCT(INDEX(CachTinhDiem!$B$8:$E$11,MATCH($B4148,CachTinhDiem!$A$8:$A$11,0),0),$G4148:$J4148)-1)*9/4,1)</f>
        <v>5.7</v>
      </c>
      <c r="L4148" s="20">
        <f>ROUND(1+(INDEX(CachTinhDiem!$B$15:$E$20,MATCH($C4148,CachTinhDiem!$A$15:$A$20,0),MATCH($B4148,CachTinhDiem!$B$14:$E$14,0))-1)*9/4,1)</f>
        <v>7.8</v>
      </c>
      <c r="M4148" s="19">
        <f t="shared" si="64"/>
        <v>0</v>
      </c>
      <c r="N4148" s="23">
        <f>MAX(0,1-M4148*CachTinhDiem!$B$25)</f>
        <v>1</v>
      </c>
      <c r="O4148" s="20">
        <f>ROUND((CachTinhDiem!$B$23*K4148+CachTinhDiem!$B$24*L4148)*N4148,1)</f>
        <v>6.3</v>
      </c>
      <c r="P4148" s="19" t="s">
        <v>3225</v>
      </c>
    </row>
    <row r="4149" spans="1:16" ht="15" customHeight="1" x14ac:dyDescent="0.35">
      <c r="A4149" s="18" t="s">
        <v>2203</v>
      </c>
      <c r="B4149" s="18" t="s">
        <v>3226</v>
      </c>
      <c r="C4149" s="18" t="s">
        <v>138</v>
      </c>
      <c r="D4149" s="19">
        <v>24</v>
      </c>
      <c r="E4149" s="19">
        <v>40</v>
      </c>
      <c r="F4149" s="19">
        <v>20</v>
      </c>
      <c r="G4149" s="19">
        <v>2</v>
      </c>
      <c r="H4149" s="19">
        <v>4</v>
      </c>
      <c r="I4149" s="19">
        <v>4</v>
      </c>
      <c r="J4149" s="19">
        <v>3</v>
      </c>
      <c r="K4149" s="20">
        <f>ROUND(1+(SUMPRODUCT(INDEX(CachTinhDiem!$B$8:$E$11,MATCH($B4149,CachTinhDiem!$A$8:$A$11,0),0),$G4149:$J4149)-1)*9/4,1)</f>
        <v>7.3</v>
      </c>
      <c r="L4149" s="20">
        <f>ROUND(1+(INDEX(CachTinhDiem!$B$15:$E$20,MATCH($C4149,CachTinhDiem!$A$15:$A$20,0),MATCH($B4149,CachTinhDiem!$B$14:$E$14,0))-1)*9/4,1)</f>
        <v>7.8</v>
      </c>
      <c r="M4149" s="19">
        <f t="shared" si="64"/>
        <v>4</v>
      </c>
      <c r="N4149" s="23">
        <f>MAX(0,1-M4149*CachTinhDiem!$B$25)</f>
        <v>0.6</v>
      </c>
      <c r="O4149" s="20">
        <f>ROUND((CachTinhDiem!$B$23*K4149+CachTinhDiem!$B$24*L4149)*N4149,1)</f>
        <v>4.5</v>
      </c>
      <c r="P4149" s="19" t="s">
        <v>3227</v>
      </c>
    </row>
    <row r="4150" spans="1:16" ht="15" customHeight="1" x14ac:dyDescent="0.35">
      <c r="A4150" s="18" t="s">
        <v>3178</v>
      </c>
      <c r="B4150" s="18" t="s">
        <v>3224</v>
      </c>
      <c r="C4150" s="18" t="s">
        <v>138</v>
      </c>
      <c r="D4150" s="19">
        <v>20</v>
      </c>
      <c r="E4150" s="19">
        <v>40</v>
      </c>
      <c r="F4150" s="19">
        <v>40</v>
      </c>
      <c r="G4150" s="19">
        <v>2</v>
      </c>
      <c r="H4150" s="19">
        <v>5</v>
      </c>
      <c r="I4150" s="19">
        <v>5</v>
      </c>
      <c r="J4150" s="19">
        <v>2</v>
      </c>
      <c r="K4150" s="20">
        <f>ROUND(1+(SUMPRODUCT(INDEX(CachTinhDiem!$B$8:$E$11,MATCH($B4150,CachTinhDiem!$A$8:$A$11,0),0),$G4150:$J4150)-1)*9/4,1)</f>
        <v>8</v>
      </c>
      <c r="L4150" s="20">
        <f>ROUND(1+(INDEX(CachTinhDiem!$B$15:$E$20,MATCH($C4150,CachTinhDiem!$A$15:$A$20,0),MATCH($B4150,CachTinhDiem!$B$14:$E$14,0))-1)*9/4,1)</f>
        <v>10</v>
      </c>
      <c r="M4150" s="19">
        <f t="shared" si="64"/>
        <v>0</v>
      </c>
      <c r="N4150" s="23">
        <f>MAX(0,1-M4150*CachTinhDiem!$B$25)</f>
        <v>1</v>
      </c>
      <c r="O4150" s="20">
        <f>ROUND((CachTinhDiem!$B$23*K4150+CachTinhDiem!$B$24*L4150)*N4150,1)</f>
        <v>8.6</v>
      </c>
      <c r="P4150" s="19" t="s">
        <v>3227</v>
      </c>
    </row>
    <row r="4151" spans="1:16" ht="15" customHeight="1" x14ac:dyDescent="0.35">
      <c r="A4151" s="18" t="s">
        <v>3192</v>
      </c>
      <c r="B4151" s="18" t="s">
        <v>3229</v>
      </c>
      <c r="C4151" s="18" t="s">
        <v>110</v>
      </c>
      <c r="D4151" s="19">
        <v>22</v>
      </c>
      <c r="E4151" s="19">
        <v>40</v>
      </c>
      <c r="F4151" s="19">
        <v>5</v>
      </c>
      <c r="G4151" s="19">
        <v>2</v>
      </c>
      <c r="H4151" s="19">
        <v>4</v>
      </c>
      <c r="I4151" s="19">
        <v>3</v>
      </c>
      <c r="J4151" s="19">
        <v>4</v>
      </c>
      <c r="K4151" s="20">
        <f>ROUND(1+(SUMPRODUCT(INDEX(CachTinhDiem!$B$8:$E$11,MATCH($B4151,CachTinhDiem!$A$8:$A$11,0),0),$G4151:$J4151)-1)*9/4,1)</f>
        <v>6.6</v>
      </c>
      <c r="L4151" s="20">
        <f>ROUND(1+(INDEX(CachTinhDiem!$B$15:$E$20,MATCH($C4151,CachTinhDiem!$A$15:$A$20,0),MATCH($B4151,CachTinhDiem!$B$14:$E$14,0))-1)*9/4,1)</f>
        <v>7.8</v>
      </c>
      <c r="M4151" s="19">
        <f t="shared" si="64"/>
        <v>17</v>
      </c>
      <c r="N4151" s="23">
        <f>MAX(0,1-M4151*CachTinhDiem!$B$25)</f>
        <v>0</v>
      </c>
      <c r="O4151" s="20">
        <f>ROUND((CachTinhDiem!$B$23*K4151+CachTinhDiem!$B$24*L4151)*N4151,1)</f>
        <v>0</v>
      </c>
      <c r="P4151" s="19" t="s">
        <v>3227</v>
      </c>
    </row>
    <row r="4152" spans="1:16" ht="15" customHeight="1" x14ac:dyDescent="0.35">
      <c r="A4152" s="18" t="s">
        <v>2769</v>
      </c>
      <c r="B4152" s="18" t="s">
        <v>3226</v>
      </c>
      <c r="C4152" s="18" t="s">
        <v>150</v>
      </c>
      <c r="D4152" s="19">
        <v>14</v>
      </c>
      <c r="E4152" s="19">
        <v>33</v>
      </c>
      <c r="F4152" s="19">
        <v>10</v>
      </c>
      <c r="G4152" s="19">
        <v>3</v>
      </c>
      <c r="H4152" s="19">
        <v>1</v>
      </c>
      <c r="I4152" s="19">
        <v>3</v>
      </c>
      <c r="J4152" s="19">
        <v>4</v>
      </c>
      <c r="K4152" s="20">
        <f>ROUND(1+(SUMPRODUCT(INDEX(CachTinhDiem!$B$8:$E$11,MATCH($B4152,CachTinhDiem!$A$8:$A$11,0),0),$G4152:$J4152)-1)*9/4,1)</f>
        <v>4.5999999999999996</v>
      </c>
      <c r="L4152" s="20">
        <f>ROUND(1+(INDEX(CachTinhDiem!$B$15:$E$20,MATCH($C4152,CachTinhDiem!$A$15:$A$20,0),MATCH($B4152,CachTinhDiem!$B$14:$E$14,0))-1)*9/4,1)</f>
        <v>10</v>
      </c>
      <c r="M4152" s="19">
        <f t="shared" si="64"/>
        <v>4</v>
      </c>
      <c r="N4152" s="23">
        <f>MAX(0,1-M4152*CachTinhDiem!$B$25)</f>
        <v>0.6</v>
      </c>
      <c r="O4152" s="20">
        <f>ROUND((CachTinhDiem!$B$23*K4152+CachTinhDiem!$B$24*L4152)*N4152,1)</f>
        <v>3.7</v>
      </c>
      <c r="P4152" s="19" t="s">
        <v>3227</v>
      </c>
    </row>
    <row r="4153" spans="1:16" ht="15" customHeight="1" x14ac:dyDescent="0.35">
      <c r="A4153" s="18" t="s">
        <v>1212</v>
      </c>
      <c r="B4153" s="18" t="s">
        <v>3224</v>
      </c>
      <c r="C4153" s="18" t="s">
        <v>115</v>
      </c>
      <c r="D4153" s="19">
        <v>5</v>
      </c>
      <c r="E4153" s="19">
        <v>13</v>
      </c>
      <c r="F4153" s="19">
        <v>32</v>
      </c>
      <c r="G4153" s="19">
        <v>4</v>
      </c>
      <c r="H4153" s="19">
        <v>2</v>
      </c>
      <c r="I4153" s="19">
        <v>1</v>
      </c>
      <c r="J4153" s="19">
        <v>2</v>
      </c>
      <c r="K4153" s="20">
        <f>ROUND(1+(SUMPRODUCT(INDEX(CachTinhDiem!$B$8:$E$11,MATCH($B4153,CachTinhDiem!$A$8:$A$11,0),0),$G4153:$J4153)-1)*9/4,1)</f>
        <v>3</v>
      </c>
      <c r="L4153" s="20">
        <f>ROUND(1+(INDEX(CachTinhDiem!$B$15:$E$20,MATCH($C4153,CachTinhDiem!$A$15:$A$20,0),MATCH($B4153,CachTinhDiem!$B$14:$E$14,0))-1)*9/4,1)</f>
        <v>7.8</v>
      </c>
      <c r="M4153" s="19">
        <f t="shared" si="64"/>
        <v>19</v>
      </c>
      <c r="N4153" s="23">
        <f>MAX(0,1-M4153*CachTinhDiem!$B$25)</f>
        <v>0</v>
      </c>
      <c r="O4153" s="20">
        <f>ROUND((CachTinhDiem!$B$23*K4153+CachTinhDiem!$B$24*L4153)*N4153,1)</f>
        <v>0</v>
      </c>
      <c r="P4153" s="19" t="s">
        <v>3225</v>
      </c>
    </row>
    <row r="4154" spans="1:16" ht="15" customHeight="1" x14ac:dyDescent="0.35">
      <c r="A4154" s="18" t="s">
        <v>1141</v>
      </c>
      <c r="B4154" s="18" t="s">
        <v>3229</v>
      </c>
      <c r="C4154" s="18" t="s">
        <v>103</v>
      </c>
      <c r="D4154" s="19">
        <v>5</v>
      </c>
      <c r="E4154" s="19">
        <v>11</v>
      </c>
      <c r="F4154" s="19">
        <v>29</v>
      </c>
      <c r="G4154" s="19">
        <v>5</v>
      </c>
      <c r="H4154" s="19">
        <v>1</v>
      </c>
      <c r="I4154" s="19">
        <v>1</v>
      </c>
      <c r="J4154" s="19">
        <v>5</v>
      </c>
      <c r="K4154" s="20">
        <f>ROUND(1+(SUMPRODUCT(INDEX(CachTinhDiem!$B$8:$E$11,MATCH($B4154,CachTinhDiem!$A$8:$A$11,0),0),$G4154:$J4154)-1)*9/4,1)</f>
        <v>4.5999999999999996</v>
      </c>
      <c r="L4154" s="20">
        <f>ROUND(1+(INDEX(CachTinhDiem!$B$15:$E$20,MATCH($C4154,CachTinhDiem!$A$15:$A$20,0),MATCH($B4154,CachTinhDiem!$B$14:$E$14,0))-1)*9/4,1)</f>
        <v>7.8</v>
      </c>
      <c r="M4154" s="19">
        <f t="shared" si="64"/>
        <v>18</v>
      </c>
      <c r="N4154" s="23">
        <f>MAX(0,1-M4154*CachTinhDiem!$B$25)</f>
        <v>0</v>
      </c>
      <c r="O4154" s="20">
        <f>ROUND((CachTinhDiem!$B$23*K4154+CachTinhDiem!$B$24*L4154)*N4154,1)</f>
        <v>0</v>
      </c>
      <c r="P4154" s="19" t="s">
        <v>3227</v>
      </c>
    </row>
    <row r="4155" spans="1:16" ht="15" customHeight="1" x14ac:dyDescent="0.35">
      <c r="A4155" s="18" t="s">
        <v>1516</v>
      </c>
      <c r="B4155" s="18" t="s">
        <v>3228</v>
      </c>
      <c r="C4155" s="18" t="s">
        <v>150</v>
      </c>
      <c r="D4155" s="19">
        <v>15</v>
      </c>
      <c r="E4155" s="19">
        <v>33</v>
      </c>
      <c r="F4155" s="19">
        <v>6</v>
      </c>
      <c r="G4155" s="19">
        <v>2</v>
      </c>
      <c r="H4155" s="19">
        <v>2</v>
      </c>
      <c r="I4155" s="19">
        <v>4</v>
      </c>
      <c r="J4155" s="19">
        <v>2</v>
      </c>
      <c r="K4155" s="20">
        <f>ROUND(1+(SUMPRODUCT(INDEX(CachTinhDiem!$B$8:$E$11,MATCH($B4155,CachTinhDiem!$A$8:$A$11,0),0),$G4155:$J4155)-1)*9/4,1)</f>
        <v>4.2</v>
      </c>
      <c r="L4155" s="20">
        <f>ROUND(1+(INDEX(CachTinhDiem!$B$15:$E$20,MATCH($C4155,CachTinhDiem!$A$15:$A$20,0),MATCH($B4155,CachTinhDiem!$B$14:$E$14,0))-1)*9/4,1)</f>
        <v>5.5</v>
      </c>
      <c r="M4155" s="19">
        <f t="shared" si="64"/>
        <v>9</v>
      </c>
      <c r="N4155" s="23">
        <f>MAX(0,1-M4155*CachTinhDiem!$B$25)</f>
        <v>9.9999999999999978E-2</v>
      </c>
      <c r="O4155" s="20">
        <f>ROUND((CachTinhDiem!$B$23*K4155+CachTinhDiem!$B$24*L4155)*N4155,1)</f>
        <v>0.5</v>
      </c>
      <c r="P4155" s="19" t="s">
        <v>3227</v>
      </c>
    </row>
    <row r="4156" spans="1:16" ht="15" customHeight="1" x14ac:dyDescent="0.35">
      <c r="A4156" s="18" t="s">
        <v>2668</v>
      </c>
      <c r="B4156" s="18" t="s">
        <v>3226</v>
      </c>
      <c r="C4156" s="18" t="s">
        <v>138</v>
      </c>
      <c r="D4156" s="19">
        <v>7</v>
      </c>
      <c r="E4156" s="19">
        <v>40</v>
      </c>
      <c r="F4156" s="19">
        <v>9</v>
      </c>
      <c r="G4156" s="19">
        <v>3</v>
      </c>
      <c r="H4156" s="19">
        <v>5</v>
      </c>
      <c r="I4156" s="19">
        <v>5</v>
      </c>
      <c r="J4156" s="19">
        <v>2</v>
      </c>
      <c r="K4156" s="20">
        <f>ROUND(1+(SUMPRODUCT(INDEX(CachTinhDiem!$B$8:$E$11,MATCH($B4156,CachTinhDiem!$A$8:$A$11,0),0),$G4156:$J4156)-1)*9/4,1)</f>
        <v>8.6999999999999993</v>
      </c>
      <c r="L4156" s="20">
        <f>ROUND(1+(INDEX(CachTinhDiem!$B$15:$E$20,MATCH($C4156,CachTinhDiem!$A$15:$A$20,0),MATCH($B4156,CachTinhDiem!$B$14:$E$14,0))-1)*9/4,1)</f>
        <v>7.8</v>
      </c>
      <c r="M4156" s="19">
        <f t="shared" si="64"/>
        <v>0</v>
      </c>
      <c r="N4156" s="23">
        <f>MAX(0,1-M4156*CachTinhDiem!$B$25)</f>
        <v>1</v>
      </c>
      <c r="O4156" s="20">
        <f>ROUND((CachTinhDiem!$B$23*K4156+CachTinhDiem!$B$24*L4156)*N4156,1)</f>
        <v>8.4</v>
      </c>
      <c r="P4156" s="19" t="s">
        <v>3227</v>
      </c>
    </row>
    <row r="4157" spans="1:16" ht="15" customHeight="1" x14ac:dyDescent="0.35">
      <c r="A4157" s="18" t="s">
        <v>2036</v>
      </c>
      <c r="B4157" s="18" t="s">
        <v>3224</v>
      </c>
      <c r="C4157" s="18" t="s">
        <v>103</v>
      </c>
      <c r="D4157" s="19">
        <v>13</v>
      </c>
      <c r="E4157" s="19">
        <v>34</v>
      </c>
      <c r="F4157" s="19">
        <v>7</v>
      </c>
      <c r="G4157" s="19">
        <v>2</v>
      </c>
      <c r="H4157" s="19">
        <v>3</v>
      </c>
      <c r="I4157" s="19">
        <v>3</v>
      </c>
      <c r="J4157" s="19">
        <v>5</v>
      </c>
      <c r="K4157" s="20">
        <f>ROUND(1+(SUMPRODUCT(INDEX(CachTinhDiem!$B$8:$E$11,MATCH($B4157,CachTinhDiem!$A$8:$A$11,0),0),$G4157:$J4157)-1)*9/4,1)</f>
        <v>5.5</v>
      </c>
      <c r="L4157" s="20">
        <f>ROUND(1+(INDEX(CachTinhDiem!$B$15:$E$20,MATCH($C4157,CachTinhDiem!$A$15:$A$20,0),MATCH($B4157,CachTinhDiem!$B$14:$E$14,0))-1)*9/4,1)</f>
        <v>3.3</v>
      </c>
      <c r="M4157" s="19">
        <f t="shared" si="64"/>
        <v>6</v>
      </c>
      <c r="N4157" s="23">
        <f>MAX(0,1-M4157*CachTinhDiem!$B$25)</f>
        <v>0.39999999999999991</v>
      </c>
      <c r="O4157" s="20">
        <f>ROUND((CachTinhDiem!$B$23*K4157+CachTinhDiem!$B$24*L4157)*N4157,1)</f>
        <v>1.9</v>
      </c>
      <c r="P4157" s="19" t="s">
        <v>3227</v>
      </c>
    </row>
    <row r="4158" spans="1:16" ht="15" customHeight="1" x14ac:dyDescent="0.35">
      <c r="A4158" s="18" t="s">
        <v>533</v>
      </c>
      <c r="B4158" s="18" t="s">
        <v>3224</v>
      </c>
      <c r="C4158" s="18" t="s">
        <v>110</v>
      </c>
      <c r="D4158" s="19">
        <v>5</v>
      </c>
      <c r="E4158" s="19">
        <v>12</v>
      </c>
      <c r="F4158" s="19">
        <v>28</v>
      </c>
      <c r="G4158" s="19">
        <v>5</v>
      </c>
      <c r="H4158" s="19">
        <v>2</v>
      </c>
      <c r="I4158" s="19">
        <v>2</v>
      </c>
      <c r="J4158" s="19">
        <v>4</v>
      </c>
      <c r="K4158" s="20">
        <f>ROUND(1+(SUMPRODUCT(INDEX(CachTinhDiem!$B$8:$E$11,MATCH($B4158,CachTinhDiem!$A$8:$A$11,0),0),$G4158:$J4158)-1)*9/4,1)</f>
        <v>5.0999999999999996</v>
      </c>
      <c r="L4158" s="20">
        <f>ROUND(1+(INDEX(CachTinhDiem!$B$15:$E$20,MATCH($C4158,CachTinhDiem!$A$15:$A$20,0),MATCH($B4158,CachTinhDiem!$B$14:$E$14,0))-1)*9/4,1)</f>
        <v>5.5</v>
      </c>
      <c r="M4158" s="19">
        <f t="shared" si="64"/>
        <v>16</v>
      </c>
      <c r="N4158" s="23">
        <f>MAX(0,1-M4158*CachTinhDiem!$B$25)</f>
        <v>0</v>
      </c>
      <c r="O4158" s="20">
        <f>ROUND((CachTinhDiem!$B$23*K4158+CachTinhDiem!$B$24*L4158)*N4158,1)</f>
        <v>0</v>
      </c>
      <c r="P4158" s="19" t="s">
        <v>3227</v>
      </c>
    </row>
    <row r="4159" spans="1:16" ht="15" customHeight="1" x14ac:dyDescent="0.35">
      <c r="A4159" s="18" t="s">
        <v>668</v>
      </c>
      <c r="B4159" s="18" t="s">
        <v>3226</v>
      </c>
      <c r="C4159" s="18" t="s">
        <v>110</v>
      </c>
      <c r="D4159" s="19">
        <v>5</v>
      </c>
      <c r="E4159" s="19">
        <v>12</v>
      </c>
      <c r="F4159" s="19">
        <v>6</v>
      </c>
      <c r="G4159" s="19">
        <v>5</v>
      </c>
      <c r="H4159" s="19">
        <v>1</v>
      </c>
      <c r="I4159" s="19">
        <v>2</v>
      </c>
      <c r="J4159" s="19">
        <v>3</v>
      </c>
      <c r="K4159" s="20">
        <f>ROUND(1+(SUMPRODUCT(INDEX(CachTinhDiem!$B$8:$E$11,MATCH($B4159,CachTinhDiem!$A$8:$A$11,0),0),$G4159:$J4159)-1)*9/4,1)</f>
        <v>3</v>
      </c>
      <c r="L4159" s="20">
        <f>ROUND(1+(INDEX(CachTinhDiem!$B$15:$E$20,MATCH($C4159,CachTinhDiem!$A$15:$A$20,0),MATCH($B4159,CachTinhDiem!$B$14:$E$14,0))-1)*9/4,1)</f>
        <v>5.5</v>
      </c>
      <c r="M4159" s="19">
        <f t="shared" si="64"/>
        <v>0</v>
      </c>
      <c r="N4159" s="23">
        <f>MAX(0,1-M4159*CachTinhDiem!$B$25)</f>
        <v>1</v>
      </c>
      <c r="O4159" s="20">
        <f>ROUND((CachTinhDiem!$B$23*K4159+CachTinhDiem!$B$24*L4159)*N4159,1)</f>
        <v>3.8</v>
      </c>
      <c r="P4159" s="19" t="s">
        <v>3225</v>
      </c>
    </row>
    <row r="4160" spans="1:16" ht="15" customHeight="1" x14ac:dyDescent="0.35">
      <c r="A4160" s="18" t="s">
        <v>735</v>
      </c>
      <c r="B4160" s="18" t="s">
        <v>3228</v>
      </c>
      <c r="C4160" s="18" t="s">
        <v>103</v>
      </c>
      <c r="D4160" s="19">
        <v>18</v>
      </c>
      <c r="E4160" s="19">
        <v>33</v>
      </c>
      <c r="F4160" s="19">
        <v>13</v>
      </c>
      <c r="G4160" s="19">
        <v>2</v>
      </c>
      <c r="H4160" s="19">
        <v>4</v>
      </c>
      <c r="I4160" s="19">
        <v>3</v>
      </c>
      <c r="J4160" s="19">
        <v>5</v>
      </c>
      <c r="K4160" s="20">
        <f>ROUND(1+(SUMPRODUCT(INDEX(CachTinhDiem!$B$8:$E$11,MATCH($B4160,CachTinhDiem!$A$8:$A$11,0),0),$G4160:$J4160)-1)*9/4,1)</f>
        <v>8.6999999999999993</v>
      </c>
      <c r="L4160" s="20">
        <f>ROUND(1+(INDEX(CachTinhDiem!$B$15:$E$20,MATCH($C4160,CachTinhDiem!$A$15:$A$20,0),MATCH($B4160,CachTinhDiem!$B$14:$E$14,0))-1)*9/4,1)</f>
        <v>10</v>
      </c>
      <c r="M4160" s="19">
        <f t="shared" si="64"/>
        <v>5</v>
      </c>
      <c r="N4160" s="23">
        <f>MAX(0,1-M4160*CachTinhDiem!$B$25)</f>
        <v>0.5</v>
      </c>
      <c r="O4160" s="20">
        <f>ROUND((CachTinhDiem!$B$23*K4160+CachTinhDiem!$B$24*L4160)*N4160,1)</f>
        <v>4.5</v>
      </c>
      <c r="P4160" s="19" t="s">
        <v>3227</v>
      </c>
    </row>
    <row r="4161" spans="1:16" ht="15" customHeight="1" x14ac:dyDescent="0.35">
      <c r="A4161" s="18" t="s">
        <v>2891</v>
      </c>
      <c r="B4161" s="18" t="s">
        <v>3229</v>
      </c>
      <c r="C4161" s="18" t="s">
        <v>115</v>
      </c>
      <c r="D4161" s="19">
        <v>16</v>
      </c>
      <c r="E4161" s="19">
        <v>36</v>
      </c>
      <c r="F4161" s="19">
        <v>30</v>
      </c>
      <c r="G4161" s="19">
        <v>2</v>
      </c>
      <c r="H4161" s="19">
        <v>4</v>
      </c>
      <c r="I4161" s="19">
        <v>4</v>
      </c>
      <c r="J4161" s="19">
        <v>4</v>
      </c>
      <c r="K4161" s="20">
        <f>ROUND(1+(SUMPRODUCT(INDEX(CachTinhDiem!$B$8:$E$11,MATCH($B4161,CachTinhDiem!$A$8:$A$11,0),0),$G4161:$J4161)-1)*9/4,1)</f>
        <v>7.3</v>
      </c>
      <c r="L4161" s="20">
        <f>ROUND(1+(INDEX(CachTinhDiem!$B$15:$E$20,MATCH($C4161,CachTinhDiem!$A$15:$A$20,0),MATCH($B4161,CachTinhDiem!$B$14:$E$14,0))-1)*9/4,1)</f>
        <v>10</v>
      </c>
      <c r="M4161" s="19">
        <f t="shared" si="64"/>
        <v>0</v>
      </c>
      <c r="N4161" s="23">
        <f>MAX(0,1-M4161*CachTinhDiem!$B$25)</f>
        <v>1</v>
      </c>
      <c r="O4161" s="20">
        <f>ROUND((CachTinhDiem!$B$23*K4161+CachTinhDiem!$B$24*L4161)*N4161,1)</f>
        <v>8.1</v>
      </c>
      <c r="P4161" s="19" t="s">
        <v>3227</v>
      </c>
    </row>
    <row r="4162" spans="1:16" ht="15" customHeight="1" x14ac:dyDescent="0.35">
      <c r="A4162" s="18" t="s">
        <v>2207</v>
      </c>
      <c r="B4162" s="18" t="s">
        <v>3226</v>
      </c>
      <c r="C4162" s="18" t="s">
        <v>150</v>
      </c>
      <c r="D4162" s="19">
        <v>25</v>
      </c>
      <c r="E4162" s="19">
        <v>38</v>
      </c>
      <c r="F4162" s="19">
        <v>17</v>
      </c>
      <c r="G4162" s="19">
        <v>1</v>
      </c>
      <c r="H4162" s="19">
        <v>5</v>
      </c>
      <c r="I4162" s="19">
        <v>2</v>
      </c>
      <c r="J4162" s="19">
        <v>2</v>
      </c>
      <c r="K4162" s="20">
        <f>ROUND(1+(SUMPRODUCT(INDEX(CachTinhDiem!$B$8:$E$11,MATCH($B4162,CachTinhDiem!$A$8:$A$11,0),0),$G4162:$J4162)-1)*9/4,1)</f>
        <v>5.3</v>
      </c>
      <c r="L4162" s="20">
        <f>ROUND(1+(INDEX(CachTinhDiem!$B$15:$E$20,MATCH($C4162,CachTinhDiem!$A$15:$A$20,0),MATCH($B4162,CachTinhDiem!$B$14:$E$14,0))-1)*9/4,1)</f>
        <v>10</v>
      </c>
      <c r="M4162" s="19">
        <f t="shared" ref="M4162:M4225" si="65">MAX(0,$D4162-$F4162,$F4162-$E4162)</f>
        <v>8</v>
      </c>
      <c r="N4162" s="23">
        <f>MAX(0,1-M4162*CachTinhDiem!$B$25)</f>
        <v>0.19999999999999996</v>
      </c>
      <c r="O4162" s="20">
        <f>ROUND((CachTinhDiem!$B$23*K4162+CachTinhDiem!$B$24*L4162)*N4162,1)</f>
        <v>1.3</v>
      </c>
      <c r="P4162" s="19" t="s">
        <v>3227</v>
      </c>
    </row>
    <row r="4163" spans="1:16" ht="15" customHeight="1" x14ac:dyDescent="0.35">
      <c r="A4163" s="18" t="s">
        <v>2728</v>
      </c>
      <c r="B4163" s="18" t="s">
        <v>3226</v>
      </c>
      <c r="C4163" s="18" t="s">
        <v>138</v>
      </c>
      <c r="D4163" s="19">
        <v>8</v>
      </c>
      <c r="E4163" s="19">
        <v>40</v>
      </c>
      <c r="F4163" s="19">
        <v>29</v>
      </c>
      <c r="G4163" s="19">
        <v>3</v>
      </c>
      <c r="H4163" s="19">
        <v>5</v>
      </c>
      <c r="I4163" s="19">
        <v>5</v>
      </c>
      <c r="J4163" s="19">
        <v>2</v>
      </c>
      <c r="K4163" s="20">
        <f>ROUND(1+(SUMPRODUCT(INDEX(CachTinhDiem!$B$8:$E$11,MATCH($B4163,CachTinhDiem!$A$8:$A$11,0),0),$G4163:$J4163)-1)*9/4,1)</f>
        <v>8.6999999999999993</v>
      </c>
      <c r="L4163" s="20">
        <f>ROUND(1+(INDEX(CachTinhDiem!$B$15:$E$20,MATCH($C4163,CachTinhDiem!$A$15:$A$20,0),MATCH($B4163,CachTinhDiem!$B$14:$E$14,0))-1)*9/4,1)</f>
        <v>7.8</v>
      </c>
      <c r="M4163" s="19">
        <f t="shared" si="65"/>
        <v>0</v>
      </c>
      <c r="N4163" s="23">
        <f>MAX(0,1-M4163*CachTinhDiem!$B$25)</f>
        <v>1</v>
      </c>
      <c r="O4163" s="20">
        <f>ROUND((CachTinhDiem!$B$23*K4163+CachTinhDiem!$B$24*L4163)*N4163,1)</f>
        <v>8.4</v>
      </c>
      <c r="P4163" s="19" t="s">
        <v>3227</v>
      </c>
    </row>
    <row r="4164" spans="1:16" ht="15" customHeight="1" x14ac:dyDescent="0.35">
      <c r="A4164" s="18" t="s">
        <v>2614</v>
      </c>
      <c r="B4164" s="18" t="s">
        <v>3228</v>
      </c>
      <c r="C4164" s="18" t="s">
        <v>150</v>
      </c>
      <c r="D4164" s="19">
        <v>15</v>
      </c>
      <c r="E4164" s="19">
        <v>33</v>
      </c>
      <c r="F4164" s="19">
        <v>11</v>
      </c>
      <c r="G4164" s="19">
        <v>2</v>
      </c>
      <c r="H4164" s="19">
        <v>2</v>
      </c>
      <c r="I4164" s="19">
        <v>2</v>
      </c>
      <c r="J4164" s="19">
        <v>3</v>
      </c>
      <c r="K4164" s="20">
        <f>ROUND(1+(SUMPRODUCT(INDEX(CachTinhDiem!$B$8:$E$11,MATCH($B4164,CachTinhDiem!$A$8:$A$11,0),0),$G4164:$J4164)-1)*9/4,1)</f>
        <v>4.5999999999999996</v>
      </c>
      <c r="L4164" s="20">
        <f>ROUND(1+(INDEX(CachTinhDiem!$B$15:$E$20,MATCH($C4164,CachTinhDiem!$A$15:$A$20,0),MATCH($B4164,CachTinhDiem!$B$14:$E$14,0))-1)*9/4,1)</f>
        <v>5.5</v>
      </c>
      <c r="M4164" s="19">
        <f t="shared" si="65"/>
        <v>4</v>
      </c>
      <c r="N4164" s="23">
        <f>MAX(0,1-M4164*CachTinhDiem!$B$25)</f>
        <v>0.6</v>
      </c>
      <c r="O4164" s="20">
        <f>ROUND((CachTinhDiem!$B$23*K4164+CachTinhDiem!$B$24*L4164)*N4164,1)</f>
        <v>2.9</v>
      </c>
      <c r="P4164" s="19" t="s">
        <v>3227</v>
      </c>
    </row>
    <row r="4165" spans="1:16" ht="15" customHeight="1" x14ac:dyDescent="0.35">
      <c r="A4165" s="18" t="s">
        <v>958</v>
      </c>
      <c r="B4165" s="18" t="s">
        <v>3226</v>
      </c>
      <c r="C4165" s="18" t="s">
        <v>103</v>
      </c>
      <c r="D4165" s="19">
        <v>5</v>
      </c>
      <c r="E4165" s="19">
        <v>17</v>
      </c>
      <c r="F4165" s="19">
        <v>5</v>
      </c>
      <c r="G4165" s="19">
        <v>4</v>
      </c>
      <c r="H4165" s="19">
        <v>1</v>
      </c>
      <c r="I4165" s="19">
        <v>2</v>
      </c>
      <c r="J4165" s="19">
        <v>3</v>
      </c>
      <c r="K4165" s="20">
        <f>ROUND(1+(SUMPRODUCT(INDEX(CachTinhDiem!$B$8:$E$11,MATCH($B4165,CachTinhDiem!$A$8:$A$11,0),0),$G4165:$J4165)-1)*9/4,1)</f>
        <v>3</v>
      </c>
      <c r="L4165" s="20">
        <f>ROUND(1+(INDEX(CachTinhDiem!$B$15:$E$20,MATCH($C4165,CachTinhDiem!$A$15:$A$20,0),MATCH($B4165,CachTinhDiem!$B$14:$E$14,0))-1)*9/4,1)</f>
        <v>3.3</v>
      </c>
      <c r="M4165" s="19">
        <f t="shared" si="65"/>
        <v>0</v>
      </c>
      <c r="N4165" s="23">
        <f>MAX(0,1-M4165*CachTinhDiem!$B$25)</f>
        <v>1</v>
      </c>
      <c r="O4165" s="20">
        <f>ROUND((CachTinhDiem!$B$23*K4165+CachTinhDiem!$B$24*L4165)*N4165,1)</f>
        <v>3.1</v>
      </c>
      <c r="P4165" s="19" t="s">
        <v>3225</v>
      </c>
    </row>
    <row r="4166" spans="1:16" ht="15" customHeight="1" x14ac:dyDescent="0.35">
      <c r="A4166" s="18" t="s">
        <v>1727</v>
      </c>
      <c r="B4166" s="18" t="s">
        <v>3228</v>
      </c>
      <c r="C4166" s="18" t="s">
        <v>115</v>
      </c>
      <c r="D4166" s="19">
        <v>12</v>
      </c>
      <c r="E4166" s="19">
        <v>32</v>
      </c>
      <c r="F4166" s="19">
        <v>26</v>
      </c>
      <c r="G4166" s="19">
        <v>3</v>
      </c>
      <c r="H4166" s="19">
        <v>2</v>
      </c>
      <c r="I4166" s="19">
        <v>2</v>
      </c>
      <c r="J4166" s="19">
        <v>4</v>
      </c>
      <c r="K4166" s="20">
        <f>ROUND(1+(SUMPRODUCT(INDEX(CachTinhDiem!$B$8:$E$11,MATCH($B4166,CachTinhDiem!$A$8:$A$11,0),0),$G4166:$J4166)-1)*9/4,1)</f>
        <v>6</v>
      </c>
      <c r="L4166" s="20">
        <f>ROUND(1+(INDEX(CachTinhDiem!$B$15:$E$20,MATCH($C4166,CachTinhDiem!$A$15:$A$20,0),MATCH($B4166,CachTinhDiem!$B$14:$E$14,0))-1)*9/4,1)</f>
        <v>5.5</v>
      </c>
      <c r="M4166" s="19">
        <f t="shared" si="65"/>
        <v>0</v>
      </c>
      <c r="N4166" s="23">
        <f>MAX(0,1-M4166*CachTinhDiem!$B$25)</f>
        <v>1</v>
      </c>
      <c r="O4166" s="20">
        <f>ROUND((CachTinhDiem!$B$23*K4166+CachTinhDiem!$B$24*L4166)*N4166,1)</f>
        <v>5.9</v>
      </c>
      <c r="P4166" s="19" t="s">
        <v>3225</v>
      </c>
    </row>
    <row r="4167" spans="1:16" ht="15" customHeight="1" x14ac:dyDescent="0.35">
      <c r="A4167" s="18" t="s">
        <v>647</v>
      </c>
      <c r="B4167" s="18" t="s">
        <v>3224</v>
      </c>
      <c r="C4167" s="18" t="s">
        <v>110</v>
      </c>
      <c r="D4167" s="19">
        <v>5</v>
      </c>
      <c r="E4167" s="19">
        <v>14</v>
      </c>
      <c r="F4167" s="19">
        <v>23</v>
      </c>
      <c r="G4167" s="19">
        <v>4</v>
      </c>
      <c r="H4167" s="19">
        <v>1</v>
      </c>
      <c r="I4167" s="19">
        <v>2</v>
      </c>
      <c r="J4167" s="19">
        <v>4</v>
      </c>
      <c r="K4167" s="20">
        <f>ROUND(1+(SUMPRODUCT(INDEX(CachTinhDiem!$B$8:$E$11,MATCH($B4167,CachTinhDiem!$A$8:$A$11,0),0),$G4167:$J4167)-1)*9/4,1)</f>
        <v>4.2</v>
      </c>
      <c r="L4167" s="20">
        <f>ROUND(1+(INDEX(CachTinhDiem!$B$15:$E$20,MATCH($C4167,CachTinhDiem!$A$15:$A$20,0),MATCH($B4167,CachTinhDiem!$B$14:$E$14,0))-1)*9/4,1)</f>
        <v>5.5</v>
      </c>
      <c r="M4167" s="19">
        <f t="shared" si="65"/>
        <v>9</v>
      </c>
      <c r="N4167" s="23">
        <f>MAX(0,1-M4167*CachTinhDiem!$B$25)</f>
        <v>9.9999999999999978E-2</v>
      </c>
      <c r="O4167" s="20">
        <f>ROUND((CachTinhDiem!$B$23*K4167+CachTinhDiem!$B$24*L4167)*N4167,1)</f>
        <v>0.5</v>
      </c>
      <c r="P4167" s="19" t="s">
        <v>3225</v>
      </c>
    </row>
    <row r="4168" spans="1:16" ht="15" customHeight="1" x14ac:dyDescent="0.35">
      <c r="A4168" s="18" t="s">
        <v>2937</v>
      </c>
      <c r="B4168" s="18" t="s">
        <v>3224</v>
      </c>
      <c r="C4168" s="18" t="s">
        <v>90</v>
      </c>
      <c r="D4168" s="19">
        <v>8</v>
      </c>
      <c r="E4168" s="19">
        <v>40</v>
      </c>
      <c r="F4168" s="19">
        <v>19</v>
      </c>
      <c r="G4168" s="19">
        <v>2</v>
      </c>
      <c r="H4168" s="19">
        <v>5</v>
      </c>
      <c r="I4168" s="19">
        <v>5</v>
      </c>
      <c r="J4168" s="19">
        <v>3</v>
      </c>
      <c r="K4168" s="20">
        <f>ROUND(1+(SUMPRODUCT(INDEX(CachTinhDiem!$B$8:$E$11,MATCH($B4168,CachTinhDiem!$A$8:$A$11,0),0),$G4168:$J4168)-1)*9/4,1)</f>
        <v>8.1999999999999993</v>
      </c>
      <c r="L4168" s="20">
        <f>ROUND(1+(INDEX(CachTinhDiem!$B$15:$E$20,MATCH($C4168,CachTinhDiem!$A$15:$A$20,0),MATCH($B4168,CachTinhDiem!$B$14:$E$14,0))-1)*9/4,1)</f>
        <v>5.5</v>
      </c>
      <c r="M4168" s="19">
        <f t="shared" si="65"/>
        <v>0</v>
      </c>
      <c r="N4168" s="23">
        <f>MAX(0,1-M4168*CachTinhDiem!$B$25)</f>
        <v>1</v>
      </c>
      <c r="O4168" s="20">
        <f>ROUND((CachTinhDiem!$B$23*K4168+CachTinhDiem!$B$24*L4168)*N4168,1)</f>
        <v>7.4</v>
      </c>
      <c r="P4168" s="19" t="s">
        <v>3225</v>
      </c>
    </row>
    <row r="4169" spans="1:16" ht="15" customHeight="1" x14ac:dyDescent="0.35">
      <c r="A4169" s="18" t="s">
        <v>2984</v>
      </c>
      <c r="B4169" s="18" t="s">
        <v>3226</v>
      </c>
      <c r="C4169" s="18" t="s">
        <v>110</v>
      </c>
      <c r="D4169" s="19">
        <v>15</v>
      </c>
      <c r="E4169" s="19">
        <v>35</v>
      </c>
      <c r="F4169" s="19">
        <v>37</v>
      </c>
      <c r="G4169" s="19">
        <v>2</v>
      </c>
      <c r="H4169" s="19">
        <v>1</v>
      </c>
      <c r="I4169" s="19">
        <v>4</v>
      </c>
      <c r="J4169" s="19">
        <v>4</v>
      </c>
      <c r="K4169" s="20">
        <f>ROUND(1+(SUMPRODUCT(INDEX(CachTinhDiem!$B$8:$E$11,MATCH($B4169,CachTinhDiem!$A$8:$A$11,0),0),$G4169:$J4169)-1)*9/4,1)</f>
        <v>5.7</v>
      </c>
      <c r="L4169" s="20">
        <f>ROUND(1+(INDEX(CachTinhDiem!$B$15:$E$20,MATCH($C4169,CachTinhDiem!$A$15:$A$20,0),MATCH($B4169,CachTinhDiem!$B$14:$E$14,0))-1)*9/4,1)</f>
        <v>5.5</v>
      </c>
      <c r="M4169" s="19">
        <f t="shared" si="65"/>
        <v>2</v>
      </c>
      <c r="N4169" s="23">
        <f>MAX(0,1-M4169*CachTinhDiem!$B$25)</f>
        <v>0.8</v>
      </c>
      <c r="O4169" s="20">
        <f>ROUND((CachTinhDiem!$B$23*K4169+CachTinhDiem!$B$24*L4169)*N4169,1)</f>
        <v>4.5</v>
      </c>
      <c r="P4169" s="19" t="s">
        <v>3227</v>
      </c>
    </row>
    <row r="4170" spans="1:16" ht="15" customHeight="1" x14ac:dyDescent="0.35">
      <c r="A4170" s="18" t="s">
        <v>706</v>
      </c>
      <c r="B4170" s="18" t="s">
        <v>3226</v>
      </c>
      <c r="C4170" s="18" t="s">
        <v>150</v>
      </c>
      <c r="D4170" s="19">
        <v>6</v>
      </c>
      <c r="E4170" s="19">
        <v>17</v>
      </c>
      <c r="F4170" s="19">
        <v>9</v>
      </c>
      <c r="G4170" s="19">
        <v>4</v>
      </c>
      <c r="H4170" s="19">
        <v>2</v>
      </c>
      <c r="I4170" s="19">
        <v>2</v>
      </c>
      <c r="J4170" s="19">
        <v>2</v>
      </c>
      <c r="K4170" s="20">
        <f>ROUND(1+(SUMPRODUCT(INDEX(CachTinhDiem!$B$8:$E$11,MATCH($B4170,CachTinhDiem!$A$8:$A$11,0),0),$G4170:$J4170)-1)*9/4,1)</f>
        <v>3.3</v>
      </c>
      <c r="L4170" s="20">
        <f>ROUND(1+(INDEX(CachTinhDiem!$B$15:$E$20,MATCH($C4170,CachTinhDiem!$A$15:$A$20,0),MATCH($B4170,CachTinhDiem!$B$14:$E$14,0))-1)*9/4,1)</f>
        <v>10</v>
      </c>
      <c r="M4170" s="19">
        <f t="shared" si="65"/>
        <v>0</v>
      </c>
      <c r="N4170" s="23">
        <f>MAX(0,1-M4170*CachTinhDiem!$B$25)</f>
        <v>1</v>
      </c>
      <c r="O4170" s="20">
        <f>ROUND((CachTinhDiem!$B$23*K4170+CachTinhDiem!$B$24*L4170)*N4170,1)</f>
        <v>5.3</v>
      </c>
      <c r="P4170" s="19" t="s">
        <v>3227</v>
      </c>
    </row>
    <row r="4171" spans="1:16" ht="15" customHeight="1" x14ac:dyDescent="0.35">
      <c r="A4171" s="18" t="s">
        <v>325</v>
      </c>
      <c r="B4171" s="18" t="s">
        <v>3224</v>
      </c>
      <c r="C4171" s="18" t="s">
        <v>115</v>
      </c>
      <c r="D4171" s="19">
        <v>18</v>
      </c>
      <c r="E4171" s="19">
        <v>33</v>
      </c>
      <c r="F4171" s="19">
        <v>30</v>
      </c>
      <c r="G4171" s="19">
        <v>2</v>
      </c>
      <c r="H4171" s="19">
        <v>4</v>
      </c>
      <c r="I4171" s="19">
        <v>3</v>
      </c>
      <c r="J4171" s="19">
        <v>3</v>
      </c>
      <c r="K4171" s="20">
        <f>ROUND(1+(SUMPRODUCT(INDEX(CachTinhDiem!$B$8:$E$11,MATCH($B4171,CachTinhDiem!$A$8:$A$11,0),0),$G4171:$J4171)-1)*9/4,1)</f>
        <v>5.5</v>
      </c>
      <c r="L4171" s="20">
        <f>ROUND(1+(INDEX(CachTinhDiem!$B$15:$E$20,MATCH($C4171,CachTinhDiem!$A$15:$A$20,0),MATCH($B4171,CachTinhDiem!$B$14:$E$14,0))-1)*9/4,1)</f>
        <v>7.8</v>
      </c>
      <c r="M4171" s="19">
        <f t="shared" si="65"/>
        <v>0</v>
      </c>
      <c r="N4171" s="23">
        <f>MAX(0,1-M4171*CachTinhDiem!$B$25)</f>
        <v>1</v>
      </c>
      <c r="O4171" s="20">
        <f>ROUND((CachTinhDiem!$B$23*K4171+CachTinhDiem!$B$24*L4171)*N4171,1)</f>
        <v>6.2</v>
      </c>
      <c r="P4171" s="19" t="s">
        <v>3227</v>
      </c>
    </row>
    <row r="4172" spans="1:16" ht="15" customHeight="1" x14ac:dyDescent="0.35">
      <c r="A4172" s="18" t="s">
        <v>2332</v>
      </c>
      <c r="B4172" s="18" t="s">
        <v>3224</v>
      </c>
      <c r="C4172" s="18" t="s">
        <v>103</v>
      </c>
      <c r="D4172" s="19">
        <v>19</v>
      </c>
      <c r="E4172" s="19">
        <v>37</v>
      </c>
      <c r="F4172" s="19">
        <v>18</v>
      </c>
      <c r="G4172" s="19">
        <v>2</v>
      </c>
      <c r="H4172" s="19">
        <v>4</v>
      </c>
      <c r="I4172" s="19">
        <v>4</v>
      </c>
      <c r="J4172" s="19">
        <v>4</v>
      </c>
      <c r="K4172" s="20">
        <f>ROUND(1+(SUMPRODUCT(INDEX(CachTinhDiem!$B$8:$E$11,MATCH($B4172,CachTinhDiem!$A$8:$A$11,0),0),$G4172:$J4172)-1)*9/4,1)</f>
        <v>6.9</v>
      </c>
      <c r="L4172" s="20">
        <f>ROUND(1+(INDEX(CachTinhDiem!$B$15:$E$20,MATCH($C4172,CachTinhDiem!$A$15:$A$20,0),MATCH($B4172,CachTinhDiem!$B$14:$E$14,0))-1)*9/4,1)</f>
        <v>3.3</v>
      </c>
      <c r="M4172" s="19">
        <f t="shared" si="65"/>
        <v>1</v>
      </c>
      <c r="N4172" s="23">
        <f>MAX(0,1-M4172*CachTinhDiem!$B$25)</f>
        <v>0.9</v>
      </c>
      <c r="O4172" s="20">
        <f>ROUND((CachTinhDiem!$B$23*K4172+CachTinhDiem!$B$24*L4172)*N4172,1)</f>
        <v>5.2</v>
      </c>
      <c r="P4172" s="19" t="s">
        <v>3227</v>
      </c>
    </row>
    <row r="4173" spans="1:16" ht="15" customHeight="1" x14ac:dyDescent="0.35">
      <c r="A4173" s="18" t="s">
        <v>2676</v>
      </c>
      <c r="B4173" s="18" t="s">
        <v>3226</v>
      </c>
      <c r="C4173" s="18" t="s">
        <v>115</v>
      </c>
      <c r="D4173" s="19">
        <v>17</v>
      </c>
      <c r="E4173" s="19">
        <v>37</v>
      </c>
      <c r="F4173" s="19">
        <v>38</v>
      </c>
      <c r="G4173" s="19">
        <v>2</v>
      </c>
      <c r="H4173" s="19">
        <v>4</v>
      </c>
      <c r="I4173" s="19">
        <v>5</v>
      </c>
      <c r="J4173" s="19">
        <v>3</v>
      </c>
      <c r="K4173" s="20">
        <f>ROUND(1+(SUMPRODUCT(INDEX(CachTinhDiem!$B$8:$E$11,MATCH($B4173,CachTinhDiem!$A$8:$A$11,0),0),$G4173:$J4173)-1)*9/4,1)</f>
        <v>8.4</v>
      </c>
      <c r="L4173" s="20">
        <f>ROUND(1+(INDEX(CachTinhDiem!$B$15:$E$20,MATCH($C4173,CachTinhDiem!$A$15:$A$20,0),MATCH($B4173,CachTinhDiem!$B$14:$E$14,0))-1)*9/4,1)</f>
        <v>10</v>
      </c>
      <c r="M4173" s="19">
        <f t="shared" si="65"/>
        <v>1</v>
      </c>
      <c r="N4173" s="23">
        <f>MAX(0,1-M4173*CachTinhDiem!$B$25)</f>
        <v>0.9</v>
      </c>
      <c r="O4173" s="20">
        <f>ROUND((CachTinhDiem!$B$23*K4173+CachTinhDiem!$B$24*L4173)*N4173,1)</f>
        <v>8</v>
      </c>
      <c r="P4173" s="19" t="s">
        <v>3227</v>
      </c>
    </row>
    <row r="4174" spans="1:16" ht="15" customHeight="1" x14ac:dyDescent="0.35">
      <c r="A4174" s="18" t="s">
        <v>2791</v>
      </c>
      <c r="B4174" s="18" t="s">
        <v>3229</v>
      </c>
      <c r="C4174" s="18" t="s">
        <v>138</v>
      </c>
      <c r="D4174" s="19">
        <v>19</v>
      </c>
      <c r="E4174" s="19">
        <v>40</v>
      </c>
      <c r="F4174" s="19">
        <v>33</v>
      </c>
      <c r="G4174" s="19">
        <v>2</v>
      </c>
      <c r="H4174" s="19">
        <v>5</v>
      </c>
      <c r="I4174" s="19">
        <v>5</v>
      </c>
      <c r="J4174" s="19">
        <v>2</v>
      </c>
      <c r="K4174" s="20">
        <f>ROUND(1+(SUMPRODUCT(INDEX(CachTinhDiem!$B$8:$E$11,MATCH($B4174,CachTinhDiem!$A$8:$A$11,0),0),$G4174:$J4174)-1)*9/4,1)</f>
        <v>7.3</v>
      </c>
      <c r="L4174" s="20">
        <f>ROUND(1+(INDEX(CachTinhDiem!$B$15:$E$20,MATCH($C4174,CachTinhDiem!$A$15:$A$20,0),MATCH($B4174,CachTinhDiem!$B$14:$E$14,0))-1)*9/4,1)</f>
        <v>7.8</v>
      </c>
      <c r="M4174" s="19">
        <f t="shared" si="65"/>
        <v>0</v>
      </c>
      <c r="N4174" s="23">
        <f>MAX(0,1-M4174*CachTinhDiem!$B$25)</f>
        <v>1</v>
      </c>
      <c r="O4174" s="20">
        <f>ROUND((CachTinhDiem!$B$23*K4174+CachTinhDiem!$B$24*L4174)*N4174,1)</f>
        <v>7.5</v>
      </c>
      <c r="P4174" s="19" t="s">
        <v>3227</v>
      </c>
    </row>
    <row r="4175" spans="1:16" ht="15" customHeight="1" x14ac:dyDescent="0.35">
      <c r="A4175" s="18" t="s">
        <v>1880</v>
      </c>
      <c r="B4175" s="18" t="s">
        <v>3228</v>
      </c>
      <c r="C4175" s="18" t="s">
        <v>150</v>
      </c>
      <c r="D4175" s="19">
        <v>12</v>
      </c>
      <c r="E4175" s="19">
        <v>30</v>
      </c>
      <c r="F4175" s="19">
        <v>12</v>
      </c>
      <c r="G4175" s="19">
        <v>3</v>
      </c>
      <c r="H4175" s="19">
        <v>3</v>
      </c>
      <c r="I4175" s="19">
        <v>4</v>
      </c>
      <c r="J4175" s="19">
        <v>2</v>
      </c>
      <c r="K4175" s="20">
        <f>ROUND(1+(SUMPRODUCT(INDEX(CachTinhDiem!$B$8:$E$11,MATCH($B4175,CachTinhDiem!$A$8:$A$11,0),0),$G4175:$J4175)-1)*9/4,1)</f>
        <v>4.5999999999999996</v>
      </c>
      <c r="L4175" s="20">
        <f>ROUND(1+(INDEX(CachTinhDiem!$B$15:$E$20,MATCH($C4175,CachTinhDiem!$A$15:$A$20,0),MATCH($B4175,CachTinhDiem!$B$14:$E$14,0))-1)*9/4,1)</f>
        <v>5.5</v>
      </c>
      <c r="M4175" s="19">
        <f t="shared" si="65"/>
        <v>0</v>
      </c>
      <c r="N4175" s="23">
        <f>MAX(0,1-M4175*CachTinhDiem!$B$25)</f>
        <v>1</v>
      </c>
      <c r="O4175" s="20">
        <f>ROUND((CachTinhDiem!$B$23*K4175+CachTinhDiem!$B$24*L4175)*N4175,1)</f>
        <v>4.9000000000000004</v>
      </c>
      <c r="P4175" s="19" t="s">
        <v>3227</v>
      </c>
    </row>
    <row r="4176" spans="1:16" ht="15" customHeight="1" x14ac:dyDescent="0.35">
      <c r="A4176" s="18" t="s">
        <v>625</v>
      </c>
      <c r="B4176" s="18" t="s">
        <v>3226</v>
      </c>
      <c r="C4176" s="18" t="s">
        <v>150</v>
      </c>
      <c r="D4176" s="19">
        <v>5</v>
      </c>
      <c r="E4176" s="19">
        <v>16</v>
      </c>
      <c r="F4176" s="19">
        <v>11</v>
      </c>
      <c r="G4176" s="19">
        <v>4</v>
      </c>
      <c r="H4176" s="19">
        <v>1</v>
      </c>
      <c r="I4176" s="19">
        <v>2</v>
      </c>
      <c r="J4176" s="19">
        <v>3</v>
      </c>
      <c r="K4176" s="20">
        <f>ROUND(1+(SUMPRODUCT(INDEX(CachTinhDiem!$B$8:$E$11,MATCH($B4176,CachTinhDiem!$A$8:$A$11,0),0),$G4176:$J4176)-1)*9/4,1)</f>
        <v>3</v>
      </c>
      <c r="L4176" s="20">
        <f>ROUND(1+(INDEX(CachTinhDiem!$B$15:$E$20,MATCH($C4176,CachTinhDiem!$A$15:$A$20,0),MATCH($B4176,CachTinhDiem!$B$14:$E$14,0))-1)*9/4,1)</f>
        <v>10</v>
      </c>
      <c r="M4176" s="19">
        <f t="shared" si="65"/>
        <v>0</v>
      </c>
      <c r="N4176" s="23">
        <f>MAX(0,1-M4176*CachTinhDiem!$B$25)</f>
        <v>1</v>
      </c>
      <c r="O4176" s="20">
        <f>ROUND((CachTinhDiem!$B$23*K4176+CachTinhDiem!$B$24*L4176)*N4176,1)</f>
        <v>5.0999999999999996</v>
      </c>
      <c r="P4176" s="19" t="s">
        <v>3225</v>
      </c>
    </row>
    <row r="4177" spans="1:16" ht="15" customHeight="1" x14ac:dyDescent="0.35">
      <c r="A4177" s="18" t="s">
        <v>361</v>
      </c>
      <c r="B4177" s="18" t="s">
        <v>3226</v>
      </c>
      <c r="C4177" s="18" t="s">
        <v>90</v>
      </c>
      <c r="D4177" s="19">
        <v>9</v>
      </c>
      <c r="E4177" s="19">
        <v>23</v>
      </c>
      <c r="F4177" s="19">
        <v>39</v>
      </c>
      <c r="G4177" s="19">
        <v>3</v>
      </c>
      <c r="H4177" s="19">
        <v>3</v>
      </c>
      <c r="I4177" s="19">
        <v>3</v>
      </c>
      <c r="J4177" s="19">
        <v>3</v>
      </c>
      <c r="K4177" s="20">
        <f>ROUND(1+(SUMPRODUCT(INDEX(CachTinhDiem!$B$8:$E$11,MATCH($B4177,CachTinhDiem!$A$8:$A$11,0),0),$G4177:$J4177)-1)*9/4,1)</f>
        <v>5.5</v>
      </c>
      <c r="L4177" s="20">
        <f>ROUND(1+(INDEX(CachTinhDiem!$B$15:$E$20,MATCH($C4177,CachTinhDiem!$A$15:$A$20,0),MATCH($B4177,CachTinhDiem!$B$14:$E$14,0))-1)*9/4,1)</f>
        <v>7.8</v>
      </c>
      <c r="M4177" s="19">
        <f t="shared" si="65"/>
        <v>16</v>
      </c>
      <c r="N4177" s="23">
        <f>MAX(0,1-M4177*CachTinhDiem!$B$25)</f>
        <v>0</v>
      </c>
      <c r="O4177" s="20">
        <f>ROUND((CachTinhDiem!$B$23*K4177+CachTinhDiem!$B$24*L4177)*N4177,1)</f>
        <v>0</v>
      </c>
      <c r="P4177" s="19" t="s">
        <v>3225</v>
      </c>
    </row>
    <row r="4178" spans="1:16" ht="15" customHeight="1" x14ac:dyDescent="0.35">
      <c r="A4178" s="18" t="s">
        <v>794</v>
      </c>
      <c r="B4178" s="18" t="s">
        <v>3228</v>
      </c>
      <c r="C4178" s="18" t="s">
        <v>150</v>
      </c>
      <c r="D4178" s="19">
        <v>7</v>
      </c>
      <c r="E4178" s="19">
        <v>17</v>
      </c>
      <c r="F4178" s="19">
        <v>10</v>
      </c>
      <c r="G4178" s="19">
        <v>4</v>
      </c>
      <c r="H4178" s="19">
        <v>2</v>
      </c>
      <c r="I4178" s="19">
        <v>2</v>
      </c>
      <c r="J4178" s="19">
        <v>3</v>
      </c>
      <c r="K4178" s="20">
        <f>ROUND(1+(SUMPRODUCT(INDEX(CachTinhDiem!$B$8:$E$11,MATCH($B4178,CachTinhDiem!$A$8:$A$11,0),0),$G4178:$J4178)-1)*9/4,1)</f>
        <v>4.5999999999999996</v>
      </c>
      <c r="L4178" s="20">
        <f>ROUND(1+(INDEX(CachTinhDiem!$B$15:$E$20,MATCH($C4178,CachTinhDiem!$A$15:$A$20,0),MATCH($B4178,CachTinhDiem!$B$14:$E$14,0))-1)*9/4,1)</f>
        <v>5.5</v>
      </c>
      <c r="M4178" s="19">
        <f t="shared" si="65"/>
        <v>0</v>
      </c>
      <c r="N4178" s="23">
        <f>MAX(0,1-M4178*CachTinhDiem!$B$25)</f>
        <v>1</v>
      </c>
      <c r="O4178" s="20">
        <f>ROUND((CachTinhDiem!$B$23*K4178+CachTinhDiem!$B$24*L4178)*N4178,1)</f>
        <v>4.9000000000000004</v>
      </c>
      <c r="P4178" s="19" t="s">
        <v>3227</v>
      </c>
    </row>
    <row r="4179" spans="1:16" ht="15" customHeight="1" x14ac:dyDescent="0.35">
      <c r="A4179" s="18" t="s">
        <v>3022</v>
      </c>
      <c r="B4179" s="18" t="s">
        <v>3226</v>
      </c>
      <c r="C4179" s="18" t="s">
        <v>138</v>
      </c>
      <c r="D4179" s="19">
        <v>21</v>
      </c>
      <c r="E4179" s="19">
        <v>40</v>
      </c>
      <c r="F4179" s="19">
        <v>39</v>
      </c>
      <c r="G4179" s="19">
        <v>1</v>
      </c>
      <c r="H4179" s="19">
        <v>5</v>
      </c>
      <c r="I4179" s="19">
        <v>5</v>
      </c>
      <c r="J4179" s="19">
        <v>2</v>
      </c>
      <c r="K4179" s="20">
        <f>ROUND(1+(SUMPRODUCT(INDEX(CachTinhDiem!$B$8:$E$11,MATCH($B4179,CachTinhDiem!$A$8:$A$11,0),0),$G4179:$J4179)-1)*9/4,1)</f>
        <v>8.6999999999999993</v>
      </c>
      <c r="L4179" s="20">
        <f>ROUND(1+(INDEX(CachTinhDiem!$B$15:$E$20,MATCH($C4179,CachTinhDiem!$A$15:$A$20,0),MATCH($B4179,CachTinhDiem!$B$14:$E$14,0))-1)*9/4,1)</f>
        <v>7.8</v>
      </c>
      <c r="M4179" s="19">
        <f t="shared" si="65"/>
        <v>0</v>
      </c>
      <c r="N4179" s="23">
        <f>MAX(0,1-M4179*CachTinhDiem!$B$25)</f>
        <v>1</v>
      </c>
      <c r="O4179" s="20">
        <f>ROUND((CachTinhDiem!$B$23*K4179+CachTinhDiem!$B$24*L4179)*N4179,1)</f>
        <v>8.4</v>
      </c>
      <c r="P4179" s="19" t="s">
        <v>3227</v>
      </c>
    </row>
    <row r="4180" spans="1:16" ht="15" customHeight="1" x14ac:dyDescent="0.35">
      <c r="A4180" s="18" t="s">
        <v>1886</v>
      </c>
      <c r="B4180" s="18" t="s">
        <v>3226</v>
      </c>
      <c r="C4180" s="18" t="s">
        <v>103</v>
      </c>
      <c r="D4180" s="19">
        <v>5</v>
      </c>
      <c r="E4180" s="19">
        <v>13</v>
      </c>
      <c r="F4180" s="19">
        <v>15</v>
      </c>
      <c r="G4180" s="19">
        <v>4</v>
      </c>
      <c r="H4180" s="19">
        <v>1</v>
      </c>
      <c r="I4180" s="19">
        <v>1</v>
      </c>
      <c r="J4180" s="19">
        <v>4</v>
      </c>
      <c r="K4180" s="20">
        <f>ROUND(1+(SUMPRODUCT(INDEX(CachTinhDiem!$B$8:$E$11,MATCH($B4180,CachTinhDiem!$A$8:$A$11,0),0),$G4180:$J4180)-1)*9/4,1)</f>
        <v>2.4</v>
      </c>
      <c r="L4180" s="20">
        <f>ROUND(1+(INDEX(CachTinhDiem!$B$15:$E$20,MATCH($C4180,CachTinhDiem!$A$15:$A$20,0),MATCH($B4180,CachTinhDiem!$B$14:$E$14,0))-1)*9/4,1)</f>
        <v>3.3</v>
      </c>
      <c r="M4180" s="19">
        <f t="shared" si="65"/>
        <v>2</v>
      </c>
      <c r="N4180" s="23">
        <f>MAX(0,1-M4180*CachTinhDiem!$B$25)</f>
        <v>0.8</v>
      </c>
      <c r="O4180" s="20">
        <f>ROUND((CachTinhDiem!$B$23*K4180+CachTinhDiem!$B$24*L4180)*N4180,1)</f>
        <v>2.1</v>
      </c>
      <c r="P4180" s="19" t="s">
        <v>3225</v>
      </c>
    </row>
    <row r="4181" spans="1:16" ht="15" customHeight="1" x14ac:dyDescent="0.35">
      <c r="A4181" s="18" t="s">
        <v>363</v>
      </c>
      <c r="B4181" s="18" t="s">
        <v>3228</v>
      </c>
      <c r="C4181" s="18" t="s">
        <v>115</v>
      </c>
      <c r="D4181" s="19">
        <v>5</v>
      </c>
      <c r="E4181" s="19">
        <v>14</v>
      </c>
      <c r="F4181" s="19">
        <v>33</v>
      </c>
      <c r="G4181" s="19">
        <v>4</v>
      </c>
      <c r="H4181" s="19">
        <v>1</v>
      </c>
      <c r="I4181" s="19">
        <v>2</v>
      </c>
      <c r="J4181" s="19">
        <v>4</v>
      </c>
      <c r="K4181" s="20">
        <f>ROUND(1+(SUMPRODUCT(INDEX(CachTinhDiem!$B$8:$E$11,MATCH($B4181,CachTinhDiem!$A$8:$A$11,0),0),$G4181:$J4181)-1)*9/4,1)</f>
        <v>5.5</v>
      </c>
      <c r="L4181" s="20">
        <f>ROUND(1+(INDEX(CachTinhDiem!$B$15:$E$20,MATCH($C4181,CachTinhDiem!$A$15:$A$20,0),MATCH($B4181,CachTinhDiem!$B$14:$E$14,0))-1)*9/4,1)</f>
        <v>5.5</v>
      </c>
      <c r="M4181" s="19">
        <f t="shared" si="65"/>
        <v>19</v>
      </c>
      <c r="N4181" s="23">
        <f>MAX(0,1-M4181*CachTinhDiem!$B$25)</f>
        <v>0</v>
      </c>
      <c r="O4181" s="20">
        <f>ROUND((CachTinhDiem!$B$23*K4181+CachTinhDiem!$B$24*L4181)*N4181,1)</f>
        <v>0</v>
      </c>
      <c r="P4181" s="19" t="s">
        <v>3225</v>
      </c>
    </row>
    <row r="4182" spans="1:16" ht="15" customHeight="1" x14ac:dyDescent="0.35">
      <c r="A4182" s="18" t="s">
        <v>818</v>
      </c>
      <c r="B4182" s="18" t="s">
        <v>3229</v>
      </c>
      <c r="C4182" s="18" t="s">
        <v>110</v>
      </c>
      <c r="D4182" s="19">
        <v>18</v>
      </c>
      <c r="E4182" s="19">
        <v>32</v>
      </c>
      <c r="F4182" s="19">
        <v>28</v>
      </c>
      <c r="G4182" s="19">
        <v>2</v>
      </c>
      <c r="H4182" s="19">
        <v>5</v>
      </c>
      <c r="I4182" s="19">
        <v>3</v>
      </c>
      <c r="J4182" s="19">
        <v>3</v>
      </c>
      <c r="K4182" s="20">
        <f>ROUND(1+(SUMPRODUCT(INDEX(CachTinhDiem!$B$8:$E$11,MATCH($B4182,CachTinhDiem!$A$8:$A$11,0),0),$G4182:$J4182)-1)*9/4,1)</f>
        <v>6.6</v>
      </c>
      <c r="L4182" s="20">
        <f>ROUND(1+(INDEX(CachTinhDiem!$B$15:$E$20,MATCH($C4182,CachTinhDiem!$A$15:$A$20,0),MATCH($B4182,CachTinhDiem!$B$14:$E$14,0))-1)*9/4,1)</f>
        <v>7.8</v>
      </c>
      <c r="M4182" s="19">
        <f t="shared" si="65"/>
        <v>0</v>
      </c>
      <c r="N4182" s="23">
        <f>MAX(0,1-M4182*CachTinhDiem!$B$25)</f>
        <v>1</v>
      </c>
      <c r="O4182" s="20">
        <f>ROUND((CachTinhDiem!$B$23*K4182+CachTinhDiem!$B$24*L4182)*N4182,1)</f>
        <v>7</v>
      </c>
      <c r="P4182" s="19" t="s">
        <v>3225</v>
      </c>
    </row>
    <row r="4183" spans="1:16" ht="15" customHeight="1" x14ac:dyDescent="0.35">
      <c r="A4183" s="18" t="s">
        <v>2992</v>
      </c>
      <c r="B4183" s="18" t="s">
        <v>3224</v>
      </c>
      <c r="C4183" s="18" t="s">
        <v>110</v>
      </c>
      <c r="D4183" s="19">
        <v>17</v>
      </c>
      <c r="E4183" s="19">
        <v>38</v>
      </c>
      <c r="F4183" s="19">
        <v>28</v>
      </c>
      <c r="G4183" s="19">
        <v>2</v>
      </c>
      <c r="H4183" s="19">
        <v>3</v>
      </c>
      <c r="I4183" s="19">
        <v>4</v>
      </c>
      <c r="J4183" s="19">
        <v>3</v>
      </c>
      <c r="K4183" s="20">
        <f>ROUND(1+(SUMPRODUCT(INDEX(CachTinhDiem!$B$8:$E$11,MATCH($B4183,CachTinhDiem!$A$8:$A$11,0),0),$G4183:$J4183)-1)*9/4,1)</f>
        <v>6.2</v>
      </c>
      <c r="L4183" s="20">
        <f>ROUND(1+(INDEX(CachTinhDiem!$B$15:$E$20,MATCH($C4183,CachTinhDiem!$A$15:$A$20,0),MATCH($B4183,CachTinhDiem!$B$14:$E$14,0))-1)*9/4,1)</f>
        <v>5.5</v>
      </c>
      <c r="M4183" s="19">
        <f t="shared" si="65"/>
        <v>0</v>
      </c>
      <c r="N4183" s="23">
        <f>MAX(0,1-M4183*CachTinhDiem!$B$25)</f>
        <v>1</v>
      </c>
      <c r="O4183" s="20">
        <f>ROUND((CachTinhDiem!$B$23*K4183+CachTinhDiem!$B$24*L4183)*N4183,1)</f>
        <v>6</v>
      </c>
      <c r="P4183" s="19" t="s">
        <v>3227</v>
      </c>
    </row>
    <row r="4184" spans="1:16" ht="15" customHeight="1" x14ac:dyDescent="0.35">
      <c r="A4184" s="18" t="s">
        <v>798</v>
      </c>
      <c r="B4184" s="18" t="s">
        <v>3228</v>
      </c>
      <c r="C4184" s="18" t="s">
        <v>138</v>
      </c>
      <c r="D4184" s="19">
        <v>22</v>
      </c>
      <c r="E4184" s="19">
        <v>40</v>
      </c>
      <c r="F4184" s="19">
        <v>7</v>
      </c>
      <c r="G4184" s="19">
        <v>1</v>
      </c>
      <c r="H4184" s="19">
        <v>5</v>
      </c>
      <c r="I4184" s="19">
        <v>5</v>
      </c>
      <c r="J4184" s="19">
        <v>2</v>
      </c>
      <c r="K4184" s="20">
        <f>ROUND(1+(SUMPRODUCT(INDEX(CachTinhDiem!$B$8:$E$11,MATCH($B4184,CachTinhDiem!$A$8:$A$11,0),0),$G4184:$J4184)-1)*9/4,1)</f>
        <v>6</v>
      </c>
      <c r="L4184" s="20">
        <f>ROUND(1+(INDEX(CachTinhDiem!$B$15:$E$20,MATCH($C4184,CachTinhDiem!$A$15:$A$20,0),MATCH($B4184,CachTinhDiem!$B$14:$E$14,0))-1)*9/4,1)</f>
        <v>1</v>
      </c>
      <c r="M4184" s="19">
        <f t="shared" si="65"/>
        <v>15</v>
      </c>
      <c r="N4184" s="23">
        <f>MAX(0,1-M4184*CachTinhDiem!$B$25)</f>
        <v>0</v>
      </c>
      <c r="O4184" s="20">
        <f>ROUND((CachTinhDiem!$B$23*K4184+CachTinhDiem!$B$24*L4184)*N4184,1)</f>
        <v>0</v>
      </c>
      <c r="P4184" s="19" t="s">
        <v>3227</v>
      </c>
    </row>
    <row r="4185" spans="1:16" ht="15" customHeight="1" x14ac:dyDescent="0.35">
      <c r="A4185" s="18" t="s">
        <v>1373</v>
      </c>
      <c r="B4185" s="18" t="s">
        <v>3229</v>
      </c>
      <c r="C4185" s="18" t="s">
        <v>103</v>
      </c>
      <c r="D4185" s="19">
        <v>5</v>
      </c>
      <c r="E4185" s="19">
        <v>19</v>
      </c>
      <c r="F4185" s="19">
        <v>25</v>
      </c>
      <c r="G4185" s="19">
        <v>4</v>
      </c>
      <c r="H4185" s="19">
        <v>1</v>
      </c>
      <c r="I4185" s="19">
        <v>2</v>
      </c>
      <c r="J4185" s="19">
        <v>5</v>
      </c>
      <c r="K4185" s="20">
        <f>ROUND(1+(SUMPRODUCT(INDEX(CachTinhDiem!$B$8:$E$11,MATCH($B4185,CachTinhDiem!$A$8:$A$11,0),0),$G4185:$J4185)-1)*9/4,1)</f>
        <v>5.0999999999999996</v>
      </c>
      <c r="L4185" s="20">
        <f>ROUND(1+(INDEX(CachTinhDiem!$B$15:$E$20,MATCH($C4185,CachTinhDiem!$A$15:$A$20,0),MATCH($B4185,CachTinhDiem!$B$14:$E$14,0))-1)*9/4,1)</f>
        <v>7.8</v>
      </c>
      <c r="M4185" s="19">
        <f t="shared" si="65"/>
        <v>6</v>
      </c>
      <c r="N4185" s="23">
        <f>MAX(0,1-M4185*CachTinhDiem!$B$25)</f>
        <v>0.39999999999999991</v>
      </c>
      <c r="O4185" s="20">
        <f>ROUND((CachTinhDiem!$B$23*K4185+CachTinhDiem!$B$24*L4185)*N4185,1)</f>
        <v>2.4</v>
      </c>
      <c r="P4185" s="19" t="s">
        <v>3227</v>
      </c>
    </row>
    <row r="4186" spans="1:16" ht="15" customHeight="1" x14ac:dyDescent="0.35">
      <c r="A4186" s="18" t="s">
        <v>718</v>
      </c>
      <c r="B4186" s="18" t="s">
        <v>3226</v>
      </c>
      <c r="C4186" s="18" t="s">
        <v>110</v>
      </c>
      <c r="D4186" s="19">
        <v>17</v>
      </c>
      <c r="E4186" s="19">
        <v>35</v>
      </c>
      <c r="F4186" s="19">
        <v>14</v>
      </c>
      <c r="G4186" s="19">
        <v>2</v>
      </c>
      <c r="H4186" s="19">
        <v>4</v>
      </c>
      <c r="I4186" s="19">
        <v>2</v>
      </c>
      <c r="J4186" s="19">
        <v>5</v>
      </c>
      <c r="K4186" s="20">
        <f>ROUND(1+(SUMPRODUCT(INDEX(CachTinhDiem!$B$8:$E$11,MATCH($B4186,CachTinhDiem!$A$8:$A$11,0),0),$G4186:$J4186)-1)*9/4,1)</f>
        <v>6</v>
      </c>
      <c r="L4186" s="20">
        <f>ROUND(1+(INDEX(CachTinhDiem!$B$15:$E$20,MATCH($C4186,CachTinhDiem!$A$15:$A$20,0),MATCH($B4186,CachTinhDiem!$B$14:$E$14,0))-1)*9/4,1)</f>
        <v>5.5</v>
      </c>
      <c r="M4186" s="19">
        <f t="shared" si="65"/>
        <v>3</v>
      </c>
      <c r="N4186" s="23">
        <f>MAX(0,1-M4186*CachTinhDiem!$B$25)</f>
        <v>0.7</v>
      </c>
      <c r="O4186" s="20">
        <f>ROUND((CachTinhDiem!$B$23*K4186+CachTinhDiem!$B$24*L4186)*N4186,1)</f>
        <v>4.0999999999999996</v>
      </c>
      <c r="P4186" s="19" t="s">
        <v>3227</v>
      </c>
    </row>
    <row r="4187" spans="1:16" ht="15" customHeight="1" x14ac:dyDescent="0.35">
      <c r="A4187" s="18" t="s">
        <v>1133</v>
      </c>
      <c r="B4187" s="18" t="s">
        <v>3228</v>
      </c>
      <c r="C4187" s="18" t="s">
        <v>90</v>
      </c>
      <c r="D4187" s="19">
        <v>5</v>
      </c>
      <c r="E4187" s="19">
        <v>19</v>
      </c>
      <c r="F4187" s="19">
        <v>18</v>
      </c>
      <c r="G4187" s="19">
        <v>4</v>
      </c>
      <c r="H4187" s="19">
        <v>1</v>
      </c>
      <c r="I4187" s="19">
        <v>3</v>
      </c>
      <c r="J4187" s="19">
        <v>3</v>
      </c>
      <c r="K4187" s="20">
        <f>ROUND(1+(SUMPRODUCT(INDEX(CachTinhDiem!$B$8:$E$11,MATCH($B4187,CachTinhDiem!$A$8:$A$11,0),0),$G4187:$J4187)-1)*9/4,1)</f>
        <v>4.5999999999999996</v>
      </c>
      <c r="L4187" s="20">
        <f>ROUND(1+(INDEX(CachTinhDiem!$B$15:$E$20,MATCH($C4187,CachTinhDiem!$A$15:$A$20,0),MATCH($B4187,CachTinhDiem!$B$14:$E$14,0))-1)*9/4,1)</f>
        <v>3.3</v>
      </c>
      <c r="M4187" s="19">
        <f t="shared" si="65"/>
        <v>0</v>
      </c>
      <c r="N4187" s="23">
        <f>MAX(0,1-M4187*CachTinhDiem!$B$25)</f>
        <v>1</v>
      </c>
      <c r="O4187" s="20">
        <f>ROUND((CachTinhDiem!$B$23*K4187+CachTinhDiem!$B$24*L4187)*N4187,1)</f>
        <v>4.2</v>
      </c>
      <c r="P4187" s="19" t="s">
        <v>3227</v>
      </c>
    </row>
    <row r="4188" spans="1:16" ht="15" customHeight="1" x14ac:dyDescent="0.35">
      <c r="A4188" s="18" t="s">
        <v>1886</v>
      </c>
      <c r="B4188" s="18" t="s">
        <v>3228</v>
      </c>
      <c r="C4188" s="18" t="s">
        <v>103</v>
      </c>
      <c r="D4188" s="19">
        <v>5</v>
      </c>
      <c r="E4188" s="19">
        <v>13</v>
      </c>
      <c r="F4188" s="19">
        <v>9</v>
      </c>
      <c r="G4188" s="19">
        <v>4</v>
      </c>
      <c r="H4188" s="19">
        <v>1</v>
      </c>
      <c r="I4188" s="19">
        <v>1</v>
      </c>
      <c r="J4188" s="19">
        <v>4</v>
      </c>
      <c r="K4188" s="20">
        <f>ROUND(1+(SUMPRODUCT(INDEX(CachTinhDiem!$B$8:$E$11,MATCH($B4188,CachTinhDiem!$A$8:$A$11,0),0),$G4188:$J4188)-1)*9/4,1)</f>
        <v>5.0999999999999996</v>
      </c>
      <c r="L4188" s="20">
        <f>ROUND(1+(INDEX(CachTinhDiem!$B$15:$E$20,MATCH($C4188,CachTinhDiem!$A$15:$A$20,0),MATCH($B4188,CachTinhDiem!$B$14:$E$14,0))-1)*9/4,1)</f>
        <v>10</v>
      </c>
      <c r="M4188" s="19">
        <f t="shared" si="65"/>
        <v>0</v>
      </c>
      <c r="N4188" s="23">
        <f>MAX(0,1-M4188*CachTinhDiem!$B$25)</f>
        <v>1</v>
      </c>
      <c r="O4188" s="20">
        <f>ROUND((CachTinhDiem!$B$23*K4188+CachTinhDiem!$B$24*L4188)*N4188,1)</f>
        <v>6.6</v>
      </c>
      <c r="P4188" s="19" t="s">
        <v>3225</v>
      </c>
    </row>
    <row r="4189" spans="1:16" ht="15" customHeight="1" x14ac:dyDescent="0.35">
      <c r="A4189" s="18" t="s">
        <v>2139</v>
      </c>
      <c r="B4189" s="18" t="s">
        <v>3229</v>
      </c>
      <c r="C4189" s="18" t="s">
        <v>150</v>
      </c>
      <c r="D4189" s="19">
        <v>9</v>
      </c>
      <c r="E4189" s="19">
        <v>23</v>
      </c>
      <c r="F4189" s="19">
        <v>16</v>
      </c>
      <c r="G4189" s="19">
        <v>3</v>
      </c>
      <c r="H4189" s="19">
        <v>1</v>
      </c>
      <c r="I4189" s="19">
        <v>4</v>
      </c>
      <c r="J4189" s="19">
        <v>3</v>
      </c>
      <c r="K4189" s="20">
        <f>ROUND(1+(SUMPRODUCT(INDEX(CachTinhDiem!$B$8:$E$11,MATCH($B4189,CachTinhDiem!$A$8:$A$11,0),0),$G4189:$J4189)-1)*9/4,1)</f>
        <v>4.8</v>
      </c>
      <c r="L4189" s="20">
        <f>ROUND(1+(INDEX(CachTinhDiem!$B$15:$E$20,MATCH($C4189,CachTinhDiem!$A$15:$A$20,0),MATCH($B4189,CachTinhDiem!$B$14:$E$14,0))-1)*9/4,1)</f>
        <v>7.8</v>
      </c>
      <c r="M4189" s="19">
        <f t="shared" si="65"/>
        <v>0</v>
      </c>
      <c r="N4189" s="23">
        <f>MAX(0,1-M4189*CachTinhDiem!$B$25)</f>
        <v>1</v>
      </c>
      <c r="O4189" s="20">
        <f>ROUND((CachTinhDiem!$B$23*K4189+CachTinhDiem!$B$24*L4189)*N4189,1)</f>
        <v>5.7</v>
      </c>
      <c r="P4189" s="19" t="s">
        <v>3227</v>
      </c>
    </row>
    <row r="4190" spans="1:16" ht="15" customHeight="1" x14ac:dyDescent="0.35">
      <c r="A4190" s="18" t="s">
        <v>674</v>
      </c>
      <c r="B4190" s="18" t="s">
        <v>3229</v>
      </c>
      <c r="C4190" s="18" t="s">
        <v>103</v>
      </c>
      <c r="D4190" s="19">
        <v>8</v>
      </c>
      <c r="E4190" s="19">
        <v>25</v>
      </c>
      <c r="F4190" s="19">
        <v>9</v>
      </c>
      <c r="G4190" s="19">
        <v>4</v>
      </c>
      <c r="H4190" s="19">
        <v>2</v>
      </c>
      <c r="I4190" s="19">
        <v>2</v>
      </c>
      <c r="J4190" s="19">
        <v>4</v>
      </c>
      <c r="K4190" s="20">
        <f>ROUND(1+(SUMPRODUCT(INDEX(CachTinhDiem!$B$8:$E$11,MATCH($B4190,CachTinhDiem!$A$8:$A$11,0),0),$G4190:$J4190)-1)*9/4,1)</f>
        <v>5.0999999999999996</v>
      </c>
      <c r="L4190" s="20">
        <f>ROUND(1+(INDEX(CachTinhDiem!$B$15:$E$20,MATCH($C4190,CachTinhDiem!$A$15:$A$20,0),MATCH($B4190,CachTinhDiem!$B$14:$E$14,0))-1)*9/4,1)</f>
        <v>7.8</v>
      </c>
      <c r="M4190" s="19">
        <f t="shared" si="65"/>
        <v>0</v>
      </c>
      <c r="N4190" s="23">
        <f>MAX(0,1-M4190*CachTinhDiem!$B$25)</f>
        <v>1</v>
      </c>
      <c r="O4190" s="20">
        <f>ROUND((CachTinhDiem!$B$23*K4190+CachTinhDiem!$B$24*L4190)*N4190,1)</f>
        <v>5.9</v>
      </c>
      <c r="P4190" s="19" t="s">
        <v>3227</v>
      </c>
    </row>
    <row r="4191" spans="1:16" ht="15" customHeight="1" x14ac:dyDescent="0.35">
      <c r="A4191" s="18" t="s">
        <v>468</v>
      </c>
      <c r="B4191" s="18" t="s">
        <v>3228</v>
      </c>
      <c r="C4191" s="18" t="s">
        <v>103</v>
      </c>
      <c r="D4191" s="19">
        <v>14</v>
      </c>
      <c r="E4191" s="19">
        <v>29</v>
      </c>
      <c r="F4191" s="19">
        <v>6</v>
      </c>
      <c r="G4191" s="19">
        <v>2</v>
      </c>
      <c r="H4191" s="19">
        <v>5</v>
      </c>
      <c r="I4191" s="19">
        <v>1</v>
      </c>
      <c r="J4191" s="19">
        <v>4</v>
      </c>
      <c r="K4191" s="20">
        <f>ROUND(1+(SUMPRODUCT(INDEX(CachTinhDiem!$B$8:$E$11,MATCH($B4191,CachTinhDiem!$A$8:$A$11,0),0),$G4191:$J4191)-1)*9/4,1)</f>
        <v>6.9</v>
      </c>
      <c r="L4191" s="20">
        <f>ROUND(1+(INDEX(CachTinhDiem!$B$15:$E$20,MATCH($C4191,CachTinhDiem!$A$15:$A$20,0),MATCH($B4191,CachTinhDiem!$B$14:$E$14,0))-1)*9/4,1)</f>
        <v>10</v>
      </c>
      <c r="M4191" s="19">
        <f t="shared" si="65"/>
        <v>8</v>
      </c>
      <c r="N4191" s="23">
        <f>MAX(0,1-M4191*CachTinhDiem!$B$25)</f>
        <v>0.19999999999999996</v>
      </c>
      <c r="O4191" s="20">
        <f>ROUND((CachTinhDiem!$B$23*K4191+CachTinhDiem!$B$24*L4191)*N4191,1)</f>
        <v>1.6</v>
      </c>
      <c r="P4191" s="19" t="s">
        <v>3225</v>
      </c>
    </row>
    <row r="4192" spans="1:16" ht="15" customHeight="1" x14ac:dyDescent="0.35">
      <c r="A4192" s="18" t="s">
        <v>314</v>
      </c>
      <c r="B4192" s="18" t="s">
        <v>3224</v>
      </c>
      <c r="C4192" s="18" t="s">
        <v>90</v>
      </c>
      <c r="D4192" s="19">
        <v>8</v>
      </c>
      <c r="E4192" s="19">
        <v>22</v>
      </c>
      <c r="F4192" s="19">
        <v>29</v>
      </c>
      <c r="G4192" s="19">
        <v>4</v>
      </c>
      <c r="H4192" s="19">
        <v>3</v>
      </c>
      <c r="I4192" s="19">
        <v>3</v>
      </c>
      <c r="J4192" s="19">
        <v>2</v>
      </c>
      <c r="K4192" s="20">
        <f>ROUND(1+(SUMPRODUCT(INDEX(CachTinhDiem!$B$8:$E$11,MATCH($B4192,CachTinhDiem!$A$8:$A$11,0),0),$G4192:$J4192)-1)*9/4,1)</f>
        <v>5.7</v>
      </c>
      <c r="L4192" s="20">
        <f>ROUND(1+(INDEX(CachTinhDiem!$B$15:$E$20,MATCH($C4192,CachTinhDiem!$A$15:$A$20,0),MATCH($B4192,CachTinhDiem!$B$14:$E$14,0))-1)*9/4,1)</f>
        <v>5.5</v>
      </c>
      <c r="M4192" s="19">
        <f t="shared" si="65"/>
        <v>7</v>
      </c>
      <c r="N4192" s="23">
        <f>MAX(0,1-M4192*CachTinhDiem!$B$25)</f>
        <v>0.29999999999999993</v>
      </c>
      <c r="O4192" s="20">
        <f>ROUND((CachTinhDiem!$B$23*K4192+CachTinhDiem!$B$24*L4192)*N4192,1)</f>
        <v>1.7</v>
      </c>
      <c r="P4192" s="19" t="s">
        <v>3227</v>
      </c>
    </row>
    <row r="4193" spans="1:16" ht="15" customHeight="1" x14ac:dyDescent="0.35">
      <c r="A4193" s="18" t="s">
        <v>1341</v>
      </c>
      <c r="B4193" s="18" t="s">
        <v>3224</v>
      </c>
      <c r="C4193" s="18" t="s">
        <v>150</v>
      </c>
      <c r="D4193" s="19">
        <v>5</v>
      </c>
      <c r="E4193" s="19">
        <v>20</v>
      </c>
      <c r="F4193" s="19">
        <v>8</v>
      </c>
      <c r="G4193" s="19">
        <v>4</v>
      </c>
      <c r="H4193" s="19">
        <v>1</v>
      </c>
      <c r="I4193" s="19">
        <v>3</v>
      </c>
      <c r="J4193" s="19">
        <v>3</v>
      </c>
      <c r="K4193" s="20">
        <f>ROUND(1+(SUMPRODUCT(INDEX(CachTinhDiem!$B$8:$E$11,MATCH($B4193,CachTinhDiem!$A$8:$A$11,0),0),$G4193:$J4193)-1)*9/4,1)</f>
        <v>5.0999999999999996</v>
      </c>
      <c r="L4193" s="20">
        <f>ROUND(1+(INDEX(CachTinhDiem!$B$15:$E$20,MATCH($C4193,CachTinhDiem!$A$15:$A$20,0),MATCH($B4193,CachTinhDiem!$B$14:$E$14,0))-1)*9/4,1)</f>
        <v>3.3</v>
      </c>
      <c r="M4193" s="19">
        <f t="shared" si="65"/>
        <v>0</v>
      </c>
      <c r="N4193" s="23">
        <f>MAX(0,1-M4193*CachTinhDiem!$B$25)</f>
        <v>1</v>
      </c>
      <c r="O4193" s="20">
        <f>ROUND((CachTinhDiem!$B$23*K4193+CachTinhDiem!$B$24*L4193)*N4193,1)</f>
        <v>4.5999999999999996</v>
      </c>
      <c r="P4193" s="19" t="s">
        <v>3227</v>
      </c>
    </row>
    <row r="4194" spans="1:16" ht="15" customHeight="1" x14ac:dyDescent="0.35">
      <c r="A4194" s="18" t="s">
        <v>501</v>
      </c>
      <c r="B4194" s="18" t="s">
        <v>3228</v>
      </c>
      <c r="C4194" s="18" t="s">
        <v>110</v>
      </c>
      <c r="D4194" s="19">
        <v>5</v>
      </c>
      <c r="E4194" s="19">
        <v>15</v>
      </c>
      <c r="F4194" s="19">
        <v>21</v>
      </c>
      <c r="G4194" s="19">
        <v>4</v>
      </c>
      <c r="H4194" s="19">
        <v>1</v>
      </c>
      <c r="I4194" s="19">
        <v>2</v>
      </c>
      <c r="J4194" s="19">
        <v>4</v>
      </c>
      <c r="K4194" s="20">
        <f>ROUND(1+(SUMPRODUCT(INDEX(CachTinhDiem!$B$8:$E$11,MATCH($B4194,CachTinhDiem!$A$8:$A$11,0),0),$G4194:$J4194)-1)*9/4,1)</f>
        <v>5.5</v>
      </c>
      <c r="L4194" s="20">
        <f>ROUND(1+(INDEX(CachTinhDiem!$B$15:$E$20,MATCH($C4194,CachTinhDiem!$A$15:$A$20,0),MATCH($B4194,CachTinhDiem!$B$14:$E$14,0))-1)*9/4,1)</f>
        <v>7.8</v>
      </c>
      <c r="M4194" s="19">
        <f t="shared" si="65"/>
        <v>6</v>
      </c>
      <c r="N4194" s="23">
        <f>MAX(0,1-M4194*CachTinhDiem!$B$25)</f>
        <v>0.39999999999999991</v>
      </c>
      <c r="O4194" s="20">
        <f>ROUND((CachTinhDiem!$B$23*K4194+CachTinhDiem!$B$24*L4194)*N4194,1)</f>
        <v>2.5</v>
      </c>
      <c r="P4194" s="19" t="s">
        <v>3227</v>
      </c>
    </row>
    <row r="4195" spans="1:16" ht="15" customHeight="1" x14ac:dyDescent="0.35">
      <c r="A4195" s="18" t="s">
        <v>1794</v>
      </c>
      <c r="B4195" s="18" t="s">
        <v>3228</v>
      </c>
      <c r="C4195" s="18" t="s">
        <v>103</v>
      </c>
      <c r="D4195" s="19">
        <v>15</v>
      </c>
      <c r="E4195" s="19">
        <v>35</v>
      </c>
      <c r="F4195" s="19">
        <v>24</v>
      </c>
      <c r="G4195" s="19">
        <v>2</v>
      </c>
      <c r="H4195" s="19">
        <v>5</v>
      </c>
      <c r="I4195" s="19">
        <v>3</v>
      </c>
      <c r="J4195" s="19">
        <v>4</v>
      </c>
      <c r="K4195" s="20">
        <f>ROUND(1+(SUMPRODUCT(INDEX(CachTinhDiem!$B$8:$E$11,MATCH($B4195,CachTinhDiem!$A$8:$A$11,0),0),$G4195:$J4195)-1)*9/4,1)</f>
        <v>7.8</v>
      </c>
      <c r="L4195" s="20">
        <f>ROUND(1+(INDEX(CachTinhDiem!$B$15:$E$20,MATCH($C4195,CachTinhDiem!$A$15:$A$20,0),MATCH($B4195,CachTinhDiem!$B$14:$E$14,0))-1)*9/4,1)</f>
        <v>10</v>
      </c>
      <c r="M4195" s="19">
        <f t="shared" si="65"/>
        <v>0</v>
      </c>
      <c r="N4195" s="23">
        <f>MAX(0,1-M4195*CachTinhDiem!$B$25)</f>
        <v>1</v>
      </c>
      <c r="O4195" s="20">
        <f>ROUND((CachTinhDiem!$B$23*K4195+CachTinhDiem!$B$24*L4195)*N4195,1)</f>
        <v>8.5</v>
      </c>
      <c r="P4195" s="19" t="s">
        <v>3227</v>
      </c>
    </row>
    <row r="4196" spans="1:16" ht="15" customHeight="1" x14ac:dyDescent="0.35">
      <c r="A4196" s="18" t="s">
        <v>980</v>
      </c>
      <c r="B4196" s="18" t="s">
        <v>3224</v>
      </c>
      <c r="C4196" s="18" t="s">
        <v>110</v>
      </c>
      <c r="D4196" s="19">
        <v>16</v>
      </c>
      <c r="E4196" s="19">
        <v>30</v>
      </c>
      <c r="F4196" s="19">
        <v>20</v>
      </c>
      <c r="G4196" s="19">
        <v>2</v>
      </c>
      <c r="H4196" s="19">
        <v>4</v>
      </c>
      <c r="I4196" s="19">
        <v>3</v>
      </c>
      <c r="J4196" s="19">
        <v>3</v>
      </c>
      <c r="K4196" s="20">
        <f>ROUND(1+(SUMPRODUCT(INDEX(CachTinhDiem!$B$8:$E$11,MATCH($B4196,CachTinhDiem!$A$8:$A$11,0),0),$G4196:$J4196)-1)*9/4,1)</f>
        <v>5.5</v>
      </c>
      <c r="L4196" s="20">
        <f>ROUND(1+(INDEX(CachTinhDiem!$B$15:$E$20,MATCH($C4196,CachTinhDiem!$A$15:$A$20,0),MATCH($B4196,CachTinhDiem!$B$14:$E$14,0))-1)*9/4,1)</f>
        <v>5.5</v>
      </c>
      <c r="M4196" s="19">
        <f t="shared" si="65"/>
        <v>0</v>
      </c>
      <c r="N4196" s="23">
        <f>MAX(0,1-M4196*CachTinhDiem!$B$25)</f>
        <v>1</v>
      </c>
      <c r="O4196" s="20">
        <f>ROUND((CachTinhDiem!$B$23*K4196+CachTinhDiem!$B$24*L4196)*N4196,1)</f>
        <v>5.5</v>
      </c>
      <c r="P4196" s="19" t="s">
        <v>3225</v>
      </c>
    </row>
    <row r="4197" spans="1:16" ht="15" customHeight="1" x14ac:dyDescent="0.35">
      <c r="A4197" s="18" t="s">
        <v>593</v>
      </c>
      <c r="B4197" s="18" t="s">
        <v>3228</v>
      </c>
      <c r="C4197" s="18" t="s">
        <v>115</v>
      </c>
      <c r="D4197" s="19">
        <v>11</v>
      </c>
      <c r="E4197" s="19">
        <v>25</v>
      </c>
      <c r="F4197" s="19">
        <v>9</v>
      </c>
      <c r="G4197" s="19">
        <v>3</v>
      </c>
      <c r="H4197" s="19">
        <v>3</v>
      </c>
      <c r="I4197" s="19">
        <v>4</v>
      </c>
      <c r="J4197" s="19">
        <v>2</v>
      </c>
      <c r="K4197" s="20">
        <f>ROUND(1+(SUMPRODUCT(INDEX(CachTinhDiem!$B$8:$E$11,MATCH($B4197,CachTinhDiem!$A$8:$A$11,0),0),$G4197:$J4197)-1)*9/4,1)</f>
        <v>4.5999999999999996</v>
      </c>
      <c r="L4197" s="20">
        <f>ROUND(1+(INDEX(CachTinhDiem!$B$15:$E$20,MATCH($C4197,CachTinhDiem!$A$15:$A$20,0),MATCH($B4197,CachTinhDiem!$B$14:$E$14,0))-1)*9/4,1)</f>
        <v>5.5</v>
      </c>
      <c r="M4197" s="19">
        <f t="shared" si="65"/>
        <v>2</v>
      </c>
      <c r="N4197" s="23">
        <f>MAX(0,1-M4197*CachTinhDiem!$B$25)</f>
        <v>0.8</v>
      </c>
      <c r="O4197" s="20">
        <f>ROUND((CachTinhDiem!$B$23*K4197+CachTinhDiem!$B$24*L4197)*N4197,1)</f>
        <v>3.9</v>
      </c>
      <c r="P4197" s="19" t="s">
        <v>3227</v>
      </c>
    </row>
    <row r="4198" spans="1:16" ht="15" customHeight="1" x14ac:dyDescent="0.35">
      <c r="A4198" s="18" t="s">
        <v>1195</v>
      </c>
      <c r="B4198" s="18" t="s">
        <v>3226</v>
      </c>
      <c r="C4198" s="18" t="s">
        <v>90</v>
      </c>
      <c r="D4198" s="19">
        <v>5</v>
      </c>
      <c r="E4198" s="19">
        <v>12</v>
      </c>
      <c r="F4198" s="19">
        <v>23</v>
      </c>
      <c r="G4198" s="19">
        <v>4</v>
      </c>
      <c r="H4198" s="19">
        <v>1</v>
      </c>
      <c r="I4198" s="19">
        <v>2</v>
      </c>
      <c r="J4198" s="19">
        <v>2</v>
      </c>
      <c r="K4198" s="20">
        <f>ROUND(1+(SUMPRODUCT(INDEX(CachTinhDiem!$B$8:$E$11,MATCH($B4198,CachTinhDiem!$A$8:$A$11,0),0),$G4198:$J4198)-1)*9/4,1)</f>
        <v>2.6</v>
      </c>
      <c r="L4198" s="20">
        <f>ROUND(1+(INDEX(CachTinhDiem!$B$15:$E$20,MATCH($C4198,CachTinhDiem!$A$15:$A$20,0),MATCH($B4198,CachTinhDiem!$B$14:$E$14,0))-1)*9/4,1)</f>
        <v>7.8</v>
      </c>
      <c r="M4198" s="19">
        <f t="shared" si="65"/>
        <v>11</v>
      </c>
      <c r="N4198" s="23">
        <f>MAX(0,1-M4198*CachTinhDiem!$B$25)</f>
        <v>0</v>
      </c>
      <c r="O4198" s="20">
        <f>ROUND((CachTinhDiem!$B$23*K4198+CachTinhDiem!$B$24*L4198)*N4198,1)</f>
        <v>0</v>
      </c>
      <c r="P4198" s="19" t="s">
        <v>3225</v>
      </c>
    </row>
    <row r="4199" spans="1:16" ht="15" customHeight="1" x14ac:dyDescent="0.35">
      <c r="A4199" s="18" t="s">
        <v>1224</v>
      </c>
      <c r="B4199" s="18" t="s">
        <v>3224</v>
      </c>
      <c r="C4199" s="18" t="s">
        <v>103</v>
      </c>
      <c r="D4199" s="19">
        <v>5</v>
      </c>
      <c r="E4199" s="19">
        <v>13</v>
      </c>
      <c r="F4199" s="19">
        <v>36</v>
      </c>
      <c r="G4199" s="19">
        <v>4</v>
      </c>
      <c r="H4199" s="19">
        <v>1</v>
      </c>
      <c r="I4199" s="19">
        <v>1</v>
      </c>
      <c r="J4199" s="19">
        <v>5</v>
      </c>
      <c r="K4199" s="20">
        <f>ROUND(1+(SUMPRODUCT(INDEX(CachTinhDiem!$B$8:$E$11,MATCH($B4199,CachTinhDiem!$A$8:$A$11,0),0),$G4199:$J4199)-1)*9/4,1)</f>
        <v>3.3</v>
      </c>
      <c r="L4199" s="20">
        <f>ROUND(1+(INDEX(CachTinhDiem!$B$15:$E$20,MATCH($C4199,CachTinhDiem!$A$15:$A$20,0),MATCH($B4199,CachTinhDiem!$B$14:$E$14,0))-1)*9/4,1)</f>
        <v>3.3</v>
      </c>
      <c r="M4199" s="19">
        <f t="shared" si="65"/>
        <v>23</v>
      </c>
      <c r="N4199" s="23">
        <f>MAX(0,1-M4199*CachTinhDiem!$B$25)</f>
        <v>0</v>
      </c>
      <c r="O4199" s="20">
        <f>ROUND((CachTinhDiem!$B$23*K4199+CachTinhDiem!$B$24*L4199)*N4199,1)</f>
        <v>0</v>
      </c>
      <c r="P4199" s="19" t="s">
        <v>3225</v>
      </c>
    </row>
    <row r="4200" spans="1:16" ht="15" customHeight="1" x14ac:dyDescent="0.35">
      <c r="A4200" s="18" t="s">
        <v>3034</v>
      </c>
      <c r="B4200" s="18" t="s">
        <v>3226</v>
      </c>
      <c r="C4200" s="18" t="s">
        <v>138</v>
      </c>
      <c r="D4200" s="19">
        <v>21</v>
      </c>
      <c r="E4200" s="19">
        <v>40</v>
      </c>
      <c r="F4200" s="19">
        <v>21</v>
      </c>
      <c r="G4200" s="19">
        <v>2</v>
      </c>
      <c r="H4200" s="19">
        <v>4</v>
      </c>
      <c r="I4200" s="19">
        <v>5</v>
      </c>
      <c r="J4200" s="19">
        <v>2</v>
      </c>
      <c r="K4200" s="20">
        <f>ROUND(1+(SUMPRODUCT(INDEX(CachTinhDiem!$B$8:$E$11,MATCH($B4200,CachTinhDiem!$A$8:$A$11,0),0),$G4200:$J4200)-1)*9/4,1)</f>
        <v>8</v>
      </c>
      <c r="L4200" s="20">
        <f>ROUND(1+(INDEX(CachTinhDiem!$B$15:$E$20,MATCH($C4200,CachTinhDiem!$A$15:$A$20,0),MATCH($B4200,CachTinhDiem!$B$14:$E$14,0))-1)*9/4,1)</f>
        <v>7.8</v>
      </c>
      <c r="M4200" s="19">
        <f t="shared" si="65"/>
        <v>0</v>
      </c>
      <c r="N4200" s="23">
        <f>MAX(0,1-M4200*CachTinhDiem!$B$25)</f>
        <v>1</v>
      </c>
      <c r="O4200" s="20">
        <f>ROUND((CachTinhDiem!$B$23*K4200+CachTinhDiem!$B$24*L4200)*N4200,1)</f>
        <v>7.9</v>
      </c>
      <c r="P4200" s="19" t="s">
        <v>3225</v>
      </c>
    </row>
    <row r="4201" spans="1:16" ht="15" customHeight="1" x14ac:dyDescent="0.35">
      <c r="A4201" s="18" t="s">
        <v>2759</v>
      </c>
      <c r="B4201" s="18" t="s">
        <v>3224</v>
      </c>
      <c r="C4201" s="18" t="s">
        <v>138</v>
      </c>
      <c r="D4201" s="19">
        <v>8</v>
      </c>
      <c r="E4201" s="19">
        <v>40</v>
      </c>
      <c r="F4201" s="19">
        <v>16</v>
      </c>
      <c r="G4201" s="19">
        <v>2</v>
      </c>
      <c r="H4201" s="19">
        <v>5</v>
      </c>
      <c r="I4201" s="19">
        <v>4</v>
      </c>
      <c r="J4201" s="19">
        <v>1</v>
      </c>
      <c r="K4201" s="20">
        <f>ROUND(1+(SUMPRODUCT(INDEX(CachTinhDiem!$B$8:$E$11,MATCH($B4201,CachTinhDiem!$A$8:$A$11,0),0),$G4201:$J4201)-1)*9/4,1)</f>
        <v>6.6</v>
      </c>
      <c r="L4201" s="20">
        <f>ROUND(1+(INDEX(CachTinhDiem!$B$15:$E$20,MATCH($C4201,CachTinhDiem!$A$15:$A$20,0),MATCH($B4201,CachTinhDiem!$B$14:$E$14,0))-1)*9/4,1)</f>
        <v>10</v>
      </c>
      <c r="M4201" s="19">
        <f t="shared" si="65"/>
        <v>0</v>
      </c>
      <c r="N4201" s="23">
        <f>MAX(0,1-M4201*CachTinhDiem!$B$25)</f>
        <v>1</v>
      </c>
      <c r="O4201" s="20">
        <f>ROUND((CachTinhDiem!$B$23*K4201+CachTinhDiem!$B$24*L4201)*N4201,1)</f>
        <v>7.6</v>
      </c>
      <c r="P4201" s="19" t="s">
        <v>3227</v>
      </c>
    </row>
    <row r="4202" spans="1:16" ht="15" customHeight="1" x14ac:dyDescent="0.35">
      <c r="A4202" s="18" t="s">
        <v>2354</v>
      </c>
      <c r="B4202" s="18" t="s">
        <v>3228</v>
      </c>
      <c r="C4202" s="18" t="s">
        <v>103</v>
      </c>
      <c r="D4202" s="19">
        <v>12</v>
      </c>
      <c r="E4202" s="19">
        <v>28</v>
      </c>
      <c r="F4202" s="19">
        <v>19</v>
      </c>
      <c r="G4202" s="19">
        <v>4</v>
      </c>
      <c r="H4202" s="19">
        <v>2</v>
      </c>
      <c r="I4202" s="19">
        <v>3</v>
      </c>
      <c r="J4202" s="19">
        <v>5</v>
      </c>
      <c r="K4202" s="20">
        <f>ROUND(1+(SUMPRODUCT(INDEX(CachTinhDiem!$B$8:$E$11,MATCH($B4202,CachTinhDiem!$A$8:$A$11,0),0),$G4202:$J4202)-1)*9/4,1)</f>
        <v>7.8</v>
      </c>
      <c r="L4202" s="20">
        <f>ROUND(1+(INDEX(CachTinhDiem!$B$15:$E$20,MATCH($C4202,CachTinhDiem!$A$15:$A$20,0),MATCH($B4202,CachTinhDiem!$B$14:$E$14,0))-1)*9/4,1)</f>
        <v>10</v>
      </c>
      <c r="M4202" s="19">
        <f t="shared" si="65"/>
        <v>0</v>
      </c>
      <c r="N4202" s="23">
        <f>MAX(0,1-M4202*CachTinhDiem!$B$25)</f>
        <v>1</v>
      </c>
      <c r="O4202" s="20">
        <f>ROUND((CachTinhDiem!$B$23*K4202+CachTinhDiem!$B$24*L4202)*N4202,1)</f>
        <v>8.5</v>
      </c>
      <c r="P4202" s="19" t="s">
        <v>3227</v>
      </c>
    </row>
    <row r="4203" spans="1:16" ht="15" customHeight="1" x14ac:dyDescent="0.35">
      <c r="A4203" s="18" t="s">
        <v>3076</v>
      </c>
      <c r="B4203" s="18" t="s">
        <v>3229</v>
      </c>
      <c r="C4203" s="18" t="s">
        <v>150</v>
      </c>
      <c r="D4203" s="19">
        <v>28</v>
      </c>
      <c r="E4203" s="19">
        <v>40</v>
      </c>
      <c r="F4203" s="19">
        <v>22</v>
      </c>
      <c r="G4203" s="19">
        <v>1</v>
      </c>
      <c r="H4203" s="19">
        <v>5</v>
      </c>
      <c r="I4203" s="19">
        <v>3</v>
      </c>
      <c r="J4203" s="19">
        <v>3</v>
      </c>
      <c r="K4203" s="20">
        <f>ROUND(1+(SUMPRODUCT(INDEX(CachTinhDiem!$B$8:$E$11,MATCH($B4203,CachTinhDiem!$A$8:$A$11,0),0),$G4203:$J4203)-1)*9/4,1)</f>
        <v>6.4</v>
      </c>
      <c r="L4203" s="20">
        <f>ROUND(1+(INDEX(CachTinhDiem!$B$15:$E$20,MATCH($C4203,CachTinhDiem!$A$15:$A$20,0),MATCH($B4203,CachTinhDiem!$B$14:$E$14,0))-1)*9/4,1)</f>
        <v>7.8</v>
      </c>
      <c r="M4203" s="19">
        <f t="shared" si="65"/>
        <v>6</v>
      </c>
      <c r="N4203" s="23">
        <f>MAX(0,1-M4203*CachTinhDiem!$B$25)</f>
        <v>0.39999999999999991</v>
      </c>
      <c r="O4203" s="20">
        <f>ROUND((CachTinhDiem!$B$23*K4203+CachTinhDiem!$B$24*L4203)*N4203,1)</f>
        <v>2.7</v>
      </c>
      <c r="P4203" s="19" t="s">
        <v>3227</v>
      </c>
    </row>
    <row r="4204" spans="1:16" ht="15" customHeight="1" x14ac:dyDescent="0.35">
      <c r="A4204" s="18" t="s">
        <v>2931</v>
      </c>
      <c r="B4204" s="18" t="s">
        <v>3226</v>
      </c>
      <c r="C4204" s="18" t="s">
        <v>103</v>
      </c>
      <c r="D4204" s="19">
        <v>5</v>
      </c>
      <c r="E4204" s="19">
        <v>20</v>
      </c>
      <c r="F4204" s="19">
        <v>16</v>
      </c>
      <c r="G4204" s="19">
        <v>4</v>
      </c>
      <c r="H4204" s="19">
        <v>1</v>
      </c>
      <c r="I4204" s="19">
        <v>2</v>
      </c>
      <c r="J4204" s="19">
        <v>4</v>
      </c>
      <c r="K4204" s="20">
        <f>ROUND(1+(SUMPRODUCT(INDEX(CachTinhDiem!$B$8:$E$11,MATCH($B4204,CachTinhDiem!$A$8:$A$11,0),0),$G4204:$J4204)-1)*9/4,1)</f>
        <v>3.5</v>
      </c>
      <c r="L4204" s="20">
        <f>ROUND(1+(INDEX(CachTinhDiem!$B$15:$E$20,MATCH($C4204,CachTinhDiem!$A$15:$A$20,0),MATCH($B4204,CachTinhDiem!$B$14:$E$14,0))-1)*9/4,1)</f>
        <v>3.3</v>
      </c>
      <c r="M4204" s="19">
        <f t="shared" si="65"/>
        <v>0</v>
      </c>
      <c r="N4204" s="23">
        <f>MAX(0,1-M4204*CachTinhDiem!$B$25)</f>
        <v>1</v>
      </c>
      <c r="O4204" s="20">
        <f>ROUND((CachTinhDiem!$B$23*K4204+CachTinhDiem!$B$24*L4204)*N4204,1)</f>
        <v>3.4</v>
      </c>
      <c r="P4204" s="19" t="s">
        <v>3227</v>
      </c>
    </row>
    <row r="4205" spans="1:16" ht="15" customHeight="1" x14ac:dyDescent="0.35">
      <c r="A4205" s="18" t="s">
        <v>1982</v>
      </c>
      <c r="B4205" s="18" t="s">
        <v>3226</v>
      </c>
      <c r="C4205" s="18" t="s">
        <v>103</v>
      </c>
      <c r="D4205" s="19">
        <v>16</v>
      </c>
      <c r="E4205" s="19">
        <v>36</v>
      </c>
      <c r="F4205" s="19">
        <v>9</v>
      </c>
      <c r="G4205" s="19">
        <v>2</v>
      </c>
      <c r="H4205" s="19">
        <v>5</v>
      </c>
      <c r="I4205" s="19">
        <v>3</v>
      </c>
      <c r="J4205" s="19">
        <v>4</v>
      </c>
      <c r="K4205" s="20">
        <f>ROUND(1+(SUMPRODUCT(INDEX(CachTinhDiem!$B$8:$E$11,MATCH($B4205,CachTinhDiem!$A$8:$A$11,0),0),$G4205:$J4205)-1)*9/4,1)</f>
        <v>7.3</v>
      </c>
      <c r="L4205" s="20">
        <f>ROUND(1+(INDEX(CachTinhDiem!$B$15:$E$20,MATCH($C4205,CachTinhDiem!$A$15:$A$20,0),MATCH($B4205,CachTinhDiem!$B$14:$E$14,0))-1)*9/4,1)</f>
        <v>3.3</v>
      </c>
      <c r="M4205" s="19">
        <f t="shared" si="65"/>
        <v>7</v>
      </c>
      <c r="N4205" s="23">
        <f>MAX(0,1-M4205*CachTinhDiem!$B$25)</f>
        <v>0.29999999999999993</v>
      </c>
      <c r="O4205" s="20">
        <f>ROUND((CachTinhDiem!$B$23*K4205+CachTinhDiem!$B$24*L4205)*N4205,1)</f>
        <v>1.8</v>
      </c>
      <c r="P4205" s="19" t="s">
        <v>3227</v>
      </c>
    </row>
    <row r="4206" spans="1:16" ht="15" customHeight="1" x14ac:dyDescent="0.35">
      <c r="A4206" s="18" t="s">
        <v>754</v>
      </c>
      <c r="B4206" s="18" t="s">
        <v>3228</v>
      </c>
      <c r="C4206" s="18" t="s">
        <v>110</v>
      </c>
      <c r="D4206" s="19">
        <v>20</v>
      </c>
      <c r="E4206" s="19">
        <v>39</v>
      </c>
      <c r="F4206" s="19">
        <v>39</v>
      </c>
      <c r="G4206" s="19">
        <v>2</v>
      </c>
      <c r="H4206" s="19">
        <v>4</v>
      </c>
      <c r="I4206" s="19">
        <v>3</v>
      </c>
      <c r="J4206" s="19">
        <v>2</v>
      </c>
      <c r="K4206" s="20">
        <f>ROUND(1+(SUMPRODUCT(INDEX(CachTinhDiem!$B$8:$E$11,MATCH($B4206,CachTinhDiem!$A$8:$A$11,0),0),$G4206:$J4206)-1)*9/4,1)</f>
        <v>4.5999999999999996</v>
      </c>
      <c r="L4206" s="20">
        <f>ROUND(1+(INDEX(CachTinhDiem!$B$15:$E$20,MATCH($C4206,CachTinhDiem!$A$15:$A$20,0),MATCH($B4206,CachTinhDiem!$B$14:$E$14,0))-1)*9/4,1)</f>
        <v>7.8</v>
      </c>
      <c r="M4206" s="19">
        <f t="shared" si="65"/>
        <v>0</v>
      </c>
      <c r="N4206" s="23">
        <f>MAX(0,1-M4206*CachTinhDiem!$B$25)</f>
        <v>1</v>
      </c>
      <c r="O4206" s="20">
        <f>ROUND((CachTinhDiem!$B$23*K4206+CachTinhDiem!$B$24*L4206)*N4206,1)</f>
        <v>5.6</v>
      </c>
      <c r="P4206" s="19" t="s">
        <v>3227</v>
      </c>
    </row>
    <row r="4207" spans="1:16" ht="15" customHeight="1" x14ac:dyDescent="0.35">
      <c r="A4207" s="18" t="s">
        <v>2374</v>
      </c>
      <c r="B4207" s="18" t="s">
        <v>3226</v>
      </c>
      <c r="C4207" s="18" t="s">
        <v>150</v>
      </c>
      <c r="D4207" s="19">
        <v>23</v>
      </c>
      <c r="E4207" s="19">
        <v>35</v>
      </c>
      <c r="F4207" s="19">
        <v>36</v>
      </c>
      <c r="G4207" s="19">
        <v>2</v>
      </c>
      <c r="H4207" s="19">
        <v>4</v>
      </c>
      <c r="I4207" s="19">
        <v>1</v>
      </c>
      <c r="J4207" s="19">
        <v>4</v>
      </c>
      <c r="K4207" s="20">
        <f>ROUND(1+(SUMPRODUCT(INDEX(CachTinhDiem!$B$8:$E$11,MATCH($B4207,CachTinhDiem!$A$8:$A$11,0),0),$G4207:$J4207)-1)*9/4,1)</f>
        <v>4.4000000000000004</v>
      </c>
      <c r="L4207" s="20">
        <f>ROUND(1+(INDEX(CachTinhDiem!$B$15:$E$20,MATCH($C4207,CachTinhDiem!$A$15:$A$20,0),MATCH($B4207,CachTinhDiem!$B$14:$E$14,0))-1)*9/4,1)</f>
        <v>10</v>
      </c>
      <c r="M4207" s="19">
        <f t="shared" si="65"/>
        <v>1</v>
      </c>
      <c r="N4207" s="23">
        <f>MAX(0,1-M4207*CachTinhDiem!$B$25)</f>
        <v>0.9</v>
      </c>
      <c r="O4207" s="20">
        <f>ROUND((CachTinhDiem!$B$23*K4207+CachTinhDiem!$B$24*L4207)*N4207,1)</f>
        <v>5.5</v>
      </c>
      <c r="P4207" s="19" t="s">
        <v>3227</v>
      </c>
    </row>
    <row r="4208" spans="1:16" ht="15" customHeight="1" x14ac:dyDescent="0.35">
      <c r="A4208" s="18" t="s">
        <v>750</v>
      </c>
      <c r="B4208" s="18" t="s">
        <v>3228</v>
      </c>
      <c r="C4208" s="18" t="s">
        <v>103</v>
      </c>
      <c r="D4208" s="19">
        <v>7</v>
      </c>
      <c r="E4208" s="19">
        <v>22</v>
      </c>
      <c r="F4208" s="19">
        <v>39</v>
      </c>
      <c r="G4208" s="19">
        <v>4</v>
      </c>
      <c r="H4208" s="19">
        <v>2</v>
      </c>
      <c r="I4208" s="19">
        <v>3</v>
      </c>
      <c r="J4208" s="19">
        <v>5</v>
      </c>
      <c r="K4208" s="20">
        <f>ROUND(1+(SUMPRODUCT(INDEX(CachTinhDiem!$B$8:$E$11,MATCH($B4208,CachTinhDiem!$A$8:$A$11,0),0),$G4208:$J4208)-1)*9/4,1)</f>
        <v>7.8</v>
      </c>
      <c r="L4208" s="20">
        <f>ROUND(1+(INDEX(CachTinhDiem!$B$15:$E$20,MATCH($C4208,CachTinhDiem!$A$15:$A$20,0),MATCH($B4208,CachTinhDiem!$B$14:$E$14,0))-1)*9/4,1)</f>
        <v>10</v>
      </c>
      <c r="M4208" s="19">
        <f t="shared" si="65"/>
        <v>17</v>
      </c>
      <c r="N4208" s="23">
        <f>MAX(0,1-M4208*CachTinhDiem!$B$25)</f>
        <v>0</v>
      </c>
      <c r="O4208" s="20">
        <f>ROUND((CachTinhDiem!$B$23*K4208+CachTinhDiem!$B$24*L4208)*N4208,1)</f>
        <v>0</v>
      </c>
      <c r="P4208" s="19" t="s">
        <v>3227</v>
      </c>
    </row>
    <row r="4209" spans="1:16" ht="15" customHeight="1" x14ac:dyDescent="0.35">
      <c r="A4209" s="18" t="s">
        <v>3196</v>
      </c>
      <c r="B4209" s="18" t="s">
        <v>3226</v>
      </c>
      <c r="C4209" s="18" t="s">
        <v>115</v>
      </c>
      <c r="D4209" s="19">
        <v>18</v>
      </c>
      <c r="E4209" s="19">
        <v>40</v>
      </c>
      <c r="F4209" s="19">
        <v>10</v>
      </c>
      <c r="G4209" s="19">
        <v>2</v>
      </c>
      <c r="H4209" s="19">
        <v>2</v>
      </c>
      <c r="I4209" s="19">
        <v>4</v>
      </c>
      <c r="J4209" s="19">
        <v>4</v>
      </c>
      <c r="K4209" s="20">
        <f>ROUND(1+(SUMPRODUCT(INDEX(CachTinhDiem!$B$8:$E$11,MATCH($B4209,CachTinhDiem!$A$8:$A$11,0),0),$G4209:$J4209)-1)*9/4,1)</f>
        <v>6.4</v>
      </c>
      <c r="L4209" s="20">
        <f>ROUND(1+(INDEX(CachTinhDiem!$B$15:$E$20,MATCH($C4209,CachTinhDiem!$A$15:$A$20,0),MATCH($B4209,CachTinhDiem!$B$14:$E$14,0))-1)*9/4,1)</f>
        <v>10</v>
      </c>
      <c r="M4209" s="19">
        <f t="shared" si="65"/>
        <v>8</v>
      </c>
      <c r="N4209" s="23">
        <f>MAX(0,1-M4209*CachTinhDiem!$B$25)</f>
        <v>0.19999999999999996</v>
      </c>
      <c r="O4209" s="20">
        <f>ROUND((CachTinhDiem!$B$23*K4209+CachTinhDiem!$B$24*L4209)*N4209,1)</f>
        <v>1.5</v>
      </c>
      <c r="P4209" s="19" t="s">
        <v>3227</v>
      </c>
    </row>
    <row r="4210" spans="1:16" ht="15" customHeight="1" x14ac:dyDescent="0.35">
      <c r="A4210" s="18" t="s">
        <v>1948</v>
      </c>
      <c r="B4210" s="18" t="s">
        <v>3229</v>
      </c>
      <c r="C4210" s="18" t="s">
        <v>138</v>
      </c>
      <c r="D4210" s="19">
        <v>12</v>
      </c>
      <c r="E4210" s="19">
        <v>31</v>
      </c>
      <c r="F4210" s="19">
        <v>13</v>
      </c>
      <c r="G4210" s="19">
        <v>2</v>
      </c>
      <c r="H4210" s="19">
        <v>4</v>
      </c>
      <c r="I4210" s="19">
        <v>4</v>
      </c>
      <c r="J4210" s="19">
        <v>1</v>
      </c>
      <c r="K4210" s="20">
        <f>ROUND(1+(SUMPRODUCT(INDEX(CachTinhDiem!$B$8:$E$11,MATCH($B4210,CachTinhDiem!$A$8:$A$11,0),0),$G4210:$J4210)-1)*9/4,1)</f>
        <v>5.3</v>
      </c>
      <c r="L4210" s="20">
        <f>ROUND(1+(INDEX(CachTinhDiem!$B$15:$E$20,MATCH($C4210,CachTinhDiem!$A$15:$A$20,0),MATCH($B4210,CachTinhDiem!$B$14:$E$14,0))-1)*9/4,1)</f>
        <v>7.8</v>
      </c>
      <c r="M4210" s="19">
        <f t="shared" si="65"/>
        <v>0</v>
      </c>
      <c r="N4210" s="23">
        <f>MAX(0,1-M4210*CachTinhDiem!$B$25)</f>
        <v>1</v>
      </c>
      <c r="O4210" s="20">
        <f>ROUND((CachTinhDiem!$B$23*K4210+CachTinhDiem!$B$24*L4210)*N4210,1)</f>
        <v>6.1</v>
      </c>
      <c r="P4210" s="19" t="s">
        <v>3227</v>
      </c>
    </row>
    <row r="4211" spans="1:16" ht="15" customHeight="1" x14ac:dyDescent="0.35">
      <c r="A4211" s="18" t="s">
        <v>1804</v>
      </c>
      <c r="B4211" s="18" t="s">
        <v>3224</v>
      </c>
      <c r="C4211" s="18" t="s">
        <v>150</v>
      </c>
      <c r="D4211" s="19">
        <v>5</v>
      </c>
      <c r="E4211" s="19">
        <v>17</v>
      </c>
      <c r="F4211" s="19">
        <v>24</v>
      </c>
      <c r="G4211" s="19">
        <v>4</v>
      </c>
      <c r="H4211" s="19">
        <v>1</v>
      </c>
      <c r="I4211" s="19">
        <v>3</v>
      </c>
      <c r="J4211" s="19">
        <v>4</v>
      </c>
      <c r="K4211" s="20">
        <f>ROUND(1+(SUMPRODUCT(INDEX(CachTinhDiem!$B$8:$E$11,MATCH($B4211,CachTinhDiem!$A$8:$A$11,0),0),$G4211:$J4211)-1)*9/4,1)</f>
        <v>5.3</v>
      </c>
      <c r="L4211" s="20">
        <f>ROUND(1+(INDEX(CachTinhDiem!$B$15:$E$20,MATCH($C4211,CachTinhDiem!$A$15:$A$20,0),MATCH($B4211,CachTinhDiem!$B$14:$E$14,0))-1)*9/4,1)</f>
        <v>3.3</v>
      </c>
      <c r="M4211" s="19">
        <f t="shared" si="65"/>
        <v>7</v>
      </c>
      <c r="N4211" s="23">
        <f>MAX(0,1-M4211*CachTinhDiem!$B$25)</f>
        <v>0.29999999999999993</v>
      </c>
      <c r="O4211" s="20">
        <f>ROUND((CachTinhDiem!$B$23*K4211+CachTinhDiem!$B$24*L4211)*N4211,1)</f>
        <v>1.4</v>
      </c>
      <c r="P4211" s="19" t="s">
        <v>3227</v>
      </c>
    </row>
    <row r="4212" spans="1:16" ht="15" customHeight="1" x14ac:dyDescent="0.35">
      <c r="A4212" s="18" t="s">
        <v>2428</v>
      </c>
      <c r="B4212" s="18" t="s">
        <v>3228</v>
      </c>
      <c r="C4212" s="18" t="s">
        <v>110</v>
      </c>
      <c r="D4212" s="19">
        <v>23</v>
      </c>
      <c r="E4212" s="19">
        <v>38</v>
      </c>
      <c r="F4212" s="19">
        <v>10</v>
      </c>
      <c r="G4212" s="19">
        <v>1</v>
      </c>
      <c r="H4212" s="19">
        <v>5</v>
      </c>
      <c r="I4212" s="19">
        <v>3</v>
      </c>
      <c r="J4212" s="19">
        <v>4</v>
      </c>
      <c r="K4212" s="20">
        <f>ROUND(1+(SUMPRODUCT(INDEX(CachTinhDiem!$B$8:$E$11,MATCH($B4212,CachTinhDiem!$A$8:$A$11,0),0),$G4212:$J4212)-1)*9/4,1)</f>
        <v>7.8</v>
      </c>
      <c r="L4212" s="20">
        <f>ROUND(1+(INDEX(CachTinhDiem!$B$15:$E$20,MATCH($C4212,CachTinhDiem!$A$15:$A$20,0),MATCH($B4212,CachTinhDiem!$B$14:$E$14,0))-1)*9/4,1)</f>
        <v>7.8</v>
      </c>
      <c r="M4212" s="19">
        <f t="shared" si="65"/>
        <v>13</v>
      </c>
      <c r="N4212" s="23">
        <f>MAX(0,1-M4212*CachTinhDiem!$B$25)</f>
        <v>0</v>
      </c>
      <c r="O4212" s="20">
        <f>ROUND((CachTinhDiem!$B$23*K4212+CachTinhDiem!$B$24*L4212)*N4212,1)</f>
        <v>0</v>
      </c>
      <c r="P4212" s="19" t="s">
        <v>3227</v>
      </c>
    </row>
    <row r="4213" spans="1:16" ht="15" customHeight="1" x14ac:dyDescent="0.35">
      <c r="A4213" s="18" t="s">
        <v>810</v>
      </c>
      <c r="B4213" s="18" t="s">
        <v>3228</v>
      </c>
      <c r="C4213" s="18" t="s">
        <v>103</v>
      </c>
      <c r="D4213" s="19">
        <v>6</v>
      </c>
      <c r="E4213" s="19">
        <v>19</v>
      </c>
      <c r="F4213" s="19">
        <v>40</v>
      </c>
      <c r="G4213" s="19">
        <v>4</v>
      </c>
      <c r="H4213" s="19">
        <v>2</v>
      </c>
      <c r="I4213" s="19">
        <v>1</v>
      </c>
      <c r="J4213" s="19">
        <v>4</v>
      </c>
      <c r="K4213" s="20">
        <f>ROUND(1+(SUMPRODUCT(INDEX(CachTinhDiem!$B$8:$E$11,MATCH($B4213,CachTinhDiem!$A$8:$A$11,0),0),$G4213:$J4213)-1)*9/4,1)</f>
        <v>5.5</v>
      </c>
      <c r="L4213" s="20">
        <f>ROUND(1+(INDEX(CachTinhDiem!$B$15:$E$20,MATCH($C4213,CachTinhDiem!$A$15:$A$20,0),MATCH($B4213,CachTinhDiem!$B$14:$E$14,0))-1)*9/4,1)</f>
        <v>10</v>
      </c>
      <c r="M4213" s="19">
        <f t="shared" si="65"/>
        <v>21</v>
      </c>
      <c r="N4213" s="23">
        <f>MAX(0,1-M4213*CachTinhDiem!$B$25)</f>
        <v>0</v>
      </c>
      <c r="O4213" s="20">
        <f>ROUND((CachTinhDiem!$B$23*K4213+CachTinhDiem!$B$24*L4213)*N4213,1)</f>
        <v>0</v>
      </c>
      <c r="P4213" s="19" t="s">
        <v>3227</v>
      </c>
    </row>
    <row r="4214" spans="1:16" ht="15" customHeight="1" x14ac:dyDescent="0.35">
      <c r="A4214" s="18" t="s">
        <v>918</v>
      </c>
      <c r="B4214" s="18" t="s">
        <v>3224</v>
      </c>
      <c r="C4214" s="18" t="s">
        <v>110</v>
      </c>
      <c r="D4214" s="19">
        <v>5</v>
      </c>
      <c r="E4214" s="19">
        <v>14</v>
      </c>
      <c r="F4214" s="19">
        <v>11</v>
      </c>
      <c r="G4214" s="19">
        <v>5</v>
      </c>
      <c r="H4214" s="19">
        <v>1</v>
      </c>
      <c r="I4214" s="19">
        <v>2</v>
      </c>
      <c r="J4214" s="19">
        <v>4</v>
      </c>
      <c r="K4214" s="20">
        <f>ROUND(1+(SUMPRODUCT(INDEX(CachTinhDiem!$B$8:$E$11,MATCH($B4214,CachTinhDiem!$A$8:$A$11,0),0),$G4214:$J4214)-1)*9/4,1)</f>
        <v>4.5999999999999996</v>
      </c>
      <c r="L4214" s="20">
        <f>ROUND(1+(INDEX(CachTinhDiem!$B$15:$E$20,MATCH($C4214,CachTinhDiem!$A$15:$A$20,0),MATCH($B4214,CachTinhDiem!$B$14:$E$14,0))-1)*9/4,1)</f>
        <v>5.5</v>
      </c>
      <c r="M4214" s="19">
        <f t="shared" si="65"/>
        <v>0</v>
      </c>
      <c r="N4214" s="23">
        <f>MAX(0,1-M4214*CachTinhDiem!$B$25)</f>
        <v>1</v>
      </c>
      <c r="O4214" s="20">
        <f>ROUND((CachTinhDiem!$B$23*K4214+CachTinhDiem!$B$24*L4214)*N4214,1)</f>
        <v>4.9000000000000004</v>
      </c>
      <c r="P4214" s="19" t="s">
        <v>3227</v>
      </c>
    </row>
    <row r="4215" spans="1:16" ht="15" customHeight="1" x14ac:dyDescent="0.35">
      <c r="A4215" s="18" t="s">
        <v>2612</v>
      </c>
      <c r="B4215" s="18" t="s">
        <v>3229</v>
      </c>
      <c r="C4215" s="18" t="s">
        <v>115</v>
      </c>
      <c r="D4215" s="19">
        <v>16</v>
      </c>
      <c r="E4215" s="19">
        <v>36</v>
      </c>
      <c r="F4215" s="19">
        <v>15</v>
      </c>
      <c r="G4215" s="19">
        <v>2</v>
      </c>
      <c r="H4215" s="19">
        <v>4</v>
      </c>
      <c r="I4215" s="19">
        <v>4</v>
      </c>
      <c r="J4215" s="19">
        <v>4</v>
      </c>
      <c r="K4215" s="20">
        <f>ROUND(1+(SUMPRODUCT(INDEX(CachTinhDiem!$B$8:$E$11,MATCH($B4215,CachTinhDiem!$A$8:$A$11,0),0),$G4215:$J4215)-1)*9/4,1)</f>
        <v>7.3</v>
      </c>
      <c r="L4215" s="20">
        <f>ROUND(1+(INDEX(CachTinhDiem!$B$15:$E$20,MATCH($C4215,CachTinhDiem!$A$15:$A$20,0),MATCH($B4215,CachTinhDiem!$B$14:$E$14,0))-1)*9/4,1)</f>
        <v>10</v>
      </c>
      <c r="M4215" s="19">
        <f t="shared" si="65"/>
        <v>1</v>
      </c>
      <c r="N4215" s="23">
        <f>MAX(0,1-M4215*CachTinhDiem!$B$25)</f>
        <v>0.9</v>
      </c>
      <c r="O4215" s="20">
        <f>ROUND((CachTinhDiem!$B$23*K4215+CachTinhDiem!$B$24*L4215)*N4215,1)</f>
        <v>7.3</v>
      </c>
      <c r="P4215" s="19" t="s">
        <v>3227</v>
      </c>
    </row>
    <row r="4216" spans="1:16" ht="15" customHeight="1" x14ac:dyDescent="0.35">
      <c r="A4216" s="18" t="s">
        <v>426</v>
      </c>
      <c r="B4216" s="18" t="s">
        <v>3228</v>
      </c>
      <c r="C4216" s="18" t="s">
        <v>90</v>
      </c>
      <c r="D4216" s="19">
        <v>19</v>
      </c>
      <c r="E4216" s="19">
        <v>38</v>
      </c>
      <c r="F4216" s="19">
        <v>20</v>
      </c>
      <c r="G4216" s="19">
        <v>2</v>
      </c>
      <c r="H4216" s="19">
        <v>5</v>
      </c>
      <c r="I4216" s="19">
        <v>4</v>
      </c>
      <c r="J4216" s="19">
        <v>2</v>
      </c>
      <c r="K4216" s="20">
        <f>ROUND(1+(SUMPRODUCT(INDEX(CachTinhDiem!$B$8:$E$11,MATCH($B4216,CachTinhDiem!$A$8:$A$11,0),0),$G4216:$J4216)-1)*9/4,1)</f>
        <v>5.5</v>
      </c>
      <c r="L4216" s="20">
        <f>ROUND(1+(INDEX(CachTinhDiem!$B$15:$E$20,MATCH($C4216,CachTinhDiem!$A$15:$A$20,0),MATCH($B4216,CachTinhDiem!$B$14:$E$14,0))-1)*9/4,1)</f>
        <v>3.3</v>
      </c>
      <c r="M4216" s="19">
        <f t="shared" si="65"/>
        <v>0</v>
      </c>
      <c r="N4216" s="23">
        <f>MAX(0,1-M4216*CachTinhDiem!$B$25)</f>
        <v>1</v>
      </c>
      <c r="O4216" s="20">
        <f>ROUND((CachTinhDiem!$B$23*K4216+CachTinhDiem!$B$24*L4216)*N4216,1)</f>
        <v>4.8</v>
      </c>
      <c r="P4216" s="19" t="s">
        <v>3227</v>
      </c>
    </row>
    <row r="4217" spans="1:16" ht="15" customHeight="1" x14ac:dyDescent="0.35">
      <c r="A4217" s="18" t="s">
        <v>1351</v>
      </c>
      <c r="B4217" s="18" t="s">
        <v>3229</v>
      </c>
      <c r="C4217" s="18" t="s">
        <v>103</v>
      </c>
      <c r="D4217" s="19">
        <v>5</v>
      </c>
      <c r="E4217" s="19">
        <v>11</v>
      </c>
      <c r="F4217" s="19">
        <v>26</v>
      </c>
      <c r="G4217" s="19">
        <v>5</v>
      </c>
      <c r="H4217" s="19">
        <v>1</v>
      </c>
      <c r="I4217" s="19">
        <v>1</v>
      </c>
      <c r="J4217" s="19">
        <v>5</v>
      </c>
      <c r="K4217" s="20">
        <f>ROUND(1+(SUMPRODUCT(INDEX(CachTinhDiem!$B$8:$E$11,MATCH($B4217,CachTinhDiem!$A$8:$A$11,0),0),$G4217:$J4217)-1)*9/4,1)</f>
        <v>4.5999999999999996</v>
      </c>
      <c r="L4217" s="20">
        <f>ROUND(1+(INDEX(CachTinhDiem!$B$15:$E$20,MATCH($C4217,CachTinhDiem!$A$15:$A$20,0),MATCH($B4217,CachTinhDiem!$B$14:$E$14,0))-1)*9/4,1)</f>
        <v>7.8</v>
      </c>
      <c r="M4217" s="19">
        <f t="shared" si="65"/>
        <v>15</v>
      </c>
      <c r="N4217" s="23">
        <f>MAX(0,1-M4217*CachTinhDiem!$B$25)</f>
        <v>0</v>
      </c>
      <c r="O4217" s="20">
        <f>ROUND((CachTinhDiem!$B$23*K4217+CachTinhDiem!$B$24*L4217)*N4217,1)</f>
        <v>0</v>
      </c>
      <c r="P4217" s="19" t="s">
        <v>3227</v>
      </c>
    </row>
    <row r="4218" spans="1:16" ht="15" customHeight="1" x14ac:dyDescent="0.35">
      <c r="A4218" s="18" t="s">
        <v>1630</v>
      </c>
      <c r="B4218" s="18" t="s">
        <v>3228</v>
      </c>
      <c r="C4218" s="18" t="s">
        <v>138</v>
      </c>
      <c r="D4218" s="19">
        <v>5</v>
      </c>
      <c r="E4218" s="19">
        <v>11</v>
      </c>
      <c r="F4218" s="19">
        <v>30</v>
      </c>
      <c r="G4218" s="19">
        <v>4</v>
      </c>
      <c r="H4218" s="19">
        <v>2</v>
      </c>
      <c r="I4218" s="19">
        <v>5</v>
      </c>
      <c r="J4218" s="19">
        <v>2</v>
      </c>
      <c r="K4218" s="20">
        <f>ROUND(1+(SUMPRODUCT(INDEX(CachTinhDiem!$B$8:$E$11,MATCH($B4218,CachTinhDiem!$A$8:$A$11,0),0),$G4218:$J4218)-1)*9/4,1)</f>
        <v>4.5999999999999996</v>
      </c>
      <c r="L4218" s="20">
        <f>ROUND(1+(INDEX(CachTinhDiem!$B$15:$E$20,MATCH($C4218,CachTinhDiem!$A$15:$A$20,0),MATCH($B4218,CachTinhDiem!$B$14:$E$14,0))-1)*9/4,1)</f>
        <v>1</v>
      </c>
      <c r="M4218" s="19">
        <f t="shared" si="65"/>
        <v>19</v>
      </c>
      <c r="N4218" s="23">
        <f>MAX(0,1-M4218*CachTinhDiem!$B$25)</f>
        <v>0</v>
      </c>
      <c r="O4218" s="20">
        <f>ROUND((CachTinhDiem!$B$23*K4218+CachTinhDiem!$B$24*L4218)*N4218,1)</f>
        <v>0</v>
      </c>
      <c r="P4218" s="19" t="s">
        <v>3227</v>
      </c>
    </row>
    <row r="4219" spans="1:16" ht="15" customHeight="1" x14ac:dyDescent="0.35">
      <c r="A4219" s="18" t="s">
        <v>1603</v>
      </c>
      <c r="B4219" s="18" t="s">
        <v>3228</v>
      </c>
      <c r="C4219" s="18" t="s">
        <v>90</v>
      </c>
      <c r="D4219" s="19">
        <v>16</v>
      </c>
      <c r="E4219" s="19">
        <v>34</v>
      </c>
      <c r="F4219" s="19">
        <v>25</v>
      </c>
      <c r="G4219" s="19">
        <v>2</v>
      </c>
      <c r="H4219" s="19">
        <v>2</v>
      </c>
      <c r="I4219" s="19">
        <v>3</v>
      </c>
      <c r="J4219" s="19">
        <v>1</v>
      </c>
      <c r="K4219" s="20">
        <f>ROUND(1+(SUMPRODUCT(INDEX(CachTinhDiem!$B$8:$E$11,MATCH($B4219,CachTinhDiem!$A$8:$A$11,0),0),$G4219:$J4219)-1)*9/4,1)</f>
        <v>2.4</v>
      </c>
      <c r="L4219" s="20">
        <f>ROUND(1+(INDEX(CachTinhDiem!$B$15:$E$20,MATCH($C4219,CachTinhDiem!$A$15:$A$20,0),MATCH($B4219,CachTinhDiem!$B$14:$E$14,0))-1)*9/4,1)</f>
        <v>3.3</v>
      </c>
      <c r="M4219" s="19">
        <f t="shared" si="65"/>
        <v>0</v>
      </c>
      <c r="N4219" s="23">
        <f>MAX(0,1-M4219*CachTinhDiem!$B$25)</f>
        <v>1</v>
      </c>
      <c r="O4219" s="20">
        <f>ROUND((CachTinhDiem!$B$23*K4219+CachTinhDiem!$B$24*L4219)*N4219,1)</f>
        <v>2.7</v>
      </c>
      <c r="P4219" s="19" t="s">
        <v>3227</v>
      </c>
    </row>
    <row r="4220" spans="1:16" ht="15" customHeight="1" x14ac:dyDescent="0.35">
      <c r="A4220" s="18" t="s">
        <v>1533</v>
      </c>
      <c r="B4220" s="18" t="s">
        <v>3228</v>
      </c>
      <c r="C4220" s="18" t="s">
        <v>150</v>
      </c>
      <c r="D4220" s="19">
        <v>13</v>
      </c>
      <c r="E4220" s="19">
        <v>30</v>
      </c>
      <c r="F4220" s="19">
        <v>36</v>
      </c>
      <c r="G4220" s="19">
        <v>3</v>
      </c>
      <c r="H4220" s="19">
        <v>2</v>
      </c>
      <c r="I4220" s="19">
        <v>3</v>
      </c>
      <c r="J4220" s="19">
        <v>2</v>
      </c>
      <c r="K4220" s="20">
        <f>ROUND(1+(SUMPRODUCT(INDEX(CachTinhDiem!$B$8:$E$11,MATCH($B4220,CachTinhDiem!$A$8:$A$11,0),0),$G4220:$J4220)-1)*9/4,1)</f>
        <v>3.7</v>
      </c>
      <c r="L4220" s="20">
        <f>ROUND(1+(INDEX(CachTinhDiem!$B$15:$E$20,MATCH($C4220,CachTinhDiem!$A$15:$A$20,0),MATCH($B4220,CachTinhDiem!$B$14:$E$14,0))-1)*9/4,1)</f>
        <v>5.5</v>
      </c>
      <c r="M4220" s="19">
        <f t="shared" si="65"/>
        <v>6</v>
      </c>
      <c r="N4220" s="23">
        <f>MAX(0,1-M4220*CachTinhDiem!$B$25)</f>
        <v>0.39999999999999991</v>
      </c>
      <c r="O4220" s="20">
        <f>ROUND((CachTinhDiem!$B$23*K4220+CachTinhDiem!$B$24*L4220)*N4220,1)</f>
        <v>1.7</v>
      </c>
      <c r="P4220" s="19" t="s">
        <v>3227</v>
      </c>
    </row>
    <row r="4221" spans="1:16" ht="15" customHeight="1" x14ac:dyDescent="0.35">
      <c r="A4221" s="18" t="s">
        <v>2642</v>
      </c>
      <c r="B4221" s="18" t="s">
        <v>3226</v>
      </c>
      <c r="C4221" s="18" t="s">
        <v>150</v>
      </c>
      <c r="D4221" s="19">
        <v>14</v>
      </c>
      <c r="E4221" s="19">
        <v>32</v>
      </c>
      <c r="F4221" s="19">
        <v>9</v>
      </c>
      <c r="G4221" s="19">
        <v>3</v>
      </c>
      <c r="H4221" s="19">
        <v>1</v>
      </c>
      <c r="I4221" s="19">
        <v>2</v>
      </c>
      <c r="J4221" s="19">
        <v>4</v>
      </c>
      <c r="K4221" s="20">
        <f>ROUND(1+(SUMPRODUCT(INDEX(CachTinhDiem!$B$8:$E$11,MATCH($B4221,CachTinhDiem!$A$8:$A$11,0),0),$G4221:$J4221)-1)*9/4,1)</f>
        <v>3.5</v>
      </c>
      <c r="L4221" s="20">
        <f>ROUND(1+(INDEX(CachTinhDiem!$B$15:$E$20,MATCH($C4221,CachTinhDiem!$A$15:$A$20,0),MATCH($B4221,CachTinhDiem!$B$14:$E$14,0))-1)*9/4,1)</f>
        <v>10</v>
      </c>
      <c r="M4221" s="19">
        <f t="shared" si="65"/>
        <v>5</v>
      </c>
      <c r="N4221" s="23">
        <f>MAX(0,1-M4221*CachTinhDiem!$B$25)</f>
        <v>0.5</v>
      </c>
      <c r="O4221" s="20">
        <f>ROUND((CachTinhDiem!$B$23*K4221+CachTinhDiem!$B$24*L4221)*N4221,1)</f>
        <v>2.7</v>
      </c>
      <c r="P4221" s="19" t="s">
        <v>3227</v>
      </c>
    </row>
    <row r="4222" spans="1:16" ht="15" customHeight="1" x14ac:dyDescent="0.35">
      <c r="A4222" s="18" t="s">
        <v>1100</v>
      </c>
      <c r="B4222" s="18" t="s">
        <v>3228</v>
      </c>
      <c r="C4222" s="18" t="s">
        <v>90</v>
      </c>
      <c r="D4222" s="19">
        <v>5</v>
      </c>
      <c r="E4222" s="19">
        <v>19</v>
      </c>
      <c r="F4222" s="19">
        <v>26</v>
      </c>
      <c r="G4222" s="19">
        <v>4</v>
      </c>
      <c r="H4222" s="19">
        <v>1</v>
      </c>
      <c r="I4222" s="19">
        <v>3</v>
      </c>
      <c r="J4222" s="19">
        <v>3</v>
      </c>
      <c r="K4222" s="20">
        <f>ROUND(1+(SUMPRODUCT(INDEX(CachTinhDiem!$B$8:$E$11,MATCH($B4222,CachTinhDiem!$A$8:$A$11,0),0),$G4222:$J4222)-1)*9/4,1)</f>
        <v>4.5999999999999996</v>
      </c>
      <c r="L4222" s="20">
        <f>ROUND(1+(INDEX(CachTinhDiem!$B$15:$E$20,MATCH($C4222,CachTinhDiem!$A$15:$A$20,0),MATCH($B4222,CachTinhDiem!$B$14:$E$14,0))-1)*9/4,1)</f>
        <v>3.3</v>
      </c>
      <c r="M4222" s="19">
        <f t="shared" si="65"/>
        <v>7</v>
      </c>
      <c r="N4222" s="23">
        <f>MAX(0,1-M4222*CachTinhDiem!$B$25)</f>
        <v>0.29999999999999993</v>
      </c>
      <c r="O4222" s="20">
        <f>ROUND((CachTinhDiem!$B$23*K4222+CachTinhDiem!$B$24*L4222)*N4222,1)</f>
        <v>1.3</v>
      </c>
      <c r="P4222" s="19" t="s">
        <v>3227</v>
      </c>
    </row>
    <row r="4223" spans="1:16" ht="15" customHeight="1" x14ac:dyDescent="0.35">
      <c r="A4223" s="18" t="s">
        <v>2245</v>
      </c>
      <c r="B4223" s="18" t="s">
        <v>3229</v>
      </c>
      <c r="C4223" s="18" t="s">
        <v>115</v>
      </c>
      <c r="D4223" s="19">
        <v>16</v>
      </c>
      <c r="E4223" s="19">
        <v>34</v>
      </c>
      <c r="F4223" s="19">
        <v>14</v>
      </c>
      <c r="G4223" s="19">
        <v>2</v>
      </c>
      <c r="H4223" s="19">
        <v>3</v>
      </c>
      <c r="I4223" s="19">
        <v>4</v>
      </c>
      <c r="J4223" s="19">
        <v>4</v>
      </c>
      <c r="K4223" s="20">
        <f>ROUND(1+(SUMPRODUCT(INDEX(CachTinhDiem!$B$8:$E$11,MATCH($B4223,CachTinhDiem!$A$8:$A$11,0),0),$G4223:$J4223)-1)*9/4,1)</f>
        <v>6.6</v>
      </c>
      <c r="L4223" s="20">
        <f>ROUND(1+(INDEX(CachTinhDiem!$B$15:$E$20,MATCH($C4223,CachTinhDiem!$A$15:$A$20,0),MATCH($B4223,CachTinhDiem!$B$14:$E$14,0))-1)*9/4,1)</f>
        <v>10</v>
      </c>
      <c r="M4223" s="19">
        <f t="shared" si="65"/>
        <v>2</v>
      </c>
      <c r="N4223" s="23">
        <f>MAX(0,1-M4223*CachTinhDiem!$B$25)</f>
        <v>0.8</v>
      </c>
      <c r="O4223" s="20">
        <f>ROUND((CachTinhDiem!$B$23*K4223+CachTinhDiem!$B$24*L4223)*N4223,1)</f>
        <v>6.1</v>
      </c>
      <c r="P4223" s="19" t="s">
        <v>3227</v>
      </c>
    </row>
    <row r="4224" spans="1:16" ht="15" customHeight="1" x14ac:dyDescent="0.35">
      <c r="A4224" s="18" t="s">
        <v>480</v>
      </c>
      <c r="B4224" s="18" t="s">
        <v>3229</v>
      </c>
      <c r="C4224" s="18" t="s">
        <v>103</v>
      </c>
      <c r="D4224" s="19">
        <v>5</v>
      </c>
      <c r="E4224" s="19">
        <v>14</v>
      </c>
      <c r="F4224" s="19">
        <v>24</v>
      </c>
      <c r="G4224" s="19">
        <v>4</v>
      </c>
      <c r="H4224" s="19">
        <v>1</v>
      </c>
      <c r="I4224" s="19">
        <v>2</v>
      </c>
      <c r="J4224" s="19">
        <v>4</v>
      </c>
      <c r="K4224" s="20">
        <f>ROUND(1+(SUMPRODUCT(INDEX(CachTinhDiem!$B$8:$E$11,MATCH($B4224,CachTinhDiem!$A$8:$A$11,0),0),$G4224:$J4224)-1)*9/4,1)</f>
        <v>4.4000000000000004</v>
      </c>
      <c r="L4224" s="20">
        <f>ROUND(1+(INDEX(CachTinhDiem!$B$15:$E$20,MATCH($C4224,CachTinhDiem!$A$15:$A$20,0),MATCH($B4224,CachTinhDiem!$B$14:$E$14,0))-1)*9/4,1)</f>
        <v>7.8</v>
      </c>
      <c r="M4224" s="19">
        <f t="shared" si="65"/>
        <v>10</v>
      </c>
      <c r="N4224" s="23">
        <f>MAX(0,1-M4224*CachTinhDiem!$B$25)</f>
        <v>0</v>
      </c>
      <c r="O4224" s="20">
        <f>ROUND((CachTinhDiem!$B$23*K4224+CachTinhDiem!$B$24*L4224)*N4224,1)</f>
        <v>0</v>
      </c>
      <c r="P4224" s="19" t="s">
        <v>3227</v>
      </c>
    </row>
    <row r="4225" spans="1:16" ht="15" customHeight="1" x14ac:dyDescent="0.35">
      <c r="A4225" s="18" t="s">
        <v>1557</v>
      </c>
      <c r="B4225" s="18" t="s">
        <v>3224</v>
      </c>
      <c r="C4225" s="18" t="s">
        <v>103</v>
      </c>
      <c r="D4225" s="19">
        <v>5</v>
      </c>
      <c r="E4225" s="19">
        <v>13</v>
      </c>
      <c r="F4225" s="19">
        <v>17</v>
      </c>
      <c r="G4225" s="19">
        <v>5</v>
      </c>
      <c r="H4225" s="19">
        <v>1</v>
      </c>
      <c r="I4225" s="19">
        <v>2</v>
      </c>
      <c r="J4225" s="19">
        <v>3</v>
      </c>
      <c r="K4225" s="20">
        <f>ROUND(1+(SUMPRODUCT(INDEX(CachTinhDiem!$B$8:$E$11,MATCH($B4225,CachTinhDiem!$A$8:$A$11,0),0),$G4225:$J4225)-1)*9/4,1)</f>
        <v>4.4000000000000004</v>
      </c>
      <c r="L4225" s="20">
        <f>ROUND(1+(INDEX(CachTinhDiem!$B$15:$E$20,MATCH($C4225,CachTinhDiem!$A$15:$A$20,0),MATCH($B4225,CachTinhDiem!$B$14:$E$14,0))-1)*9/4,1)</f>
        <v>3.3</v>
      </c>
      <c r="M4225" s="19">
        <f t="shared" si="65"/>
        <v>4</v>
      </c>
      <c r="N4225" s="23">
        <f>MAX(0,1-M4225*CachTinhDiem!$B$25)</f>
        <v>0.6</v>
      </c>
      <c r="O4225" s="20">
        <f>ROUND((CachTinhDiem!$B$23*K4225+CachTinhDiem!$B$24*L4225)*N4225,1)</f>
        <v>2.4</v>
      </c>
      <c r="P4225" s="19" t="s">
        <v>3225</v>
      </c>
    </row>
    <row r="4226" spans="1:16" ht="15" customHeight="1" x14ac:dyDescent="0.35">
      <c r="A4226" s="18" t="s">
        <v>2807</v>
      </c>
      <c r="B4226" s="18" t="s">
        <v>3229</v>
      </c>
      <c r="C4226" s="18" t="s">
        <v>90</v>
      </c>
      <c r="D4226" s="19">
        <v>6</v>
      </c>
      <c r="E4226" s="19">
        <v>39</v>
      </c>
      <c r="F4226" s="19">
        <v>27</v>
      </c>
      <c r="G4226" s="19">
        <v>4</v>
      </c>
      <c r="H4226" s="19">
        <v>3</v>
      </c>
      <c r="I4226" s="19">
        <v>4</v>
      </c>
      <c r="J4226" s="19">
        <v>2</v>
      </c>
      <c r="K4226" s="20">
        <f>ROUND(1+(SUMPRODUCT(INDEX(CachTinhDiem!$B$8:$E$11,MATCH($B4226,CachTinhDiem!$A$8:$A$11,0),0),$G4226:$J4226)-1)*9/4,1)</f>
        <v>5.7</v>
      </c>
      <c r="L4226" s="20">
        <f>ROUND(1+(INDEX(CachTinhDiem!$B$15:$E$20,MATCH($C4226,CachTinhDiem!$A$15:$A$20,0),MATCH($B4226,CachTinhDiem!$B$14:$E$14,0))-1)*9/4,1)</f>
        <v>7.8</v>
      </c>
      <c r="M4226" s="19">
        <f t="shared" ref="M4226:M4289" si="66">MAX(0,$D4226-$F4226,$F4226-$E4226)</f>
        <v>0</v>
      </c>
      <c r="N4226" s="23">
        <f>MAX(0,1-M4226*CachTinhDiem!$B$25)</f>
        <v>1</v>
      </c>
      <c r="O4226" s="20">
        <f>ROUND((CachTinhDiem!$B$23*K4226+CachTinhDiem!$B$24*L4226)*N4226,1)</f>
        <v>6.3</v>
      </c>
      <c r="P4226" s="19" t="s">
        <v>3227</v>
      </c>
    </row>
    <row r="4227" spans="1:16" ht="15" customHeight="1" x14ac:dyDescent="0.35">
      <c r="A4227" s="18" t="s">
        <v>1106</v>
      </c>
      <c r="B4227" s="18" t="s">
        <v>3226</v>
      </c>
      <c r="C4227" s="18" t="s">
        <v>150</v>
      </c>
      <c r="D4227" s="19">
        <v>5</v>
      </c>
      <c r="E4227" s="19">
        <v>19</v>
      </c>
      <c r="F4227" s="19">
        <v>27</v>
      </c>
      <c r="G4227" s="19">
        <v>4</v>
      </c>
      <c r="H4227" s="19">
        <v>1</v>
      </c>
      <c r="I4227" s="19">
        <v>2</v>
      </c>
      <c r="J4227" s="19">
        <v>3</v>
      </c>
      <c r="K4227" s="20">
        <f>ROUND(1+(SUMPRODUCT(INDEX(CachTinhDiem!$B$8:$E$11,MATCH($B4227,CachTinhDiem!$A$8:$A$11,0),0),$G4227:$J4227)-1)*9/4,1)</f>
        <v>3</v>
      </c>
      <c r="L4227" s="20">
        <f>ROUND(1+(INDEX(CachTinhDiem!$B$15:$E$20,MATCH($C4227,CachTinhDiem!$A$15:$A$20,0),MATCH($B4227,CachTinhDiem!$B$14:$E$14,0))-1)*9/4,1)</f>
        <v>10</v>
      </c>
      <c r="M4227" s="19">
        <f t="shared" si="66"/>
        <v>8</v>
      </c>
      <c r="N4227" s="23">
        <f>MAX(0,1-M4227*CachTinhDiem!$B$25)</f>
        <v>0.19999999999999996</v>
      </c>
      <c r="O4227" s="20">
        <f>ROUND((CachTinhDiem!$B$23*K4227+CachTinhDiem!$B$24*L4227)*N4227,1)</f>
        <v>1</v>
      </c>
      <c r="P4227" s="19" t="s">
        <v>3225</v>
      </c>
    </row>
    <row r="4228" spans="1:16" ht="15" customHeight="1" x14ac:dyDescent="0.35">
      <c r="A4228" s="18" t="s">
        <v>2887</v>
      </c>
      <c r="B4228" s="18" t="s">
        <v>3229</v>
      </c>
      <c r="C4228" s="18" t="s">
        <v>103</v>
      </c>
      <c r="D4228" s="19">
        <v>15</v>
      </c>
      <c r="E4228" s="19">
        <v>34</v>
      </c>
      <c r="F4228" s="19">
        <v>25</v>
      </c>
      <c r="G4228" s="19">
        <v>2</v>
      </c>
      <c r="H4228" s="19">
        <v>1</v>
      </c>
      <c r="I4228" s="19">
        <v>1</v>
      </c>
      <c r="J4228" s="19">
        <v>5</v>
      </c>
      <c r="K4228" s="20">
        <f>ROUND(1+(SUMPRODUCT(INDEX(CachTinhDiem!$B$8:$E$11,MATCH($B4228,CachTinhDiem!$A$8:$A$11,0),0),$G4228:$J4228)-1)*9/4,1)</f>
        <v>3.9</v>
      </c>
      <c r="L4228" s="20">
        <f>ROUND(1+(INDEX(CachTinhDiem!$B$15:$E$20,MATCH($C4228,CachTinhDiem!$A$15:$A$20,0),MATCH($B4228,CachTinhDiem!$B$14:$E$14,0))-1)*9/4,1)</f>
        <v>7.8</v>
      </c>
      <c r="M4228" s="19">
        <f t="shared" si="66"/>
        <v>0</v>
      </c>
      <c r="N4228" s="23">
        <f>MAX(0,1-M4228*CachTinhDiem!$B$25)</f>
        <v>1</v>
      </c>
      <c r="O4228" s="20">
        <f>ROUND((CachTinhDiem!$B$23*K4228+CachTinhDiem!$B$24*L4228)*N4228,1)</f>
        <v>5.0999999999999996</v>
      </c>
      <c r="P4228" s="19" t="s">
        <v>3227</v>
      </c>
    </row>
    <row r="4229" spans="1:16" ht="15" customHeight="1" x14ac:dyDescent="0.35">
      <c r="A4229" s="18" t="s">
        <v>2945</v>
      </c>
      <c r="B4229" s="18" t="s">
        <v>3224</v>
      </c>
      <c r="C4229" s="18" t="s">
        <v>103</v>
      </c>
      <c r="D4229" s="19">
        <v>15</v>
      </c>
      <c r="E4229" s="19">
        <v>34</v>
      </c>
      <c r="F4229" s="19">
        <v>13</v>
      </c>
      <c r="G4229" s="19">
        <v>2</v>
      </c>
      <c r="H4229" s="19">
        <v>1</v>
      </c>
      <c r="I4229" s="19">
        <v>3</v>
      </c>
      <c r="J4229" s="19">
        <v>4</v>
      </c>
      <c r="K4229" s="20">
        <f>ROUND(1+(SUMPRODUCT(INDEX(CachTinhDiem!$B$8:$E$11,MATCH($B4229,CachTinhDiem!$A$8:$A$11,0),0),$G4229:$J4229)-1)*9/4,1)</f>
        <v>4.4000000000000004</v>
      </c>
      <c r="L4229" s="20">
        <f>ROUND(1+(INDEX(CachTinhDiem!$B$15:$E$20,MATCH($C4229,CachTinhDiem!$A$15:$A$20,0),MATCH($B4229,CachTinhDiem!$B$14:$E$14,0))-1)*9/4,1)</f>
        <v>3.3</v>
      </c>
      <c r="M4229" s="19">
        <f t="shared" si="66"/>
        <v>2</v>
      </c>
      <c r="N4229" s="23">
        <f>MAX(0,1-M4229*CachTinhDiem!$B$25)</f>
        <v>0.8</v>
      </c>
      <c r="O4229" s="20">
        <f>ROUND((CachTinhDiem!$B$23*K4229+CachTinhDiem!$B$24*L4229)*N4229,1)</f>
        <v>3.3</v>
      </c>
      <c r="P4229" s="19" t="s">
        <v>3225</v>
      </c>
    </row>
    <row r="4230" spans="1:16" ht="15" customHeight="1" x14ac:dyDescent="0.35">
      <c r="A4230" s="18" t="s">
        <v>874</v>
      </c>
      <c r="B4230" s="18" t="s">
        <v>3226</v>
      </c>
      <c r="C4230" s="18" t="s">
        <v>110</v>
      </c>
      <c r="D4230" s="19">
        <v>5</v>
      </c>
      <c r="E4230" s="19">
        <v>14</v>
      </c>
      <c r="F4230" s="19">
        <v>12</v>
      </c>
      <c r="G4230" s="19">
        <v>4</v>
      </c>
      <c r="H4230" s="19">
        <v>1</v>
      </c>
      <c r="I4230" s="19">
        <v>2</v>
      </c>
      <c r="J4230" s="19">
        <v>4</v>
      </c>
      <c r="K4230" s="20">
        <f>ROUND(1+(SUMPRODUCT(INDEX(CachTinhDiem!$B$8:$E$11,MATCH($B4230,CachTinhDiem!$A$8:$A$11,0),0),$G4230:$J4230)-1)*9/4,1)</f>
        <v>3.5</v>
      </c>
      <c r="L4230" s="20">
        <f>ROUND(1+(INDEX(CachTinhDiem!$B$15:$E$20,MATCH($C4230,CachTinhDiem!$A$15:$A$20,0),MATCH($B4230,CachTinhDiem!$B$14:$E$14,0))-1)*9/4,1)</f>
        <v>5.5</v>
      </c>
      <c r="M4230" s="19">
        <f t="shared" si="66"/>
        <v>0</v>
      </c>
      <c r="N4230" s="23">
        <f>MAX(0,1-M4230*CachTinhDiem!$B$25)</f>
        <v>1</v>
      </c>
      <c r="O4230" s="20">
        <f>ROUND((CachTinhDiem!$B$23*K4230+CachTinhDiem!$B$24*L4230)*N4230,1)</f>
        <v>4.0999999999999996</v>
      </c>
      <c r="P4230" s="19" t="s">
        <v>3225</v>
      </c>
    </row>
    <row r="4231" spans="1:16" ht="15" customHeight="1" x14ac:dyDescent="0.35">
      <c r="A4231" s="18" t="s">
        <v>1874</v>
      </c>
      <c r="B4231" s="18" t="s">
        <v>3224</v>
      </c>
      <c r="C4231" s="18" t="s">
        <v>115</v>
      </c>
      <c r="D4231" s="19">
        <v>13</v>
      </c>
      <c r="E4231" s="19">
        <v>30</v>
      </c>
      <c r="F4231" s="19">
        <v>10</v>
      </c>
      <c r="G4231" s="19">
        <v>2</v>
      </c>
      <c r="H4231" s="19">
        <v>3</v>
      </c>
      <c r="I4231" s="19">
        <v>4</v>
      </c>
      <c r="J4231" s="19">
        <v>2</v>
      </c>
      <c r="K4231" s="20">
        <f>ROUND(1+(SUMPRODUCT(INDEX(CachTinhDiem!$B$8:$E$11,MATCH($B4231,CachTinhDiem!$A$8:$A$11,0),0),$G4231:$J4231)-1)*9/4,1)</f>
        <v>6</v>
      </c>
      <c r="L4231" s="20">
        <f>ROUND(1+(INDEX(CachTinhDiem!$B$15:$E$20,MATCH($C4231,CachTinhDiem!$A$15:$A$20,0),MATCH($B4231,CachTinhDiem!$B$14:$E$14,0))-1)*9/4,1)</f>
        <v>7.8</v>
      </c>
      <c r="M4231" s="19">
        <f t="shared" si="66"/>
        <v>3</v>
      </c>
      <c r="N4231" s="23">
        <f>MAX(0,1-M4231*CachTinhDiem!$B$25)</f>
        <v>0.7</v>
      </c>
      <c r="O4231" s="20">
        <f>ROUND((CachTinhDiem!$B$23*K4231+CachTinhDiem!$B$24*L4231)*N4231,1)</f>
        <v>4.5999999999999996</v>
      </c>
      <c r="P4231" s="19" t="s">
        <v>3225</v>
      </c>
    </row>
    <row r="4232" spans="1:16" ht="15" customHeight="1" x14ac:dyDescent="0.35">
      <c r="A4232" s="18" t="s">
        <v>2312</v>
      </c>
      <c r="B4232" s="18" t="s">
        <v>3229</v>
      </c>
      <c r="C4232" s="18" t="s">
        <v>103</v>
      </c>
      <c r="D4232" s="19">
        <v>17</v>
      </c>
      <c r="E4232" s="19">
        <v>33</v>
      </c>
      <c r="F4232" s="19">
        <v>33</v>
      </c>
      <c r="G4232" s="19">
        <v>2</v>
      </c>
      <c r="H4232" s="19">
        <v>3</v>
      </c>
      <c r="I4232" s="19">
        <v>2</v>
      </c>
      <c r="J4232" s="19">
        <v>5</v>
      </c>
      <c r="K4232" s="20">
        <f>ROUND(1+(SUMPRODUCT(INDEX(CachTinhDiem!$B$8:$E$11,MATCH($B4232,CachTinhDiem!$A$8:$A$11,0),0),$G4232:$J4232)-1)*9/4,1)</f>
        <v>6</v>
      </c>
      <c r="L4232" s="20">
        <f>ROUND(1+(INDEX(CachTinhDiem!$B$15:$E$20,MATCH($C4232,CachTinhDiem!$A$15:$A$20,0),MATCH($B4232,CachTinhDiem!$B$14:$E$14,0))-1)*9/4,1)</f>
        <v>7.8</v>
      </c>
      <c r="M4232" s="19">
        <f t="shared" si="66"/>
        <v>0</v>
      </c>
      <c r="N4232" s="23">
        <f>MAX(0,1-M4232*CachTinhDiem!$B$25)</f>
        <v>1</v>
      </c>
      <c r="O4232" s="20">
        <f>ROUND((CachTinhDiem!$B$23*K4232+CachTinhDiem!$B$24*L4232)*N4232,1)</f>
        <v>6.5</v>
      </c>
      <c r="P4232" s="19" t="s">
        <v>3227</v>
      </c>
    </row>
    <row r="4233" spans="1:16" ht="15" customHeight="1" x14ac:dyDescent="0.35">
      <c r="A4233" s="18" t="s">
        <v>2915</v>
      </c>
      <c r="B4233" s="18" t="s">
        <v>3229</v>
      </c>
      <c r="C4233" s="18" t="s">
        <v>150</v>
      </c>
      <c r="D4233" s="19">
        <v>5</v>
      </c>
      <c r="E4233" s="19">
        <v>16</v>
      </c>
      <c r="F4233" s="19">
        <v>20</v>
      </c>
      <c r="G4233" s="19">
        <v>4</v>
      </c>
      <c r="H4233" s="19">
        <v>1</v>
      </c>
      <c r="I4233" s="19">
        <v>2</v>
      </c>
      <c r="J4233" s="19">
        <v>4</v>
      </c>
      <c r="K4233" s="20">
        <f>ROUND(1+(SUMPRODUCT(INDEX(CachTinhDiem!$B$8:$E$11,MATCH($B4233,CachTinhDiem!$A$8:$A$11,0),0),$G4233:$J4233)-1)*9/4,1)</f>
        <v>4.4000000000000004</v>
      </c>
      <c r="L4233" s="20">
        <f>ROUND(1+(INDEX(CachTinhDiem!$B$15:$E$20,MATCH($C4233,CachTinhDiem!$A$15:$A$20,0),MATCH($B4233,CachTinhDiem!$B$14:$E$14,0))-1)*9/4,1)</f>
        <v>7.8</v>
      </c>
      <c r="M4233" s="19">
        <f t="shared" si="66"/>
        <v>4</v>
      </c>
      <c r="N4233" s="23">
        <f>MAX(0,1-M4233*CachTinhDiem!$B$25)</f>
        <v>0.6</v>
      </c>
      <c r="O4233" s="20">
        <f>ROUND((CachTinhDiem!$B$23*K4233+CachTinhDiem!$B$24*L4233)*N4233,1)</f>
        <v>3.3</v>
      </c>
      <c r="P4233" s="19" t="s">
        <v>3227</v>
      </c>
    </row>
    <row r="4234" spans="1:16" ht="15" customHeight="1" x14ac:dyDescent="0.35">
      <c r="A4234" s="18" t="s">
        <v>3074</v>
      </c>
      <c r="B4234" s="18" t="s">
        <v>3224</v>
      </c>
      <c r="C4234" s="18" t="s">
        <v>110</v>
      </c>
      <c r="D4234" s="19">
        <v>15</v>
      </c>
      <c r="E4234" s="19">
        <v>36</v>
      </c>
      <c r="F4234" s="19">
        <v>29</v>
      </c>
      <c r="G4234" s="19">
        <v>2</v>
      </c>
      <c r="H4234" s="19">
        <v>2</v>
      </c>
      <c r="I4234" s="19">
        <v>4</v>
      </c>
      <c r="J4234" s="19">
        <v>4</v>
      </c>
      <c r="K4234" s="20">
        <f>ROUND(1+(SUMPRODUCT(INDEX(CachTinhDiem!$B$8:$E$11,MATCH($B4234,CachTinhDiem!$A$8:$A$11,0),0),$G4234:$J4234)-1)*9/4,1)</f>
        <v>6</v>
      </c>
      <c r="L4234" s="20">
        <f>ROUND(1+(INDEX(CachTinhDiem!$B$15:$E$20,MATCH($C4234,CachTinhDiem!$A$15:$A$20,0),MATCH($B4234,CachTinhDiem!$B$14:$E$14,0))-1)*9/4,1)</f>
        <v>5.5</v>
      </c>
      <c r="M4234" s="19">
        <f t="shared" si="66"/>
        <v>0</v>
      </c>
      <c r="N4234" s="23">
        <f>MAX(0,1-M4234*CachTinhDiem!$B$25)</f>
        <v>1</v>
      </c>
      <c r="O4234" s="20">
        <f>ROUND((CachTinhDiem!$B$23*K4234+CachTinhDiem!$B$24*L4234)*N4234,1)</f>
        <v>5.9</v>
      </c>
      <c r="P4234" s="19" t="s">
        <v>3227</v>
      </c>
    </row>
    <row r="4235" spans="1:16" ht="15" customHeight="1" x14ac:dyDescent="0.35">
      <c r="A4235" s="18" t="s">
        <v>1729</v>
      </c>
      <c r="B4235" s="18" t="s">
        <v>3226</v>
      </c>
      <c r="C4235" s="18" t="s">
        <v>115</v>
      </c>
      <c r="D4235" s="19">
        <v>9</v>
      </c>
      <c r="E4235" s="19">
        <v>28</v>
      </c>
      <c r="F4235" s="19">
        <v>33</v>
      </c>
      <c r="G4235" s="19">
        <v>3</v>
      </c>
      <c r="H4235" s="19">
        <v>2</v>
      </c>
      <c r="I4235" s="19">
        <v>3</v>
      </c>
      <c r="J4235" s="19">
        <v>2</v>
      </c>
      <c r="K4235" s="20">
        <f>ROUND(1+(SUMPRODUCT(INDEX(CachTinhDiem!$B$8:$E$11,MATCH($B4235,CachTinhDiem!$A$8:$A$11,0),0),$G4235:$J4235)-1)*9/4,1)</f>
        <v>4.4000000000000004</v>
      </c>
      <c r="L4235" s="20">
        <f>ROUND(1+(INDEX(CachTinhDiem!$B$15:$E$20,MATCH($C4235,CachTinhDiem!$A$15:$A$20,0),MATCH($B4235,CachTinhDiem!$B$14:$E$14,0))-1)*9/4,1)</f>
        <v>10</v>
      </c>
      <c r="M4235" s="19">
        <f t="shared" si="66"/>
        <v>5</v>
      </c>
      <c r="N4235" s="23">
        <f>MAX(0,1-M4235*CachTinhDiem!$B$25)</f>
        <v>0.5</v>
      </c>
      <c r="O4235" s="20">
        <f>ROUND((CachTinhDiem!$B$23*K4235+CachTinhDiem!$B$24*L4235)*N4235,1)</f>
        <v>3</v>
      </c>
      <c r="P4235" s="19" t="s">
        <v>3225</v>
      </c>
    </row>
    <row r="4236" spans="1:16" ht="15" customHeight="1" x14ac:dyDescent="0.35">
      <c r="A4236" s="18" t="s">
        <v>694</v>
      </c>
      <c r="B4236" s="18" t="s">
        <v>3226</v>
      </c>
      <c r="C4236" s="18" t="s">
        <v>103</v>
      </c>
      <c r="D4236" s="19">
        <v>8</v>
      </c>
      <c r="E4236" s="19">
        <v>24</v>
      </c>
      <c r="F4236" s="19">
        <v>35</v>
      </c>
      <c r="G4236" s="19">
        <v>4</v>
      </c>
      <c r="H4236" s="19">
        <v>2</v>
      </c>
      <c r="I4236" s="19">
        <v>3</v>
      </c>
      <c r="J4236" s="19">
        <v>5</v>
      </c>
      <c r="K4236" s="20">
        <f>ROUND(1+(SUMPRODUCT(INDEX(CachTinhDiem!$B$8:$E$11,MATCH($B4236,CachTinhDiem!$A$8:$A$11,0),0),$G4236:$J4236)-1)*9/4,1)</f>
        <v>5.7</v>
      </c>
      <c r="L4236" s="20">
        <f>ROUND(1+(INDEX(CachTinhDiem!$B$15:$E$20,MATCH($C4236,CachTinhDiem!$A$15:$A$20,0),MATCH($B4236,CachTinhDiem!$B$14:$E$14,0))-1)*9/4,1)</f>
        <v>3.3</v>
      </c>
      <c r="M4236" s="19">
        <f t="shared" si="66"/>
        <v>11</v>
      </c>
      <c r="N4236" s="23">
        <f>MAX(0,1-M4236*CachTinhDiem!$B$25)</f>
        <v>0</v>
      </c>
      <c r="O4236" s="20">
        <f>ROUND((CachTinhDiem!$B$23*K4236+CachTinhDiem!$B$24*L4236)*N4236,1)</f>
        <v>0</v>
      </c>
      <c r="P4236" s="19" t="s">
        <v>3227</v>
      </c>
    </row>
    <row r="4237" spans="1:16" ht="15" customHeight="1" x14ac:dyDescent="0.35">
      <c r="A4237" s="18" t="s">
        <v>826</v>
      </c>
      <c r="B4237" s="18" t="s">
        <v>3224</v>
      </c>
      <c r="C4237" s="18" t="s">
        <v>115</v>
      </c>
      <c r="D4237" s="19">
        <v>18</v>
      </c>
      <c r="E4237" s="19">
        <v>35</v>
      </c>
      <c r="F4237" s="19">
        <v>40</v>
      </c>
      <c r="G4237" s="19">
        <v>2</v>
      </c>
      <c r="H4237" s="19">
        <v>4</v>
      </c>
      <c r="I4237" s="19">
        <v>3</v>
      </c>
      <c r="J4237" s="19">
        <v>3</v>
      </c>
      <c r="K4237" s="20">
        <f>ROUND(1+(SUMPRODUCT(INDEX(CachTinhDiem!$B$8:$E$11,MATCH($B4237,CachTinhDiem!$A$8:$A$11,0),0),$G4237:$J4237)-1)*9/4,1)</f>
        <v>5.5</v>
      </c>
      <c r="L4237" s="20">
        <f>ROUND(1+(INDEX(CachTinhDiem!$B$15:$E$20,MATCH($C4237,CachTinhDiem!$A$15:$A$20,0),MATCH($B4237,CachTinhDiem!$B$14:$E$14,0))-1)*9/4,1)</f>
        <v>7.8</v>
      </c>
      <c r="M4237" s="19">
        <f t="shared" si="66"/>
        <v>5</v>
      </c>
      <c r="N4237" s="23">
        <f>MAX(0,1-M4237*CachTinhDiem!$B$25)</f>
        <v>0.5</v>
      </c>
      <c r="O4237" s="20">
        <f>ROUND((CachTinhDiem!$B$23*K4237+CachTinhDiem!$B$24*L4237)*N4237,1)</f>
        <v>3.1</v>
      </c>
      <c r="P4237" s="19" t="s">
        <v>3225</v>
      </c>
    </row>
    <row r="4238" spans="1:16" ht="15" customHeight="1" x14ac:dyDescent="0.35">
      <c r="A4238" s="18" t="s">
        <v>1691</v>
      </c>
      <c r="B4238" s="18" t="s">
        <v>3226</v>
      </c>
      <c r="C4238" s="18" t="s">
        <v>115</v>
      </c>
      <c r="D4238" s="19">
        <v>11</v>
      </c>
      <c r="E4238" s="19">
        <v>33</v>
      </c>
      <c r="F4238" s="19">
        <v>26</v>
      </c>
      <c r="G4238" s="19">
        <v>2</v>
      </c>
      <c r="H4238" s="19">
        <v>3</v>
      </c>
      <c r="I4238" s="19">
        <v>5</v>
      </c>
      <c r="J4238" s="19">
        <v>2</v>
      </c>
      <c r="K4238" s="20">
        <f>ROUND(1+(SUMPRODUCT(INDEX(CachTinhDiem!$B$8:$E$11,MATCH($B4238,CachTinhDiem!$A$8:$A$11,0),0),$G4238:$J4238)-1)*9/4,1)</f>
        <v>7.3</v>
      </c>
      <c r="L4238" s="20">
        <f>ROUND(1+(INDEX(CachTinhDiem!$B$15:$E$20,MATCH($C4238,CachTinhDiem!$A$15:$A$20,0),MATCH($B4238,CachTinhDiem!$B$14:$E$14,0))-1)*9/4,1)</f>
        <v>10</v>
      </c>
      <c r="M4238" s="19">
        <f t="shared" si="66"/>
        <v>0</v>
      </c>
      <c r="N4238" s="23">
        <f>MAX(0,1-M4238*CachTinhDiem!$B$25)</f>
        <v>1</v>
      </c>
      <c r="O4238" s="20">
        <f>ROUND((CachTinhDiem!$B$23*K4238+CachTinhDiem!$B$24*L4238)*N4238,1)</f>
        <v>8.1</v>
      </c>
      <c r="P4238" s="19" t="s">
        <v>3227</v>
      </c>
    </row>
    <row r="4239" spans="1:16" ht="15" customHeight="1" x14ac:dyDescent="0.35">
      <c r="A4239" s="18" t="s">
        <v>1391</v>
      </c>
      <c r="B4239" s="18" t="s">
        <v>3229</v>
      </c>
      <c r="C4239" s="18" t="s">
        <v>150</v>
      </c>
      <c r="D4239" s="19">
        <v>5</v>
      </c>
      <c r="E4239" s="19">
        <v>20</v>
      </c>
      <c r="F4239" s="19">
        <v>31</v>
      </c>
      <c r="G4239" s="19">
        <v>4</v>
      </c>
      <c r="H4239" s="19">
        <v>1</v>
      </c>
      <c r="I4239" s="19">
        <v>3</v>
      </c>
      <c r="J4239" s="19">
        <v>3</v>
      </c>
      <c r="K4239" s="20">
        <f>ROUND(1+(SUMPRODUCT(INDEX(CachTinhDiem!$B$8:$E$11,MATCH($B4239,CachTinhDiem!$A$8:$A$11,0),0),$G4239:$J4239)-1)*9/4,1)</f>
        <v>4.4000000000000004</v>
      </c>
      <c r="L4239" s="20">
        <f>ROUND(1+(INDEX(CachTinhDiem!$B$15:$E$20,MATCH($C4239,CachTinhDiem!$A$15:$A$20,0),MATCH($B4239,CachTinhDiem!$B$14:$E$14,0))-1)*9/4,1)</f>
        <v>7.8</v>
      </c>
      <c r="M4239" s="19">
        <f t="shared" si="66"/>
        <v>11</v>
      </c>
      <c r="N4239" s="23">
        <f>MAX(0,1-M4239*CachTinhDiem!$B$25)</f>
        <v>0</v>
      </c>
      <c r="O4239" s="20">
        <f>ROUND((CachTinhDiem!$B$23*K4239+CachTinhDiem!$B$24*L4239)*N4239,1)</f>
        <v>0</v>
      </c>
      <c r="P4239" s="19" t="s">
        <v>3227</v>
      </c>
    </row>
    <row r="4240" spans="1:16" ht="15" customHeight="1" x14ac:dyDescent="0.35">
      <c r="A4240" s="18" t="s">
        <v>1605</v>
      </c>
      <c r="B4240" s="18" t="s">
        <v>3224</v>
      </c>
      <c r="C4240" s="18" t="s">
        <v>115</v>
      </c>
      <c r="D4240" s="19">
        <v>10</v>
      </c>
      <c r="E4240" s="19">
        <v>30</v>
      </c>
      <c r="F4240" s="19">
        <v>16</v>
      </c>
      <c r="G4240" s="19">
        <v>2</v>
      </c>
      <c r="H4240" s="19">
        <v>3</v>
      </c>
      <c r="I4240" s="19">
        <v>4</v>
      </c>
      <c r="J4240" s="19">
        <v>1</v>
      </c>
      <c r="K4240" s="20">
        <f>ROUND(1+(SUMPRODUCT(INDEX(CachTinhDiem!$B$8:$E$11,MATCH($B4240,CachTinhDiem!$A$8:$A$11,0),0),$G4240:$J4240)-1)*9/4,1)</f>
        <v>5.7</v>
      </c>
      <c r="L4240" s="20">
        <f>ROUND(1+(INDEX(CachTinhDiem!$B$15:$E$20,MATCH($C4240,CachTinhDiem!$A$15:$A$20,0),MATCH($B4240,CachTinhDiem!$B$14:$E$14,0))-1)*9/4,1)</f>
        <v>7.8</v>
      </c>
      <c r="M4240" s="19">
        <f t="shared" si="66"/>
        <v>0</v>
      </c>
      <c r="N4240" s="23">
        <f>MAX(0,1-M4240*CachTinhDiem!$B$25)</f>
        <v>1</v>
      </c>
      <c r="O4240" s="20">
        <f>ROUND((CachTinhDiem!$B$23*K4240+CachTinhDiem!$B$24*L4240)*N4240,1)</f>
        <v>6.3</v>
      </c>
      <c r="P4240" s="19" t="s">
        <v>3225</v>
      </c>
    </row>
    <row r="4241" spans="1:16" ht="15" customHeight="1" x14ac:dyDescent="0.35">
      <c r="A4241" s="18" t="s">
        <v>2205</v>
      </c>
      <c r="B4241" s="18" t="s">
        <v>3229</v>
      </c>
      <c r="C4241" s="18" t="s">
        <v>115</v>
      </c>
      <c r="D4241" s="19">
        <v>19</v>
      </c>
      <c r="E4241" s="19">
        <v>36</v>
      </c>
      <c r="F4241" s="19">
        <v>29</v>
      </c>
      <c r="G4241" s="19">
        <v>2</v>
      </c>
      <c r="H4241" s="19">
        <v>3</v>
      </c>
      <c r="I4241" s="19">
        <v>3</v>
      </c>
      <c r="J4241" s="19">
        <v>4</v>
      </c>
      <c r="K4241" s="20">
        <f>ROUND(1+(SUMPRODUCT(INDEX(CachTinhDiem!$B$8:$E$11,MATCH($B4241,CachTinhDiem!$A$8:$A$11,0),0),$G4241:$J4241)-1)*9/4,1)</f>
        <v>6</v>
      </c>
      <c r="L4241" s="20">
        <f>ROUND(1+(INDEX(CachTinhDiem!$B$15:$E$20,MATCH($C4241,CachTinhDiem!$A$15:$A$20,0),MATCH($B4241,CachTinhDiem!$B$14:$E$14,0))-1)*9/4,1)</f>
        <v>10</v>
      </c>
      <c r="M4241" s="19">
        <f t="shared" si="66"/>
        <v>0</v>
      </c>
      <c r="N4241" s="23">
        <f>MAX(0,1-M4241*CachTinhDiem!$B$25)</f>
        <v>1</v>
      </c>
      <c r="O4241" s="20">
        <f>ROUND((CachTinhDiem!$B$23*K4241+CachTinhDiem!$B$24*L4241)*N4241,1)</f>
        <v>7.2</v>
      </c>
      <c r="P4241" s="19" t="s">
        <v>3227</v>
      </c>
    </row>
    <row r="4242" spans="1:16" ht="15" customHeight="1" x14ac:dyDescent="0.35">
      <c r="A4242" s="18" t="s">
        <v>702</v>
      </c>
      <c r="B4242" s="18" t="s">
        <v>3228</v>
      </c>
      <c r="C4242" s="18" t="s">
        <v>110</v>
      </c>
      <c r="D4242" s="19">
        <v>5</v>
      </c>
      <c r="E4242" s="19">
        <v>13</v>
      </c>
      <c r="F4242" s="19">
        <v>15</v>
      </c>
      <c r="G4242" s="19">
        <v>4</v>
      </c>
      <c r="H4242" s="19">
        <v>2</v>
      </c>
      <c r="I4242" s="19">
        <v>2</v>
      </c>
      <c r="J4242" s="19">
        <v>4</v>
      </c>
      <c r="K4242" s="20">
        <f>ROUND(1+(SUMPRODUCT(INDEX(CachTinhDiem!$B$8:$E$11,MATCH($B4242,CachTinhDiem!$A$8:$A$11,0),0),$G4242:$J4242)-1)*9/4,1)</f>
        <v>6</v>
      </c>
      <c r="L4242" s="20">
        <f>ROUND(1+(INDEX(CachTinhDiem!$B$15:$E$20,MATCH($C4242,CachTinhDiem!$A$15:$A$20,0),MATCH($B4242,CachTinhDiem!$B$14:$E$14,0))-1)*9/4,1)</f>
        <v>7.8</v>
      </c>
      <c r="M4242" s="19">
        <f t="shared" si="66"/>
        <v>2</v>
      </c>
      <c r="N4242" s="23">
        <f>MAX(0,1-M4242*CachTinhDiem!$B$25)</f>
        <v>0.8</v>
      </c>
      <c r="O4242" s="20">
        <f>ROUND((CachTinhDiem!$B$23*K4242+CachTinhDiem!$B$24*L4242)*N4242,1)</f>
        <v>5.2</v>
      </c>
      <c r="P4242" s="19" t="s">
        <v>3227</v>
      </c>
    </row>
    <row r="4243" spans="1:16" ht="15" customHeight="1" x14ac:dyDescent="0.35">
      <c r="A4243" s="18" t="s">
        <v>2578</v>
      </c>
      <c r="B4243" s="18" t="s">
        <v>3228</v>
      </c>
      <c r="C4243" s="18" t="s">
        <v>115</v>
      </c>
      <c r="D4243" s="19">
        <v>5</v>
      </c>
      <c r="E4243" s="19">
        <v>10</v>
      </c>
      <c r="F4243" s="19">
        <v>32</v>
      </c>
      <c r="G4243" s="19">
        <v>5</v>
      </c>
      <c r="H4243" s="19">
        <v>1</v>
      </c>
      <c r="I4243" s="19">
        <v>2</v>
      </c>
      <c r="J4243" s="19">
        <v>2</v>
      </c>
      <c r="K4243" s="20">
        <f>ROUND(1+(SUMPRODUCT(INDEX(CachTinhDiem!$B$8:$E$11,MATCH($B4243,CachTinhDiem!$A$8:$A$11,0),0),$G4243:$J4243)-1)*9/4,1)</f>
        <v>2.8</v>
      </c>
      <c r="L4243" s="20">
        <f>ROUND(1+(INDEX(CachTinhDiem!$B$15:$E$20,MATCH($C4243,CachTinhDiem!$A$15:$A$20,0),MATCH($B4243,CachTinhDiem!$B$14:$E$14,0))-1)*9/4,1)</f>
        <v>5.5</v>
      </c>
      <c r="M4243" s="19">
        <f t="shared" si="66"/>
        <v>22</v>
      </c>
      <c r="N4243" s="23">
        <f>MAX(0,1-M4243*CachTinhDiem!$B$25)</f>
        <v>0</v>
      </c>
      <c r="O4243" s="20">
        <f>ROUND((CachTinhDiem!$B$23*K4243+CachTinhDiem!$B$24*L4243)*N4243,1)</f>
        <v>0</v>
      </c>
      <c r="P4243" s="19" t="s">
        <v>3225</v>
      </c>
    </row>
    <row r="4244" spans="1:16" ht="15" customHeight="1" x14ac:dyDescent="0.35">
      <c r="A4244" s="18" t="s">
        <v>2251</v>
      </c>
      <c r="B4244" s="18" t="s">
        <v>3226</v>
      </c>
      <c r="C4244" s="18" t="s">
        <v>150</v>
      </c>
      <c r="D4244" s="19">
        <v>20</v>
      </c>
      <c r="E4244" s="19">
        <v>35</v>
      </c>
      <c r="F4244" s="19">
        <v>16</v>
      </c>
      <c r="G4244" s="19">
        <v>2</v>
      </c>
      <c r="H4244" s="19">
        <v>3</v>
      </c>
      <c r="I4244" s="19">
        <v>3</v>
      </c>
      <c r="J4244" s="19">
        <v>4</v>
      </c>
      <c r="K4244" s="20">
        <f>ROUND(1+(SUMPRODUCT(INDEX(CachTinhDiem!$B$8:$E$11,MATCH($B4244,CachTinhDiem!$A$8:$A$11,0),0),$G4244:$J4244)-1)*9/4,1)</f>
        <v>6</v>
      </c>
      <c r="L4244" s="20">
        <f>ROUND(1+(INDEX(CachTinhDiem!$B$15:$E$20,MATCH($C4244,CachTinhDiem!$A$15:$A$20,0),MATCH($B4244,CachTinhDiem!$B$14:$E$14,0))-1)*9/4,1)</f>
        <v>10</v>
      </c>
      <c r="M4244" s="19">
        <f t="shared" si="66"/>
        <v>4</v>
      </c>
      <c r="N4244" s="23">
        <f>MAX(0,1-M4244*CachTinhDiem!$B$25)</f>
        <v>0.6</v>
      </c>
      <c r="O4244" s="20">
        <f>ROUND((CachTinhDiem!$B$23*K4244+CachTinhDiem!$B$24*L4244)*N4244,1)</f>
        <v>4.3</v>
      </c>
      <c r="P4244" s="19" t="s">
        <v>3227</v>
      </c>
    </row>
    <row r="4245" spans="1:16" ht="15" customHeight="1" x14ac:dyDescent="0.35">
      <c r="A4245" s="18" t="s">
        <v>2961</v>
      </c>
      <c r="B4245" s="18" t="s">
        <v>3229</v>
      </c>
      <c r="C4245" s="18" t="s">
        <v>115</v>
      </c>
      <c r="D4245" s="19">
        <v>5</v>
      </c>
      <c r="E4245" s="19">
        <v>10</v>
      </c>
      <c r="F4245" s="19">
        <v>30</v>
      </c>
      <c r="G4245" s="19">
        <v>4</v>
      </c>
      <c r="H4245" s="19">
        <v>2</v>
      </c>
      <c r="I4245" s="19">
        <v>2</v>
      </c>
      <c r="J4245" s="19">
        <v>1</v>
      </c>
      <c r="K4245" s="20">
        <f>ROUND(1+(SUMPRODUCT(INDEX(CachTinhDiem!$B$8:$E$11,MATCH($B4245,CachTinhDiem!$A$8:$A$11,0),0),$G4245:$J4245)-1)*9/4,1)</f>
        <v>3</v>
      </c>
      <c r="L4245" s="20">
        <f>ROUND(1+(INDEX(CachTinhDiem!$B$15:$E$20,MATCH($C4245,CachTinhDiem!$A$15:$A$20,0),MATCH($B4245,CachTinhDiem!$B$14:$E$14,0))-1)*9/4,1)</f>
        <v>10</v>
      </c>
      <c r="M4245" s="19">
        <f t="shared" si="66"/>
        <v>20</v>
      </c>
      <c r="N4245" s="23">
        <f>MAX(0,1-M4245*CachTinhDiem!$B$25)</f>
        <v>0</v>
      </c>
      <c r="O4245" s="20">
        <f>ROUND((CachTinhDiem!$B$23*K4245+CachTinhDiem!$B$24*L4245)*N4245,1)</f>
        <v>0</v>
      </c>
      <c r="P4245" s="19" t="s">
        <v>3225</v>
      </c>
    </row>
    <row r="4246" spans="1:16" ht="15" customHeight="1" x14ac:dyDescent="0.35">
      <c r="A4246" s="18" t="s">
        <v>148</v>
      </c>
      <c r="B4246" s="18" t="s">
        <v>3229</v>
      </c>
      <c r="C4246" s="18" t="s">
        <v>150</v>
      </c>
      <c r="D4246" s="19">
        <v>7</v>
      </c>
      <c r="E4246" s="19">
        <v>18</v>
      </c>
      <c r="F4246" s="19">
        <v>35</v>
      </c>
      <c r="G4246" s="19">
        <v>4</v>
      </c>
      <c r="H4246" s="19">
        <v>2</v>
      </c>
      <c r="I4246" s="19">
        <v>3</v>
      </c>
      <c r="J4246" s="19">
        <v>2</v>
      </c>
      <c r="K4246" s="20">
        <f>ROUND(1+(SUMPRODUCT(INDEX(CachTinhDiem!$B$8:$E$11,MATCH($B4246,CachTinhDiem!$A$8:$A$11,0),0),$G4246:$J4246)-1)*9/4,1)</f>
        <v>4.4000000000000004</v>
      </c>
      <c r="L4246" s="20">
        <f>ROUND(1+(INDEX(CachTinhDiem!$B$15:$E$20,MATCH($C4246,CachTinhDiem!$A$15:$A$20,0),MATCH($B4246,CachTinhDiem!$B$14:$E$14,0))-1)*9/4,1)</f>
        <v>7.8</v>
      </c>
      <c r="M4246" s="19">
        <f t="shared" si="66"/>
        <v>17</v>
      </c>
      <c r="N4246" s="23">
        <f>MAX(0,1-M4246*CachTinhDiem!$B$25)</f>
        <v>0</v>
      </c>
      <c r="O4246" s="20">
        <f>ROUND((CachTinhDiem!$B$23*K4246+CachTinhDiem!$B$24*L4246)*N4246,1)</f>
        <v>0</v>
      </c>
      <c r="P4246" s="19" t="s">
        <v>3227</v>
      </c>
    </row>
    <row r="4247" spans="1:16" ht="15" customHeight="1" x14ac:dyDescent="0.35">
      <c r="A4247" s="18" t="s">
        <v>1874</v>
      </c>
      <c r="B4247" s="18" t="s">
        <v>3229</v>
      </c>
      <c r="C4247" s="18" t="s">
        <v>115</v>
      </c>
      <c r="D4247" s="19">
        <v>13</v>
      </c>
      <c r="E4247" s="19">
        <v>30</v>
      </c>
      <c r="F4247" s="19">
        <v>20</v>
      </c>
      <c r="G4247" s="19">
        <v>2</v>
      </c>
      <c r="H4247" s="19">
        <v>3</v>
      </c>
      <c r="I4247" s="19">
        <v>4</v>
      </c>
      <c r="J4247" s="19">
        <v>2</v>
      </c>
      <c r="K4247" s="20">
        <f>ROUND(1+(SUMPRODUCT(INDEX(CachTinhDiem!$B$8:$E$11,MATCH($B4247,CachTinhDiem!$A$8:$A$11,0),0),$G4247:$J4247)-1)*9/4,1)</f>
        <v>5.3</v>
      </c>
      <c r="L4247" s="20">
        <f>ROUND(1+(INDEX(CachTinhDiem!$B$15:$E$20,MATCH($C4247,CachTinhDiem!$A$15:$A$20,0),MATCH($B4247,CachTinhDiem!$B$14:$E$14,0))-1)*9/4,1)</f>
        <v>10</v>
      </c>
      <c r="M4247" s="19">
        <f t="shared" si="66"/>
        <v>0</v>
      </c>
      <c r="N4247" s="23">
        <f>MAX(0,1-M4247*CachTinhDiem!$B$25)</f>
        <v>1</v>
      </c>
      <c r="O4247" s="20">
        <f>ROUND((CachTinhDiem!$B$23*K4247+CachTinhDiem!$B$24*L4247)*N4247,1)</f>
        <v>6.7</v>
      </c>
      <c r="P4247" s="19" t="s">
        <v>3225</v>
      </c>
    </row>
    <row r="4248" spans="1:16" ht="15" customHeight="1" x14ac:dyDescent="0.35">
      <c r="A4248" s="18" t="s">
        <v>1321</v>
      </c>
      <c r="B4248" s="18" t="s">
        <v>3228</v>
      </c>
      <c r="C4248" s="18" t="s">
        <v>115</v>
      </c>
      <c r="D4248" s="19">
        <v>10</v>
      </c>
      <c r="E4248" s="19">
        <v>26</v>
      </c>
      <c r="F4248" s="19">
        <v>20</v>
      </c>
      <c r="G4248" s="19">
        <v>3</v>
      </c>
      <c r="H4248" s="19">
        <v>3</v>
      </c>
      <c r="I4248" s="19">
        <v>4</v>
      </c>
      <c r="J4248" s="19">
        <v>4</v>
      </c>
      <c r="K4248" s="20">
        <f>ROUND(1+(SUMPRODUCT(INDEX(CachTinhDiem!$B$8:$E$11,MATCH($B4248,CachTinhDiem!$A$8:$A$11,0),0),$G4248:$J4248)-1)*9/4,1)</f>
        <v>7.3</v>
      </c>
      <c r="L4248" s="20">
        <f>ROUND(1+(INDEX(CachTinhDiem!$B$15:$E$20,MATCH($C4248,CachTinhDiem!$A$15:$A$20,0),MATCH($B4248,CachTinhDiem!$B$14:$E$14,0))-1)*9/4,1)</f>
        <v>5.5</v>
      </c>
      <c r="M4248" s="19">
        <f t="shared" si="66"/>
        <v>0</v>
      </c>
      <c r="N4248" s="23">
        <f>MAX(0,1-M4248*CachTinhDiem!$B$25)</f>
        <v>1</v>
      </c>
      <c r="O4248" s="20">
        <f>ROUND((CachTinhDiem!$B$23*K4248+CachTinhDiem!$B$24*L4248)*N4248,1)</f>
        <v>6.8</v>
      </c>
      <c r="P4248" s="19" t="s">
        <v>3227</v>
      </c>
    </row>
    <row r="4249" spans="1:16" ht="15" customHeight="1" x14ac:dyDescent="0.35">
      <c r="A4249" s="18" t="s">
        <v>1143</v>
      </c>
      <c r="B4249" s="18" t="s">
        <v>3229</v>
      </c>
      <c r="C4249" s="18" t="s">
        <v>115</v>
      </c>
      <c r="D4249" s="19">
        <v>10</v>
      </c>
      <c r="E4249" s="19">
        <v>26</v>
      </c>
      <c r="F4249" s="19">
        <v>36</v>
      </c>
      <c r="G4249" s="19">
        <v>3</v>
      </c>
      <c r="H4249" s="19">
        <v>3</v>
      </c>
      <c r="I4249" s="19">
        <v>2</v>
      </c>
      <c r="J4249" s="19">
        <v>3</v>
      </c>
      <c r="K4249" s="20">
        <f>ROUND(1+(SUMPRODUCT(INDEX(CachTinhDiem!$B$8:$E$11,MATCH($B4249,CachTinhDiem!$A$8:$A$11,0),0),$G4249:$J4249)-1)*9/4,1)</f>
        <v>4.8</v>
      </c>
      <c r="L4249" s="20">
        <f>ROUND(1+(INDEX(CachTinhDiem!$B$15:$E$20,MATCH($C4249,CachTinhDiem!$A$15:$A$20,0),MATCH($B4249,CachTinhDiem!$B$14:$E$14,0))-1)*9/4,1)</f>
        <v>10</v>
      </c>
      <c r="M4249" s="19">
        <f t="shared" si="66"/>
        <v>10</v>
      </c>
      <c r="N4249" s="23">
        <f>MAX(0,1-M4249*CachTinhDiem!$B$25)</f>
        <v>0</v>
      </c>
      <c r="O4249" s="20">
        <f>ROUND((CachTinhDiem!$B$23*K4249+CachTinhDiem!$B$24*L4249)*N4249,1)</f>
        <v>0</v>
      </c>
      <c r="P4249" s="19" t="s">
        <v>3227</v>
      </c>
    </row>
    <row r="4250" spans="1:16" ht="15" customHeight="1" x14ac:dyDescent="0.35">
      <c r="A4250" s="18" t="s">
        <v>2797</v>
      </c>
      <c r="B4250" s="18" t="s">
        <v>3226</v>
      </c>
      <c r="C4250" s="18" t="s">
        <v>115</v>
      </c>
      <c r="D4250" s="19">
        <v>5</v>
      </c>
      <c r="E4250" s="19">
        <v>10</v>
      </c>
      <c r="F4250" s="19">
        <v>12</v>
      </c>
      <c r="G4250" s="19">
        <v>4</v>
      </c>
      <c r="H4250" s="19">
        <v>1</v>
      </c>
      <c r="I4250" s="19">
        <v>1</v>
      </c>
      <c r="J4250" s="19">
        <v>2</v>
      </c>
      <c r="K4250" s="20">
        <f>ROUND(1+(SUMPRODUCT(INDEX(CachTinhDiem!$B$8:$E$11,MATCH($B4250,CachTinhDiem!$A$8:$A$11,0),0),$G4250:$J4250)-1)*9/4,1)</f>
        <v>1.5</v>
      </c>
      <c r="L4250" s="20">
        <f>ROUND(1+(INDEX(CachTinhDiem!$B$15:$E$20,MATCH($C4250,CachTinhDiem!$A$15:$A$20,0),MATCH($B4250,CachTinhDiem!$B$14:$E$14,0))-1)*9/4,1)</f>
        <v>10</v>
      </c>
      <c r="M4250" s="19">
        <f t="shared" si="66"/>
        <v>2</v>
      </c>
      <c r="N4250" s="23">
        <f>MAX(0,1-M4250*CachTinhDiem!$B$25)</f>
        <v>0.8</v>
      </c>
      <c r="O4250" s="20">
        <f>ROUND((CachTinhDiem!$B$23*K4250+CachTinhDiem!$B$24*L4250)*N4250,1)</f>
        <v>3.2</v>
      </c>
      <c r="P4250" s="19" t="s">
        <v>3227</v>
      </c>
    </row>
    <row r="4251" spans="1:16" ht="15" customHeight="1" x14ac:dyDescent="0.35">
      <c r="A4251" s="18" t="s">
        <v>3042</v>
      </c>
      <c r="B4251" s="18" t="s">
        <v>3228</v>
      </c>
      <c r="C4251" s="18" t="s">
        <v>115</v>
      </c>
      <c r="D4251" s="19">
        <v>17</v>
      </c>
      <c r="E4251" s="19">
        <v>39</v>
      </c>
      <c r="F4251" s="19">
        <v>33</v>
      </c>
      <c r="G4251" s="19">
        <v>2</v>
      </c>
      <c r="H4251" s="19">
        <v>2</v>
      </c>
      <c r="I4251" s="19">
        <v>4</v>
      </c>
      <c r="J4251" s="19">
        <v>3</v>
      </c>
      <c r="K4251" s="20">
        <f>ROUND(1+(SUMPRODUCT(INDEX(CachTinhDiem!$B$8:$E$11,MATCH($B4251,CachTinhDiem!$A$8:$A$11,0),0),$G4251:$J4251)-1)*9/4,1)</f>
        <v>5.5</v>
      </c>
      <c r="L4251" s="20">
        <f>ROUND(1+(INDEX(CachTinhDiem!$B$15:$E$20,MATCH($C4251,CachTinhDiem!$A$15:$A$20,0),MATCH($B4251,CachTinhDiem!$B$14:$E$14,0))-1)*9/4,1)</f>
        <v>5.5</v>
      </c>
      <c r="M4251" s="19">
        <f t="shared" si="66"/>
        <v>0</v>
      </c>
      <c r="N4251" s="23">
        <f>MAX(0,1-M4251*CachTinhDiem!$B$25)</f>
        <v>1</v>
      </c>
      <c r="O4251" s="20">
        <f>ROUND((CachTinhDiem!$B$23*K4251+CachTinhDiem!$B$24*L4251)*N4251,1)</f>
        <v>5.5</v>
      </c>
      <c r="P4251" s="19" t="s">
        <v>3225</v>
      </c>
    </row>
    <row r="4252" spans="1:16" ht="15" customHeight="1" x14ac:dyDescent="0.35">
      <c r="A4252" s="18" t="s">
        <v>3085</v>
      </c>
      <c r="B4252" s="18" t="s">
        <v>3226</v>
      </c>
      <c r="C4252" s="18" t="s">
        <v>110</v>
      </c>
      <c r="D4252" s="19">
        <v>19</v>
      </c>
      <c r="E4252" s="19">
        <v>39</v>
      </c>
      <c r="F4252" s="19">
        <v>30</v>
      </c>
      <c r="G4252" s="19">
        <v>2</v>
      </c>
      <c r="H4252" s="19">
        <v>2</v>
      </c>
      <c r="I4252" s="19">
        <v>3</v>
      </c>
      <c r="J4252" s="19">
        <v>3</v>
      </c>
      <c r="K4252" s="20">
        <f>ROUND(1+(SUMPRODUCT(INDEX(CachTinhDiem!$B$8:$E$11,MATCH($B4252,CachTinhDiem!$A$8:$A$11,0),0),$G4252:$J4252)-1)*9/4,1)</f>
        <v>4.8</v>
      </c>
      <c r="L4252" s="20">
        <f>ROUND(1+(INDEX(CachTinhDiem!$B$15:$E$20,MATCH($C4252,CachTinhDiem!$A$15:$A$20,0),MATCH($B4252,CachTinhDiem!$B$14:$E$14,0))-1)*9/4,1)</f>
        <v>5.5</v>
      </c>
      <c r="M4252" s="19">
        <f t="shared" si="66"/>
        <v>0</v>
      </c>
      <c r="N4252" s="23">
        <f>MAX(0,1-M4252*CachTinhDiem!$B$25)</f>
        <v>1</v>
      </c>
      <c r="O4252" s="20">
        <f>ROUND((CachTinhDiem!$B$23*K4252+CachTinhDiem!$B$24*L4252)*N4252,1)</f>
        <v>5</v>
      </c>
      <c r="P4252" s="19" t="s">
        <v>3227</v>
      </c>
    </row>
    <row r="4253" spans="1:16" ht="15" customHeight="1" x14ac:dyDescent="0.35">
      <c r="A4253" s="18" t="s">
        <v>2094</v>
      </c>
      <c r="B4253" s="18" t="s">
        <v>3224</v>
      </c>
      <c r="C4253" s="18" t="s">
        <v>90</v>
      </c>
      <c r="D4253" s="19">
        <v>12</v>
      </c>
      <c r="E4253" s="19">
        <v>31</v>
      </c>
      <c r="F4253" s="19">
        <v>10</v>
      </c>
      <c r="G4253" s="19">
        <v>2</v>
      </c>
      <c r="H4253" s="19">
        <v>4</v>
      </c>
      <c r="I4253" s="19">
        <v>4</v>
      </c>
      <c r="J4253" s="19">
        <v>1</v>
      </c>
      <c r="K4253" s="20">
        <f>ROUND(1+(SUMPRODUCT(INDEX(CachTinhDiem!$B$8:$E$11,MATCH($B4253,CachTinhDiem!$A$8:$A$11,0),0),$G4253:$J4253)-1)*9/4,1)</f>
        <v>6.2</v>
      </c>
      <c r="L4253" s="20">
        <f>ROUND(1+(INDEX(CachTinhDiem!$B$15:$E$20,MATCH($C4253,CachTinhDiem!$A$15:$A$20,0),MATCH($B4253,CachTinhDiem!$B$14:$E$14,0))-1)*9/4,1)</f>
        <v>5.5</v>
      </c>
      <c r="M4253" s="19">
        <f t="shared" si="66"/>
        <v>2</v>
      </c>
      <c r="N4253" s="23">
        <f>MAX(0,1-M4253*CachTinhDiem!$B$25)</f>
        <v>0.8</v>
      </c>
      <c r="O4253" s="20">
        <f>ROUND((CachTinhDiem!$B$23*K4253+CachTinhDiem!$B$24*L4253)*N4253,1)</f>
        <v>4.8</v>
      </c>
      <c r="P4253" s="19" t="s">
        <v>3227</v>
      </c>
    </row>
    <row r="4254" spans="1:16" ht="15" customHeight="1" x14ac:dyDescent="0.35">
      <c r="A4254" s="18" t="s">
        <v>2648</v>
      </c>
      <c r="B4254" s="18" t="s">
        <v>3226</v>
      </c>
      <c r="C4254" s="18" t="s">
        <v>150</v>
      </c>
      <c r="D4254" s="19">
        <v>13</v>
      </c>
      <c r="E4254" s="19">
        <v>31</v>
      </c>
      <c r="F4254" s="19">
        <v>39</v>
      </c>
      <c r="G4254" s="19">
        <v>3</v>
      </c>
      <c r="H4254" s="19">
        <v>1</v>
      </c>
      <c r="I4254" s="19">
        <v>4</v>
      </c>
      <c r="J4254" s="19">
        <v>3</v>
      </c>
      <c r="K4254" s="20">
        <f>ROUND(1+(SUMPRODUCT(INDEX(CachTinhDiem!$B$8:$E$11,MATCH($B4254,CachTinhDiem!$A$8:$A$11,0),0),$G4254:$J4254)-1)*9/4,1)</f>
        <v>5.3</v>
      </c>
      <c r="L4254" s="20">
        <f>ROUND(1+(INDEX(CachTinhDiem!$B$15:$E$20,MATCH($C4254,CachTinhDiem!$A$15:$A$20,0),MATCH($B4254,CachTinhDiem!$B$14:$E$14,0))-1)*9/4,1)</f>
        <v>10</v>
      </c>
      <c r="M4254" s="19">
        <f t="shared" si="66"/>
        <v>8</v>
      </c>
      <c r="N4254" s="23">
        <f>MAX(0,1-M4254*CachTinhDiem!$B$25)</f>
        <v>0.19999999999999996</v>
      </c>
      <c r="O4254" s="20">
        <f>ROUND((CachTinhDiem!$B$23*K4254+CachTinhDiem!$B$24*L4254)*N4254,1)</f>
        <v>1.3</v>
      </c>
      <c r="P4254" s="19" t="s">
        <v>3227</v>
      </c>
    </row>
    <row r="4255" spans="1:16" ht="15" customHeight="1" x14ac:dyDescent="0.35">
      <c r="A4255" s="18" t="s">
        <v>1681</v>
      </c>
      <c r="B4255" s="18" t="s">
        <v>3226</v>
      </c>
      <c r="C4255" s="18" t="s">
        <v>90</v>
      </c>
      <c r="D4255" s="19">
        <v>8</v>
      </c>
      <c r="E4255" s="19">
        <v>27</v>
      </c>
      <c r="F4255" s="19">
        <v>23</v>
      </c>
      <c r="G4255" s="19">
        <v>4</v>
      </c>
      <c r="H4255" s="19">
        <v>3</v>
      </c>
      <c r="I4255" s="19">
        <v>4</v>
      </c>
      <c r="J4255" s="19">
        <v>2</v>
      </c>
      <c r="K4255" s="20">
        <f>ROUND(1+(SUMPRODUCT(INDEX(CachTinhDiem!$B$8:$E$11,MATCH($B4255,CachTinhDiem!$A$8:$A$11,0),0),$G4255:$J4255)-1)*9/4,1)</f>
        <v>6.2</v>
      </c>
      <c r="L4255" s="20">
        <f>ROUND(1+(INDEX(CachTinhDiem!$B$15:$E$20,MATCH($C4255,CachTinhDiem!$A$15:$A$20,0),MATCH($B4255,CachTinhDiem!$B$14:$E$14,0))-1)*9/4,1)</f>
        <v>7.8</v>
      </c>
      <c r="M4255" s="19">
        <f t="shared" si="66"/>
        <v>0</v>
      </c>
      <c r="N4255" s="23">
        <f>MAX(0,1-M4255*CachTinhDiem!$B$25)</f>
        <v>1</v>
      </c>
      <c r="O4255" s="20">
        <f>ROUND((CachTinhDiem!$B$23*K4255+CachTinhDiem!$B$24*L4255)*N4255,1)</f>
        <v>6.7</v>
      </c>
      <c r="P4255" s="19" t="s">
        <v>3227</v>
      </c>
    </row>
    <row r="4256" spans="1:16" ht="15" customHeight="1" x14ac:dyDescent="0.35">
      <c r="A4256" s="18" t="s">
        <v>2771</v>
      </c>
      <c r="B4256" s="18" t="s">
        <v>3229</v>
      </c>
      <c r="C4256" s="18" t="s">
        <v>115</v>
      </c>
      <c r="D4256" s="19">
        <v>5</v>
      </c>
      <c r="E4256" s="19">
        <v>10</v>
      </c>
      <c r="F4256" s="19">
        <v>39</v>
      </c>
      <c r="G4256" s="19">
        <v>4</v>
      </c>
      <c r="H4256" s="19">
        <v>1</v>
      </c>
      <c r="I4256" s="19">
        <v>3</v>
      </c>
      <c r="J4256" s="19">
        <v>2</v>
      </c>
      <c r="K4256" s="20">
        <f>ROUND(1+(SUMPRODUCT(INDEX(CachTinhDiem!$B$8:$E$11,MATCH($B4256,CachTinhDiem!$A$8:$A$11,0),0),$G4256:$J4256)-1)*9/4,1)</f>
        <v>3.7</v>
      </c>
      <c r="L4256" s="20">
        <f>ROUND(1+(INDEX(CachTinhDiem!$B$15:$E$20,MATCH($C4256,CachTinhDiem!$A$15:$A$20,0),MATCH($B4256,CachTinhDiem!$B$14:$E$14,0))-1)*9/4,1)</f>
        <v>10</v>
      </c>
      <c r="M4256" s="19">
        <f t="shared" si="66"/>
        <v>29</v>
      </c>
      <c r="N4256" s="23">
        <f>MAX(0,1-M4256*CachTinhDiem!$B$25)</f>
        <v>0</v>
      </c>
      <c r="O4256" s="20">
        <f>ROUND((CachTinhDiem!$B$23*K4256+CachTinhDiem!$B$24*L4256)*N4256,1)</f>
        <v>0</v>
      </c>
      <c r="P4256" s="19" t="s">
        <v>3225</v>
      </c>
    </row>
    <row r="4257" spans="1:16" ht="15" customHeight="1" x14ac:dyDescent="0.35">
      <c r="A4257" s="18" t="s">
        <v>762</v>
      </c>
      <c r="B4257" s="18" t="s">
        <v>3224</v>
      </c>
      <c r="C4257" s="18" t="s">
        <v>110</v>
      </c>
      <c r="D4257" s="19">
        <v>5</v>
      </c>
      <c r="E4257" s="19">
        <v>16</v>
      </c>
      <c r="F4257" s="19">
        <v>8</v>
      </c>
      <c r="G4257" s="19">
        <v>4</v>
      </c>
      <c r="H4257" s="19">
        <v>1</v>
      </c>
      <c r="I4257" s="19">
        <v>3</v>
      </c>
      <c r="J4257" s="19">
        <v>3</v>
      </c>
      <c r="K4257" s="20">
        <f>ROUND(1+(SUMPRODUCT(INDEX(CachTinhDiem!$B$8:$E$11,MATCH($B4257,CachTinhDiem!$A$8:$A$11,0),0),$G4257:$J4257)-1)*9/4,1)</f>
        <v>5.0999999999999996</v>
      </c>
      <c r="L4257" s="20">
        <f>ROUND(1+(INDEX(CachTinhDiem!$B$15:$E$20,MATCH($C4257,CachTinhDiem!$A$15:$A$20,0),MATCH($B4257,CachTinhDiem!$B$14:$E$14,0))-1)*9/4,1)</f>
        <v>5.5</v>
      </c>
      <c r="M4257" s="19">
        <f t="shared" si="66"/>
        <v>0</v>
      </c>
      <c r="N4257" s="23">
        <f>MAX(0,1-M4257*CachTinhDiem!$B$25)</f>
        <v>1</v>
      </c>
      <c r="O4257" s="20">
        <f>ROUND((CachTinhDiem!$B$23*K4257+CachTinhDiem!$B$24*L4257)*N4257,1)</f>
        <v>5.2</v>
      </c>
      <c r="P4257" s="19" t="s">
        <v>3227</v>
      </c>
    </row>
    <row r="4258" spans="1:16" ht="15" customHeight="1" x14ac:dyDescent="0.35">
      <c r="A4258" s="18" t="s">
        <v>2859</v>
      </c>
      <c r="B4258" s="18" t="s">
        <v>3224</v>
      </c>
      <c r="C4258" s="18" t="s">
        <v>90</v>
      </c>
      <c r="D4258" s="19">
        <v>5</v>
      </c>
      <c r="E4258" s="19">
        <v>21</v>
      </c>
      <c r="F4258" s="19">
        <v>17</v>
      </c>
      <c r="G4258" s="19">
        <v>4</v>
      </c>
      <c r="H4258" s="19">
        <v>1</v>
      </c>
      <c r="I4258" s="19">
        <v>3</v>
      </c>
      <c r="J4258" s="19">
        <v>3</v>
      </c>
      <c r="K4258" s="20">
        <f>ROUND(1+(SUMPRODUCT(INDEX(CachTinhDiem!$B$8:$E$11,MATCH($B4258,CachTinhDiem!$A$8:$A$11,0),0),$G4258:$J4258)-1)*9/4,1)</f>
        <v>5.0999999999999996</v>
      </c>
      <c r="L4258" s="20">
        <f>ROUND(1+(INDEX(CachTinhDiem!$B$15:$E$20,MATCH($C4258,CachTinhDiem!$A$15:$A$20,0),MATCH($B4258,CachTinhDiem!$B$14:$E$14,0))-1)*9/4,1)</f>
        <v>5.5</v>
      </c>
      <c r="M4258" s="19">
        <f t="shared" si="66"/>
        <v>0</v>
      </c>
      <c r="N4258" s="23">
        <f>MAX(0,1-M4258*CachTinhDiem!$B$25)</f>
        <v>1</v>
      </c>
      <c r="O4258" s="20">
        <f>ROUND((CachTinhDiem!$B$23*K4258+CachTinhDiem!$B$24*L4258)*N4258,1)</f>
        <v>5.2</v>
      </c>
      <c r="P4258" s="19" t="s">
        <v>3227</v>
      </c>
    </row>
    <row r="4259" spans="1:16" ht="15" customHeight="1" x14ac:dyDescent="0.35">
      <c r="A4259" s="18" t="s">
        <v>2223</v>
      </c>
      <c r="B4259" s="18" t="s">
        <v>3224</v>
      </c>
      <c r="C4259" s="18" t="s">
        <v>103</v>
      </c>
      <c r="D4259" s="19">
        <v>18</v>
      </c>
      <c r="E4259" s="19">
        <v>37</v>
      </c>
      <c r="F4259" s="19">
        <v>35</v>
      </c>
      <c r="G4259" s="19">
        <v>2</v>
      </c>
      <c r="H4259" s="19">
        <v>5</v>
      </c>
      <c r="I4259" s="19">
        <v>3</v>
      </c>
      <c r="J4259" s="19">
        <v>3</v>
      </c>
      <c r="K4259" s="20">
        <f>ROUND(1+(SUMPRODUCT(INDEX(CachTinhDiem!$B$8:$E$11,MATCH($B4259,CachTinhDiem!$A$8:$A$11,0),0),$G4259:$J4259)-1)*9/4,1)</f>
        <v>6</v>
      </c>
      <c r="L4259" s="20">
        <f>ROUND(1+(INDEX(CachTinhDiem!$B$15:$E$20,MATCH($C4259,CachTinhDiem!$A$15:$A$20,0),MATCH($B4259,CachTinhDiem!$B$14:$E$14,0))-1)*9/4,1)</f>
        <v>3.3</v>
      </c>
      <c r="M4259" s="19">
        <f t="shared" si="66"/>
        <v>0</v>
      </c>
      <c r="N4259" s="23">
        <f>MAX(0,1-M4259*CachTinhDiem!$B$25)</f>
        <v>1</v>
      </c>
      <c r="O4259" s="20">
        <f>ROUND((CachTinhDiem!$B$23*K4259+CachTinhDiem!$B$24*L4259)*N4259,1)</f>
        <v>5.2</v>
      </c>
      <c r="P4259" s="19" t="s">
        <v>3227</v>
      </c>
    </row>
    <row r="4260" spans="1:16" ht="15" customHeight="1" x14ac:dyDescent="0.35">
      <c r="A4260" s="18" t="s">
        <v>2769</v>
      </c>
      <c r="B4260" s="18" t="s">
        <v>3224</v>
      </c>
      <c r="C4260" s="18" t="s">
        <v>150</v>
      </c>
      <c r="D4260" s="19">
        <v>14</v>
      </c>
      <c r="E4260" s="19">
        <v>33</v>
      </c>
      <c r="F4260" s="19">
        <v>32</v>
      </c>
      <c r="G4260" s="19">
        <v>3</v>
      </c>
      <c r="H4260" s="19">
        <v>1</v>
      </c>
      <c r="I4260" s="19">
        <v>3</v>
      </c>
      <c r="J4260" s="19">
        <v>4</v>
      </c>
      <c r="K4260" s="20">
        <f>ROUND(1+(SUMPRODUCT(INDEX(CachTinhDiem!$B$8:$E$11,MATCH($B4260,CachTinhDiem!$A$8:$A$11,0),0),$G4260:$J4260)-1)*9/4,1)</f>
        <v>4.8</v>
      </c>
      <c r="L4260" s="20">
        <f>ROUND(1+(INDEX(CachTinhDiem!$B$15:$E$20,MATCH($C4260,CachTinhDiem!$A$15:$A$20,0),MATCH($B4260,CachTinhDiem!$B$14:$E$14,0))-1)*9/4,1)</f>
        <v>3.3</v>
      </c>
      <c r="M4260" s="19">
        <f t="shared" si="66"/>
        <v>0</v>
      </c>
      <c r="N4260" s="23">
        <f>MAX(0,1-M4260*CachTinhDiem!$B$25)</f>
        <v>1</v>
      </c>
      <c r="O4260" s="20">
        <f>ROUND((CachTinhDiem!$B$23*K4260+CachTinhDiem!$B$24*L4260)*N4260,1)</f>
        <v>4.4000000000000004</v>
      </c>
      <c r="P4260" s="19" t="s">
        <v>3227</v>
      </c>
    </row>
    <row r="4261" spans="1:16" ht="15" customHeight="1" x14ac:dyDescent="0.35">
      <c r="A4261" s="18" t="s">
        <v>1884</v>
      </c>
      <c r="B4261" s="18" t="s">
        <v>3226</v>
      </c>
      <c r="C4261" s="18" t="s">
        <v>150</v>
      </c>
      <c r="D4261" s="19">
        <v>12</v>
      </c>
      <c r="E4261" s="19">
        <v>29</v>
      </c>
      <c r="F4261" s="19">
        <v>20</v>
      </c>
      <c r="G4261" s="19">
        <v>3</v>
      </c>
      <c r="H4261" s="19">
        <v>3</v>
      </c>
      <c r="I4261" s="19">
        <v>4</v>
      </c>
      <c r="J4261" s="19">
        <v>2</v>
      </c>
      <c r="K4261" s="20">
        <f>ROUND(1+(SUMPRODUCT(INDEX(CachTinhDiem!$B$8:$E$11,MATCH($B4261,CachTinhDiem!$A$8:$A$11,0),0),$G4261:$J4261)-1)*9/4,1)</f>
        <v>6.2</v>
      </c>
      <c r="L4261" s="20">
        <f>ROUND(1+(INDEX(CachTinhDiem!$B$15:$E$20,MATCH($C4261,CachTinhDiem!$A$15:$A$20,0),MATCH($B4261,CachTinhDiem!$B$14:$E$14,0))-1)*9/4,1)</f>
        <v>10</v>
      </c>
      <c r="M4261" s="19">
        <f t="shared" si="66"/>
        <v>0</v>
      </c>
      <c r="N4261" s="23">
        <f>MAX(0,1-M4261*CachTinhDiem!$B$25)</f>
        <v>1</v>
      </c>
      <c r="O4261" s="20">
        <f>ROUND((CachTinhDiem!$B$23*K4261+CachTinhDiem!$B$24*L4261)*N4261,1)</f>
        <v>7.3</v>
      </c>
      <c r="P4261" s="19" t="s">
        <v>3227</v>
      </c>
    </row>
    <row r="4262" spans="1:16" ht="15" customHeight="1" x14ac:dyDescent="0.35">
      <c r="A4262" s="18" t="s">
        <v>1892</v>
      </c>
      <c r="B4262" s="18" t="s">
        <v>3226</v>
      </c>
      <c r="C4262" s="18" t="s">
        <v>103</v>
      </c>
      <c r="D4262" s="19">
        <v>12</v>
      </c>
      <c r="E4262" s="19">
        <v>32</v>
      </c>
      <c r="F4262" s="19">
        <v>23</v>
      </c>
      <c r="G4262" s="19">
        <v>3</v>
      </c>
      <c r="H4262" s="19">
        <v>3</v>
      </c>
      <c r="I4262" s="19">
        <v>2</v>
      </c>
      <c r="J4262" s="19">
        <v>4</v>
      </c>
      <c r="K4262" s="20">
        <f>ROUND(1+(SUMPRODUCT(INDEX(CachTinhDiem!$B$8:$E$11,MATCH($B4262,CachTinhDiem!$A$8:$A$11,0),0),$G4262:$J4262)-1)*9/4,1)</f>
        <v>4.8</v>
      </c>
      <c r="L4262" s="20">
        <f>ROUND(1+(INDEX(CachTinhDiem!$B$15:$E$20,MATCH($C4262,CachTinhDiem!$A$15:$A$20,0),MATCH($B4262,CachTinhDiem!$B$14:$E$14,0))-1)*9/4,1)</f>
        <v>3.3</v>
      </c>
      <c r="M4262" s="19">
        <f t="shared" si="66"/>
        <v>0</v>
      </c>
      <c r="N4262" s="23">
        <f>MAX(0,1-M4262*CachTinhDiem!$B$25)</f>
        <v>1</v>
      </c>
      <c r="O4262" s="20">
        <f>ROUND((CachTinhDiem!$B$23*K4262+CachTinhDiem!$B$24*L4262)*N4262,1)</f>
        <v>4.4000000000000004</v>
      </c>
      <c r="P4262" s="19" t="s">
        <v>3227</v>
      </c>
    </row>
    <row r="4263" spans="1:16" ht="15" customHeight="1" x14ac:dyDescent="0.35">
      <c r="A4263" s="18" t="s">
        <v>338</v>
      </c>
      <c r="B4263" s="18" t="s">
        <v>3226</v>
      </c>
      <c r="C4263" s="18" t="s">
        <v>103</v>
      </c>
      <c r="D4263" s="19">
        <v>5</v>
      </c>
      <c r="E4263" s="19">
        <v>15</v>
      </c>
      <c r="F4263" s="19">
        <v>9</v>
      </c>
      <c r="G4263" s="19">
        <v>4</v>
      </c>
      <c r="H4263" s="19">
        <v>1</v>
      </c>
      <c r="I4263" s="19">
        <v>2</v>
      </c>
      <c r="J4263" s="19">
        <v>4</v>
      </c>
      <c r="K4263" s="20">
        <f>ROUND(1+(SUMPRODUCT(INDEX(CachTinhDiem!$B$8:$E$11,MATCH($B4263,CachTinhDiem!$A$8:$A$11,0),0),$G4263:$J4263)-1)*9/4,1)</f>
        <v>3.5</v>
      </c>
      <c r="L4263" s="20">
        <f>ROUND(1+(INDEX(CachTinhDiem!$B$15:$E$20,MATCH($C4263,CachTinhDiem!$A$15:$A$20,0),MATCH($B4263,CachTinhDiem!$B$14:$E$14,0))-1)*9/4,1)</f>
        <v>3.3</v>
      </c>
      <c r="M4263" s="19">
        <f t="shared" si="66"/>
        <v>0</v>
      </c>
      <c r="N4263" s="23">
        <f>MAX(0,1-M4263*CachTinhDiem!$B$25)</f>
        <v>1</v>
      </c>
      <c r="O4263" s="20">
        <f>ROUND((CachTinhDiem!$B$23*K4263+CachTinhDiem!$B$24*L4263)*N4263,1)</f>
        <v>3.4</v>
      </c>
      <c r="P4263" s="19" t="s">
        <v>3227</v>
      </c>
    </row>
    <row r="4264" spans="1:16" ht="15" customHeight="1" x14ac:dyDescent="0.35">
      <c r="A4264" s="18" t="s">
        <v>1844</v>
      </c>
      <c r="B4264" s="18" t="s">
        <v>3229</v>
      </c>
      <c r="C4264" s="18" t="s">
        <v>103</v>
      </c>
      <c r="D4264" s="19">
        <v>13</v>
      </c>
      <c r="E4264" s="19">
        <v>32</v>
      </c>
      <c r="F4264" s="19">
        <v>36</v>
      </c>
      <c r="G4264" s="19">
        <v>3</v>
      </c>
      <c r="H4264" s="19">
        <v>3</v>
      </c>
      <c r="I4264" s="19">
        <v>2</v>
      </c>
      <c r="J4264" s="19">
        <v>3</v>
      </c>
      <c r="K4264" s="20">
        <f>ROUND(1+(SUMPRODUCT(INDEX(CachTinhDiem!$B$8:$E$11,MATCH($B4264,CachTinhDiem!$A$8:$A$11,0),0),$G4264:$J4264)-1)*9/4,1)</f>
        <v>4.8</v>
      </c>
      <c r="L4264" s="20">
        <f>ROUND(1+(INDEX(CachTinhDiem!$B$15:$E$20,MATCH($C4264,CachTinhDiem!$A$15:$A$20,0),MATCH($B4264,CachTinhDiem!$B$14:$E$14,0))-1)*9/4,1)</f>
        <v>7.8</v>
      </c>
      <c r="M4264" s="19">
        <f t="shared" si="66"/>
        <v>4</v>
      </c>
      <c r="N4264" s="23">
        <f>MAX(0,1-M4264*CachTinhDiem!$B$25)</f>
        <v>0.6</v>
      </c>
      <c r="O4264" s="20">
        <f>ROUND((CachTinhDiem!$B$23*K4264+CachTinhDiem!$B$24*L4264)*N4264,1)</f>
        <v>3.4</v>
      </c>
      <c r="P4264" s="19" t="s">
        <v>3227</v>
      </c>
    </row>
    <row r="4265" spans="1:16" ht="15" customHeight="1" x14ac:dyDescent="0.35">
      <c r="A4265" s="18" t="s">
        <v>2164</v>
      </c>
      <c r="B4265" s="18" t="s">
        <v>3226</v>
      </c>
      <c r="C4265" s="18" t="s">
        <v>150</v>
      </c>
      <c r="D4265" s="19">
        <v>5</v>
      </c>
      <c r="E4265" s="19">
        <v>15</v>
      </c>
      <c r="F4265" s="19">
        <v>34</v>
      </c>
      <c r="G4265" s="19">
        <v>4</v>
      </c>
      <c r="H4265" s="19">
        <v>1</v>
      </c>
      <c r="I4265" s="19">
        <v>2</v>
      </c>
      <c r="J4265" s="19">
        <v>3</v>
      </c>
      <c r="K4265" s="20">
        <f>ROUND(1+(SUMPRODUCT(INDEX(CachTinhDiem!$B$8:$E$11,MATCH($B4265,CachTinhDiem!$A$8:$A$11,0),0),$G4265:$J4265)-1)*9/4,1)</f>
        <v>3</v>
      </c>
      <c r="L4265" s="20">
        <f>ROUND(1+(INDEX(CachTinhDiem!$B$15:$E$20,MATCH($C4265,CachTinhDiem!$A$15:$A$20,0),MATCH($B4265,CachTinhDiem!$B$14:$E$14,0))-1)*9/4,1)</f>
        <v>10</v>
      </c>
      <c r="M4265" s="19">
        <f t="shared" si="66"/>
        <v>19</v>
      </c>
      <c r="N4265" s="23">
        <f>MAX(0,1-M4265*CachTinhDiem!$B$25)</f>
        <v>0</v>
      </c>
      <c r="O4265" s="20">
        <f>ROUND((CachTinhDiem!$B$23*K4265+CachTinhDiem!$B$24*L4265)*N4265,1)</f>
        <v>0</v>
      </c>
      <c r="P4265" s="19" t="s">
        <v>3227</v>
      </c>
    </row>
    <row r="4266" spans="1:16" ht="15" customHeight="1" x14ac:dyDescent="0.35">
      <c r="A4266" s="18" t="s">
        <v>499</v>
      </c>
      <c r="B4266" s="18" t="s">
        <v>3229</v>
      </c>
      <c r="C4266" s="18" t="s">
        <v>110</v>
      </c>
      <c r="D4266" s="19">
        <v>5</v>
      </c>
      <c r="E4266" s="19">
        <v>12</v>
      </c>
      <c r="F4266" s="19">
        <v>18</v>
      </c>
      <c r="G4266" s="19">
        <v>4</v>
      </c>
      <c r="H4266" s="19">
        <v>1</v>
      </c>
      <c r="I4266" s="19">
        <v>3</v>
      </c>
      <c r="J4266" s="19">
        <v>3</v>
      </c>
      <c r="K4266" s="20">
        <f>ROUND(1+(SUMPRODUCT(INDEX(CachTinhDiem!$B$8:$E$11,MATCH($B4266,CachTinhDiem!$A$8:$A$11,0),0),$G4266:$J4266)-1)*9/4,1)</f>
        <v>4.4000000000000004</v>
      </c>
      <c r="L4266" s="20">
        <f>ROUND(1+(INDEX(CachTinhDiem!$B$15:$E$20,MATCH($C4266,CachTinhDiem!$A$15:$A$20,0),MATCH($B4266,CachTinhDiem!$B$14:$E$14,0))-1)*9/4,1)</f>
        <v>7.8</v>
      </c>
      <c r="M4266" s="19">
        <f t="shared" si="66"/>
        <v>6</v>
      </c>
      <c r="N4266" s="23">
        <f>MAX(0,1-M4266*CachTinhDiem!$B$25)</f>
        <v>0.39999999999999991</v>
      </c>
      <c r="O4266" s="20">
        <f>ROUND((CachTinhDiem!$B$23*K4266+CachTinhDiem!$B$24*L4266)*N4266,1)</f>
        <v>2.2000000000000002</v>
      </c>
      <c r="P4266" s="19" t="s">
        <v>3227</v>
      </c>
    </row>
    <row r="4267" spans="1:16" ht="15" customHeight="1" x14ac:dyDescent="0.35">
      <c r="A4267" s="18" t="s">
        <v>2084</v>
      </c>
      <c r="B4267" s="18" t="s">
        <v>3226</v>
      </c>
      <c r="C4267" s="18" t="s">
        <v>115</v>
      </c>
      <c r="D4267" s="19">
        <v>11</v>
      </c>
      <c r="E4267" s="19">
        <v>33</v>
      </c>
      <c r="F4267" s="19">
        <v>8</v>
      </c>
      <c r="G4267" s="19">
        <v>2</v>
      </c>
      <c r="H4267" s="19">
        <v>3</v>
      </c>
      <c r="I4267" s="19">
        <v>4</v>
      </c>
      <c r="J4267" s="19">
        <v>2</v>
      </c>
      <c r="K4267" s="20">
        <f>ROUND(1+(SUMPRODUCT(INDEX(CachTinhDiem!$B$8:$E$11,MATCH($B4267,CachTinhDiem!$A$8:$A$11,0),0),$G4267:$J4267)-1)*9/4,1)</f>
        <v>6.2</v>
      </c>
      <c r="L4267" s="20">
        <f>ROUND(1+(INDEX(CachTinhDiem!$B$15:$E$20,MATCH($C4267,CachTinhDiem!$A$15:$A$20,0),MATCH($B4267,CachTinhDiem!$B$14:$E$14,0))-1)*9/4,1)</f>
        <v>10</v>
      </c>
      <c r="M4267" s="19">
        <f t="shared" si="66"/>
        <v>3</v>
      </c>
      <c r="N4267" s="23">
        <f>MAX(0,1-M4267*CachTinhDiem!$B$25)</f>
        <v>0.7</v>
      </c>
      <c r="O4267" s="20">
        <f>ROUND((CachTinhDiem!$B$23*K4267+CachTinhDiem!$B$24*L4267)*N4267,1)</f>
        <v>5.0999999999999996</v>
      </c>
      <c r="P4267" s="19" t="s">
        <v>3227</v>
      </c>
    </row>
    <row r="4268" spans="1:16" ht="15" customHeight="1" x14ac:dyDescent="0.35">
      <c r="A4268" s="18" t="s">
        <v>2141</v>
      </c>
      <c r="B4268" s="18" t="s">
        <v>3229</v>
      </c>
      <c r="C4268" s="18" t="s">
        <v>150</v>
      </c>
      <c r="D4268" s="19">
        <v>22</v>
      </c>
      <c r="E4268" s="19">
        <v>38</v>
      </c>
      <c r="F4268" s="19">
        <v>33</v>
      </c>
      <c r="G4268" s="19">
        <v>2</v>
      </c>
      <c r="H4268" s="19">
        <v>5</v>
      </c>
      <c r="I4268" s="19">
        <v>3</v>
      </c>
      <c r="J4268" s="19">
        <v>3</v>
      </c>
      <c r="K4268" s="20">
        <f>ROUND(1+(SUMPRODUCT(INDEX(CachTinhDiem!$B$8:$E$11,MATCH($B4268,CachTinhDiem!$A$8:$A$11,0),0),$G4268:$J4268)-1)*9/4,1)</f>
        <v>6.6</v>
      </c>
      <c r="L4268" s="20">
        <f>ROUND(1+(INDEX(CachTinhDiem!$B$15:$E$20,MATCH($C4268,CachTinhDiem!$A$15:$A$20,0),MATCH($B4268,CachTinhDiem!$B$14:$E$14,0))-1)*9/4,1)</f>
        <v>7.8</v>
      </c>
      <c r="M4268" s="19">
        <f t="shared" si="66"/>
        <v>0</v>
      </c>
      <c r="N4268" s="23">
        <f>MAX(0,1-M4268*CachTinhDiem!$B$25)</f>
        <v>1</v>
      </c>
      <c r="O4268" s="20">
        <f>ROUND((CachTinhDiem!$B$23*K4268+CachTinhDiem!$B$24*L4268)*N4268,1)</f>
        <v>7</v>
      </c>
      <c r="P4268" s="19" t="s">
        <v>3225</v>
      </c>
    </row>
    <row r="4269" spans="1:16" ht="15" customHeight="1" x14ac:dyDescent="0.35">
      <c r="A4269" s="18" t="s">
        <v>1040</v>
      </c>
      <c r="B4269" s="18" t="s">
        <v>3228</v>
      </c>
      <c r="C4269" s="18" t="s">
        <v>103</v>
      </c>
      <c r="D4269" s="19">
        <v>23</v>
      </c>
      <c r="E4269" s="19">
        <v>36</v>
      </c>
      <c r="F4269" s="19">
        <v>28</v>
      </c>
      <c r="G4269" s="19">
        <v>1</v>
      </c>
      <c r="H4269" s="19">
        <v>5</v>
      </c>
      <c r="I4269" s="19">
        <v>1</v>
      </c>
      <c r="J4269" s="19">
        <v>4</v>
      </c>
      <c r="K4269" s="20">
        <f>ROUND(1+(SUMPRODUCT(INDEX(CachTinhDiem!$B$8:$E$11,MATCH($B4269,CachTinhDiem!$A$8:$A$11,0),0),$G4269:$J4269)-1)*9/4,1)</f>
        <v>6.9</v>
      </c>
      <c r="L4269" s="20">
        <f>ROUND(1+(INDEX(CachTinhDiem!$B$15:$E$20,MATCH($C4269,CachTinhDiem!$A$15:$A$20,0),MATCH($B4269,CachTinhDiem!$B$14:$E$14,0))-1)*9/4,1)</f>
        <v>10</v>
      </c>
      <c r="M4269" s="19">
        <f t="shared" si="66"/>
        <v>0</v>
      </c>
      <c r="N4269" s="23">
        <f>MAX(0,1-M4269*CachTinhDiem!$B$25)</f>
        <v>1</v>
      </c>
      <c r="O4269" s="20">
        <f>ROUND((CachTinhDiem!$B$23*K4269+CachTinhDiem!$B$24*L4269)*N4269,1)</f>
        <v>7.8</v>
      </c>
      <c r="P4269" s="19" t="s">
        <v>3225</v>
      </c>
    </row>
    <row r="4270" spans="1:16" ht="15" customHeight="1" x14ac:dyDescent="0.35">
      <c r="A4270" s="18" t="s">
        <v>1282</v>
      </c>
      <c r="B4270" s="18" t="s">
        <v>3229</v>
      </c>
      <c r="C4270" s="18" t="s">
        <v>90</v>
      </c>
      <c r="D4270" s="19">
        <v>10</v>
      </c>
      <c r="E4270" s="19">
        <v>25</v>
      </c>
      <c r="F4270" s="19">
        <v>28</v>
      </c>
      <c r="G4270" s="19">
        <v>2</v>
      </c>
      <c r="H4270" s="19">
        <v>4</v>
      </c>
      <c r="I4270" s="19">
        <v>3</v>
      </c>
      <c r="J4270" s="19">
        <v>2</v>
      </c>
      <c r="K4270" s="20">
        <f>ROUND(1+(SUMPRODUCT(INDEX(CachTinhDiem!$B$8:$E$11,MATCH($B4270,CachTinhDiem!$A$8:$A$11,0),0),$G4270:$J4270)-1)*9/4,1)</f>
        <v>5.3</v>
      </c>
      <c r="L4270" s="20">
        <f>ROUND(1+(INDEX(CachTinhDiem!$B$15:$E$20,MATCH($C4270,CachTinhDiem!$A$15:$A$20,0),MATCH($B4270,CachTinhDiem!$B$14:$E$14,0))-1)*9/4,1)</f>
        <v>7.8</v>
      </c>
      <c r="M4270" s="19">
        <f t="shared" si="66"/>
        <v>3</v>
      </c>
      <c r="N4270" s="23">
        <f>MAX(0,1-M4270*CachTinhDiem!$B$25)</f>
        <v>0.7</v>
      </c>
      <c r="O4270" s="20">
        <f>ROUND((CachTinhDiem!$B$23*K4270+CachTinhDiem!$B$24*L4270)*N4270,1)</f>
        <v>4.2</v>
      </c>
      <c r="P4270" s="19" t="s">
        <v>3227</v>
      </c>
    </row>
    <row r="4271" spans="1:16" ht="15" customHeight="1" x14ac:dyDescent="0.35">
      <c r="A4271" s="18" t="s">
        <v>303</v>
      </c>
      <c r="B4271" s="18" t="s">
        <v>3229</v>
      </c>
      <c r="C4271" s="18" t="s">
        <v>115</v>
      </c>
      <c r="D4271" s="19">
        <v>17</v>
      </c>
      <c r="E4271" s="19">
        <v>33</v>
      </c>
      <c r="F4271" s="19">
        <v>30</v>
      </c>
      <c r="G4271" s="19">
        <v>2</v>
      </c>
      <c r="H4271" s="19">
        <v>4</v>
      </c>
      <c r="I4271" s="19">
        <v>3</v>
      </c>
      <c r="J4271" s="19">
        <v>4</v>
      </c>
      <c r="K4271" s="20">
        <f>ROUND(1+(SUMPRODUCT(INDEX(CachTinhDiem!$B$8:$E$11,MATCH($B4271,CachTinhDiem!$A$8:$A$11,0),0),$G4271:$J4271)-1)*9/4,1)</f>
        <v>6.6</v>
      </c>
      <c r="L4271" s="20">
        <f>ROUND(1+(INDEX(CachTinhDiem!$B$15:$E$20,MATCH($C4271,CachTinhDiem!$A$15:$A$20,0),MATCH($B4271,CachTinhDiem!$B$14:$E$14,0))-1)*9/4,1)</f>
        <v>10</v>
      </c>
      <c r="M4271" s="19">
        <f t="shared" si="66"/>
        <v>0</v>
      </c>
      <c r="N4271" s="23">
        <f>MAX(0,1-M4271*CachTinhDiem!$B$25)</f>
        <v>1</v>
      </c>
      <c r="O4271" s="20">
        <f>ROUND((CachTinhDiem!$B$23*K4271+CachTinhDiem!$B$24*L4271)*N4271,1)</f>
        <v>7.6</v>
      </c>
      <c r="P4271" s="19" t="s">
        <v>3227</v>
      </c>
    </row>
    <row r="4272" spans="1:16" ht="15" customHeight="1" x14ac:dyDescent="0.35">
      <c r="A4272" s="18" t="s">
        <v>168</v>
      </c>
      <c r="B4272" s="18" t="s">
        <v>3224</v>
      </c>
      <c r="C4272" s="18" t="s">
        <v>90</v>
      </c>
      <c r="D4272" s="19">
        <v>7</v>
      </c>
      <c r="E4272" s="19">
        <v>18</v>
      </c>
      <c r="F4272" s="19">
        <v>11</v>
      </c>
      <c r="G4272" s="19">
        <v>4</v>
      </c>
      <c r="H4272" s="19">
        <v>3</v>
      </c>
      <c r="I4272" s="19">
        <v>2</v>
      </c>
      <c r="J4272" s="19">
        <v>3</v>
      </c>
      <c r="K4272" s="20">
        <f>ROUND(1+(SUMPRODUCT(INDEX(CachTinhDiem!$B$8:$E$11,MATCH($B4272,CachTinhDiem!$A$8:$A$11,0),0),$G4272:$J4272)-1)*9/4,1)</f>
        <v>4.8</v>
      </c>
      <c r="L4272" s="20">
        <f>ROUND(1+(INDEX(CachTinhDiem!$B$15:$E$20,MATCH($C4272,CachTinhDiem!$A$15:$A$20,0),MATCH($B4272,CachTinhDiem!$B$14:$E$14,0))-1)*9/4,1)</f>
        <v>5.5</v>
      </c>
      <c r="M4272" s="19">
        <f t="shared" si="66"/>
        <v>0</v>
      </c>
      <c r="N4272" s="23">
        <f>MAX(0,1-M4272*CachTinhDiem!$B$25)</f>
        <v>1</v>
      </c>
      <c r="O4272" s="20">
        <f>ROUND((CachTinhDiem!$B$23*K4272+CachTinhDiem!$B$24*L4272)*N4272,1)</f>
        <v>5</v>
      </c>
      <c r="P4272" s="19" t="s">
        <v>3227</v>
      </c>
    </row>
    <row r="4273" spans="1:16" ht="15" customHeight="1" x14ac:dyDescent="0.35">
      <c r="A4273" s="18" t="s">
        <v>2839</v>
      </c>
      <c r="B4273" s="18" t="s">
        <v>3224</v>
      </c>
      <c r="C4273" s="18" t="s">
        <v>138</v>
      </c>
      <c r="D4273" s="19">
        <v>5</v>
      </c>
      <c r="E4273" s="19">
        <v>32</v>
      </c>
      <c r="F4273" s="19">
        <v>34</v>
      </c>
      <c r="G4273" s="19">
        <v>4</v>
      </c>
      <c r="H4273" s="19">
        <v>3</v>
      </c>
      <c r="I4273" s="19">
        <v>5</v>
      </c>
      <c r="J4273" s="19">
        <v>2</v>
      </c>
      <c r="K4273" s="20">
        <f>ROUND(1+(SUMPRODUCT(INDEX(CachTinhDiem!$B$8:$E$11,MATCH($B4273,CachTinhDiem!$A$8:$A$11,0),0),$G4273:$J4273)-1)*9/4,1)</f>
        <v>8</v>
      </c>
      <c r="L4273" s="20">
        <f>ROUND(1+(INDEX(CachTinhDiem!$B$15:$E$20,MATCH($C4273,CachTinhDiem!$A$15:$A$20,0),MATCH($B4273,CachTinhDiem!$B$14:$E$14,0))-1)*9/4,1)</f>
        <v>10</v>
      </c>
      <c r="M4273" s="19">
        <f t="shared" si="66"/>
        <v>2</v>
      </c>
      <c r="N4273" s="23">
        <f>MAX(0,1-M4273*CachTinhDiem!$B$25)</f>
        <v>0.8</v>
      </c>
      <c r="O4273" s="20">
        <f>ROUND((CachTinhDiem!$B$23*K4273+CachTinhDiem!$B$24*L4273)*N4273,1)</f>
        <v>6.9</v>
      </c>
      <c r="P4273" s="19" t="s">
        <v>3225</v>
      </c>
    </row>
    <row r="4274" spans="1:16" ht="15" customHeight="1" x14ac:dyDescent="0.35">
      <c r="A4274" s="18" t="s">
        <v>635</v>
      </c>
      <c r="B4274" s="18" t="s">
        <v>3228</v>
      </c>
      <c r="C4274" s="18" t="s">
        <v>115</v>
      </c>
      <c r="D4274" s="19">
        <v>19</v>
      </c>
      <c r="E4274" s="19">
        <v>38</v>
      </c>
      <c r="F4274" s="19">
        <v>23</v>
      </c>
      <c r="G4274" s="19">
        <v>2</v>
      </c>
      <c r="H4274" s="19">
        <v>5</v>
      </c>
      <c r="I4274" s="19">
        <v>3</v>
      </c>
      <c r="J4274" s="19">
        <v>3</v>
      </c>
      <c r="K4274" s="20">
        <f>ROUND(1+(SUMPRODUCT(INDEX(CachTinhDiem!$B$8:$E$11,MATCH($B4274,CachTinhDiem!$A$8:$A$11,0),0),$G4274:$J4274)-1)*9/4,1)</f>
        <v>6.4</v>
      </c>
      <c r="L4274" s="20">
        <f>ROUND(1+(INDEX(CachTinhDiem!$B$15:$E$20,MATCH($C4274,CachTinhDiem!$A$15:$A$20,0),MATCH($B4274,CachTinhDiem!$B$14:$E$14,0))-1)*9/4,1)</f>
        <v>5.5</v>
      </c>
      <c r="M4274" s="19">
        <f t="shared" si="66"/>
        <v>0</v>
      </c>
      <c r="N4274" s="23">
        <f>MAX(0,1-M4274*CachTinhDiem!$B$25)</f>
        <v>1</v>
      </c>
      <c r="O4274" s="20">
        <f>ROUND((CachTinhDiem!$B$23*K4274+CachTinhDiem!$B$24*L4274)*N4274,1)</f>
        <v>6.1</v>
      </c>
      <c r="P4274" s="19" t="s">
        <v>3227</v>
      </c>
    </row>
    <row r="4275" spans="1:16" ht="15" customHeight="1" x14ac:dyDescent="0.35">
      <c r="A4275" s="18" t="s">
        <v>203</v>
      </c>
      <c r="B4275" s="18" t="s">
        <v>3226</v>
      </c>
      <c r="C4275" s="18" t="s">
        <v>110</v>
      </c>
      <c r="D4275" s="19">
        <v>15</v>
      </c>
      <c r="E4275" s="19">
        <v>29</v>
      </c>
      <c r="F4275" s="19">
        <v>15</v>
      </c>
      <c r="G4275" s="19">
        <v>2</v>
      </c>
      <c r="H4275" s="19">
        <v>4</v>
      </c>
      <c r="I4275" s="19">
        <v>3</v>
      </c>
      <c r="J4275" s="19">
        <v>3</v>
      </c>
      <c r="K4275" s="20">
        <f>ROUND(1+(SUMPRODUCT(INDEX(CachTinhDiem!$B$8:$E$11,MATCH($B4275,CachTinhDiem!$A$8:$A$11,0),0),$G4275:$J4275)-1)*9/4,1)</f>
        <v>6.2</v>
      </c>
      <c r="L4275" s="20">
        <f>ROUND(1+(INDEX(CachTinhDiem!$B$15:$E$20,MATCH($C4275,CachTinhDiem!$A$15:$A$20,0),MATCH($B4275,CachTinhDiem!$B$14:$E$14,0))-1)*9/4,1)</f>
        <v>5.5</v>
      </c>
      <c r="M4275" s="19">
        <f t="shared" si="66"/>
        <v>0</v>
      </c>
      <c r="N4275" s="23">
        <f>MAX(0,1-M4275*CachTinhDiem!$B$25)</f>
        <v>1</v>
      </c>
      <c r="O4275" s="20">
        <f>ROUND((CachTinhDiem!$B$23*K4275+CachTinhDiem!$B$24*L4275)*N4275,1)</f>
        <v>6</v>
      </c>
      <c r="P4275" s="19" t="s">
        <v>3227</v>
      </c>
    </row>
    <row r="4276" spans="1:16" ht="15" customHeight="1" x14ac:dyDescent="0.35">
      <c r="A4276" s="18" t="s">
        <v>219</v>
      </c>
      <c r="B4276" s="18" t="s">
        <v>3228</v>
      </c>
      <c r="C4276" s="18" t="s">
        <v>115</v>
      </c>
      <c r="D4276" s="19">
        <v>24</v>
      </c>
      <c r="E4276" s="19">
        <v>40</v>
      </c>
      <c r="F4276" s="19">
        <v>27</v>
      </c>
      <c r="G4276" s="19">
        <v>2</v>
      </c>
      <c r="H4276" s="19">
        <v>5</v>
      </c>
      <c r="I4276" s="19">
        <v>2</v>
      </c>
      <c r="J4276" s="19">
        <v>4</v>
      </c>
      <c r="K4276" s="20">
        <f>ROUND(1+(SUMPRODUCT(INDEX(CachTinhDiem!$B$8:$E$11,MATCH($B4276,CachTinhDiem!$A$8:$A$11,0),0),$G4276:$J4276)-1)*9/4,1)</f>
        <v>7.3</v>
      </c>
      <c r="L4276" s="20">
        <f>ROUND(1+(INDEX(CachTinhDiem!$B$15:$E$20,MATCH($C4276,CachTinhDiem!$A$15:$A$20,0),MATCH($B4276,CachTinhDiem!$B$14:$E$14,0))-1)*9/4,1)</f>
        <v>5.5</v>
      </c>
      <c r="M4276" s="19">
        <f t="shared" si="66"/>
        <v>0</v>
      </c>
      <c r="N4276" s="23">
        <f>MAX(0,1-M4276*CachTinhDiem!$B$25)</f>
        <v>1</v>
      </c>
      <c r="O4276" s="20">
        <f>ROUND((CachTinhDiem!$B$23*K4276+CachTinhDiem!$B$24*L4276)*N4276,1)</f>
        <v>6.8</v>
      </c>
      <c r="P4276" s="19" t="s">
        <v>3227</v>
      </c>
    </row>
    <row r="4277" spans="1:16" ht="15" customHeight="1" x14ac:dyDescent="0.35">
      <c r="A4277" s="18" t="s">
        <v>930</v>
      </c>
      <c r="B4277" s="18" t="s">
        <v>3228</v>
      </c>
      <c r="C4277" s="18" t="s">
        <v>115</v>
      </c>
      <c r="D4277" s="19">
        <v>5</v>
      </c>
      <c r="E4277" s="19">
        <v>16</v>
      </c>
      <c r="F4277" s="19">
        <v>39</v>
      </c>
      <c r="G4277" s="19">
        <v>4</v>
      </c>
      <c r="H4277" s="19">
        <v>1</v>
      </c>
      <c r="I4277" s="19">
        <v>2</v>
      </c>
      <c r="J4277" s="19">
        <v>4</v>
      </c>
      <c r="K4277" s="20">
        <f>ROUND(1+(SUMPRODUCT(INDEX(CachTinhDiem!$B$8:$E$11,MATCH($B4277,CachTinhDiem!$A$8:$A$11,0),0),$G4277:$J4277)-1)*9/4,1)</f>
        <v>5.5</v>
      </c>
      <c r="L4277" s="20">
        <f>ROUND(1+(INDEX(CachTinhDiem!$B$15:$E$20,MATCH($C4277,CachTinhDiem!$A$15:$A$20,0),MATCH($B4277,CachTinhDiem!$B$14:$E$14,0))-1)*9/4,1)</f>
        <v>5.5</v>
      </c>
      <c r="M4277" s="19">
        <f t="shared" si="66"/>
        <v>23</v>
      </c>
      <c r="N4277" s="23">
        <f>MAX(0,1-M4277*CachTinhDiem!$B$25)</f>
        <v>0</v>
      </c>
      <c r="O4277" s="20">
        <f>ROUND((CachTinhDiem!$B$23*K4277+CachTinhDiem!$B$24*L4277)*N4277,1)</f>
        <v>0</v>
      </c>
      <c r="P4277" s="19" t="s">
        <v>3227</v>
      </c>
    </row>
    <row r="4278" spans="1:16" ht="15" customHeight="1" x14ac:dyDescent="0.35">
      <c r="A4278" s="18" t="s">
        <v>2201</v>
      </c>
      <c r="B4278" s="18" t="s">
        <v>3229</v>
      </c>
      <c r="C4278" s="18" t="s">
        <v>150</v>
      </c>
      <c r="D4278" s="19">
        <v>17</v>
      </c>
      <c r="E4278" s="19">
        <v>35</v>
      </c>
      <c r="F4278" s="19">
        <v>13</v>
      </c>
      <c r="G4278" s="19">
        <v>2</v>
      </c>
      <c r="H4278" s="19">
        <v>3</v>
      </c>
      <c r="I4278" s="19">
        <v>3</v>
      </c>
      <c r="J4278" s="19">
        <v>3</v>
      </c>
      <c r="K4278" s="20">
        <f>ROUND(1+(SUMPRODUCT(INDEX(CachTinhDiem!$B$8:$E$11,MATCH($B4278,CachTinhDiem!$A$8:$A$11,0),0),$G4278:$J4278)-1)*9/4,1)</f>
        <v>5.3</v>
      </c>
      <c r="L4278" s="20">
        <f>ROUND(1+(INDEX(CachTinhDiem!$B$15:$E$20,MATCH($C4278,CachTinhDiem!$A$15:$A$20,0),MATCH($B4278,CachTinhDiem!$B$14:$E$14,0))-1)*9/4,1)</f>
        <v>7.8</v>
      </c>
      <c r="M4278" s="19">
        <f t="shared" si="66"/>
        <v>4</v>
      </c>
      <c r="N4278" s="23">
        <f>MAX(0,1-M4278*CachTinhDiem!$B$25)</f>
        <v>0.6</v>
      </c>
      <c r="O4278" s="20">
        <f>ROUND((CachTinhDiem!$B$23*K4278+CachTinhDiem!$B$24*L4278)*N4278,1)</f>
        <v>3.6</v>
      </c>
      <c r="P4278" s="19" t="s">
        <v>3227</v>
      </c>
    </row>
    <row r="4279" spans="1:16" ht="15" customHeight="1" x14ac:dyDescent="0.35">
      <c r="A4279" s="18" t="s">
        <v>2759</v>
      </c>
      <c r="B4279" s="18" t="s">
        <v>3229</v>
      </c>
      <c r="C4279" s="18" t="s">
        <v>138</v>
      </c>
      <c r="D4279" s="19">
        <v>8</v>
      </c>
      <c r="E4279" s="19">
        <v>40</v>
      </c>
      <c r="F4279" s="19">
        <v>17</v>
      </c>
      <c r="G4279" s="19">
        <v>2</v>
      </c>
      <c r="H4279" s="19">
        <v>5</v>
      </c>
      <c r="I4279" s="19">
        <v>4</v>
      </c>
      <c r="J4279" s="19">
        <v>1</v>
      </c>
      <c r="K4279" s="20">
        <f>ROUND(1+(SUMPRODUCT(INDEX(CachTinhDiem!$B$8:$E$11,MATCH($B4279,CachTinhDiem!$A$8:$A$11,0),0),$G4279:$J4279)-1)*9/4,1)</f>
        <v>6</v>
      </c>
      <c r="L4279" s="20">
        <f>ROUND(1+(INDEX(CachTinhDiem!$B$15:$E$20,MATCH($C4279,CachTinhDiem!$A$15:$A$20,0),MATCH($B4279,CachTinhDiem!$B$14:$E$14,0))-1)*9/4,1)</f>
        <v>7.8</v>
      </c>
      <c r="M4279" s="19">
        <f t="shared" si="66"/>
        <v>0</v>
      </c>
      <c r="N4279" s="23">
        <f>MAX(0,1-M4279*CachTinhDiem!$B$25)</f>
        <v>1</v>
      </c>
      <c r="O4279" s="20">
        <f>ROUND((CachTinhDiem!$B$23*K4279+CachTinhDiem!$B$24*L4279)*N4279,1)</f>
        <v>6.5</v>
      </c>
      <c r="P4279" s="19" t="s">
        <v>3227</v>
      </c>
    </row>
    <row r="4280" spans="1:16" ht="15" customHeight="1" x14ac:dyDescent="0.35">
      <c r="A4280" s="18" t="s">
        <v>257</v>
      </c>
      <c r="B4280" s="18" t="s">
        <v>3224</v>
      </c>
      <c r="C4280" s="18" t="s">
        <v>90</v>
      </c>
      <c r="D4280" s="19">
        <v>9</v>
      </c>
      <c r="E4280" s="19">
        <v>23</v>
      </c>
      <c r="F4280" s="19">
        <v>15</v>
      </c>
      <c r="G4280" s="19">
        <v>3</v>
      </c>
      <c r="H4280" s="19">
        <v>3</v>
      </c>
      <c r="I4280" s="19">
        <v>3</v>
      </c>
      <c r="J4280" s="19">
        <v>2</v>
      </c>
      <c r="K4280" s="20">
        <f>ROUND(1+(SUMPRODUCT(INDEX(CachTinhDiem!$B$8:$E$11,MATCH($B4280,CachTinhDiem!$A$8:$A$11,0),0),$G4280:$J4280)-1)*9/4,1)</f>
        <v>5.3</v>
      </c>
      <c r="L4280" s="20">
        <f>ROUND(1+(INDEX(CachTinhDiem!$B$15:$E$20,MATCH($C4280,CachTinhDiem!$A$15:$A$20,0),MATCH($B4280,CachTinhDiem!$B$14:$E$14,0))-1)*9/4,1)</f>
        <v>5.5</v>
      </c>
      <c r="M4280" s="19">
        <f t="shared" si="66"/>
        <v>0</v>
      </c>
      <c r="N4280" s="23">
        <f>MAX(0,1-M4280*CachTinhDiem!$B$25)</f>
        <v>1</v>
      </c>
      <c r="O4280" s="20">
        <f>ROUND((CachTinhDiem!$B$23*K4280+CachTinhDiem!$B$24*L4280)*N4280,1)</f>
        <v>5.4</v>
      </c>
      <c r="P4280" s="19" t="s">
        <v>3225</v>
      </c>
    </row>
    <row r="4281" spans="1:16" ht="15" customHeight="1" x14ac:dyDescent="0.35">
      <c r="A4281" s="18" t="s">
        <v>3022</v>
      </c>
      <c r="B4281" s="18" t="s">
        <v>3229</v>
      </c>
      <c r="C4281" s="18" t="s">
        <v>138</v>
      </c>
      <c r="D4281" s="19">
        <v>21</v>
      </c>
      <c r="E4281" s="19">
        <v>40</v>
      </c>
      <c r="F4281" s="19">
        <v>12</v>
      </c>
      <c r="G4281" s="19">
        <v>1</v>
      </c>
      <c r="H4281" s="19">
        <v>5</v>
      </c>
      <c r="I4281" s="19">
        <v>5</v>
      </c>
      <c r="J4281" s="19">
        <v>2</v>
      </c>
      <c r="K4281" s="20">
        <f>ROUND(1+(SUMPRODUCT(INDEX(CachTinhDiem!$B$8:$E$11,MATCH($B4281,CachTinhDiem!$A$8:$A$11,0),0),$G4281:$J4281)-1)*9/4,1)</f>
        <v>7.1</v>
      </c>
      <c r="L4281" s="20">
        <f>ROUND(1+(INDEX(CachTinhDiem!$B$15:$E$20,MATCH($C4281,CachTinhDiem!$A$15:$A$20,0),MATCH($B4281,CachTinhDiem!$B$14:$E$14,0))-1)*9/4,1)</f>
        <v>7.8</v>
      </c>
      <c r="M4281" s="19">
        <f t="shared" si="66"/>
        <v>9</v>
      </c>
      <c r="N4281" s="23">
        <f>MAX(0,1-M4281*CachTinhDiem!$B$25)</f>
        <v>9.9999999999999978E-2</v>
      </c>
      <c r="O4281" s="20">
        <f>ROUND((CachTinhDiem!$B$23*K4281+CachTinhDiem!$B$24*L4281)*N4281,1)</f>
        <v>0.7</v>
      </c>
      <c r="P4281" s="19" t="s">
        <v>3227</v>
      </c>
    </row>
    <row r="4282" spans="1:16" ht="15" customHeight="1" x14ac:dyDescent="0.35">
      <c r="A4282" s="18" t="s">
        <v>1679</v>
      </c>
      <c r="B4282" s="18" t="s">
        <v>3226</v>
      </c>
      <c r="C4282" s="18" t="s">
        <v>103</v>
      </c>
      <c r="D4282" s="19">
        <v>11</v>
      </c>
      <c r="E4282" s="19">
        <v>33</v>
      </c>
      <c r="F4282" s="19">
        <v>34</v>
      </c>
      <c r="G4282" s="19">
        <v>3</v>
      </c>
      <c r="H4282" s="19">
        <v>3</v>
      </c>
      <c r="I4282" s="19">
        <v>3</v>
      </c>
      <c r="J4282" s="19">
        <v>4</v>
      </c>
      <c r="K4282" s="20">
        <f>ROUND(1+(SUMPRODUCT(INDEX(CachTinhDiem!$B$8:$E$11,MATCH($B4282,CachTinhDiem!$A$8:$A$11,0),0),$G4282:$J4282)-1)*9/4,1)</f>
        <v>6</v>
      </c>
      <c r="L4282" s="20">
        <f>ROUND(1+(INDEX(CachTinhDiem!$B$15:$E$20,MATCH($C4282,CachTinhDiem!$A$15:$A$20,0),MATCH($B4282,CachTinhDiem!$B$14:$E$14,0))-1)*9/4,1)</f>
        <v>3.3</v>
      </c>
      <c r="M4282" s="19">
        <f t="shared" si="66"/>
        <v>1</v>
      </c>
      <c r="N4282" s="23">
        <f>MAX(0,1-M4282*CachTinhDiem!$B$25)</f>
        <v>0.9</v>
      </c>
      <c r="O4282" s="20">
        <f>ROUND((CachTinhDiem!$B$23*K4282+CachTinhDiem!$B$24*L4282)*N4282,1)</f>
        <v>4.7</v>
      </c>
      <c r="P4282" s="19" t="s">
        <v>3227</v>
      </c>
    </row>
    <row r="4283" spans="1:16" ht="15" customHeight="1" x14ac:dyDescent="0.35">
      <c r="A4283" s="18" t="s">
        <v>2959</v>
      </c>
      <c r="B4283" s="18" t="s">
        <v>3228</v>
      </c>
      <c r="C4283" s="18" t="s">
        <v>115</v>
      </c>
      <c r="D4283" s="19">
        <v>5</v>
      </c>
      <c r="E4283" s="19">
        <v>10</v>
      </c>
      <c r="F4283" s="19">
        <v>23</v>
      </c>
      <c r="G4283" s="19">
        <v>4</v>
      </c>
      <c r="H4283" s="19">
        <v>2</v>
      </c>
      <c r="I4283" s="19">
        <v>2</v>
      </c>
      <c r="J4283" s="19">
        <v>1</v>
      </c>
      <c r="K4283" s="20">
        <f>ROUND(1+(SUMPRODUCT(INDEX(CachTinhDiem!$B$8:$E$11,MATCH($B4283,CachTinhDiem!$A$8:$A$11,0),0),$G4283:$J4283)-1)*9/4,1)</f>
        <v>1.9</v>
      </c>
      <c r="L4283" s="20">
        <f>ROUND(1+(INDEX(CachTinhDiem!$B$15:$E$20,MATCH($C4283,CachTinhDiem!$A$15:$A$20,0),MATCH($B4283,CachTinhDiem!$B$14:$E$14,0))-1)*9/4,1)</f>
        <v>5.5</v>
      </c>
      <c r="M4283" s="19">
        <f t="shared" si="66"/>
        <v>13</v>
      </c>
      <c r="N4283" s="23">
        <f>MAX(0,1-M4283*CachTinhDiem!$B$25)</f>
        <v>0</v>
      </c>
      <c r="O4283" s="20">
        <f>ROUND((CachTinhDiem!$B$23*K4283+CachTinhDiem!$B$24*L4283)*N4283,1)</f>
        <v>0</v>
      </c>
      <c r="P4283" s="19" t="s">
        <v>3225</v>
      </c>
    </row>
    <row r="4284" spans="1:16" ht="15" customHeight="1" x14ac:dyDescent="0.35">
      <c r="A4284" s="18" t="s">
        <v>1632</v>
      </c>
      <c r="B4284" s="18" t="s">
        <v>3226</v>
      </c>
      <c r="C4284" s="18" t="s">
        <v>115</v>
      </c>
      <c r="D4284" s="19">
        <v>13</v>
      </c>
      <c r="E4284" s="19">
        <v>33</v>
      </c>
      <c r="F4284" s="19">
        <v>38</v>
      </c>
      <c r="G4284" s="19">
        <v>2</v>
      </c>
      <c r="H4284" s="19">
        <v>3</v>
      </c>
      <c r="I4284" s="19">
        <v>3</v>
      </c>
      <c r="J4284" s="19">
        <v>2</v>
      </c>
      <c r="K4284" s="20">
        <f>ROUND(1+(SUMPRODUCT(INDEX(CachTinhDiem!$B$8:$E$11,MATCH($B4284,CachTinhDiem!$A$8:$A$11,0),0),$G4284:$J4284)-1)*9/4,1)</f>
        <v>5.0999999999999996</v>
      </c>
      <c r="L4284" s="20">
        <f>ROUND(1+(INDEX(CachTinhDiem!$B$15:$E$20,MATCH($C4284,CachTinhDiem!$A$15:$A$20,0),MATCH($B4284,CachTinhDiem!$B$14:$E$14,0))-1)*9/4,1)</f>
        <v>10</v>
      </c>
      <c r="M4284" s="19">
        <f t="shared" si="66"/>
        <v>5</v>
      </c>
      <c r="N4284" s="23">
        <f>MAX(0,1-M4284*CachTinhDiem!$B$25)</f>
        <v>0.5</v>
      </c>
      <c r="O4284" s="20">
        <f>ROUND((CachTinhDiem!$B$23*K4284+CachTinhDiem!$B$24*L4284)*N4284,1)</f>
        <v>3.3</v>
      </c>
      <c r="P4284" s="19" t="s">
        <v>3227</v>
      </c>
    </row>
    <row r="4285" spans="1:16" ht="15" customHeight="1" x14ac:dyDescent="0.35">
      <c r="A4285" s="18" t="s">
        <v>287</v>
      </c>
      <c r="B4285" s="18" t="s">
        <v>3229</v>
      </c>
      <c r="C4285" s="18" t="s">
        <v>90</v>
      </c>
      <c r="D4285" s="19">
        <v>6</v>
      </c>
      <c r="E4285" s="19">
        <v>19</v>
      </c>
      <c r="F4285" s="19">
        <v>21</v>
      </c>
      <c r="G4285" s="19">
        <v>4</v>
      </c>
      <c r="H4285" s="19">
        <v>2</v>
      </c>
      <c r="I4285" s="19">
        <v>3</v>
      </c>
      <c r="J4285" s="19">
        <v>2</v>
      </c>
      <c r="K4285" s="20">
        <f>ROUND(1+(SUMPRODUCT(INDEX(CachTinhDiem!$B$8:$E$11,MATCH($B4285,CachTinhDiem!$A$8:$A$11,0),0),$G4285:$J4285)-1)*9/4,1)</f>
        <v>4.4000000000000004</v>
      </c>
      <c r="L4285" s="20">
        <f>ROUND(1+(INDEX(CachTinhDiem!$B$15:$E$20,MATCH($C4285,CachTinhDiem!$A$15:$A$20,0),MATCH($B4285,CachTinhDiem!$B$14:$E$14,0))-1)*9/4,1)</f>
        <v>7.8</v>
      </c>
      <c r="M4285" s="19">
        <f t="shared" si="66"/>
        <v>2</v>
      </c>
      <c r="N4285" s="23">
        <f>MAX(0,1-M4285*CachTinhDiem!$B$25)</f>
        <v>0.8</v>
      </c>
      <c r="O4285" s="20">
        <f>ROUND((CachTinhDiem!$B$23*K4285+CachTinhDiem!$B$24*L4285)*N4285,1)</f>
        <v>4.3</v>
      </c>
      <c r="P4285" s="19" t="s">
        <v>3227</v>
      </c>
    </row>
    <row r="4286" spans="1:16" ht="15" customHeight="1" x14ac:dyDescent="0.35">
      <c r="A4286" s="18" t="s">
        <v>2344</v>
      </c>
      <c r="B4286" s="18" t="s">
        <v>3226</v>
      </c>
      <c r="C4286" s="18" t="s">
        <v>110</v>
      </c>
      <c r="D4286" s="19">
        <v>23</v>
      </c>
      <c r="E4286" s="19">
        <v>39</v>
      </c>
      <c r="F4286" s="19">
        <v>11</v>
      </c>
      <c r="G4286" s="19">
        <v>1</v>
      </c>
      <c r="H4286" s="19">
        <v>5</v>
      </c>
      <c r="I4286" s="19">
        <v>2</v>
      </c>
      <c r="J4286" s="19">
        <v>3</v>
      </c>
      <c r="K4286" s="20">
        <f>ROUND(1+(SUMPRODUCT(INDEX(CachTinhDiem!$B$8:$E$11,MATCH($B4286,CachTinhDiem!$A$8:$A$11,0),0),$G4286:$J4286)-1)*9/4,1)</f>
        <v>5.7</v>
      </c>
      <c r="L4286" s="20">
        <f>ROUND(1+(INDEX(CachTinhDiem!$B$15:$E$20,MATCH($C4286,CachTinhDiem!$A$15:$A$20,0),MATCH($B4286,CachTinhDiem!$B$14:$E$14,0))-1)*9/4,1)</f>
        <v>5.5</v>
      </c>
      <c r="M4286" s="19">
        <f t="shared" si="66"/>
        <v>12</v>
      </c>
      <c r="N4286" s="23">
        <f>MAX(0,1-M4286*CachTinhDiem!$B$25)</f>
        <v>0</v>
      </c>
      <c r="O4286" s="20">
        <f>ROUND((CachTinhDiem!$B$23*K4286+CachTinhDiem!$B$24*L4286)*N4286,1)</f>
        <v>0</v>
      </c>
      <c r="P4286" s="19" t="s">
        <v>3227</v>
      </c>
    </row>
    <row r="4287" spans="1:16" ht="15" customHeight="1" x14ac:dyDescent="0.35">
      <c r="A4287" s="18" t="s">
        <v>2060</v>
      </c>
      <c r="B4287" s="18" t="s">
        <v>3229</v>
      </c>
      <c r="C4287" s="18" t="s">
        <v>115</v>
      </c>
      <c r="D4287" s="19">
        <v>8</v>
      </c>
      <c r="E4287" s="19">
        <v>22</v>
      </c>
      <c r="F4287" s="19">
        <v>13</v>
      </c>
      <c r="G4287" s="19">
        <v>4</v>
      </c>
      <c r="H4287" s="19">
        <v>3</v>
      </c>
      <c r="I4287" s="19">
        <v>3</v>
      </c>
      <c r="J4287" s="19">
        <v>2</v>
      </c>
      <c r="K4287" s="20">
        <f>ROUND(1+(SUMPRODUCT(INDEX(CachTinhDiem!$B$8:$E$11,MATCH($B4287,CachTinhDiem!$A$8:$A$11,0),0),$G4287:$J4287)-1)*9/4,1)</f>
        <v>5.0999999999999996</v>
      </c>
      <c r="L4287" s="20">
        <f>ROUND(1+(INDEX(CachTinhDiem!$B$15:$E$20,MATCH($C4287,CachTinhDiem!$A$15:$A$20,0),MATCH($B4287,CachTinhDiem!$B$14:$E$14,0))-1)*9/4,1)</f>
        <v>10</v>
      </c>
      <c r="M4287" s="19">
        <f t="shared" si="66"/>
        <v>0</v>
      </c>
      <c r="N4287" s="23">
        <f>MAX(0,1-M4287*CachTinhDiem!$B$25)</f>
        <v>1</v>
      </c>
      <c r="O4287" s="20">
        <f>ROUND((CachTinhDiem!$B$23*K4287+CachTinhDiem!$B$24*L4287)*N4287,1)</f>
        <v>6.6</v>
      </c>
      <c r="P4287" s="19" t="s">
        <v>3227</v>
      </c>
    </row>
    <row r="4288" spans="1:16" ht="15" customHeight="1" x14ac:dyDescent="0.35">
      <c r="A4288" s="18" t="s">
        <v>3110</v>
      </c>
      <c r="B4288" s="18" t="s">
        <v>3228</v>
      </c>
      <c r="C4288" s="18" t="s">
        <v>115</v>
      </c>
      <c r="D4288" s="19">
        <v>18</v>
      </c>
      <c r="E4288" s="19">
        <v>39</v>
      </c>
      <c r="F4288" s="19">
        <v>29</v>
      </c>
      <c r="G4288" s="19">
        <v>2</v>
      </c>
      <c r="H4288" s="19">
        <v>3</v>
      </c>
      <c r="I4288" s="19">
        <v>2</v>
      </c>
      <c r="J4288" s="19">
        <v>2</v>
      </c>
      <c r="K4288" s="20">
        <f>ROUND(1+(SUMPRODUCT(INDEX(CachTinhDiem!$B$8:$E$11,MATCH($B4288,CachTinhDiem!$A$8:$A$11,0),0),$G4288:$J4288)-1)*9/4,1)</f>
        <v>3.7</v>
      </c>
      <c r="L4288" s="20">
        <f>ROUND(1+(INDEX(CachTinhDiem!$B$15:$E$20,MATCH($C4288,CachTinhDiem!$A$15:$A$20,0),MATCH($B4288,CachTinhDiem!$B$14:$E$14,0))-1)*9/4,1)</f>
        <v>5.5</v>
      </c>
      <c r="M4288" s="19">
        <f t="shared" si="66"/>
        <v>0</v>
      </c>
      <c r="N4288" s="23">
        <f>MAX(0,1-M4288*CachTinhDiem!$B$25)</f>
        <v>1</v>
      </c>
      <c r="O4288" s="20">
        <f>ROUND((CachTinhDiem!$B$23*K4288+CachTinhDiem!$B$24*L4288)*N4288,1)</f>
        <v>4.2</v>
      </c>
      <c r="P4288" s="19" t="s">
        <v>3227</v>
      </c>
    </row>
    <row r="4289" spans="1:16" ht="15" customHeight="1" x14ac:dyDescent="0.35">
      <c r="A4289" s="18" t="s">
        <v>2135</v>
      </c>
      <c r="B4289" s="18" t="s">
        <v>3228</v>
      </c>
      <c r="C4289" s="18" t="s">
        <v>103</v>
      </c>
      <c r="D4289" s="19">
        <v>16</v>
      </c>
      <c r="E4289" s="19">
        <v>34</v>
      </c>
      <c r="F4289" s="19">
        <v>5</v>
      </c>
      <c r="G4289" s="19">
        <v>2</v>
      </c>
      <c r="H4289" s="19">
        <v>2</v>
      </c>
      <c r="I4289" s="19">
        <v>4</v>
      </c>
      <c r="J4289" s="19">
        <v>4</v>
      </c>
      <c r="K4289" s="20">
        <f>ROUND(1+(SUMPRODUCT(INDEX(CachTinhDiem!$B$8:$E$11,MATCH($B4289,CachTinhDiem!$A$8:$A$11,0),0),$G4289:$J4289)-1)*9/4,1)</f>
        <v>6.9</v>
      </c>
      <c r="L4289" s="20">
        <f>ROUND(1+(INDEX(CachTinhDiem!$B$15:$E$20,MATCH($C4289,CachTinhDiem!$A$15:$A$20,0),MATCH($B4289,CachTinhDiem!$B$14:$E$14,0))-1)*9/4,1)</f>
        <v>10</v>
      </c>
      <c r="M4289" s="19">
        <f t="shared" si="66"/>
        <v>11</v>
      </c>
      <c r="N4289" s="23">
        <f>MAX(0,1-M4289*CachTinhDiem!$B$25)</f>
        <v>0</v>
      </c>
      <c r="O4289" s="20">
        <f>ROUND((CachTinhDiem!$B$23*K4289+CachTinhDiem!$B$24*L4289)*N4289,1)</f>
        <v>0</v>
      </c>
      <c r="P4289" s="19" t="s">
        <v>3227</v>
      </c>
    </row>
    <row r="4290" spans="1:16" ht="15" customHeight="1" x14ac:dyDescent="0.35">
      <c r="A4290" s="18" t="s">
        <v>2917</v>
      </c>
      <c r="B4290" s="18" t="s">
        <v>3224</v>
      </c>
      <c r="C4290" s="18" t="s">
        <v>115</v>
      </c>
      <c r="D4290" s="19">
        <v>15</v>
      </c>
      <c r="E4290" s="19">
        <v>37</v>
      </c>
      <c r="F4290" s="19">
        <v>30</v>
      </c>
      <c r="G4290" s="19">
        <v>2</v>
      </c>
      <c r="H4290" s="19">
        <v>3</v>
      </c>
      <c r="I4290" s="19">
        <v>3</v>
      </c>
      <c r="J4290" s="19">
        <v>3</v>
      </c>
      <c r="K4290" s="20">
        <f>ROUND(1+(SUMPRODUCT(INDEX(CachTinhDiem!$B$8:$E$11,MATCH($B4290,CachTinhDiem!$A$8:$A$11,0),0),$G4290:$J4290)-1)*9/4,1)</f>
        <v>5.0999999999999996</v>
      </c>
      <c r="L4290" s="20">
        <f>ROUND(1+(INDEX(CachTinhDiem!$B$15:$E$20,MATCH($C4290,CachTinhDiem!$A$15:$A$20,0),MATCH($B4290,CachTinhDiem!$B$14:$E$14,0))-1)*9/4,1)</f>
        <v>7.8</v>
      </c>
      <c r="M4290" s="19">
        <f t="shared" ref="M4290:M4353" si="67">MAX(0,$D4290-$F4290,$F4290-$E4290)</f>
        <v>0</v>
      </c>
      <c r="N4290" s="23">
        <f>MAX(0,1-M4290*CachTinhDiem!$B$25)</f>
        <v>1</v>
      </c>
      <c r="O4290" s="20">
        <f>ROUND((CachTinhDiem!$B$23*K4290+CachTinhDiem!$B$24*L4290)*N4290,1)</f>
        <v>5.9</v>
      </c>
      <c r="P4290" s="19" t="s">
        <v>3227</v>
      </c>
    </row>
    <row r="4291" spans="1:16" ht="15" customHeight="1" x14ac:dyDescent="0.35">
      <c r="A4291" s="18" t="s">
        <v>2833</v>
      </c>
      <c r="B4291" s="18" t="s">
        <v>3224</v>
      </c>
      <c r="C4291" s="18" t="s">
        <v>115</v>
      </c>
      <c r="D4291" s="19">
        <v>18</v>
      </c>
      <c r="E4291" s="19">
        <v>38</v>
      </c>
      <c r="F4291" s="19">
        <v>33</v>
      </c>
      <c r="G4291" s="19">
        <v>2</v>
      </c>
      <c r="H4291" s="19">
        <v>4</v>
      </c>
      <c r="I4291" s="19">
        <v>4</v>
      </c>
      <c r="J4291" s="19">
        <v>3</v>
      </c>
      <c r="K4291" s="20">
        <f>ROUND(1+(SUMPRODUCT(INDEX(CachTinhDiem!$B$8:$E$11,MATCH($B4291,CachTinhDiem!$A$8:$A$11,0),0),$G4291:$J4291)-1)*9/4,1)</f>
        <v>6.6</v>
      </c>
      <c r="L4291" s="20">
        <f>ROUND(1+(INDEX(CachTinhDiem!$B$15:$E$20,MATCH($C4291,CachTinhDiem!$A$15:$A$20,0),MATCH($B4291,CachTinhDiem!$B$14:$E$14,0))-1)*9/4,1)</f>
        <v>7.8</v>
      </c>
      <c r="M4291" s="19">
        <f t="shared" si="67"/>
        <v>0</v>
      </c>
      <c r="N4291" s="23">
        <f>MAX(0,1-M4291*CachTinhDiem!$B$25)</f>
        <v>1</v>
      </c>
      <c r="O4291" s="20">
        <f>ROUND((CachTinhDiem!$B$23*K4291+CachTinhDiem!$B$24*L4291)*N4291,1)</f>
        <v>7</v>
      </c>
      <c r="P4291" s="19" t="s">
        <v>3225</v>
      </c>
    </row>
    <row r="4292" spans="1:16" ht="15" customHeight="1" x14ac:dyDescent="0.35">
      <c r="A4292" s="18" t="s">
        <v>1300</v>
      </c>
      <c r="B4292" s="18" t="s">
        <v>3228</v>
      </c>
      <c r="C4292" s="18" t="s">
        <v>110</v>
      </c>
      <c r="D4292" s="19">
        <v>5</v>
      </c>
      <c r="E4292" s="19">
        <v>16</v>
      </c>
      <c r="F4292" s="19">
        <v>7</v>
      </c>
      <c r="G4292" s="19">
        <v>3</v>
      </c>
      <c r="H4292" s="19">
        <v>2</v>
      </c>
      <c r="I4292" s="19">
        <v>3</v>
      </c>
      <c r="J4292" s="19">
        <v>2</v>
      </c>
      <c r="K4292" s="20">
        <f>ROUND(1+(SUMPRODUCT(INDEX(CachTinhDiem!$B$8:$E$11,MATCH($B4292,CachTinhDiem!$A$8:$A$11,0),0),$G4292:$J4292)-1)*9/4,1)</f>
        <v>3.7</v>
      </c>
      <c r="L4292" s="20">
        <f>ROUND(1+(INDEX(CachTinhDiem!$B$15:$E$20,MATCH($C4292,CachTinhDiem!$A$15:$A$20,0),MATCH($B4292,CachTinhDiem!$B$14:$E$14,0))-1)*9/4,1)</f>
        <v>7.8</v>
      </c>
      <c r="M4292" s="19">
        <f t="shared" si="67"/>
        <v>0</v>
      </c>
      <c r="N4292" s="23">
        <f>MAX(0,1-M4292*CachTinhDiem!$B$25)</f>
        <v>1</v>
      </c>
      <c r="O4292" s="20">
        <f>ROUND((CachTinhDiem!$B$23*K4292+CachTinhDiem!$B$24*L4292)*N4292,1)</f>
        <v>4.9000000000000004</v>
      </c>
      <c r="P4292" s="19" t="s">
        <v>3227</v>
      </c>
    </row>
    <row r="4293" spans="1:16" ht="15" customHeight="1" x14ac:dyDescent="0.35">
      <c r="A4293" s="18" t="s">
        <v>393</v>
      </c>
      <c r="B4293" s="18" t="s">
        <v>3228</v>
      </c>
      <c r="C4293" s="18" t="s">
        <v>90</v>
      </c>
      <c r="D4293" s="19">
        <v>20</v>
      </c>
      <c r="E4293" s="19">
        <v>39</v>
      </c>
      <c r="F4293" s="19">
        <v>33</v>
      </c>
      <c r="G4293" s="19">
        <v>2</v>
      </c>
      <c r="H4293" s="19">
        <v>4</v>
      </c>
      <c r="I4293" s="19">
        <v>3</v>
      </c>
      <c r="J4293" s="19">
        <v>2</v>
      </c>
      <c r="K4293" s="20">
        <f>ROUND(1+(SUMPRODUCT(INDEX(CachTinhDiem!$B$8:$E$11,MATCH($B4293,CachTinhDiem!$A$8:$A$11,0),0),$G4293:$J4293)-1)*9/4,1)</f>
        <v>4.5999999999999996</v>
      </c>
      <c r="L4293" s="20">
        <f>ROUND(1+(INDEX(CachTinhDiem!$B$15:$E$20,MATCH($C4293,CachTinhDiem!$A$15:$A$20,0),MATCH($B4293,CachTinhDiem!$B$14:$E$14,0))-1)*9/4,1)</f>
        <v>3.3</v>
      </c>
      <c r="M4293" s="19">
        <f t="shared" si="67"/>
        <v>0</v>
      </c>
      <c r="N4293" s="23">
        <f>MAX(0,1-M4293*CachTinhDiem!$B$25)</f>
        <v>1</v>
      </c>
      <c r="O4293" s="20">
        <f>ROUND((CachTinhDiem!$B$23*K4293+CachTinhDiem!$B$24*L4293)*N4293,1)</f>
        <v>4.2</v>
      </c>
      <c r="P4293" s="19" t="s">
        <v>3227</v>
      </c>
    </row>
    <row r="4294" spans="1:16" ht="15" customHeight="1" x14ac:dyDescent="0.35">
      <c r="A4294" s="18" t="s">
        <v>400</v>
      </c>
      <c r="B4294" s="18" t="s">
        <v>3229</v>
      </c>
      <c r="C4294" s="18" t="s">
        <v>110</v>
      </c>
      <c r="D4294" s="19">
        <v>16</v>
      </c>
      <c r="E4294" s="19">
        <v>30</v>
      </c>
      <c r="F4294" s="19">
        <v>13</v>
      </c>
      <c r="G4294" s="19">
        <v>2</v>
      </c>
      <c r="H4294" s="19">
        <v>4</v>
      </c>
      <c r="I4294" s="19">
        <v>3</v>
      </c>
      <c r="J4294" s="19">
        <v>3</v>
      </c>
      <c r="K4294" s="20">
        <f>ROUND(1+(SUMPRODUCT(INDEX(CachTinhDiem!$B$8:$E$11,MATCH($B4294,CachTinhDiem!$A$8:$A$11,0),0),$G4294:$J4294)-1)*9/4,1)</f>
        <v>6</v>
      </c>
      <c r="L4294" s="20">
        <f>ROUND(1+(INDEX(CachTinhDiem!$B$15:$E$20,MATCH($C4294,CachTinhDiem!$A$15:$A$20,0),MATCH($B4294,CachTinhDiem!$B$14:$E$14,0))-1)*9/4,1)</f>
        <v>7.8</v>
      </c>
      <c r="M4294" s="19">
        <f t="shared" si="67"/>
        <v>3</v>
      </c>
      <c r="N4294" s="23">
        <f>MAX(0,1-M4294*CachTinhDiem!$B$25)</f>
        <v>0.7</v>
      </c>
      <c r="O4294" s="20">
        <f>ROUND((CachTinhDiem!$B$23*K4294+CachTinhDiem!$B$24*L4294)*N4294,1)</f>
        <v>4.5999999999999996</v>
      </c>
      <c r="P4294" s="19" t="s">
        <v>3225</v>
      </c>
    </row>
    <row r="4295" spans="1:16" ht="15" customHeight="1" x14ac:dyDescent="0.35">
      <c r="A4295" s="18" t="s">
        <v>2030</v>
      </c>
      <c r="B4295" s="18" t="s">
        <v>3224</v>
      </c>
      <c r="C4295" s="18" t="s">
        <v>138</v>
      </c>
      <c r="D4295" s="19">
        <v>5</v>
      </c>
      <c r="E4295" s="19">
        <v>11</v>
      </c>
      <c r="F4295" s="19">
        <v>13</v>
      </c>
      <c r="G4295" s="19">
        <v>4</v>
      </c>
      <c r="H4295" s="19">
        <v>2</v>
      </c>
      <c r="I4295" s="19">
        <v>3</v>
      </c>
      <c r="J4295" s="19">
        <v>2</v>
      </c>
      <c r="K4295" s="20">
        <f>ROUND(1+(SUMPRODUCT(INDEX(CachTinhDiem!$B$8:$E$11,MATCH($B4295,CachTinhDiem!$A$8:$A$11,0),0),$G4295:$J4295)-1)*9/4,1)</f>
        <v>5.3</v>
      </c>
      <c r="L4295" s="20">
        <f>ROUND(1+(INDEX(CachTinhDiem!$B$15:$E$20,MATCH($C4295,CachTinhDiem!$A$15:$A$20,0),MATCH($B4295,CachTinhDiem!$B$14:$E$14,0))-1)*9/4,1)</f>
        <v>10</v>
      </c>
      <c r="M4295" s="19">
        <f t="shared" si="67"/>
        <v>2</v>
      </c>
      <c r="N4295" s="23">
        <f>MAX(0,1-M4295*CachTinhDiem!$B$25)</f>
        <v>0.8</v>
      </c>
      <c r="O4295" s="20">
        <f>ROUND((CachTinhDiem!$B$23*K4295+CachTinhDiem!$B$24*L4295)*N4295,1)</f>
        <v>5.4</v>
      </c>
      <c r="P4295" s="19" t="s">
        <v>3225</v>
      </c>
    </row>
    <row r="4296" spans="1:16" ht="15" customHeight="1" x14ac:dyDescent="0.35">
      <c r="A4296" s="18" t="s">
        <v>2133</v>
      </c>
      <c r="B4296" s="18" t="s">
        <v>3226</v>
      </c>
      <c r="C4296" s="18" t="s">
        <v>103</v>
      </c>
      <c r="D4296" s="19">
        <v>18</v>
      </c>
      <c r="E4296" s="19">
        <v>36</v>
      </c>
      <c r="F4296" s="19">
        <v>27</v>
      </c>
      <c r="G4296" s="19">
        <v>2</v>
      </c>
      <c r="H4296" s="19">
        <v>4</v>
      </c>
      <c r="I4296" s="19">
        <v>2</v>
      </c>
      <c r="J4296" s="19">
        <v>3</v>
      </c>
      <c r="K4296" s="20">
        <f>ROUND(1+(SUMPRODUCT(INDEX(CachTinhDiem!$B$8:$E$11,MATCH($B4296,CachTinhDiem!$A$8:$A$11,0),0),$G4296:$J4296)-1)*9/4,1)</f>
        <v>5.0999999999999996</v>
      </c>
      <c r="L4296" s="20">
        <f>ROUND(1+(INDEX(CachTinhDiem!$B$15:$E$20,MATCH($C4296,CachTinhDiem!$A$15:$A$20,0),MATCH($B4296,CachTinhDiem!$B$14:$E$14,0))-1)*9/4,1)</f>
        <v>3.3</v>
      </c>
      <c r="M4296" s="19">
        <f t="shared" si="67"/>
        <v>0</v>
      </c>
      <c r="N4296" s="23">
        <f>MAX(0,1-M4296*CachTinhDiem!$B$25)</f>
        <v>1</v>
      </c>
      <c r="O4296" s="20">
        <f>ROUND((CachTinhDiem!$B$23*K4296+CachTinhDiem!$B$24*L4296)*N4296,1)</f>
        <v>4.5999999999999996</v>
      </c>
      <c r="P4296" s="19" t="s">
        <v>3227</v>
      </c>
    </row>
    <row r="4297" spans="1:16" ht="15" customHeight="1" x14ac:dyDescent="0.35">
      <c r="A4297" s="18" t="s">
        <v>410</v>
      </c>
      <c r="B4297" s="18" t="s">
        <v>3228</v>
      </c>
      <c r="C4297" s="18" t="s">
        <v>103</v>
      </c>
      <c r="D4297" s="19">
        <v>7</v>
      </c>
      <c r="E4297" s="19">
        <v>19</v>
      </c>
      <c r="F4297" s="19">
        <v>32</v>
      </c>
      <c r="G4297" s="19">
        <v>4</v>
      </c>
      <c r="H4297" s="19">
        <v>2</v>
      </c>
      <c r="I4297" s="19">
        <v>2</v>
      </c>
      <c r="J4297" s="19">
        <v>3</v>
      </c>
      <c r="K4297" s="20">
        <f>ROUND(1+(SUMPRODUCT(INDEX(CachTinhDiem!$B$8:$E$11,MATCH($B4297,CachTinhDiem!$A$8:$A$11,0),0),$G4297:$J4297)-1)*9/4,1)</f>
        <v>4.5999999999999996</v>
      </c>
      <c r="L4297" s="20">
        <f>ROUND(1+(INDEX(CachTinhDiem!$B$15:$E$20,MATCH($C4297,CachTinhDiem!$A$15:$A$20,0),MATCH($B4297,CachTinhDiem!$B$14:$E$14,0))-1)*9/4,1)</f>
        <v>10</v>
      </c>
      <c r="M4297" s="19">
        <f t="shared" si="67"/>
        <v>13</v>
      </c>
      <c r="N4297" s="23">
        <f>MAX(0,1-M4297*CachTinhDiem!$B$25)</f>
        <v>0</v>
      </c>
      <c r="O4297" s="20">
        <f>ROUND((CachTinhDiem!$B$23*K4297+CachTinhDiem!$B$24*L4297)*N4297,1)</f>
        <v>0</v>
      </c>
      <c r="P4297" s="19" t="s">
        <v>3225</v>
      </c>
    </row>
    <row r="4298" spans="1:16" ht="15" customHeight="1" x14ac:dyDescent="0.35">
      <c r="A4298" s="18" t="s">
        <v>410</v>
      </c>
      <c r="B4298" s="18" t="s">
        <v>3226</v>
      </c>
      <c r="C4298" s="18" t="s">
        <v>103</v>
      </c>
      <c r="D4298" s="19">
        <v>7</v>
      </c>
      <c r="E4298" s="19">
        <v>19</v>
      </c>
      <c r="F4298" s="19">
        <v>17</v>
      </c>
      <c r="G4298" s="19">
        <v>4</v>
      </c>
      <c r="H4298" s="19">
        <v>2</v>
      </c>
      <c r="I4298" s="19">
        <v>2</v>
      </c>
      <c r="J4298" s="19">
        <v>3</v>
      </c>
      <c r="K4298" s="20">
        <f>ROUND(1+(SUMPRODUCT(INDEX(CachTinhDiem!$B$8:$E$11,MATCH($B4298,CachTinhDiem!$A$8:$A$11,0),0),$G4298:$J4298)-1)*9/4,1)</f>
        <v>3.7</v>
      </c>
      <c r="L4298" s="20">
        <f>ROUND(1+(INDEX(CachTinhDiem!$B$15:$E$20,MATCH($C4298,CachTinhDiem!$A$15:$A$20,0),MATCH($B4298,CachTinhDiem!$B$14:$E$14,0))-1)*9/4,1)</f>
        <v>3.3</v>
      </c>
      <c r="M4298" s="19">
        <f t="shared" si="67"/>
        <v>0</v>
      </c>
      <c r="N4298" s="23">
        <f>MAX(0,1-M4298*CachTinhDiem!$B$25)</f>
        <v>1</v>
      </c>
      <c r="O4298" s="20">
        <f>ROUND((CachTinhDiem!$B$23*K4298+CachTinhDiem!$B$24*L4298)*N4298,1)</f>
        <v>3.6</v>
      </c>
      <c r="P4298" s="19" t="s">
        <v>3225</v>
      </c>
    </row>
    <row r="4299" spans="1:16" ht="15" customHeight="1" x14ac:dyDescent="0.35">
      <c r="A4299" s="18" t="s">
        <v>806</v>
      </c>
      <c r="B4299" s="18" t="s">
        <v>3228</v>
      </c>
      <c r="C4299" s="18" t="s">
        <v>110</v>
      </c>
      <c r="D4299" s="19">
        <v>5</v>
      </c>
      <c r="E4299" s="19">
        <v>15</v>
      </c>
      <c r="F4299" s="19">
        <v>9</v>
      </c>
      <c r="G4299" s="19">
        <v>4</v>
      </c>
      <c r="H4299" s="19">
        <v>1</v>
      </c>
      <c r="I4299" s="19">
        <v>2</v>
      </c>
      <c r="J4299" s="19">
        <v>4</v>
      </c>
      <c r="K4299" s="20">
        <f>ROUND(1+(SUMPRODUCT(INDEX(CachTinhDiem!$B$8:$E$11,MATCH($B4299,CachTinhDiem!$A$8:$A$11,0),0),$G4299:$J4299)-1)*9/4,1)</f>
        <v>5.5</v>
      </c>
      <c r="L4299" s="20">
        <f>ROUND(1+(INDEX(CachTinhDiem!$B$15:$E$20,MATCH($C4299,CachTinhDiem!$A$15:$A$20,0),MATCH($B4299,CachTinhDiem!$B$14:$E$14,0))-1)*9/4,1)</f>
        <v>7.8</v>
      </c>
      <c r="M4299" s="19">
        <f t="shared" si="67"/>
        <v>0</v>
      </c>
      <c r="N4299" s="23">
        <f>MAX(0,1-M4299*CachTinhDiem!$B$25)</f>
        <v>1</v>
      </c>
      <c r="O4299" s="20">
        <f>ROUND((CachTinhDiem!$B$23*K4299+CachTinhDiem!$B$24*L4299)*N4299,1)</f>
        <v>6.2</v>
      </c>
      <c r="P4299" s="19" t="s">
        <v>3227</v>
      </c>
    </row>
    <row r="4300" spans="1:16" ht="15" customHeight="1" x14ac:dyDescent="0.35">
      <c r="A4300" s="18" t="s">
        <v>2291</v>
      </c>
      <c r="B4300" s="18" t="s">
        <v>3226</v>
      </c>
      <c r="C4300" s="18" t="s">
        <v>138</v>
      </c>
      <c r="D4300" s="19">
        <v>24</v>
      </c>
      <c r="E4300" s="19">
        <v>40</v>
      </c>
      <c r="F4300" s="19">
        <v>24</v>
      </c>
      <c r="G4300" s="19">
        <v>2</v>
      </c>
      <c r="H4300" s="19">
        <v>4</v>
      </c>
      <c r="I4300" s="19">
        <v>5</v>
      </c>
      <c r="J4300" s="19">
        <v>3</v>
      </c>
      <c r="K4300" s="20">
        <f>ROUND(1+(SUMPRODUCT(INDEX(CachTinhDiem!$B$8:$E$11,MATCH($B4300,CachTinhDiem!$A$8:$A$11,0),0),$G4300:$J4300)-1)*9/4,1)</f>
        <v>8.4</v>
      </c>
      <c r="L4300" s="20">
        <f>ROUND(1+(INDEX(CachTinhDiem!$B$15:$E$20,MATCH($C4300,CachTinhDiem!$A$15:$A$20,0),MATCH($B4300,CachTinhDiem!$B$14:$E$14,0))-1)*9/4,1)</f>
        <v>7.8</v>
      </c>
      <c r="M4300" s="19">
        <f t="shared" si="67"/>
        <v>0</v>
      </c>
      <c r="N4300" s="23">
        <f>MAX(0,1-M4300*CachTinhDiem!$B$25)</f>
        <v>1</v>
      </c>
      <c r="O4300" s="20">
        <f>ROUND((CachTinhDiem!$B$23*K4300+CachTinhDiem!$B$24*L4300)*N4300,1)</f>
        <v>8.1999999999999993</v>
      </c>
      <c r="P4300" s="19" t="s">
        <v>3227</v>
      </c>
    </row>
    <row r="4301" spans="1:16" ht="15" customHeight="1" x14ac:dyDescent="0.35">
      <c r="A4301" s="18" t="s">
        <v>2799</v>
      </c>
      <c r="B4301" s="18" t="s">
        <v>3224</v>
      </c>
      <c r="C4301" s="18" t="s">
        <v>115</v>
      </c>
      <c r="D4301" s="19">
        <v>5</v>
      </c>
      <c r="E4301" s="19">
        <v>30</v>
      </c>
      <c r="F4301" s="19">
        <v>26</v>
      </c>
      <c r="G4301" s="19">
        <v>4</v>
      </c>
      <c r="H4301" s="19">
        <v>1</v>
      </c>
      <c r="I4301" s="19">
        <v>5</v>
      </c>
      <c r="J4301" s="19">
        <v>1</v>
      </c>
      <c r="K4301" s="20">
        <f>ROUND(1+(SUMPRODUCT(INDEX(CachTinhDiem!$B$8:$E$11,MATCH($B4301,CachTinhDiem!$A$8:$A$11,0),0),$G4301:$J4301)-1)*9/4,1)</f>
        <v>6.9</v>
      </c>
      <c r="L4301" s="20">
        <f>ROUND(1+(INDEX(CachTinhDiem!$B$15:$E$20,MATCH($C4301,CachTinhDiem!$A$15:$A$20,0),MATCH($B4301,CachTinhDiem!$B$14:$E$14,0))-1)*9/4,1)</f>
        <v>7.8</v>
      </c>
      <c r="M4301" s="19">
        <f t="shared" si="67"/>
        <v>0</v>
      </c>
      <c r="N4301" s="23">
        <f>MAX(0,1-M4301*CachTinhDiem!$B$25)</f>
        <v>1</v>
      </c>
      <c r="O4301" s="20">
        <f>ROUND((CachTinhDiem!$B$23*K4301+CachTinhDiem!$B$24*L4301)*N4301,1)</f>
        <v>7.2</v>
      </c>
      <c r="P4301" s="19" t="s">
        <v>3227</v>
      </c>
    </row>
    <row r="4302" spans="1:16" ht="15" customHeight="1" x14ac:dyDescent="0.35">
      <c r="A4302" s="18" t="s">
        <v>2108</v>
      </c>
      <c r="B4302" s="18" t="s">
        <v>3224</v>
      </c>
      <c r="C4302" s="18" t="s">
        <v>90</v>
      </c>
      <c r="D4302" s="19">
        <v>5</v>
      </c>
      <c r="E4302" s="19">
        <v>20</v>
      </c>
      <c r="F4302" s="19">
        <v>34</v>
      </c>
      <c r="G4302" s="19">
        <v>4</v>
      </c>
      <c r="H4302" s="19">
        <v>1</v>
      </c>
      <c r="I4302" s="19">
        <v>3</v>
      </c>
      <c r="J4302" s="19">
        <v>3</v>
      </c>
      <c r="K4302" s="20">
        <f>ROUND(1+(SUMPRODUCT(INDEX(CachTinhDiem!$B$8:$E$11,MATCH($B4302,CachTinhDiem!$A$8:$A$11,0),0),$G4302:$J4302)-1)*9/4,1)</f>
        <v>5.0999999999999996</v>
      </c>
      <c r="L4302" s="20">
        <f>ROUND(1+(INDEX(CachTinhDiem!$B$15:$E$20,MATCH($C4302,CachTinhDiem!$A$15:$A$20,0),MATCH($B4302,CachTinhDiem!$B$14:$E$14,0))-1)*9/4,1)</f>
        <v>5.5</v>
      </c>
      <c r="M4302" s="19">
        <f t="shared" si="67"/>
        <v>14</v>
      </c>
      <c r="N4302" s="23">
        <f>MAX(0,1-M4302*CachTinhDiem!$B$25)</f>
        <v>0</v>
      </c>
      <c r="O4302" s="20">
        <f>ROUND((CachTinhDiem!$B$23*K4302+CachTinhDiem!$B$24*L4302)*N4302,1)</f>
        <v>0</v>
      </c>
      <c r="P4302" s="19" t="s">
        <v>3227</v>
      </c>
    </row>
    <row r="4303" spans="1:16" ht="15" customHeight="1" x14ac:dyDescent="0.35">
      <c r="A4303" s="18" t="s">
        <v>1681</v>
      </c>
      <c r="B4303" s="18" t="s">
        <v>3228</v>
      </c>
      <c r="C4303" s="18" t="s">
        <v>90</v>
      </c>
      <c r="D4303" s="19">
        <v>8</v>
      </c>
      <c r="E4303" s="19">
        <v>27</v>
      </c>
      <c r="F4303" s="19">
        <v>23</v>
      </c>
      <c r="G4303" s="19">
        <v>4</v>
      </c>
      <c r="H4303" s="19">
        <v>3</v>
      </c>
      <c r="I4303" s="19">
        <v>4</v>
      </c>
      <c r="J4303" s="19">
        <v>2</v>
      </c>
      <c r="K4303" s="20">
        <f>ROUND(1+(SUMPRODUCT(INDEX(CachTinhDiem!$B$8:$E$11,MATCH($B4303,CachTinhDiem!$A$8:$A$11,0),0),$G4303:$J4303)-1)*9/4,1)</f>
        <v>4.5999999999999996</v>
      </c>
      <c r="L4303" s="20">
        <f>ROUND(1+(INDEX(CachTinhDiem!$B$15:$E$20,MATCH($C4303,CachTinhDiem!$A$15:$A$20,0),MATCH($B4303,CachTinhDiem!$B$14:$E$14,0))-1)*9/4,1)</f>
        <v>3.3</v>
      </c>
      <c r="M4303" s="19">
        <f t="shared" si="67"/>
        <v>0</v>
      </c>
      <c r="N4303" s="23">
        <f>MAX(0,1-M4303*CachTinhDiem!$B$25)</f>
        <v>1</v>
      </c>
      <c r="O4303" s="20">
        <f>ROUND((CachTinhDiem!$B$23*K4303+CachTinhDiem!$B$24*L4303)*N4303,1)</f>
        <v>4.2</v>
      </c>
      <c r="P4303" s="19" t="s">
        <v>3227</v>
      </c>
    </row>
    <row r="4304" spans="1:16" ht="15" customHeight="1" x14ac:dyDescent="0.35">
      <c r="A4304" s="18" t="s">
        <v>3178</v>
      </c>
      <c r="B4304" s="18" t="s">
        <v>3228</v>
      </c>
      <c r="C4304" s="18" t="s">
        <v>138</v>
      </c>
      <c r="D4304" s="19">
        <v>20</v>
      </c>
      <c r="E4304" s="19">
        <v>40</v>
      </c>
      <c r="F4304" s="19">
        <v>17</v>
      </c>
      <c r="G4304" s="19">
        <v>2</v>
      </c>
      <c r="H4304" s="19">
        <v>5</v>
      </c>
      <c r="I4304" s="19">
        <v>5</v>
      </c>
      <c r="J4304" s="19">
        <v>2</v>
      </c>
      <c r="K4304" s="20">
        <f>ROUND(1+(SUMPRODUCT(INDEX(CachTinhDiem!$B$8:$E$11,MATCH($B4304,CachTinhDiem!$A$8:$A$11,0),0),$G4304:$J4304)-1)*9/4,1)</f>
        <v>6</v>
      </c>
      <c r="L4304" s="20">
        <f>ROUND(1+(INDEX(CachTinhDiem!$B$15:$E$20,MATCH($C4304,CachTinhDiem!$A$15:$A$20,0),MATCH($B4304,CachTinhDiem!$B$14:$E$14,0))-1)*9/4,1)</f>
        <v>1</v>
      </c>
      <c r="M4304" s="19">
        <f t="shared" si="67"/>
        <v>3</v>
      </c>
      <c r="N4304" s="23">
        <f>MAX(0,1-M4304*CachTinhDiem!$B$25)</f>
        <v>0.7</v>
      </c>
      <c r="O4304" s="20">
        <f>ROUND((CachTinhDiem!$B$23*K4304+CachTinhDiem!$B$24*L4304)*N4304,1)</f>
        <v>3.2</v>
      </c>
      <c r="P4304" s="19" t="s">
        <v>3227</v>
      </c>
    </row>
    <row r="4305" spans="1:16" ht="15" customHeight="1" x14ac:dyDescent="0.35">
      <c r="A4305" s="18" t="s">
        <v>1377</v>
      </c>
      <c r="B4305" s="18" t="s">
        <v>3224</v>
      </c>
      <c r="C4305" s="18" t="s">
        <v>138</v>
      </c>
      <c r="D4305" s="19">
        <v>5</v>
      </c>
      <c r="E4305" s="19">
        <v>17</v>
      </c>
      <c r="F4305" s="19">
        <v>11</v>
      </c>
      <c r="G4305" s="19">
        <v>3</v>
      </c>
      <c r="H4305" s="19">
        <v>2</v>
      </c>
      <c r="I4305" s="19">
        <v>3</v>
      </c>
      <c r="J4305" s="19">
        <v>3</v>
      </c>
      <c r="K4305" s="20">
        <f>ROUND(1+(SUMPRODUCT(INDEX(CachTinhDiem!$B$8:$E$11,MATCH($B4305,CachTinhDiem!$A$8:$A$11,0),0),$G4305:$J4305)-1)*9/4,1)</f>
        <v>5.0999999999999996</v>
      </c>
      <c r="L4305" s="20">
        <f>ROUND(1+(INDEX(CachTinhDiem!$B$15:$E$20,MATCH($C4305,CachTinhDiem!$A$15:$A$20,0),MATCH($B4305,CachTinhDiem!$B$14:$E$14,0))-1)*9/4,1)</f>
        <v>10</v>
      </c>
      <c r="M4305" s="19">
        <f t="shared" si="67"/>
        <v>0</v>
      </c>
      <c r="N4305" s="23">
        <f>MAX(0,1-M4305*CachTinhDiem!$B$25)</f>
        <v>1</v>
      </c>
      <c r="O4305" s="20">
        <f>ROUND((CachTinhDiem!$B$23*K4305+CachTinhDiem!$B$24*L4305)*N4305,1)</f>
        <v>6.6</v>
      </c>
      <c r="P4305" s="19" t="s">
        <v>3227</v>
      </c>
    </row>
    <row r="4306" spans="1:16" ht="15" customHeight="1" x14ac:dyDescent="0.35">
      <c r="A4306" s="18" t="s">
        <v>511</v>
      </c>
      <c r="B4306" s="18" t="s">
        <v>3229</v>
      </c>
      <c r="C4306" s="18" t="s">
        <v>115</v>
      </c>
      <c r="D4306" s="19">
        <v>19</v>
      </c>
      <c r="E4306" s="19">
        <v>38</v>
      </c>
      <c r="F4306" s="19">
        <v>11</v>
      </c>
      <c r="G4306" s="19">
        <v>2</v>
      </c>
      <c r="H4306" s="19">
        <v>5</v>
      </c>
      <c r="I4306" s="19">
        <v>3</v>
      </c>
      <c r="J4306" s="19">
        <v>4</v>
      </c>
      <c r="K4306" s="20">
        <f>ROUND(1+(SUMPRODUCT(INDEX(CachTinhDiem!$B$8:$E$11,MATCH($B4306,CachTinhDiem!$A$8:$A$11,0),0),$G4306:$J4306)-1)*9/4,1)</f>
        <v>7.3</v>
      </c>
      <c r="L4306" s="20">
        <f>ROUND(1+(INDEX(CachTinhDiem!$B$15:$E$20,MATCH($C4306,CachTinhDiem!$A$15:$A$20,0),MATCH($B4306,CachTinhDiem!$B$14:$E$14,0))-1)*9/4,1)</f>
        <v>10</v>
      </c>
      <c r="M4306" s="19">
        <f t="shared" si="67"/>
        <v>8</v>
      </c>
      <c r="N4306" s="23">
        <f>MAX(0,1-M4306*CachTinhDiem!$B$25)</f>
        <v>0.19999999999999996</v>
      </c>
      <c r="O4306" s="20">
        <f>ROUND((CachTinhDiem!$B$23*K4306+CachTinhDiem!$B$24*L4306)*N4306,1)</f>
        <v>1.6</v>
      </c>
      <c r="P4306" s="19" t="s">
        <v>3225</v>
      </c>
    </row>
    <row r="4307" spans="1:16" ht="15" customHeight="1" x14ac:dyDescent="0.35">
      <c r="A4307" s="18" t="s">
        <v>1908</v>
      </c>
      <c r="B4307" s="18" t="s">
        <v>3224</v>
      </c>
      <c r="C4307" s="18" t="s">
        <v>115</v>
      </c>
      <c r="D4307" s="19">
        <v>9</v>
      </c>
      <c r="E4307" s="19">
        <v>31</v>
      </c>
      <c r="F4307" s="19">
        <v>22</v>
      </c>
      <c r="G4307" s="19">
        <v>3</v>
      </c>
      <c r="H4307" s="19">
        <v>2</v>
      </c>
      <c r="I4307" s="19">
        <v>3</v>
      </c>
      <c r="J4307" s="19">
        <v>3</v>
      </c>
      <c r="K4307" s="20">
        <f>ROUND(1+(SUMPRODUCT(INDEX(CachTinhDiem!$B$8:$E$11,MATCH($B4307,CachTinhDiem!$A$8:$A$11,0),0),$G4307:$J4307)-1)*9/4,1)</f>
        <v>5.0999999999999996</v>
      </c>
      <c r="L4307" s="20">
        <f>ROUND(1+(INDEX(CachTinhDiem!$B$15:$E$20,MATCH($C4307,CachTinhDiem!$A$15:$A$20,0),MATCH($B4307,CachTinhDiem!$B$14:$E$14,0))-1)*9/4,1)</f>
        <v>7.8</v>
      </c>
      <c r="M4307" s="19">
        <f t="shared" si="67"/>
        <v>0</v>
      </c>
      <c r="N4307" s="23">
        <f>MAX(0,1-M4307*CachTinhDiem!$B$25)</f>
        <v>1</v>
      </c>
      <c r="O4307" s="20">
        <f>ROUND((CachTinhDiem!$B$23*K4307+CachTinhDiem!$B$24*L4307)*N4307,1)</f>
        <v>5.9</v>
      </c>
      <c r="P4307" s="19" t="s">
        <v>3227</v>
      </c>
    </row>
    <row r="4308" spans="1:16" ht="15" customHeight="1" x14ac:dyDescent="0.35">
      <c r="A4308" s="18" t="s">
        <v>1962</v>
      </c>
      <c r="B4308" s="18" t="s">
        <v>3224</v>
      </c>
      <c r="C4308" s="18" t="s">
        <v>115</v>
      </c>
      <c r="D4308" s="19">
        <v>5</v>
      </c>
      <c r="E4308" s="19">
        <v>20</v>
      </c>
      <c r="F4308" s="19">
        <v>21</v>
      </c>
      <c r="G4308" s="19">
        <v>4</v>
      </c>
      <c r="H4308" s="19">
        <v>1</v>
      </c>
      <c r="I4308" s="19">
        <v>3</v>
      </c>
      <c r="J4308" s="19">
        <v>1</v>
      </c>
      <c r="K4308" s="20">
        <f>ROUND(1+(SUMPRODUCT(INDEX(CachTinhDiem!$B$8:$E$11,MATCH($B4308,CachTinhDiem!$A$8:$A$11,0),0),$G4308:$J4308)-1)*9/4,1)</f>
        <v>4.5999999999999996</v>
      </c>
      <c r="L4308" s="20">
        <f>ROUND(1+(INDEX(CachTinhDiem!$B$15:$E$20,MATCH($C4308,CachTinhDiem!$A$15:$A$20,0),MATCH($B4308,CachTinhDiem!$B$14:$E$14,0))-1)*9/4,1)</f>
        <v>7.8</v>
      </c>
      <c r="M4308" s="19">
        <f t="shared" si="67"/>
        <v>1</v>
      </c>
      <c r="N4308" s="23">
        <f>MAX(0,1-M4308*CachTinhDiem!$B$25)</f>
        <v>0.9</v>
      </c>
      <c r="O4308" s="20">
        <f>ROUND((CachTinhDiem!$B$23*K4308+CachTinhDiem!$B$24*L4308)*N4308,1)</f>
        <v>5</v>
      </c>
      <c r="P4308" s="19" t="s">
        <v>3227</v>
      </c>
    </row>
    <row r="4309" spans="1:16" ht="15" customHeight="1" x14ac:dyDescent="0.35">
      <c r="A4309" s="18" t="s">
        <v>234</v>
      </c>
      <c r="B4309" s="18" t="s">
        <v>3228</v>
      </c>
      <c r="C4309" s="18" t="s">
        <v>138</v>
      </c>
      <c r="D4309" s="19">
        <v>23</v>
      </c>
      <c r="E4309" s="19">
        <v>40</v>
      </c>
      <c r="F4309" s="19">
        <v>33</v>
      </c>
      <c r="G4309" s="19">
        <v>1</v>
      </c>
      <c r="H4309" s="19">
        <v>5</v>
      </c>
      <c r="I4309" s="19">
        <v>4</v>
      </c>
      <c r="J4309" s="19">
        <v>2</v>
      </c>
      <c r="K4309" s="20">
        <f>ROUND(1+(SUMPRODUCT(INDEX(CachTinhDiem!$B$8:$E$11,MATCH($B4309,CachTinhDiem!$A$8:$A$11,0),0),$G4309:$J4309)-1)*9/4,1)</f>
        <v>5.5</v>
      </c>
      <c r="L4309" s="20">
        <f>ROUND(1+(INDEX(CachTinhDiem!$B$15:$E$20,MATCH($C4309,CachTinhDiem!$A$15:$A$20,0),MATCH($B4309,CachTinhDiem!$B$14:$E$14,0))-1)*9/4,1)</f>
        <v>1</v>
      </c>
      <c r="M4309" s="19">
        <f t="shared" si="67"/>
        <v>0</v>
      </c>
      <c r="N4309" s="23">
        <f>MAX(0,1-M4309*CachTinhDiem!$B$25)</f>
        <v>1</v>
      </c>
      <c r="O4309" s="20">
        <f>ROUND((CachTinhDiem!$B$23*K4309+CachTinhDiem!$B$24*L4309)*N4309,1)</f>
        <v>4.2</v>
      </c>
      <c r="P4309" s="19" t="s">
        <v>3227</v>
      </c>
    </row>
    <row r="4310" spans="1:16" ht="15" customHeight="1" x14ac:dyDescent="0.35">
      <c r="A4310" s="18" t="s">
        <v>1944</v>
      </c>
      <c r="B4310" s="18" t="s">
        <v>3224</v>
      </c>
      <c r="C4310" s="18" t="s">
        <v>110</v>
      </c>
      <c r="D4310" s="19">
        <v>18</v>
      </c>
      <c r="E4310" s="19">
        <v>36</v>
      </c>
      <c r="F4310" s="19">
        <v>39</v>
      </c>
      <c r="G4310" s="19">
        <v>2</v>
      </c>
      <c r="H4310" s="19">
        <v>4</v>
      </c>
      <c r="I4310" s="19">
        <v>2</v>
      </c>
      <c r="J4310" s="19">
        <v>4</v>
      </c>
      <c r="K4310" s="20">
        <f>ROUND(1+(SUMPRODUCT(INDEX(CachTinhDiem!$B$8:$E$11,MATCH($B4310,CachTinhDiem!$A$8:$A$11,0),0),$G4310:$J4310)-1)*9/4,1)</f>
        <v>4.5999999999999996</v>
      </c>
      <c r="L4310" s="20">
        <f>ROUND(1+(INDEX(CachTinhDiem!$B$15:$E$20,MATCH($C4310,CachTinhDiem!$A$15:$A$20,0),MATCH($B4310,CachTinhDiem!$B$14:$E$14,0))-1)*9/4,1)</f>
        <v>5.5</v>
      </c>
      <c r="M4310" s="19">
        <f t="shared" si="67"/>
        <v>3</v>
      </c>
      <c r="N4310" s="23">
        <f>MAX(0,1-M4310*CachTinhDiem!$B$25)</f>
        <v>0.7</v>
      </c>
      <c r="O4310" s="20">
        <f>ROUND((CachTinhDiem!$B$23*K4310+CachTinhDiem!$B$24*L4310)*N4310,1)</f>
        <v>3.4</v>
      </c>
      <c r="P4310" s="19" t="s">
        <v>3227</v>
      </c>
    </row>
    <row r="4311" spans="1:16" ht="15" customHeight="1" x14ac:dyDescent="0.35">
      <c r="A4311" s="18" t="s">
        <v>946</v>
      </c>
      <c r="B4311" s="18" t="s">
        <v>3226</v>
      </c>
      <c r="C4311" s="18" t="s">
        <v>110</v>
      </c>
      <c r="D4311" s="19">
        <v>5</v>
      </c>
      <c r="E4311" s="19">
        <v>11</v>
      </c>
      <c r="F4311" s="19">
        <v>14</v>
      </c>
      <c r="G4311" s="19">
        <v>4</v>
      </c>
      <c r="H4311" s="19">
        <v>2</v>
      </c>
      <c r="I4311" s="19">
        <v>3</v>
      </c>
      <c r="J4311" s="19">
        <v>3</v>
      </c>
      <c r="K4311" s="20">
        <f>ROUND(1+(SUMPRODUCT(INDEX(CachTinhDiem!$B$8:$E$11,MATCH($B4311,CachTinhDiem!$A$8:$A$11,0),0),$G4311:$J4311)-1)*9/4,1)</f>
        <v>4.8</v>
      </c>
      <c r="L4311" s="20">
        <f>ROUND(1+(INDEX(CachTinhDiem!$B$15:$E$20,MATCH($C4311,CachTinhDiem!$A$15:$A$20,0),MATCH($B4311,CachTinhDiem!$B$14:$E$14,0))-1)*9/4,1)</f>
        <v>5.5</v>
      </c>
      <c r="M4311" s="19">
        <f t="shared" si="67"/>
        <v>3</v>
      </c>
      <c r="N4311" s="23">
        <f>MAX(0,1-M4311*CachTinhDiem!$B$25)</f>
        <v>0.7</v>
      </c>
      <c r="O4311" s="20">
        <f>ROUND((CachTinhDiem!$B$23*K4311+CachTinhDiem!$B$24*L4311)*N4311,1)</f>
        <v>3.5</v>
      </c>
      <c r="P4311" s="19" t="s">
        <v>3227</v>
      </c>
    </row>
    <row r="4312" spans="1:16" ht="15" customHeight="1" x14ac:dyDescent="0.35">
      <c r="A4312" s="18" t="s">
        <v>1858</v>
      </c>
      <c r="B4312" s="18" t="s">
        <v>3228</v>
      </c>
      <c r="C4312" s="18" t="s">
        <v>115</v>
      </c>
      <c r="D4312" s="19">
        <v>12</v>
      </c>
      <c r="E4312" s="19">
        <v>30</v>
      </c>
      <c r="F4312" s="19">
        <v>7</v>
      </c>
      <c r="G4312" s="19">
        <v>2</v>
      </c>
      <c r="H4312" s="19">
        <v>4</v>
      </c>
      <c r="I4312" s="19">
        <v>4</v>
      </c>
      <c r="J4312" s="19">
        <v>2</v>
      </c>
      <c r="K4312" s="20">
        <f>ROUND(1+(SUMPRODUCT(INDEX(CachTinhDiem!$B$8:$E$11,MATCH($B4312,CachTinhDiem!$A$8:$A$11,0),0),$G4312:$J4312)-1)*9/4,1)</f>
        <v>5.0999999999999996</v>
      </c>
      <c r="L4312" s="20">
        <f>ROUND(1+(INDEX(CachTinhDiem!$B$15:$E$20,MATCH($C4312,CachTinhDiem!$A$15:$A$20,0),MATCH($B4312,CachTinhDiem!$B$14:$E$14,0))-1)*9/4,1)</f>
        <v>5.5</v>
      </c>
      <c r="M4312" s="19">
        <f t="shared" si="67"/>
        <v>5</v>
      </c>
      <c r="N4312" s="23">
        <f>MAX(0,1-M4312*CachTinhDiem!$B$25)</f>
        <v>0.5</v>
      </c>
      <c r="O4312" s="20">
        <f>ROUND((CachTinhDiem!$B$23*K4312+CachTinhDiem!$B$24*L4312)*N4312,1)</f>
        <v>2.6</v>
      </c>
      <c r="P4312" s="19" t="s">
        <v>3227</v>
      </c>
    </row>
    <row r="4313" spans="1:16" ht="15" customHeight="1" x14ac:dyDescent="0.35">
      <c r="A4313" s="18" t="s">
        <v>3072</v>
      </c>
      <c r="B4313" s="18" t="s">
        <v>3226</v>
      </c>
      <c r="C4313" s="18" t="s">
        <v>110</v>
      </c>
      <c r="D4313" s="19">
        <v>16</v>
      </c>
      <c r="E4313" s="19">
        <v>36</v>
      </c>
      <c r="F4313" s="19">
        <v>40</v>
      </c>
      <c r="G4313" s="19">
        <v>2</v>
      </c>
      <c r="H4313" s="19">
        <v>2</v>
      </c>
      <c r="I4313" s="19">
        <v>4</v>
      </c>
      <c r="J4313" s="19">
        <v>4</v>
      </c>
      <c r="K4313" s="20">
        <f>ROUND(1+(SUMPRODUCT(INDEX(CachTinhDiem!$B$8:$E$11,MATCH($B4313,CachTinhDiem!$A$8:$A$11,0),0),$G4313:$J4313)-1)*9/4,1)</f>
        <v>6.4</v>
      </c>
      <c r="L4313" s="20">
        <f>ROUND(1+(INDEX(CachTinhDiem!$B$15:$E$20,MATCH($C4313,CachTinhDiem!$A$15:$A$20,0),MATCH($B4313,CachTinhDiem!$B$14:$E$14,0))-1)*9/4,1)</f>
        <v>5.5</v>
      </c>
      <c r="M4313" s="19">
        <f t="shared" si="67"/>
        <v>4</v>
      </c>
      <c r="N4313" s="23">
        <f>MAX(0,1-M4313*CachTinhDiem!$B$25)</f>
        <v>0.6</v>
      </c>
      <c r="O4313" s="20">
        <f>ROUND((CachTinhDiem!$B$23*K4313+CachTinhDiem!$B$24*L4313)*N4313,1)</f>
        <v>3.7</v>
      </c>
      <c r="P4313" s="19" t="s">
        <v>3227</v>
      </c>
    </row>
    <row r="4314" spans="1:16" ht="15" customHeight="1" x14ac:dyDescent="0.35">
      <c r="A4314" s="18" t="s">
        <v>1691</v>
      </c>
      <c r="B4314" s="18" t="s">
        <v>3224</v>
      </c>
      <c r="C4314" s="18" t="s">
        <v>115</v>
      </c>
      <c r="D4314" s="19">
        <v>11</v>
      </c>
      <c r="E4314" s="19">
        <v>33</v>
      </c>
      <c r="F4314" s="19">
        <v>15</v>
      </c>
      <c r="G4314" s="19">
        <v>2</v>
      </c>
      <c r="H4314" s="19">
        <v>3</v>
      </c>
      <c r="I4314" s="19">
        <v>5</v>
      </c>
      <c r="J4314" s="19">
        <v>2</v>
      </c>
      <c r="K4314" s="20">
        <f>ROUND(1+(SUMPRODUCT(INDEX(CachTinhDiem!$B$8:$E$11,MATCH($B4314,CachTinhDiem!$A$8:$A$11,0),0),$G4314:$J4314)-1)*9/4,1)</f>
        <v>7.1</v>
      </c>
      <c r="L4314" s="20">
        <f>ROUND(1+(INDEX(CachTinhDiem!$B$15:$E$20,MATCH($C4314,CachTinhDiem!$A$15:$A$20,0),MATCH($B4314,CachTinhDiem!$B$14:$E$14,0))-1)*9/4,1)</f>
        <v>7.8</v>
      </c>
      <c r="M4314" s="19">
        <f t="shared" si="67"/>
        <v>0</v>
      </c>
      <c r="N4314" s="23">
        <f>MAX(0,1-M4314*CachTinhDiem!$B$25)</f>
        <v>1</v>
      </c>
      <c r="O4314" s="20">
        <f>ROUND((CachTinhDiem!$B$23*K4314+CachTinhDiem!$B$24*L4314)*N4314,1)</f>
        <v>7.3</v>
      </c>
      <c r="P4314" s="19" t="s">
        <v>3227</v>
      </c>
    </row>
    <row r="4315" spans="1:16" ht="15" customHeight="1" x14ac:dyDescent="0.35">
      <c r="A4315" s="18" t="s">
        <v>942</v>
      </c>
      <c r="B4315" s="18" t="s">
        <v>3226</v>
      </c>
      <c r="C4315" s="18" t="s">
        <v>115</v>
      </c>
      <c r="D4315" s="19">
        <v>20</v>
      </c>
      <c r="E4315" s="19">
        <v>38</v>
      </c>
      <c r="F4315" s="19">
        <v>40</v>
      </c>
      <c r="G4315" s="19">
        <v>2</v>
      </c>
      <c r="H4315" s="19">
        <v>4</v>
      </c>
      <c r="I4315" s="19">
        <v>4</v>
      </c>
      <c r="J4315" s="19">
        <v>3</v>
      </c>
      <c r="K4315" s="20">
        <f>ROUND(1+(SUMPRODUCT(INDEX(CachTinhDiem!$B$8:$E$11,MATCH($B4315,CachTinhDiem!$A$8:$A$11,0),0),$G4315:$J4315)-1)*9/4,1)</f>
        <v>7.3</v>
      </c>
      <c r="L4315" s="20">
        <f>ROUND(1+(INDEX(CachTinhDiem!$B$15:$E$20,MATCH($C4315,CachTinhDiem!$A$15:$A$20,0),MATCH($B4315,CachTinhDiem!$B$14:$E$14,0))-1)*9/4,1)</f>
        <v>10</v>
      </c>
      <c r="M4315" s="19">
        <f t="shared" si="67"/>
        <v>2</v>
      </c>
      <c r="N4315" s="23">
        <f>MAX(0,1-M4315*CachTinhDiem!$B$25)</f>
        <v>0.8</v>
      </c>
      <c r="O4315" s="20">
        <f>ROUND((CachTinhDiem!$B$23*K4315+CachTinhDiem!$B$24*L4315)*N4315,1)</f>
        <v>6.5</v>
      </c>
      <c r="P4315" s="19" t="s">
        <v>3227</v>
      </c>
    </row>
    <row r="4316" spans="1:16" ht="15" customHeight="1" x14ac:dyDescent="0.35">
      <c r="A4316" s="18" t="s">
        <v>2426</v>
      </c>
      <c r="B4316" s="18" t="s">
        <v>3226</v>
      </c>
      <c r="C4316" s="18" t="s">
        <v>103</v>
      </c>
      <c r="D4316" s="19">
        <v>5</v>
      </c>
      <c r="E4316" s="19">
        <v>12</v>
      </c>
      <c r="F4316" s="19">
        <v>25</v>
      </c>
      <c r="G4316" s="19">
        <v>5</v>
      </c>
      <c r="H4316" s="19">
        <v>1</v>
      </c>
      <c r="I4316" s="19">
        <v>2</v>
      </c>
      <c r="J4316" s="19">
        <v>4</v>
      </c>
      <c r="K4316" s="20">
        <f>ROUND(1+(SUMPRODUCT(INDEX(CachTinhDiem!$B$8:$E$11,MATCH($B4316,CachTinhDiem!$A$8:$A$11,0),0),$G4316:$J4316)-1)*9/4,1)</f>
        <v>3.5</v>
      </c>
      <c r="L4316" s="20">
        <f>ROUND(1+(INDEX(CachTinhDiem!$B$15:$E$20,MATCH($C4316,CachTinhDiem!$A$15:$A$20,0),MATCH($B4316,CachTinhDiem!$B$14:$E$14,0))-1)*9/4,1)</f>
        <v>3.3</v>
      </c>
      <c r="M4316" s="19">
        <f t="shared" si="67"/>
        <v>13</v>
      </c>
      <c r="N4316" s="23">
        <f>MAX(0,1-M4316*CachTinhDiem!$B$25)</f>
        <v>0</v>
      </c>
      <c r="O4316" s="20">
        <f>ROUND((CachTinhDiem!$B$23*K4316+CachTinhDiem!$B$24*L4316)*N4316,1)</f>
        <v>0</v>
      </c>
      <c r="P4316" s="19" t="s">
        <v>3225</v>
      </c>
    </row>
    <row r="4317" spans="1:16" ht="15" customHeight="1" x14ac:dyDescent="0.35">
      <c r="A4317" s="18" t="s">
        <v>1609</v>
      </c>
      <c r="B4317" s="18" t="s">
        <v>3224</v>
      </c>
      <c r="C4317" s="18" t="s">
        <v>103</v>
      </c>
      <c r="D4317" s="19">
        <v>5</v>
      </c>
      <c r="E4317" s="19">
        <v>13</v>
      </c>
      <c r="F4317" s="19">
        <v>12</v>
      </c>
      <c r="G4317" s="19">
        <v>4</v>
      </c>
      <c r="H4317" s="19">
        <v>1</v>
      </c>
      <c r="I4317" s="19">
        <v>2</v>
      </c>
      <c r="J4317" s="19">
        <v>4</v>
      </c>
      <c r="K4317" s="20">
        <f>ROUND(1+(SUMPRODUCT(INDEX(CachTinhDiem!$B$8:$E$11,MATCH($B4317,CachTinhDiem!$A$8:$A$11,0),0),$G4317:$J4317)-1)*9/4,1)</f>
        <v>4.2</v>
      </c>
      <c r="L4317" s="20">
        <f>ROUND(1+(INDEX(CachTinhDiem!$B$15:$E$20,MATCH($C4317,CachTinhDiem!$A$15:$A$20,0),MATCH($B4317,CachTinhDiem!$B$14:$E$14,0))-1)*9/4,1)</f>
        <v>3.3</v>
      </c>
      <c r="M4317" s="19">
        <f t="shared" si="67"/>
        <v>0</v>
      </c>
      <c r="N4317" s="23">
        <f>MAX(0,1-M4317*CachTinhDiem!$B$25)</f>
        <v>1</v>
      </c>
      <c r="O4317" s="20">
        <f>ROUND((CachTinhDiem!$B$23*K4317+CachTinhDiem!$B$24*L4317)*N4317,1)</f>
        <v>3.9</v>
      </c>
      <c r="P4317" s="19" t="s">
        <v>3225</v>
      </c>
    </row>
    <row r="4318" spans="1:16" ht="15" customHeight="1" x14ac:dyDescent="0.35">
      <c r="A4318" s="18" t="s">
        <v>920</v>
      </c>
      <c r="B4318" s="18" t="s">
        <v>3226</v>
      </c>
      <c r="C4318" s="18" t="s">
        <v>110</v>
      </c>
      <c r="D4318" s="19">
        <v>16</v>
      </c>
      <c r="E4318" s="19">
        <v>31</v>
      </c>
      <c r="F4318" s="19">
        <v>28</v>
      </c>
      <c r="G4318" s="19">
        <v>2</v>
      </c>
      <c r="H4318" s="19">
        <v>4</v>
      </c>
      <c r="I4318" s="19">
        <v>4</v>
      </c>
      <c r="J4318" s="19">
        <v>2</v>
      </c>
      <c r="K4318" s="20">
        <f>ROUND(1+(SUMPRODUCT(INDEX(CachTinhDiem!$B$8:$E$11,MATCH($B4318,CachTinhDiem!$A$8:$A$11,0),0),$G4318:$J4318)-1)*9/4,1)</f>
        <v>6.9</v>
      </c>
      <c r="L4318" s="20">
        <f>ROUND(1+(INDEX(CachTinhDiem!$B$15:$E$20,MATCH($C4318,CachTinhDiem!$A$15:$A$20,0),MATCH($B4318,CachTinhDiem!$B$14:$E$14,0))-1)*9/4,1)</f>
        <v>5.5</v>
      </c>
      <c r="M4318" s="19">
        <f t="shared" si="67"/>
        <v>0</v>
      </c>
      <c r="N4318" s="23">
        <f>MAX(0,1-M4318*CachTinhDiem!$B$25)</f>
        <v>1</v>
      </c>
      <c r="O4318" s="20">
        <f>ROUND((CachTinhDiem!$B$23*K4318+CachTinhDiem!$B$24*L4318)*N4318,1)</f>
        <v>6.5</v>
      </c>
      <c r="P4318" s="19" t="s">
        <v>3227</v>
      </c>
    </row>
    <row r="4319" spans="1:16" ht="15" customHeight="1" x14ac:dyDescent="0.35">
      <c r="A4319" s="18" t="s">
        <v>874</v>
      </c>
      <c r="B4319" s="18" t="s">
        <v>3229</v>
      </c>
      <c r="C4319" s="18" t="s">
        <v>110</v>
      </c>
      <c r="D4319" s="19">
        <v>5</v>
      </c>
      <c r="E4319" s="19">
        <v>14</v>
      </c>
      <c r="F4319" s="19">
        <v>17</v>
      </c>
      <c r="G4319" s="19">
        <v>4</v>
      </c>
      <c r="H4319" s="19">
        <v>1</v>
      </c>
      <c r="I4319" s="19">
        <v>2</v>
      </c>
      <c r="J4319" s="19">
        <v>4</v>
      </c>
      <c r="K4319" s="20">
        <f>ROUND(1+(SUMPRODUCT(INDEX(CachTinhDiem!$B$8:$E$11,MATCH($B4319,CachTinhDiem!$A$8:$A$11,0),0),$G4319:$J4319)-1)*9/4,1)</f>
        <v>4.4000000000000004</v>
      </c>
      <c r="L4319" s="20">
        <f>ROUND(1+(INDEX(CachTinhDiem!$B$15:$E$20,MATCH($C4319,CachTinhDiem!$A$15:$A$20,0),MATCH($B4319,CachTinhDiem!$B$14:$E$14,0))-1)*9/4,1)</f>
        <v>7.8</v>
      </c>
      <c r="M4319" s="19">
        <f t="shared" si="67"/>
        <v>3</v>
      </c>
      <c r="N4319" s="23">
        <f>MAX(0,1-M4319*CachTinhDiem!$B$25)</f>
        <v>0.7</v>
      </c>
      <c r="O4319" s="20">
        <f>ROUND((CachTinhDiem!$B$23*K4319+CachTinhDiem!$B$24*L4319)*N4319,1)</f>
        <v>3.8</v>
      </c>
      <c r="P4319" s="19" t="s">
        <v>3225</v>
      </c>
    </row>
    <row r="4320" spans="1:16" ht="15" customHeight="1" x14ac:dyDescent="0.35">
      <c r="A4320" s="18" t="s">
        <v>587</v>
      </c>
      <c r="B4320" s="18" t="s">
        <v>3228</v>
      </c>
      <c r="C4320" s="18" t="s">
        <v>103</v>
      </c>
      <c r="D4320" s="19">
        <v>19</v>
      </c>
      <c r="E4320" s="19">
        <v>39</v>
      </c>
      <c r="F4320" s="19">
        <v>6</v>
      </c>
      <c r="G4320" s="19">
        <v>2</v>
      </c>
      <c r="H4320" s="19">
        <v>4</v>
      </c>
      <c r="I4320" s="19">
        <v>4</v>
      </c>
      <c r="J4320" s="19">
        <v>4</v>
      </c>
      <c r="K4320" s="20">
        <f>ROUND(1+(SUMPRODUCT(INDEX(CachTinhDiem!$B$8:$E$11,MATCH($B4320,CachTinhDiem!$A$8:$A$11,0),0),$G4320:$J4320)-1)*9/4,1)</f>
        <v>7.8</v>
      </c>
      <c r="L4320" s="20">
        <f>ROUND(1+(INDEX(CachTinhDiem!$B$15:$E$20,MATCH($C4320,CachTinhDiem!$A$15:$A$20,0),MATCH($B4320,CachTinhDiem!$B$14:$E$14,0))-1)*9/4,1)</f>
        <v>10</v>
      </c>
      <c r="M4320" s="19">
        <f t="shared" si="67"/>
        <v>13</v>
      </c>
      <c r="N4320" s="23">
        <f>MAX(0,1-M4320*CachTinhDiem!$B$25)</f>
        <v>0</v>
      </c>
      <c r="O4320" s="20">
        <f>ROUND((CachTinhDiem!$B$23*K4320+CachTinhDiem!$B$24*L4320)*N4320,1)</f>
        <v>0</v>
      </c>
      <c r="P4320" s="19" t="s">
        <v>3227</v>
      </c>
    </row>
    <row r="4321" spans="1:16" ht="15" customHeight="1" x14ac:dyDescent="0.35">
      <c r="A4321" s="18" t="s">
        <v>316</v>
      </c>
      <c r="B4321" s="18" t="s">
        <v>3229</v>
      </c>
      <c r="C4321" s="18" t="s">
        <v>110</v>
      </c>
      <c r="D4321" s="19">
        <v>17</v>
      </c>
      <c r="E4321" s="19">
        <v>32</v>
      </c>
      <c r="F4321" s="19">
        <v>10</v>
      </c>
      <c r="G4321" s="19">
        <v>2</v>
      </c>
      <c r="H4321" s="19">
        <v>5</v>
      </c>
      <c r="I4321" s="19">
        <v>3</v>
      </c>
      <c r="J4321" s="19">
        <v>3</v>
      </c>
      <c r="K4321" s="20">
        <f>ROUND(1+(SUMPRODUCT(INDEX(CachTinhDiem!$B$8:$E$11,MATCH($B4321,CachTinhDiem!$A$8:$A$11,0),0),$G4321:$J4321)-1)*9/4,1)</f>
        <v>6.6</v>
      </c>
      <c r="L4321" s="20">
        <f>ROUND(1+(INDEX(CachTinhDiem!$B$15:$E$20,MATCH($C4321,CachTinhDiem!$A$15:$A$20,0),MATCH($B4321,CachTinhDiem!$B$14:$E$14,0))-1)*9/4,1)</f>
        <v>7.8</v>
      </c>
      <c r="M4321" s="19">
        <f t="shared" si="67"/>
        <v>7</v>
      </c>
      <c r="N4321" s="23">
        <f>MAX(0,1-M4321*CachTinhDiem!$B$25)</f>
        <v>0.29999999999999993</v>
      </c>
      <c r="O4321" s="20">
        <f>ROUND((CachTinhDiem!$B$23*K4321+CachTinhDiem!$B$24*L4321)*N4321,1)</f>
        <v>2.1</v>
      </c>
      <c r="P4321" s="19" t="s">
        <v>3227</v>
      </c>
    </row>
    <row r="4322" spans="1:16" ht="15" customHeight="1" x14ac:dyDescent="0.35">
      <c r="A4322" s="18" t="s">
        <v>3152</v>
      </c>
      <c r="B4322" s="18" t="s">
        <v>3226</v>
      </c>
      <c r="C4322" s="18" t="s">
        <v>115</v>
      </c>
      <c r="D4322" s="19">
        <v>19</v>
      </c>
      <c r="E4322" s="19">
        <v>38</v>
      </c>
      <c r="F4322" s="19">
        <v>7</v>
      </c>
      <c r="G4322" s="19">
        <v>2</v>
      </c>
      <c r="H4322" s="19">
        <v>3</v>
      </c>
      <c r="I4322" s="19">
        <v>3</v>
      </c>
      <c r="J4322" s="19">
        <v>2</v>
      </c>
      <c r="K4322" s="20">
        <f>ROUND(1+(SUMPRODUCT(INDEX(CachTinhDiem!$B$8:$E$11,MATCH($B4322,CachTinhDiem!$A$8:$A$11,0),0),$G4322:$J4322)-1)*9/4,1)</f>
        <v>5.0999999999999996</v>
      </c>
      <c r="L4322" s="20">
        <f>ROUND(1+(INDEX(CachTinhDiem!$B$15:$E$20,MATCH($C4322,CachTinhDiem!$A$15:$A$20,0),MATCH($B4322,CachTinhDiem!$B$14:$E$14,0))-1)*9/4,1)</f>
        <v>10</v>
      </c>
      <c r="M4322" s="19">
        <f t="shared" si="67"/>
        <v>12</v>
      </c>
      <c r="N4322" s="23">
        <f>MAX(0,1-M4322*CachTinhDiem!$B$25)</f>
        <v>0</v>
      </c>
      <c r="O4322" s="20">
        <f>ROUND((CachTinhDiem!$B$23*K4322+CachTinhDiem!$B$24*L4322)*N4322,1)</f>
        <v>0</v>
      </c>
      <c r="P4322" s="19" t="s">
        <v>3227</v>
      </c>
    </row>
    <row r="4323" spans="1:16" ht="15" customHeight="1" x14ac:dyDescent="0.35">
      <c r="A4323" s="18" t="s">
        <v>2654</v>
      </c>
      <c r="B4323" s="18" t="s">
        <v>3224</v>
      </c>
      <c r="C4323" s="18" t="s">
        <v>138</v>
      </c>
      <c r="D4323" s="19">
        <v>12</v>
      </c>
      <c r="E4323" s="19">
        <v>39</v>
      </c>
      <c r="F4323" s="19">
        <v>25</v>
      </c>
      <c r="G4323" s="19">
        <v>2</v>
      </c>
      <c r="H4323" s="19">
        <v>5</v>
      </c>
      <c r="I4323" s="19">
        <v>5</v>
      </c>
      <c r="J4323" s="19">
        <v>3</v>
      </c>
      <c r="K4323" s="20">
        <f>ROUND(1+(SUMPRODUCT(INDEX(CachTinhDiem!$B$8:$E$11,MATCH($B4323,CachTinhDiem!$A$8:$A$11,0),0),$G4323:$J4323)-1)*9/4,1)</f>
        <v>8.1999999999999993</v>
      </c>
      <c r="L4323" s="20">
        <f>ROUND(1+(INDEX(CachTinhDiem!$B$15:$E$20,MATCH($C4323,CachTinhDiem!$A$15:$A$20,0),MATCH($B4323,CachTinhDiem!$B$14:$E$14,0))-1)*9/4,1)</f>
        <v>10</v>
      </c>
      <c r="M4323" s="19">
        <f t="shared" si="67"/>
        <v>0</v>
      </c>
      <c r="N4323" s="23">
        <f>MAX(0,1-M4323*CachTinhDiem!$B$25)</f>
        <v>1</v>
      </c>
      <c r="O4323" s="20">
        <f>ROUND((CachTinhDiem!$B$23*K4323+CachTinhDiem!$B$24*L4323)*N4323,1)</f>
        <v>8.6999999999999993</v>
      </c>
      <c r="P4323" s="19" t="s">
        <v>3227</v>
      </c>
    </row>
    <row r="4324" spans="1:16" ht="15" customHeight="1" x14ac:dyDescent="0.35">
      <c r="A4324" s="18" t="s">
        <v>2480</v>
      </c>
      <c r="B4324" s="18" t="s">
        <v>3229</v>
      </c>
      <c r="C4324" s="18" t="s">
        <v>103</v>
      </c>
      <c r="D4324" s="19">
        <v>19</v>
      </c>
      <c r="E4324" s="19">
        <v>34</v>
      </c>
      <c r="F4324" s="19">
        <v>31</v>
      </c>
      <c r="G4324" s="19">
        <v>2</v>
      </c>
      <c r="H4324" s="19">
        <v>3</v>
      </c>
      <c r="I4324" s="19">
        <v>2</v>
      </c>
      <c r="J4324" s="19">
        <v>5</v>
      </c>
      <c r="K4324" s="20">
        <f>ROUND(1+(SUMPRODUCT(INDEX(CachTinhDiem!$B$8:$E$11,MATCH($B4324,CachTinhDiem!$A$8:$A$11,0),0),$G4324:$J4324)-1)*9/4,1)</f>
        <v>6</v>
      </c>
      <c r="L4324" s="20">
        <f>ROUND(1+(INDEX(CachTinhDiem!$B$15:$E$20,MATCH($C4324,CachTinhDiem!$A$15:$A$20,0),MATCH($B4324,CachTinhDiem!$B$14:$E$14,0))-1)*9/4,1)</f>
        <v>7.8</v>
      </c>
      <c r="M4324" s="19">
        <f t="shared" si="67"/>
        <v>0</v>
      </c>
      <c r="N4324" s="23">
        <f>MAX(0,1-M4324*CachTinhDiem!$B$25)</f>
        <v>1</v>
      </c>
      <c r="O4324" s="20">
        <f>ROUND((CachTinhDiem!$B$23*K4324+CachTinhDiem!$B$24*L4324)*N4324,1)</f>
        <v>6.5</v>
      </c>
      <c r="P4324" s="19" t="s">
        <v>3227</v>
      </c>
    </row>
    <row r="4325" spans="1:16" ht="15" customHeight="1" x14ac:dyDescent="0.35">
      <c r="A4325" s="18" t="s">
        <v>2482</v>
      </c>
      <c r="B4325" s="18" t="s">
        <v>3224</v>
      </c>
      <c r="C4325" s="18" t="s">
        <v>150</v>
      </c>
      <c r="D4325" s="19">
        <v>25</v>
      </c>
      <c r="E4325" s="19">
        <v>40</v>
      </c>
      <c r="F4325" s="19">
        <v>29</v>
      </c>
      <c r="G4325" s="19">
        <v>1</v>
      </c>
      <c r="H4325" s="19">
        <v>5</v>
      </c>
      <c r="I4325" s="19">
        <v>2</v>
      </c>
      <c r="J4325" s="19">
        <v>3</v>
      </c>
      <c r="K4325" s="20">
        <f>ROUND(1+(SUMPRODUCT(INDEX(CachTinhDiem!$B$8:$E$11,MATCH($B4325,CachTinhDiem!$A$8:$A$11,0),0),$G4325:$J4325)-1)*9/4,1)</f>
        <v>4.4000000000000004</v>
      </c>
      <c r="L4325" s="20">
        <f>ROUND(1+(INDEX(CachTinhDiem!$B$15:$E$20,MATCH($C4325,CachTinhDiem!$A$15:$A$20,0),MATCH($B4325,CachTinhDiem!$B$14:$E$14,0))-1)*9/4,1)</f>
        <v>3.3</v>
      </c>
      <c r="M4325" s="19">
        <f t="shared" si="67"/>
        <v>0</v>
      </c>
      <c r="N4325" s="23">
        <f>MAX(0,1-M4325*CachTinhDiem!$B$25)</f>
        <v>1</v>
      </c>
      <c r="O4325" s="20">
        <f>ROUND((CachTinhDiem!$B$23*K4325+CachTinhDiem!$B$24*L4325)*N4325,1)</f>
        <v>4.0999999999999996</v>
      </c>
      <c r="P4325" s="19" t="s">
        <v>3225</v>
      </c>
    </row>
    <row r="4326" spans="1:16" ht="15" customHeight="1" x14ac:dyDescent="0.35">
      <c r="A4326" s="18" t="s">
        <v>301</v>
      </c>
      <c r="B4326" s="18" t="s">
        <v>3228</v>
      </c>
      <c r="C4326" s="18" t="s">
        <v>115</v>
      </c>
      <c r="D4326" s="19">
        <v>21</v>
      </c>
      <c r="E4326" s="19">
        <v>39</v>
      </c>
      <c r="F4326" s="19">
        <v>33</v>
      </c>
      <c r="G4326" s="19">
        <v>2</v>
      </c>
      <c r="H4326" s="19">
        <v>4</v>
      </c>
      <c r="I4326" s="19">
        <v>2</v>
      </c>
      <c r="J4326" s="19">
        <v>4</v>
      </c>
      <c r="K4326" s="20">
        <f>ROUND(1+(SUMPRODUCT(INDEX(CachTinhDiem!$B$8:$E$11,MATCH($B4326,CachTinhDiem!$A$8:$A$11,0),0),$G4326:$J4326)-1)*9/4,1)</f>
        <v>6.9</v>
      </c>
      <c r="L4326" s="20">
        <f>ROUND(1+(INDEX(CachTinhDiem!$B$15:$E$20,MATCH($C4326,CachTinhDiem!$A$15:$A$20,0),MATCH($B4326,CachTinhDiem!$B$14:$E$14,0))-1)*9/4,1)</f>
        <v>5.5</v>
      </c>
      <c r="M4326" s="19">
        <f t="shared" si="67"/>
        <v>0</v>
      </c>
      <c r="N4326" s="23">
        <f>MAX(0,1-M4326*CachTinhDiem!$B$25)</f>
        <v>1</v>
      </c>
      <c r="O4326" s="20">
        <f>ROUND((CachTinhDiem!$B$23*K4326+CachTinhDiem!$B$24*L4326)*N4326,1)</f>
        <v>6.5</v>
      </c>
      <c r="P4326" s="19" t="s">
        <v>3225</v>
      </c>
    </row>
    <row r="4327" spans="1:16" ht="15" customHeight="1" x14ac:dyDescent="0.35">
      <c r="A4327" s="18" t="s">
        <v>1802</v>
      </c>
      <c r="B4327" s="18" t="s">
        <v>3228</v>
      </c>
      <c r="C4327" s="18" t="s">
        <v>103</v>
      </c>
      <c r="D4327" s="19">
        <v>15</v>
      </c>
      <c r="E4327" s="19">
        <v>34</v>
      </c>
      <c r="F4327" s="19">
        <v>5</v>
      </c>
      <c r="G4327" s="19">
        <v>2</v>
      </c>
      <c r="H4327" s="19">
        <v>4</v>
      </c>
      <c r="I4327" s="19">
        <v>3</v>
      </c>
      <c r="J4327" s="19">
        <v>4</v>
      </c>
      <c r="K4327" s="20">
        <f>ROUND(1+(SUMPRODUCT(INDEX(CachTinhDiem!$B$8:$E$11,MATCH($B4327,CachTinhDiem!$A$8:$A$11,0),0),$G4327:$J4327)-1)*9/4,1)</f>
        <v>7.3</v>
      </c>
      <c r="L4327" s="20">
        <f>ROUND(1+(INDEX(CachTinhDiem!$B$15:$E$20,MATCH($C4327,CachTinhDiem!$A$15:$A$20,0),MATCH($B4327,CachTinhDiem!$B$14:$E$14,0))-1)*9/4,1)</f>
        <v>10</v>
      </c>
      <c r="M4327" s="19">
        <f t="shared" si="67"/>
        <v>10</v>
      </c>
      <c r="N4327" s="23">
        <f>MAX(0,1-M4327*CachTinhDiem!$B$25)</f>
        <v>0</v>
      </c>
      <c r="O4327" s="20">
        <f>ROUND((CachTinhDiem!$B$23*K4327+CachTinhDiem!$B$24*L4327)*N4327,1)</f>
        <v>0</v>
      </c>
      <c r="P4327" s="19" t="s">
        <v>3227</v>
      </c>
    </row>
    <row r="4328" spans="1:16" ht="15" customHeight="1" x14ac:dyDescent="0.35">
      <c r="A4328" s="18" t="s">
        <v>1589</v>
      </c>
      <c r="B4328" s="18" t="s">
        <v>3226</v>
      </c>
      <c r="C4328" s="18" t="s">
        <v>138</v>
      </c>
      <c r="D4328" s="19">
        <v>14</v>
      </c>
      <c r="E4328" s="19">
        <v>31</v>
      </c>
      <c r="F4328" s="19">
        <v>31</v>
      </c>
      <c r="G4328" s="19">
        <v>2</v>
      </c>
      <c r="H4328" s="19">
        <v>3</v>
      </c>
      <c r="I4328" s="19">
        <v>5</v>
      </c>
      <c r="J4328" s="19">
        <v>3</v>
      </c>
      <c r="K4328" s="20">
        <f>ROUND(1+(SUMPRODUCT(INDEX(CachTinhDiem!$B$8:$E$11,MATCH($B4328,CachTinhDiem!$A$8:$A$11,0),0),$G4328:$J4328)-1)*9/4,1)</f>
        <v>7.8</v>
      </c>
      <c r="L4328" s="20">
        <f>ROUND(1+(INDEX(CachTinhDiem!$B$15:$E$20,MATCH($C4328,CachTinhDiem!$A$15:$A$20,0),MATCH($B4328,CachTinhDiem!$B$14:$E$14,0))-1)*9/4,1)</f>
        <v>7.8</v>
      </c>
      <c r="M4328" s="19">
        <f t="shared" si="67"/>
        <v>0</v>
      </c>
      <c r="N4328" s="23">
        <f>MAX(0,1-M4328*CachTinhDiem!$B$25)</f>
        <v>1</v>
      </c>
      <c r="O4328" s="20">
        <f>ROUND((CachTinhDiem!$B$23*K4328+CachTinhDiem!$B$24*L4328)*N4328,1)</f>
        <v>7.8</v>
      </c>
      <c r="P4328" s="19" t="s">
        <v>3225</v>
      </c>
    </row>
    <row r="4329" spans="1:16" ht="15" customHeight="1" x14ac:dyDescent="0.35">
      <c r="A4329" s="18" t="s">
        <v>1673</v>
      </c>
      <c r="B4329" s="18" t="s">
        <v>3224</v>
      </c>
      <c r="C4329" s="18" t="s">
        <v>115</v>
      </c>
      <c r="D4329" s="19">
        <v>9</v>
      </c>
      <c r="E4329" s="19">
        <v>22</v>
      </c>
      <c r="F4329" s="19">
        <v>31</v>
      </c>
      <c r="G4329" s="19">
        <v>3</v>
      </c>
      <c r="H4329" s="19">
        <v>3</v>
      </c>
      <c r="I4329" s="19">
        <v>3</v>
      </c>
      <c r="J4329" s="19">
        <v>2</v>
      </c>
      <c r="K4329" s="20">
        <f>ROUND(1+(SUMPRODUCT(INDEX(CachTinhDiem!$B$8:$E$11,MATCH($B4329,CachTinhDiem!$A$8:$A$11,0),0),$G4329:$J4329)-1)*9/4,1)</f>
        <v>5.3</v>
      </c>
      <c r="L4329" s="20">
        <f>ROUND(1+(INDEX(CachTinhDiem!$B$15:$E$20,MATCH($C4329,CachTinhDiem!$A$15:$A$20,0),MATCH($B4329,CachTinhDiem!$B$14:$E$14,0))-1)*9/4,1)</f>
        <v>7.8</v>
      </c>
      <c r="M4329" s="19">
        <f t="shared" si="67"/>
        <v>9</v>
      </c>
      <c r="N4329" s="23">
        <f>MAX(0,1-M4329*CachTinhDiem!$B$25)</f>
        <v>9.9999999999999978E-2</v>
      </c>
      <c r="O4329" s="20">
        <f>ROUND((CachTinhDiem!$B$23*K4329+CachTinhDiem!$B$24*L4329)*N4329,1)</f>
        <v>0.6</v>
      </c>
      <c r="P4329" s="19" t="s">
        <v>3225</v>
      </c>
    </row>
    <row r="4330" spans="1:16" ht="15" customHeight="1" x14ac:dyDescent="0.35">
      <c r="A4330" s="18" t="s">
        <v>2913</v>
      </c>
      <c r="B4330" s="18" t="s">
        <v>3224</v>
      </c>
      <c r="C4330" s="18" t="s">
        <v>103</v>
      </c>
      <c r="D4330" s="19">
        <v>8</v>
      </c>
      <c r="E4330" s="19">
        <v>34</v>
      </c>
      <c r="F4330" s="19">
        <v>9</v>
      </c>
      <c r="G4330" s="19">
        <v>4</v>
      </c>
      <c r="H4330" s="19">
        <v>1</v>
      </c>
      <c r="I4330" s="19">
        <v>3</v>
      </c>
      <c r="J4330" s="19">
        <v>5</v>
      </c>
      <c r="K4330" s="20">
        <f>ROUND(1+(SUMPRODUCT(INDEX(CachTinhDiem!$B$8:$E$11,MATCH($B4330,CachTinhDiem!$A$8:$A$11,0),0),$G4330:$J4330)-1)*9/4,1)</f>
        <v>5.5</v>
      </c>
      <c r="L4330" s="20">
        <f>ROUND(1+(INDEX(CachTinhDiem!$B$15:$E$20,MATCH($C4330,CachTinhDiem!$A$15:$A$20,0),MATCH($B4330,CachTinhDiem!$B$14:$E$14,0))-1)*9/4,1)</f>
        <v>3.3</v>
      </c>
      <c r="M4330" s="19">
        <f t="shared" si="67"/>
        <v>0</v>
      </c>
      <c r="N4330" s="23">
        <f>MAX(0,1-M4330*CachTinhDiem!$B$25)</f>
        <v>1</v>
      </c>
      <c r="O4330" s="20">
        <f>ROUND((CachTinhDiem!$B$23*K4330+CachTinhDiem!$B$24*L4330)*N4330,1)</f>
        <v>4.8</v>
      </c>
      <c r="P4330" s="19" t="s">
        <v>3225</v>
      </c>
    </row>
    <row r="4331" spans="1:16" ht="15" customHeight="1" x14ac:dyDescent="0.35">
      <c r="A4331" s="18" t="s">
        <v>561</v>
      </c>
      <c r="B4331" s="18" t="s">
        <v>3228</v>
      </c>
      <c r="C4331" s="18" t="s">
        <v>138</v>
      </c>
      <c r="D4331" s="19">
        <v>23</v>
      </c>
      <c r="E4331" s="19">
        <v>40</v>
      </c>
      <c r="F4331" s="19">
        <v>15</v>
      </c>
      <c r="G4331" s="19">
        <v>1</v>
      </c>
      <c r="H4331" s="19">
        <v>5</v>
      </c>
      <c r="I4331" s="19">
        <v>5</v>
      </c>
      <c r="J4331" s="19">
        <v>2</v>
      </c>
      <c r="K4331" s="20">
        <f>ROUND(1+(SUMPRODUCT(INDEX(CachTinhDiem!$B$8:$E$11,MATCH($B4331,CachTinhDiem!$A$8:$A$11,0),0),$G4331:$J4331)-1)*9/4,1)</f>
        <v>6</v>
      </c>
      <c r="L4331" s="20">
        <f>ROUND(1+(INDEX(CachTinhDiem!$B$15:$E$20,MATCH($C4331,CachTinhDiem!$A$15:$A$20,0),MATCH($B4331,CachTinhDiem!$B$14:$E$14,0))-1)*9/4,1)</f>
        <v>1</v>
      </c>
      <c r="M4331" s="19">
        <f t="shared" si="67"/>
        <v>8</v>
      </c>
      <c r="N4331" s="23">
        <f>MAX(0,1-M4331*CachTinhDiem!$B$25)</f>
        <v>0.19999999999999996</v>
      </c>
      <c r="O4331" s="20">
        <f>ROUND((CachTinhDiem!$B$23*K4331+CachTinhDiem!$B$24*L4331)*N4331,1)</f>
        <v>0.9</v>
      </c>
      <c r="P4331" s="19" t="s">
        <v>3227</v>
      </c>
    </row>
    <row r="4332" spans="1:16" ht="15" customHeight="1" x14ac:dyDescent="0.35">
      <c r="A4332" s="18" t="s">
        <v>1235</v>
      </c>
      <c r="B4332" s="18" t="s">
        <v>3229</v>
      </c>
      <c r="C4332" s="18" t="s">
        <v>115</v>
      </c>
      <c r="D4332" s="19">
        <v>10</v>
      </c>
      <c r="E4332" s="19">
        <v>27</v>
      </c>
      <c r="F4332" s="19">
        <v>34</v>
      </c>
      <c r="G4332" s="19">
        <v>3</v>
      </c>
      <c r="H4332" s="19">
        <v>3</v>
      </c>
      <c r="I4332" s="19">
        <v>3</v>
      </c>
      <c r="J4332" s="19">
        <v>3</v>
      </c>
      <c r="K4332" s="20">
        <f>ROUND(1+(SUMPRODUCT(INDEX(CachTinhDiem!$B$8:$E$11,MATCH($B4332,CachTinhDiem!$A$8:$A$11,0),0),$G4332:$J4332)-1)*9/4,1)</f>
        <v>5.5</v>
      </c>
      <c r="L4332" s="20">
        <f>ROUND(1+(INDEX(CachTinhDiem!$B$15:$E$20,MATCH($C4332,CachTinhDiem!$A$15:$A$20,0),MATCH($B4332,CachTinhDiem!$B$14:$E$14,0))-1)*9/4,1)</f>
        <v>10</v>
      </c>
      <c r="M4332" s="19">
        <f t="shared" si="67"/>
        <v>7</v>
      </c>
      <c r="N4332" s="23">
        <f>MAX(0,1-M4332*CachTinhDiem!$B$25)</f>
        <v>0.29999999999999993</v>
      </c>
      <c r="O4332" s="20">
        <f>ROUND((CachTinhDiem!$B$23*K4332+CachTinhDiem!$B$24*L4332)*N4332,1)</f>
        <v>2.1</v>
      </c>
      <c r="P4332" s="19" t="s">
        <v>3227</v>
      </c>
    </row>
    <row r="4333" spans="1:16" ht="15" customHeight="1" x14ac:dyDescent="0.35">
      <c r="A4333" s="18" t="s">
        <v>2688</v>
      </c>
      <c r="B4333" s="18" t="s">
        <v>3224</v>
      </c>
      <c r="C4333" s="18" t="s">
        <v>115</v>
      </c>
      <c r="D4333" s="19">
        <v>5</v>
      </c>
      <c r="E4333" s="19">
        <v>30</v>
      </c>
      <c r="F4333" s="19">
        <v>28</v>
      </c>
      <c r="G4333" s="19">
        <v>4</v>
      </c>
      <c r="H4333" s="19">
        <v>2</v>
      </c>
      <c r="I4333" s="19">
        <v>5</v>
      </c>
      <c r="J4333" s="19">
        <v>2</v>
      </c>
      <c r="K4333" s="20">
        <f>ROUND(1+(SUMPRODUCT(INDEX(CachTinhDiem!$B$8:$E$11,MATCH($B4333,CachTinhDiem!$A$8:$A$11,0),0),$G4333:$J4333)-1)*9/4,1)</f>
        <v>7.5</v>
      </c>
      <c r="L4333" s="20">
        <f>ROUND(1+(INDEX(CachTinhDiem!$B$15:$E$20,MATCH($C4333,CachTinhDiem!$A$15:$A$20,0),MATCH($B4333,CachTinhDiem!$B$14:$E$14,0))-1)*9/4,1)</f>
        <v>7.8</v>
      </c>
      <c r="M4333" s="19">
        <f t="shared" si="67"/>
        <v>0</v>
      </c>
      <c r="N4333" s="23">
        <f>MAX(0,1-M4333*CachTinhDiem!$B$25)</f>
        <v>1</v>
      </c>
      <c r="O4333" s="20">
        <f>ROUND((CachTinhDiem!$B$23*K4333+CachTinhDiem!$B$24*L4333)*N4333,1)</f>
        <v>7.6</v>
      </c>
      <c r="P4333" s="19" t="s">
        <v>3227</v>
      </c>
    </row>
    <row r="4334" spans="1:16" ht="15" customHeight="1" x14ac:dyDescent="0.35">
      <c r="A4334" s="18" t="s">
        <v>3146</v>
      </c>
      <c r="B4334" s="18" t="s">
        <v>3229</v>
      </c>
      <c r="C4334" s="18" t="s">
        <v>138</v>
      </c>
      <c r="D4334" s="19">
        <v>20</v>
      </c>
      <c r="E4334" s="19">
        <v>40</v>
      </c>
      <c r="F4334" s="19">
        <v>35</v>
      </c>
      <c r="G4334" s="19">
        <v>2</v>
      </c>
      <c r="H4334" s="19">
        <v>4</v>
      </c>
      <c r="I4334" s="19">
        <v>5</v>
      </c>
      <c r="J4334" s="19">
        <v>2</v>
      </c>
      <c r="K4334" s="20">
        <f>ROUND(1+(SUMPRODUCT(INDEX(CachTinhDiem!$B$8:$E$11,MATCH($B4334,CachTinhDiem!$A$8:$A$11,0),0),$G4334:$J4334)-1)*9/4,1)</f>
        <v>6.6</v>
      </c>
      <c r="L4334" s="20">
        <f>ROUND(1+(INDEX(CachTinhDiem!$B$15:$E$20,MATCH($C4334,CachTinhDiem!$A$15:$A$20,0),MATCH($B4334,CachTinhDiem!$B$14:$E$14,0))-1)*9/4,1)</f>
        <v>7.8</v>
      </c>
      <c r="M4334" s="19">
        <f t="shared" si="67"/>
        <v>0</v>
      </c>
      <c r="N4334" s="23">
        <f>MAX(0,1-M4334*CachTinhDiem!$B$25)</f>
        <v>1</v>
      </c>
      <c r="O4334" s="20">
        <f>ROUND((CachTinhDiem!$B$23*K4334+CachTinhDiem!$B$24*L4334)*N4334,1)</f>
        <v>7</v>
      </c>
      <c r="P4334" s="19" t="s">
        <v>3227</v>
      </c>
    </row>
    <row r="4335" spans="1:16" ht="15" customHeight="1" x14ac:dyDescent="0.35">
      <c r="A4335" s="18" t="s">
        <v>301</v>
      </c>
      <c r="B4335" s="18" t="s">
        <v>3229</v>
      </c>
      <c r="C4335" s="18" t="s">
        <v>115</v>
      </c>
      <c r="D4335" s="19">
        <v>21</v>
      </c>
      <c r="E4335" s="19">
        <v>39</v>
      </c>
      <c r="F4335" s="19">
        <v>21</v>
      </c>
      <c r="G4335" s="19">
        <v>2</v>
      </c>
      <c r="H4335" s="19">
        <v>4</v>
      </c>
      <c r="I4335" s="19">
        <v>2</v>
      </c>
      <c r="J4335" s="19">
        <v>4</v>
      </c>
      <c r="K4335" s="20">
        <f>ROUND(1+(SUMPRODUCT(INDEX(CachTinhDiem!$B$8:$E$11,MATCH($B4335,CachTinhDiem!$A$8:$A$11,0),0),$G4335:$J4335)-1)*9/4,1)</f>
        <v>6</v>
      </c>
      <c r="L4335" s="20">
        <f>ROUND(1+(INDEX(CachTinhDiem!$B$15:$E$20,MATCH($C4335,CachTinhDiem!$A$15:$A$20,0),MATCH($B4335,CachTinhDiem!$B$14:$E$14,0))-1)*9/4,1)</f>
        <v>10</v>
      </c>
      <c r="M4335" s="19">
        <f t="shared" si="67"/>
        <v>0</v>
      </c>
      <c r="N4335" s="23">
        <f>MAX(0,1-M4335*CachTinhDiem!$B$25)</f>
        <v>1</v>
      </c>
      <c r="O4335" s="20">
        <f>ROUND((CachTinhDiem!$B$23*K4335+CachTinhDiem!$B$24*L4335)*N4335,1)</f>
        <v>7.2</v>
      </c>
      <c r="P4335" s="19" t="s">
        <v>3225</v>
      </c>
    </row>
    <row r="4336" spans="1:16" ht="15" customHeight="1" x14ac:dyDescent="0.35">
      <c r="A4336" s="18" t="s">
        <v>1914</v>
      </c>
      <c r="B4336" s="18" t="s">
        <v>3228</v>
      </c>
      <c r="C4336" s="18" t="s">
        <v>90</v>
      </c>
      <c r="D4336" s="19">
        <v>7</v>
      </c>
      <c r="E4336" s="19">
        <v>28</v>
      </c>
      <c r="F4336" s="19">
        <v>14</v>
      </c>
      <c r="G4336" s="19">
        <v>4</v>
      </c>
      <c r="H4336" s="19">
        <v>2</v>
      </c>
      <c r="I4336" s="19">
        <v>4</v>
      </c>
      <c r="J4336" s="19">
        <v>2</v>
      </c>
      <c r="K4336" s="20">
        <f>ROUND(1+(SUMPRODUCT(INDEX(CachTinhDiem!$B$8:$E$11,MATCH($B4336,CachTinhDiem!$A$8:$A$11,0),0),$G4336:$J4336)-1)*9/4,1)</f>
        <v>4.2</v>
      </c>
      <c r="L4336" s="20">
        <f>ROUND(1+(INDEX(CachTinhDiem!$B$15:$E$20,MATCH($C4336,CachTinhDiem!$A$15:$A$20,0),MATCH($B4336,CachTinhDiem!$B$14:$E$14,0))-1)*9/4,1)</f>
        <v>3.3</v>
      </c>
      <c r="M4336" s="19">
        <f t="shared" si="67"/>
        <v>0</v>
      </c>
      <c r="N4336" s="23">
        <f>MAX(0,1-M4336*CachTinhDiem!$B$25)</f>
        <v>1</v>
      </c>
      <c r="O4336" s="20">
        <f>ROUND((CachTinhDiem!$B$23*K4336+CachTinhDiem!$B$24*L4336)*N4336,1)</f>
        <v>3.9</v>
      </c>
      <c r="P4336" s="19" t="s">
        <v>3227</v>
      </c>
    </row>
    <row r="4337" spans="1:16" ht="15" customHeight="1" x14ac:dyDescent="0.35">
      <c r="A4337" s="18" t="s">
        <v>591</v>
      </c>
      <c r="B4337" s="18" t="s">
        <v>3224</v>
      </c>
      <c r="C4337" s="18" t="s">
        <v>103</v>
      </c>
      <c r="D4337" s="19">
        <v>12</v>
      </c>
      <c r="E4337" s="19">
        <v>29</v>
      </c>
      <c r="F4337" s="19">
        <v>35</v>
      </c>
      <c r="G4337" s="19">
        <v>2</v>
      </c>
      <c r="H4337" s="19">
        <v>5</v>
      </c>
      <c r="I4337" s="19">
        <v>2</v>
      </c>
      <c r="J4337" s="19">
        <v>4</v>
      </c>
      <c r="K4337" s="20">
        <f>ROUND(1+(SUMPRODUCT(INDEX(CachTinhDiem!$B$8:$E$11,MATCH($B4337,CachTinhDiem!$A$8:$A$11,0),0),$G4337:$J4337)-1)*9/4,1)</f>
        <v>5.0999999999999996</v>
      </c>
      <c r="L4337" s="20">
        <f>ROUND(1+(INDEX(CachTinhDiem!$B$15:$E$20,MATCH($C4337,CachTinhDiem!$A$15:$A$20,0),MATCH($B4337,CachTinhDiem!$B$14:$E$14,0))-1)*9/4,1)</f>
        <v>3.3</v>
      </c>
      <c r="M4337" s="19">
        <f t="shared" si="67"/>
        <v>6</v>
      </c>
      <c r="N4337" s="23">
        <f>MAX(0,1-M4337*CachTinhDiem!$B$25)</f>
        <v>0.39999999999999991</v>
      </c>
      <c r="O4337" s="20">
        <f>ROUND((CachTinhDiem!$B$23*K4337+CachTinhDiem!$B$24*L4337)*N4337,1)</f>
        <v>1.8</v>
      </c>
      <c r="P4337" s="19" t="s">
        <v>3227</v>
      </c>
    </row>
    <row r="4338" spans="1:16" ht="15" customHeight="1" x14ac:dyDescent="0.35">
      <c r="A4338" s="18" t="s">
        <v>2402</v>
      </c>
      <c r="B4338" s="18" t="s">
        <v>3226</v>
      </c>
      <c r="C4338" s="18" t="s">
        <v>150</v>
      </c>
      <c r="D4338" s="19">
        <v>25</v>
      </c>
      <c r="E4338" s="19">
        <v>40</v>
      </c>
      <c r="F4338" s="19">
        <v>11</v>
      </c>
      <c r="G4338" s="19">
        <v>1</v>
      </c>
      <c r="H4338" s="19">
        <v>5</v>
      </c>
      <c r="I4338" s="19">
        <v>2</v>
      </c>
      <c r="J4338" s="19">
        <v>2</v>
      </c>
      <c r="K4338" s="20">
        <f>ROUND(1+(SUMPRODUCT(INDEX(CachTinhDiem!$B$8:$E$11,MATCH($B4338,CachTinhDiem!$A$8:$A$11,0),0),$G4338:$J4338)-1)*9/4,1)</f>
        <v>5.3</v>
      </c>
      <c r="L4338" s="20">
        <f>ROUND(1+(INDEX(CachTinhDiem!$B$15:$E$20,MATCH($C4338,CachTinhDiem!$A$15:$A$20,0),MATCH($B4338,CachTinhDiem!$B$14:$E$14,0))-1)*9/4,1)</f>
        <v>10</v>
      </c>
      <c r="M4338" s="19">
        <f t="shared" si="67"/>
        <v>14</v>
      </c>
      <c r="N4338" s="23">
        <f>MAX(0,1-M4338*CachTinhDiem!$B$25)</f>
        <v>0</v>
      </c>
      <c r="O4338" s="20">
        <f>ROUND((CachTinhDiem!$B$23*K4338+CachTinhDiem!$B$24*L4338)*N4338,1)</f>
        <v>0</v>
      </c>
      <c r="P4338" s="19" t="s">
        <v>3227</v>
      </c>
    </row>
    <row r="4339" spans="1:16" ht="15" customHeight="1" x14ac:dyDescent="0.35">
      <c r="A4339" s="18" t="s">
        <v>1304</v>
      </c>
      <c r="B4339" s="18" t="s">
        <v>3224</v>
      </c>
      <c r="C4339" s="18" t="s">
        <v>150</v>
      </c>
      <c r="D4339" s="19">
        <v>6</v>
      </c>
      <c r="E4339" s="19">
        <v>18</v>
      </c>
      <c r="F4339" s="19">
        <v>39</v>
      </c>
      <c r="G4339" s="19">
        <v>4</v>
      </c>
      <c r="H4339" s="19">
        <v>2</v>
      </c>
      <c r="I4339" s="19">
        <v>2</v>
      </c>
      <c r="J4339" s="19">
        <v>3</v>
      </c>
      <c r="K4339" s="20">
        <f>ROUND(1+(SUMPRODUCT(INDEX(CachTinhDiem!$B$8:$E$11,MATCH($B4339,CachTinhDiem!$A$8:$A$11,0),0),$G4339:$J4339)-1)*9/4,1)</f>
        <v>4.4000000000000004</v>
      </c>
      <c r="L4339" s="20">
        <f>ROUND(1+(INDEX(CachTinhDiem!$B$15:$E$20,MATCH($C4339,CachTinhDiem!$A$15:$A$20,0),MATCH($B4339,CachTinhDiem!$B$14:$E$14,0))-1)*9/4,1)</f>
        <v>3.3</v>
      </c>
      <c r="M4339" s="19">
        <f t="shared" si="67"/>
        <v>21</v>
      </c>
      <c r="N4339" s="23">
        <f>MAX(0,1-M4339*CachTinhDiem!$B$25)</f>
        <v>0</v>
      </c>
      <c r="O4339" s="20">
        <f>ROUND((CachTinhDiem!$B$23*K4339+CachTinhDiem!$B$24*L4339)*N4339,1)</f>
        <v>0</v>
      </c>
      <c r="P4339" s="19" t="s">
        <v>3227</v>
      </c>
    </row>
    <row r="4340" spans="1:16" ht="15" customHeight="1" x14ac:dyDescent="0.35">
      <c r="A4340" s="18" t="s">
        <v>2052</v>
      </c>
      <c r="B4340" s="18" t="s">
        <v>3229</v>
      </c>
      <c r="C4340" s="18" t="s">
        <v>103</v>
      </c>
      <c r="D4340" s="19">
        <v>14</v>
      </c>
      <c r="E4340" s="19">
        <v>34</v>
      </c>
      <c r="F4340" s="19">
        <v>13</v>
      </c>
      <c r="G4340" s="19">
        <v>2</v>
      </c>
      <c r="H4340" s="19">
        <v>3</v>
      </c>
      <c r="I4340" s="19">
        <v>3</v>
      </c>
      <c r="J4340" s="19">
        <v>5</v>
      </c>
      <c r="K4340" s="20">
        <f>ROUND(1+(SUMPRODUCT(INDEX(CachTinhDiem!$B$8:$E$11,MATCH($B4340,CachTinhDiem!$A$8:$A$11,0),0),$G4340:$J4340)-1)*9/4,1)</f>
        <v>6.6</v>
      </c>
      <c r="L4340" s="20">
        <f>ROUND(1+(INDEX(CachTinhDiem!$B$15:$E$20,MATCH($C4340,CachTinhDiem!$A$15:$A$20,0),MATCH($B4340,CachTinhDiem!$B$14:$E$14,0))-1)*9/4,1)</f>
        <v>7.8</v>
      </c>
      <c r="M4340" s="19">
        <f t="shared" si="67"/>
        <v>1</v>
      </c>
      <c r="N4340" s="23">
        <f>MAX(0,1-M4340*CachTinhDiem!$B$25)</f>
        <v>0.9</v>
      </c>
      <c r="O4340" s="20">
        <f>ROUND((CachTinhDiem!$B$23*K4340+CachTinhDiem!$B$24*L4340)*N4340,1)</f>
        <v>6.3</v>
      </c>
      <c r="P4340" s="19" t="s">
        <v>3227</v>
      </c>
    </row>
    <row r="4341" spans="1:16" ht="15" customHeight="1" x14ac:dyDescent="0.35">
      <c r="A4341" s="18" t="s">
        <v>1984</v>
      </c>
      <c r="B4341" s="18" t="s">
        <v>3229</v>
      </c>
      <c r="C4341" s="18" t="s">
        <v>90</v>
      </c>
      <c r="D4341" s="19">
        <v>9</v>
      </c>
      <c r="E4341" s="19">
        <v>29</v>
      </c>
      <c r="F4341" s="19">
        <v>8</v>
      </c>
      <c r="G4341" s="19">
        <v>3</v>
      </c>
      <c r="H4341" s="19">
        <v>3</v>
      </c>
      <c r="I4341" s="19">
        <v>3</v>
      </c>
      <c r="J4341" s="19">
        <v>2</v>
      </c>
      <c r="K4341" s="20">
        <f>ROUND(1+(SUMPRODUCT(INDEX(CachTinhDiem!$B$8:$E$11,MATCH($B4341,CachTinhDiem!$A$8:$A$11,0),0),$G4341:$J4341)-1)*9/4,1)</f>
        <v>4.8</v>
      </c>
      <c r="L4341" s="20">
        <f>ROUND(1+(INDEX(CachTinhDiem!$B$15:$E$20,MATCH($C4341,CachTinhDiem!$A$15:$A$20,0),MATCH($B4341,CachTinhDiem!$B$14:$E$14,0))-1)*9/4,1)</f>
        <v>7.8</v>
      </c>
      <c r="M4341" s="19">
        <f t="shared" si="67"/>
        <v>1</v>
      </c>
      <c r="N4341" s="23">
        <f>MAX(0,1-M4341*CachTinhDiem!$B$25)</f>
        <v>0.9</v>
      </c>
      <c r="O4341" s="20">
        <f>ROUND((CachTinhDiem!$B$23*K4341+CachTinhDiem!$B$24*L4341)*N4341,1)</f>
        <v>5.0999999999999996</v>
      </c>
      <c r="P4341" s="19" t="s">
        <v>3225</v>
      </c>
    </row>
    <row r="4342" spans="1:16" ht="15" customHeight="1" x14ac:dyDescent="0.35">
      <c r="A4342" s="18" t="s">
        <v>565</v>
      </c>
      <c r="B4342" s="18" t="s">
        <v>3229</v>
      </c>
      <c r="C4342" s="18" t="s">
        <v>138</v>
      </c>
      <c r="D4342" s="19">
        <v>23</v>
      </c>
      <c r="E4342" s="19">
        <v>40</v>
      </c>
      <c r="F4342" s="19">
        <v>39</v>
      </c>
      <c r="G4342" s="19">
        <v>1</v>
      </c>
      <c r="H4342" s="19">
        <v>5</v>
      </c>
      <c r="I4342" s="19">
        <v>5</v>
      </c>
      <c r="J4342" s="19">
        <v>3</v>
      </c>
      <c r="K4342" s="20">
        <f>ROUND(1+(SUMPRODUCT(INDEX(CachTinhDiem!$B$8:$E$11,MATCH($B4342,CachTinhDiem!$A$8:$A$11,0),0),$G4342:$J4342)-1)*9/4,1)</f>
        <v>7.8</v>
      </c>
      <c r="L4342" s="20">
        <f>ROUND(1+(INDEX(CachTinhDiem!$B$15:$E$20,MATCH($C4342,CachTinhDiem!$A$15:$A$20,0),MATCH($B4342,CachTinhDiem!$B$14:$E$14,0))-1)*9/4,1)</f>
        <v>7.8</v>
      </c>
      <c r="M4342" s="19">
        <f t="shared" si="67"/>
        <v>0</v>
      </c>
      <c r="N4342" s="23">
        <f>MAX(0,1-M4342*CachTinhDiem!$B$25)</f>
        <v>1</v>
      </c>
      <c r="O4342" s="20">
        <f>ROUND((CachTinhDiem!$B$23*K4342+CachTinhDiem!$B$24*L4342)*N4342,1)</f>
        <v>7.8</v>
      </c>
      <c r="P4342" s="19" t="s">
        <v>3227</v>
      </c>
    </row>
    <row r="4343" spans="1:16" ht="15" customHeight="1" x14ac:dyDescent="0.35">
      <c r="A4343" s="18" t="s">
        <v>3190</v>
      </c>
      <c r="B4343" s="18" t="s">
        <v>3228</v>
      </c>
      <c r="C4343" s="18" t="s">
        <v>115</v>
      </c>
      <c r="D4343" s="19">
        <v>18</v>
      </c>
      <c r="E4343" s="19">
        <v>39</v>
      </c>
      <c r="F4343" s="19">
        <v>37</v>
      </c>
      <c r="G4343" s="19">
        <v>2</v>
      </c>
      <c r="H4343" s="19">
        <v>2</v>
      </c>
      <c r="I4343" s="19">
        <v>3</v>
      </c>
      <c r="J4343" s="19">
        <v>4</v>
      </c>
      <c r="K4343" s="20">
        <f>ROUND(1+(SUMPRODUCT(INDEX(CachTinhDiem!$B$8:$E$11,MATCH($B4343,CachTinhDiem!$A$8:$A$11,0),0),$G4343:$J4343)-1)*9/4,1)</f>
        <v>6.4</v>
      </c>
      <c r="L4343" s="20">
        <f>ROUND(1+(INDEX(CachTinhDiem!$B$15:$E$20,MATCH($C4343,CachTinhDiem!$A$15:$A$20,0),MATCH($B4343,CachTinhDiem!$B$14:$E$14,0))-1)*9/4,1)</f>
        <v>5.5</v>
      </c>
      <c r="M4343" s="19">
        <f t="shared" si="67"/>
        <v>0</v>
      </c>
      <c r="N4343" s="23">
        <f>MAX(0,1-M4343*CachTinhDiem!$B$25)</f>
        <v>1</v>
      </c>
      <c r="O4343" s="20">
        <f>ROUND((CachTinhDiem!$B$23*K4343+CachTinhDiem!$B$24*L4343)*N4343,1)</f>
        <v>6.1</v>
      </c>
      <c r="P4343" s="19" t="s">
        <v>3227</v>
      </c>
    </row>
    <row r="4344" spans="1:16" ht="15" customHeight="1" x14ac:dyDescent="0.35">
      <c r="A4344" s="18" t="s">
        <v>531</v>
      </c>
      <c r="B4344" s="18" t="s">
        <v>3228</v>
      </c>
      <c r="C4344" s="18" t="s">
        <v>150</v>
      </c>
      <c r="D4344" s="19">
        <v>6</v>
      </c>
      <c r="E4344" s="19">
        <v>17</v>
      </c>
      <c r="F4344" s="19">
        <v>35</v>
      </c>
      <c r="G4344" s="19">
        <v>4</v>
      </c>
      <c r="H4344" s="19">
        <v>2</v>
      </c>
      <c r="I4344" s="19">
        <v>2</v>
      </c>
      <c r="J4344" s="19">
        <v>3</v>
      </c>
      <c r="K4344" s="20">
        <f>ROUND(1+(SUMPRODUCT(INDEX(CachTinhDiem!$B$8:$E$11,MATCH($B4344,CachTinhDiem!$A$8:$A$11,0),0),$G4344:$J4344)-1)*9/4,1)</f>
        <v>4.5999999999999996</v>
      </c>
      <c r="L4344" s="20">
        <f>ROUND(1+(INDEX(CachTinhDiem!$B$15:$E$20,MATCH($C4344,CachTinhDiem!$A$15:$A$20,0),MATCH($B4344,CachTinhDiem!$B$14:$E$14,0))-1)*9/4,1)</f>
        <v>5.5</v>
      </c>
      <c r="M4344" s="19">
        <f t="shared" si="67"/>
        <v>18</v>
      </c>
      <c r="N4344" s="23">
        <f>MAX(0,1-M4344*CachTinhDiem!$B$25)</f>
        <v>0</v>
      </c>
      <c r="O4344" s="20">
        <f>ROUND((CachTinhDiem!$B$23*K4344+CachTinhDiem!$B$24*L4344)*N4344,1)</f>
        <v>0</v>
      </c>
      <c r="P4344" s="19" t="s">
        <v>3225</v>
      </c>
    </row>
    <row r="4345" spans="1:16" ht="15" customHeight="1" x14ac:dyDescent="0.35">
      <c r="A4345" s="18" t="s">
        <v>1294</v>
      </c>
      <c r="B4345" s="18" t="s">
        <v>3228</v>
      </c>
      <c r="C4345" s="18" t="s">
        <v>115</v>
      </c>
      <c r="D4345" s="19">
        <v>5</v>
      </c>
      <c r="E4345" s="19">
        <v>17</v>
      </c>
      <c r="F4345" s="19">
        <v>8</v>
      </c>
      <c r="G4345" s="19">
        <v>3</v>
      </c>
      <c r="H4345" s="19">
        <v>2</v>
      </c>
      <c r="I4345" s="19">
        <v>4</v>
      </c>
      <c r="J4345" s="19">
        <v>2</v>
      </c>
      <c r="K4345" s="20">
        <f>ROUND(1+(SUMPRODUCT(INDEX(CachTinhDiem!$B$8:$E$11,MATCH($B4345,CachTinhDiem!$A$8:$A$11,0),0),$G4345:$J4345)-1)*9/4,1)</f>
        <v>4.2</v>
      </c>
      <c r="L4345" s="20">
        <f>ROUND(1+(INDEX(CachTinhDiem!$B$15:$E$20,MATCH($C4345,CachTinhDiem!$A$15:$A$20,0),MATCH($B4345,CachTinhDiem!$B$14:$E$14,0))-1)*9/4,1)</f>
        <v>5.5</v>
      </c>
      <c r="M4345" s="19">
        <f t="shared" si="67"/>
        <v>0</v>
      </c>
      <c r="N4345" s="23">
        <f>MAX(0,1-M4345*CachTinhDiem!$B$25)</f>
        <v>1</v>
      </c>
      <c r="O4345" s="20">
        <f>ROUND((CachTinhDiem!$B$23*K4345+CachTinhDiem!$B$24*L4345)*N4345,1)</f>
        <v>4.5999999999999996</v>
      </c>
      <c r="P4345" s="19" t="s">
        <v>3227</v>
      </c>
    </row>
    <row r="4346" spans="1:16" ht="15" customHeight="1" x14ac:dyDescent="0.35">
      <c r="A4346" s="18" t="s">
        <v>1864</v>
      </c>
      <c r="B4346" s="18" t="s">
        <v>3226</v>
      </c>
      <c r="C4346" s="18" t="s">
        <v>103</v>
      </c>
      <c r="D4346" s="19">
        <v>12</v>
      </c>
      <c r="E4346" s="19">
        <v>33</v>
      </c>
      <c r="F4346" s="19">
        <v>8</v>
      </c>
      <c r="G4346" s="19">
        <v>3</v>
      </c>
      <c r="H4346" s="19">
        <v>3</v>
      </c>
      <c r="I4346" s="19">
        <v>4</v>
      </c>
      <c r="J4346" s="19">
        <v>4</v>
      </c>
      <c r="K4346" s="20">
        <f>ROUND(1+(SUMPRODUCT(INDEX(CachTinhDiem!$B$8:$E$11,MATCH($B4346,CachTinhDiem!$A$8:$A$11,0),0),$G4346:$J4346)-1)*9/4,1)</f>
        <v>7.1</v>
      </c>
      <c r="L4346" s="20">
        <f>ROUND(1+(INDEX(CachTinhDiem!$B$15:$E$20,MATCH($C4346,CachTinhDiem!$A$15:$A$20,0),MATCH($B4346,CachTinhDiem!$B$14:$E$14,0))-1)*9/4,1)</f>
        <v>3.3</v>
      </c>
      <c r="M4346" s="19">
        <f t="shared" si="67"/>
        <v>4</v>
      </c>
      <c r="N4346" s="23">
        <f>MAX(0,1-M4346*CachTinhDiem!$B$25)</f>
        <v>0.6</v>
      </c>
      <c r="O4346" s="20">
        <f>ROUND((CachTinhDiem!$B$23*K4346+CachTinhDiem!$B$24*L4346)*N4346,1)</f>
        <v>3.6</v>
      </c>
      <c r="P4346" s="19" t="s">
        <v>3227</v>
      </c>
    </row>
    <row r="4347" spans="1:16" ht="15" customHeight="1" x14ac:dyDescent="0.35">
      <c r="A4347" s="18" t="s">
        <v>2861</v>
      </c>
      <c r="B4347" s="18" t="s">
        <v>3229</v>
      </c>
      <c r="C4347" s="18" t="s">
        <v>103</v>
      </c>
      <c r="D4347" s="19">
        <v>6</v>
      </c>
      <c r="E4347" s="19">
        <v>34</v>
      </c>
      <c r="F4347" s="19">
        <v>22</v>
      </c>
      <c r="G4347" s="19">
        <v>4</v>
      </c>
      <c r="H4347" s="19">
        <v>1</v>
      </c>
      <c r="I4347" s="19">
        <v>1</v>
      </c>
      <c r="J4347" s="19">
        <v>4</v>
      </c>
      <c r="K4347" s="20">
        <f>ROUND(1+(SUMPRODUCT(INDEX(CachTinhDiem!$B$8:$E$11,MATCH($B4347,CachTinhDiem!$A$8:$A$11,0),0),$G4347:$J4347)-1)*9/4,1)</f>
        <v>3.7</v>
      </c>
      <c r="L4347" s="20">
        <f>ROUND(1+(INDEX(CachTinhDiem!$B$15:$E$20,MATCH($C4347,CachTinhDiem!$A$15:$A$20,0),MATCH($B4347,CachTinhDiem!$B$14:$E$14,0))-1)*9/4,1)</f>
        <v>7.8</v>
      </c>
      <c r="M4347" s="19">
        <f t="shared" si="67"/>
        <v>0</v>
      </c>
      <c r="N4347" s="23">
        <f>MAX(0,1-M4347*CachTinhDiem!$B$25)</f>
        <v>1</v>
      </c>
      <c r="O4347" s="20">
        <f>ROUND((CachTinhDiem!$B$23*K4347+CachTinhDiem!$B$24*L4347)*N4347,1)</f>
        <v>4.9000000000000004</v>
      </c>
      <c r="P4347" s="19" t="s">
        <v>3227</v>
      </c>
    </row>
    <row r="4348" spans="1:16" ht="15" customHeight="1" x14ac:dyDescent="0.35">
      <c r="A4348" s="18" t="s">
        <v>3130</v>
      </c>
      <c r="B4348" s="18" t="s">
        <v>3226</v>
      </c>
      <c r="C4348" s="18" t="s">
        <v>110</v>
      </c>
      <c r="D4348" s="19">
        <v>20</v>
      </c>
      <c r="E4348" s="19">
        <v>37</v>
      </c>
      <c r="F4348" s="19">
        <v>13</v>
      </c>
      <c r="G4348" s="19">
        <v>2</v>
      </c>
      <c r="H4348" s="19">
        <v>2</v>
      </c>
      <c r="I4348" s="19">
        <v>3</v>
      </c>
      <c r="J4348" s="19">
        <v>4</v>
      </c>
      <c r="K4348" s="20">
        <f>ROUND(1+(SUMPRODUCT(INDEX(CachTinhDiem!$B$8:$E$11,MATCH($B4348,CachTinhDiem!$A$8:$A$11,0),0),$G4348:$J4348)-1)*9/4,1)</f>
        <v>5.3</v>
      </c>
      <c r="L4348" s="20">
        <f>ROUND(1+(INDEX(CachTinhDiem!$B$15:$E$20,MATCH($C4348,CachTinhDiem!$A$15:$A$20,0),MATCH($B4348,CachTinhDiem!$B$14:$E$14,0))-1)*9/4,1)</f>
        <v>5.5</v>
      </c>
      <c r="M4348" s="19">
        <f t="shared" si="67"/>
        <v>7</v>
      </c>
      <c r="N4348" s="23">
        <f>MAX(0,1-M4348*CachTinhDiem!$B$25)</f>
        <v>0.29999999999999993</v>
      </c>
      <c r="O4348" s="20">
        <f>ROUND((CachTinhDiem!$B$23*K4348+CachTinhDiem!$B$24*L4348)*N4348,1)</f>
        <v>1.6</v>
      </c>
      <c r="P4348" s="19" t="s">
        <v>3227</v>
      </c>
    </row>
    <row r="4349" spans="1:16" ht="15" customHeight="1" x14ac:dyDescent="0.35">
      <c r="A4349" s="18" t="s">
        <v>1707</v>
      </c>
      <c r="B4349" s="18" t="s">
        <v>3224</v>
      </c>
      <c r="C4349" s="18" t="s">
        <v>138</v>
      </c>
      <c r="D4349" s="19">
        <v>12</v>
      </c>
      <c r="E4349" s="19">
        <v>30</v>
      </c>
      <c r="F4349" s="19">
        <v>39</v>
      </c>
      <c r="G4349" s="19">
        <v>2</v>
      </c>
      <c r="H4349" s="19">
        <v>3</v>
      </c>
      <c r="I4349" s="19">
        <v>4</v>
      </c>
      <c r="J4349" s="19">
        <v>2</v>
      </c>
      <c r="K4349" s="20">
        <f>ROUND(1+(SUMPRODUCT(INDEX(CachTinhDiem!$B$8:$E$11,MATCH($B4349,CachTinhDiem!$A$8:$A$11,0),0),$G4349:$J4349)-1)*9/4,1)</f>
        <v>6</v>
      </c>
      <c r="L4349" s="20">
        <f>ROUND(1+(INDEX(CachTinhDiem!$B$15:$E$20,MATCH($C4349,CachTinhDiem!$A$15:$A$20,0),MATCH($B4349,CachTinhDiem!$B$14:$E$14,0))-1)*9/4,1)</f>
        <v>10</v>
      </c>
      <c r="M4349" s="19">
        <f t="shared" si="67"/>
        <v>9</v>
      </c>
      <c r="N4349" s="23">
        <f>MAX(0,1-M4349*CachTinhDiem!$B$25)</f>
        <v>9.9999999999999978E-2</v>
      </c>
      <c r="O4349" s="20">
        <f>ROUND((CachTinhDiem!$B$23*K4349+CachTinhDiem!$B$24*L4349)*N4349,1)</f>
        <v>0.7</v>
      </c>
      <c r="P4349" s="19" t="s">
        <v>3227</v>
      </c>
    </row>
    <row r="4350" spans="1:16" ht="15" customHeight="1" x14ac:dyDescent="0.35">
      <c r="A4350" s="18" t="s">
        <v>2484</v>
      </c>
      <c r="B4350" s="18" t="s">
        <v>3229</v>
      </c>
      <c r="C4350" s="18" t="s">
        <v>115</v>
      </c>
      <c r="D4350" s="19">
        <v>26</v>
      </c>
      <c r="E4350" s="19">
        <v>39</v>
      </c>
      <c r="F4350" s="19">
        <v>13</v>
      </c>
      <c r="G4350" s="19">
        <v>1</v>
      </c>
      <c r="H4350" s="19">
        <v>5</v>
      </c>
      <c r="I4350" s="19">
        <v>3</v>
      </c>
      <c r="J4350" s="19">
        <v>3</v>
      </c>
      <c r="K4350" s="20">
        <f>ROUND(1+(SUMPRODUCT(INDEX(CachTinhDiem!$B$8:$E$11,MATCH($B4350,CachTinhDiem!$A$8:$A$11,0),0),$G4350:$J4350)-1)*9/4,1)</f>
        <v>6.4</v>
      </c>
      <c r="L4350" s="20">
        <f>ROUND(1+(INDEX(CachTinhDiem!$B$15:$E$20,MATCH($C4350,CachTinhDiem!$A$15:$A$20,0),MATCH($B4350,CachTinhDiem!$B$14:$E$14,0))-1)*9/4,1)</f>
        <v>10</v>
      </c>
      <c r="M4350" s="19">
        <f t="shared" si="67"/>
        <v>13</v>
      </c>
      <c r="N4350" s="23">
        <f>MAX(0,1-M4350*CachTinhDiem!$B$25)</f>
        <v>0</v>
      </c>
      <c r="O4350" s="20">
        <f>ROUND((CachTinhDiem!$B$23*K4350+CachTinhDiem!$B$24*L4350)*N4350,1)</f>
        <v>0</v>
      </c>
      <c r="P4350" s="19" t="s">
        <v>3227</v>
      </c>
    </row>
    <row r="4351" spans="1:16" ht="15" customHeight="1" x14ac:dyDescent="0.35">
      <c r="A4351" s="18" t="s">
        <v>842</v>
      </c>
      <c r="B4351" s="18" t="s">
        <v>3224</v>
      </c>
      <c r="C4351" s="18" t="s">
        <v>115</v>
      </c>
      <c r="D4351" s="19">
        <v>21</v>
      </c>
      <c r="E4351" s="19">
        <v>39</v>
      </c>
      <c r="F4351" s="19">
        <v>21</v>
      </c>
      <c r="G4351" s="19">
        <v>2</v>
      </c>
      <c r="H4351" s="19">
        <v>5</v>
      </c>
      <c r="I4351" s="19">
        <v>4</v>
      </c>
      <c r="J4351" s="19">
        <v>3</v>
      </c>
      <c r="K4351" s="20">
        <f>ROUND(1+(SUMPRODUCT(INDEX(CachTinhDiem!$B$8:$E$11,MATCH($B4351,CachTinhDiem!$A$8:$A$11,0),0),$G4351:$J4351)-1)*9/4,1)</f>
        <v>7.1</v>
      </c>
      <c r="L4351" s="20">
        <f>ROUND(1+(INDEX(CachTinhDiem!$B$15:$E$20,MATCH($C4351,CachTinhDiem!$A$15:$A$20,0),MATCH($B4351,CachTinhDiem!$B$14:$E$14,0))-1)*9/4,1)</f>
        <v>7.8</v>
      </c>
      <c r="M4351" s="19">
        <f t="shared" si="67"/>
        <v>0</v>
      </c>
      <c r="N4351" s="23">
        <f>MAX(0,1-M4351*CachTinhDiem!$B$25)</f>
        <v>1</v>
      </c>
      <c r="O4351" s="20">
        <f>ROUND((CachTinhDiem!$B$23*K4351+CachTinhDiem!$B$24*L4351)*N4351,1)</f>
        <v>7.3</v>
      </c>
      <c r="P4351" s="19" t="s">
        <v>3227</v>
      </c>
    </row>
    <row r="4352" spans="1:16" ht="15" customHeight="1" x14ac:dyDescent="0.35">
      <c r="A4352" s="18" t="s">
        <v>2108</v>
      </c>
      <c r="B4352" s="18" t="s">
        <v>3229</v>
      </c>
      <c r="C4352" s="18" t="s">
        <v>90</v>
      </c>
      <c r="D4352" s="19">
        <v>5</v>
      </c>
      <c r="E4352" s="19">
        <v>20</v>
      </c>
      <c r="F4352" s="19">
        <v>15</v>
      </c>
      <c r="G4352" s="19">
        <v>4</v>
      </c>
      <c r="H4352" s="19">
        <v>1</v>
      </c>
      <c r="I4352" s="19">
        <v>3</v>
      </c>
      <c r="J4352" s="19">
        <v>3</v>
      </c>
      <c r="K4352" s="20">
        <f>ROUND(1+(SUMPRODUCT(INDEX(CachTinhDiem!$B$8:$E$11,MATCH($B4352,CachTinhDiem!$A$8:$A$11,0),0),$G4352:$J4352)-1)*9/4,1)</f>
        <v>4.4000000000000004</v>
      </c>
      <c r="L4352" s="20">
        <f>ROUND(1+(INDEX(CachTinhDiem!$B$15:$E$20,MATCH($C4352,CachTinhDiem!$A$15:$A$20,0),MATCH($B4352,CachTinhDiem!$B$14:$E$14,0))-1)*9/4,1)</f>
        <v>7.8</v>
      </c>
      <c r="M4352" s="19">
        <f t="shared" si="67"/>
        <v>0</v>
      </c>
      <c r="N4352" s="23">
        <f>MAX(0,1-M4352*CachTinhDiem!$B$25)</f>
        <v>1</v>
      </c>
      <c r="O4352" s="20">
        <f>ROUND((CachTinhDiem!$B$23*K4352+CachTinhDiem!$B$24*L4352)*N4352,1)</f>
        <v>5.4</v>
      </c>
      <c r="P4352" s="19" t="s">
        <v>3227</v>
      </c>
    </row>
    <row r="4353" spans="1:16" ht="15" customHeight="1" x14ac:dyDescent="0.35">
      <c r="A4353" s="18" t="s">
        <v>412</v>
      </c>
      <c r="B4353" s="18" t="s">
        <v>3226</v>
      </c>
      <c r="C4353" s="18" t="s">
        <v>115</v>
      </c>
      <c r="D4353" s="19">
        <v>20</v>
      </c>
      <c r="E4353" s="19">
        <v>37</v>
      </c>
      <c r="F4353" s="19">
        <v>12</v>
      </c>
      <c r="G4353" s="19">
        <v>2</v>
      </c>
      <c r="H4353" s="19">
        <v>4</v>
      </c>
      <c r="I4353" s="19">
        <v>3</v>
      </c>
      <c r="J4353" s="19">
        <v>2</v>
      </c>
      <c r="K4353" s="20">
        <f>ROUND(1+(SUMPRODUCT(INDEX(CachTinhDiem!$B$8:$E$11,MATCH($B4353,CachTinhDiem!$A$8:$A$11,0),0),$G4353:$J4353)-1)*9/4,1)</f>
        <v>5.7</v>
      </c>
      <c r="L4353" s="20">
        <f>ROUND(1+(INDEX(CachTinhDiem!$B$15:$E$20,MATCH($C4353,CachTinhDiem!$A$15:$A$20,0),MATCH($B4353,CachTinhDiem!$B$14:$E$14,0))-1)*9/4,1)</f>
        <v>10</v>
      </c>
      <c r="M4353" s="19">
        <f t="shared" si="67"/>
        <v>8</v>
      </c>
      <c r="N4353" s="23">
        <f>MAX(0,1-M4353*CachTinhDiem!$B$25)</f>
        <v>0.19999999999999996</v>
      </c>
      <c r="O4353" s="20">
        <f>ROUND((CachTinhDiem!$B$23*K4353+CachTinhDiem!$B$24*L4353)*N4353,1)</f>
        <v>1.4</v>
      </c>
      <c r="P4353" s="19" t="s">
        <v>3227</v>
      </c>
    </row>
    <row r="4354" spans="1:16" ht="15" customHeight="1" x14ac:dyDescent="0.35">
      <c r="A4354" s="18" t="s">
        <v>894</v>
      </c>
      <c r="B4354" s="18" t="s">
        <v>3228</v>
      </c>
      <c r="C4354" s="18" t="s">
        <v>110</v>
      </c>
      <c r="D4354" s="19">
        <v>19</v>
      </c>
      <c r="E4354" s="19">
        <v>34</v>
      </c>
      <c r="F4354" s="19">
        <v>10</v>
      </c>
      <c r="G4354" s="19">
        <v>2</v>
      </c>
      <c r="H4354" s="19">
        <v>3</v>
      </c>
      <c r="I4354" s="19">
        <v>2</v>
      </c>
      <c r="J4354" s="19">
        <v>5</v>
      </c>
      <c r="K4354" s="20">
        <f>ROUND(1+(SUMPRODUCT(INDEX(CachTinhDiem!$B$8:$E$11,MATCH($B4354,CachTinhDiem!$A$8:$A$11,0),0),$G4354:$J4354)-1)*9/4,1)</f>
        <v>7.8</v>
      </c>
      <c r="L4354" s="20">
        <f>ROUND(1+(INDEX(CachTinhDiem!$B$15:$E$20,MATCH($C4354,CachTinhDiem!$A$15:$A$20,0),MATCH($B4354,CachTinhDiem!$B$14:$E$14,0))-1)*9/4,1)</f>
        <v>7.8</v>
      </c>
      <c r="M4354" s="19">
        <f t="shared" ref="M4354:M4417" si="68">MAX(0,$D4354-$F4354,$F4354-$E4354)</f>
        <v>9</v>
      </c>
      <c r="N4354" s="23">
        <f>MAX(0,1-M4354*CachTinhDiem!$B$25)</f>
        <v>9.9999999999999978E-2</v>
      </c>
      <c r="O4354" s="20">
        <f>ROUND((CachTinhDiem!$B$23*K4354+CachTinhDiem!$B$24*L4354)*N4354,1)</f>
        <v>0.8</v>
      </c>
      <c r="P4354" s="19" t="s">
        <v>3227</v>
      </c>
    </row>
    <row r="4355" spans="1:16" ht="15" customHeight="1" x14ac:dyDescent="0.35">
      <c r="A4355" s="18" t="s">
        <v>2436</v>
      </c>
      <c r="B4355" s="18" t="s">
        <v>3229</v>
      </c>
      <c r="C4355" s="18" t="s">
        <v>115</v>
      </c>
      <c r="D4355" s="19">
        <v>23</v>
      </c>
      <c r="E4355" s="19">
        <v>39</v>
      </c>
      <c r="F4355" s="19">
        <v>17</v>
      </c>
      <c r="G4355" s="19">
        <v>2</v>
      </c>
      <c r="H4355" s="19">
        <v>5</v>
      </c>
      <c r="I4355" s="19">
        <v>4</v>
      </c>
      <c r="J4355" s="19">
        <v>3</v>
      </c>
      <c r="K4355" s="20">
        <f>ROUND(1+(SUMPRODUCT(INDEX(CachTinhDiem!$B$8:$E$11,MATCH($B4355,CachTinhDiem!$A$8:$A$11,0),0),$G4355:$J4355)-1)*9/4,1)</f>
        <v>7.3</v>
      </c>
      <c r="L4355" s="20">
        <f>ROUND(1+(INDEX(CachTinhDiem!$B$15:$E$20,MATCH($C4355,CachTinhDiem!$A$15:$A$20,0),MATCH($B4355,CachTinhDiem!$B$14:$E$14,0))-1)*9/4,1)</f>
        <v>10</v>
      </c>
      <c r="M4355" s="19">
        <f t="shared" si="68"/>
        <v>6</v>
      </c>
      <c r="N4355" s="23">
        <f>MAX(0,1-M4355*CachTinhDiem!$B$25)</f>
        <v>0.39999999999999991</v>
      </c>
      <c r="O4355" s="20">
        <f>ROUND((CachTinhDiem!$B$23*K4355+CachTinhDiem!$B$24*L4355)*N4355,1)</f>
        <v>3.2</v>
      </c>
      <c r="P4355" s="19" t="s">
        <v>3227</v>
      </c>
    </row>
    <row r="4356" spans="1:16" ht="15" customHeight="1" x14ac:dyDescent="0.35">
      <c r="A4356" s="18" t="s">
        <v>2484</v>
      </c>
      <c r="B4356" s="18" t="s">
        <v>3224</v>
      </c>
      <c r="C4356" s="18" t="s">
        <v>115</v>
      </c>
      <c r="D4356" s="19">
        <v>26</v>
      </c>
      <c r="E4356" s="19">
        <v>39</v>
      </c>
      <c r="F4356" s="19">
        <v>16</v>
      </c>
      <c r="G4356" s="19">
        <v>1</v>
      </c>
      <c r="H4356" s="19">
        <v>5</v>
      </c>
      <c r="I4356" s="19">
        <v>3</v>
      </c>
      <c r="J4356" s="19">
        <v>3</v>
      </c>
      <c r="K4356" s="20">
        <f>ROUND(1+(SUMPRODUCT(INDEX(CachTinhDiem!$B$8:$E$11,MATCH($B4356,CachTinhDiem!$A$8:$A$11,0),0),$G4356:$J4356)-1)*9/4,1)</f>
        <v>5.5</v>
      </c>
      <c r="L4356" s="20">
        <f>ROUND(1+(INDEX(CachTinhDiem!$B$15:$E$20,MATCH($C4356,CachTinhDiem!$A$15:$A$20,0),MATCH($B4356,CachTinhDiem!$B$14:$E$14,0))-1)*9/4,1)</f>
        <v>7.8</v>
      </c>
      <c r="M4356" s="19">
        <f t="shared" si="68"/>
        <v>10</v>
      </c>
      <c r="N4356" s="23">
        <f>MAX(0,1-M4356*CachTinhDiem!$B$25)</f>
        <v>0</v>
      </c>
      <c r="O4356" s="20">
        <f>ROUND((CachTinhDiem!$B$23*K4356+CachTinhDiem!$B$24*L4356)*N4356,1)</f>
        <v>0</v>
      </c>
      <c r="P4356" s="19" t="s">
        <v>3227</v>
      </c>
    </row>
    <row r="4357" spans="1:16" ht="15" customHeight="1" x14ac:dyDescent="0.35">
      <c r="A4357" s="18" t="s">
        <v>2044</v>
      </c>
      <c r="B4357" s="18" t="s">
        <v>3228</v>
      </c>
      <c r="C4357" s="18" t="s">
        <v>150</v>
      </c>
      <c r="D4357" s="19">
        <v>12</v>
      </c>
      <c r="E4357" s="19">
        <v>30</v>
      </c>
      <c r="F4357" s="19">
        <v>33</v>
      </c>
      <c r="G4357" s="19">
        <v>3</v>
      </c>
      <c r="H4357" s="19">
        <v>3</v>
      </c>
      <c r="I4357" s="19">
        <v>4</v>
      </c>
      <c r="J4357" s="19">
        <v>2</v>
      </c>
      <c r="K4357" s="20">
        <f>ROUND(1+(SUMPRODUCT(INDEX(CachTinhDiem!$B$8:$E$11,MATCH($B4357,CachTinhDiem!$A$8:$A$11,0),0),$G4357:$J4357)-1)*9/4,1)</f>
        <v>4.5999999999999996</v>
      </c>
      <c r="L4357" s="20">
        <f>ROUND(1+(INDEX(CachTinhDiem!$B$15:$E$20,MATCH($C4357,CachTinhDiem!$A$15:$A$20,0),MATCH($B4357,CachTinhDiem!$B$14:$E$14,0))-1)*9/4,1)</f>
        <v>5.5</v>
      </c>
      <c r="M4357" s="19">
        <f t="shared" si="68"/>
        <v>3</v>
      </c>
      <c r="N4357" s="23">
        <f>MAX(0,1-M4357*CachTinhDiem!$B$25)</f>
        <v>0.7</v>
      </c>
      <c r="O4357" s="20">
        <f>ROUND((CachTinhDiem!$B$23*K4357+CachTinhDiem!$B$24*L4357)*N4357,1)</f>
        <v>3.4</v>
      </c>
      <c r="P4357" s="19" t="s">
        <v>3227</v>
      </c>
    </row>
    <row r="4358" spans="1:16" ht="15" customHeight="1" x14ac:dyDescent="0.35">
      <c r="A4358" s="18" t="s">
        <v>2265</v>
      </c>
      <c r="B4358" s="18" t="s">
        <v>3226</v>
      </c>
      <c r="C4358" s="18" t="s">
        <v>115</v>
      </c>
      <c r="D4358" s="19">
        <v>13</v>
      </c>
      <c r="E4358" s="19">
        <v>32</v>
      </c>
      <c r="F4358" s="19">
        <v>10</v>
      </c>
      <c r="G4358" s="19">
        <v>3</v>
      </c>
      <c r="H4358" s="19">
        <v>2</v>
      </c>
      <c r="I4358" s="19">
        <v>4</v>
      </c>
      <c r="J4358" s="19">
        <v>3</v>
      </c>
      <c r="K4358" s="20">
        <f>ROUND(1+(SUMPRODUCT(INDEX(CachTinhDiem!$B$8:$E$11,MATCH($B4358,CachTinhDiem!$A$8:$A$11,0),0),$G4358:$J4358)-1)*9/4,1)</f>
        <v>6</v>
      </c>
      <c r="L4358" s="20">
        <f>ROUND(1+(INDEX(CachTinhDiem!$B$15:$E$20,MATCH($C4358,CachTinhDiem!$A$15:$A$20,0),MATCH($B4358,CachTinhDiem!$B$14:$E$14,0))-1)*9/4,1)</f>
        <v>10</v>
      </c>
      <c r="M4358" s="19">
        <f t="shared" si="68"/>
        <v>3</v>
      </c>
      <c r="N4358" s="23">
        <f>MAX(0,1-M4358*CachTinhDiem!$B$25)</f>
        <v>0.7</v>
      </c>
      <c r="O4358" s="20">
        <f>ROUND((CachTinhDiem!$B$23*K4358+CachTinhDiem!$B$24*L4358)*N4358,1)</f>
        <v>5</v>
      </c>
      <c r="P4358" s="19" t="s">
        <v>3227</v>
      </c>
    </row>
    <row r="4359" spans="1:16" ht="15" customHeight="1" x14ac:dyDescent="0.35">
      <c r="A4359" s="18" t="s">
        <v>2710</v>
      </c>
      <c r="B4359" s="18" t="s">
        <v>3228</v>
      </c>
      <c r="C4359" s="18" t="s">
        <v>103</v>
      </c>
      <c r="D4359" s="19">
        <v>15</v>
      </c>
      <c r="E4359" s="19">
        <v>34</v>
      </c>
      <c r="F4359" s="19">
        <v>11</v>
      </c>
      <c r="G4359" s="19">
        <v>2</v>
      </c>
      <c r="H4359" s="19">
        <v>1</v>
      </c>
      <c r="I4359" s="19">
        <v>4</v>
      </c>
      <c r="J4359" s="19">
        <v>4</v>
      </c>
      <c r="K4359" s="20">
        <f>ROUND(1+(SUMPRODUCT(INDEX(CachTinhDiem!$B$8:$E$11,MATCH($B4359,CachTinhDiem!$A$8:$A$11,0),0),$G4359:$J4359)-1)*9/4,1)</f>
        <v>6.4</v>
      </c>
      <c r="L4359" s="20">
        <f>ROUND(1+(INDEX(CachTinhDiem!$B$15:$E$20,MATCH($C4359,CachTinhDiem!$A$15:$A$20,0),MATCH($B4359,CachTinhDiem!$B$14:$E$14,0))-1)*9/4,1)</f>
        <v>10</v>
      </c>
      <c r="M4359" s="19">
        <f t="shared" si="68"/>
        <v>4</v>
      </c>
      <c r="N4359" s="23">
        <f>MAX(0,1-M4359*CachTinhDiem!$B$25)</f>
        <v>0.6</v>
      </c>
      <c r="O4359" s="20">
        <f>ROUND((CachTinhDiem!$B$23*K4359+CachTinhDiem!$B$24*L4359)*N4359,1)</f>
        <v>4.5</v>
      </c>
      <c r="P4359" s="19" t="s">
        <v>3227</v>
      </c>
    </row>
    <row r="4360" spans="1:16" ht="15" customHeight="1" x14ac:dyDescent="0.35">
      <c r="A4360" s="18" t="s">
        <v>2450</v>
      </c>
      <c r="B4360" s="18" t="s">
        <v>3224</v>
      </c>
      <c r="C4360" s="18" t="s">
        <v>138</v>
      </c>
      <c r="D4360" s="19">
        <v>22</v>
      </c>
      <c r="E4360" s="19">
        <v>38</v>
      </c>
      <c r="F4360" s="19">
        <v>35</v>
      </c>
      <c r="G4360" s="19">
        <v>2</v>
      </c>
      <c r="H4360" s="19">
        <v>5</v>
      </c>
      <c r="I4360" s="19">
        <v>5</v>
      </c>
      <c r="J4360" s="19">
        <v>3</v>
      </c>
      <c r="K4360" s="20">
        <f>ROUND(1+(SUMPRODUCT(INDEX(CachTinhDiem!$B$8:$E$11,MATCH($B4360,CachTinhDiem!$A$8:$A$11,0),0),$G4360:$J4360)-1)*9/4,1)</f>
        <v>8.1999999999999993</v>
      </c>
      <c r="L4360" s="20">
        <f>ROUND(1+(INDEX(CachTinhDiem!$B$15:$E$20,MATCH($C4360,CachTinhDiem!$A$15:$A$20,0),MATCH($B4360,CachTinhDiem!$B$14:$E$14,0))-1)*9/4,1)</f>
        <v>10</v>
      </c>
      <c r="M4360" s="19">
        <f t="shared" si="68"/>
        <v>0</v>
      </c>
      <c r="N4360" s="23">
        <f>MAX(0,1-M4360*CachTinhDiem!$B$25)</f>
        <v>1</v>
      </c>
      <c r="O4360" s="20">
        <f>ROUND((CachTinhDiem!$B$23*K4360+CachTinhDiem!$B$24*L4360)*N4360,1)</f>
        <v>8.6999999999999993</v>
      </c>
      <c r="P4360" s="19" t="s">
        <v>3227</v>
      </c>
    </row>
    <row r="4361" spans="1:16" ht="15" customHeight="1" x14ac:dyDescent="0.35">
      <c r="A4361" s="18" t="s">
        <v>3070</v>
      </c>
      <c r="B4361" s="18" t="s">
        <v>3226</v>
      </c>
      <c r="C4361" s="18" t="s">
        <v>115</v>
      </c>
      <c r="D4361" s="19">
        <v>17</v>
      </c>
      <c r="E4361" s="19">
        <v>39</v>
      </c>
      <c r="F4361" s="19">
        <v>27</v>
      </c>
      <c r="G4361" s="19">
        <v>2</v>
      </c>
      <c r="H4361" s="19">
        <v>2</v>
      </c>
      <c r="I4361" s="19">
        <v>5</v>
      </c>
      <c r="J4361" s="19">
        <v>3</v>
      </c>
      <c r="K4361" s="20">
        <f>ROUND(1+(SUMPRODUCT(INDEX(CachTinhDiem!$B$8:$E$11,MATCH($B4361,CachTinhDiem!$A$8:$A$11,0),0),$G4361:$J4361)-1)*9/4,1)</f>
        <v>7.1</v>
      </c>
      <c r="L4361" s="20">
        <f>ROUND(1+(INDEX(CachTinhDiem!$B$15:$E$20,MATCH($C4361,CachTinhDiem!$A$15:$A$20,0),MATCH($B4361,CachTinhDiem!$B$14:$E$14,0))-1)*9/4,1)</f>
        <v>10</v>
      </c>
      <c r="M4361" s="19">
        <f t="shared" si="68"/>
        <v>0</v>
      </c>
      <c r="N4361" s="23">
        <f>MAX(0,1-M4361*CachTinhDiem!$B$25)</f>
        <v>1</v>
      </c>
      <c r="O4361" s="20">
        <f>ROUND((CachTinhDiem!$B$23*K4361+CachTinhDiem!$B$24*L4361)*N4361,1)</f>
        <v>8</v>
      </c>
      <c r="P4361" s="19" t="s">
        <v>3227</v>
      </c>
    </row>
    <row r="4362" spans="1:16" ht="15" customHeight="1" x14ac:dyDescent="0.35">
      <c r="A4362" s="18" t="s">
        <v>3168</v>
      </c>
      <c r="B4362" s="18" t="s">
        <v>3228</v>
      </c>
      <c r="C4362" s="18" t="s">
        <v>115</v>
      </c>
      <c r="D4362" s="19">
        <v>22</v>
      </c>
      <c r="E4362" s="19">
        <v>40</v>
      </c>
      <c r="F4362" s="19">
        <v>17</v>
      </c>
      <c r="G4362" s="19">
        <v>1</v>
      </c>
      <c r="H4362" s="19">
        <v>2</v>
      </c>
      <c r="I4362" s="19">
        <v>4</v>
      </c>
      <c r="J4362" s="19">
        <v>3</v>
      </c>
      <c r="K4362" s="20">
        <f>ROUND(1+(SUMPRODUCT(INDEX(CachTinhDiem!$B$8:$E$11,MATCH($B4362,CachTinhDiem!$A$8:$A$11,0),0),$G4362:$J4362)-1)*9/4,1)</f>
        <v>5.5</v>
      </c>
      <c r="L4362" s="20">
        <f>ROUND(1+(INDEX(CachTinhDiem!$B$15:$E$20,MATCH($C4362,CachTinhDiem!$A$15:$A$20,0),MATCH($B4362,CachTinhDiem!$B$14:$E$14,0))-1)*9/4,1)</f>
        <v>5.5</v>
      </c>
      <c r="M4362" s="19">
        <f t="shared" si="68"/>
        <v>5</v>
      </c>
      <c r="N4362" s="23">
        <f>MAX(0,1-M4362*CachTinhDiem!$B$25)</f>
        <v>0.5</v>
      </c>
      <c r="O4362" s="20">
        <f>ROUND((CachTinhDiem!$B$23*K4362+CachTinhDiem!$B$24*L4362)*N4362,1)</f>
        <v>2.8</v>
      </c>
      <c r="P4362" s="19" t="s">
        <v>3227</v>
      </c>
    </row>
    <row r="4363" spans="1:16" ht="15" customHeight="1" x14ac:dyDescent="0.35">
      <c r="A4363" s="18" t="s">
        <v>2797</v>
      </c>
      <c r="B4363" s="18" t="s">
        <v>3224</v>
      </c>
      <c r="C4363" s="18" t="s">
        <v>115</v>
      </c>
      <c r="D4363" s="19">
        <v>5</v>
      </c>
      <c r="E4363" s="19">
        <v>10</v>
      </c>
      <c r="F4363" s="19">
        <v>34</v>
      </c>
      <c r="G4363" s="19">
        <v>4</v>
      </c>
      <c r="H4363" s="19">
        <v>1</v>
      </c>
      <c r="I4363" s="19">
        <v>1</v>
      </c>
      <c r="J4363" s="19">
        <v>2</v>
      </c>
      <c r="K4363" s="20">
        <f>ROUND(1+(SUMPRODUCT(INDEX(CachTinhDiem!$B$8:$E$11,MATCH($B4363,CachTinhDiem!$A$8:$A$11,0),0),$G4363:$J4363)-1)*9/4,1)</f>
        <v>2.6</v>
      </c>
      <c r="L4363" s="20">
        <f>ROUND(1+(INDEX(CachTinhDiem!$B$15:$E$20,MATCH($C4363,CachTinhDiem!$A$15:$A$20,0),MATCH($B4363,CachTinhDiem!$B$14:$E$14,0))-1)*9/4,1)</f>
        <v>7.8</v>
      </c>
      <c r="M4363" s="19">
        <f t="shared" si="68"/>
        <v>24</v>
      </c>
      <c r="N4363" s="23">
        <f>MAX(0,1-M4363*CachTinhDiem!$B$25)</f>
        <v>0</v>
      </c>
      <c r="O4363" s="20">
        <f>ROUND((CachTinhDiem!$B$23*K4363+CachTinhDiem!$B$24*L4363)*N4363,1)</f>
        <v>0</v>
      </c>
      <c r="P4363" s="19" t="s">
        <v>3227</v>
      </c>
    </row>
    <row r="4364" spans="1:16" ht="15" customHeight="1" x14ac:dyDescent="0.35">
      <c r="A4364" s="18" t="s">
        <v>710</v>
      </c>
      <c r="B4364" s="18" t="s">
        <v>3226</v>
      </c>
      <c r="C4364" s="18" t="s">
        <v>115</v>
      </c>
      <c r="D4364" s="19">
        <v>8</v>
      </c>
      <c r="E4364" s="19">
        <v>22</v>
      </c>
      <c r="F4364" s="19">
        <v>13</v>
      </c>
      <c r="G4364" s="19">
        <v>4</v>
      </c>
      <c r="H4364" s="19">
        <v>2</v>
      </c>
      <c r="I4364" s="19">
        <v>3</v>
      </c>
      <c r="J4364" s="19">
        <v>2</v>
      </c>
      <c r="K4364" s="20">
        <f>ROUND(1+(SUMPRODUCT(INDEX(CachTinhDiem!$B$8:$E$11,MATCH($B4364,CachTinhDiem!$A$8:$A$11,0),0),$G4364:$J4364)-1)*9/4,1)</f>
        <v>4.4000000000000004</v>
      </c>
      <c r="L4364" s="20">
        <f>ROUND(1+(INDEX(CachTinhDiem!$B$15:$E$20,MATCH($C4364,CachTinhDiem!$A$15:$A$20,0),MATCH($B4364,CachTinhDiem!$B$14:$E$14,0))-1)*9/4,1)</f>
        <v>10</v>
      </c>
      <c r="M4364" s="19">
        <f t="shared" si="68"/>
        <v>0</v>
      </c>
      <c r="N4364" s="23">
        <f>MAX(0,1-M4364*CachTinhDiem!$B$25)</f>
        <v>1</v>
      </c>
      <c r="O4364" s="20">
        <f>ROUND((CachTinhDiem!$B$23*K4364+CachTinhDiem!$B$24*L4364)*N4364,1)</f>
        <v>6.1</v>
      </c>
      <c r="P4364" s="19" t="s">
        <v>3227</v>
      </c>
    </row>
    <row r="4365" spans="1:16" ht="15" customHeight="1" x14ac:dyDescent="0.35">
      <c r="A4365" s="18" t="s">
        <v>2420</v>
      </c>
      <c r="B4365" s="18" t="s">
        <v>3224</v>
      </c>
      <c r="C4365" s="18" t="s">
        <v>110</v>
      </c>
      <c r="D4365" s="19">
        <v>23</v>
      </c>
      <c r="E4365" s="19">
        <v>39</v>
      </c>
      <c r="F4365" s="19">
        <v>16</v>
      </c>
      <c r="G4365" s="19">
        <v>1</v>
      </c>
      <c r="H4365" s="19">
        <v>5</v>
      </c>
      <c r="I4365" s="19">
        <v>2</v>
      </c>
      <c r="J4365" s="19">
        <v>3</v>
      </c>
      <c r="K4365" s="20">
        <f>ROUND(1+(SUMPRODUCT(INDEX(CachTinhDiem!$B$8:$E$11,MATCH($B4365,CachTinhDiem!$A$8:$A$11,0),0),$G4365:$J4365)-1)*9/4,1)</f>
        <v>4.4000000000000004</v>
      </c>
      <c r="L4365" s="20">
        <f>ROUND(1+(INDEX(CachTinhDiem!$B$15:$E$20,MATCH($C4365,CachTinhDiem!$A$15:$A$20,0),MATCH($B4365,CachTinhDiem!$B$14:$E$14,0))-1)*9/4,1)</f>
        <v>5.5</v>
      </c>
      <c r="M4365" s="19">
        <f t="shared" si="68"/>
        <v>7</v>
      </c>
      <c r="N4365" s="23">
        <f>MAX(0,1-M4365*CachTinhDiem!$B$25)</f>
        <v>0.29999999999999993</v>
      </c>
      <c r="O4365" s="20">
        <f>ROUND((CachTinhDiem!$B$23*K4365+CachTinhDiem!$B$24*L4365)*N4365,1)</f>
        <v>1.4</v>
      </c>
      <c r="P4365" s="19" t="s">
        <v>3227</v>
      </c>
    </row>
    <row r="4366" spans="1:16" ht="15" customHeight="1" x14ac:dyDescent="0.35">
      <c r="A4366" s="18" t="s">
        <v>852</v>
      </c>
      <c r="B4366" s="18" t="s">
        <v>3228</v>
      </c>
      <c r="C4366" s="18" t="s">
        <v>103</v>
      </c>
      <c r="D4366" s="19">
        <v>21</v>
      </c>
      <c r="E4366" s="19">
        <v>34</v>
      </c>
      <c r="F4366" s="19">
        <v>23</v>
      </c>
      <c r="G4366" s="19">
        <v>2</v>
      </c>
      <c r="H4366" s="19">
        <v>4</v>
      </c>
      <c r="I4366" s="19">
        <v>2</v>
      </c>
      <c r="J4366" s="19">
        <v>5</v>
      </c>
      <c r="K4366" s="20">
        <f>ROUND(1+(SUMPRODUCT(INDEX(CachTinhDiem!$B$8:$E$11,MATCH($B4366,CachTinhDiem!$A$8:$A$11,0),0),$G4366:$J4366)-1)*9/4,1)</f>
        <v>8.1999999999999993</v>
      </c>
      <c r="L4366" s="20">
        <f>ROUND(1+(INDEX(CachTinhDiem!$B$15:$E$20,MATCH($C4366,CachTinhDiem!$A$15:$A$20,0),MATCH($B4366,CachTinhDiem!$B$14:$E$14,0))-1)*9/4,1)</f>
        <v>10</v>
      </c>
      <c r="M4366" s="19">
        <f t="shared" si="68"/>
        <v>0</v>
      </c>
      <c r="N4366" s="23">
        <f>MAX(0,1-M4366*CachTinhDiem!$B$25)</f>
        <v>1</v>
      </c>
      <c r="O4366" s="20">
        <f>ROUND((CachTinhDiem!$B$23*K4366+CachTinhDiem!$B$24*L4366)*N4366,1)</f>
        <v>8.6999999999999993</v>
      </c>
      <c r="P4366" s="19" t="s">
        <v>3227</v>
      </c>
    </row>
    <row r="4367" spans="1:16" ht="15" customHeight="1" x14ac:dyDescent="0.35">
      <c r="A4367" s="18" t="s">
        <v>2909</v>
      </c>
      <c r="B4367" s="18" t="s">
        <v>3228</v>
      </c>
      <c r="C4367" s="18" t="s">
        <v>103</v>
      </c>
      <c r="D4367" s="19">
        <v>5</v>
      </c>
      <c r="E4367" s="19">
        <v>34</v>
      </c>
      <c r="F4367" s="19">
        <v>31</v>
      </c>
      <c r="G4367" s="19">
        <v>4</v>
      </c>
      <c r="H4367" s="19">
        <v>1</v>
      </c>
      <c r="I4367" s="19">
        <v>2</v>
      </c>
      <c r="J4367" s="19">
        <v>5</v>
      </c>
      <c r="K4367" s="20">
        <f>ROUND(1+(SUMPRODUCT(INDEX(CachTinhDiem!$B$8:$E$11,MATCH($B4367,CachTinhDiem!$A$8:$A$11,0),0),$G4367:$J4367)-1)*9/4,1)</f>
        <v>6.9</v>
      </c>
      <c r="L4367" s="20">
        <f>ROUND(1+(INDEX(CachTinhDiem!$B$15:$E$20,MATCH($C4367,CachTinhDiem!$A$15:$A$20,0),MATCH($B4367,CachTinhDiem!$B$14:$E$14,0))-1)*9/4,1)</f>
        <v>10</v>
      </c>
      <c r="M4367" s="19">
        <f t="shared" si="68"/>
        <v>0</v>
      </c>
      <c r="N4367" s="23">
        <f>MAX(0,1-M4367*CachTinhDiem!$B$25)</f>
        <v>1</v>
      </c>
      <c r="O4367" s="20">
        <f>ROUND((CachTinhDiem!$B$23*K4367+CachTinhDiem!$B$24*L4367)*N4367,1)</f>
        <v>7.8</v>
      </c>
      <c r="P4367" s="19" t="s">
        <v>3227</v>
      </c>
    </row>
    <row r="4368" spans="1:16" ht="15" customHeight="1" x14ac:dyDescent="0.35">
      <c r="A4368" s="18" t="s">
        <v>450</v>
      </c>
      <c r="B4368" s="18" t="s">
        <v>3226</v>
      </c>
      <c r="C4368" s="18" t="s">
        <v>138</v>
      </c>
      <c r="D4368" s="19">
        <v>22</v>
      </c>
      <c r="E4368" s="19">
        <v>40</v>
      </c>
      <c r="F4368" s="19">
        <v>10</v>
      </c>
      <c r="G4368" s="19">
        <v>2</v>
      </c>
      <c r="H4368" s="19">
        <v>4</v>
      </c>
      <c r="I4368" s="19">
        <v>5</v>
      </c>
      <c r="J4368" s="19">
        <v>2</v>
      </c>
      <c r="K4368" s="20">
        <f>ROUND(1+(SUMPRODUCT(INDEX(CachTinhDiem!$B$8:$E$11,MATCH($B4368,CachTinhDiem!$A$8:$A$11,0),0),$G4368:$J4368)-1)*9/4,1)</f>
        <v>8</v>
      </c>
      <c r="L4368" s="20">
        <f>ROUND(1+(INDEX(CachTinhDiem!$B$15:$E$20,MATCH($C4368,CachTinhDiem!$A$15:$A$20,0),MATCH($B4368,CachTinhDiem!$B$14:$E$14,0))-1)*9/4,1)</f>
        <v>7.8</v>
      </c>
      <c r="M4368" s="19">
        <f t="shared" si="68"/>
        <v>12</v>
      </c>
      <c r="N4368" s="23">
        <f>MAX(0,1-M4368*CachTinhDiem!$B$25)</f>
        <v>0</v>
      </c>
      <c r="O4368" s="20">
        <f>ROUND((CachTinhDiem!$B$23*K4368+CachTinhDiem!$B$24*L4368)*N4368,1)</f>
        <v>0</v>
      </c>
      <c r="P4368" s="19" t="s">
        <v>3227</v>
      </c>
    </row>
    <row r="4369" spans="1:16" ht="15" customHeight="1" x14ac:dyDescent="0.35">
      <c r="A4369" s="18" t="s">
        <v>3003</v>
      </c>
      <c r="B4369" s="18" t="s">
        <v>3228</v>
      </c>
      <c r="C4369" s="18" t="s">
        <v>150</v>
      </c>
      <c r="D4369" s="19">
        <v>27</v>
      </c>
      <c r="E4369" s="19">
        <v>40</v>
      </c>
      <c r="F4369" s="19">
        <v>23</v>
      </c>
      <c r="G4369" s="19">
        <v>2</v>
      </c>
      <c r="H4369" s="19">
        <v>4</v>
      </c>
      <c r="I4369" s="19">
        <v>3</v>
      </c>
      <c r="J4369" s="19">
        <v>3</v>
      </c>
      <c r="K4369" s="20">
        <f>ROUND(1+(SUMPRODUCT(INDEX(CachTinhDiem!$B$8:$E$11,MATCH($B4369,CachTinhDiem!$A$8:$A$11,0),0),$G4369:$J4369)-1)*9/4,1)</f>
        <v>6</v>
      </c>
      <c r="L4369" s="20">
        <f>ROUND(1+(INDEX(CachTinhDiem!$B$15:$E$20,MATCH($C4369,CachTinhDiem!$A$15:$A$20,0),MATCH($B4369,CachTinhDiem!$B$14:$E$14,0))-1)*9/4,1)</f>
        <v>5.5</v>
      </c>
      <c r="M4369" s="19">
        <f t="shared" si="68"/>
        <v>4</v>
      </c>
      <c r="N4369" s="23">
        <f>MAX(0,1-M4369*CachTinhDiem!$B$25)</f>
        <v>0.6</v>
      </c>
      <c r="O4369" s="20">
        <f>ROUND((CachTinhDiem!$B$23*K4369+CachTinhDiem!$B$24*L4369)*N4369,1)</f>
        <v>3.5</v>
      </c>
      <c r="P4369" s="19" t="s">
        <v>3227</v>
      </c>
    </row>
    <row r="4370" spans="1:16" ht="15" customHeight="1" x14ac:dyDescent="0.35">
      <c r="A4370" s="18" t="s">
        <v>321</v>
      </c>
      <c r="B4370" s="18" t="s">
        <v>3228</v>
      </c>
      <c r="C4370" s="18" t="s">
        <v>115</v>
      </c>
      <c r="D4370" s="19">
        <v>21</v>
      </c>
      <c r="E4370" s="19">
        <v>39</v>
      </c>
      <c r="F4370" s="19">
        <v>17</v>
      </c>
      <c r="G4370" s="19">
        <v>1</v>
      </c>
      <c r="H4370" s="19">
        <v>5</v>
      </c>
      <c r="I4370" s="19">
        <v>3</v>
      </c>
      <c r="J4370" s="19">
        <v>2</v>
      </c>
      <c r="K4370" s="20">
        <f>ROUND(1+(SUMPRODUCT(INDEX(CachTinhDiem!$B$8:$E$11,MATCH($B4370,CachTinhDiem!$A$8:$A$11,0),0),$G4370:$J4370)-1)*9/4,1)</f>
        <v>5.0999999999999996</v>
      </c>
      <c r="L4370" s="20">
        <f>ROUND(1+(INDEX(CachTinhDiem!$B$15:$E$20,MATCH($C4370,CachTinhDiem!$A$15:$A$20,0),MATCH($B4370,CachTinhDiem!$B$14:$E$14,0))-1)*9/4,1)</f>
        <v>5.5</v>
      </c>
      <c r="M4370" s="19">
        <f t="shared" si="68"/>
        <v>4</v>
      </c>
      <c r="N4370" s="23">
        <f>MAX(0,1-M4370*CachTinhDiem!$B$25)</f>
        <v>0.6</v>
      </c>
      <c r="O4370" s="20">
        <f>ROUND((CachTinhDiem!$B$23*K4370+CachTinhDiem!$B$24*L4370)*N4370,1)</f>
        <v>3.1</v>
      </c>
      <c r="P4370" s="19" t="s">
        <v>3227</v>
      </c>
    </row>
    <row r="4371" spans="1:16" ht="15" customHeight="1" x14ac:dyDescent="0.35">
      <c r="A4371" s="18" t="s">
        <v>2352</v>
      </c>
      <c r="B4371" s="18" t="s">
        <v>3228</v>
      </c>
      <c r="C4371" s="18" t="s">
        <v>103</v>
      </c>
      <c r="D4371" s="19">
        <v>16</v>
      </c>
      <c r="E4371" s="19">
        <v>31</v>
      </c>
      <c r="F4371" s="19">
        <v>40</v>
      </c>
      <c r="G4371" s="19">
        <v>2</v>
      </c>
      <c r="H4371" s="19">
        <v>3</v>
      </c>
      <c r="I4371" s="19">
        <v>2</v>
      </c>
      <c r="J4371" s="19">
        <v>5</v>
      </c>
      <c r="K4371" s="20">
        <f>ROUND(1+(SUMPRODUCT(INDEX(CachTinhDiem!$B$8:$E$11,MATCH($B4371,CachTinhDiem!$A$8:$A$11,0),0),$G4371:$J4371)-1)*9/4,1)</f>
        <v>7.8</v>
      </c>
      <c r="L4371" s="20">
        <f>ROUND(1+(INDEX(CachTinhDiem!$B$15:$E$20,MATCH($C4371,CachTinhDiem!$A$15:$A$20,0),MATCH($B4371,CachTinhDiem!$B$14:$E$14,0))-1)*9/4,1)</f>
        <v>10</v>
      </c>
      <c r="M4371" s="19">
        <f t="shared" si="68"/>
        <v>9</v>
      </c>
      <c r="N4371" s="23">
        <f>MAX(0,1-M4371*CachTinhDiem!$B$25)</f>
        <v>9.9999999999999978E-2</v>
      </c>
      <c r="O4371" s="20">
        <f>ROUND((CachTinhDiem!$B$23*K4371+CachTinhDiem!$B$24*L4371)*N4371,1)</f>
        <v>0.8</v>
      </c>
      <c r="P4371" s="19" t="s">
        <v>3227</v>
      </c>
    </row>
    <row r="4372" spans="1:16" ht="15" customHeight="1" x14ac:dyDescent="0.35">
      <c r="A4372" s="18" t="s">
        <v>2578</v>
      </c>
      <c r="B4372" s="18" t="s">
        <v>3224</v>
      </c>
      <c r="C4372" s="18" t="s">
        <v>115</v>
      </c>
      <c r="D4372" s="19">
        <v>5</v>
      </c>
      <c r="E4372" s="19">
        <v>10</v>
      </c>
      <c r="F4372" s="19">
        <v>11</v>
      </c>
      <c r="G4372" s="19">
        <v>5</v>
      </c>
      <c r="H4372" s="19">
        <v>1</v>
      </c>
      <c r="I4372" s="19">
        <v>2</v>
      </c>
      <c r="J4372" s="19">
        <v>2</v>
      </c>
      <c r="K4372" s="20">
        <f>ROUND(1+(SUMPRODUCT(INDEX(CachTinhDiem!$B$8:$E$11,MATCH($B4372,CachTinhDiem!$A$8:$A$11,0),0),$G4372:$J4372)-1)*9/4,1)</f>
        <v>4.2</v>
      </c>
      <c r="L4372" s="20">
        <f>ROUND(1+(INDEX(CachTinhDiem!$B$15:$E$20,MATCH($C4372,CachTinhDiem!$A$15:$A$20,0),MATCH($B4372,CachTinhDiem!$B$14:$E$14,0))-1)*9/4,1)</f>
        <v>7.8</v>
      </c>
      <c r="M4372" s="19">
        <f t="shared" si="68"/>
        <v>1</v>
      </c>
      <c r="N4372" s="23">
        <f>MAX(0,1-M4372*CachTinhDiem!$B$25)</f>
        <v>0.9</v>
      </c>
      <c r="O4372" s="20">
        <f>ROUND((CachTinhDiem!$B$23*K4372+CachTinhDiem!$B$24*L4372)*N4372,1)</f>
        <v>4.8</v>
      </c>
      <c r="P4372" s="19" t="s">
        <v>3225</v>
      </c>
    </row>
    <row r="4373" spans="1:16" ht="15" customHeight="1" x14ac:dyDescent="0.35">
      <c r="A4373" s="18" t="s">
        <v>571</v>
      </c>
      <c r="B4373" s="18" t="s">
        <v>3226</v>
      </c>
      <c r="C4373" s="18" t="s">
        <v>115</v>
      </c>
      <c r="D4373" s="19">
        <v>17</v>
      </c>
      <c r="E4373" s="19">
        <v>34</v>
      </c>
      <c r="F4373" s="19">
        <v>8</v>
      </c>
      <c r="G4373" s="19">
        <v>2</v>
      </c>
      <c r="H4373" s="19">
        <v>4</v>
      </c>
      <c r="I4373" s="19">
        <v>3</v>
      </c>
      <c r="J4373" s="19">
        <v>3</v>
      </c>
      <c r="K4373" s="20">
        <f>ROUND(1+(SUMPRODUCT(INDEX(CachTinhDiem!$B$8:$E$11,MATCH($B4373,CachTinhDiem!$A$8:$A$11,0),0),$G4373:$J4373)-1)*9/4,1)</f>
        <v>6.2</v>
      </c>
      <c r="L4373" s="20">
        <f>ROUND(1+(INDEX(CachTinhDiem!$B$15:$E$20,MATCH($C4373,CachTinhDiem!$A$15:$A$20,0),MATCH($B4373,CachTinhDiem!$B$14:$E$14,0))-1)*9/4,1)</f>
        <v>10</v>
      </c>
      <c r="M4373" s="19">
        <f t="shared" si="68"/>
        <v>9</v>
      </c>
      <c r="N4373" s="23">
        <f>MAX(0,1-M4373*CachTinhDiem!$B$25)</f>
        <v>9.9999999999999978E-2</v>
      </c>
      <c r="O4373" s="20">
        <f>ROUND((CachTinhDiem!$B$23*K4373+CachTinhDiem!$B$24*L4373)*N4373,1)</f>
        <v>0.7</v>
      </c>
      <c r="P4373" s="19" t="s">
        <v>3227</v>
      </c>
    </row>
    <row r="4374" spans="1:16" ht="15" customHeight="1" x14ac:dyDescent="0.35">
      <c r="A4374" s="18" t="s">
        <v>1922</v>
      </c>
      <c r="B4374" s="18" t="s">
        <v>3228</v>
      </c>
      <c r="C4374" s="18" t="s">
        <v>138</v>
      </c>
      <c r="D4374" s="19">
        <v>12</v>
      </c>
      <c r="E4374" s="19">
        <v>32</v>
      </c>
      <c r="F4374" s="19">
        <v>10</v>
      </c>
      <c r="G4374" s="19">
        <v>2</v>
      </c>
      <c r="H4374" s="19">
        <v>3</v>
      </c>
      <c r="I4374" s="19">
        <v>3</v>
      </c>
      <c r="J4374" s="19">
        <v>2</v>
      </c>
      <c r="K4374" s="20">
        <f>ROUND(1+(SUMPRODUCT(INDEX(CachTinhDiem!$B$8:$E$11,MATCH($B4374,CachTinhDiem!$A$8:$A$11,0),0),$G4374:$J4374)-1)*9/4,1)</f>
        <v>4.2</v>
      </c>
      <c r="L4374" s="20">
        <f>ROUND(1+(INDEX(CachTinhDiem!$B$15:$E$20,MATCH($C4374,CachTinhDiem!$A$15:$A$20,0),MATCH($B4374,CachTinhDiem!$B$14:$E$14,0))-1)*9/4,1)</f>
        <v>1</v>
      </c>
      <c r="M4374" s="19">
        <f t="shared" si="68"/>
        <v>2</v>
      </c>
      <c r="N4374" s="23">
        <f>MAX(0,1-M4374*CachTinhDiem!$B$25)</f>
        <v>0.8</v>
      </c>
      <c r="O4374" s="20">
        <f>ROUND((CachTinhDiem!$B$23*K4374+CachTinhDiem!$B$24*L4374)*N4374,1)</f>
        <v>2.6</v>
      </c>
      <c r="P4374" s="19" t="s">
        <v>3227</v>
      </c>
    </row>
    <row r="4375" spans="1:16" ht="15" customHeight="1" x14ac:dyDescent="0.35">
      <c r="A4375" s="18" t="s">
        <v>385</v>
      </c>
      <c r="B4375" s="18" t="s">
        <v>3226</v>
      </c>
      <c r="C4375" s="18" t="s">
        <v>90</v>
      </c>
      <c r="D4375" s="19">
        <v>19</v>
      </c>
      <c r="E4375" s="19">
        <v>37</v>
      </c>
      <c r="F4375" s="19">
        <v>18</v>
      </c>
      <c r="G4375" s="19">
        <v>2</v>
      </c>
      <c r="H4375" s="19">
        <v>5</v>
      </c>
      <c r="I4375" s="19">
        <v>3</v>
      </c>
      <c r="J4375" s="19">
        <v>1</v>
      </c>
      <c r="K4375" s="20">
        <f>ROUND(1+(SUMPRODUCT(INDEX(CachTinhDiem!$B$8:$E$11,MATCH($B4375,CachTinhDiem!$A$8:$A$11,0),0),$G4375:$J4375)-1)*9/4,1)</f>
        <v>6</v>
      </c>
      <c r="L4375" s="20">
        <f>ROUND(1+(INDEX(CachTinhDiem!$B$15:$E$20,MATCH($C4375,CachTinhDiem!$A$15:$A$20,0),MATCH($B4375,CachTinhDiem!$B$14:$E$14,0))-1)*9/4,1)</f>
        <v>7.8</v>
      </c>
      <c r="M4375" s="19">
        <f t="shared" si="68"/>
        <v>1</v>
      </c>
      <c r="N4375" s="23">
        <f>MAX(0,1-M4375*CachTinhDiem!$B$25)</f>
        <v>0.9</v>
      </c>
      <c r="O4375" s="20">
        <f>ROUND((CachTinhDiem!$B$23*K4375+CachTinhDiem!$B$24*L4375)*N4375,1)</f>
        <v>5.9</v>
      </c>
      <c r="P4375" s="19" t="s">
        <v>3227</v>
      </c>
    </row>
    <row r="4376" spans="1:16" ht="15" customHeight="1" x14ac:dyDescent="0.35">
      <c r="A4376" s="18" t="s">
        <v>2168</v>
      </c>
      <c r="B4376" s="18" t="s">
        <v>3229</v>
      </c>
      <c r="C4376" s="18" t="s">
        <v>150</v>
      </c>
      <c r="D4376" s="19">
        <v>5</v>
      </c>
      <c r="E4376" s="19">
        <v>13</v>
      </c>
      <c r="F4376" s="19">
        <v>38</v>
      </c>
      <c r="G4376" s="19">
        <v>5</v>
      </c>
      <c r="H4376" s="19">
        <v>1</v>
      </c>
      <c r="I4376" s="19">
        <v>3</v>
      </c>
      <c r="J4376" s="19">
        <v>3</v>
      </c>
      <c r="K4376" s="20">
        <f>ROUND(1+(SUMPRODUCT(INDEX(CachTinhDiem!$B$8:$E$11,MATCH($B4376,CachTinhDiem!$A$8:$A$11,0),0),$G4376:$J4376)-1)*9/4,1)</f>
        <v>4.5999999999999996</v>
      </c>
      <c r="L4376" s="20">
        <f>ROUND(1+(INDEX(CachTinhDiem!$B$15:$E$20,MATCH($C4376,CachTinhDiem!$A$15:$A$20,0),MATCH($B4376,CachTinhDiem!$B$14:$E$14,0))-1)*9/4,1)</f>
        <v>7.8</v>
      </c>
      <c r="M4376" s="19">
        <f t="shared" si="68"/>
        <v>25</v>
      </c>
      <c r="N4376" s="23">
        <f>MAX(0,1-M4376*CachTinhDiem!$B$25)</f>
        <v>0</v>
      </c>
      <c r="O4376" s="20">
        <f>ROUND((CachTinhDiem!$B$23*K4376+CachTinhDiem!$B$24*L4376)*N4376,1)</f>
        <v>0</v>
      </c>
      <c r="P4376" s="19" t="s">
        <v>3227</v>
      </c>
    </row>
    <row r="4377" spans="1:16" ht="15" customHeight="1" x14ac:dyDescent="0.35">
      <c r="A4377" s="18" t="s">
        <v>920</v>
      </c>
      <c r="B4377" s="18" t="s">
        <v>3224</v>
      </c>
      <c r="C4377" s="18" t="s">
        <v>110</v>
      </c>
      <c r="D4377" s="19">
        <v>16</v>
      </c>
      <c r="E4377" s="19">
        <v>31</v>
      </c>
      <c r="F4377" s="19">
        <v>35</v>
      </c>
      <c r="G4377" s="19">
        <v>2</v>
      </c>
      <c r="H4377" s="19">
        <v>4</v>
      </c>
      <c r="I4377" s="19">
        <v>4</v>
      </c>
      <c r="J4377" s="19">
        <v>2</v>
      </c>
      <c r="K4377" s="20">
        <f>ROUND(1+(SUMPRODUCT(INDEX(CachTinhDiem!$B$8:$E$11,MATCH($B4377,CachTinhDiem!$A$8:$A$11,0),0),$G4377:$J4377)-1)*9/4,1)</f>
        <v>6.4</v>
      </c>
      <c r="L4377" s="20">
        <f>ROUND(1+(INDEX(CachTinhDiem!$B$15:$E$20,MATCH($C4377,CachTinhDiem!$A$15:$A$20,0),MATCH($B4377,CachTinhDiem!$B$14:$E$14,0))-1)*9/4,1)</f>
        <v>5.5</v>
      </c>
      <c r="M4377" s="19">
        <f t="shared" si="68"/>
        <v>4</v>
      </c>
      <c r="N4377" s="23">
        <f>MAX(0,1-M4377*CachTinhDiem!$B$25)</f>
        <v>0.6</v>
      </c>
      <c r="O4377" s="20">
        <f>ROUND((CachTinhDiem!$B$23*K4377+CachTinhDiem!$B$24*L4377)*N4377,1)</f>
        <v>3.7</v>
      </c>
      <c r="P4377" s="19" t="s">
        <v>3227</v>
      </c>
    </row>
    <row r="4378" spans="1:16" ht="15" customHeight="1" x14ac:dyDescent="0.35">
      <c r="A4378" s="18" t="s">
        <v>397</v>
      </c>
      <c r="B4378" s="18" t="s">
        <v>3224</v>
      </c>
      <c r="C4378" s="18" t="s">
        <v>115</v>
      </c>
      <c r="D4378" s="19">
        <v>25</v>
      </c>
      <c r="E4378" s="19">
        <v>40</v>
      </c>
      <c r="F4378" s="19">
        <v>21</v>
      </c>
      <c r="G4378" s="19">
        <v>2</v>
      </c>
      <c r="H4378" s="19">
        <v>5</v>
      </c>
      <c r="I4378" s="19">
        <v>2</v>
      </c>
      <c r="J4378" s="19">
        <v>4</v>
      </c>
      <c r="K4378" s="20">
        <f>ROUND(1+(SUMPRODUCT(INDEX(CachTinhDiem!$B$8:$E$11,MATCH($B4378,CachTinhDiem!$A$8:$A$11,0),0),$G4378:$J4378)-1)*9/4,1)</f>
        <v>5.0999999999999996</v>
      </c>
      <c r="L4378" s="20">
        <f>ROUND(1+(INDEX(CachTinhDiem!$B$15:$E$20,MATCH($C4378,CachTinhDiem!$A$15:$A$20,0),MATCH($B4378,CachTinhDiem!$B$14:$E$14,0))-1)*9/4,1)</f>
        <v>7.8</v>
      </c>
      <c r="M4378" s="19">
        <f t="shared" si="68"/>
        <v>4</v>
      </c>
      <c r="N4378" s="23">
        <f>MAX(0,1-M4378*CachTinhDiem!$B$25)</f>
        <v>0.6</v>
      </c>
      <c r="O4378" s="20">
        <f>ROUND((CachTinhDiem!$B$23*K4378+CachTinhDiem!$B$24*L4378)*N4378,1)</f>
        <v>3.5</v>
      </c>
      <c r="P4378" s="19" t="s">
        <v>3225</v>
      </c>
    </row>
    <row r="4379" spans="1:16" ht="15" customHeight="1" x14ac:dyDescent="0.35">
      <c r="A4379" s="18" t="s">
        <v>2158</v>
      </c>
      <c r="B4379" s="18" t="s">
        <v>3229</v>
      </c>
      <c r="C4379" s="18" t="s">
        <v>150</v>
      </c>
      <c r="D4379" s="19">
        <v>5</v>
      </c>
      <c r="E4379" s="19">
        <v>14</v>
      </c>
      <c r="F4379" s="19">
        <v>27</v>
      </c>
      <c r="G4379" s="19">
        <v>4</v>
      </c>
      <c r="H4379" s="19">
        <v>1</v>
      </c>
      <c r="I4379" s="19">
        <v>2</v>
      </c>
      <c r="J4379" s="19">
        <v>2</v>
      </c>
      <c r="K4379" s="20">
        <f>ROUND(1+(SUMPRODUCT(INDEX(CachTinhDiem!$B$8:$E$11,MATCH($B4379,CachTinhDiem!$A$8:$A$11,0),0),$G4379:$J4379)-1)*9/4,1)</f>
        <v>3</v>
      </c>
      <c r="L4379" s="20">
        <f>ROUND(1+(INDEX(CachTinhDiem!$B$15:$E$20,MATCH($C4379,CachTinhDiem!$A$15:$A$20,0),MATCH($B4379,CachTinhDiem!$B$14:$E$14,0))-1)*9/4,1)</f>
        <v>7.8</v>
      </c>
      <c r="M4379" s="19">
        <f t="shared" si="68"/>
        <v>13</v>
      </c>
      <c r="N4379" s="23">
        <f>MAX(0,1-M4379*CachTinhDiem!$B$25)</f>
        <v>0</v>
      </c>
      <c r="O4379" s="20">
        <f>ROUND((CachTinhDiem!$B$23*K4379+CachTinhDiem!$B$24*L4379)*N4379,1)</f>
        <v>0</v>
      </c>
      <c r="P4379" s="19" t="s">
        <v>3227</v>
      </c>
    </row>
    <row r="4380" spans="1:16" ht="15" customHeight="1" x14ac:dyDescent="0.35">
      <c r="A4380" s="18" t="s">
        <v>513</v>
      </c>
      <c r="B4380" s="18" t="s">
        <v>3226</v>
      </c>
      <c r="C4380" s="18" t="s">
        <v>138</v>
      </c>
      <c r="D4380" s="19">
        <v>9</v>
      </c>
      <c r="E4380" s="19">
        <v>22</v>
      </c>
      <c r="F4380" s="19">
        <v>29</v>
      </c>
      <c r="G4380" s="19">
        <v>3</v>
      </c>
      <c r="H4380" s="19">
        <v>3</v>
      </c>
      <c r="I4380" s="19">
        <v>4</v>
      </c>
      <c r="J4380" s="19">
        <v>3</v>
      </c>
      <c r="K4380" s="20">
        <f>ROUND(1+(SUMPRODUCT(INDEX(CachTinhDiem!$B$8:$E$11,MATCH($B4380,CachTinhDiem!$A$8:$A$11,0),0),$G4380:$J4380)-1)*9/4,1)</f>
        <v>6.6</v>
      </c>
      <c r="L4380" s="20">
        <f>ROUND(1+(INDEX(CachTinhDiem!$B$15:$E$20,MATCH($C4380,CachTinhDiem!$A$15:$A$20,0),MATCH($B4380,CachTinhDiem!$B$14:$E$14,0))-1)*9/4,1)</f>
        <v>7.8</v>
      </c>
      <c r="M4380" s="19">
        <f t="shared" si="68"/>
        <v>7</v>
      </c>
      <c r="N4380" s="23">
        <f>MAX(0,1-M4380*CachTinhDiem!$B$25)</f>
        <v>0.29999999999999993</v>
      </c>
      <c r="O4380" s="20">
        <f>ROUND((CachTinhDiem!$B$23*K4380+CachTinhDiem!$B$24*L4380)*N4380,1)</f>
        <v>2.1</v>
      </c>
      <c r="P4380" s="19" t="s">
        <v>3227</v>
      </c>
    </row>
    <row r="4381" spans="1:16" ht="15" customHeight="1" x14ac:dyDescent="0.35">
      <c r="A4381" s="18" t="s">
        <v>1900</v>
      </c>
      <c r="B4381" s="18" t="s">
        <v>3224</v>
      </c>
      <c r="C4381" s="18" t="s">
        <v>110</v>
      </c>
      <c r="D4381" s="19">
        <v>17</v>
      </c>
      <c r="E4381" s="19">
        <v>36</v>
      </c>
      <c r="F4381" s="19">
        <v>33</v>
      </c>
      <c r="G4381" s="19">
        <v>2</v>
      </c>
      <c r="H4381" s="19">
        <v>4</v>
      </c>
      <c r="I4381" s="19">
        <v>4</v>
      </c>
      <c r="J4381" s="19">
        <v>5</v>
      </c>
      <c r="K4381" s="20">
        <f>ROUND(1+(SUMPRODUCT(INDEX(CachTinhDiem!$B$8:$E$11,MATCH($B4381,CachTinhDiem!$A$8:$A$11,0),0),$G4381:$J4381)-1)*9/4,1)</f>
        <v>7.1</v>
      </c>
      <c r="L4381" s="20">
        <f>ROUND(1+(INDEX(CachTinhDiem!$B$15:$E$20,MATCH($C4381,CachTinhDiem!$A$15:$A$20,0),MATCH($B4381,CachTinhDiem!$B$14:$E$14,0))-1)*9/4,1)</f>
        <v>5.5</v>
      </c>
      <c r="M4381" s="19">
        <f t="shared" si="68"/>
        <v>0</v>
      </c>
      <c r="N4381" s="23">
        <f>MAX(0,1-M4381*CachTinhDiem!$B$25)</f>
        <v>1</v>
      </c>
      <c r="O4381" s="20">
        <f>ROUND((CachTinhDiem!$B$23*K4381+CachTinhDiem!$B$24*L4381)*N4381,1)</f>
        <v>6.6</v>
      </c>
      <c r="P4381" s="19" t="s">
        <v>3227</v>
      </c>
    </row>
    <row r="4382" spans="1:16" ht="15" customHeight="1" x14ac:dyDescent="0.35">
      <c r="A4382" s="18" t="s">
        <v>1365</v>
      </c>
      <c r="B4382" s="18" t="s">
        <v>3224</v>
      </c>
      <c r="C4382" s="18" t="s">
        <v>115</v>
      </c>
      <c r="D4382" s="19">
        <v>5</v>
      </c>
      <c r="E4382" s="19">
        <v>20</v>
      </c>
      <c r="F4382" s="19">
        <v>12</v>
      </c>
      <c r="G4382" s="19">
        <v>4</v>
      </c>
      <c r="H4382" s="19">
        <v>2</v>
      </c>
      <c r="I4382" s="19">
        <v>3</v>
      </c>
      <c r="J4382" s="19">
        <v>2</v>
      </c>
      <c r="K4382" s="20">
        <f>ROUND(1+(SUMPRODUCT(INDEX(CachTinhDiem!$B$8:$E$11,MATCH($B4382,CachTinhDiem!$A$8:$A$11,0),0),$G4382:$J4382)-1)*9/4,1)</f>
        <v>5.3</v>
      </c>
      <c r="L4382" s="20">
        <f>ROUND(1+(INDEX(CachTinhDiem!$B$15:$E$20,MATCH($C4382,CachTinhDiem!$A$15:$A$20,0),MATCH($B4382,CachTinhDiem!$B$14:$E$14,0))-1)*9/4,1)</f>
        <v>7.8</v>
      </c>
      <c r="M4382" s="19">
        <f t="shared" si="68"/>
        <v>0</v>
      </c>
      <c r="N4382" s="23">
        <f>MAX(0,1-M4382*CachTinhDiem!$B$25)</f>
        <v>1</v>
      </c>
      <c r="O4382" s="20">
        <f>ROUND((CachTinhDiem!$B$23*K4382+CachTinhDiem!$B$24*L4382)*N4382,1)</f>
        <v>6.1</v>
      </c>
      <c r="P4382" s="19" t="s">
        <v>3227</v>
      </c>
    </row>
    <row r="4383" spans="1:16" ht="15" customHeight="1" x14ac:dyDescent="0.35">
      <c r="A4383" s="18" t="s">
        <v>533</v>
      </c>
      <c r="B4383" s="18" t="s">
        <v>3229</v>
      </c>
      <c r="C4383" s="18" t="s">
        <v>110</v>
      </c>
      <c r="D4383" s="19">
        <v>5</v>
      </c>
      <c r="E4383" s="19">
        <v>12</v>
      </c>
      <c r="F4383" s="19">
        <v>40</v>
      </c>
      <c r="G4383" s="19">
        <v>5</v>
      </c>
      <c r="H4383" s="19">
        <v>2</v>
      </c>
      <c r="I4383" s="19">
        <v>2</v>
      </c>
      <c r="J4383" s="19">
        <v>4</v>
      </c>
      <c r="K4383" s="20">
        <f>ROUND(1+(SUMPRODUCT(INDEX(CachTinhDiem!$B$8:$E$11,MATCH($B4383,CachTinhDiem!$A$8:$A$11,0),0),$G4383:$J4383)-1)*9/4,1)</f>
        <v>5.3</v>
      </c>
      <c r="L4383" s="20">
        <f>ROUND(1+(INDEX(CachTinhDiem!$B$15:$E$20,MATCH($C4383,CachTinhDiem!$A$15:$A$20,0),MATCH($B4383,CachTinhDiem!$B$14:$E$14,0))-1)*9/4,1)</f>
        <v>7.8</v>
      </c>
      <c r="M4383" s="19">
        <f t="shared" si="68"/>
        <v>28</v>
      </c>
      <c r="N4383" s="23">
        <f>MAX(0,1-M4383*CachTinhDiem!$B$25)</f>
        <v>0</v>
      </c>
      <c r="O4383" s="20">
        <f>ROUND((CachTinhDiem!$B$23*K4383+CachTinhDiem!$B$24*L4383)*N4383,1)</f>
        <v>0</v>
      </c>
      <c r="P4383" s="19" t="s">
        <v>3227</v>
      </c>
    </row>
    <row r="4384" spans="1:16" ht="15" customHeight="1" x14ac:dyDescent="0.35">
      <c r="A4384" s="18" t="s">
        <v>2925</v>
      </c>
      <c r="B4384" s="18" t="s">
        <v>3224</v>
      </c>
      <c r="C4384" s="18" t="s">
        <v>90</v>
      </c>
      <c r="D4384" s="19">
        <v>5</v>
      </c>
      <c r="E4384" s="19">
        <v>39</v>
      </c>
      <c r="F4384" s="19">
        <v>18</v>
      </c>
      <c r="G4384" s="19">
        <v>4</v>
      </c>
      <c r="H4384" s="19">
        <v>2</v>
      </c>
      <c r="I4384" s="19">
        <v>4</v>
      </c>
      <c r="J4384" s="19">
        <v>2</v>
      </c>
      <c r="K4384" s="20">
        <f>ROUND(1+(SUMPRODUCT(INDEX(CachTinhDiem!$B$8:$E$11,MATCH($B4384,CachTinhDiem!$A$8:$A$11,0),0),$G4384:$J4384)-1)*9/4,1)</f>
        <v>6.4</v>
      </c>
      <c r="L4384" s="20">
        <f>ROUND(1+(INDEX(CachTinhDiem!$B$15:$E$20,MATCH($C4384,CachTinhDiem!$A$15:$A$20,0),MATCH($B4384,CachTinhDiem!$B$14:$E$14,0))-1)*9/4,1)</f>
        <v>5.5</v>
      </c>
      <c r="M4384" s="19">
        <f t="shared" si="68"/>
        <v>0</v>
      </c>
      <c r="N4384" s="23">
        <f>MAX(0,1-M4384*CachTinhDiem!$B$25)</f>
        <v>1</v>
      </c>
      <c r="O4384" s="20">
        <f>ROUND((CachTinhDiem!$B$23*K4384+CachTinhDiem!$B$24*L4384)*N4384,1)</f>
        <v>6.1</v>
      </c>
      <c r="P4384" s="19" t="s">
        <v>3225</v>
      </c>
    </row>
    <row r="4385" spans="1:16" ht="15" customHeight="1" x14ac:dyDescent="0.35">
      <c r="A4385" s="18" t="s">
        <v>1006</v>
      </c>
      <c r="B4385" s="18" t="s">
        <v>3224</v>
      </c>
      <c r="C4385" s="18" t="s">
        <v>115</v>
      </c>
      <c r="D4385" s="19">
        <v>5</v>
      </c>
      <c r="E4385" s="19">
        <v>13</v>
      </c>
      <c r="F4385" s="19">
        <v>25</v>
      </c>
      <c r="G4385" s="19">
        <v>4</v>
      </c>
      <c r="H4385" s="19">
        <v>1</v>
      </c>
      <c r="I4385" s="19">
        <v>3</v>
      </c>
      <c r="J4385" s="19">
        <v>3</v>
      </c>
      <c r="K4385" s="20">
        <f>ROUND(1+(SUMPRODUCT(INDEX(CachTinhDiem!$B$8:$E$11,MATCH($B4385,CachTinhDiem!$A$8:$A$11,0),0),$G4385:$J4385)-1)*9/4,1)</f>
        <v>5.0999999999999996</v>
      </c>
      <c r="L4385" s="20">
        <f>ROUND(1+(INDEX(CachTinhDiem!$B$15:$E$20,MATCH($C4385,CachTinhDiem!$A$15:$A$20,0),MATCH($B4385,CachTinhDiem!$B$14:$E$14,0))-1)*9/4,1)</f>
        <v>7.8</v>
      </c>
      <c r="M4385" s="19">
        <f t="shared" si="68"/>
        <v>12</v>
      </c>
      <c r="N4385" s="23">
        <f>MAX(0,1-M4385*CachTinhDiem!$B$25)</f>
        <v>0</v>
      </c>
      <c r="O4385" s="20">
        <f>ROUND((CachTinhDiem!$B$23*K4385+CachTinhDiem!$B$24*L4385)*N4385,1)</f>
        <v>0</v>
      </c>
      <c r="P4385" s="19" t="s">
        <v>3227</v>
      </c>
    </row>
    <row r="4386" spans="1:16" ht="15" customHeight="1" x14ac:dyDescent="0.35">
      <c r="A4386" s="18" t="s">
        <v>3116</v>
      </c>
      <c r="B4386" s="18" t="s">
        <v>3226</v>
      </c>
      <c r="C4386" s="18" t="s">
        <v>110</v>
      </c>
      <c r="D4386" s="19">
        <v>24</v>
      </c>
      <c r="E4386" s="19">
        <v>40</v>
      </c>
      <c r="F4386" s="19">
        <v>38</v>
      </c>
      <c r="G4386" s="19">
        <v>1</v>
      </c>
      <c r="H4386" s="19">
        <v>3</v>
      </c>
      <c r="I4386" s="19">
        <v>4</v>
      </c>
      <c r="J4386" s="19">
        <v>3</v>
      </c>
      <c r="K4386" s="20">
        <f>ROUND(1+(SUMPRODUCT(INDEX(CachTinhDiem!$B$8:$E$11,MATCH($B4386,CachTinhDiem!$A$8:$A$11,0),0),$G4386:$J4386)-1)*9/4,1)</f>
        <v>6.6</v>
      </c>
      <c r="L4386" s="20">
        <f>ROUND(1+(INDEX(CachTinhDiem!$B$15:$E$20,MATCH($C4386,CachTinhDiem!$A$15:$A$20,0),MATCH($B4386,CachTinhDiem!$B$14:$E$14,0))-1)*9/4,1)</f>
        <v>5.5</v>
      </c>
      <c r="M4386" s="19">
        <f t="shared" si="68"/>
        <v>0</v>
      </c>
      <c r="N4386" s="23">
        <f>MAX(0,1-M4386*CachTinhDiem!$B$25)</f>
        <v>1</v>
      </c>
      <c r="O4386" s="20">
        <f>ROUND((CachTinhDiem!$B$23*K4386+CachTinhDiem!$B$24*L4386)*N4386,1)</f>
        <v>6.3</v>
      </c>
      <c r="P4386" s="19" t="s">
        <v>3227</v>
      </c>
    </row>
    <row r="4387" spans="1:16" ht="15" customHeight="1" x14ac:dyDescent="0.35">
      <c r="A4387" s="18" t="s">
        <v>1471</v>
      </c>
      <c r="B4387" s="18" t="s">
        <v>3226</v>
      </c>
      <c r="C4387" s="18" t="s">
        <v>138</v>
      </c>
      <c r="D4387" s="19">
        <v>6</v>
      </c>
      <c r="E4387" s="19">
        <v>20</v>
      </c>
      <c r="F4387" s="19">
        <v>16</v>
      </c>
      <c r="G4387" s="19">
        <v>4</v>
      </c>
      <c r="H4387" s="19">
        <v>2</v>
      </c>
      <c r="I4387" s="19">
        <v>3</v>
      </c>
      <c r="J4387" s="19">
        <v>3</v>
      </c>
      <c r="K4387" s="20">
        <f>ROUND(1+(SUMPRODUCT(INDEX(CachTinhDiem!$B$8:$E$11,MATCH($B4387,CachTinhDiem!$A$8:$A$11,0),0),$G4387:$J4387)-1)*9/4,1)</f>
        <v>4.8</v>
      </c>
      <c r="L4387" s="20">
        <f>ROUND(1+(INDEX(CachTinhDiem!$B$15:$E$20,MATCH($C4387,CachTinhDiem!$A$15:$A$20,0),MATCH($B4387,CachTinhDiem!$B$14:$E$14,0))-1)*9/4,1)</f>
        <v>7.8</v>
      </c>
      <c r="M4387" s="19">
        <f t="shared" si="68"/>
        <v>0</v>
      </c>
      <c r="N4387" s="23">
        <f>MAX(0,1-M4387*CachTinhDiem!$B$25)</f>
        <v>1</v>
      </c>
      <c r="O4387" s="20">
        <f>ROUND((CachTinhDiem!$B$23*K4387+CachTinhDiem!$B$24*L4387)*N4387,1)</f>
        <v>5.7</v>
      </c>
      <c r="P4387" s="19" t="s">
        <v>3227</v>
      </c>
    </row>
    <row r="4388" spans="1:16" ht="15" customHeight="1" x14ac:dyDescent="0.35">
      <c r="A4388" s="18" t="s">
        <v>561</v>
      </c>
      <c r="B4388" s="18" t="s">
        <v>3226</v>
      </c>
      <c r="C4388" s="18" t="s">
        <v>138</v>
      </c>
      <c r="D4388" s="19">
        <v>23</v>
      </c>
      <c r="E4388" s="19">
        <v>40</v>
      </c>
      <c r="F4388" s="19">
        <v>18</v>
      </c>
      <c r="G4388" s="19">
        <v>1</v>
      </c>
      <c r="H4388" s="19">
        <v>5</v>
      </c>
      <c r="I4388" s="19">
        <v>5</v>
      </c>
      <c r="J4388" s="19">
        <v>2</v>
      </c>
      <c r="K4388" s="20">
        <f>ROUND(1+(SUMPRODUCT(INDEX(CachTinhDiem!$B$8:$E$11,MATCH($B4388,CachTinhDiem!$A$8:$A$11,0),0),$G4388:$J4388)-1)*9/4,1)</f>
        <v>8.6999999999999993</v>
      </c>
      <c r="L4388" s="20">
        <f>ROUND(1+(INDEX(CachTinhDiem!$B$15:$E$20,MATCH($C4388,CachTinhDiem!$A$15:$A$20,0),MATCH($B4388,CachTinhDiem!$B$14:$E$14,0))-1)*9/4,1)</f>
        <v>7.8</v>
      </c>
      <c r="M4388" s="19">
        <f t="shared" si="68"/>
        <v>5</v>
      </c>
      <c r="N4388" s="23">
        <f>MAX(0,1-M4388*CachTinhDiem!$B$25)</f>
        <v>0.5</v>
      </c>
      <c r="O4388" s="20">
        <f>ROUND((CachTinhDiem!$B$23*K4388+CachTinhDiem!$B$24*L4388)*N4388,1)</f>
        <v>4.2</v>
      </c>
      <c r="P4388" s="19" t="s">
        <v>3227</v>
      </c>
    </row>
    <row r="4389" spans="1:16" ht="15" customHeight="1" x14ac:dyDescent="0.35">
      <c r="A4389" s="18" t="s">
        <v>1908</v>
      </c>
      <c r="B4389" s="18" t="s">
        <v>3229</v>
      </c>
      <c r="C4389" s="18" t="s">
        <v>115</v>
      </c>
      <c r="D4389" s="19">
        <v>9</v>
      </c>
      <c r="E4389" s="19">
        <v>31</v>
      </c>
      <c r="F4389" s="19">
        <v>9</v>
      </c>
      <c r="G4389" s="19">
        <v>3</v>
      </c>
      <c r="H4389" s="19">
        <v>2</v>
      </c>
      <c r="I4389" s="19">
        <v>3</v>
      </c>
      <c r="J4389" s="19">
        <v>3</v>
      </c>
      <c r="K4389" s="20">
        <f>ROUND(1+(SUMPRODUCT(INDEX(CachTinhDiem!$B$8:$E$11,MATCH($B4389,CachTinhDiem!$A$8:$A$11,0),0),$G4389:$J4389)-1)*9/4,1)</f>
        <v>4.8</v>
      </c>
      <c r="L4389" s="20">
        <f>ROUND(1+(INDEX(CachTinhDiem!$B$15:$E$20,MATCH($C4389,CachTinhDiem!$A$15:$A$20,0),MATCH($B4389,CachTinhDiem!$B$14:$E$14,0))-1)*9/4,1)</f>
        <v>10</v>
      </c>
      <c r="M4389" s="19">
        <f t="shared" si="68"/>
        <v>0</v>
      </c>
      <c r="N4389" s="23">
        <f>MAX(0,1-M4389*CachTinhDiem!$B$25)</f>
        <v>1</v>
      </c>
      <c r="O4389" s="20">
        <f>ROUND((CachTinhDiem!$B$23*K4389+CachTinhDiem!$B$24*L4389)*N4389,1)</f>
        <v>6.4</v>
      </c>
      <c r="P4389" s="19" t="s">
        <v>3227</v>
      </c>
    </row>
    <row r="4390" spans="1:16" ht="15" customHeight="1" x14ac:dyDescent="0.35">
      <c r="A4390" s="18" t="s">
        <v>365</v>
      </c>
      <c r="B4390" s="18" t="s">
        <v>3226</v>
      </c>
      <c r="C4390" s="18" t="s">
        <v>90</v>
      </c>
      <c r="D4390" s="19">
        <v>21</v>
      </c>
      <c r="E4390" s="19">
        <v>38</v>
      </c>
      <c r="F4390" s="19">
        <v>30</v>
      </c>
      <c r="G4390" s="19">
        <v>2</v>
      </c>
      <c r="H4390" s="19">
        <v>4</v>
      </c>
      <c r="I4390" s="19">
        <v>4</v>
      </c>
      <c r="J4390" s="19">
        <v>2</v>
      </c>
      <c r="K4390" s="20">
        <f>ROUND(1+(SUMPRODUCT(INDEX(CachTinhDiem!$B$8:$E$11,MATCH($B4390,CachTinhDiem!$A$8:$A$11,0),0),$G4390:$J4390)-1)*9/4,1)</f>
        <v>6.9</v>
      </c>
      <c r="L4390" s="20">
        <f>ROUND(1+(INDEX(CachTinhDiem!$B$15:$E$20,MATCH($C4390,CachTinhDiem!$A$15:$A$20,0),MATCH($B4390,CachTinhDiem!$B$14:$E$14,0))-1)*9/4,1)</f>
        <v>7.8</v>
      </c>
      <c r="M4390" s="19">
        <f t="shared" si="68"/>
        <v>0</v>
      </c>
      <c r="N4390" s="23">
        <f>MAX(0,1-M4390*CachTinhDiem!$B$25)</f>
        <v>1</v>
      </c>
      <c r="O4390" s="20">
        <f>ROUND((CachTinhDiem!$B$23*K4390+CachTinhDiem!$B$24*L4390)*N4390,1)</f>
        <v>7.2</v>
      </c>
      <c r="P4390" s="19" t="s">
        <v>3225</v>
      </c>
    </row>
    <row r="4391" spans="1:16" ht="15" customHeight="1" x14ac:dyDescent="0.35">
      <c r="A4391" s="18" t="s">
        <v>2578</v>
      </c>
      <c r="B4391" s="18" t="s">
        <v>3229</v>
      </c>
      <c r="C4391" s="18" t="s">
        <v>115</v>
      </c>
      <c r="D4391" s="19">
        <v>5</v>
      </c>
      <c r="E4391" s="19">
        <v>10</v>
      </c>
      <c r="F4391" s="19">
        <v>36</v>
      </c>
      <c r="G4391" s="19">
        <v>5</v>
      </c>
      <c r="H4391" s="19">
        <v>1</v>
      </c>
      <c r="I4391" s="19">
        <v>2</v>
      </c>
      <c r="J4391" s="19">
        <v>2</v>
      </c>
      <c r="K4391" s="20">
        <f>ROUND(1+(SUMPRODUCT(INDEX(CachTinhDiem!$B$8:$E$11,MATCH($B4391,CachTinhDiem!$A$8:$A$11,0),0),$G4391:$J4391)-1)*9/4,1)</f>
        <v>3.3</v>
      </c>
      <c r="L4391" s="20">
        <f>ROUND(1+(INDEX(CachTinhDiem!$B$15:$E$20,MATCH($C4391,CachTinhDiem!$A$15:$A$20,0),MATCH($B4391,CachTinhDiem!$B$14:$E$14,0))-1)*9/4,1)</f>
        <v>10</v>
      </c>
      <c r="M4391" s="19">
        <f t="shared" si="68"/>
        <v>26</v>
      </c>
      <c r="N4391" s="23">
        <f>MAX(0,1-M4391*CachTinhDiem!$B$25)</f>
        <v>0</v>
      </c>
      <c r="O4391" s="20">
        <f>ROUND((CachTinhDiem!$B$23*K4391+CachTinhDiem!$B$24*L4391)*N4391,1)</f>
        <v>0</v>
      </c>
      <c r="P4391" s="19" t="s">
        <v>3225</v>
      </c>
    </row>
    <row r="4392" spans="1:16" ht="15" customHeight="1" x14ac:dyDescent="0.35">
      <c r="A4392" s="18" t="s">
        <v>1463</v>
      </c>
      <c r="B4392" s="18" t="s">
        <v>3228</v>
      </c>
      <c r="C4392" s="18" t="s">
        <v>138</v>
      </c>
      <c r="D4392" s="19">
        <v>29</v>
      </c>
      <c r="E4392" s="19">
        <v>40</v>
      </c>
      <c r="F4392" s="19">
        <v>16</v>
      </c>
      <c r="G4392" s="19">
        <v>1</v>
      </c>
      <c r="H4392" s="19">
        <v>5</v>
      </c>
      <c r="I4392" s="19">
        <v>3</v>
      </c>
      <c r="J4392" s="19">
        <v>4</v>
      </c>
      <c r="K4392" s="20">
        <f>ROUND(1+(SUMPRODUCT(INDEX(CachTinhDiem!$B$8:$E$11,MATCH($B4392,CachTinhDiem!$A$8:$A$11,0),0),$G4392:$J4392)-1)*9/4,1)</f>
        <v>7.8</v>
      </c>
      <c r="L4392" s="20">
        <f>ROUND(1+(INDEX(CachTinhDiem!$B$15:$E$20,MATCH($C4392,CachTinhDiem!$A$15:$A$20,0),MATCH($B4392,CachTinhDiem!$B$14:$E$14,0))-1)*9/4,1)</f>
        <v>1</v>
      </c>
      <c r="M4392" s="19">
        <f t="shared" si="68"/>
        <v>13</v>
      </c>
      <c r="N4392" s="23">
        <f>MAX(0,1-M4392*CachTinhDiem!$B$25)</f>
        <v>0</v>
      </c>
      <c r="O4392" s="20">
        <f>ROUND((CachTinhDiem!$B$23*K4392+CachTinhDiem!$B$24*L4392)*N4392,1)</f>
        <v>0</v>
      </c>
      <c r="P4392" s="19" t="s">
        <v>3227</v>
      </c>
    </row>
    <row r="4393" spans="1:16" ht="15" customHeight="1" x14ac:dyDescent="0.35">
      <c r="A4393" s="18" t="s">
        <v>340</v>
      </c>
      <c r="B4393" s="18" t="s">
        <v>3229</v>
      </c>
      <c r="C4393" s="18" t="s">
        <v>115</v>
      </c>
      <c r="D4393" s="19">
        <v>24</v>
      </c>
      <c r="E4393" s="19">
        <v>40</v>
      </c>
      <c r="F4393" s="19">
        <v>20</v>
      </c>
      <c r="G4393" s="19">
        <v>2</v>
      </c>
      <c r="H4393" s="19">
        <v>5</v>
      </c>
      <c r="I4393" s="19">
        <v>3</v>
      </c>
      <c r="J4393" s="19">
        <v>4</v>
      </c>
      <c r="K4393" s="20">
        <f>ROUND(1+(SUMPRODUCT(INDEX(CachTinhDiem!$B$8:$E$11,MATCH($B4393,CachTinhDiem!$A$8:$A$11,0),0),$G4393:$J4393)-1)*9/4,1)</f>
        <v>7.3</v>
      </c>
      <c r="L4393" s="20">
        <f>ROUND(1+(INDEX(CachTinhDiem!$B$15:$E$20,MATCH($C4393,CachTinhDiem!$A$15:$A$20,0),MATCH($B4393,CachTinhDiem!$B$14:$E$14,0))-1)*9/4,1)</f>
        <v>10</v>
      </c>
      <c r="M4393" s="19">
        <f t="shared" si="68"/>
        <v>4</v>
      </c>
      <c r="N4393" s="23">
        <f>MAX(0,1-M4393*CachTinhDiem!$B$25)</f>
        <v>0.6</v>
      </c>
      <c r="O4393" s="20">
        <f>ROUND((CachTinhDiem!$B$23*K4393+CachTinhDiem!$B$24*L4393)*N4393,1)</f>
        <v>4.9000000000000004</v>
      </c>
      <c r="P4393" s="19" t="s">
        <v>3227</v>
      </c>
    </row>
    <row r="4394" spans="1:16" ht="15" customHeight="1" x14ac:dyDescent="0.35">
      <c r="A4394" s="18" t="s">
        <v>1856</v>
      </c>
      <c r="B4394" s="18" t="s">
        <v>3229</v>
      </c>
      <c r="C4394" s="18" t="s">
        <v>150</v>
      </c>
      <c r="D4394" s="19">
        <v>18</v>
      </c>
      <c r="E4394" s="19">
        <v>34</v>
      </c>
      <c r="F4394" s="19">
        <v>38</v>
      </c>
      <c r="G4394" s="19">
        <v>2</v>
      </c>
      <c r="H4394" s="19">
        <v>3</v>
      </c>
      <c r="I4394" s="19">
        <v>4</v>
      </c>
      <c r="J4394" s="19">
        <v>2</v>
      </c>
      <c r="K4394" s="20">
        <f>ROUND(1+(SUMPRODUCT(INDEX(CachTinhDiem!$B$8:$E$11,MATCH($B4394,CachTinhDiem!$A$8:$A$11,0),0),$G4394:$J4394)-1)*9/4,1)</f>
        <v>5.3</v>
      </c>
      <c r="L4394" s="20">
        <f>ROUND(1+(INDEX(CachTinhDiem!$B$15:$E$20,MATCH($C4394,CachTinhDiem!$A$15:$A$20,0),MATCH($B4394,CachTinhDiem!$B$14:$E$14,0))-1)*9/4,1)</f>
        <v>7.8</v>
      </c>
      <c r="M4394" s="19">
        <f t="shared" si="68"/>
        <v>4</v>
      </c>
      <c r="N4394" s="23">
        <f>MAX(0,1-M4394*CachTinhDiem!$B$25)</f>
        <v>0.6</v>
      </c>
      <c r="O4394" s="20">
        <f>ROUND((CachTinhDiem!$B$23*K4394+CachTinhDiem!$B$24*L4394)*N4394,1)</f>
        <v>3.6</v>
      </c>
      <c r="P4394" s="19" t="s">
        <v>3227</v>
      </c>
    </row>
    <row r="4395" spans="1:16" ht="15" customHeight="1" x14ac:dyDescent="0.35">
      <c r="A4395" s="18" t="s">
        <v>2694</v>
      </c>
      <c r="B4395" s="18" t="s">
        <v>3229</v>
      </c>
      <c r="C4395" s="18" t="s">
        <v>138</v>
      </c>
      <c r="D4395" s="19">
        <v>8</v>
      </c>
      <c r="E4395" s="19">
        <v>40</v>
      </c>
      <c r="F4395" s="19">
        <v>32</v>
      </c>
      <c r="G4395" s="19">
        <v>2</v>
      </c>
      <c r="H4395" s="19">
        <v>5</v>
      </c>
      <c r="I4395" s="19">
        <v>4</v>
      </c>
      <c r="J4395" s="19">
        <v>2</v>
      </c>
      <c r="K4395" s="20">
        <f>ROUND(1+(SUMPRODUCT(INDEX(CachTinhDiem!$B$8:$E$11,MATCH($B4395,CachTinhDiem!$A$8:$A$11,0),0),$G4395:$J4395)-1)*9/4,1)</f>
        <v>6.6</v>
      </c>
      <c r="L4395" s="20">
        <f>ROUND(1+(INDEX(CachTinhDiem!$B$15:$E$20,MATCH($C4395,CachTinhDiem!$A$15:$A$20,0),MATCH($B4395,CachTinhDiem!$B$14:$E$14,0))-1)*9/4,1)</f>
        <v>7.8</v>
      </c>
      <c r="M4395" s="19">
        <f t="shared" si="68"/>
        <v>0</v>
      </c>
      <c r="N4395" s="23">
        <f>MAX(0,1-M4395*CachTinhDiem!$B$25)</f>
        <v>1</v>
      </c>
      <c r="O4395" s="20">
        <f>ROUND((CachTinhDiem!$B$23*K4395+CachTinhDiem!$B$24*L4395)*N4395,1)</f>
        <v>7</v>
      </c>
      <c r="P4395" s="19" t="s">
        <v>3227</v>
      </c>
    </row>
    <row r="4396" spans="1:16" ht="15" customHeight="1" x14ac:dyDescent="0.35">
      <c r="A4396" s="18" t="s">
        <v>1159</v>
      </c>
      <c r="B4396" s="18" t="s">
        <v>3226</v>
      </c>
      <c r="C4396" s="18" t="s">
        <v>115</v>
      </c>
      <c r="D4396" s="19">
        <v>5</v>
      </c>
      <c r="E4396" s="19">
        <v>12</v>
      </c>
      <c r="F4396" s="19">
        <v>25</v>
      </c>
      <c r="G4396" s="19">
        <v>4</v>
      </c>
      <c r="H4396" s="19">
        <v>2</v>
      </c>
      <c r="I4396" s="19">
        <v>1</v>
      </c>
      <c r="J4396" s="19">
        <v>1</v>
      </c>
      <c r="K4396" s="20">
        <f>ROUND(1+(SUMPRODUCT(INDEX(CachTinhDiem!$B$8:$E$11,MATCH($B4396,CachTinhDiem!$A$8:$A$11,0),0),$G4396:$J4396)-1)*9/4,1)</f>
        <v>1.7</v>
      </c>
      <c r="L4396" s="20">
        <f>ROUND(1+(INDEX(CachTinhDiem!$B$15:$E$20,MATCH($C4396,CachTinhDiem!$A$15:$A$20,0),MATCH($B4396,CachTinhDiem!$B$14:$E$14,0))-1)*9/4,1)</f>
        <v>10</v>
      </c>
      <c r="M4396" s="19">
        <f t="shared" si="68"/>
        <v>13</v>
      </c>
      <c r="N4396" s="23">
        <f>MAX(0,1-M4396*CachTinhDiem!$B$25)</f>
        <v>0</v>
      </c>
      <c r="O4396" s="20">
        <f>ROUND((CachTinhDiem!$B$23*K4396+CachTinhDiem!$B$24*L4396)*N4396,1)</f>
        <v>0</v>
      </c>
      <c r="P4396" s="19" t="s">
        <v>3227</v>
      </c>
    </row>
    <row r="4397" spans="1:16" ht="15" customHeight="1" x14ac:dyDescent="0.35">
      <c r="A4397" s="18" t="s">
        <v>352</v>
      </c>
      <c r="B4397" s="18" t="s">
        <v>3226</v>
      </c>
      <c r="C4397" s="18" t="s">
        <v>103</v>
      </c>
      <c r="D4397" s="19">
        <v>24</v>
      </c>
      <c r="E4397" s="19">
        <v>40</v>
      </c>
      <c r="F4397" s="19">
        <v>6</v>
      </c>
      <c r="G4397" s="19">
        <v>1</v>
      </c>
      <c r="H4397" s="19">
        <v>5</v>
      </c>
      <c r="I4397" s="19">
        <v>2</v>
      </c>
      <c r="J4397" s="19">
        <v>4</v>
      </c>
      <c r="K4397" s="20">
        <f>ROUND(1+(SUMPRODUCT(INDEX(CachTinhDiem!$B$8:$E$11,MATCH($B4397,CachTinhDiem!$A$8:$A$11,0),0),$G4397:$J4397)-1)*9/4,1)</f>
        <v>6.2</v>
      </c>
      <c r="L4397" s="20">
        <f>ROUND(1+(INDEX(CachTinhDiem!$B$15:$E$20,MATCH($C4397,CachTinhDiem!$A$15:$A$20,0),MATCH($B4397,CachTinhDiem!$B$14:$E$14,0))-1)*9/4,1)</f>
        <v>3.3</v>
      </c>
      <c r="M4397" s="19">
        <f t="shared" si="68"/>
        <v>18</v>
      </c>
      <c r="N4397" s="23">
        <f>MAX(0,1-M4397*CachTinhDiem!$B$25)</f>
        <v>0</v>
      </c>
      <c r="O4397" s="20">
        <f>ROUND((CachTinhDiem!$B$23*K4397+CachTinhDiem!$B$24*L4397)*N4397,1)</f>
        <v>0</v>
      </c>
      <c r="P4397" s="19" t="s">
        <v>3227</v>
      </c>
    </row>
    <row r="4398" spans="1:16" ht="15" customHeight="1" x14ac:dyDescent="0.35">
      <c r="A4398" s="18" t="s">
        <v>2990</v>
      </c>
      <c r="B4398" s="18" t="s">
        <v>3226</v>
      </c>
      <c r="C4398" s="18" t="s">
        <v>115</v>
      </c>
      <c r="D4398" s="19">
        <v>20</v>
      </c>
      <c r="E4398" s="19">
        <v>40</v>
      </c>
      <c r="F4398" s="19">
        <v>37</v>
      </c>
      <c r="G4398" s="19">
        <v>2</v>
      </c>
      <c r="H4398" s="19">
        <v>2</v>
      </c>
      <c r="I4398" s="19">
        <v>4</v>
      </c>
      <c r="J4398" s="19">
        <v>3</v>
      </c>
      <c r="K4398" s="20">
        <f>ROUND(1+(SUMPRODUCT(INDEX(CachTinhDiem!$B$8:$E$11,MATCH($B4398,CachTinhDiem!$A$8:$A$11,0),0),$G4398:$J4398)-1)*9/4,1)</f>
        <v>6</v>
      </c>
      <c r="L4398" s="20">
        <f>ROUND(1+(INDEX(CachTinhDiem!$B$15:$E$20,MATCH($C4398,CachTinhDiem!$A$15:$A$20,0),MATCH($B4398,CachTinhDiem!$B$14:$E$14,0))-1)*9/4,1)</f>
        <v>10</v>
      </c>
      <c r="M4398" s="19">
        <f t="shared" si="68"/>
        <v>0</v>
      </c>
      <c r="N4398" s="23">
        <f>MAX(0,1-M4398*CachTinhDiem!$B$25)</f>
        <v>1</v>
      </c>
      <c r="O4398" s="20">
        <f>ROUND((CachTinhDiem!$B$23*K4398+CachTinhDiem!$B$24*L4398)*N4398,1)</f>
        <v>7.2</v>
      </c>
      <c r="P4398" s="19" t="s">
        <v>3227</v>
      </c>
    </row>
    <row r="4399" spans="1:16" ht="15" customHeight="1" x14ac:dyDescent="0.35">
      <c r="A4399" s="18" t="s">
        <v>1403</v>
      </c>
      <c r="B4399" s="18" t="s">
        <v>3228</v>
      </c>
      <c r="C4399" s="18" t="s">
        <v>150</v>
      </c>
      <c r="D4399" s="19">
        <v>5</v>
      </c>
      <c r="E4399" s="19">
        <v>11</v>
      </c>
      <c r="F4399" s="19">
        <v>34</v>
      </c>
      <c r="G4399" s="19">
        <v>4</v>
      </c>
      <c r="H4399" s="19">
        <v>1</v>
      </c>
      <c r="I4399" s="19">
        <v>2</v>
      </c>
      <c r="J4399" s="19">
        <v>2</v>
      </c>
      <c r="K4399" s="20">
        <f>ROUND(1+(SUMPRODUCT(INDEX(CachTinhDiem!$B$8:$E$11,MATCH($B4399,CachTinhDiem!$A$8:$A$11,0),0),$G4399:$J4399)-1)*9/4,1)</f>
        <v>2.8</v>
      </c>
      <c r="L4399" s="20">
        <f>ROUND(1+(INDEX(CachTinhDiem!$B$15:$E$20,MATCH($C4399,CachTinhDiem!$A$15:$A$20,0),MATCH($B4399,CachTinhDiem!$B$14:$E$14,0))-1)*9/4,1)</f>
        <v>5.5</v>
      </c>
      <c r="M4399" s="19">
        <f t="shared" si="68"/>
        <v>23</v>
      </c>
      <c r="N4399" s="23">
        <f>MAX(0,1-M4399*CachTinhDiem!$B$25)</f>
        <v>0</v>
      </c>
      <c r="O4399" s="20">
        <f>ROUND((CachTinhDiem!$B$23*K4399+CachTinhDiem!$B$24*L4399)*N4399,1)</f>
        <v>0</v>
      </c>
      <c r="P4399" s="19" t="s">
        <v>3227</v>
      </c>
    </row>
    <row r="4400" spans="1:16" ht="15" customHeight="1" x14ac:dyDescent="0.35">
      <c r="A4400" s="18" t="s">
        <v>3136</v>
      </c>
      <c r="B4400" s="18" t="s">
        <v>3226</v>
      </c>
      <c r="C4400" s="18" t="s">
        <v>150</v>
      </c>
      <c r="D4400" s="19">
        <v>28</v>
      </c>
      <c r="E4400" s="19">
        <v>40</v>
      </c>
      <c r="F4400" s="19">
        <v>38</v>
      </c>
      <c r="G4400" s="19">
        <v>1</v>
      </c>
      <c r="H4400" s="19">
        <v>5</v>
      </c>
      <c r="I4400" s="19">
        <v>3</v>
      </c>
      <c r="J4400" s="19">
        <v>3</v>
      </c>
      <c r="K4400" s="20">
        <f>ROUND(1+(SUMPRODUCT(INDEX(CachTinhDiem!$B$8:$E$11,MATCH($B4400,CachTinhDiem!$A$8:$A$11,0),0),$G4400:$J4400)-1)*9/4,1)</f>
        <v>6.9</v>
      </c>
      <c r="L4400" s="20">
        <f>ROUND(1+(INDEX(CachTinhDiem!$B$15:$E$20,MATCH($C4400,CachTinhDiem!$A$15:$A$20,0),MATCH($B4400,CachTinhDiem!$B$14:$E$14,0))-1)*9/4,1)</f>
        <v>10</v>
      </c>
      <c r="M4400" s="19">
        <f t="shared" si="68"/>
        <v>0</v>
      </c>
      <c r="N4400" s="23">
        <f>MAX(0,1-M4400*CachTinhDiem!$B$25)</f>
        <v>1</v>
      </c>
      <c r="O4400" s="20">
        <f>ROUND((CachTinhDiem!$B$23*K4400+CachTinhDiem!$B$24*L4400)*N4400,1)</f>
        <v>7.8</v>
      </c>
      <c r="P4400" s="19" t="s">
        <v>3227</v>
      </c>
    </row>
    <row r="4401" spans="1:16" ht="15" customHeight="1" x14ac:dyDescent="0.35">
      <c r="A4401" s="18" t="s">
        <v>2340</v>
      </c>
      <c r="B4401" s="18" t="s">
        <v>3226</v>
      </c>
      <c r="C4401" s="18" t="s">
        <v>150</v>
      </c>
      <c r="D4401" s="19">
        <v>24</v>
      </c>
      <c r="E4401" s="19">
        <v>40</v>
      </c>
      <c r="F4401" s="19">
        <v>10</v>
      </c>
      <c r="G4401" s="19">
        <v>1</v>
      </c>
      <c r="H4401" s="19">
        <v>5</v>
      </c>
      <c r="I4401" s="19">
        <v>2</v>
      </c>
      <c r="J4401" s="19">
        <v>3</v>
      </c>
      <c r="K4401" s="20">
        <f>ROUND(1+(SUMPRODUCT(INDEX(CachTinhDiem!$B$8:$E$11,MATCH($B4401,CachTinhDiem!$A$8:$A$11,0),0),$G4401:$J4401)-1)*9/4,1)</f>
        <v>5.7</v>
      </c>
      <c r="L4401" s="20">
        <f>ROUND(1+(INDEX(CachTinhDiem!$B$15:$E$20,MATCH($C4401,CachTinhDiem!$A$15:$A$20,0),MATCH($B4401,CachTinhDiem!$B$14:$E$14,0))-1)*9/4,1)</f>
        <v>10</v>
      </c>
      <c r="M4401" s="19">
        <f t="shared" si="68"/>
        <v>14</v>
      </c>
      <c r="N4401" s="23">
        <f>MAX(0,1-M4401*CachTinhDiem!$B$25)</f>
        <v>0</v>
      </c>
      <c r="O4401" s="20">
        <f>ROUND((CachTinhDiem!$B$23*K4401+CachTinhDiem!$B$24*L4401)*N4401,1)</f>
        <v>0</v>
      </c>
      <c r="P4401" s="19" t="s">
        <v>3227</v>
      </c>
    </row>
    <row r="4402" spans="1:16" ht="15" customHeight="1" x14ac:dyDescent="0.35">
      <c r="A4402" s="18" t="s">
        <v>2038</v>
      </c>
      <c r="B4402" s="18" t="s">
        <v>3228</v>
      </c>
      <c r="C4402" s="18" t="s">
        <v>103</v>
      </c>
      <c r="D4402" s="19">
        <v>14</v>
      </c>
      <c r="E4402" s="19">
        <v>33</v>
      </c>
      <c r="F4402" s="19">
        <v>12</v>
      </c>
      <c r="G4402" s="19">
        <v>2</v>
      </c>
      <c r="H4402" s="19">
        <v>3</v>
      </c>
      <c r="I4402" s="19">
        <v>3</v>
      </c>
      <c r="J4402" s="19">
        <v>5</v>
      </c>
      <c r="K4402" s="20">
        <f>ROUND(1+(SUMPRODUCT(INDEX(CachTinhDiem!$B$8:$E$11,MATCH($B4402,CachTinhDiem!$A$8:$A$11,0),0),$G4402:$J4402)-1)*9/4,1)</f>
        <v>8.1999999999999993</v>
      </c>
      <c r="L4402" s="20">
        <f>ROUND(1+(INDEX(CachTinhDiem!$B$15:$E$20,MATCH($C4402,CachTinhDiem!$A$15:$A$20,0),MATCH($B4402,CachTinhDiem!$B$14:$E$14,0))-1)*9/4,1)</f>
        <v>10</v>
      </c>
      <c r="M4402" s="19">
        <f t="shared" si="68"/>
        <v>2</v>
      </c>
      <c r="N4402" s="23">
        <f>MAX(0,1-M4402*CachTinhDiem!$B$25)</f>
        <v>0.8</v>
      </c>
      <c r="O4402" s="20">
        <f>ROUND((CachTinhDiem!$B$23*K4402+CachTinhDiem!$B$24*L4402)*N4402,1)</f>
        <v>7</v>
      </c>
      <c r="P4402" s="19" t="s">
        <v>3227</v>
      </c>
    </row>
    <row r="4403" spans="1:16" ht="15" customHeight="1" x14ac:dyDescent="0.35">
      <c r="A4403" s="18" t="s">
        <v>1761</v>
      </c>
      <c r="B4403" s="18" t="s">
        <v>3228</v>
      </c>
      <c r="C4403" s="18" t="s">
        <v>138</v>
      </c>
      <c r="D4403" s="19">
        <v>11</v>
      </c>
      <c r="E4403" s="19">
        <v>31</v>
      </c>
      <c r="F4403" s="19">
        <v>15</v>
      </c>
      <c r="G4403" s="19">
        <v>2</v>
      </c>
      <c r="H4403" s="19">
        <v>4</v>
      </c>
      <c r="I4403" s="19">
        <v>4</v>
      </c>
      <c r="J4403" s="19">
        <v>2</v>
      </c>
      <c r="K4403" s="20">
        <f>ROUND(1+(SUMPRODUCT(INDEX(CachTinhDiem!$B$8:$E$11,MATCH($B4403,CachTinhDiem!$A$8:$A$11,0),0),$G4403:$J4403)-1)*9/4,1)</f>
        <v>5.0999999999999996</v>
      </c>
      <c r="L4403" s="20">
        <f>ROUND(1+(INDEX(CachTinhDiem!$B$15:$E$20,MATCH($C4403,CachTinhDiem!$A$15:$A$20,0),MATCH($B4403,CachTinhDiem!$B$14:$E$14,0))-1)*9/4,1)</f>
        <v>1</v>
      </c>
      <c r="M4403" s="19">
        <f t="shared" si="68"/>
        <v>0</v>
      </c>
      <c r="N4403" s="23">
        <f>MAX(0,1-M4403*CachTinhDiem!$B$25)</f>
        <v>1</v>
      </c>
      <c r="O4403" s="20">
        <f>ROUND((CachTinhDiem!$B$23*K4403+CachTinhDiem!$B$24*L4403)*N4403,1)</f>
        <v>3.9</v>
      </c>
      <c r="P4403" s="19" t="s">
        <v>3227</v>
      </c>
    </row>
    <row r="4404" spans="1:16" ht="15" customHeight="1" x14ac:dyDescent="0.35">
      <c r="A4404" s="18" t="s">
        <v>3074</v>
      </c>
      <c r="B4404" s="18" t="s">
        <v>3226</v>
      </c>
      <c r="C4404" s="18" t="s">
        <v>110</v>
      </c>
      <c r="D4404" s="19">
        <v>15</v>
      </c>
      <c r="E4404" s="19">
        <v>36</v>
      </c>
      <c r="F4404" s="19">
        <v>8</v>
      </c>
      <c r="G4404" s="19">
        <v>2</v>
      </c>
      <c r="H4404" s="19">
        <v>2</v>
      </c>
      <c r="I4404" s="19">
        <v>4</v>
      </c>
      <c r="J4404" s="19">
        <v>4</v>
      </c>
      <c r="K4404" s="20">
        <f>ROUND(1+(SUMPRODUCT(INDEX(CachTinhDiem!$B$8:$E$11,MATCH($B4404,CachTinhDiem!$A$8:$A$11,0),0),$G4404:$J4404)-1)*9/4,1)</f>
        <v>6.4</v>
      </c>
      <c r="L4404" s="20">
        <f>ROUND(1+(INDEX(CachTinhDiem!$B$15:$E$20,MATCH($C4404,CachTinhDiem!$A$15:$A$20,0),MATCH($B4404,CachTinhDiem!$B$14:$E$14,0))-1)*9/4,1)</f>
        <v>5.5</v>
      </c>
      <c r="M4404" s="19">
        <f t="shared" si="68"/>
        <v>7</v>
      </c>
      <c r="N4404" s="23">
        <f>MAX(0,1-M4404*CachTinhDiem!$B$25)</f>
        <v>0.29999999999999993</v>
      </c>
      <c r="O4404" s="20">
        <f>ROUND((CachTinhDiem!$B$23*K4404+CachTinhDiem!$B$24*L4404)*N4404,1)</f>
        <v>1.8</v>
      </c>
      <c r="P4404" s="19" t="s">
        <v>3227</v>
      </c>
    </row>
    <row r="4405" spans="1:16" ht="15" customHeight="1" x14ac:dyDescent="0.35">
      <c r="A4405" s="18" t="s">
        <v>601</v>
      </c>
      <c r="B4405" s="18" t="s">
        <v>3226</v>
      </c>
      <c r="C4405" s="18" t="s">
        <v>150</v>
      </c>
      <c r="D4405" s="19">
        <v>6</v>
      </c>
      <c r="E4405" s="19">
        <v>17</v>
      </c>
      <c r="F4405" s="19">
        <v>10</v>
      </c>
      <c r="G4405" s="19">
        <v>4</v>
      </c>
      <c r="H4405" s="19">
        <v>2</v>
      </c>
      <c r="I4405" s="19">
        <v>2</v>
      </c>
      <c r="J4405" s="19">
        <v>4</v>
      </c>
      <c r="K4405" s="20">
        <f>ROUND(1+(SUMPRODUCT(INDEX(CachTinhDiem!$B$8:$E$11,MATCH($B4405,CachTinhDiem!$A$8:$A$11,0),0),$G4405:$J4405)-1)*9/4,1)</f>
        <v>4.2</v>
      </c>
      <c r="L4405" s="20">
        <f>ROUND(1+(INDEX(CachTinhDiem!$B$15:$E$20,MATCH($C4405,CachTinhDiem!$A$15:$A$20,0),MATCH($B4405,CachTinhDiem!$B$14:$E$14,0))-1)*9/4,1)</f>
        <v>10</v>
      </c>
      <c r="M4405" s="19">
        <f t="shared" si="68"/>
        <v>0</v>
      </c>
      <c r="N4405" s="23">
        <f>MAX(0,1-M4405*CachTinhDiem!$B$25)</f>
        <v>1</v>
      </c>
      <c r="O4405" s="20">
        <f>ROUND((CachTinhDiem!$B$23*K4405+CachTinhDiem!$B$24*L4405)*N4405,1)</f>
        <v>5.9</v>
      </c>
      <c r="P4405" s="19" t="s">
        <v>3227</v>
      </c>
    </row>
    <row r="4406" spans="1:16" ht="15" customHeight="1" x14ac:dyDescent="0.35">
      <c r="A4406" s="18" t="s">
        <v>1882</v>
      </c>
      <c r="B4406" s="18" t="s">
        <v>3229</v>
      </c>
      <c r="C4406" s="18" t="s">
        <v>90</v>
      </c>
      <c r="D4406" s="19">
        <v>10</v>
      </c>
      <c r="E4406" s="19">
        <v>33</v>
      </c>
      <c r="F4406" s="19">
        <v>11</v>
      </c>
      <c r="G4406" s="19">
        <v>3</v>
      </c>
      <c r="H4406" s="19">
        <v>2</v>
      </c>
      <c r="I4406" s="19">
        <v>3</v>
      </c>
      <c r="J4406" s="19">
        <v>2</v>
      </c>
      <c r="K4406" s="20">
        <f>ROUND(1+(SUMPRODUCT(INDEX(CachTinhDiem!$B$8:$E$11,MATCH($B4406,CachTinhDiem!$A$8:$A$11,0),0),$G4406:$J4406)-1)*9/4,1)</f>
        <v>4.2</v>
      </c>
      <c r="L4406" s="20">
        <f>ROUND(1+(INDEX(CachTinhDiem!$B$15:$E$20,MATCH($C4406,CachTinhDiem!$A$15:$A$20,0),MATCH($B4406,CachTinhDiem!$B$14:$E$14,0))-1)*9/4,1)</f>
        <v>7.8</v>
      </c>
      <c r="M4406" s="19">
        <f t="shared" si="68"/>
        <v>0</v>
      </c>
      <c r="N4406" s="23">
        <f>MAX(0,1-M4406*CachTinhDiem!$B$25)</f>
        <v>1</v>
      </c>
      <c r="O4406" s="20">
        <f>ROUND((CachTinhDiem!$B$23*K4406+CachTinhDiem!$B$24*L4406)*N4406,1)</f>
        <v>5.3</v>
      </c>
      <c r="P4406" s="19" t="s">
        <v>3227</v>
      </c>
    </row>
    <row r="4407" spans="1:16" ht="15" customHeight="1" x14ac:dyDescent="0.35">
      <c r="A4407" s="18" t="s">
        <v>1776</v>
      </c>
      <c r="B4407" s="18" t="s">
        <v>3228</v>
      </c>
      <c r="C4407" s="18" t="s">
        <v>115</v>
      </c>
      <c r="D4407" s="19">
        <v>8</v>
      </c>
      <c r="E4407" s="19">
        <v>23</v>
      </c>
      <c r="F4407" s="19">
        <v>36</v>
      </c>
      <c r="G4407" s="19">
        <v>4</v>
      </c>
      <c r="H4407" s="19">
        <v>3</v>
      </c>
      <c r="I4407" s="19">
        <v>3</v>
      </c>
      <c r="J4407" s="19">
        <v>2</v>
      </c>
      <c r="K4407" s="20">
        <f>ROUND(1+(SUMPRODUCT(INDEX(CachTinhDiem!$B$8:$E$11,MATCH($B4407,CachTinhDiem!$A$8:$A$11,0),0),$G4407:$J4407)-1)*9/4,1)</f>
        <v>4.2</v>
      </c>
      <c r="L4407" s="20">
        <f>ROUND(1+(INDEX(CachTinhDiem!$B$15:$E$20,MATCH($C4407,CachTinhDiem!$A$15:$A$20,0),MATCH($B4407,CachTinhDiem!$B$14:$E$14,0))-1)*9/4,1)</f>
        <v>5.5</v>
      </c>
      <c r="M4407" s="19">
        <f t="shared" si="68"/>
        <v>13</v>
      </c>
      <c r="N4407" s="23">
        <f>MAX(0,1-M4407*CachTinhDiem!$B$25)</f>
        <v>0</v>
      </c>
      <c r="O4407" s="20">
        <f>ROUND((CachTinhDiem!$B$23*K4407+CachTinhDiem!$B$24*L4407)*N4407,1)</f>
        <v>0</v>
      </c>
      <c r="P4407" s="19" t="s">
        <v>3227</v>
      </c>
    </row>
    <row r="4408" spans="1:16" ht="15" customHeight="1" x14ac:dyDescent="0.35">
      <c r="A4408" s="18" t="s">
        <v>2851</v>
      </c>
      <c r="B4408" s="18" t="s">
        <v>3229</v>
      </c>
      <c r="C4408" s="18" t="s">
        <v>138</v>
      </c>
      <c r="D4408" s="19">
        <v>12</v>
      </c>
      <c r="E4408" s="19">
        <v>38</v>
      </c>
      <c r="F4408" s="19">
        <v>5</v>
      </c>
      <c r="G4408" s="19">
        <v>2</v>
      </c>
      <c r="H4408" s="19">
        <v>5</v>
      </c>
      <c r="I4408" s="19">
        <v>5</v>
      </c>
      <c r="J4408" s="19">
        <v>2</v>
      </c>
      <c r="K4408" s="20">
        <f>ROUND(1+(SUMPRODUCT(INDEX(CachTinhDiem!$B$8:$E$11,MATCH($B4408,CachTinhDiem!$A$8:$A$11,0),0),$G4408:$J4408)-1)*9/4,1)</f>
        <v>7.3</v>
      </c>
      <c r="L4408" s="20">
        <f>ROUND(1+(INDEX(CachTinhDiem!$B$15:$E$20,MATCH($C4408,CachTinhDiem!$A$15:$A$20,0),MATCH($B4408,CachTinhDiem!$B$14:$E$14,0))-1)*9/4,1)</f>
        <v>7.8</v>
      </c>
      <c r="M4408" s="19">
        <f t="shared" si="68"/>
        <v>7</v>
      </c>
      <c r="N4408" s="23">
        <f>MAX(0,1-M4408*CachTinhDiem!$B$25)</f>
        <v>0.29999999999999993</v>
      </c>
      <c r="O4408" s="20">
        <f>ROUND((CachTinhDiem!$B$23*K4408+CachTinhDiem!$B$24*L4408)*N4408,1)</f>
        <v>2.2000000000000002</v>
      </c>
      <c r="P4408" s="19" t="s">
        <v>3227</v>
      </c>
    </row>
    <row r="4409" spans="1:16" ht="15" customHeight="1" x14ac:dyDescent="0.35">
      <c r="A4409" s="18" t="s">
        <v>1615</v>
      </c>
      <c r="B4409" s="18" t="s">
        <v>3229</v>
      </c>
      <c r="C4409" s="18" t="s">
        <v>115</v>
      </c>
      <c r="D4409" s="19">
        <v>11</v>
      </c>
      <c r="E4409" s="19">
        <v>32</v>
      </c>
      <c r="F4409" s="19">
        <v>17</v>
      </c>
      <c r="G4409" s="19">
        <v>3</v>
      </c>
      <c r="H4409" s="19">
        <v>2</v>
      </c>
      <c r="I4409" s="19">
        <v>3</v>
      </c>
      <c r="J4409" s="19">
        <v>3</v>
      </c>
      <c r="K4409" s="20">
        <f>ROUND(1+(SUMPRODUCT(INDEX(CachTinhDiem!$B$8:$E$11,MATCH($B4409,CachTinhDiem!$A$8:$A$11,0),0),$G4409:$J4409)-1)*9/4,1)</f>
        <v>4.8</v>
      </c>
      <c r="L4409" s="20">
        <f>ROUND(1+(INDEX(CachTinhDiem!$B$15:$E$20,MATCH($C4409,CachTinhDiem!$A$15:$A$20,0),MATCH($B4409,CachTinhDiem!$B$14:$E$14,0))-1)*9/4,1)</f>
        <v>10</v>
      </c>
      <c r="M4409" s="19">
        <f t="shared" si="68"/>
        <v>0</v>
      </c>
      <c r="N4409" s="23">
        <f>MAX(0,1-M4409*CachTinhDiem!$B$25)</f>
        <v>1</v>
      </c>
      <c r="O4409" s="20">
        <f>ROUND((CachTinhDiem!$B$23*K4409+CachTinhDiem!$B$24*L4409)*N4409,1)</f>
        <v>6.4</v>
      </c>
      <c r="P4409" s="19" t="s">
        <v>3227</v>
      </c>
    </row>
    <row r="4410" spans="1:16" ht="15" customHeight="1" x14ac:dyDescent="0.35">
      <c r="A4410" s="18" t="s">
        <v>2761</v>
      </c>
      <c r="B4410" s="18" t="s">
        <v>3228</v>
      </c>
      <c r="C4410" s="18" t="s">
        <v>103</v>
      </c>
      <c r="D4410" s="19">
        <v>14</v>
      </c>
      <c r="E4410" s="19">
        <v>33</v>
      </c>
      <c r="F4410" s="19">
        <v>25</v>
      </c>
      <c r="G4410" s="19">
        <v>3</v>
      </c>
      <c r="H4410" s="19">
        <v>1</v>
      </c>
      <c r="I4410" s="19">
        <v>3</v>
      </c>
      <c r="J4410" s="19">
        <v>4</v>
      </c>
      <c r="K4410" s="20">
        <f>ROUND(1+(SUMPRODUCT(INDEX(CachTinhDiem!$B$8:$E$11,MATCH($B4410,CachTinhDiem!$A$8:$A$11,0),0),$G4410:$J4410)-1)*9/4,1)</f>
        <v>6</v>
      </c>
      <c r="L4410" s="20">
        <f>ROUND(1+(INDEX(CachTinhDiem!$B$15:$E$20,MATCH($C4410,CachTinhDiem!$A$15:$A$20,0),MATCH($B4410,CachTinhDiem!$B$14:$E$14,0))-1)*9/4,1)</f>
        <v>10</v>
      </c>
      <c r="M4410" s="19">
        <f t="shared" si="68"/>
        <v>0</v>
      </c>
      <c r="N4410" s="23">
        <f>MAX(0,1-M4410*CachTinhDiem!$B$25)</f>
        <v>1</v>
      </c>
      <c r="O4410" s="20">
        <f>ROUND((CachTinhDiem!$B$23*K4410+CachTinhDiem!$B$24*L4410)*N4410,1)</f>
        <v>7.2</v>
      </c>
      <c r="P4410" s="19" t="s">
        <v>3227</v>
      </c>
    </row>
    <row r="4411" spans="1:16" ht="15" customHeight="1" x14ac:dyDescent="0.35">
      <c r="A4411" s="18" t="s">
        <v>1665</v>
      </c>
      <c r="B4411" s="18" t="s">
        <v>3224</v>
      </c>
      <c r="C4411" s="18" t="s">
        <v>138</v>
      </c>
      <c r="D4411" s="19">
        <v>12</v>
      </c>
      <c r="E4411" s="19">
        <v>31</v>
      </c>
      <c r="F4411" s="19">
        <v>13</v>
      </c>
      <c r="G4411" s="19">
        <v>2</v>
      </c>
      <c r="H4411" s="19">
        <v>3</v>
      </c>
      <c r="I4411" s="19">
        <v>4</v>
      </c>
      <c r="J4411" s="19">
        <v>2</v>
      </c>
      <c r="K4411" s="20">
        <f>ROUND(1+(SUMPRODUCT(INDEX(CachTinhDiem!$B$8:$E$11,MATCH($B4411,CachTinhDiem!$A$8:$A$11,0),0),$G4411:$J4411)-1)*9/4,1)</f>
        <v>6</v>
      </c>
      <c r="L4411" s="20">
        <f>ROUND(1+(INDEX(CachTinhDiem!$B$15:$E$20,MATCH($C4411,CachTinhDiem!$A$15:$A$20,0),MATCH($B4411,CachTinhDiem!$B$14:$E$14,0))-1)*9/4,1)</f>
        <v>10</v>
      </c>
      <c r="M4411" s="19">
        <f t="shared" si="68"/>
        <v>0</v>
      </c>
      <c r="N4411" s="23">
        <f>MAX(0,1-M4411*CachTinhDiem!$B$25)</f>
        <v>1</v>
      </c>
      <c r="O4411" s="20">
        <f>ROUND((CachTinhDiem!$B$23*K4411+CachTinhDiem!$B$24*L4411)*N4411,1)</f>
        <v>7.2</v>
      </c>
      <c r="P4411" s="19" t="s">
        <v>3227</v>
      </c>
    </row>
    <row r="4412" spans="1:16" ht="15" customHeight="1" x14ac:dyDescent="0.35">
      <c r="A4412" s="18" t="s">
        <v>1173</v>
      </c>
      <c r="B4412" s="18" t="s">
        <v>3226</v>
      </c>
      <c r="C4412" s="18" t="s">
        <v>138</v>
      </c>
      <c r="D4412" s="19">
        <v>11</v>
      </c>
      <c r="E4412" s="19">
        <v>25</v>
      </c>
      <c r="F4412" s="19">
        <v>9</v>
      </c>
      <c r="G4412" s="19">
        <v>2</v>
      </c>
      <c r="H4412" s="19">
        <v>3</v>
      </c>
      <c r="I4412" s="19">
        <v>5</v>
      </c>
      <c r="J4412" s="19">
        <v>4</v>
      </c>
      <c r="K4412" s="20">
        <f>ROUND(1+(SUMPRODUCT(INDEX(CachTinhDiem!$B$8:$E$11,MATCH($B4412,CachTinhDiem!$A$8:$A$11,0),0),$G4412:$J4412)-1)*9/4,1)</f>
        <v>8.1999999999999993</v>
      </c>
      <c r="L4412" s="20">
        <f>ROUND(1+(INDEX(CachTinhDiem!$B$15:$E$20,MATCH($C4412,CachTinhDiem!$A$15:$A$20,0),MATCH($B4412,CachTinhDiem!$B$14:$E$14,0))-1)*9/4,1)</f>
        <v>7.8</v>
      </c>
      <c r="M4412" s="19">
        <f t="shared" si="68"/>
        <v>2</v>
      </c>
      <c r="N4412" s="23">
        <f>MAX(0,1-M4412*CachTinhDiem!$B$25)</f>
        <v>0.8</v>
      </c>
      <c r="O4412" s="20">
        <f>ROUND((CachTinhDiem!$B$23*K4412+CachTinhDiem!$B$24*L4412)*N4412,1)</f>
        <v>6.5</v>
      </c>
      <c r="P4412" s="19" t="s">
        <v>3227</v>
      </c>
    </row>
    <row r="4413" spans="1:16" ht="15" customHeight="1" x14ac:dyDescent="0.35">
      <c r="A4413" s="18" t="s">
        <v>470</v>
      </c>
      <c r="B4413" s="18" t="s">
        <v>3228</v>
      </c>
      <c r="C4413" s="18" t="s">
        <v>138</v>
      </c>
      <c r="D4413" s="19">
        <v>6</v>
      </c>
      <c r="E4413" s="19">
        <v>20</v>
      </c>
      <c r="F4413" s="19">
        <v>22</v>
      </c>
      <c r="G4413" s="19">
        <v>4</v>
      </c>
      <c r="H4413" s="19">
        <v>2</v>
      </c>
      <c r="I4413" s="19">
        <v>3</v>
      </c>
      <c r="J4413" s="19">
        <v>2</v>
      </c>
      <c r="K4413" s="20">
        <f>ROUND(1+(SUMPRODUCT(INDEX(CachTinhDiem!$B$8:$E$11,MATCH($B4413,CachTinhDiem!$A$8:$A$11,0),0),$G4413:$J4413)-1)*9/4,1)</f>
        <v>3.7</v>
      </c>
      <c r="L4413" s="20">
        <f>ROUND(1+(INDEX(CachTinhDiem!$B$15:$E$20,MATCH($C4413,CachTinhDiem!$A$15:$A$20,0),MATCH($B4413,CachTinhDiem!$B$14:$E$14,0))-1)*9/4,1)</f>
        <v>1</v>
      </c>
      <c r="M4413" s="19">
        <f t="shared" si="68"/>
        <v>2</v>
      </c>
      <c r="N4413" s="23">
        <f>MAX(0,1-M4413*CachTinhDiem!$B$25)</f>
        <v>0.8</v>
      </c>
      <c r="O4413" s="20">
        <f>ROUND((CachTinhDiem!$B$23*K4413+CachTinhDiem!$B$24*L4413)*N4413,1)</f>
        <v>2.2999999999999998</v>
      </c>
      <c r="P4413" s="19" t="s">
        <v>3225</v>
      </c>
    </row>
    <row r="4414" spans="1:16" ht="15" customHeight="1" x14ac:dyDescent="0.35">
      <c r="A4414" s="18" t="s">
        <v>373</v>
      </c>
      <c r="B4414" s="18" t="s">
        <v>3226</v>
      </c>
      <c r="C4414" s="18" t="s">
        <v>103</v>
      </c>
      <c r="D4414" s="19">
        <v>20</v>
      </c>
      <c r="E4414" s="19">
        <v>38</v>
      </c>
      <c r="F4414" s="19">
        <v>22</v>
      </c>
      <c r="G4414" s="19">
        <v>2</v>
      </c>
      <c r="H4414" s="19">
        <v>4</v>
      </c>
      <c r="I4414" s="19">
        <v>3</v>
      </c>
      <c r="J4414" s="19">
        <v>4</v>
      </c>
      <c r="K4414" s="20">
        <f>ROUND(1+(SUMPRODUCT(INDEX(CachTinhDiem!$B$8:$E$11,MATCH($B4414,CachTinhDiem!$A$8:$A$11,0),0),$G4414:$J4414)-1)*9/4,1)</f>
        <v>6.6</v>
      </c>
      <c r="L4414" s="20">
        <f>ROUND(1+(INDEX(CachTinhDiem!$B$15:$E$20,MATCH($C4414,CachTinhDiem!$A$15:$A$20,0),MATCH($B4414,CachTinhDiem!$B$14:$E$14,0))-1)*9/4,1)</f>
        <v>3.3</v>
      </c>
      <c r="M4414" s="19">
        <f t="shared" si="68"/>
        <v>0</v>
      </c>
      <c r="N4414" s="23">
        <f>MAX(0,1-M4414*CachTinhDiem!$B$25)</f>
        <v>1</v>
      </c>
      <c r="O4414" s="20">
        <f>ROUND((CachTinhDiem!$B$23*K4414+CachTinhDiem!$B$24*L4414)*N4414,1)</f>
        <v>5.6</v>
      </c>
      <c r="P4414" s="19" t="s">
        <v>3227</v>
      </c>
    </row>
    <row r="4415" spans="1:16" ht="15" customHeight="1" x14ac:dyDescent="0.35">
      <c r="A4415" s="18" t="s">
        <v>297</v>
      </c>
      <c r="B4415" s="18" t="s">
        <v>3224</v>
      </c>
      <c r="C4415" s="18" t="s">
        <v>115</v>
      </c>
      <c r="D4415" s="19">
        <v>5</v>
      </c>
      <c r="E4415" s="19">
        <v>11</v>
      </c>
      <c r="F4415" s="19">
        <v>36</v>
      </c>
      <c r="G4415" s="19">
        <v>4</v>
      </c>
      <c r="H4415" s="19">
        <v>1</v>
      </c>
      <c r="I4415" s="19">
        <v>3</v>
      </c>
      <c r="J4415" s="19">
        <v>4</v>
      </c>
      <c r="K4415" s="20">
        <f>ROUND(1+(SUMPRODUCT(INDEX(CachTinhDiem!$B$8:$E$11,MATCH($B4415,CachTinhDiem!$A$8:$A$11,0),0),$G4415:$J4415)-1)*9/4,1)</f>
        <v>5.3</v>
      </c>
      <c r="L4415" s="20">
        <f>ROUND(1+(INDEX(CachTinhDiem!$B$15:$E$20,MATCH($C4415,CachTinhDiem!$A$15:$A$20,0),MATCH($B4415,CachTinhDiem!$B$14:$E$14,0))-1)*9/4,1)</f>
        <v>7.8</v>
      </c>
      <c r="M4415" s="19">
        <f t="shared" si="68"/>
        <v>25</v>
      </c>
      <c r="N4415" s="23">
        <f>MAX(0,1-M4415*CachTinhDiem!$B$25)</f>
        <v>0</v>
      </c>
      <c r="O4415" s="20">
        <f>ROUND((CachTinhDiem!$B$23*K4415+CachTinhDiem!$B$24*L4415)*N4415,1)</f>
        <v>0</v>
      </c>
      <c r="P4415" s="19" t="s">
        <v>3227</v>
      </c>
    </row>
    <row r="4416" spans="1:16" ht="15" customHeight="1" x14ac:dyDescent="0.35">
      <c r="A4416" s="18" t="s">
        <v>557</v>
      </c>
      <c r="B4416" s="18" t="s">
        <v>3229</v>
      </c>
      <c r="C4416" s="18" t="s">
        <v>103</v>
      </c>
      <c r="D4416" s="19">
        <v>12</v>
      </c>
      <c r="E4416" s="19">
        <v>28</v>
      </c>
      <c r="F4416" s="19">
        <v>13</v>
      </c>
      <c r="G4416" s="19">
        <v>2</v>
      </c>
      <c r="H4416" s="19">
        <v>3</v>
      </c>
      <c r="I4416" s="19">
        <v>2</v>
      </c>
      <c r="J4416" s="19">
        <v>5</v>
      </c>
      <c r="K4416" s="20">
        <f>ROUND(1+(SUMPRODUCT(INDEX(CachTinhDiem!$B$8:$E$11,MATCH($B4416,CachTinhDiem!$A$8:$A$11,0),0),$G4416:$J4416)-1)*9/4,1)</f>
        <v>6</v>
      </c>
      <c r="L4416" s="20">
        <f>ROUND(1+(INDEX(CachTinhDiem!$B$15:$E$20,MATCH($C4416,CachTinhDiem!$A$15:$A$20,0),MATCH($B4416,CachTinhDiem!$B$14:$E$14,0))-1)*9/4,1)</f>
        <v>7.8</v>
      </c>
      <c r="M4416" s="19">
        <f t="shared" si="68"/>
        <v>0</v>
      </c>
      <c r="N4416" s="23">
        <f>MAX(0,1-M4416*CachTinhDiem!$B$25)</f>
        <v>1</v>
      </c>
      <c r="O4416" s="20">
        <f>ROUND((CachTinhDiem!$B$23*K4416+CachTinhDiem!$B$24*L4416)*N4416,1)</f>
        <v>6.5</v>
      </c>
      <c r="P4416" s="19" t="s">
        <v>3227</v>
      </c>
    </row>
    <row r="4417" spans="1:16" ht="15" customHeight="1" x14ac:dyDescent="0.35">
      <c r="A4417" s="18" t="s">
        <v>1790</v>
      </c>
      <c r="B4417" s="18" t="s">
        <v>3226</v>
      </c>
      <c r="C4417" s="18" t="s">
        <v>150</v>
      </c>
      <c r="D4417" s="19">
        <v>13</v>
      </c>
      <c r="E4417" s="19">
        <v>30</v>
      </c>
      <c r="F4417" s="19">
        <v>13</v>
      </c>
      <c r="G4417" s="19">
        <v>3</v>
      </c>
      <c r="H4417" s="19">
        <v>3</v>
      </c>
      <c r="I4417" s="19">
        <v>4</v>
      </c>
      <c r="J4417" s="19">
        <v>2</v>
      </c>
      <c r="K4417" s="20">
        <f>ROUND(1+(SUMPRODUCT(INDEX(CachTinhDiem!$B$8:$E$11,MATCH($B4417,CachTinhDiem!$A$8:$A$11,0),0),$G4417:$J4417)-1)*9/4,1)</f>
        <v>6.2</v>
      </c>
      <c r="L4417" s="20">
        <f>ROUND(1+(INDEX(CachTinhDiem!$B$15:$E$20,MATCH($C4417,CachTinhDiem!$A$15:$A$20,0),MATCH($B4417,CachTinhDiem!$B$14:$E$14,0))-1)*9/4,1)</f>
        <v>10</v>
      </c>
      <c r="M4417" s="19">
        <f t="shared" si="68"/>
        <v>0</v>
      </c>
      <c r="N4417" s="23">
        <f>MAX(0,1-M4417*CachTinhDiem!$B$25)</f>
        <v>1</v>
      </c>
      <c r="O4417" s="20">
        <f>ROUND((CachTinhDiem!$B$23*K4417+CachTinhDiem!$B$24*L4417)*N4417,1)</f>
        <v>7.3</v>
      </c>
      <c r="P4417" s="19" t="s">
        <v>3227</v>
      </c>
    </row>
    <row r="4418" spans="1:16" ht="15" customHeight="1" x14ac:dyDescent="0.35">
      <c r="A4418" s="18" t="s">
        <v>1553</v>
      </c>
      <c r="B4418" s="18" t="s">
        <v>3229</v>
      </c>
      <c r="C4418" s="18" t="s">
        <v>115</v>
      </c>
      <c r="D4418" s="19">
        <v>7</v>
      </c>
      <c r="E4418" s="19">
        <v>26</v>
      </c>
      <c r="F4418" s="19">
        <v>19</v>
      </c>
      <c r="G4418" s="19">
        <v>4</v>
      </c>
      <c r="H4418" s="19">
        <v>2</v>
      </c>
      <c r="I4418" s="19">
        <v>5</v>
      </c>
      <c r="J4418" s="19">
        <v>2</v>
      </c>
      <c r="K4418" s="20">
        <f>ROUND(1+(SUMPRODUCT(INDEX(CachTinhDiem!$B$8:$E$11,MATCH($B4418,CachTinhDiem!$A$8:$A$11,0),0),$G4418:$J4418)-1)*9/4,1)</f>
        <v>5.7</v>
      </c>
      <c r="L4418" s="20">
        <f>ROUND(1+(INDEX(CachTinhDiem!$B$15:$E$20,MATCH($C4418,CachTinhDiem!$A$15:$A$20,0),MATCH($B4418,CachTinhDiem!$B$14:$E$14,0))-1)*9/4,1)</f>
        <v>10</v>
      </c>
      <c r="M4418" s="19">
        <f t="shared" ref="M4418:M4481" si="69">MAX(0,$D4418-$F4418,$F4418-$E4418)</f>
        <v>0</v>
      </c>
      <c r="N4418" s="23">
        <f>MAX(0,1-M4418*CachTinhDiem!$B$25)</f>
        <v>1</v>
      </c>
      <c r="O4418" s="20">
        <f>ROUND((CachTinhDiem!$B$23*K4418+CachTinhDiem!$B$24*L4418)*N4418,1)</f>
        <v>7</v>
      </c>
      <c r="P4418" s="19" t="s">
        <v>3227</v>
      </c>
    </row>
    <row r="4419" spans="1:16" ht="15" customHeight="1" x14ac:dyDescent="0.35">
      <c r="A4419" s="18" t="s">
        <v>3124</v>
      </c>
      <c r="B4419" s="18" t="s">
        <v>3228</v>
      </c>
      <c r="C4419" s="18" t="s">
        <v>115</v>
      </c>
      <c r="D4419" s="19">
        <v>17</v>
      </c>
      <c r="E4419" s="19">
        <v>40</v>
      </c>
      <c r="F4419" s="19">
        <v>8</v>
      </c>
      <c r="G4419" s="19">
        <v>2</v>
      </c>
      <c r="H4419" s="19">
        <v>2</v>
      </c>
      <c r="I4419" s="19">
        <v>4</v>
      </c>
      <c r="J4419" s="19">
        <v>3</v>
      </c>
      <c r="K4419" s="20">
        <f>ROUND(1+(SUMPRODUCT(INDEX(CachTinhDiem!$B$8:$E$11,MATCH($B4419,CachTinhDiem!$A$8:$A$11,0),0),$G4419:$J4419)-1)*9/4,1)</f>
        <v>5.5</v>
      </c>
      <c r="L4419" s="20">
        <f>ROUND(1+(INDEX(CachTinhDiem!$B$15:$E$20,MATCH($C4419,CachTinhDiem!$A$15:$A$20,0),MATCH($B4419,CachTinhDiem!$B$14:$E$14,0))-1)*9/4,1)</f>
        <v>5.5</v>
      </c>
      <c r="M4419" s="19">
        <f t="shared" si="69"/>
        <v>9</v>
      </c>
      <c r="N4419" s="23">
        <f>MAX(0,1-M4419*CachTinhDiem!$B$25)</f>
        <v>9.9999999999999978E-2</v>
      </c>
      <c r="O4419" s="20">
        <f>ROUND((CachTinhDiem!$B$23*K4419+CachTinhDiem!$B$24*L4419)*N4419,1)</f>
        <v>0.6</v>
      </c>
      <c r="P4419" s="19" t="s">
        <v>3225</v>
      </c>
    </row>
    <row r="4420" spans="1:16" ht="15" customHeight="1" x14ac:dyDescent="0.35">
      <c r="A4420" s="18" t="s">
        <v>2849</v>
      </c>
      <c r="B4420" s="18" t="s">
        <v>3229</v>
      </c>
      <c r="C4420" s="18" t="s">
        <v>115</v>
      </c>
      <c r="D4420" s="19">
        <v>12</v>
      </c>
      <c r="E4420" s="19">
        <v>34</v>
      </c>
      <c r="F4420" s="19">
        <v>22</v>
      </c>
      <c r="G4420" s="19">
        <v>3</v>
      </c>
      <c r="H4420" s="19">
        <v>2</v>
      </c>
      <c r="I4420" s="19">
        <v>5</v>
      </c>
      <c r="J4420" s="19">
        <v>3</v>
      </c>
      <c r="K4420" s="20">
        <f>ROUND(1+(SUMPRODUCT(INDEX(CachTinhDiem!$B$8:$E$11,MATCH($B4420,CachTinhDiem!$A$8:$A$11,0),0),$G4420:$J4420)-1)*9/4,1)</f>
        <v>6.2</v>
      </c>
      <c r="L4420" s="20">
        <f>ROUND(1+(INDEX(CachTinhDiem!$B$15:$E$20,MATCH($C4420,CachTinhDiem!$A$15:$A$20,0),MATCH($B4420,CachTinhDiem!$B$14:$E$14,0))-1)*9/4,1)</f>
        <v>10</v>
      </c>
      <c r="M4420" s="19">
        <f t="shared" si="69"/>
        <v>0</v>
      </c>
      <c r="N4420" s="23">
        <f>MAX(0,1-M4420*CachTinhDiem!$B$25)</f>
        <v>1</v>
      </c>
      <c r="O4420" s="20">
        <f>ROUND((CachTinhDiem!$B$23*K4420+CachTinhDiem!$B$24*L4420)*N4420,1)</f>
        <v>7.3</v>
      </c>
      <c r="P4420" s="19" t="s">
        <v>3227</v>
      </c>
    </row>
    <row r="4421" spans="1:16" ht="15" customHeight="1" x14ac:dyDescent="0.35">
      <c r="A4421" s="18" t="s">
        <v>2199</v>
      </c>
      <c r="B4421" s="18" t="s">
        <v>3224</v>
      </c>
      <c r="C4421" s="18" t="s">
        <v>150</v>
      </c>
      <c r="D4421" s="19">
        <v>19</v>
      </c>
      <c r="E4421" s="19">
        <v>37</v>
      </c>
      <c r="F4421" s="19">
        <v>22</v>
      </c>
      <c r="G4421" s="19">
        <v>2</v>
      </c>
      <c r="H4421" s="19">
        <v>4</v>
      </c>
      <c r="I4421" s="19">
        <v>2</v>
      </c>
      <c r="J4421" s="19">
        <v>3</v>
      </c>
      <c r="K4421" s="20">
        <f>ROUND(1+(SUMPRODUCT(INDEX(CachTinhDiem!$B$8:$E$11,MATCH($B4421,CachTinhDiem!$A$8:$A$11,0),0),$G4421:$J4421)-1)*9/4,1)</f>
        <v>4.4000000000000004</v>
      </c>
      <c r="L4421" s="20">
        <f>ROUND(1+(INDEX(CachTinhDiem!$B$15:$E$20,MATCH($C4421,CachTinhDiem!$A$15:$A$20,0),MATCH($B4421,CachTinhDiem!$B$14:$E$14,0))-1)*9/4,1)</f>
        <v>3.3</v>
      </c>
      <c r="M4421" s="19">
        <f t="shared" si="69"/>
        <v>0</v>
      </c>
      <c r="N4421" s="23">
        <f>MAX(0,1-M4421*CachTinhDiem!$B$25)</f>
        <v>1</v>
      </c>
      <c r="O4421" s="20">
        <f>ROUND((CachTinhDiem!$B$23*K4421+CachTinhDiem!$B$24*L4421)*N4421,1)</f>
        <v>4.0999999999999996</v>
      </c>
      <c r="P4421" s="19" t="s">
        <v>3227</v>
      </c>
    </row>
    <row r="4422" spans="1:16" ht="15" customHeight="1" x14ac:dyDescent="0.35">
      <c r="A4422" s="18" t="s">
        <v>1302</v>
      </c>
      <c r="B4422" s="18" t="s">
        <v>3226</v>
      </c>
      <c r="C4422" s="18" t="s">
        <v>90</v>
      </c>
      <c r="D4422" s="19">
        <v>6</v>
      </c>
      <c r="E4422" s="19">
        <v>19</v>
      </c>
      <c r="F4422" s="19">
        <v>10</v>
      </c>
      <c r="G4422" s="19">
        <v>4</v>
      </c>
      <c r="H4422" s="19">
        <v>2</v>
      </c>
      <c r="I4422" s="19">
        <v>3</v>
      </c>
      <c r="J4422" s="19">
        <v>3</v>
      </c>
      <c r="K4422" s="20">
        <f>ROUND(1+(SUMPRODUCT(INDEX(CachTinhDiem!$B$8:$E$11,MATCH($B4422,CachTinhDiem!$A$8:$A$11,0),0),$G4422:$J4422)-1)*9/4,1)</f>
        <v>4.8</v>
      </c>
      <c r="L4422" s="20">
        <f>ROUND(1+(INDEX(CachTinhDiem!$B$15:$E$20,MATCH($C4422,CachTinhDiem!$A$15:$A$20,0),MATCH($B4422,CachTinhDiem!$B$14:$E$14,0))-1)*9/4,1)</f>
        <v>7.8</v>
      </c>
      <c r="M4422" s="19">
        <f t="shared" si="69"/>
        <v>0</v>
      </c>
      <c r="N4422" s="23">
        <f>MAX(0,1-M4422*CachTinhDiem!$B$25)</f>
        <v>1</v>
      </c>
      <c r="O4422" s="20">
        <f>ROUND((CachTinhDiem!$B$23*K4422+CachTinhDiem!$B$24*L4422)*N4422,1)</f>
        <v>5.7</v>
      </c>
      <c r="P4422" s="19" t="s">
        <v>3225</v>
      </c>
    </row>
    <row r="4423" spans="1:16" ht="15" customHeight="1" x14ac:dyDescent="0.35">
      <c r="A4423" s="18" t="s">
        <v>1727</v>
      </c>
      <c r="B4423" s="18" t="s">
        <v>3229</v>
      </c>
      <c r="C4423" s="18" t="s">
        <v>115</v>
      </c>
      <c r="D4423" s="19">
        <v>12</v>
      </c>
      <c r="E4423" s="19">
        <v>32</v>
      </c>
      <c r="F4423" s="19">
        <v>27</v>
      </c>
      <c r="G4423" s="19">
        <v>3</v>
      </c>
      <c r="H4423" s="19">
        <v>2</v>
      </c>
      <c r="I4423" s="19">
        <v>2</v>
      </c>
      <c r="J4423" s="19">
        <v>4</v>
      </c>
      <c r="K4423" s="20">
        <f>ROUND(1+(SUMPRODUCT(INDEX(CachTinhDiem!$B$8:$E$11,MATCH($B4423,CachTinhDiem!$A$8:$A$11,0),0),$G4423:$J4423)-1)*9/4,1)</f>
        <v>4.8</v>
      </c>
      <c r="L4423" s="20">
        <f>ROUND(1+(INDEX(CachTinhDiem!$B$15:$E$20,MATCH($C4423,CachTinhDiem!$A$15:$A$20,0),MATCH($B4423,CachTinhDiem!$B$14:$E$14,0))-1)*9/4,1)</f>
        <v>10</v>
      </c>
      <c r="M4423" s="19">
        <f t="shared" si="69"/>
        <v>0</v>
      </c>
      <c r="N4423" s="23">
        <f>MAX(0,1-M4423*CachTinhDiem!$B$25)</f>
        <v>1</v>
      </c>
      <c r="O4423" s="20">
        <f>ROUND((CachTinhDiem!$B$23*K4423+CachTinhDiem!$B$24*L4423)*N4423,1)</f>
        <v>6.4</v>
      </c>
      <c r="P4423" s="19" t="s">
        <v>3225</v>
      </c>
    </row>
    <row r="4424" spans="1:16" ht="15" customHeight="1" x14ac:dyDescent="0.35">
      <c r="A4424" s="18" t="s">
        <v>2158</v>
      </c>
      <c r="B4424" s="18" t="s">
        <v>3224</v>
      </c>
      <c r="C4424" s="18" t="s">
        <v>150</v>
      </c>
      <c r="D4424" s="19">
        <v>5</v>
      </c>
      <c r="E4424" s="19">
        <v>14</v>
      </c>
      <c r="F4424" s="19">
        <v>28</v>
      </c>
      <c r="G4424" s="19">
        <v>4</v>
      </c>
      <c r="H4424" s="19">
        <v>1</v>
      </c>
      <c r="I4424" s="19">
        <v>2</v>
      </c>
      <c r="J4424" s="19">
        <v>2</v>
      </c>
      <c r="K4424" s="20">
        <f>ROUND(1+(SUMPRODUCT(INDEX(CachTinhDiem!$B$8:$E$11,MATCH($B4424,CachTinhDiem!$A$8:$A$11,0),0),$G4424:$J4424)-1)*9/4,1)</f>
        <v>3.7</v>
      </c>
      <c r="L4424" s="20">
        <f>ROUND(1+(INDEX(CachTinhDiem!$B$15:$E$20,MATCH($C4424,CachTinhDiem!$A$15:$A$20,0),MATCH($B4424,CachTinhDiem!$B$14:$E$14,0))-1)*9/4,1)</f>
        <v>3.3</v>
      </c>
      <c r="M4424" s="19">
        <f t="shared" si="69"/>
        <v>14</v>
      </c>
      <c r="N4424" s="23">
        <f>MAX(0,1-M4424*CachTinhDiem!$B$25)</f>
        <v>0</v>
      </c>
      <c r="O4424" s="20">
        <f>ROUND((CachTinhDiem!$B$23*K4424+CachTinhDiem!$B$24*L4424)*N4424,1)</f>
        <v>0</v>
      </c>
      <c r="P4424" s="19" t="s">
        <v>3227</v>
      </c>
    </row>
    <row r="4425" spans="1:16" ht="15" customHeight="1" x14ac:dyDescent="0.35">
      <c r="A4425" s="18" t="s">
        <v>1653</v>
      </c>
      <c r="B4425" s="18" t="s">
        <v>3224</v>
      </c>
      <c r="C4425" s="18" t="s">
        <v>103</v>
      </c>
      <c r="D4425" s="19">
        <v>12</v>
      </c>
      <c r="E4425" s="19">
        <v>32</v>
      </c>
      <c r="F4425" s="19">
        <v>18</v>
      </c>
      <c r="G4425" s="19">
        <v>3</v>
      </c>
      <c r="H4425" s="19">
        <v>3</v>
      </c>
      <c r="I4425" s="19">
        <v>2</v>
      </c>
      <c r="J4425" s="19">
        <v>3</v>
      </c>
      <c r="K4425" s="20">
        <f>ROUND(1+(SUMPRODUCT(INDEX(CachTinhDiem!$B$8:$E$11,MATCH($B4425,CachTinhDiem!$A$8:$A$11,0),0),$G4425:$J4425)-1)*9/4,1)</f>
        <v>4.4000000000000004</v>
      </c>
      <c r="L4425" s="20">
        <f>ROUND(1+(INDEX(CachTinhDiem!$B$15:$E$20,MATCH($C4425,CachTinhDiem!$A$15:$A$20,0),MATCH($B4425,CachTinhDiem!$B$14:$E$14,0))-1)*9/4,1)</f>
        <v>3.3</v>
      </c>
      <c r="M4425" s="19">
        <f t="shared" si="69"/>
        <v>0</v>
      </c>
      <c r="N4425" s="23">
        <f>MAX(0,1-M4425*CachTinhDiem!$B$25)</f>
        <v>1</v>
      </c>
      <c r="O4425" s="20">
        <f>ROUND((CachTinhDiem!$B$23*K4425+CachTinhDiem!$B$24*L4425)*N4425,1)</f>
        <v>4.0999999999999996</v>
      </c>
      <c r="P4425" s="19" t="s">
        <v>3227</v>
      </c>
    </row>
    <row r="4426" spans="1:16" ht="15" customHeight="1" x14ac:dyDescent="0.35">
      <c r="A4426" s="18" t="s">
        <v>517</v>
      </c>
      <c r="B4426" s="18" t="s">
        <v>3229</v>
      </c>
      <c r="C4426" s="18" t="s">
        <v>115</v>
      </c>
      <c r="D4426" s="19">
        <v>5</v>
      </c>
      <c r="E4426" s="19">
        <v>18</v>
      </c>
      <c r="F4426" s="19">
        <v>29</v>
      </c>
      <c r="G4426" s="19">
        <v>4</v>
      </c>
      <c r="H4426" s="19">
        <v>1</v>
      </c>
      <c r="I4426" s="19">
        <v>2</v>
      </c>
      <c r="J4426" s="19">
        <v>4</v>
      </c>
      <c r="K4426" s="20">
        <f>ROUND(1+(SUMPRODUCT(INDEX(CachTinhDiem!$B$8:$E$11,MATCH($B4426,CachTinhDiem!$A$8:$A$11,0),0),$G4426:$J4426)-1)*9/4,1)</f>
        <v>4.4000000000000004</v>
      </c>
      <c r="L4426" s="20">
        <f>ROUND(1+(INDEX(CachTinhDiem!$B$15:$E$20,MATCH($C4426,CachTinhDiem!$A$15:$A$20,0),MATCH($B4426,CachTinhDiem!$B$14:$E$14,0))-1)*9/4,1)</f>
        <v>10</v>
      </c>
      <c r="M4426" s="19">
        <f t="shared" si="69"/>
        <v>11</v>
      </c>
      <c r="N4426" s="23">
        <f>MAX(0,1-M4426*CachTinhDiem!$B$25)</f>
        <v>0</v>
      </c>
      <c r="O4426" s="20">
        <f>ROUND((CachTinhDiem!$B$23*K4426+CachTinhDiem!$B$24*L4426)*N4426,1)</f>
        <v>0</v>
      </c>
      <c r="P4426" s="19" t="s">
        <v>3227</v>
      </c>
    </row>
    <row r="4427" spans="1:16" ht="15" customHeight="1" x14ac:dyDescent="0.35">
      <c r="A4427" s="18" t="s">
        <v>1685</v>
      </c>
      <c r="B4427" s="18" t="s">
        <v>3229</v>
      </c>
      <c r="C4427" s="18" t="s">
        <v>150</v>
      </c>
      <c r="D4427" s="19">
        <v>5</v>
      </c>
      <c r="E4427" s="19">
        <v>21</v>
      </c>
      <c r="F4427" s="19">
        <v>22</v>
      </c>
      <c r="G4427" s="19">
        <v>4</v>
      </c>
      <c r="H4427" s="19">
        <v>1</v>
      </c>
      <c r="I4427" s="19">
        <v>3</v>
      </c>
      <c r="J4427" s="19">
        <v>2</v>
      </c>
      <c r="K4427" s="20">
        <f>ROUND(1+(SUMPRODUCT(INDEX(CachTinhDiem!$B$8:$E$11,MATCH($B4427,CachTinhDiem!$A$8:$A$11,0),0),$G4427:$J4427)-1)*9/4,1)</f>
        <v>3.7</v>
      </c>
      <c r="L4427" s="20">
        <f>ROUND(1+(INDEX(CachTinhDiem!$B$15:$E$20,MATCH($C4427,CachTinhDiem!$A$15:$A$20,0),MATCH($B4427,CachTinhDiem!$B$14:$E$14,0))-1)*9/4,1)</f>
        <v>7.8</v>
      </c>
      <c r="M4427" s="19">
        <f t="shared" si="69"/>
        <v>1</v>
      </c>
      <c r="N4427" s="23">
        <f>MAX(0,1-M4427*CachTinhDiem!$B$25)</f>
        <v>0.9</v>
      </c>
      <c r="O4427" s="20">
        <f>ROUND((CachTinhDiem!$B$23*K4427+CachTinhDiem!$B$24*L4427)*N4427,1)</f>
        <v>4.4000000000000004</v>
      </c>
      <c r="P4427" s="19" t="s">
        <v>3227</v>
      </c>
    </row>
    <row r="4428" spans="1:16" ht="15" customHeight="1" x14ac:dyDescent="0.35">
      <c r="A4428" s="18" t="s">
        <v>988</v>
      </c>
      <c r="B4428" s="18" t="s">
        <v>3224</v>
      </c>
      <c r="C4428" s="18" t="s">
        <v>110</v>
      </c>
      <c r="D4428" s="19">
        <v>21</v>
      </c>
      <c r="E4428" s="19">
        <v>39</v>
      </c>
      <c r="F4428" s="19">
        <v>38</v>
      </c>
      <c r="G4428" s="19">
        <v>1</v>
      </c>
      <c r="H4428" s="19">
        <v>5</v>
      </c>
      <c r="I4428" s="19">
        <v>4</v>
      </c>
      <c r="J4428" s="19">
        <v>2</v>
      </c>
      <c r="K4428" s="20">
        <f>ROUND(1+(SUMPRODUCT(INDEX(CachTinhDiem!$B$8:$E$11,MATCH($B4428,CachTinhDiem!$A$8:$A$11,0),0),$G4428:$J4428)-1)*9/4,1)</f>
        <v>6.4</v>
      </c>
      <c r="L4428" s="20">
        <f>ROUND(1+(INDEX(CachTinhDiem!$B$15:$E$20,MATCH($C4428,CachTinhDiem!$A$15:$A$20,0),MATCH($B4428,CachTinhDiem!$B$14:$E$14,0))-1)*9/4,1)</f>
        <v>5.5</v>
      </c>
      <c r="M4428" s="19">
        <f t="shared" si="69"/>
        <v>0</v>
      </c>
      <c r="N4428" s="23">
        <f>MAX(0,1-M4428*CachTinhDiem!$B$25)</f>
        <v>1</v>
      </c>
      <c r="O4428" s="20">
        <f>ROUND((CachTinhDiem!$B$23*K4428+CachTinhDiem!$B$24*L4428)*N4428,1)</f>
        <v>6.1</v>
      </c>
      <c r="P4428" s="19" t="s">
        <v>3227</v>
      </c>
    </row>
    <row r="4429" spans="1:16" ht="15" customHeight="1" x14ac:dyDescent="0.35">
      <c r="A4429" s="18" t="s">
        <v>1068</v>
      </c>
      <c r="B4429" s="18" t="s">
        <v>3228</v>
      </c>
      <c r="C4429" s="18" t="s">
        <v>103</v>
      </c>
      <c r="D4429" s="19">
        <v>5</v>
      </c>
      <c r="E4429" s="19">
        <v>10</v>
      </c>
      <c r="F4429" s="19">
        <v>37</v>
      </c>
      <c r="G4429" s="19">
        <v>5</v>
      </c>
      <c r="H4429" s="19">
        <v>1</v>
      </c>
      <c r="I4429" s="19">
        <v>2</v>
      </c>
      <c r="J4429" s="19">
        <v>5</v>
      </c>
      <c r="K4429" s="20">
        <f>ROUND(1+(SUMPRODUCT(INDEX(CachTinhDiem!$B$8:$E$11,MATCH($B4429,CachTinhDiem!$A$8:$A$11,0),0),$G4429:$J4429)-1)*9/4,1)</f>
        <v>6.9</v>
      </c>
      <c r="L4429" s="20">
        <f>ROUND(1+(INDEX(CachTinhDiem!$B$15:$E$20,MATCH($C4429,CachTinhDiem!$A$15:$A$20,0),MATCH($B4429,CachTinhDiem!$B$14:$E$14,0))-1)*9/4,1)</f>
        <v>10</v>
      </c>
      <c r="M4429" s="19">
        <f t="shared" si="69"/>
        <v>27</v>
      </c>
      <c r="N4429" s="23">
        <f>MAX(0,1-M4429*CachTinhDiem!$B$25)</f>
        <v>0</v>
      </c>
      <c r="O4429" s="20">
        <f>ROUND((CachTinhDiem!$B$23*K4429+CachTinhDiem!$B$24*L4429)*N4429,1)</f>
        <v>0</v>
      </c>
      <c r="P4429" s="19" t="s">
        <v>3227</v>
      </c>
    </row>
    <row r="4430" spans="1:16" ht="15" customHeight="1" x14ac:dyDescent="0.35">
      <c r="A4430" s="18" t="s">
        <v>1345</v>
      </c>
      <c r="B4430" s="18" t="s">
        <v>3229</v>
      </c>
      <c r="C4430" s="18" t="s">
        <v>103</v>
      </c>
      <c r="D4430" s="19">
        <v>10</v>
      </c>
      <c r="E4430" s="19">
        <v>26</v>
      </c>
      <c r="F4430" s="19">
        <v>32</v>
      </c>
      <c r="G4430" s="19">
        <v>4</v>
      </c>
      <c r="H4430" s="19">
        <v>2</v>
      </c>
      <c r="I4430" s="19">
        <v>2</v>
      </c>
      <c r="J4430" s="19">
        <v>5</v>
      </c>
      <c r="K4430" s="20">
        <f>ROUND(1+(SUMPRODUCT(INDEX(CachTinhDiem!$B$8:$E$11,MATCH($B4430,CachTinhDiem!$A$8:$A$11,0),0),$G4430:$J4430)-1)*9/4,1)</f>
        <v>5.7</v>
      </c>
      <c r="L4430" s="20">
        <f>ROUND(1+(INDEX(CachTinhDiem!$B$15:$E$20,MATCH($C4430,CachTinhDiem!$A$15:$A$20,0),MATCH($B4430,CachTinhDiem!$B$14:$E$14,0))-1)*9/4,1)</f>
        <v>7.8</v>
      </c>
      <c r="M4430" s="19">
        <f t="shared" si="69"/>
        <v>6</v>
      </c>
      <c r="N4430" s="23">
        <f>MAX(0,1-M4430*CachTinhDiem!$B$25)</f>
        <v>0.39999999999999991</v>
      </c>
      <c r="O4430" s="20">
        <f>ROUND((CachTinhDiem!$B$23*K4430+CachTinhDiem!$B$24*L4430)*N4430,1)</f>
        <v>2.5</v>
      </c>
      <c r="P4430" s="19" t="s">
        <v>3227</v>
      </c>
    </row>
    <row r="4431" spans="1:16" ht="15" customHeight="1" x14ac:dyDescent="0.35">
      <c r="A4431" s="18" t="s">
        <v>3164</v>
      </c>
      <c r="B4431" s="18" t="s">
        <v>3228</v>
      </c>
      <c r="C4431" s="18" t="s">
        <v>115</v>
      </c>
      <c r="D4431" s="19">
        <v>18</v>
      </c>
      <c r="E4431" s="19">
        <v>40</v>
      </c>
      <c r="F4431" s="19">
        <v>23</v>
      </c>
      <c r="G4431" s="19">
        <v>2</v>
      </c>
      <c r="H4431" s="19">
        <v>2</v>
      </c>
      <c r="I4431" s="19">
        <v>4</v>
      </c>
      <c r="J4431" s="19">
        <v>3</v>
      </c>
      <c r="K4431" s="20">
        <f>ROUND(1+(SUMPRODUCT(INDEX(CachTinhDiem!$B$8:$E$11,MATCH($B4431,CachTinhDiem!$A$8:$A$11,0),0),$G4431:$J4431)-1)*9/4,1)</f>
        <v>5.5</v>
      </c>
      <c r="L4431" s="20">
        <f>ROUND(1+(INDEX(CachTinhDiem!$B$15:$E$20,MATCH($C4431,CachTinhDiem!$A$15:$A$20,0),MATCH($B4431,CachTinhDiem!$B$14:$E$14,0))-1)*9/4,1)</f>
        <v>5.5</v>
      </c>
      <c r="M4431" s="19">
        <f t="shared" si="69"/>
        <v>0</v>
      </c>
      <c r="N4431" s="23">
        <f>MAX(0,1-M4431*CachTinhDiem!$B$25)</f>
        <v>1</v>
      </c>
      <c r="O4431" s="20">
        <f>ROUND((CachTinhDiem!$B$23*K4431+CachTinhDiem!$B$24*L4431)*N4431,1)</f>
        <v>5.5</v>
      </c>
      <c r="P4431" s="19" t="s">
        <v>3227</v>
      </c>
    </row>
    <row r="4432" spans="1:16" ht="15" customHeight="1" x14ac:dyDescent="0.35">
      <c r="A4432" s="18" t="s">
        <v>2406</v>
      </c>
      <c r="B4432" s="18" t="s">
        <v>3224</v>
      </c>
      <c r="C4432" s="18" t="s">
        <v>110</v>
      </c>
      <c r="D4432" s="19">
        <v>5</v>
      </c>
      <c r="E4432" s="19">
        <v>14</v>
      </c>
      <c r="F4432" s="19">
        <v>22</v>
      </c>
      <c r="G4432" s="19">
        <v>5</v>
      </c>
      <c r="H4432" s="19">
        <v>1</v>
      </c>
      <c r="I4432" s="19">
        <v>2</v>
      </c>
      <c r="J4432" s="19">
        <v>4</v>
      </c>
      <c r="K4432" s="20">
        <f>ROUND(1+(SUMPRODUCT(INDEX(CachTinhDiem!$B$8:$E$11,MATCH($B4432,CachTinhDiem!$A$8:$A$11,0),0),$G4432:$J4432)-1)*9/4,1)</f>
        <v>4.5999999999999996</v>
      </c>
      <c r="L4432" s="20">
        <f>ROUND(1+(INDEX(CachTinhDiem!$B$15:$E$20,MATCH($C4432,CachTinhDiem!$A$15:$A$20,0),MATCH($B4432,CachTinhDiem!$B$14:$E$14,0))-1)*9/4,1)</f>
        <v>5.5</v>
      </c>
      <c r="M4432" s="19">
        <f t="shared" si="69"/>
        <v>8</v>
      </c>
      <c r="N4432" s="23">
        <f>MAX(0,1-M4432*CachTinhDiem!$B$25)</f>
        <v>0.19999999999999996</v>
      </c>
      <c r="O4432" s="20">
        <f>ROUND((CachTinhDiem!$B$23*K4432+CachTinhDiem!$B$24*L4432)*N4432,1)</f>
        <v>1</v>
      </c>
      <c r="P4432" s="19" t="s">
        <v>3227</v>
      </c>
    </row>
    <row r="4433" spans="1:16" ht="15" customHeight="1" x14ac:dyDescent="0.35">
      <c r="A4433" s="18" t="s">
        <v>880</v>
      </c>
      <c r="B4433" s="18" t="s">
        <v>3226</v>
      </c>
      <c r="C4433" s="18" t="s">
        <v>150</v>
      </c>
      <c r="D4433" s="19">
        <v>5</v>
      </c>
      <c r="E4433" s="19">
        <v>16</v>
      </c>
      <c r="F4433" s="19">
        <v>26</v>
      </c>
      <c r="G4433" s="19">
        <v>4</v>
      </c>
      <c r="H4433" s="19">
        <v>1</v>
      </c>
      <c r="I4433" s="19">
        <v>1</v>
      </c>
      <c r="J4433" s="19">
        <v>3</v>
      </c>
      <c r="K4433" s="20">
        <f>ROUND(1+(SUMPRODUCT(INDEX(CachTinhDiem!$B$8:$E$11,MATCH($B4433,CachTinhDiem!$A$8:$A$11,0),0),$G4433:$J4433)-1)*9/4,1)</f>
        <v>1.9</v>
      </c>
      <c r="L4433" s="20">
        <f>ROUND(1+(INDEX(CachTinhDiem!$B$15:$E$20,MATCH($C4433,CachTinhDiem!$A$15:$A$20,0),MATCH($B4433,CachTinhDiem!$B$14:$E$14,0))-1)*9/4,1)</f>
        <v>10</v>
      </c>
      <c r="M4433" s="19">
        <f t="shared" si="69"/>
        <v>10</v>
      </c>
      <c r="N4433" s="23">
        <f>MAX(0,1-M4433*CachTinhDiem!$B$25)</f>
        <v>0</v>
      </c>
      <c r="O4433" s="20">
        <f>ROUND((CachTinhDiem!$B$23*K4433+CachTinhDiem!$B$24*L4433)*N4433,1)</f>
        <v>0</v>
      </c>
      <c r="P4433" s="19" t="s">
        <v>3227</v>
      </c>
    </row>
    <row r="4434" spans="1:16" ht="15" customHeight="1" x14ac:dyDescent="0.35">
      <c r="A4434" s="18" t="s">
        <v>3116</v>
      </c>
      <c r="B4434" s="18" t="s">
        <v>3229</v>
      </c>
      <c r="C4434" s="18" t="s">
        <v>110</v>
      </c>
      <c r="D4434" s="19">
        <v>24</v>
      </c>
      <c r="E4434" s="19">
        <v>40</v>
      </c>
      <c r="F4434" s="19">
        <v>39</v>
      </c>
      <c r="G4434" s="19">
        <v>1</v>
      </c>
      <c r="H4434" s="19">
        <v>3</v>
      </c>
      <c r="I4434" s="19">
        <v>4</v>
      </c>
      <c r="J4434" s="19">
        <v>3</v>
      </c>
      <c r="K4434" s="20">
        <f>ROUND(1+(SUMPRODUCT(INDEX(CachTinhDiem!$B$8:$E$11,MATCH($B4434,CachTinhDiem!$A$8:$A$11,0),0),$G4434:$J4434)-1)*9/4,1)</f>
        <v>5.7</v>
      </c>
      <c r="L4434" s="20">
        <f>ROUND(1+(INDEX(CachTinhDiem!$B$15:$E$20,MATCH($C4434,CachTinhDiem!$A$15:$A$20,0),MATCH($B4434,CachTinhDiem!$B$14:$E$14,0))-1)*9/4,1)</f>
        <v>7.8</v>
      </c>
      <c r="M4434" s="19">
        <f t="shared" si="69"/>
        <v>0</v>
      </c>
      <c r="N4434" s="23">
        <f>MAX(0,1-M4434*CachTinhDiem!$B$25)</f>
        <v>1</v>
      </c>
      <c r="O4434" s="20">
        <f>ROUND((CachTinhDiem!$B$23*K4434+CachTinhDiem!$B$24*L4434)*N4434,1)</f>
        <v>6.3</v>
      </c>
      <c r="P4434" s="19" t="s">
        <v>3227</v>
      </c>
    </row>
    <row r="4435" spans="1:16" ht="15" customHeight="1" x14ac:dyDescent="0.35">
      <c r="A4435" s="18" t="s">
        <v>2239</v>
      </c>
      <c r="B4435" s="18" t="s">
        <v>3224</v>
      </c>
      <c r="C4435" s="18" t="s">
        <v>150</v>
      </c>
      <c r="D4435" s="19">
        <v>22</v>
      </c>
      <c r="E4435" s="19">
        <v>39</v>
      </c>
      <c r="F4435" s="19">
        <v>33</v>
      </c>
      <c r="G4435" s="19">
        <v>2</v>
      </c>
      <c r="H4435" s="19">
        <v>5</v>
      </c>
      <c r="I4435" s="19">
        <v>3</v>
      </c>
      <c r="J4435" s="19">
        <v>3</v>
      </c>
      <c r="K4435" s="20">
        <f>ROUND(1+(SUMPRODUCT(INDEX(CachTinhDiem!$B$8:$E$11,MATCH($B4435,CachTinhDiem!$A$8:$A$11,0),0),$G4435:$J4435)-1)*9/4,1)</f>
        <v>6</v>
      </c>
      <c r="L4435" s="20">
        <f>ROUND(1+(INDEX(CachTinhDiem!$B$15:$E$20,MATCH($C4435,CachTinhDiem!$A$15:$A$20,0),MATCH($B4435,CachTinhDiem!$B$14:$E$14,0))-1)*9/4,1)</f>
        <v>3.3</v>
      </c>
      <c r="M4435" s="19">
        <f t="shared" si="69"/>
        <v>0</v>
      </c>
      <c r="N4435" s="23">
        <f>MAX(0,1-M4435*CachTinhDiem!$B$25)</f>
        <v>1</v>
      </c>
      <c r="O4435" s="20">
        <f>ROUND((CachTinhDiem!$B$23*K4435+CachTinhDiem!$B$24*L4435)*N4435,1)</f>
        <v>5.2</v>
      </c>
      <c r="P4435" s="19" t="s">
        <v>3227</v>
      </c>
    </row>
    <row r="4436" spans="1:16" ht="15" customHeight="1" x14ac:dyDescent="0.35">
      <c r="A4436" s="18" t="s">
        <v>778</v>
      </c>
      <c r="B4436" s="18" t="s">
        <v>3228</v>
      </c>
      <c r="C4436" s="18" t="s">
        <v>103</v>
      </c>
      <c r="D4436" s="19">
        <v>24</v>
      </c>
      <c r="E4436" s="19">
        <v>40</v>
      </c>
      <c r="F4436" s="19">
        <v>21</v>
      </c>
      <c r="G4436" s="19">
        <v>2</v>
      </c>
      <c r="H4436" s="19">
        <v>5</v>
      </c>
      <c r="I4436" s="19">
        <v>1</v>
      </c>
      <c r="J4436" s="19">
        <v>5</v>
      </c>
      <c r="K4436" s="20">
        <f>ROUND(1+(SUMPRODUCT(INDEX(CachTinhDiem!$B$8:$E$11,MATCH($B4436,CachTinhDiem!$A$8:$A$11,0),0),$G4436:$J4436)-1)*9/4,1)</f>
        <v>8.1999999999999993</v>
      </c>
      <c r="L4436" s="20">
        <f>ROUND(1+(INDEX(CachTinhDiem!$B$15:$E$20,MATCH($C4436,CachTinhDiem!$A$15:$A$20,0),MATCH($B4436,CachTinhDiem!$B$14:$E$14,0))-1)*9/4,1)</f>
        <v>10</v>
      </c>
      <c r="M4436" s="19">
        <f t="shared" si="69"/>
        <v>3</v>
      </c>
      <c r="N4436" s="23">
        <f>MAX(0,1-M4436*CachTinhDiem!$B$25)</f>
        <v>0.7</v>
      </c>
      <c r="O4436" s="20">
        <f>ROUND((CachTinhDiem!$B$23*K4436+CachTinhDiem!$B$24*L4436)*N4436,1)</f>
        <v>6.1</v>
      </c>
      <c r="P4436" s="19" t="s">
        <v>3225</v>
      </c>
    </row>
    <row r="4437" spans="1:16" ht="15" customHeight="1" x14ac:dyDescent="0.35">
      <c r="A4437" s="18" t="s">
        <v>1141</v>
      </c>
      <c r="B4437" s="18" t="s">
        <v>3224</v>
      </c>
      <c r="C4437" s="18" t="s">
        <v>103</v>
      </c>
      <c r="D4437" s="19">
        <v>5</v>
      </c>
      <c r="E4437" s="19">
        <v>11</v>
      </c>
      <c r="F4437" s="19">
        <v>19</v>
      </c>
      <c r="G4437" s="19">
        <v>5</v>
      </c>
      <c r="H4437" s="19">
        <v>1</v>
      </c>
      <c r="I4437" s="19">
        <v>1</v>
      </c>
      <c r="J4437" s="19">
        <v>5</v>
      </c>
      <c r="K4437" s="20">
        <f>ROUND(1+(SUMPRODUCT(INDEX(CachTinhDiem!$B$8:$E$11,MATCH($B4437,CachTinhDiem!$A$8:$A$11,0),0),$G4437:$J4437)-1)*9/4,1)</f>
        <v>3.7</v>
      </c>
      <c r="L4437" s="20">
        <f>ROUND(1+(INDEX(CachTinhDiem!$B$15:$E$20,MATCH($C4437,CachTinhDiem!$A$15:$A$20,0),MATCH($B4437,CachTinhDiem!$B$14:$E$14,0))-1)*9/4,1)</f>
        <v>3.3</v>
      </c>
      <c r="M4437" s="19">
        <f t="shared" si="69"/>
        <v>8</v>
      </c>
      <c r="N4437" s="23">
        <f>MAX(0,1-M4437*CachTinhDiem!$B$25)</f>
        <v>0.19999999999999996</v>
      </c>
      <c r="O4437" s="20">
        <f>ROUND((CachTinhDiem!$B$23*K4437+CachTinhDiem!$B$24*L4437)*N4437,1)</f>
        <v>0.7</v>
      </c>
      <c r="P4437" s="19" t="s">
        <v>3227</v>
      </c>
    </row>
    <row r="4438" spans="1:16" ht="15" customHeight="1" x14ac:dyDescent="0.35">
      <c r="A4438" s="18" t="s">
        <v>2612</v>
      </c>
      <c r="B4438" s="18" t="s">
        <v>3226</v>
      </c>
      <c r="C4438" s="18" t="s">
        <v>115</v>
      </c>
      <c r="D4438" s="19">
        <v>16</v>
      </c>
      <c r="E4438" s="19">
        <v>36</v>
      </c>
      <c r="F4438" s="19">
        <v>16</v>
      </c>
      <c r="G4438" s="19">
        <v>2</v>
      </c>
      <c r="H4438" s="19">
        <v>4</v>
      </c>
      <c r="I4438" s="19">
        <v>4</v>
      </c>
      <c r="J4438" s="19">
        <v>4</v>
      </c>
      <c r="K4438" s="20">
        <f>ROUND(1+(SUMPRODUCT(INDEX(CachTinhDiem!$B$8:$E$11,MATCH($B4438,CachTinhDiem!$A$8:$A$11,0),0),$G4438:$J4438)-1)*9/4,1)</f>
        <v>7.8</v>
      </c>
      <c r="L4438" s="20">
        <f>ROUND(1+(INDEX(CachTinhDiem!$B$15:$E$20,MATCH($C4438,CachTinhDiem!$A$15:$A$20,0),MATCH($B4438,CachTinhDiem!$B$14:$E$14,0))-1)*9/4,1)</f>
        <v>10</v>
      </c>
      <c r="M4438" s="19">
        <f t="shared" si="69"/>
        <v>0</v>
      </c>
      <c r="N4438" s="23">
        <f>MAX(0,1-M4438*CachTinhDiem!$B$25)</f>
        <v>1</v>
      </c>
      <c r="O4438" s="20">
        <f>ROUND((CachTinhDiem!$B$23*K4438+CachTinhDiem!$B$24*L4438)*N4438,1)</f>
        <v>8.5</v>
      </c>
      <c r="P4438" s="19" t="s">
        <v>3227</v>
      </c>
    </row>
    <row r="4439" spans="1:16" ht="15" customHeight="1" x14ac:dyDescent="0.35">
      <c r="A4439" s="18" t="s">
        <v>770</v>
      </c>
      <c r="B4439" s="18" t="s">
        <v>3228</v>
      </c>
      <c r="C4439" s="18" t="s">
        <v>90</v>
      </c>
      <c r="D4439" s="19">
        <v>20</v>
      </c>
      <c r="E4439" s="19">
        <v>38</v>
      </c>
      <c r="F4439" s="19">
        <v>12</v>
      </c>
      <c r="G4439" s="19">
        <v>2</v>
      </c>
      <c r="H4439" s="19">
        <v>5</v>
      </c>
      <c r="I4439" s="19">
        <v>3</v>
      </c>
      <c r="J4439" s="19">
        <v>2</v>
      </c>
      <c r="K4439" s="20">
        <f>ROUND(1+(SUMPRODUCT(INDEX(CachTinhDiem!$B$8:$E$11,MATCH($B4439,CachTinhDiem!$A$8:$A$11,0),0),$G4439:$J4439)-1)*9/4,1)</f>
        <v>5.0999999999999996</v>
      </c>
      <c r="L4439" s="20">
        <f>ROUND(1+(INDEX(CachTinhDiem!$B$15:$E$20,MATCH($C4439,CachTinhDiem!$A$15:$A$20,0),MATCH($B4439,CachTinhDiem!$B$14:$E$14,0))-1)*9/4,1)</f>
        <v>3.3</v>
      </c>
      <c r="M4439" s="19">
        <f t="shared" si="69"/>
        <v>8</v>
      </c>
      <c r="N4439" s="23">
        <f>MAX(0,1-M4439*CachTinhDiem!$B$25)</f>
        <v>0.19999999999999996</v>
      </c>
      <c r="O4439" s="20">
        <f>ROUND((CachTinhDiem!$B$23*K4439+CachTinhDiem!$B$24*L4439)*N4439,1)</f>
        <v>0.9</v>
      </c>
      <c r="P4439" s="19" t="s">
        <v>3227</v>
      </c>
    </row>
    <row r="4440" spans="1:16" ht="15" customHeight="1" x14ac:dyDescent="0.35">
      <c r="A4440" s="18" t="s">
        <v>446</v>
      </c>
      <c r="B4440" s="18" t="s">
        <v>3228</v>
      </c>
      <c r="C4440" s="18" t="s">
        <v>115</v>
      </c>
      <c r="D4440" s="19">
        <v>9</v>
      </c>
      <c r="E4440" s="19">
        <v>21</v>
      </c>
      <c r="F4440" s="19">
        <v>31</v>
      </c>
      <c r="G4440" s="19">
        <v>4</v>
      </c>
      <c r="H4440" s="19">
        <v>2</v>
      </c>
      <c r="I4440" s="19">
        <v>2</v>
      </c>
      <c r="J4440" s="19">
        <v>2</v>
      </c>
      <c r="K4440" s="20">
        <f>ROUND(1+(SUMPRODUCT(INDEX(CachTinhDiem!$B$8:$E$11,MATCH($B4440,CachTinhDiem!$A$8:$A$11,0),0),$G4440:$J4440)-1)*9/4,1)</f>
        <v>3.3</v>
      </c>
      <c r="L4440" s="20">
        <f>ROUND(1+(INDEX(CachTinhDiem!$B$15:$E$20,MATCH($C4440,CachTinhDiem!$A$15:$A$20,0),MATCH($B4440,CachTinhDiem!$B$14:$E$14,0))-1)*9/4,1)</f>
        <v>5.5</v>
      </c>
      <c r="M4440" s="19">
        <f t="shared" si="69"/>
        <v>10</v>
      </c>
      <c r="N4440" s="23">
        <f>MAX(0,1-M4440*CachTinhDiem!$B$25)</f>
        <v>0</v>
      </c>
      <c r="O4440" s="20">
        <f>ROUND((CachTinhDiem!$B$23*K4440+CachTinhDiem!$B$24*L4440)*N4440,1)</f>
        <v>0</v>
      </c>
      <c r="P4440" s="19" t="s">
        <v>3227</v>
      </c>
    </row>
    <row r="4441" spans="1:16" ht="15" customHeight="1" x14ac:dyDescent="0.35">
      <c r="A4441" s="18" t="s">
        <v>886</v>
      </c>
      <c r="B4441" s="18" t="s">
        <v>3226</v>
      </c>
      <c r="C4441" s="18" t="s">
        <v>103</v>
      </c>
      <c r="D4441" s="19">
        <v>22</v>
      </c>
      <c r="E4441" s="19">
        <v>35</v>
      </c>
      <c r="F4441" s="19">
        <v>36</v>
      </c>
      <c r="G4441" s="19">
        <v>1</v>
      </c>
      <c r="H4441" s="19">
        <v>4</v>
      </c>
      <c r="I4441" s="19">
        <v>2</v>
      </c>
      <c r="J4441" s="19">
        <v>5</v>
      </c>
      <c r="K4441" s="20">
        <f>ROUND(1+(SUMPRODUCT(INDEX(CachTinhDiem!$B$8:$E$11,MATCH($B4441,CachTinhDiem!$A$8:$A$11,0),0),$G4441:$J4441)-1)*9/4,1)</f>
        <v>6</v>
      </c>
      <c r="L4441" s="20">
        <f>ROUND(1+(INDEX(CachTinhDiem!$B$15:$E$20,MATCH($C4441,CachTinhDiem!$A$15:$A$20,0),MATCH($B4441,CachTinhDiem!$B$14:$E$14,0))-1)*9/4,1)</f>
        <v>3.3</v>
      </c>
      <c r="M4441" s="19">
        <f t="shared" si="69"/>
        <v>1</v>
      </c>
      <c r="N4441" s="23">
        <f>MAX(0,1-M4441*CachTinhDiem!$B$25)</f>
        <v>0.9</v>
      </c>
      <c r="O4441" s="20">
        <f>ROUND((CachTinhDiem!$B$23*K4441+CachTinhDiem!$B$24*L4441)*N4441,1)</f>
        <v>4.7</v>
      </c>
      <c r="P4441" s="19" t="s">
        <v>3227</v>
      </c>
    </row>
    <row r="4442" spans="1:16" ht="15" customHeight="1" x14ac:dyDescent="0.35">
      <c r="A4442" s="18" t="s">
        <v>2484</v>
      </c>
      <c r="B4442" s="18" t="s">
        <v>3226</v>
      </c>
      <c r="C4442" s="18" t="s">
        <v>115</v>
      </c>
      <c r="D4442" s="19">
        <v>26</v>
      </c>
      <c r="E4442" s="19">
        <v>39</v>
      </c>
      <c r="F4442" s="19">
        <v>30</v>
      </c>
      <c r="G4442" s="19">
        <v>1</v>
      </c>
      <c r="H4442" s="19">
        <v>5</v>
      </c>
      <c r="I4442" s="19">
        <v>3</v>
      </c>
      <c r="J4442" s="19">
        <v>3</v>
      </c>
      <c r="K4442" s="20">
        <f>ROUND(1+(SUMPRODUCT(INDEX(CachTinhDiem!$B$8:$E$11,MATCH($B4442,CachTinhDiem!$A$8:$A$11,0),0),$G4442:$J4442)-1)*9/4,1)</f>
        <v>6.9</v>
      </c>
      <c r="L4442" s="20">
        <f>ROUND(1+(INDEX(CachTinhDiem!$B$15:$E$20,MATCH($C4442,CachTinhDiem!$A$15:$A$20,0),MATCH($B4442,CachTinhDiem!$B$14:$E$14,0))-1)*9/4,1)</f>
        <v>10</v>
      </c>
      <c r="M4442" s="19">
        <f t="shared" si="69"/>
        <v>0</v>
      </c>
      <c r="N4442" s="23">
        <f>MAX(0,1-M4442*CachTinhDiem!$B$25)</f>
        <v>1</v>
      </c>
      <c r="O4442" s="20">
        <f>ROUND((CachTinhDiem!$B$23*K4442+CachTinhDiem!$B$24*L4442)*N4442,1)</f>
        <v>7.8</v>
      </c>
      <c r="P4442" s="19" t="s">
        <v>3227</v>
      </c>
    </row>
    <row r="4443" spans="1:16" ht="15" customHeight="1" x14ac:dyDescent="0.35">
      <c r="A4443" s="18" t="s">
        <v>230</v>
      </c>
      <c r="B4443" s="18" t="s">
        <v>3224</v>
      </c>
      <c r="C4443" s="18" t="s">
        <v>115</v>
      </c>
      <c r="D4443" s="19">
        <v>20</v>
      </c>
      <c r="E4443" s="19">
        <v>38</v>
      </c>
      <c r="F4443" s="19">
        <v>9</v>
      </c>
      <c r="G4443" s="19">
        <v>2</v>
      </c>
      <c r="H4443" s="19">
        <v>5</v>
      </c>
      <c r="I4443" s="19">
        <v>2</v>
      </c>
      <c r="J4443" s="19">
        <v>2</v>
      </c>
      <c r="K4443" s="20">
        <f>ROUND(1+(SUMPRODUCT(INDEX(CachTinhDiem!$B$8:$E$11,MATCH($B4443,CachTinhDiem!$A$8:$A$11,0),0),$G4443:$J4443)-1)*9/4,1)</f>
        <v>4.5999999999999996</v>
      </c>
      <c r="L4443" s="20">
        <f>ROUND(1+(INDEX(CachTinhDiem!$B$15:$E$20,MATCH($C4443,CachTinhDiem!$A$15:$A$20,0),MATCH($B4443,CachTinhDiem!$B$14:$E$14,0))-1)*9/4,1)</f>
        <v>7.8</v>
      </c>
      <c r="M4443" s="19">
        <f t="shared" si="69"/>
        <v>11</v>
      </c>
      <c r="N4443" s="23">
        <f>MAX(0,1-M4443*CachTinhDiem!$B$25)</f>
        <v>0</v>
      </c>
      <c r="O4443" s="20">
        <f>ROUND((CachTinhDiem!$B$23*K4443+CachTinhDiem!$B$24*L4443)*N4443,1)</f>
        <v>0</v>
      </c>
      <c r="P4443" s="19" t="s">
        <v>3227</v>
      </c>
    </row>
    <row r="4444" spans="1:16" ht="15" customHeight="1" x14ac:dyDescent="0.35">
      <c r="A4444" s="18" t="s">
        <v>599</v>
      </c>
      <c r="B4444" s="18" t="s">
        <v>3224</v>
      </c>
      <c r="C4444" s="18" t="s">
        <v>110</v>
      </c>
      <c r="D4444" s="19">
        <v>19</v>
      </c>
      <c r="E4444" s="19">
        <v>37</v>
      </c>
      <c r="F4444" s="19">
        <v>31</v>
      </c>
      <c r="G4444" s="19">
        <v>2</v>
      </c>
      <c r="H4444" s="19">
        <v>4</v>
      </c>
      <c r="I4444" s="19">
        <v>2</v>
      </c>
      <c r="J4444" s="19">
        <v>3</v>
      </c>
      <c r="K4444" s="20">
        <f>ROUND(1+(SUMPRODUCT(INDEX(CachTinhDiem!$B$8:$E$11,MATCH($B4444,CachTinhDiem!$A$8:$A$11,0),0),$G4444:$J4444)-1)*9/4,1)</f>
        <v>4.4000000000000004</v>
      </c>
      <c r="L4444" s="20">
        <f>ROUND(1+(INDEX(CachTinhDiem!$B$15:$E$20,MATCH($C4444,CachTinhDiem!$A$15:$A$20,0),MATCH($B4444,CachTinhDiem!$B$14:$E$14,0))-1)*9/4,1)</f>
        <v>5.5</v>
      </c>
      <c r="M4444" s="19">
        <f t="shared" si="69"/>
        <v>0</v>
      </c>
      <c r="N4444" s="23">
        <f>MAX(0,1-M4444*CachTinhDiem!$B$25)</f>
        <v>1</v>
      </c>
      <c r="O4444" s="20">
        <f>ROUND((CachTinhDiem!$B$23*K4444+CachTinhDiem!$B$24*L4444)*N4444,1)</f>
        <v>4.7</v>
      </c>
      <c r="P4444" s="19" t="s">
        <v>3227</v>
      </c>
    </row>
    <row r="4445" spans="1:16" ht="15" customHeight="1" x14ac:dyDescent="0.35">
      <c r="A4445" s="18" t="s">
        <v>740</v>
      </c>
      <c r="B4445" s="18" t="s">
        <v>3224</v>
      </c>
      <c r="C4445" s="18" t="s">
        <v>110</v>
      </c>
      <c r="D4445" s="19">
        <v>5</v>
      </c>
      <c r="E4445" s="19">
        <v>15</v>
      </c>
      <c r="F4445" s="19">
        <v>34</v>
      </c>
      <c r="G4445" s="19">
        <v>4</v>
      </c>
      <c r="H4445" s="19">
        <v>2</v>
      </c>
      <c r="I4445" s="19">
        <v>2</v>
      </c>
      <c r="J4445" s="19">
        <v>4</v>
      </c>
      <c r="K4445" s="20">
        <f>ROUND(1+(SUMPRODUCT(INDEX(CachTinhDiem!$B$8:$E$11,MATCH($B4445,CachTinhDiem!$A$8:$A$11,0),0),$G4445:$J4445)-1)*9/4,1)</f>
        <v>4.5999999999999996</v>
      </c>
      <c r="L4445" s="20">
        <f>ROUND(1+(INDEX(CachTinhDiem!$B$15:$E$20,MATCH($C4445,CachTinhDiem!$A$15:$A$20,0),MATCH($B4445,CachTinhDiem!$B$14:$E$14,0))-1)*9/4,1)</f>
        <v>5.5</v>
      </c>
      <c r="M4445" s="19">
        <f t="shared" si="69"/>
        <v>19</v>
      </c>
      <c r="N4445" s="23">
        <f>MAX(0,1-M4445*CachTinhDiem!$B$25)</f>
        <v>0</v>
      </c>
      <c r="O4445" s="20">
        <f>ROUND((CachTinhDiem!$B$23*K4445+CachTinhDiem!$B$24*L4445)*N4445,1)</f>
        <v>0</v>
      </c>
      <c r="P4445" s="19" t="s">
        <v>3227</v>
      </c>
    </row>
    <row r="4446" spans="1:16" ht="15" customHeight="1" x14ac:dyDescent="0.35">
      <c r="A4446" s="18" t="s">
        <v>1413</v>
      </c>
      <c r="B4446" s="18" t="s">
        <v>3224</v>
      </c>
      <c r="C4446" s="18" t="s">
        <v>90</v>
      </c>
      <c r="D4446" s="19">
        <v>5</v>
      </c>
      <c r="E4446" s="19">
        <v>13</v>
      </c>
      <c r="F4446" s="19">
        <v>31</v>
      </c>
      <c r="G4446" s="19">
        <v>4</v>
      </c>
      <c r="H4446" s="19">
        <v>1</v>
      </c>
      <c r="I4446" s="19">
        <v>2</v>
      </c>
      <c r="J4446" s="19">
        <v>1</v>
      </c>
      <c r="K4446" s="20">
        <f>ROUND(1+(SUMPRODUCT(INDEX(CachTinhDiem!$B$8:$E$11,MATCH($B4446,CachTinhDiem!$A$8:$A$11,0),0),$G4446:$J4446)-1)*9/4,1)</f>
        <v>3.5</v>
      </c>
      <c r="L4446" s="20">
        <f>ROUND(1+(INDEX(CachTinhDiem!$B$15:$E$20,MATCH($C4446,CachTinhDiem!$A$15:$A$20,0),MATCH($B4446,CachTinhDiem!$B$14:$E$14,0))-1)*9/4,1)</f>
        <v>5.5</v>
      </c>
      <c r="M4446" s="19">
        <f t="shared" si="69"/>
        <v>18</v>
      </c>
      <c r="N4446" s="23">
        <f>MAX(0,1-M4446*CachTinhDiem!$B$25)</f>
        <v>0</v>
      </c>
      <c r="O4446" s="20">
        <f>ROUND((CachTinhDiem!$B$23*K4446+CachTinhDiem!$B$24*L4446)*N4446,1)</f>
        <v>0</v>
      </c>
      <c r="P4446" s="19" t="s">
        <v>3227</v>
      </c>
    </row>
    <row r="4447" spans="1:16" ht="15" customHeight="1" x14ac:dyDescent="0.35">
      <c r="A4447" s="18" t="s">
        <v>2162</v>
      </c>
      <c r="B4447" s="18" t="s">
        <v>3224</v>
      </c>
      <c r="C4447" s="18" t="s">
        <v>103</v>
      </c>
      <c r="D4447" s="19">
        <v>18</v>
      </c>
      <c r="E4447" s="19">
        <v>35</v>
      </c>
      <c r="F4447" s="19">
        <v>35</v>
      </c>
      <c r="G4447" s="19">
        <v>2</v>
      </c>
      <c r="H4447" s="19">
        <v>3</v>
      </c>
      <c r="I4447" s="19">
        <v>3</v>
      </c>
      <c r="J4447" s="19">
        <v>4</v>
      </c>
      <c r="K4447" s="20">
        <f>ROUND(1+(SUMPRODUCT(INDEX(CachTinhDiem!$B$8:$E$11,MATCH($B4447,CachTinhDiem!$A$8:$A$11,0),0),$G4447:$J4447)-1)*9/4,1)</f>
        <v>5.3</v>
      </c>
      <c r="L4447" s="20">
        <f>ROUND(1+(INDEX(CachTinhDiem!$B$15:$E$20,MATCH($C4447,CachTinhDiem!$A$15:$A$20,0),MATCH($B4447,CachTinhDiem!$B$14:$E$14,0))-1)*9/4,1)</f>
        <v>3.3</v>
      </c>
      <c r="M4447" s="19">
        <f t="shared" si="69"/>
        <v>0</v>
      </c>
      <c r="N4447" s="23">
        <f>MAX(0,1-M4447*CachTinhDiem!$B$25)</f>
        <v>1</v>
      </c>
      <c r="O4447" s="20">
        <f>ROUND((CachTinhDiem!$B$23*K4447+CachTinhDiem!$B$24*L4447)*N4447,1)</f>
        <v>4.7</v>
      </c>
      <c r="P4447" s="19" t="s">
        <v>3225</v>
      </c>
    </row>
    <row r="4448" spans="1:16" ht="15" customHeight="1" x14ac:dyDescent="0.35">
      <c r="A4448" s="18" t="s">
        <v>2957</v>
      </c>
      <c r="B4448" s="18" t="s">
        <v>3226</v>
      </c>
      <c r="C4448" s="18" t="s">
        <v>90</v>
      </c>
      <c r="D4448" s="19">
        <v>6</v>
      </c>
      <c r="E4448" s="19">
        <v>40</v>
      </c>
      <c r="F4448" s="19">
        <v>17</v>
      </c>
      <c r="G4448" s="19">
        <v>3</v>
      </c>
      <c r="H4448" s="19">
        <v>5</v>
      </c>
      <c r="I4448" s="19">
        <v>4</v>
      </c>
      <c r="J4448" s="19">
        <v>4</v>
      </c>
      <c r="K4448" s="20">
        <f>ROUND(1+(SUMPRODUCT(INDEX(CachTinhDiem!$B$8:$E$11,MATCH($B4448,CachTinhDiem!$A$8:$A$11,0),0),$G4448:$J4448)-1)*9/4,1)</f>
        <v>8.4</v>
      </c>
      <c r="L4448" s="20">
        <f>ROUND(1+(INDEX(CachTinhDiem!$B$15:$E$20,MATCH($C4448,CachTinhDiem!$A$15:$A$20,0),MATCH($B4448,CachTinhDiem!$B$14:$E$14,0))-1)*9/4,1)</f>
        <v>7.8</v>
      </c>
      <c r="M4448" s="19">
        <f t="shared" si="69"/>
        <v>0</v>
      </c>
      <c r="N4448" s="23">
        <f>MAX(0,1-M4448*CachTinhDiem!$B$25)</f>
        <v>1</v>
      </c>
      <c r="O4448" s="20">
        <f>ROUND((CachTinhDiem!$B$23*K4448+CachTinhDiem!$B$24*L4448)*N4448,1)</f>
        <v>8.1999999999999993</v>
      </c>
      <c r="P4448" s="19" t="s">
        <v>3227</v>
      </c>
    </row>
    <row r="4449" spans="1:16" ht="15" customHeight="1" x14ac:dyDescent="0.35">
      <c r="A4449" s="18" t="s">
        <v>1826</v>
      </c>
      <c r="B4449" s="18" t="s">
        <v>3228</v>
      </c>
      <c r="C4449" s="18" t="s">
        <v>138</v>
      </c>
      <c r="D4449" s="19">
        <v>12</v>
      </c>
      <c r="E4449" s="19">
        <v>33</v>
      </c>
      <c r="F4449" s="19">
        <v>7</v>
      </c>
      <c r="G4449" s="19">
        <v>2</v>
      </c>
      <c r="H4449" s="19">
        <v>3</v>
      </c>
      <c r="I4449" s="19">
        <v>5</v>
      </c>
      <c r="J4449" s="19">
        <v>1</v>
      </c>
      <c r="K4449" s="20">
        <f>ROUND(1+(SUMPRODUCT(INDEX(CachTinhDiem!$B$8:$E$11,MATCH($B4449,CachTinhDiem!$A$8:$A$11,0),0),$G4449:$J4449)-1)*9/4,1)</f>
        <v>3.7</v>
      </c>
      <c r="L4449" s="20">
        <f>ROUND(1+(INDEX(CachTinhDiem!$B$15:$E$20,MATCH($C4449,CachTinhDiem!$A$15:$A$20,0),MATCH($B4449,CachTinhDiem!$B$14:$E$14,0))-1)*9/4,1)</f>
        <v>1</v>
      </c>
      <c r="M4449" s="19">
        <f t="shared" si="69"/>
        <v>5</v>
      </c>
      <c r="N4449" s="23">
        <f>MAX(0,1-M4449*CachTinhDiem!$B$25)</f>
        <v>0.5</v>
      </c>
      <c r="O4449" s="20">
        <f>ROUND((CachTinhDiem!$B$23*K4449+CachTinhDiem!$B$24*L4449)*N4449,1)</f>
        <v>1.4</v>
      </c>
      <c r="P4449" s="19" t="s">
        <v>3227</v>
      </c>
    </row>
    <row r="4450" spans="1:16" ht="15" customHeight="1" x14ac:dyDescent="0.35">
      <c r="A4450" s="18" t="s">
        <v>2328</v>
      </c>
      <c r="B4450" s="18" t="s">
        <v>3229</v>
      </c>
      <c r="C4450" s="18" t="s">
        <v>115</v>
      </c>
      <c r="D4450" s="19">
        <v>20</v>
      </c>
      <c r="E4450" s="19">
        <v>37</v>
      </c>
      <c r="F4450" s="19">
        <v>21</v>
      </c>
      <c r="G4450" s="19">
        <v>2</v>
      </c>
      <c r="H4450" s="19">
        <v>4</v>
      </c>
      <c r="I4450" s="19">
        <v>3</v>
      </c>
      <c r="J4450" s="19">
        <v>4</v>
      </c>
      <c r="K4450" s="20">
        <f>ROUND(1+(SUMPRODUCT(INDEX(CachTinhDiem!$B$8:$E$11,MATCH($B4450,CachTinhDiem!$A$8:$A$11,0),0),$G4450:$J4450)-1)*9/4,1)</f>
        <v>6.6</v>
      </c>
      <c r="L4450" s="20">
        <f>ROUND(1+(INDEX(CachTinhDiem!$B$15:$E$20,MATCH($C4450,CachTinhDiem!$A$15:$A$20,0),MATCH($B4450,CachTinhDiem!$B$14:$E$14,0))-1)*9/4,1)</f>
        <v>10</v>
      </c>
      <c r="M4450" s="19">
        <f t="shared" si="69"/>
        <v>0</v>
      </c>
      <c r="N4450" s="23">
        <f>MAX(0,1-M4450*CachTinhDiem!$B$25)</f>
        <v>1</v>
      </c>
      <c r="O4450" s="20">
        <f>ROUND((CachTinhDiem!$B$23*K4450+CachTinhDiem!$B$24*L4450)*N4450,1)</f>
        <v>7.6</v>
      </c>
      <c r="P4450" s="19" t="s">
        <v>3227</v>
      </c>
    </row>
    <row r="4451" spans="1:16" ht="15" customHeight="1" x14ac:dyDescent="0.35">
      <c r="A4451" s="18" t="s">
        <v>460</v>
      </c>
      <c r="B4451" s="18" t="s">
        <v>3228</v>
      </c>
      <c r="C4451" s="18" t="s">
        <v>103</v>
      </c>
      <c r="D4451" s="19">
        <v>22</v>
      </c>
      <c r="E4451" s="19">
        <v>34</v>
      </c>
      <c r="F4451" s="19">
        <v>32</v>
      </c>
      <c r="G4451" s="19">
        <v>1</v>
      </c>
      <c r="H4451" s="19">
        <v>3</v>
      </c>
      <c r="I4451" s="19">
        <v>1</v>
      </c>
      <c r="J4451" s="19">
        <v>5</v>
      </c>
      <c r="K4451" s="20">
        <f>ROUND(1+(SUMPRODUCT(INDEX(CachTinhDiem!$B$8:$E$11,MATCH($B4451,CachTinhDiem!$A$8:$A$11,0),0),$G4451:$J4451)-1)*9/4,1)</f>
        <v>7.3</v>
      </c>
      <c r="L4451" s="20">
        <f>ROUND(1+(INDEX(CachTinhDiem!$B$15:$E$20,MATCH($C4451,CachTinhDiem!$A$15:$A$20,0),MATCH($B4451,CachTinhDiem!$B$14:$E$14,0))-1)*9/4,1)</f>
        <v>10</v>
      </c>
      <c r="M4451" s="19">
        <f t="shared" si="69"/>
        <v>0</v>
      </c>
      <c r="N4451" s="23">
        <f>MAX(0,1-M4451*CachTinhDiem!$B$25)</f>
        <v>1</v>
      </c>
      <c r="O4451" s="20">
        <f>ROUND((CachTinhDiem!$B$23*K4451+CachTinhDiem!$B$24*L4451)*N4451,1)</f>
        <v>8.1</v>
      </c>
      <c r="P4451" s="19" t="s">
        <v>3227</v>
      </c>
    </row>
    <row r="4452" spans="1:16" ht="15" customHeight="1" x14ac:dyDescent="0.35">
      <c r="A4452" s="18" t="s">
        <v>2237</v>
      </c>
      <c r="B4452" s="18" t="s">
        <v>3226</v>
      </c>
      <c r="C4452" s="18" t="s">
        <v>150</v>
      </c>
      <c r="D4452" s="19">
        <v>21</v>
      </c>
      <c r="E4452" s="19">
        <v>36</v>
      </c>
      <c r="F4452" s="19">
        <v>34</v>
      </c>
      <c r="G4452" s="19">
        <v>1</v>
      </c>
      <c r="H4452" s="19">
        <v>4</v>
      </c>
      <c r="I4452" s="19">
        <v>2</v>
      </c>
      <c r="J4452" s="19">
        <v>4</v>
      </c>
      <c r="K4452" s="20">
        <f>ROUND(1+(SUMPRODUCT(INDEX(CachTinhDiem!$B$8:$E$11,MATCH($B4452,CachTinhDiem!$A$8:$A$11,0),0),$G4452:$J4452)-1)*9/4,1)</f>
        <v>5.5</v>
      </c>
      <c r="L4452" s="20">
        <f>ROUND(1+(INDEX(CachTinhDiem!$B$15:$E$20,MATCH($C4452,CachTinhDiem!$A$15:$A$20,0),MATCH($B4452,CachTinhDiem!$B$14:$E$14,0))-1)*9/4,1)</f>
        <v>10</v>
      </c>
      <c r="M4452" s="19">
        <f t="shared" si="69"/>
        <v>0</v>
      </c>
      <c r="N4452" s="23">
        <f>MAX(0,1-M4452*CachTinhDiem!$B$25)</f>
        <v>1</v>
      </c>
      <c r="O4452" s="20">
        <f>ROUND((CachTinhDiem!$B$23*K4452+CachTinhDiem!$B$24*L4452)*N4452,1)</f>
        <v>6.9</v>
      </c>
      <c r="P4452" s="19" t="s">
        <v>3227</v>
      </c>
    </row>
    <row r="4453" spans="1:16" ht="15" customHeight="1" x14ac:dyDescent="0.35">
      <c r="A4453" s="18" t="s">
        <v>1012</v>
      </c>
      <c r="B4453" s="18" t="s">
        <v>3229</v>
      </c>
      <c r="C4453" s="18" t="s">
        <v>110</v>
      </c>
      <c r="D4453" s="19">
        <v>5</v>
      </c>
      <c r="E4453" s="19">
        <v>13</v>
      </c>
      <c r="F4453" s="19">
        <v>38</v>
      </c>
      <c r="G4453" s="19">
        <v>4</v>
      </c>
      <c r="H4453" s="19">
        <v>1</v>
      </c>
      <c r="I4453" s="19">
        <v>3</v>
      </c>
      <c r="J4453" s="19">
        <v>3</v>
      </c>
      <c r="K4453" s="20">
        <f>ROUND(1+(SUMPRODUCT(INDEX(CachTinhDiem!$B$8:$E$11,MATCH($B4453,CachTinhDiem!$A$8:$A$11,0),0),$G4453:$J4453)-1)*9/4,1)</f>
        <v>4.4000000000000004</v>
      </c>
      <c r="L4453" s="20">
        <f>ROUND(1+(INDEX(CachTinhDiem!$B$15:$E$20,MATCH($C4453,CachTinhDiem!$A$15:$A$20,0),MATCH($B4453,CachTinhDiem!$B$14:$E$14,0))-1)*9/4,1)</f>
        <v>7.8</v>
      </c>
      <c r="M4453" s="19">
        <f t="shared" si="69"/>
        <v>25</v>
      </c>
      <c r="N4453" s="23">
        <f>MAX(0,1-M4453*CachTinhDiem!$B$25)</f>
        <v>0</v>
      </c>
      <c r="O4453" s="20">
        <f>ROUND((CachTinhDiem!$B$23*K4453+CachTinhDiem!$B$24*L4453)*N4453,1)</f>
        <v>0</v>
      </c>
      <c r="P4453" s="19" t="s">
        <v>3227</v>
      </c>
    </row>
    <row r="4454" spans="1:16" ht="15" customHeight="1" x14ac:dyDescent="0.35">
      <c r="A4454" s="18" t="s">
        <v>1171</v>
      </c>
      <c r="B4454" s="18" t="s">
        <v>3224</v>
      </c>
      <c r="C4454" s="18" t="s">
        <v>110</v>
      </c>
      <c r="D4454" s="19">
        <v>5</v>
      </c>
      <c r="E4454" s="19">
        <v>17</v>
      </c>
      <c r="F4454" s="19">
        <v>25</v>
      </c>
      <c r="G4454" s="19">
        <v>3</v>
      </c>
      <c r="H4454" s="19">
        <v>2</v>
      </c>
      <c r="I4454" s="19">
        <v>4</v>
      </c>
      <c r="J4454" s="19">
        <v>3</v>
      </c>
      <c r="K4454" s="20">
        <f>ROUND(1+(SUMPRODUCT(INDEX(CachTinhDiem!$B$8:$E$11,MATCH($B4454,CachTinhDiem!$A$8:$A$11,0),0),$G4454:$J4454)-1)*9/4,1)</f>
        <v>6.2</v>
      </c>
      <c r="L4454" s="20">
        <f>ROUND(1+(INDEX(CachTinhDiem!$B$15:$E$20,MATCH($C4454,CachTinhDiem!$A$15:$A$20,0),MATCH($B4454,CachTinhDiem!$B$14:$E$14,0))-1)*9/4,1)</f>
        <v>5.5</v>
      </c>
      <c r="M4454" s="19">
        <f t="shared" si="69"/>
        <v>8</v>
      </c>
      <c r="N4454" s="23">
        <f>MAX(0,1-M4454*CachTinhDiem!$B$25)</f>
        <v>0.19999999999999996</v>
      </c>
      <c r="O4454" s="20">
        <f>ROUND((CachTinhDiem!$B$23*K4454+CachTinhDiem!$B$24*L4454)*N4454,1)</f>
        <v>1.2</v>
      </c>
      <c r="P4454" s="19" t="s">
        <v>3225</v>
      </c>
    </row>
    <row r="4455" spans="1:16" ht="15" customHeight="1" x14ac:dyDescent="0.35">
      <c r="A4455" s="18" t="s">
        <v>1477</v>
      </c>
      <c r="B4455" s="18" t="s">
        <v>3226</v>
      </c>
      <c r="C4455" s="18" t="s">
        <v>90</v>
      </c>
      <c r="D4455" s="19">
        <v>12</v>
      </c>
      <c r="E4455" s="19">
        <v>30</v>
      </c>
      <c r="F4455" s="19">
        <v>29</v>
      </c>
      <c r="G4455" s="19">
        <v>2</v>
      </c>
      <c r="H4455" s="19">
        <v>3</v>
      </c>
      <c r="I4455" s="19">
        <v>4</v>
      </c>
      <c r="J4455" s="19">
        <v>3</v>
      </c>
      <c r="K4455" s="20">
        <f>ROUND(1+(SUMPRODUCT(INDEX(CachTinhDiem!$B$8:$E$11,MATCH($B4455,CachTinhDiem!$A$8:$A$11,0),0),$G4455:$J4455)-1)*9/4,1)</f>
        <v>6.6</v>
      </c>
      <c r="L4455" s="20">
        <f>ROUND(1+(INDEX(CachTinhDiem!$B$15:$E$20,MATCH($C4455,CachTinhDiem!$A$15:$A$20,0),MATCH($B4455,CachTinhDiem!$B$14:$E$14,0))-1)*9/4,1)</f>
        <v>7.8</v>
      </c>
      <c r="M4455" s="19">
        <f t="shared" si="69"/>
        <v>0</v>
      </c>
      <c r="N4455" s="23">
        <f>MAX(0,1-M4455*CachTinhDiem!$B$25)</f>
        <v>1</v>
      </c>
      <c r="O4455" s="20">
        <f>ROUND((CachTinhDiem!$B$23*K4455+CachTinhDiem!$B$24*L4455)*N4455,1)</f>
        <v>7</v>
      </c>
      <c r="P4455" s="19" t="s">
        <v>3227</v>
      </c>
    </row>
    <row r="4456" spans="1:16" ht="15" customHeight="1" x14ac:dyDescent="0.35">
      <c r="A4456" s="18" t="s">
        <v>2166</v>
      </c>
      <c r="B4456" s="18" t="s">
        <v>3224</v>
      </c>
      <c r="C4456" s="18" t="s">
        <v>103</v>
      </c>
      <c r="D4456" s="19">
        <v>18</v>
      </c>
      <c r="E4456" s="19">
        <v>38</v>
      </c>
      <c r="F4456" s="19">
        <v>15</v>
      </c>
      <c r="G4456" s="19">
        <v>2</v>
      </c>
      <c r="H4456" s="19">
        <v>4</v>
      </c>
      <c r="I4456" s="19">
        <v>3</v>
      </c>
      <c r="J4456" s="19">
        <v>4</v>
      </c>
      <c r="K4456" s="20">
        <f>ROUND(1+(SUMPRODUCT(INDEX(CachTinhDiem!$B$8:$E$11,MATCH($B4456,CachTinhDiem!$A$8:$A$11,0),0),$G4456:$J4456)-1)*9/4,1)</f>
        <v>5.7</v>
      </c>
      <c r="L4456" s="20">
        <f>ROUND(1+(INDEX(CachTinhDiem!$B$15:$E$20,MATCH($C4456,CachTinhDiem!$A$15:$A$20,0),MATCH($B4456,CachTinhDiem!$B$14:$E$14,0))-1)*9/4,1)</f>
        <v>3.3</v>
      </c>
      <c r="M4456" s="19">
        <f t="shared" si="69"/>
        <v>3</v>
      </c>
      <c r="N4456" s="23">
        <f>MAX(0,1-M4456*CachTinhDiem!$B$25)</f>
        <v>0.7</v>
      </c>
      <c r="O4456" s="20">
        <f>ROUND((CachTinhDiem!$B$23*K4456+CachTinhDiem!$B$24*L4456)*N4456,1)</f>
        <v>3.5</v>
      </c>
      <c r="P4456" s="19" t="s">
        <v>3227</v>
      </c>
    </row>
    <row r="4457" spans="1:16" ht="15" customHeight="1" x14ac:dyDescent="0.35">
      <c r="A4457" s="18" t="s">
        <v>964</v>
      </c>
      <c r="B4457" s="18" t="s">
        <v>3224</v>
      </c>
      <c r="C4457" s="18" t="s">
        <v>110</v>
      </c>
      <c r="D4457" s="19">
        <v>5</v>
      </c>
      <c r="E4457" s="19">
        <v>11</v>
      </c>
      <c r="F4457" s="19">
        <v>33</v>
      </c>
      <c r="G4457" s="19">
        <v>4</v>
      </c>
      <c r="H4457" s="19">
        <v>2</v>
      </c>
      <c r="I4457" s="19">
        <v>4</v>
      </c>
      <c r="J4457" s="19">
        <v>3</v>
      </c>
      <c r="K4457" s="20">
        <f>ROUND(1+(SUMPRODUCT(INDEX(CachTinhDiem!$B$8:$E$11,MATCH($B4457,CachTinhDiem!$A$8:$A$11,0),0),$G4457:$J4457)-1)*9/4,1)</f>
        <v>6.6</v>
      </c>
      <c r="L4457" s="20">
        <f>ROUND(1+(INDEX(CachTinhDiem!$B$15:$E$20,MATCH($C4457,CachTinhDiem!$A$15:$A$20,0),MATCH($B4457,CachTinhDiem!$B$14:$E$14,0))-1)*9/4,1)</f>
        <v>5.5</v>
      </c>
      <c r="M4457" s="19">
        <f t="shared" si="69"/>
        <v>22</v>
      </c>
      <c r="N4457" s="23">
        <f>MAX(0,1-M4457*CachTinhDiem!$B$25)</f>
        <v>0</v>
      </c>
      <c r="O4457" s="20">
        <f>ROUND((CachTinhDiem!$B$23*K4457+CachTinhDiem!$B$24*L4457)*N4457,1)</f>
        <v>0</v>
      </c>
      <c r="P4457" s="19" t="s">
        <v>3225</v>
      </c>
    </row>
    <row r="4458" spans="1:16" ht="15" customHeight="1" x14ac:dyDescent="0.35">
      <c r="A4458" s="18" t="s">
        <v>446</v>
      </c>
      <c r="B4458" s="18" t="s">
        <v>3224</v>
      </c>
      <c r="C4458" s="18" t="s">
        <v>115</v>
      </c>
      <c r="D4458" s="19">
        <v>9</v>
      </c>
      <c r="E4458" s="19">
        <v>21</v>
      </c>
      <c r="F4458" s="19">
        <v>29</v>
      </c>
      <c r="G4458" s="19">
        <v>4</v>
      </c>
      <c r="H4458" s="19">
        <v>2</v>
      </c>
      <c r="I4458" s="19">
        <v>2</v>
      </c>
      <c r="J4458" s="19">
        <v>2</v>
      </c>
      <c r="K4458" s="20">
        <f>ROUND(1+(SUMPRODUCT(INDEX(CachTinhDiem!$B$8:$E$11,MATCH($B4458,CachTinhDiem!$A$8:$A$11,0),0),$G4458:$J4458)-1)*9/4,1)</f>
        <v>4.2</v>
      </c>
      <c r="L4458" s="20">
        <f>ROUND(1+(INDEX(CachTinhDiem!$B$15:$E$20,MATCH($C4458,CachTinhDiem!$A$15:$A$20,0),MATCH($B4458,CachTinhDiem!$B$14:$E$14,0))-1)*9/4,1)</f>
        <v>7.8</v>
      </c>
      <c r="M4458" s="19">
        <f t="shared" si="69"/>
        <v>8</v>
      </c>
      <c r="N4458" s="23">
        <f>MAX(0,1-M4458*CachTinhDiem!$B$25)</f>
        <v>0.19999999999999996</v>
      </c>
      <c r="O4458" s="20">
        <f>ROUND((CachTinhDiem!$B$23*K4458+CachTinhDiem!$B$24*L4458)*N4458,1)</f>
        <v>1.1000000000000001</v>
      </c>
      <c r="P4458" s="19" t="s">
        <v>3227</v>
      </c>
    </row>
    <row r="4459" spans="1:16" ht="15" customHeight="1" x14ac:dyDescent="0.35">
      <c r="A4459" s="18" t="s">
        <v>2644</v>
      </c>
      <c r="B4459" s="18" t="s">
        <v>3224</v>
      </c>
      <c r="C4459" s="18" t="s">
        <v>115</v>
      </c>
      <c r="D4459" s="19">
        <v>16</v>
      </c>
      <c r="E4459" s="19">
        <v>36</v>
      </c>
      <c r="F4459" s="19">
        <v>19</v>
      </c>
      <c r="G4459" s="19">
        <v>2</v>
      </c>
      <c r="H4459" s="19">
        <v>2</v>
      </c>
      <c r="I4459" s="19">
        <v>4</v>
      </c>
      <c r="J4459" s="19">
        <v>3</v>
      </c>
      <c r="K4459" s="20">
        <f>ROUND(1+(SUMPRODUCT(INDEX(CachTinhDiem!$B$8:$E$11,MATCH($B4459,CachTinhDiem!$A$8:$A$11,0),0),$G4459:$J4459)-1)*9/4,1)</f>
        <v>5.7</v>
      </c>
      <c r="L4459" s="20">
        <f>ROUND(1+(INDEX(CachTinhDiem!$B$15:$E$20,MATCH($C4459,CachTinhDiem!$A$15:$A$20,0),MATCH($B4459,CachTinhDiem!$B$14:$E$14,0))-1)*9/4,1)</f>
        <v>7.8</v>
      </c>
      <c r="M4459" s="19">
        <f t="shared" si="69"/>
        <v>0</v>
      </c>
      <c r="N4459" s="23">
        <f>MAX(0,1-M4459*CachTinhDiem!$B$25)</f>
        <v>1</v>
      </c>
      <c r="O4459" s="20">
        <f>ROUND((CachTinhDiem!$B$23*K4459+CachTinhDiem!$B$24*L4459)*N4459,1)</f>
        <v>6.3</v>
      </c>
      <c r="P4459" s="19" t="s">
        <v>3227</v>
      </c>
    </row>
    <row r="4460" spans="1:16" ht="15" customHeight="1" x14ac:dyDescent="0.35">
      <c r="A4460" s="18" t="s">
        <v>111</v>
      </c>
      <c r="B4460" s="18" t="s">
        <v>3229</v>
      </c>
      <c r="C4460" s="18" t="s">
        <v>115</v>
      </c>
      <c r="D4460" s="19">
        <v>20</v>
      </c>
      <c r="E4460" s="19">
        <v>38</v>
      </c>
      <c r="F4460" s="19">
        <v>26</v>
      </c>
      <c r="G4460" s="19">
        <v>2</v>
      </c>
      <c r="H4460" s="19">
        <v>5</v>
      </c>
      <c r="I4460" s="19">
        <v>3</v>
      </c>
      <c r="J4460" s="19">
        <v>4</v>
      </c>
      <c r="K4460" s="20">
        <f>ROUND(1+(SUMPRODUCT(INDEX(CachTinhDiem!$B$8:$E$11,MATCH($B4460,CachTinhDiem!$A$8:$A$11,0),0),$G4460:$J4460)-1)*9/4,1)</f>
        <v>7.3</v>
      </c>
      <c r="L4460" s="20">
        <f>ROUND(1+(INDEX(CachTinhDiem!$B$15:$E$20,MATCH($C4460,CachTinhDiem!$A$15:$A$20,0),MATCH($B4460,CachTinhDiem!$B$14:$E$14,0))-1)*9/4,1)</f>
        <v>10</v>
      </c>
      <c r="M4460" s="19">
        <f t="shared" si="69"/>
        <v>0</v>
      </c>
      <c r="N4460" s="23">
        <f>MAX(0,1-M4460*CachTinhDiem!$B$25)</f>
        <v>1</v>
      </c>
      <c r="O4460" s="20">
        <f>ROUND((CachTinhDiem!$B$23*K4460+CachTinhDiem!$B$24*L4460)*N4460,1)</f>
        <v>8.1</v>
      </c>
      <c r="P4460" s="19" t="s">
        <v>3227</v>
      </c>
    </row>
    <row r="4461" spans="1:16" ht="15" customHeight="1" x14ac:dyDescent="0.35">
      <c r="A4461" s="18" t="s">
        <v>603</v>
      </c>
      <c r="B4461" s="18" t="s">
        <v>3229</v>
      </c>
      <c r="C4461" s="18" t="s">
        <v>103</v>
      </c>
      <c r="D4461" s="19">
        <v>7</v>
      </c>
      <c r="E4461" s="19">
        <v>22</v>
      </c>
      <c r="F4461" s="19">
        <v>27</v>
      </c>
      <c r="G4461" s="19">
        <v>4</v>
      </c>
      <c r="H4461" s="19">
        <v>2</v>
      </c>
      <c r="I4461" s="19">
        <v>2</v>
      </c>
      <c r="J4461" s="19">
        <v>5</v>
      </c>
      <c r="K4461" s="20">
        <f>ROUND(1+(SUMPRODUCT(INDEX(CachTinhDiem!$B$8:$E$11,MATCH($B4461,CachTinhDiem!$A$8:$A$11,0),0),$G4461:$J4461)-1)*9/4,1)</f>
        <v>5.7</v>
      </c>
      <c r="L4461" s="20">
        <f>ROUND(1+(INDEX(CachTinhDiem!$B$15:$E$20,MATCH($C4461,CachTinhDiem!$A$15:$A$20,0),MATCH($B4461,CachTinhDiem!$B$14:$E$14,0))-1)*9/4,1)</f>
        <v>7.8</v>
      </c>
      <c r="M4461" s="19">
        <f t="shared" si="69"/>
        <v>5</v>
      </c>
      <c r="N4461" s="23">
        <f>MAX(0,1-M4461*CachTinhDiem!$B$25)</f>
        <v>0.5</v>
      </c>
      <c r="O4461" s="20">
        <f>ROUND((CachTinhDiem!$B$23*K4461+CachTinhDiem!$B$24*L4461)*N4461,1)</f>
        <v>3.2</v>
      </c>
      <c r="P4461" s="19" t="s">
        <v>3227</v>
      </c>
    </row>
    <row r="4462" spans="1:16" ht="15" customHeight="1" x14ac:dyDescent="0.35">
      <c r="A4462" s="18" t="s">
        <v>2817</v>
      </c>
      <c r="B4462" s="18" t="s">
        <v>3224</v>
      </c>
      <c r="C4462" s="18" t="s">
        <v>138</v>
      </c>
      <c r="D4462" s="19">
        <v>12</v>
      </c>
      <c r="E4462" s="19">
        <v>39</v>
      </c>
      <c r="F4462" s="19">
        <v>31</v>
      </c>
      <c r="G4462" s="19">
        <v>2</v>
      </c>
      <c r="H4462" s="19">
        <v>5</v>
      </c>
      <c r="I4462" s="19">
        <v>5</v>
      </c>
      <c r="J4462" s="19">
        <v>2</v>
      </c>
      <c r="K4462" s="20">
        <f>ROUND(1+(SUMPRODUCT(INDEX(CachTinhDiem!$B$8:$E$11,MATCH($B4462,CachTinhDiem!$A$8:$A$11,0),0),$G4462:$J4462)-1)*9/4,1)</f>
        <v>8</v>
      </c>
      <c r="L4462" s="20">
        <f>ROUND(1+(INDEX(CachTinhDiem!$B$15:$E$20,MATCH($C4462,CachTinhDiem!$A$15:$A$20,0),MATCH($B4462,CachTinhDiem!$B$14:$E$14,0))-1)*9/4,1)</f>
        <v>10</v>
      </c>
      <c r="M4462" s="19">
        <f t="shared" si="69"/>
        <v>0</v>
      </c>
      <c r="N4462" s="23">
        <f>MAX(0,1-M4462*CachTinhDiem!$B$25)</f>
        <v>1</v>
      </c>
      <c r="O4462" s="20">
        <f>ROUND((CachTinhDiem!$B$23*K4462+CachTinhDiem!$B$24*L4462)*N4462,1)</f>
        <v>8.6</v>
      </c>
      <c r="P4462" s="19" t="s">
        <v>3225</v>
      </c>
    </row>
    <row r="4463" spans="1:16" ht="15" customHeight="1" x14ac:dyDescent="0.35">
      <c r="A4463" s="18" t="s">
        <v>1463</v>
      </c>
      <c r="B4463" s="18" t="s">
        <v>3229</v>
      </c>
      <c r="C4463" s="18" t="s">
        <v>138</v>
      </c>
      <c r="D4463" s="19">
        <v>29</v>
      </c>
      <c r="E4463" s="19">
        <v>40</v>
      </c>
      <c r="F4463" s="19">
        <v>12</v>
      </c>
      <c r="G4463" s="19">
        <v>1</v>
      </c>
      <c r="H4463" s="19">
        <v>5</v>
      </c>
      <c r="I4463" s="19">
        <v>3</v>
      </c>
      <c r="J4463" s="19">
        <v>4</v>
      </c>
      <c r="K4463" s="20">
        <f>ROUND(1+(SUMPRODUCT(INDEX(CachTinhDiem!$B$8:$E$11,MATCH($B4463,CachTinhDiem!$A$8:$A$11,0),0),$G4463:$J4463)-1)*9/4,1)</f>
        <v>7.1</v>
      </c>
      <c r="L4463" s="20">
        <f>ROUND(1+(INDEX(CachTinhDiem!$B$15:$E$20,MATCH($C4463,CachTinhDiem!$A$15:$A$20,0),MATCH($B4463,CachTinhDiem!$B$14:$E$14,0))-1)*9/4,1)</f>
        <v>7.8</v>
      </c>
      <c r="M4463" s="19">
        <f t="shared" si="69"/>
        <v>17</v>
      </c>
      <c r="N4463" s="23">
        <f>MAX(0,1-M4463*CachTinhDiem!$B$25)</f>
        <v>0</v>
      </c>
      <c r="O4463" s="20">
        <f>ROUND((CachTinhDiem!$B$23*K4463+CachTinhDiem!$B$24*L4463)*N4463,1)</f>
        <v>0</v>
      </c>
      <c r="P4463" s="19" t="s">
        <v>3227</v>
      </c>
    </row>
    <row r="4464" spans="1:16" ht="15" customHeight="1" x14ac:dyDescent="0.35">
      <c r="A4464" s="18" t="s">
        <v>2018</v>
      </c>
      <c r="B4464" s="18" t="s">
        <v>3228</v>
      </c>
      <c r="C4464" s="18" t="s">
        <v>103</v>
      </c>
      <c r="D4464" s="19">
        <v>14</v>
      </c>
      <c r="E4464" s="19">
        <v>35</v>
      </c>
      <c r="F4464" s="19">
        <v>17</v>
      </c>
      <c r="G4464" s="19">
        <v>2</v>
      </c>
      <c r="H4464" s="19">
        <v>3</v>
      </c>
      <c r="I4464" s="19">
        <v>3</v>
      </c>
      <c r="J4464" s="19">
        <v>4</v>
      </c>
      <c r="K4464" s="20">
        <f>ROUND(1+(SUMPRODUCT(INDEX(CachTinhDiem!$B$8:$E$11,MATCH($B4464,CachTinhDiem!$A$8:$A$11,0),0),$G4464:$J4464)-1)*9/4,1)</f>
        <v>6.9</v>
      </c>
      <c r="L4464" s="20">
        <f>ROUND(1+(INDEX(CachTinhDiem!$B$15:$E$20,MATCH($C4464,CachTinhDiem!$A$15:$A$20,0),MATCH($B4464,CachTinhDiem!$B$14:$E$14,0))-1)*9/4,1)</f>
        <v>10</v>
      </c>
      <c r="M4464" s="19">
        <f t="shared" si="69"/>
        <v>0</v>
      </c>
      <c r="N4464" s="23">
        <f>MAX(0,1-M4464*CachTinhDiem!$B$25)</f>
        <v>1</v>
      </c>
      <c r="O4464" s="20">
        <f>ROUND((CachTinhDiem!$B$23*K4464+CachTinhDiem!$B$24*L4464)*N4464,1)</f>
        <v>7.8</v>
      </c>
      <c r="P4464" s="19" t="s">
        <v>3227</v>
      </c>
    </row>
    <row r="4465" spans="1:16" ht="15" customHeight="1" x14ac:dyDescent="0.35">
      <c r="A4465" s="18" t="s">
        <v>1119</v>
      </c>
      <c r="B4465" s="18" t="s">
        <v>3229</v>
      </c>
      <c r="C4465" s="18" t="s">
        <v>90</v>
      </c>
      <c r="D4465" s="19">
        <v>5</v>
      </c>
      <c r="E4465" s="19">
        <v>13</v>
      </c>
      <c r="F4465" s="19">
        <v>28</v>
      </c>
      <c r="G4465" s="19">
        <v>4</v>
      </c>
      <c r="H4465" s="19">
        <v>1</v>
      </c>
      <c r="I4465" s="19">
        <v>1</v>
      </c>
      <c r="J4465" s="19">
        <v>3</v>
      </c>
      <c r="K4465" s="20">
        <f>ROUND(1+(SUMPRODUCT(INDEX(CachTinhDiem!$B$8:$E$11,MATCH($B4465,CachTinhDiem!$A$8:$A$11,0),0),$G4465:$J4465)-1)*9/4,1)</f>
        <v>3</v>
      </c>
      <c r="L4465" s="20">
        <f>ROUND(1+(INDEX(CachTinhDiem!$B$15:$E$20,MATCH($C4465,CachTinhDiem!$A$15:$A$20,0),MATCH($B4465,CachTinhDiem!$B$14:$E$14,0))-1)*9/4,1)</f>
        <v>7.8</v>
      </c>
      <c r="M4465" s="19">
        <f t="shared" si="69"/>
        <v>15</v>
      </c>
      <c r="N4465" s="23">
        <f>MAX(0,1-M4465*CachTinhDiem!$B$25)</f>
        <v>0</v>
      </c>
      <c r="O4465" s="20">
        <f>ROUND((CachTinhDiem!$B$23*K4465+CachTinhDiem!$B$24*L4465)*N4465,1)</f>
        <v>0</v>
      </c>
      <c r="P4465" s="19" t="s">
        <v>3227</v>
      </c>
    </row>
    <row r="4466" spans="1:16" ht="15" customHeight="1" x14ac:dyDescent="0.35">
      <c r="A4466" s="18" t="s">
        <v>1896</v>
      </c>
      <c r="B4466" s="18" t="s">
        <v>3224</v>
      </c>
      <c r="C4466" s="18" t="s">
        <v>103</v>
      </c>
      <c r="D4466" s="19">
        <v>13</v>
      </c>
      <c r="E4466" s="19">
        <v>32</v>
      </c>
      <c r="F4466" s="19">
        <v>17</v>
      </c>
      <c r="G4466" s="19">
        <v>3</v>
      </c>
      <c r="H4466" s="19">
        <v>3</v>
      </c>
      <c r="I4466" s="19">
        <v>3</v>
      </c>
      <c r="J4466" s="19">
        <v>3</v>
      </c>
      <c r="K4466" s="20">
        <f>ROUND(1+(SUMPRODUCT(INDEX(CachTinhDiem!$B$8:$E$11,MATCH($B4466,CachTinhDiem!$A$8:$A$11,0),0),$G4466:$J4466)-1)*9/4,1)</f>
        <v>5.5</v>
      </c>
      <c r="L4466" s="20">
        <f>ROUND(1+(INDEX(CachTinhDiem!$B$15:$E$20,MATCH($C4466,CachTinhDiem!$A$15:$A$20,0),MATCH($B4466,CachTinhDiem!$B$14:$E$14,0))-1)*9/4,1)</f>
        <v>3.3</v>
      </c>
      <c r="M4466" s="19">
        <f t="shared" si="69"/>
        <v>0</v>
      </c>
      <c r="N4466" s="23">
        <f>MAX(0,1-M4466*CachTinhDiem!$B$25)</f>
        <v>1</v>
      </c>
      <c r="O4466" s="20">
        <f>ROUND((CachTinhDiem!$B$23*K4466+CachTinhDiem!$B$24*L4466)*N4466,1)</f>
        <v>4.8</v>
      </c>
      <c r="P4466" s="19" t="s">
        <v>3227</v>
      </c>
    </row>
    <row r="4467" spans="1:16" ht="15" customHeight="1" x14ac:dyDescent="0.35">
      <c r="A4467" s="18" t="s">
        <v>1711</v>
      </c>
      <c r="B4467" s="18" t="s">
        <v>3229</v>
      </c>
      <c r="C4467" s="18" t="s">
        <v>103</v>
      </c>
      <c r="D4467" s="19">
        <v>14</v>
      </c>
      <c r="E4467" s="19">
        <v>34</v>
      </c>
      <c r="F4467" s="19">
        <v>29</v>
      </c>
      <c r="G4467" s="19">
        <v>2</v>
      </c>
      <c r="H4467" s="19">
        <v>4</v>
      </c>
      <c r="I4467" s="19">
        <v>3</v>
      </c>
      <c r="J4467" s="19">
        <v>4</v>
      </c>
      <c r="K4467" s="20">
        <f>ROUND(1+(SUMPRODUCT(INDEX(CachTinhDiem!$B$8:$E$11,MATCH($B4467,CachTinhDiem!$A$8:$A$11,0),0),$G4467:$J4467)-1)*9/4,1)</f>
        <v>6.6</v>
      </c>
      <c r="L4467" s="20">
        <f>ROUND(1+(INDEX(CachTinhDiem!$B$15:$E$20,MATCH($C4467,CachTinhDiem!$A$15:$A$20,0),MATCH($B4467,CachTinhDiem!$B$14:$E$14,0))-1)*9/4,1)</f>
        <v>7.8</v>
      </c>
      <c r="M4467" s="19">
        <f t="shared" si="69"/>
        <v>0</v>
      </c>
      <c r="N4467" s="23">
        <f>MAX(0,1-M4467*CachTinhDiem!$B$25)</f>
        <v>1</v>
      </c>
      <c r="O4467" s="20">
        <f>ROUND((CachTinhDiem!$B$23*K4467+CachTinhDiem!$B$24*L4467)*N4467,1)</f>
        <v>7</v>
      </c>
      <c r="P4467" s="19" t="s">
        <v>3227</v>
      </c>
    </row>
    <row r="4468" spans="1:16" ht="15" customHeight="1" x14ac:dyDescent="0.35">
      <c r="A4468" s="18" t="s">
        <v>2518</v>
      </c>
      <c r="B4468" s="18" t="s">
        <v>3228</v>
      </c>
      <c r="C4468" s="18" t="s">
        <v>103</v>
      </c>
      <c r="D4468" s="19">
        <v>21</v>
      </c>
      <c r="E4468" s="19">
        <v>37</v>
      </c>
      <c r="F4468" s="19">
        <v>37</v>
      </c>
      <c r="G4468" s="19">
        <v>1</v>
      </c>
      <c r="H4468" s="19">
        <v>5</v>
      </c>
      <c r="I4468" s="19">
        <v>3</v>
      </c>
      <c r="J4468" s="19">
        <v>3</v>
      </c>
      <c r="K4468" s="20">
        <f>ROUND(1+(SUMPRODUCT(INDEX(CachTinhDiem!$B$8:$E$11,MATCH($B4468,CachTinhDiem!$A$8:$A$11,0),0),$G4468:$J4468)-1)*9/4,1)</f>
        <v>6.4</v>
      </c>
      <c r="L4468" s="20">
        <f>ROUND(1+(INDEX(CachTinhDiem!$B$15:$E$20,MATCH($C4468,CachTinhDiem!$A$15:$A$20,0),MATCH($B4468,CachTinhDiem!$B$14:$E$14,0))-1)*9/4,1)</f>
        <v>10</v>
      </c>
      <c r="M4468" s="19">
        <f t="shared" si="69"/>
        <v>0</v>
      </c>
      <c r="N4468" s="23">
        <f>MAX(0,1-M4468*CachTinhDiem!$B$25)</f>
        <v>1</v>
      </c>
      <c r="O4468" s="20">
        <f>ROUND((CachTinhDiem!$B$23*K4468+CachTinhDiem!$B$24*L4468)*N4468,1)</f>
        <v>7.5</v>
      </c>
      <c r="P4468" s="19" t="s">
        <v>3225</v>
      </c>
    </row>
    <row r="4469" spans="1:16" ht="15" customHeight="1" x14ac:dyDescent="0.35">
      <c r="A4469" s="18" t="s">
        <v>3060</v>
      </c>
      <c r="B4469" s="18" t="s">
        <v>3228</v>
      </c>
      <c r="C4469" s="18" t="s">
        <v>110</v>
      </c>
      <c r="D4469" s="19">
        <v>17</v>
      </c>
      <c r="E4469" s="19">
        <v>38</v>
      </c>
      <c r="F4469" s="19">
        <v>27</v>
      </c>
      <c r="G4469" s="19">
        <v>2</v>
      </c>
      <c r="H4469" s="19">
        <v>3</v>
      </c>
      <c r="I4469" s="19">
        <v>4</v>
      </c>
      <c r="J4469" s="19">
        <v>4</v>
      </c>
      <c r="K4469" s="20">
        <f>ROUND(1+(SUMPRODUCT(INDEX(CachTinhDiem!$B$8:$E$11,MATCH($B4469,CachTinhDiem!$A$8:$A$11,0),0),$G4469:$J4469)-1)*9/4,1)</f>
        <v>7.3</v>
      </c>
      <c r="L4469" s="20">
        <f>ROUND(1+(INDEX(CachTinhDiem!$B$15:$E$20,MATCH($C4469,CachTinhDiem!$A$15:$A$20,0),MATCH($B4469,CachTinhDiem!$B$14:$E$14,0))-1)*9/4,1)</f>
        <v>7.8</v>
      </c>
      <c r="M4469" s="19">
        <f t="shared" si="69"/>
        <v>0</v>
      </c>
      <c r="N4469" s="23">
        <f>MAX(0,1-M4469*CachTinhDiem!$B$25)</f>
        <v>1</v>
      </c>
      <c r="O4469" s="20">
        <f>ROUND((CachTinhDiem!$B$23*K4469+CachTinhDiem!$B$24*L4469)*N4469,1)</f>
        <v>7.5</v>
      </c>
      <c r="P4469" s="19" t="s">
        <v>3227</v>
      </c>
    </row>
    <row r="4470" spans="1:16" ht="15" customHeight="1" x14ac:dyDescent="0.35">
      <c r="A4470" s="18" t="s">
        <v>178</v>
      </c>
      <c r="B4470" s="18" t="s">
        <v>3228</v>
      </c>
      <c r="C4470" s="18" t="s">
        <v>110</v>
      </c>
      <c r="D4470" s="19">
        <v>16</v>
      </c>
      <c r="E4470" s="19">
        <v>31</v>
      </c>
      <c r="F4470" s="19">
        <v>18</v>
      </c>
      <c r="G4470" s="19">
        <v>2</v>
      </c>
      <c r="H4470" s="19">
        <v>4</v>
      </c>
      <c r="I4470" s="19">
        <v>3</v>
      </c>
      <c r="J4470" s="19">
        <v>3</v>
      </c>
      <c r="K4470" s="20">
        <f>ROUND(1+(SUMPRODUCT(INDEX(CachTinhDiem!$B$8:$E$11,MATCH($B4470,CachTinhDiem!$A$8:$A$11,0),0),$G4470:$J4470)-1)*9/4,1)</f>
        <v>6</v>
      </c>
      <c r="L4470" s="20">
        <f>ROUND(1+(INDEX(CachTinhDiem!$B$15:$E$20,MATCH($C4470,CachTinhDiem!$A$15:$A$20,0),MATCH($B4470,CachTinhDiem!$B$14:$E$14,0))-1)*9/4,1)</f>
        <v>7.8</v>
      </c>
      <c r="M4470" s="19">
        <f t="shared" si="69"/>
        <v>0</v>
      </c>
      <c r="N4470" s="23">
        <f>MAX(0,1-M4470*CachTinhDiem!$B$25)</f>
        <v>1</v>
      </c>
      <c r="O4470" s="20">
        <f>ROUND((CachTinhDiem!$B$23*K4470+CachTinhDiem!$B$24*L4470)*N4470,1)</f>
        <v>6.5</v>
      </c>
      <c r="P4470" s="19" t="s">
        <v>3227</v>
      </c>
    </row>
    <row r="4471" spans="1:16" ht="15" customHeight="1" x14ac:dyDescent="0.35">
      <c r="A4471" s="18" t="s">
        <v>2082</v>
      </c>
      <c r="B4471" s="18" t="s">
        <v>3224</v>
      </c>
      <c r="C4471" s="18" t="s">
        <v>110</v>
      </c>
      <c r="D4471" s="19">
        <v>18</v>
      </c>
      <c r="E4471" s="19">
        <v>36</v>
      </c>
      <c r="F4471" s="19">
        <v>11</v>
      </c>
      <c r="G4471" s="19">
        <v>2</v>
      </c>
      <c r="H4471" s="19">
        <v>4</v>
      </c>
      <c r="I4471" s="19">
        <v>3</v>
      </c>
      <c r="J4471" s="19">
        <v>4</v>
      </c>
      <c r="K4471" s="20">
        <f>ROUND(1+(SUMPRODUCT(INDEX(CachTinhDiem!$B$8:$E$11,MATCH($B4471,CachTinhDiem!$A$8:$A$11,0),0),$G4471:$J4471)-1)*9/4,1)</f>
        <v>5.7</v>
      </c>
      <c r="L4471" s="20">
        <f>ROUND(1+(INDEX(CachTinhDiem!$B$15:$E$20,MATCH($C4471,CachTinhDiem!$A$15:$A$20,0),MATCH($B4471,CachTinhDiem!$B$14:$E$14,0))-1)*9/4,1)</f>
        <v>5.5</v>
      </c>
      <c r="M4471" s="19">
        <f t="shared" si="69"/>
        <v>7</v>
      </c>
      <c r="N4471" s="23">
        <f>MAX(0,1-M4471*CachTinhDiem!$B$25)</f>
        <v>0.29999999999999993</v>
      </c>
      <c r="O4471" s="20">
        <f>ROUND((CachTinhDiem!$B$23*K4471+CachTinhDiem!$B$24*L4471)*N4471,1)</f>
        <v>1.7</v>
      </c>
      <c r="P4471" s="19" t="s">
        <v>3227</v>
      </c>
    </row>
    <row r="4472" spans="1:16" ht="15" customHeight="1" x14ac:dyDescent="0.35">
      <c r="A4472" s="18" t="s">
        <v>484</v>
      </c>
      <c r="B4472" s="18" t="s">
        <v>3229</v>
      </c>
      <c r="C4472" s="18" t="s">
        <v>115</v>
      </c>
      <c r="D4472" s="19">
        <v>20</v>
      </c>
      <c r="E4472" s="19">
        <v>37</v>
      </c>
      <c r="F4472" s="19">
        <v>27</v>
      </c>
      <c r="G4472" s="19">
        <v>2</v>
      </c>
      <c r="H4472" s="19">
        <v>5</v>
      </c>
      <c r="I4472" s="19">
        <v>3</v>
      </c>
      <c r="J4472" s="19">
        <v>2</v>
      </c>
      <c r="K4472" s="20">
        <f>ROUND(1+(SUMPRODUCT(INDEX(CachTinhDiem!$B$8:$E$11,MATCH($B4472,CachTinhDiem!$A$8:$A$11,0),0),$G4472:$J4472)-1)*9/4,1)</f>
        <v>6</v>
      </c>
      <c r="L4472" s="20">
        <f>ROUND(1+(INDEX(CachTinhDiem!$B$15:$E$20,MATCH($C4472,CachTinhDiem!$A$15:$A$20,0),MATCH($B4472,CachTinhDiem!$B$14:$E$14,0))-1)*9/4,1)</f>
        <v>10</v>
      </c>
      <c r="M4472" s="19">
        <f t="shared" si="69"/>
        <v>0</v>
      </c>
      <c r="N4472" s="23">
        <f>MAX(0,1-M4472*CachTinhDiem!$B$25)</f>
        <v>1</v>
      </c>
      <c r="O4472" s="20">
        <f>ROUND((CachTinhDiem!$B$23*K4472+CachTinhDiem!$B$24*L4472)*N4472,1)</f>
        <v>7.2</v>
      </c>
      <c r="P4472" s="19" t="s">
        <v>3225</v>
      </c>
    </row>
    <row r="4473" spans="1:16" ht="15" customHeight="1" x14ac:dyDescent="0.35">
      <c r="A4473" s="18" t="s">
        <v>1621</v>
      </c>
      <c r="B4473" s="18" t="s">
        <v>3229</v>
      </c>
      <c r="C4473" s="18" t="s">
        <v>138</v>
      </c>
      <c r="D4473" s="19">
        <v>5</v>
      </c>
      <c r="E4473" s="19">
        <v>10</v>
      </c>
      <c r="F4473" s="19">
        <v>8</v>
      </c>
      <c r="G4473" s="19">
        <v>4</v>
      </c>
      <c r="H4473" s="19">
        <v>1</v>
      </c>
      <c r="I4473" s="19">
        <v>4</v>
      </c>
      <c r="J4473" s="19">
        <v>2</v>
      </c>
      <c r="K4473" s="20">
        <f>ROUND(1+(SUMPRODUCT(INDEX(CachTinhDiem!$B$8:$E$11,MATCH($B4473,CachTinhDiem!$A$8:$A$11,0),0),$G4473:$J4473)-1)*9/4,1)</f>
        <v>4.4000000000000004</v>
      </c>
      <c r="L4473" s="20">
        <f>ROUND(1+(INDEX(CachTinhDiem!$B$15:$E$20,MATCH($C4473,CachTinhDiem!$A$15:$A$20,0),MATCH($B4473,CachTinhDiem!$B$14:$E$14,0))-1)*9/4,1)</f>
        <v>7.8</v>
      </c>
      <c r="M4473" s="19">
        <f t="shared" si="69"/>
        <v>0</v>
      </c>
      <c r="N4473" s="23">
        <f>MAX(0,1-M4473*CachTinhDiem!$B$25)</f>
        <v>1</v>
      </c>
      <c r="O4473" s="20">
        <f>ROUND((CachTinhDiem!$B$23*K4473+CachTinhDiem!$B$24*L4473)*N4473,1)</f>
        <v>5.4</v>
      </c>
      <c r="P4473" s="19" t="s">
        <v>3227</v>
      </c>
    </row>
    <row r="4474" spans="1:16" ht="15" customHeight="1" x14ac:dyDescent="0.35">
      <c r="A4474" s="18" t="s">
        <v>810</v>
      </c>
      <c r="B4474" s="18" t="s">
        <v>3229</v>
      </c>
      <c r="C4474" s="18" t="s">
        <v>103</v>
      </c>
      <c r="D4474" s="19">
        <v>6</v>
      </c>
      <c r="E4474" s="19">
        <v>19</v>
      </c>
      <c r="F4474" s="19">
        <v>34</v>
      </c>
      <c r="G4474" s="19">
        <v>4</v>
      </c>
      <c r="H4474" s="19">
        <v>2</v>
      </c>
      <c r="I4474" s="19">
        <v>1</v>
      </c>
      <c r="J4474" s="19">
        <v>4</v>
      </c>
      <c r="K4474" s="20">
        <f>ROUND(1+(SUMPRODUCT(INDEX(CachTinhDiem!$B$8:$E$11,MATCH($B4474,CachTinhDiem!$A$8:$A$11,0),0),$G4474:$J4474)-1)*9/4,1)</f>
        <v>4.4000000000000004</v>
      </c>
      <c r="L4474" s="20">
        <f>ROUND(1+(INDEX(CachTinhDiem!$B$15:$E$20,MATCH($C4474,CachTinhDiem!$A$15:$A$20,0),MATCH($B4474,CachTinhDiem!$B$14:$E$14,0))-1)*9/4,1)</f>
        <v>7.8</v>
      </c>
      <c r="M4474" s="19">
        <f t="shared" si="69"/>
        <v>15</v>
      </c>
      <c r="N4474" s="23">
        <f>MAX(0,1-M4474*CachTinhDiem!$B$25)</f>
        <v>0</v>
      </c>
      <c r="O4474" s="20">
        <f>ROUND((CachTinhDiem!$B$23*K4474+CachTinhDiem!$B$24*L4474)*N4474,1)</f>
        <v>0</v>
      </c>
      <c r="P4474" s="19" t="s">
        <v>3227</v>
      </c>
    </row>
    <row r="4475" spans="1:16" ht="15" customHeight="1" x14ac:dyDescent="0.35">
      <c r="A4475" s="18" t="s">
        <v>826</v>
      </c>
      <c r="B4475" s="18" t="s">
        <v>3226</v>
      </c>
      <c r="C4475" s="18" t="s">
        <v>115</v>
      </c>
      <c r="D4475" s="19">
        <v>18</v>
      </c>
      <c r="E4475" s="19">
        <v>35</v>
      </c>
      <c r="F4475" s="19">
        <v>8</v>
      </c>
      <c r="G4475" s="19">
        <v>2</v>
      </c>
      <c r="H4475" s="19">
        <v>4</v>
      </c>
      <c r="I4475" s="19">
        <v>3</v>
      </c>
      <c r="J4475" s="19">
        <v>3</v>
      </c>
      <c r="K4475" s="20">
        <f>ROUND(1+(SUMPRODUCT(INDEX(CachTinhDiem!$B$8:$E$11,MATCH($B4475,CachTinhDiem!$A$8:$A$11,0),0),$G4475:$J4475)-1)*9/4,1)</f>
        <v>6.2</v>
      </c>
      <c r="L4475" s="20">
        <f>ROUND(1+(INDEX(CachTinhDiem!$B$15:$E$20,MATCH($C4475,CachTinhDiem!$A$15:$A$20,0),MATCH($B4475,CachTinhDiem!$B$14:$E$14,0))-1)*9/4,1)</f>
        <v>10</v>
      </c>
      <c r="M4475" s="19">
        <f t="shared" si="69"/>
        <v>10</v>
      </c>
      <c r="N4475" s="23">
        <f>MAX(0,1-M4475*CachTinhDiem!$B$25)</f>
        <v>0</v>
      </c>
      <c r="O4475" s="20">
        <f>ROUND((CachTinhDiem!$B$23*K4475+CachTinhDiem!$B$24*L4475)*N4475,1)</f>
        <v>0</v>
      </c>
      <c r="P4475" s="19" t="s">
        <v>3225</v>
      </c>
    </row>
    <row r="4476" spans="1:16" ht="15" customHeight="1" x14ac:dyDescent="0.35">
      <c r="A4476" s="18" t="s">
        <v>2176</v>
      </c>
      <c r="B4476" s="18" t="s">
        <v>3224</v>
      </c>
      <c r="C4476" s="18" t="s">
        <v>103</v>
      </c>
      <c r="D4476" s="19">
        <v>17</v>
      </c>
      <c r="E4476" s="19">
        <v>35</v>
      </c>
      <c r="F4476" s="19">
        <v>17</v>
      </c>
      <c r="G4476" s="19">
        <v>2</v>
      </c>
      <c r="H4476" s="19">
        <v>2</v>
      </c>
      <c r="I4476" s="19">
        <v>3</v>
      </c>
      <c r="J4476" s="19">
        <v>4</v>
      </c>
      <c r="K4476" s="20">
        <f>ROUND(1+(SUMPRODUCT(INDEX(CachTinhDiem!$B$8:$E$11,MATCH($B4476,CachTinhDiem!$A$8:$A$11,0),0),$G4476:$J4476)-1)*9/4,1)</f>
        <v>4.8</v>
      </c>
      <c r="L4476" s="20">
        <f>ROUND(1+(INDEX(CachTinhDiem!$B$15:$E$20,MATCH($C4476,CachTinhDiem!$A$15:$A$20,0),MATCH($B4476,CachTinhDiem!$B$14:$E$14,0))-1)*9/4,1)</f>
        <v>3.3</v>
      </c>
      <c r="M4476" s="19">
        <f t="shared" si="69"/>
        <v>0</v>
      </c>
      <c r="N4476" s="23">
        <f>MAX(0,1-M4476*CachTinhDiem!$B$25)</f>
        <v>1</v>
      </c>
      <c r="O4476" s="20">
        <f>ROUND((CachTinhDiem!$B$23*K4476+CachTinhDiem!$B$24*L4476)*N4476,1)</f>
        <v>4.4000000000000004</v>
      </c>
      <c r="P4476" s="19" t="s">
        <v>3227</v>
      </c>
    </row>
    <row r="4477" spans="1:16" ht="15" customHeight="1" x14ac:dyDescent="0.35">
      <c r="A4477" s="18" t="s">
        <v>1044</v>
      </c>
      <c r="B4477" s="18" t="s">
        <v>3229</v>
      </c>
      <c r="C4477" s="18" t="s">
        <v>115</v>
      </c>
      <c r="D4477" s="19">
        <v>5</v>
      </c>
      <c r="E4477" s="19">
        <v>17</v>
      </c>
      <c r="F4477" s="19">
        <v>31</v>
      </c>
      <c r="G4477" s="19">
        <v>4</v>
      </c>
      <c r="H4477" s="19">
        <v>1</v>
      </c>
      <c r="I4477" s="19">
        <v>2</v>
      </c>
      <c r="J4477" s="19">
        <v>4</v>
      </c>
      <c r="K4477" s="20">
        <f>ROUND(1+(SUMPRODUCT(INDEX(CachTinhDiem!$B$8:$E$11,MATCH($B4477,CachTinhDiem!$A$8:$A$11,0),0),$G4477:$J4477)-1)*9/4,1)</f>
        <v>4.4000000000000004</v>
      </c>
      <c r="L4477" s="20">
        <f>ROUND(1+(INDEX(CachTinhDiem!$B$15:$E$20,MATCH($C4477,CachTinhDiem!$A$15:$A$20,0),MATCH($B4477,CachTinhDiem!$B$14:$E$14,0))-1)*9/4,1)</f>
        <v>10</v>
      </c>
      <c r="M4477" s="19">
        <f t="shared" si="69"/>
        <v>14</v>
      </c>
      <c r="N4477" s="23">
        <f>MAX(0,1-M4477*CachTinhDiem!$B$25)</f>
        <v>0</v>
      </c>
      <c r="O4477" s="20">
        <f>ROUND((CachTinhDiem!$B$23*K4477+CachTinhDiem!$B$24*L4477)*N4477,1)</f>
        <v>0</v>
      </c>
      <c r="P4477" s="19" t="s">
        <v>3227</v>
      </c>
    </row>
    <row r="4478" spans="1:16" ht="15" customHeight="1" x14ac:dyDescent="0.35">
      <c r="A4478" s="18" t="s">
        <v>2953</v>
      </c>
      <c r="B4478" s="18" t="s">
        <v>3228</v>
      </c>
      <c r="C4478" s="18" t="s">
        <v>103</v>
      </c>
      <c r="D4478" s="19">
        <v>14</v>
      </c>
      <c r="E4478" s="19">
        <v>34</v>
      </c>
      <c r="F4478" s="19">
        <v>18</v>
      </c>
      <c r="G4478" s="19">
        <v>3</v>
      </c>
      <c r="H4478" s="19">
        <v>1</v>
      </c>
      <c r="I4478" s="19">
        <v>4</v>
      </c>
      <c r="J4478" s="19">
        <v>4</v>
      </c>
      <c r="K4478" s="20">
        <f>ROUND(1+(SUMPRODUCT(INDEX(CachTinhDiem!$B$8:$E$11,MATCH($B4478,CachTinhDiem!$A$8:$A$11,0),0),$G4478:$J4478)-1)*9/4,1)</f>
        <v>6.4</v>
      </c>
      <c r="L4478" s="20">
        <f>ROUND(1+(INDEX(CachTinhDiem!$B$15:$E$20,MATCH($C4478,CachTinhDiem!$A$15:$A$20,0),MATCH($B4478,CachTinhDiem!$B$14:$E$14,0))-1)*9/4,1)</f>
        <v>10</v>
      </c>
      <c r="M4478" s="19">
        <f t="shared" si="69"/>
        <v>0</v>
      </c>
      <c r="N4478" s="23">
        <f>MAX(0,1-M4478*CachTinhDiem!$B$25)</f>
        <v>1</v>
      </c>
      <c r="O4478" s="20">
        <f>ROUND((CachTinhDiem!$B$23*K4478+CachTinhDiem!$B$24*L4478)*N4478,1)</f>
        <v>7.5</v>
      </c>
      <c r="P4478" s="19" t="s">
        <v>3225</v>
      </c>
    </row>
    <row r="4479" spans="1:16" ht="15" customHeight="1" x14ac:dyDescent="0.35">
      <c r="A4479" s="18" t="s">
        <v>1523</v>
      </c>
      <c r="B4479" s="18" t="s">
        <v>3228</v>
      </c>
      <c r="C4479" s="18" t="s">
        <v>138</v>
      </c>
      <c r="D4479" s="19">
        <v>9</v>
      </c>
      <c r="E4479" s="19">
        <v>32</v>
      </c>
      <c r="F4479" s="19">
        <v>25</v>
      </c>
      <c r="G4479" s="19">
        <v>2</v>
      </c>
      <c r="H4479" s="19">
        <v>4</v>
      </c>
      <c r="I4479" s="19">
        <v>5</v>
      </c>
      <c r="J4479" s="19">
        <v>2</v>
      </c>
      <c r="K4479" s="20">
        <f>ROUND(1+(SUMPRODUCT(INDEX(CachTinhDiem!$B$8:$E$11,MATCH($B4479,CachTinhDiem!$A$8:$A$11,0),0),$G4479:$J4479)-1)*9/4,1)</f>
        <v>5.5</v>
      </c>
      <c r="L4479" s="20">
        <f>ROUND(1+(INDEX(CachTinhDiem!$B$15:$E$20,MATCH($C4479,CachTinhDiem!$A$15:$A$20,0),MATCH($B4479,CachTinhDiem!$B$14:$E$14,0))-1)*9/4,1)</f>
        <v>1</v>
      </c>
      <c r="M4479" s="19">
        <f t="shared" si="69"/>
        <v>0</v>
      </c>
      <c r="N4479" s="23">
        <f>MAX(0,1-M4479*CachTinhDiem!$B$25)</f>
        <v>1</v>
      </c>
      <c r="O4479" s="20">
        <f>ROUND((CachTinhDiem!$B$23*K4479+CachTinhDiem!$B$24*L4479)*N4479,1)</f>
        <v>4.2</v>
      </c>
      <c r="P4479" s="19" t="s">
        <v>3227</v>
      </c>
    </row>
    <row r="4480" spans="1:16" ht="15" customHeight="1" x14ac:dyDescent="0.35">
      <c r="A4480" s="18" t="s">
        <v>569</v>
      </c>
      <c r="B4480" s="18" t="s">
        <v>3228</v>
      </c>
      <c r="C4480" s="18" t="s">
        <v>90</v>
      </c>
      <c r="D4480" s="19">
        <v>7</v>
      </c>
      <c r="E4480" s="19">
        <v>20</v>
      </c>
      <c r="F4480" s="19">
        <v>23</v>
      </c>
      <c r="G4480" s="19">
        <v>4</v>
      </c>
      <c r="H4480" s="19">
        <v>2</v>
      </c>
      <c r="I4480" s="19">
        <v>2</v>
      </c>
      <c r="J4480" s="19">
        <v>2</v>
      </c>
      <c r="K4480" s="20">
        <f>ROUND(1+(SUMPRODUCT(INDEX(CachTinhDiem!$B$8:$E$11,MATCH($B4480,CachTinhDiem!$A$8:$A$11,0),0),$G4480:$J4480)-1)*9/4,1)</f>
        <v>3.3</v>
      </c>
      <c r="L4480" s="20">
        <f>ROUND(1+(INDEX(CachTinhDiem!$B$15:$E$20,MATCH($C4480,CachTinhDiem!$A$15:$A$20,0),MATCH($B4480,CachTinhDiem!$B$14:$E$14,0))-1)*9/4,1)</f>
        <v>3.3</v>
      </c>
      <c r="M4480" s="19">
        <f t="shared" si="69"/>
        <v>3</v>
      </c>
      <c r="N4480" s="23">
        <f>MAX(0,1-M4480*CachTinhDiem!$B$25)</f>
        <v>0.7</v>
      </c>
      <c r="O4480" s="20">
        <f>ROUND((CachTinhDiem!$B$23*K4480+CachTinhDiem!$B$24*L4480)*N4480,1)</f>
        <v>2.2999999999999998</v>
      </c>
      <c r="P4480" s="19" t="s">
        <v>3225</v>
      </c>
    </row>
    <row r="4481" spans="1:16" ht="15" customHeight="1" x14ac:dyDescent="0.35">
      <c r="A4481" s="18" t="s">
        <v>1084</v>
      </c>
      <c r="B4481" s="18" t="s">
        <v>3228</v>
      </c>
      <c r="C4481" s="18" t="s">
        <v>138</v>
      </c>
      <c r="D4481" s="19">
        <v>26</v>
      </c>
      <c r="E4481" s="19">
        <v>40</v>
      </c>
      <c r="F4481" s="19">
        <v>12</v>
      </c>
      <c r="G4481" s="19">
        <v>2</v>
      </c>
      <c r="H4481" s="19">
        <v>4</v>
      </c>
      <c r="I4481" s="19">
        <v>4</v>
      </c>
      <c r="J4481" s="19">
        <v>4</v>
      </c>
      <c r="K4481" s="20">
        <f>ROUND(1+(SUMPRODUCT(INDEX(CachTinhDiem!$B$8:$E$11,MATCH($B4481,CachTinhDiem!$A$8:$A$11,0),0),$G4481:$J4481)-1)*9/4,1)</f>
        <v>7.8</v>
      </c>
      <c r="L4481" s="20">
        <f>ROUND(1+(INDEX(CachTinhDiem!$B$15:$E$20,MATCH($C4481,CachTinhDiem!$A$15:$A$20,0),MATCH($B4481,CachTinhDiem!$B$14:$E$14,0))-1)*9/4,1)</f>
        <v>1</v>
      </c>
      <c r="M4481" s="19">
        <f t="shared" si="69"/>
        <v>14</v>
      </c>
      <c r="N4481" s="23">
        <f>MAX(0,1-M4481*CachTinhDiem!$B$25)</f>
        <v>0</v>
      </c>
      <c r="O4481" s="20">
        <f>ROUND((CachTinhDiem!$B$23*K4481+CachTinhDiem!$B$24*L4481)*N4481,1)</f>
        <v>0</v>
      </c>
      <c r="P4481" s="19" t="s">
        <v>3227</v>
      </c>
    </row>
    <row r="4482" spans="1:16" ht="15" customHeight="1" x14ac:dyDescent="0.35">
      <c r="A4482" s="18" t="s">
        <v>2225</v>
      </c>
      <c r="B4482" s="18" t="s">
        <v>3224</v>
      </c>
      <c r="C4482" s="18" t="s">
        <v>115</v>
      </c>
      <c r="D4482" s="19">
        <v>19</v>
      </c>
      <c r="E4482" s="19">
        <v>36</v>
      </c>
      <c r="F4482" s="19">
        <v>8</v>
      </c>
      <c r="G4482" s="19">
        <v>2</v>
      </c>
      <c r="H4482" s="19">
        <v>3</v>
      </c>
      <c r="I4482" s="19">
        <v>4</v>
      </c>
      <c r="J4482" s="19">
        <v>3</v>
      </c>
      <c r="K4482" s="20">
        <f>ROUND(1+(SUMPRODUCT(INDEX(CachTinhDiem!$B$8:$E$11,MATCH($B4482,CachTinhDiem!$A$8:$A$11,0),0),$G4482:$J4482)-1)*9/4,1)</f>
        <v>6.2</v>
      </c>
      <c r="L4482" s="20">
        <f>ROUND(1+(INDEX(CachTinhDiem!$B$15:$E$20,MATCH($C4482,CachTinhDiem!$A$15:$A$20,0),MATCH($B4482,CachTinhDiem!$B$14:$E$14,0))-1)*9/4,1)</f>
        <v>7.8</v>
      </c>
      <c r="M4482" s="19">
        <f t="shared" ref="M4482:M4545" si="70">MAX(0,$D4482-$F4482,$F4482-$E4482)</f>
        <v>11</v>
      </c>
      <c r="N4482" s="23">
        <f>MAX(0,1-M4482*CachTinhDiem!$B$25)</f>
        <v>0</v>
      </c>
      <c r="O4482" s="20">
        <f>ROUND((CachTinhDiem!$B$23*K4482+CachTinhDiem!$B$24*L4482)*N4482,1)</f>
        <v>0</v>
      </c>
      <c r="P4482" s="19" t="s">
        <v>3225</v>
      </c>
    </row>
    <row r="4483" spans="1:16" ht="15" customHeight="1" x14ac:dyDescent="0.35">
      <c r="A4483" s="18" t="s">
        <v>1359</v>
      </c>
      <c r="B4483" s="18" t="s">
        <v>3224</v>
      </c>
      <c r="C4483" s="18" t="s">
        <v>103</v>
      </c>
      <c r="D4483" s="19">
        <v>5</v>
      </c>
      <c r="E4483" s="19">
        <v>20</v>
      </c>
      <c r="F4483" s="19">
        <v>19</v>
      </c>
      <c r="G4483" s="19">
        <v>4</v>
      </c>
      <c r="H4483" s="19">
        <v>1</v>
      </c>
      <c r="I4483" s="19">
        <v>2</v>
      </c>
      <c r="J4483" s="19">
        <v>4</v>
      </c>
      <c r="K4483" s="20">
        <f>ROUND(1+(SUMPRODUCT(INDEX(CachTinhDiem!$B$8:$E$11,MATCH($B4483,CachTinhDiem!$A$8:$A$11,0),0),$G4483:$J4483)-1)*9/4,1)</f>
        <v>4.2</v>
      </c>
      <c r="L4483" s="20">
        <f>ROUND(1+(INDEX(CachTinhDiem!$B$15:$E$20,MATCH($C4483,CachTinhDiem!$A$15:$A$20,0),MATCH($B4483,CachTinhDiem!$B$14:$E$14,0))-1)*9/4,1)</f>
        <v>3.3</v>
      </c>
      <c r="M4483" s="19">
        <f t="shared" si="70"/>
        <v>0</v>
      </c>
      <c r="N4483" s="23">
        <f>MAX(0,1-M4483*CachTinhDiem!$B$25)</f>
        <v>1</v>
      </c>
      <c r="O4483" s="20">
        <f>ROUND((CachTinhDiem!$B$23*K4483+CachTinhDiem!$B$24*L4483)*N4483,1)</f>
        <v>3.9</v>
      </c>
      <c r="P4483" s="19" t="s">
        <v>3227</v>
      </c>
    </row>
    <row r="4484" spans="1:16" ht="15" customHeight="1" x14ac:dyDescent="0.35">
      <c r="A4484" s="18" t="s">
        <v>521</v>
      </c>
      <c r="B4484" s="18" t="s">
        <v>3226</v>
      </c>
      <c r="C4484" s="18" t="s">
        <v>103</v>
      </c>
      <c r="D4484" s="19">
        <v>18</v>
      </c>
      <c r="E4484" s="19">
        <v>34</v>
      </c>
      <c r="F4484" s="19">
        <v>26</v>
      </c>
      <c r="G4484" s="19">
        <v>2</v>
      </c>
      <c r="H4484" s="19">
        <v>4</v>
      </c>
      <c r="I4484" s="19">
        <v>2</v>
      </c>
      <c r="J4484" s="19">
        <v>5</v>
      </c>
      <c r="K4484" s="20">
        <f>ROUND(1+(SUMPRODUCT(INDEX(CachTinhDiem!$B$8:$E$11,MATCH($B4484,CachTinhDiem!$A$8:$A$11,0),0),$G4484:$J4484)-1)*9/4,1)</f>
        <v>6</v>
      </c>
      <c r="L4484" s="20">
        <f>ROUND(1+(INDEX(CachTinhDiem!$B$15:$E$20,MATCH($C4484,CachTinhDiem!$A$15:$A$20,0),MATCH($B4484,CachTinhDiem!$B$14:$E$14,0))-1)*9/4,1)</f>
        <v>3.3</v>
      </c>
      <c r="M4484" s="19">
        <f t="shared" si="70"/>
        <v>0</v>
      </c>
      <c r="N4484" s="23">
        <f>MAX(0,1-M4484*CachTinhDiem!$B$25)</f>
        <v>1</v>
      </c>
      <c r="O4484" s="20">
        <f>ROUND((CachTinhDiem!$B$23*K4484+CachTinhDiem!$B$24*L4484)*N4484,1)</f>
        <v>5.2</v>
      </c>
      <c r="P4484" s="19" t="s">
        <v>3227</v>
      </c>
    </row>
    <row r="4485" spans="1:16" ht="15" customHeight="1" x14ac:dyDescent="0.35">
      <c r="A4485" s="18" t="s">
        <v>2148</v>
      </c>
      <c r="B4485" s="18" t="s">
        <v>3226</v>
      </c>
      <c r="C4485" s="18" t="s">
        <v>150</v>
      </c>
      <c r="D4485" s="19">
        <v>23</v>
      </c>
      <c r="E4485" s="19">
        <v>39</v>
      </c>
      <c r="F4485" s="19">
        <v>6</v>
      </c>
      <c r="G4485" s="19">
        <v>1</v>
      </c>
      <c r="H4485" s="19">
        <v>5</v>
      </c>
      <c r="I4485" s="19">
        <v>3</v>
      </c>
      <c r="J4485" s="19">
        <v>2</v>
      </c>
      <c r="K4485" s="20">
        <f>ROUND(1+(SUMPRODUCT(INDEX(CachTinhDiem!$B$8:$E$11,MATCH($B4485,CachTinhDiem!$A$8:$A$11,0),0),$G4485:$J4485)-1)*9/4,1)</f>
        <v>6.4</v>
      </c>
      <c r="L4485" s="20">
        <f>ROUND(1+(INDEX(CachTinhDiem!$B$15:$E$20,MATCH($C4485,CachTinhDiem!$A$15:$A$20,0),MATCH($B4485,CachTinhDiem!$B$14:$E$14,0))-1)*9/4,1)</f>
        <v>10</v>
      </c>
      <c r="M4485" s="19">
        <f t="shared" si="70"/>
        <v>17</v>
      </c>
      <c r="N4485" s="23">
        <f>MAX(0,1-M4485*CachTinhDiem!$B$25)</f>
        <v>0</v>
      </c>
      <c r="O4485" s="20">
        <f>ROUND((CachTinhDiem!$B$23*K4485+CachTinhDiem!$B$24*L4485)*N4485,1)</f>
        <v>0</v>
      </c>
      <c r="P4485" s="19" t="s">
        <v>3227</v>
      </c>
    </row>
    <row r="4486" spans="1:16" ht="15" customHeight="1" x14ac:dyDescent="0.35">
      <c r="A4486" s="18" t="s">
        <v>375</v>
      </c>
      <c r="B4486" s="18" t="s">
        <v>3226</v>
      </c>
      <c r="C4486" s="18" t="s">
        <v>110</v>
      </c>
      <c r="D4486" s="19">
        <v>5</v>
      </c>
      <c r="E4486" s="19">
        <v>15</v>
      </c>
      <c r="F4486" s="19">
        <v>36</v>
      </c>
      <c r="G4486" s="19">
        <v>4</v>
      </c>
      <c r="H4486" s="19">
        <v>1</v>
      </c>
      <c r="I4486" s="19">
        <v>2</v>
      </c>
      <c r="J4486" s="19">
        <v>4</v>
      </c>
      <c r="K4486" s="20">
        <f>ROUND(1+(SUMPRODUCT(INDEX(CachTinhDiem!$B$8:$E$11,MATCH($B4486,CachTinhDiem!$A$8:$A$11,0),0),$G4486:$J4486)-1)*9/4,1)</f>
        <v>3.5</v>
      </c>
      <c r="L4486" s="20">
        <f>ROUND(1+(INDEX(CachTinhDiem!$B$15:$E$20,MATCH($C4486,CachTinhDiem!$A$15:$A$20,0),MATCH($B4486,CachTinhDiem!$B$14:$E$14,0))-1)*9/4,1)</f>
        <v>5.5</v>
      </c>
      <c r="M4486" s="19">
        <f t="shared" si="70"/>
        <v>21</v>
      </c>
      <c r="N4486" s="23">
        <f>MAX(0,1-M4486*CachTinhDiem!$B$25)</f>
        <v>0</v>
      </c>
      <c r="O4486" s="20">
        <f>ROUND((CachTinhDiem!$B$23*K4486+CachTinhDiem!$B$24*L4486)*N4486,1)</f>
        <v>0</v>
      </c>
      <c r="P4486" s="19" t="s">
        <v>3227</v>
      </c>
    </row>
    <row r="4487" spans="1:16" ht="15" customHeight="1" x14ac:dyDescent="0.35">
      <c r="A4487" s="18" t="s">
        <v>589</v>
      </c>
      <c r="B4487" s="18" t="s">
        <v>3229</v>
      </c>
      <c r="C4487" s="18" t="s">
        <v>103</v>
      </c>
      <c r="D4487" s="19">
        <v>23</v>
      </c>
      <c r="E4487" s="19">
        <v>38</v>
      </c>
      <c r="F4487" s="19">
        <v>14</v>
      </c>
      <c r="G4487" s="19">
        <v>1</v>
      </c>
      <c r="H4487" s="19">
        <v>5</v>
      </c>
      <c r="I4487" s="19">
        <v>2</v>
      </c>
      <c r="J4487" s="19">
        <v>3</v>
      </c>
      <c r="K4487" s="20">
        <f>ROUND(1+(SUMPRODUCT(INDEX(CachTinhDiem!$B$8:$E$11,MATCH($B4487,CachTinhDiem!$A$8:$A$11,0),0),$G4487:$J4487)-1)*9/4,1)</f>
        <v>5.7</v>
      </c>
      <c r="L4487" s="20">
        <f>ROUND(1+(INDEX(CachTinhDiem!$B$15:$E$20,MATCH($C4487,CachTinhDiem!$A$15:$A$20,0),MATCH($B4487,CachTinhDiem!$B$14:$E$14,0))-1)*9/4,1)</f>
        <v>7.8</v>
      </c>
      <c r="M4487" s="19">
        <f t="shared" si="70"/>
        <v>9</v>
      </c>
      <c r="N4487" s="23">
        <f>MAX(0,1-M4487*CachTinhDiem!$B$25)</f>
        <v>9.9999999999999978E-2</v>
      </c>
      <c r="O4487" s="20">
        <f>ROUND((CachTinhDiem!$B$23*K4487+CachTinhDiem!$B$24*L4487)*N4487,1)</f>
        <v>0.6</v>
      </c>
      <c r="P4487" s="19" t="s">
        <v>3227</v>
      </c>
    </row>
    <row r="4488" spans="1:16" ht="15" customHeight="1" x14ac:dyDescent="0.35">
      <c r="A4488" s="18" t="s">
        <v>2588</v>
      </c>
      <c r="B4488" s="18" t="s">
        <v>3228</v>
      </c>
      <c r="C4488" s="18" t="s">
        <v>90</v>
      </c>
      <c r="D4488" s="19">
        <v>5</v>
      </c>
      <c r="E4488" s="19">
        <v>21</v>
      </c>
      <c r="F4488" s="19">
        <v>19</v>
      </c>
      <c r="G4488" s="19">
        <v>4</v>
      </c>
      <c r="H4488" s="19">
        <v>1</v>
      </c>
      <c r="I4488" s="19">
        <v>4</v>
      </c>
      <c r="J4488" s="19">
        <v>4</v>
      </c>
      <c r="K4488" s="20">
        <f>ROUND(1+(SUMPRODUCT(INDEX(CachTinhDiem!$B$8:$E$11,MATCH($B4488,CachTinhDiem!$A$8:$A$11,0),0),$G4488:$J4488)-1)*9/4,1)</f>
        <v>6.4</v>
      </c>
      <c r="L4488" s="20">
        <f>ROUND(1+(INDEX(CachTinhDiem!$B$15:$E$20,MATCH($C4488,CachTinhDiem!$A$15:$A$20,0),MATCH($B4488,CachTinhDiem!$B$14:$E$14,0))-1)*9/4,1)</f>
        <v>3.3</v>
      </c>
      <c r="M4488" s="19">
        <f t="shared" si="70"/>
        <v>0</v>
      </c>
      <c r="N4488" s="23">
        <f>MAX(0,1-M4488*CachTinhDiem!$B$25)</f>
        <v>1</v>
      </c>
      <c r="O4488" s="20">
        <f>ROUND((CachTinhDiem!$B$23*K4488+CachTinhDiem!$B$24*L4488)*N4488,1)</f>
        <v>5.5</v>
      </c>
      <c r="P4488" s="19" t="s">
        <v>3227</v>
      </c>
    </row>
    <row r="4489" spans="1:16" ht="15" customHeight="1" x14ac:dyDescent="0.35">
      <c r="A4489" s="18" t="s">
        <v>1273</v>
      </c>
      <c r="B4489" s="18" t="s">
        <v>3224</v>
      </c>
      <c r="C4489" s="18" t="s">
        <v>115</v>
      </c>
      <c r="D4489" s="19">
        <v>5</v>
      </c>
      <c r="E4489" s="19">
        <v>10</v>
      </c>
      <c r="F4489" s="19">
        <v>14</v>
      </c>
      <c r="G4489" s="19">
        <v>4</v>
      </c>
      <c r="H4489" s="19">
        <v>1</v>
      </c>
      <c r="I4489" s="19">
        <v>2</v>
      </c>
      <c r="J4489" s="19">
        <v>2</v>
      </c>
      <c r="K4489" s="20">
        <f>ROUND(1+(SUMPRODUCT(INDEX(CachTinhDiem!$B$8:$E$11,MATCH($B4489,CachTinhDiem!$A$8:$A$11,0),0),$G4489:$J4489)-1)*9/4,1)</f>
        <v>3.7</v>
      </c>
      <c r="L4489" s="20">
        <f>ROUND(1+(INDEX(CachTinhDiem!$B$15:$E$20,MATCH($C4489,CachTinhDiem!$A$15:$A$20,0),MATCH($B4489,CachTinhDiem!$B$14:$E$14,0))-1)*9/4,1)</f>
        <v>7.8</v>
      </c>
      <c r="M4489" s="19">
        <f t="shared" si="70"/>
        <v>4</v>
      </c>
      <c r="N4489" s="23">
        <f>MAX(0,1-M4489*CachTinhDiem!$B$25)</f>
        <v>0.6</v>
      </c>
      <c r="O4489" s="20">
        <f>ROUND((CachTinhDiem!$B$23*K4489+CachTinhDiem!$B$24*L4489)*N4489,1)</f>
        <v>3</v>
      </c>
      <c r="P4489" s="19" t="s">
        <v>3227</v>
      </c>
    </row>
    <row r="4490" spans="1:16" ht="15" customHeight="1" x14ac:dyDescent="0.35">
      <c r="A4490" s="18" t="s">
        <v>1663</v>
      </c>
      <c r="B4490" s="18" t="s">
        <v>3226</v>
      </c>
      <c r="C4490" s="18" t="s">
        <v>138</v>
      </c>
      <c r="D4490" s="19">
        <v>5</v>
      </c>
      <c r="E4490" s="19">
        <v>10</v>
      </c>
      <c r="F4490" s="19">
        <v>15</v>
      </c>
      <c r="G4490" s="19">
        <v>4</v>
      </c>
      <c r="H4490" s="19">
        <v>1</v>
      </c>
      <c r="I4490" s="19">
        <v>4</v>
      </c>
      <c r="J4490" s="19">
        <v>2</v>
      </c>
      <c r="K4490" s="20">
        <f>ROUND(1+(SUMPRODUCT(INDEX(CachTinhDiem!$B$8:$E$11,MATCH($B4490,CachTinhDiem!$A$8:$A$11,0),0),$G4490:$J4490)-1)*9/4,1)</f>
        <v>4.8</v>
      </c>
      <c r="L4490" s="20">
        <f>ROUND(1+(INDEX(CachTinhDiem!$B$15:$E$20,MATCH($C4490,CachTinhDiem!$A$15:$A$20,0),MATCH($B4490,CachTinhDiem!$B$14:$E$14,0))-1)*9/4,1)</f>
        <v>7.8</v>
      </c>
      <c r="M4490" s="19">
        <f t="shared" si="70"/>
        <v>5</v>
      </c>
      <c r="N4490" s="23">
        <f>MAX(0,1-M4490*CachTinhDiem!$B$25)</f>
        <v>0.5</v>
      </c>
      <c r="O4490" s="20">
        <f>ROUND((CachTinhDiem!$B$23*K4490+CachTinhDiem!$B$24*L4490)*N4490,1)</f>
        <v>2.9</v>
      </c>
      <c r="P4490" s="19" t="s">
        <v>3227</v>
      </c>
    </row>
    <row r="4491" spans="1:16" ht="15" customHeight="1" x14ac:dyDescent="0.35">
      <c r="A4491" s="18" t="s">
        <v>1124</v>
      </c>
      <c r="B4491" s="18" t="s">
        <v>3224</v>
      </c>
      <c r="C4491" s="18" t="s">
        <v>115</v>
      </c>
      <c r="D4491" s="19">
        <v>5</v>
      </c>
      <c r="E4491" s="19">
        <v>13</v>
      </c>
      <c r="F4491" s="19">
        <v>19</v>
      </c>
      <c r="G4491" s="19">
        <v>4</v>
      </c>
      <c r="H4491" s="19">
        <v>1</v>
      </c>
      <c r="I4491" s="19">
        <v>2</v>
      </c>
      <c r="J4491" s="19">
        <v>2</v>
      </c>
      <c r="K4491" s="20">
        <f>ROUND(1+(SUMPRODUCT(INDEX(CachTinhDiem!$B$8:$E$11,MATCH($B4491,CachTinhDiem!$A$8:$A$11,0),0),$G4491:$J4491)-1)*9/4,1)</f>
        <v>3.7</v>
      </c>
      <c r="L4491" s="20">
        <f>ROUND(1+(INDEX(CachTinhDiem!$B$15:$E$20,MATCH($C4491,CachTinhDiem!$A$15:$A$20,0),MATCH($B4491,CachTinhDiem!$B$14:$E$14,0))-1)*9/4,1)</f>
        <v>7.8</v>
      </c>
      <c r="M4491" s="19">
        <f t="shared" si="70"/>
        <v>6</v>
      </c>
      <c r="N4491" s="23">
        <f>MAX(0,1-M4491*CachTinhDiem!$B$25)</f>
        <v>0.39999999999999991</v>
      </c>
      <c r="O4491" s="20">
        <f>ROUND((CachTinhDiem!$B$23*K4491+CachTinhDiem!$B$24*L4491)*N4491,1)</f>
        <v>2</v>
      </c>
      <c r="P4491" s="19" t="s">
        <v>3227</v>
      </c>
    </row>
    <row r="4492" spans="1:16" ht="15" customHeight="1" x14ac:dyDescent="0.35">
      <c r="A4492" s="18" t="s">
        <v>3044</v>
      </c>
      <c r="B4492" s="18" t="s">
        <v>3226</v>
      </c>
      <c r="C4492" s="18" t="s">
        <v>138</v>
      </c>
      <c r="D4492" s="19">
        <v>21</v>
      </c>
      <c r="E4492" s="19">
        <v>40</v>
      </c>
      <c r="F4492" s="19">
        <v>25</v>
      </c>
      <c r="G4492" s="19">
        <v>1</v>
      </c>
      <c r="H4492" s="19">
        <v>5</v>
      </c>
      <c r="I4492" s="19">
        <v>5</v>
      </c>
      <c r="J4492" s="19">
        <v>2</v>
      </c>
      <c r="K4492" s="20">
        <f>ROUND(1+(SUMPRODUCT(INDEX(CachTinhDiem!$B$8:$E$11,MATCH($B4492,CachTinhDiem!$A$8:$A$11,0),0),$G4492:$J4492)-1)*9/4,1)</f>
        <v>8.6999999999999993</v>
      </c>
      <c r="L4492" s="20">
        <f>ROUND(1+(INDEX(CachTinhDiem!$B$15:$E$20,MATCH($C4492,CachTinhDiem!$A$15:$A$20,0),MATCH($B4492,CachTinhDiem!$B$14:$E$14,0))-1)*9/4,1)</f>
        <v>7.8</v>
      </c>
      <c r="M4492" s="19">
        <f t="shared" si="70"/>
        <v>0</v>
      </c>
      <c r="N4492" s="23">
        <f>MAX(0,1-M4492*CachTinhDiem!$B$25)</f>
        <v>1</v>
      </c>
      <c r="O4492" s="20">
        <f>ROUND((CachTinhDiem!$B$23*K4492+CachTinhDiem!$B$24*L4492)*N4492,1)</f>
        <v>8.4</v>
      </c>
      <c r="P4492" s="19" t="s">
        <v>3227</v>
      </c>
    </row>
    <row r="4493" spans="1:16" ht="15" customHeight="1" x14ac:dyDescent="0.35">
      <c r="A4493" s="18" t="s">
        <v>2618</v>
      </c>
      <c r="B4493" s="18" t="s">
        <v>3229</v>
      </c>
      <c r="C4493" s="18" t="s">
        <v>138</v>
      </c>
      <c r="D4493" s="19">
        <v>17</v>
      </c>
      <c r="E4493" s="19">
        <v>38</v>
      </c>
      <c r="F4493" s="19">
        <v>10</v>
      </c>
      <c r="G4493" s="19">
        <v>2</v>
      </c>
      <c r="H4493" s="19">
        <v>5</v>
      </c>
      <c r="I4493" s="19">
        <v>5</v>
      </c>
      <c r="J4493" s="19">
        <v>2</v>
      </c>
      <c r="K4493" s="20">
        <f>ROUND(1+(SUMPRODUCT(INDEX(CachTinhDiem!$B$8:$E$11,MATCH($B4493,CachTinhDiem!$A$8:$A$11,0),0),$G4493:$J4493)-1)*9/4,1)</f>
        <v>7.3</v>
      </c>
      <c r="L4493" s="20">
        <f>ROUND(1+(INDEX(CachTinhDiem!$B$15:$E$20,MATCH($C4493,CachTinhDiem!$A$15:$A$20,0),MATCH($B4493,CachTinhDiem!$B$14:$E$14,0))-1)*9/4,1)</f>
        <v>7.8</v>
      </c>
      <c r="M4493" s="19">
        <f t="shared" si="70"/>
        <v>7</v>
      </c>
      <c r="N4493" s="23">
        <f>MAX(0,1-M4493*CachTinhDiem!$B$25)</f>
        <v>0.29999999999999993</v>
      </c>
      <c r="O4493" s="20">
        <f>ROUND((CachTinhDiem!$B$23*K4493+CachTinhDiem!$B$24*L4493)*N4493,1)</f>
        <v>2.2000000000000002</v>
      </c>
      <c r="P4493" s="19" t="s">
        <v>3227</v>
      </c>
    </row>
    <row r="4494" spans="1:16" ht="15" customHeight="1" x14ac:dyDescent="0.35">
      <c r="A4494" s="18" t="s">
        <v>1235</v>
      </c>
      <c r="B4494" s="18" t="s">
        <v>3226</v>
      </c>
      <c r="C4494" s="18" t="s">
        <v>115</v>
      </c>
      <c r="D4494" s="19">
        <v>10</v>
      </c>
      <c r="E4494" s="19">
        <v>27</v>
      </c>
      <c r="F4494" s="19">
        <v>22</v>
      </c>
      <c r="G4494" s="19">
        <v>3</v>
      </c>
      <c r="H4494" s="19">
        <v>3</v>
      </c>
      <c r="I4494" s="19">
        <v>3</v>
      </c>
      <c r="J4494" s="19">
        <v>3</v>
      </c>
      <c r="K4494" s="20">
        <f>ROUND(1+(SUMPRODUCT(INDEX(CachTinhDiem!$B$8:$E$11,MATCH($B4494,CachTinhDiem!$A$8:$A$11,0),0),$G4494:$J4494)-1)*9/4,1)</f>
        <v>5.5</v>
      </c>
      <c r="L4494" s="20">
        <f>ROUND(1+(INDEX(CachTinhDiem!$B$15:$E$20,MATCH($C4494,CachTinhDiem!$A$15:$A$20,0),MATCH($B4494,CachTinhDiem!$B$14:$E$14,0))-1)*9/4,1)</f>
        <v>10</v>
      </c>
      <c r="M4494" s="19">
        <f t="shared" si="70"/>
        <v>0</v>
      </c>
      <c r="N4494" s="23">
        <f>MAX(0,1-M4494*CachTinhDiem!$B$25)</f>
        <v>1</v>
      </c>
      <c r="O4494" s="20">
        <f>ROUND((CachTinhDiem!$B$23*K4494+CachTinhDiem!$B$24*L4494)*N4494,1)</f>
        <v>6.9</v>
      </c>
      <c r="P4494" s="19" t="s">
        <v>3227</v>
      </c>
    </row>
    <row r="4495" spans="1:16" ht="15" customHeight="1" x14ac:dyDescent="0.35">
      <c r="A4495" s="18" t="s">
        <v>2328</v>
      </c>
      <c r="B4495" s="18" t="s">
        <v>3226</v>
      </c>
      <c r="C4495" s="18" t="s">
        <v>115</v>
      </c>
      <c r="D4495" s="19">
        <v>20</v>
      </c>
      <c r="E4495" s="19">
        <v>37</v>
      </c>
      <c r="F4495" s="19">
        <v>30</v>
      </c>
      <c r="G4495" s="19">
        <v>2</v>
      </c>
      <c r="H4495" s="19">
        <v>4</v>
      </c>
      <c r="I4495" s="19">
        <v>3</v>
      </c>
      <c r="J4495" s="19">
        <v>4</v>
      </c>
      <c r="K4495" s="20">
        <f>ROUND(1+(SUMPRODUCT(INDEX(CachTinhDiem!$B$8:$E$11,MATCH($B4495,CachTinhDiem!$A$8:$A$11,0),0),$G4495:$J4495)-1)*9/4,1)</f>
        <v>6.6</v>
      </c>
      <c r="L4495" s="20">
        <f>ROUND(1+(INDEX(CachTinhDiem!$B$15:$E$20,MATCH($C4495,CachTinhDiem!$A$15:$A$20,0),MATCH($B4495,CachTinhDiem!$B$14:$E$14,0))-1)*9/4,1)</f>
        <v>10</v>
      </c>
      <c r="M4495" s="19">
        <f t="shared" si="70"/>
        <v>0</v>
      </c>
      <c r="N4495" s="23">
        <f>MAX(0,1-M4495*CachTinhDiem!$B$25)</f>
        <v>1</v>
      </c>
      <c r="O4495" s="20">
        <f>ROUND((CachTinhDiem!$B$23*K4495+CachTinhDiem!$B$24*L4495)*N4495,1)</f>
        <v>7.6</v>
      </c>
      <c r="P4495" s="19" t="s">
        <v>3227</v>
      </c>
    </row>
    <row r="4496" spans="1:16" ht="15" customHeight="1" x14ac:dyDescent="0.35">
      <c r="A4496" s="18" t="s">
        <v>1814</v>
      </c>
      <c r="B4496" s="18" t="s">
        <v>3228</v>
      </c>
      <c r="C4496" s="18" t="s">
        <v>115</v>
      </c>
      <c r="D4496" s="19">
        <v>6</v>
      </c>
      <c r="E4496" s="19">
        <v>20</v>
      </c>
      <c r="F4496" s="19">
        <v>25</v>
      </c>
      <c r="G4496" s="19">
        <v>4</v>
      </c>
      <c r="H4496" s="19">
        <v>2</v>
      </c>
      <c r="I4496" s="19">
        <v>3</v>
      </c>
      <c r="J4496" s="19">
        <v>2</v>
      </c>
      <c r="K4496" s="20">
        <f>ROUND(1+(SUMPRODUCT(INDEX(CachTinhDiem!$B$8:$E$11,MATCH($B4496,CachTinhDiem!$A$8:$A$11,0),0),$G4496:$J4496)-1)*9/4,1)</f>
        <v>3.7</v>
      </c>
      <c r="L4496" s="20">
        <f>ROUND(1+(INDEX(CachTinhDiem!$B$15:$E$20,MATCH($C4496,CachTinhDiem!$A$15:$A$20,0),MATCH($B4496,CachTinhDiem!$B$14:$E$14,0))-1)*9/4,1)</f>
        <v>5.5</v>
      </c>
      <c r="M4496" s="19">
        <f t="shared" si="70"/>
        <v>5</v>
      </c>
      <c r="N4496" s="23">
        <f>MAX(0,1-M4496*CachTinhDiem!$B$25)</f>
        <v>0.5</v>
      </c>
      <c r="O4496" s="20">
        <f>ROUND((CachTinhDiem!$B$23*K4496+CachTinhDiem!$B$24*L4496)*N4496,1)</f>
        <v>2.1</v>
      </c>
      <c r="P4496" s="19" t="s">
        <v>3225</v>
      </c>
    </row>
    <row r="4497" spans="1:16" ht="15" customHeight="1" x14ac:dyDescent="0.35">
      <c r="A4497" s="18" t="s">
        <v>442</v>
      </c>
      <c r="B4497" s="18" t="s">
        <v>3224</v>
      </c>
      <c r="C4497" s="18" t="s">
        <v>110</v>
      </c>
      <c r="D4497" s="19">
        <v>5</v>
      </c>
      <c r="E4497" s="19">
        <v>13</v>
      </c>
      <c r="F4497" s="19">
        <v>9</v>
      </c>
      <c r="G4497" s="19">
        <v>5</v>
      </c>
      <c r="H4497" s="19">
        <v>2</v>
      </c>
      <c r="I4497" s="19">
        <v>2</v>
      </c>
      <c r="J4497" s="19">
        <v>4</v>
      </c>
      <c r="K4497" s="20">
        <f>ROUND(1+(SUMPRODUCT(INDEX(CachTinhDiem!$B$8:$E$11,MATCH($B4497,CachTinhDiem!$A$8:$A$11,0),0),$G4497:$J4497)-1)*9/4,1)</f>
        <v>5.0999999999999996</v>
      </c>
      <c r="L4497" s="20">
        <f>ROUND(1+(INDEX(CachTinhDiem!$B$15:$E$20,MATCH($C4497,CachTinhDiem!$A$15:$A$20,0),MATCH($B4497,CachTinhDiem!$B$14:$E$14,0))-1)*9/4,1)</f>
        <v>5.5</v>
      </c>
      <c r="M4497" s="19">
        <f t="shared" si="70"/>
        <v>0</v>
      </c>
      <c r="N4497" s="23">
        <f>MAX(0,1-M4497*CachTinhDiem!$B$25)</f>
        <v>1</v>
      </c>
      <c r="O4497" s="20">
        <f>ROUND((CachTinhDiem!$B$23*K4497+CachTinhDiem!$B$24*L4497)*N4497,1)</f>
        <v>5.2</v>
      </c>
      <c r="P4497" s="19" t="s">
        <v>3227</v>
      </c>
    </row>
    <row r="4498" spans="1:16" ht="15" customHeight="1" x14ac:dyDescent="0.35">
      <c r="A4498" s="18" t="s">
        <v>525</v>
      </c>
      <c r="B4498" s="18" t="s">
        <v>3229</v>
      </c>
      <c r="C4498" s="18" t="s">
        <v>90</v>
      </c>
      <c r="D4498" s="19">
        <v>21</v>
      </c>
      <c r="E4498" s="19">
        <v>37</v>
      </c>
      <c r="F4498" s="19">
        <v>38</v>
      </c>
      <c r="G4498" s="19">
        <v>2</v>
      </c>
      <c r="H4498" s="19">
        <v>5</v>
      </c>
      <c r="I4498" s="19">
        <v>4</v>
      </c>
      <c r="J4498" s="19">
        <v>2</v>
      </c>
      <c r="K4498" s="20">
        <f>ROUND(1+(SUMPRODUCT(INDEX(CachTinhDiem!$B$8:$E$11,MATCH($B4498,CachTinhDiem!$A$8:$A$11,0),0),$G4498:$J4498)-1)*9/4,1)</f>
        <v>6.6</v>
      </c>
      <c r="L4498" s="20">
        <f>ROUND(1+(INDEX(CachTinhDiem!$B$15:$E$20,MATCH($C4498,CachTinhDiem!$A$15:$A$20,0),MATCH($B4498,CachTinhDiem!$B$14:$E$14,0))-1)*9/4,1)</f>
        <v>7.8</v>
      </c>
      <c r="M4498" s="19">
        <f t="shared" si="70"/>
        <v>1</v>
      </c>
      <c r="N4498" s="23">
        <f>MAX(0,1-M4498*CachTinhDiem!$B$25)</f>
        <v>0.9</v>
      </c>
      <c r="O4498" s="20">
        <f>ROUND((CachTinhDiem!$B$23*K4498+CachTinhDiem!$B$24*L4498)*N4498,1)</f>
        <v>6.3</v>
      </c>
      <c r="P4498" s="19" t="s">
        <v>3227</v>
      </c>
    </row>
    <row r="4499" spans="1:16" ht="15" customHeight="1" x14ac:dyDescent="0.35">
      <c r="A4499" s="18" t="s">
        <v>448</v>
      </c>
      <c r="B4499" s="18" t="s">
        <v>3224</v>
      </c>
      <c r="C4499" s="18" t="s">
        <v>115</v>
      </c>
      <c r="D4499" s="19">
        <v>9</v>
      </c>
      <c r="E4499" s="19">
        <v>25</v>
      </c>
      <c r="F4499" s="19">
        <v>37</v>
      </c>
      <c r="G4499" s="19">
        <v>3</v>
      </c>
      <c r="H4499" s="19">
        <v>3</v>
      </c>
      <c r="I4499" s="19">
        <v>4</v>
      </c>
      <c r="J4499" s="19">
        <v>2</v>
      </c>
      <c r="K4499" s="20">
        <f>ROUND(1+(SUMPRODUCT(INDEX(CachTinhDiem!$B$8:$E$11,MATCH($B4499,CachTinhDiem!$A$8:$A$11,0),0),$G4499:$J4499)-1)*9/4,1)</f>
        <v>6.4</v>
      </c>
      <c r="L4499" s="20">
        <f>ROUND(1+(INDEX(CachTinhDiem!$B$15:$E$20,MATCH($C4499,CachTinhDiem!$A$15:$A$20,0),MATCH($B4499,CachTinhDiem!$B$14:$E$14,0))-1)*9/4,1)</f>
        <v>7.8</v>
      </c>
      <c r="M4499" s="19">
        <f t="shared" si="70"/>
        <v>12</v>
      </c>
      <c r="N4499" s="23">
        <f>MAX(0,1-M4499*CachTinhDiem!$B$25)</f>
        <v>0</v>
      </c>
      <c r="O4499" s="20">
        <f>ROUND((CachTinhDiem!$B$23*K4499+CachTinhDiem!$B$24*L4499)*N4499,1)</f>
        <v>0</v>
      </c>
      <c r="P4499" s="19" t="s">
        <v>3225</v>
      </c>
    </row>
    <row r="4500" spans="1:16" ht="15" customHeight="1" x14ac:dyDescent="0.35">
      <c r="A4500" s="18" t="s">
        <v>828</v>
      </c>
      <c r="B4500" s="18" t="s">
        <v>3229</v>
      </c>
      <c r="C4500" s="18" t="s">
        <v>103</v>
      </c>
      <c r="D4500" s="19">
        <v>23</v>
      </c>
      <c r="E4500" s="19">
        <v>37</v>
      </c>
      <c r="F4500" s="19">
        <v>21</v>
      </c>
      <c r="G4500" s="19">
        <v>2</v>
      </c>
      <c r="H4500" s="19">
        <v>5</v>
      </c>
      <c r="I4500" s="19">
        <v>2</v>
      </c>
      <c r="J4500" s="19">
        <v>5</v>
      </c>
      <c r="K4500" s="20">
        <f>ROUND(1+(SUMPRODUCT(INDEX(CachTinhDiem!$B$8:$E$11,MATCH($B4500,CachTinhDiem!$A$8:$A$11,0),0),$G4500:$J4500)-1)*9/4,1)</f>
        <v>7.3</v>
      </c>
      <c r="L4500" s="20">
        <f>ROUND(1+(INDEX(CachTinhDiem!$B$15:$E$20,MATCH($C4500,CachTinhDiem!$A$15:$A$20,0),MATCH($B4500,CachTinhDiem!$B$14:$E$14,0))-1)*9/4,1)</f>
        <v>7.8</v>
      </c>
      <c r="M4500" s="19">
        <f t="shared" si="70"/>
        <v>2</v>
      </c>
      <c r="N4500" s="23">
        <f>MAX(0,1-M4500*CachTinhDiem!$B$25)</f>
        <v>0.8</v>
      </c>
      <c r="O4500" s="20">
        <f>ROUND((CachTinhDiem!$B$23*K4500+CachTinhDiem!$B$24*L4500)*N4500,1)</f>
        <v>6</v>
      </c>
      <c r="P4500" s="19" t="s">
        <v>3227</v>
      </c>
    </row>
    <row r="4501" spans="1:16" ht="15" customHeight="1" x14ac:dyDescent="0.35">
      <c r="A4501" s="18" t="s">
        <v>1832</v>
      </c>
      <c r="B4501" s="18" t="s">
        <v>3226</v>
      </c>
      <c r="C4501" s="18" t="s">
        <v>115</v>
      </c>
      <c r="D4501" s="19">
        <v>7</v>
      </c>
      <c r="E4501" s="19">
        <v>20</v>
      </c>
      <c r="F4501" s="19">
        <v>7</v>
      </c>
      <c r="G4501" s="19">
        <v>4</v>
      </c>
      <c r="H4501" s="19">
        <v>2</v>
      </c>
      <c r="I4501" s="19">
        <v>3</v>
      </c>
      <c r="J4501" s="19">
        <v>2</v>
      </c>
      <c r="K4501" s="20">
        <f>ROUND(1+(SUMPRODUCT(INDEX(CachTinhDiem!$B$8:$E$11,MATCH($B4501,CachTinhDiem!$A$8:$A$11,0),0),$G4501:$J4501)-1)*9/4,1)</f>
        <v>4.4000000000000004</v>
      </c>
      <c r="L4501" s="20">
        <f>ROUND(1+(INDEX(CachTinhDiem!$B$15:$E$20,MATCH($C4501,CachTinhDiem!$A$15:$A$20,0),MATCH($B4501,CachTinhDiem!$B$14:$E$14,0))-1)*9/4,1)</f>
        <v>10</v>
      </c>
      <c r="M4501" s="19">
        <f t="shared" si="70"/>
        <v>0</v>
      </c>
      <c r="N4501" s="23">
        <f>MAX(0,1-M4501*CachTinhDiem!$B$25)</f>
        <v>1</v>
      </c>
      <c r="O4501" s="20">
        <f>ROUND((CachTinhDiem!$B$23*K4501+CachTinhDiem!$B$24*L4501)*N4501,1)</f>
        <v>6.1</v>
      </c>
      <c r="P4501" s="19" t="s">
        <v>3225</v>
      </c>
    </row>
    <row r="4502" spans="1:16" ht="15" customHeight="1" x14ac:dyDescent="0.35">
      <c r="A4502" s="18" t="s">
        <v>1363</v>
      </c>
      <c r="B4502" s="18" t="s">
        <v>3229</v>
      </c>
      <c r="C4502" s="18" t="s">
        <v>138</v>
      </c>
      <c r="D4502" s="19">
        <v>5</v>
      </c>
      <c r="E4502" s="19">
        <v>13</v>
      </c>
      <c r="F4502" s="19">
        <v>32</v>
      </c>
      <c r="G4502" s="19">
        <v>5</v>
      </c>
      <c r="H4502" s="19">
        <v>1</v>
      </c>
      <c r="I4502" s="19">
        <v>4</v>
      </c>
      <c r="J4502" s="19">
        <v>3</v>
      </c>
      <c r="K4502" s="20">
        <f>ROUND(1+(SUMPRODUCT(INDEX(CachTinhDiem!$B$8:$E$11,MATCH($B4502,CachTinhDiem!$A$8:$A$11,0),0),$G4502:$J4502)-1)*9/4,1)</f>
        <v>5.3</v>
      </c>
      <c r="L4502" s="20">
        <f>ROUND(1+(INDEX(CachTinhDiem!$B$15:$E$20,MATCH($C4502,CachTinhDiem!$A$15:$A$20,0),MATCH($B4502,CachTinhDiem!$B$14:$E$14,0))-1)*9/4,1)</f>
        <v>7.8</v>
      </c>
      <c r="M4502" s="19">
        <f t="shared" si="70"/>
        <v>19</v>
      </c>
      <c r="N4502" s="23">
        <f>MAX(0,1-M4502*CachTinhDiem!$B$25)</f>
        <v>0</v>
      </c>
      <c r="O4502" s="20">
        <f>ROUND((CachTinhDiem!$B$23*K4502+CachTinhDiem!$B$24*L4502)*N4502,1)</f>
        <v>0</v>
      </c>
      <c r="P4502" s="19" t="s">
        <v>3227</v>
      </c>
    </row>
    <row r="4503" spans="1:16" ht="15" customHeight="1" x14ac:dyDescent="0.35">
      <c r="A4503" s="18" t="s">
        <v>1389</v>
      </c>
      <c r="B4503" s="18" t="s">
        <v>3228</v>
      </c>
      <c r="C4503" s="18" t="s">
        <v>115</v>
      </c>
      <c r="D4503" s="19">
        <v>10</v>
      </c>
      <c r="E4503" s="19">
        <v>26</v>
      </c>
      <c r="F4503" s="19">
        <v>35</v>
      </c>
      <c r="G4503" s="19">
        <v>3</v>
      </c>
      <c r="H4503" s="19">
        <v>3</v>
      </c>
      <c r="I4503" s="19">
        <v>3</v>
      </c>
      <c r="J4503" s="19">
        <v>2</v>
      </c>
      <c r="K4503" s="20">
        <f>ROUND(1+(SUMPRODUCT(INDEX(CachTinhDiem!$B$8:$E$11,MATCH($B4503,CachTinhDiem!$A$8:$A$11,0),0),$G4503:$J4503)-1)*9/4,1)</f>
        <v>4.2</v>
      </c>
      <c r="L4503" s="20">
        <f>ROUND(1+(INDEX(CachTinhDiem!$B$15:$E$20,MATCH($C4503,CachTinhDiem!$A$15:$A$20,0),MATCH($B4503,CachTinhDiem!$B$14:$E$14,0))-1)*9/4,1)</f>
        <v>5.5</v>
      </c>
      <c r="M4503" s="19">
        <f t="shared" si="70"/>
        <v>9</v>
      </c>
      <c r="N4503" s="23">
        <f>MAX(0,1-M4503*CachTinhDiem!$B$25)</f>
        <v>9.9999999999999978E-2</v>
      </c>
      <c r="O4503" s="20">
        <f>ROUND((CachTinhDiem!$B$23*K4503+CachTinhDiem!$B$24*L4503)*N4503,1)</f>
        <v>0.5</v>
      </c>
      <c r="P4503" s="19" t="s">
        <v>3227</v>
      </c>
    </row>
    <row r="4504" spans="1:16" ht="15" customHeight="1" x14ac:dyDescent="0.35">
      <c r="A4504" s="18" t="s">
        <v>3081</v>
      </c>
      <c r="B4504" s="18" t="s">
        <v>3226</v>
      </c>
      <c r="C4504" s="18" t="s">
        <v>115</v>
      </c>
      <c r="D4504" s="19">
        <v>21</v>
      </c>
      <c r="E4504" s="19">
        <v>40</v>
      </c>
      <c r="F4504" s="19">
        <v>22</v>
      </c>
      <c r="G4504" s="19">
        <v>1</v>
      </c>
      <c r="H4504" s="19">
        <v>2</v>
      </c>
      <c r="I4504" s="19">
        <v>5</v>
      </c>
      <c r="J4504" s="19">
        <v>3</v>
      </c>
      <c r="K4504" s="20">
        <f>ROUND(1+(SUMPRODUCT(INDEX(CachTinhDiem!$B$8:$E$11,MATCH($B4504,CachTinhDiem!$A$8:$A$11,0),0),$G4504:$J4504)-1)*9/4,1)</f>
        <v>7.1</v>
      </c>
      <c r="L4504" s="20">
        <f>ROUND(1+(INDEX(CachTinhDiem!$B$15:$E$20,MATCH($C4504,CachTinhDiem!$A$15:$A$20,0),MATCH($B4504,CachTinhDiem!$B$14:$E$14,0))-1)*9/4,1)</f>
        <v>10</v>
      </c>
      <c r="M4504" s="19">
        <f t="shared" si="70"/>
        <v>0</v>
      </c>
      <c r="N4504" s="23">
        <f>MAX(0,1-M4504*CachTinhDiem!$B$25)</f>
        <v>1</v>
      </c>
      <c r="O4504" s="20">
        <f>ROUND((CachTinhDiem!$B$23*K4504+CachTinhDiem!$B$24*L4504)*N4504,1)</f>
        <v>8</v>
      </c>
      <c r="P4504" s="19" t="s">
        <v>3227</v>
      </c>
    </row>
    <row r="4505" spans="1:16" ht="15" customHeight="1" x14ac:dyDescent="0.35">
      <c r="A4505" s="18" t="s">
        <v>1778</v>
      </c>
      <c r="B4505" s="18" t="s">
        <v>3229</v>
      </c>
      <c r="C4505" s="18" t="s">
        <v>103</v>
      </c>
      <c r="D4505" s="19">
        <v>12</v>
      </c>
      <c r="E4505" s="19">
        <v>32</v>
      </c>
      <c r="F4505" s="19">
        <v>40</v>
      </c>
      <c r="G4505" s="19">
        <v>3</v>
      </c>
      <c r="H4505" s="19">
        <v>3</v>
      </c>
      <c r="I4505" s="19">
        <v>3</v>
      </c>
      <c r="J4505" s="19">
        <v>3</v>
      </c>
      <c r="K4505" s="20">
        <f>ROUND(1+(SUMPRODUCT(INDEX(CachTinhDiem!$B$8:$E$11,MATCH($B4505,CachTinhDiem!$A$8:$A$11,0),0),$G4505:$J4505)-1)*9/4,1)</f>
        <v>5.5</v>
      </c>
      <c r="L4505" s="20">
        <f>ROUND(1+(INDEX(CachTinhDiem!$B$15:$E$20,MATCH($C4505,CachTinhDiem!$A$15:$A$20,0),MATCH($B4505,CachTinhDiem!$B$14:$E$14,0))-1)*9/4,1)</f>
        <v>7.8</v>
      </c>
      <c r="M4505" s="19">
        <f t="shared" si="70"/>
        <v>8</v>
      </c>
      <c r="N4505" s="23">
        <f>MAX(0,1-M4505*CachTinhDiem!$B$25)</f>
        <v>0.19999999999999996</v>
      </c>
      <c r="O4505" s="20">
        <f>ROUND((CachTinhDiem!$B$23*K4505+CachTinhDiem!$B$24*L4505)*N4505,1)</f>
        <v>1.2</v>
      </c>
      <c r="P4505" s="19" t="s">
        <v>3225</v>
      </c>
    </row>
    <row r="4506" spans="1:16" ht="15" customHeight="1" x14ac:dyDescent="0.35">
      <c r="A4506" s="18" t="s">
        <v>334</v>
      </c>
      <c r="B4506" s="18" t="s">
        <v>3229</v>
      </c>
      <c r="C4506" s="18" t="s">
        <v>110</v>
      </c>
      <c r="D4506" s="19">
        <v>17</v>
      </c>
      <c r="E4506" s="19">
        <v>35</v>
      </c>
      <c r="F4506" s="19">
        <v>7</v>
      </c>
      <c r="G4506" s="19">
        <v>2</v>
      </c>
      <c r="H4506" s="19">
        <v>4</v>
      </c>
      <c r="I4506" s="19">
        <v>3</v>
      </c>
      <c r="J4506" s="19">
        <v>5</v>
      </c>
      <c r="K4506" s="20">
        <f>ROUND(1+(SUMPRODUCT(INDEX(CachTinhDiem!$B$8:$E$11,MATCH($B4506,CachTinhDiem!$A$8:$A$11,0),0),$G4506:$J4506)-1)*9/4,1)</f>
        <v>7.3</v>
      </c>
      <c r="L4506" s="20">
        <f>ROUND(1+(INDEX(CachTinhDiem!$B$15:$E$20,MATCH($C4506,CachTinhDiem!$A$15:$A$20,0),MATCH($B4506,CachTinhDiem!$B$14:$E$14,0))-1)*9/4,1)</f>
        <v>7.8</v>
      </c>
      <c r="M4506" s="19">
        <f t="shared" si="70"/>
        <v>10</v>
      </c>
      <c r="N4506" s="23">
        <f>MAX(0,1-M4506*CachTinhDiem!$B$25)</f>
        <v>0</v>
      </c>
      <c r="O4506" s="20">
        <f>ROUND((CachTinhDiem!$B$23*K4506+CachTinhDiem!$B$24*L4506)*N4506,1)</f>
        <v>0</v>
      </c>
      <c r="P4506" s="19" t="s">
        <v>3227</v>
      </c>
    </row>
    <row r="4507" spans="1:16" ht="15" customHeight="1" x14ac:dyDescent="0.35">
      <c r="A4507" s="18" t="s">
        <v>1451</v>
      </c>
      <c r="B4507" s="18" t="s">
        <v>3228</v>
      </c>
      <c r="C4507" s="18" t="s">
        <v>90</v>
      </c>
      <c r="D4507" s="19">
        <v>5</v>
      </c>
      <c r="E4507" s="19">
        <v>13</v>
      </c>
      <c r="F4507" s="19">
        <v>20</v>
      </c>
      <c r="G4507" s="19">
        <v>4</v>
      </c>
      <c r="H4507" s="19">
        <v>2</v>
      </c>
      <c r="I4507" s="19">
        <v>2</v>
      </c>
      <c r="J4507" s="19">
        <v>2</v>
      </c>
      <c r="K4507" s="20">
        <f>ROUND(1+(SUMPRODUCT(INDEX(CachTinhDiem!$B$8:$E$11,MATCH($B4507,CachTinhDiem!$A$8:$A$11,0),0),$G4507:$J4507)-1)*9/4,1)</f>
        <v>3.3</v>
      </c>
      <c r="L4507" s="20">
        <f>ROUND(1+(INDEX(CachTinhDiem!$B$15:$E$20,MATCH($C4507,CachTinhDiem!$A$15:$A$20,0),MATCH($B4507,CachTinhDiem!$B$14:$E$14,0))-1)*9/4,1)</f>
        <v>3.3</v>
      </c>
      <c r="M4507" s="19">
        <f t="shared" si="70"/>
        <v>7</v>
      </c>
      <c r="N4507" s="23">
        <f>MAX(0,1-M4507*CachTinhDiem!$B$25)</f>
        <v>0.29999999999999993</v>
      </c>
      <c r="O4507" s="20">
        <f>ROUND((CachTinhDiem!$B$23*K4507+CachTinhDiem!$B$24*L4507)*N4507,1)</f>
        <v>1</v>
      </c>
      <c r="P4507" s="19" t="s">
        <v>3227</v>
      </c>
    </row>
    <row r="4508" spans="1:16" ht="15" customHeight="1" x14ac:dyDescent="0.35">
      <c r="A4508" s="18" t="s">
        <v>2801</v>
      </c>
      <c r="B4508" s="18" t="s">
        <v>3226</v>
      </c>
      <c r="C4508" s="18" t="s">
        <v>115</v>
      </c>
      <c r="D4508" s="19">
        <v>5</v>
      </c>
      <c r="E4508" s="19">
        <v>10</v>
      </c>
      <c r="F4508" s="19">
        <v>12</v>
      </c>
      <c r="G4508" s="19">
        <v>5</v>
      </c>
      <c r="H4508" s="19">
        <v>1</v>
      </c>
      <c r="I4508" s="19">
        <v>2</v>
      </c>
      <c r="J4508" s="19">
        <v>2</v>
      </c>
      <c r="K4508" s="20">
        <f>ROUND(1+(SUMPRODUCT(INDEX(CachTinhDiem!$B$8:$E$11,MATCH($B4508,CachTinhDiem!$A$8:$A$11,0),0),$G4508:$J4508)-1)*9/4,1)</f>
        <v>2.6</v>
      </c>
      <c r="L4508" s="20">
        <f>ROUND(1+(INDEX(CachTinhDiem!$B$15:$E$20,MATCH($C4508,CachTinhDiem!$A$15:$A$20,0),MATCH($B4508,CachTinhDiem!$B$14:$E$14,0))-1)*9/4,1)</f>
        <v>10</v>
      </c>
      <c r="M4508" s="19">
        <f t="shared" si="70"/>
        <v>2</v>
      </c>
      <c r="N4508" s="23">
        <f>MAX(0,1-M4508*CachTinhDiem!$B$25)</f>
        <v>0.8</v>
      </c>
      <c r="O4508" s="20">
        <f>ROUND((CachTinhDiem!$B$23*K4508+CachTinhDiem!$B$24*L4508)*N4508,1)</f>
        <v>3.9</v>
      </c>
      <c r="P4508" s="19" t="s">
        <v>3225</v>
      </c>
    </row>
    <row r="4509" spans="1:16" ht="15" customHeight="1" x14ac:dyDescent="0.35">
      <c r="A4509" s="18" t="s">
        <v>153</v>
      </c>
      <c r="B4509" s="18" t="s">
        <v>3228</v>
      </c>
      <c r="C4509" s="18" t="s">
        <v>90</v>
      </c>
      <c r="D4509" s="19">
        <v>5</v>
      </c>
      <c r="E4509" s="19">
        <v>21</v>
      </c>
      <c r="F4509" s="19">
        <v>33</v>
      </c>
      <c r="G4509" s="19">
        <v>4</v>
      </c>
      <c r="H4509" s="19">
        <v>1</v>
      </c>
      <c r="I4509" s="19">
        <v>3</v>
      </c>
      <c r="J4509" s="19">
        <v>3</v>
      </c>
      <c r="K4509" s="20">
        <f>ROUND(1+(SUMPRODUCT(INDEX(CachTinhDiem!$B$8:$E$11,MATCH($B4509,CachTinhDiem!$A$8:$A$11,0),0),$G4509:$J4509)-1)*9/4,1)</f>
        <v>4.5999999999999996</v>
      </c>
      <c r="L4509" s="20">
        <f>ROUND(1+(INDEX(CachTinhDiem!$B$15:$E$20,MATCH($C4509,CachTinhDiem!$A$15:$A$20,0),MATCH($B4509,CachTinhDiem!$B$14:$E$14,0))-1)*9/4,1)</f>
        <v>3.3</v>
      </c>
      <c r="M4509" s="19">
        <f t="shared" si="70"/>
        <v>12</v>
      </c>
      <c r="N4509" s="23">
        <f>MAX(0,1-M4509*CachTinhDiem!$B$25)</f>
        <v>0</v>
      </c>
      <c r="O4509" s="20">
        <f>ROUND((CachTinhDiem!$B$23*K4509+CachTinhDiem!$B$24*L4509)*N4509,1)</f>
        <v>0</v>
      </c>
      <c r="P4509" s="19" t="s">
        <v>3227</v>
      </c>
    </row>
    <row r="4510" spans="1:16" ht="15" customHeight="1" x14ac:dyDescent="0.35">
      <c r="A4510" s="18" t="s">
        <v>2442</v>
      </c>
      <c r="B4510" s="18" t="s">
        <v>3224</v>
      </c>
      <c r="C4510" s="18" t="s">
        <v>115</v>
      </c>
      <c r="D4510" s="19">
        <v>21</v>
      </c>
      <c r="E4510" s="19">
        <v>36</v>
      </c>
      <c r="F4510" s="19">
        <v>22</v>
      </c>
      <c r="G4510" s="19">
        <v>2</v>
      </c>
      <c r="H4510" s="19">
        <v>4</v>
      </c>
      <c r="I4510" s="19">
        <v>3</v>
      </c>
      <c r="J4510" s="19">
        <v>4</v>
      </c>
      <c r="K4510" s="20">
        <f>ROUND(1+(SUMPRODUCT(INDEX(CachTinhDiem!$B$8:$E$11,MATCH($B4510,CachTinhDiem!$A$8:$A$11,0),0),$G4510:$J4510)-1)*9/4,1)</f>
        <v>5.7</v>
      </c>
      <c r="L4510" s="20">
        <f>ROUND(1+(INDEX(CachTinhDiem!$B$15:$E$20,MATCH($C4510,CachTinhDiem!$A$15:$A$20,0),MATCH($B4510,CachTinhDiem!$B$14:$E$14,0))-1)*9/4,1)</f>
        <v>7.8</v>
      </c>
      <c r="M4510" s="19">
        <f t="shared" si="70"/>
        <v>0</v>
      </c>
      <c r="N4510" s="23">
        <f>MAX(0,1-M4510*CachTinhDiem!$B$25)</f>
        <v>1</v>
      </c>
      <c r="O4510" s="20">
        <f>ROUND((CachTinhDiem!$B$23*K4510+CachTinhDiem!$B$24*L4510)*N4510,1)</f>
        <v>6.3</v>
      </c>
      <c r="P4510" s="19" t="s">
        <v>3227</v>
      </c>
    </row>
    <row r="4511" spans="1:16" ht="15" customHeight="1" x14ac:dyDescent="0.35">
      <c r="A4511" s="18" t="s">
        <v>2195</v>
      </c>
      <c r="B4511" s="18" t="s">
        <v>3226</v>
      </c>
      <c r="C4511" s="18" t="s">
        <v>115</v>
      </c>
      <c r="D4511" s="19">
        <v>16</v>
      </c>
      <c r="E4511" s="19">
        <v>33</v>
      </c>
      <c r="F4511" s="19">
        <v>21</v>
      </c>
      <c r="G4511" s="19">
        <v>2</v>
      </c>
      <c r="H4511" s="19">
        <v>3</v>
      </c>
      <c r="I4511" s="19">
        <v>4</v>
      </c>
      <c r="J4511" s="19">
        <v>3</v>
      </c>
      <c r="K4511" s="20">
        <f>ROUND(1+(SUMPRODUCT(INDEX(CachTinhDiem!$B$8:$E$11,MATCH($B4511,CachTinhDiem!$A$8:$A$11,0),0),$G4511:$J4511)-1)*9/4,1)</f>
        <v>6.6</v>
      </c>
      <c r="L4511" s="20">
        <f>ROUND(1+(INDEX(CachTinhDiem!$B$15:$E$20,MATCH($C4511,CachTinhDiem!$A$15:$A$20,0),MATCH($B4511,CachTinhDiem!$B$14:$E$14,0))-1)*9/4,1)</f>
        <v>10</v>
      </c>
      <c r="M4511" s="19">
        <f t="shared" si="70"/>
        <v>0</v>
      </c>
      <c r="N4511" s="23">
        <f>MAX(0,1-M4511*CachTinhDiem!$B$25)</f>
        <v>1</v>
      </c>
      <c r="O4511" s="20">
        <f>ROUND((CachTinhDiem!$B$23*K4511+CachTinhDiem!$B$24*L4511)*N4511,1)</f>
        <v>7.6</v>
      </c>
      <c r="P4511" s="19" t="s">
        <v>3227</v>
      </c>
    </row>
    <row r="4512" spans="1:16" ht="15" customHeight="1" x14ac:dyDescent="0.35">
      <c r="A4512" s="18" t="s">
        <v>1936</v>
      </c>
      <c r="B4512" s="18" t="s">
        <v>3229</v>
      </c>
      <c r="C4512" s="18" t="s">
        <v>115</v>
      </c>
      <c r="D4512" s="19">
        <v>8</v>
      </c>
      <c r="E4512" s="19">
        <v>22</v>
      </c>
      <c r="F4512" s="19">
        <v>32</v>
      </c>
      <c r="G4512" s="19">
        <v>4</v>
      </c>
      <c r="H4512" s="19">
        <v>3</v>
      </c>
      <c r="I4512" s="19">
        <v>3</v>
      </c>
      <c r="J4512" s="19">
        <v>2</v>
      </c>
      <c r="K4512" s="20">
        <f>ROUND(1+(SUMPRODUCT(INDEX(CachTinhDiem!$B$8:$E$11,MATCH($B4512,CachTinhDiem!$A$8:$A$11,0),0),$G4512:$J4512)-1)*9/4,1)</f>
        <v>5.0999999999999996</v>
      </c>
      <c r="L4512" s="20">
        <f>ROUND(1+(INDEX(CachTinhDiem!$B$15:$E$20,MATCH($C4512,CachTinhDiem!$A$15:$A$20,0),MATCH($B4512,CachTinhDiem!$B$14:$E$14,0))-1)*9/4,1)</f>
        <v>10</v>
      </c>
      <c r="M4512" s="19">
        <f t="shared" si="70"/>
        <v>10</v>
      </c>
      <c r="N4512" s="23">
        <f>MAX(0,1-M4512*CachTinhDiem!$B$25)</f>
        <v>0</v>
      </c>
      <c r="O4512" s="20">
        <f>ROUND((CachTinhDiem!$B$23*K4512+CachTinhDiem!$B$24*L4512)*N4512,1)</f>
        <v>0</v>
      </c>
      <c r="P4512" s="19" t="s">
        <v>3227</v>
      </c>
    </row>
    <row r="4513" spans="1:16" ht="15" customHeight="1" x14ac:dyDescent="0.35">
      <c r="A4513" s="18" t="s">
        <v>2765</v>
      </c>
      <c r="B4513" s="18" t="s">
        <v>3224</v>
      </c>
      <c r="C4513" s="18" t="s">
        <v>115</v>
      </c>
      <c r="D4513" s="19">
        <v>13</v>
      </c>
      <c r="E4513" s="19">
        <v>35</v>
      </c>
      <c r="F4513" s="19">
        <v>35</v>
      </c>
      <c r="G4513" s="19">
        <v>3</v>
      </c>
      <c r="H4513" s="19">
        <v>2</v>
      </c>
      <c r="I4513" s="19">
        <v>4</v>
      </c>
      <c r="J4513" s="19">
        <v>3</v>
      </c>
      <c r="K4513" s="20">
        <f>ROUND(1+(SUMPRODUCT(INDEX(CachTinhDiem!$B$8:$E$11,MATCH($B4513,CachTinhDiem!$A$8:$A$11,0),0),$G4513:$J4513)-1)*9/4,1)</f>
        <v>6.2</v>
      </c>
      <c r="L4513" s="20">
        <f>ROUND(1+(INDEX(CachTinhDiem!$B$15:$E$20,MATCH($C4513,CachTinhDiem!$A$15:$A$20,0),MATCH($B4513,CachTinhDiem!$B$14:$E$14,0))-1)*9/4,1)</f>
        <v>7.8</v>
      </c>
      <c r="M4513" s="19">
        <f t="shared" si="70"/>
        <v>0</v>
      </c>
      <c r="N4513" s="23">
        <f>MAX(0,1-M4513*CachTinhDiem!$B$25)</f>
        <v>1</v>
      </c>
      <c r="O4513" s="20">
        <f>ROUND((CachTinhDiem!$B$23*K4513+CachTinhDiem!$B$24*L4513)*N4513,1)</f>
        <v>6.7</v>
      </c>
      <c r="P4513" s="19" t="s">
        <v>3225</v>
      </c>
    </row>
    <row r="4514" spans="1:16" ht="15" customHeight="1" x14ac:dyDescent="0.35">
      <c r="A4514" s="18" t="s">
        <v>121</v>
      </c>
      <c r="B4514" s="18" t="s">
        <v>3228</v>
      </c>
      <c r="C4514" s="18" t="s">
        <v>110</v>
      </c>
      <c r="D4514" s="19">
        <v>5</v>
      </c>
      <c r="E4514" s="19">
        <v>14</v>
      </c>
      <c r="F4514" s="19">
        <v>8</v>
      </c>
      <c r="G4514" s="19">
        <v>4</v>
      </c>
      <c r="H4514" s="19">
        <v>1</v>
      </c>
      <c r="I4514" s="19">
        <v>2</v>
      </c>
      <c r="J4514" s="19">
        <v>3</v>
      </c>
      <c r="K4514" s="20">
        <f>ROUND(1+(SUMPRODUCT(INDEX(CachTinhDiem!$B$8:$E$11,MATCH($B4514,CachTinhDiem!$A$8:$A$11,0),0),$G4514:$J4514)-1)*9/4,1)</f>
        <v>4.2</v>
      </c>
      <c r="L4514" s="20">
        <f>ROUND(1+(INDEX(CachTinhDiem!$B$15:$E$20,MATCH($C4514,CachTinhDiem!$A$15:$A$20,0),MATCH($B4514,CachTinhDiem!$B$14:$E$14,0))-1)*9/4,1)</f>
        <v>7.8</v>
      </c>
      <c r="M4514" s="19">
        <f t="shared" si="70"/>
        <v>0</v>
      </c>
      <c r="N4514" s="23">
        <f>MAX(0,1-M4514*CachTinhDiem!$B$25)</f>
        <v>1</v>
      </c>
      <c r="O4514" s="20">
        <f>ROUND((CachTinhDiem!$B$23*K4514+CachTinhDiem!$B$24*L4514)*N4514,1)</f>
        <v>5.3</v>
      </c>
      <c r="P4514" s="19" t="s">
        <v>3227</v>
      </c>
    </row>
    <row r="4515" spans="1:16" ht="15" customHeight="1" x14ac:dyDescent="0.35">
      <c r="A4515" s="18" t="s">
        <v>2608</v>
      </c>
      <c r="B4515" s="18" t="s">
        <v>3224</v>
      </c>
      <c r="C4515" s="18" t="s">
        <v>138</v>
      </c>
      <c r="D4515" s="19">
        <v>12</v>
      </c>
      <c r="E4515" s="19">
        <v>39</v>
      </c>
      <c r="F4515" s="19">
        <v>8</v>
      </c>
      <c r="G4515" s="19">
        <v>2</v>
      </c>
      <c r="H4515" s="19">
        <v>3</v>
      </c>
      <c r="I4515" s="19">
        <v>5</v>
      </c>
      <c r="J4515" s="19">
        <v>2</v>
      </c>
      <c r="K4515" s="20">
        <f>ROUND(1+(SUMPRODUCT(INDEX(CachTinhDiem!$B$8:$E$11,MATCH($B4515,CachTinhDiem!$A$8:$A$11,0),0),$G4515:$J4515)-1)*9/4,1)</f>
        <v>7.1</v>
      </c>
      <c r="L4515" s="20">
        <f>ROUND(1+(INDEX(CachTinhDiem!$B$15:$E$20,MATCH($C4515,CachTinhDiem!$A$15:$A$20,0),MATCH($B4515,CachTinhDiem!$B$14:$E$14,0))-1)*9/4,1)</f>
        <v>10</v>
      </c>
      <c r="M4515" s="19">
        <f t="shared" si="70"/>
        <v>4</v>
      </c>
      <c r="N4515" s="23">
        <f>MAX(0,1-M4515*CachTinhDiem!$B$25)</f>
        <v>0.6</v>
      </c>
      <c r="O4515" s="20">
        <f>ROUND((CachTinhDiem!$B$23*K4515+CachTinhDiem!$B$24*L4515)*N4515,1)</f>
        <v>4.8</v>
      </c>
      <c r="P4515" s="19" t="s">
        <v>3227</v>
      </c>
    </row>
    <row r="4516" spans="1:16" ht="15" customHeight="1" x14ac:dyDescent="0.35">
      <c r="A4516" s="18" t="s">
        <v>155</v>
      </c>
      <c r="B4516" s="18" t="s">
        <v>3228</v>
      </c>
      <c r="C4516" s="18" t="s">
        <v>103</v>
      </c>
      <c r="D4516" s="19">
        <v>7</v>
      </c>
      <c r="E4516" s="19">
        <v>19</v>
      </c>
      <c r="F4516" s="19">
        <v>11</v>
      </c>
      <c r="G4516" s="19">
        <v>4</v>
      </c>
      <c r="H4516" s="19">
        <v>2</v>
      </c>
      <c r="I4516" s="19">
        <v>2</v>
      </c>
      <c r="J4516" s="19">
        <v>3</v>
      </c>
      <c r="K4516" s="20">
        <f>ROUND(1+(SUMPRODUCT(INDEX(CachTinhDiem!$B$8:$E$11,MATCH($B4516,CachTinhDiem!$A$8:$A$11,0),0),$G4516:$J4516)-1)*9/4,1)</f>
        <v>4.5999999999999996</v>
      </c>
      <c r="L4516" s="20">
        <f>ROUND(1+(INDEX(CachTinhDiem!$B$15:$E$20,MATCH($C4516,CachTinhDiem!$A$15:$A$20,0),MATCH($B4516,CachTinhDiem!$B$14:$E$14,0))-1)*9/4,1)</f>
        <v>10</v>
      </c>
      <c r="M4516" s="19">
        <f t="shared" si="70"/>
        <v>0</v>
      </c>
      <c r="N4516" s="23">
        <f>MAX(0,1-M4516*CachTinhDiem!$B$25)</f>
        <v>1</v>
      </c>
      <c r="O4516" s="20">
        <f>ROUND((CachTinhDiem!$B$23*K4516+CachTinhDiem!$B$24*L4516)*N4516,1)</f>
        <v>6.2</v>
      </c>
      <c r="P4516" s="19" t="s">
        <v>3225</v>
      </c>
    </row>
    <row r="4517" spans="1:16" ht="15" customHeight="1" x14ac:dyDescent="0.35">
      <c r="A4517" s="18" t="s">
        <v>1636</v>
      </c>
      <c r="B4517" s="18" t="s">
        <v>3228</v>
      </c>
      <c r="C4517" s="18" t="s">
        <v>150</v>
      </c>
      <c r="D4517" s="19">
        <v>17</v>
      </c>
      <c r="E4517" s="19">
        <v>34</v>
      </c>
      <c r="F4517" s="19">
        <v>34</v>
      </c>
      <c r="G4517" s="19">
        <v>2</v>
      </c>
      <c r="H4517" s="19">
        <v>3</v>
      </c>
      <c r="I4517" s="19">
        <v>3</v>
      </c>
      <c r="J4517" s="19">
        <v>3</v>
      </c>
      <c r="K4517" s="20">
        <f>ROUND(1+(SUMPRODUCT(INDEX(CachTinhDiem!$B$8:$E$11,MATCH($B4517,CachTinhDiem!$A$8:$A$11,0),0),$G4517:$J4517)-1)*9/4,1)</f>
        <v>5.5</v>
      </c>
      <c r="L4517" s="20">
        <f>ROUND(1+(INDEX(CachTinhDiem!$B$15:$E$20,MATCH($C4517,CachTinhDiem!$A$15:$A$20,0),MATCH($B4517,CachTinhDiem!$B$14:$E$14,0))-1)*9/4,1)</f>
        <v>5.5</v>
      </c>
      <c r="M4517" s="19">
        <f t="shared" si="70"/>
        <v>0</v>
      </c>
      <c r="N4517" s="23">
        <f>MAX(0,1-M4517*CachTinhDiem!$B$25)</f>
        <v>1</v>
      </c>
      <c r="O4517" s="20">
        <f>ROUND((CachTinhDiem!$B$23*K4517+CachTinhDiem!$B$24*L4517)*N4517,1)</f>
        <v>5.5</v>
      </c>
      <c r="P4517" s="19" t="s">
        <v>3227</v>
      </c>
    </row>
    <row r="4518" spans="1:16" ht="15" customHeight="1" x14ac:dyDescent="0.35">
      <c r="A4518" s="18" t="s">
        <v>2763</v>
      </c>
      <c r="B4518" s="18" t="s">
        <v>3226</v>
      </c>
      <c r="C4518" s="18" t="s">
        <v>103</v>
      </c>
      <c r="D4518" s="19">
        <v>7</v>
      </c>
      <c r="E4518" s="19">
        <v>32</v>
      </c>
      <c r="F4518" s="19">
        <v>18</v>
      </c>
      <c r="G4518" s="19">
        <v>4</v>
      </c>
      <c r="H4518" s="19">
        <v>1</v>
      </c>
      <c r="I4518" s="19">
        <v>2</v>
      </c>
      <c r="J4518" s="19">
        <v>5</v>
      </c>
      <c r="K4518" s="20">
        <f>ROUND(1+(SUMPRODUCT(INDEX(CachTinhDiem!$B$8:$E$11,MATCH($B4518,CachTinhDiem!$A$8:$A$11,0),0),$G4518:$J4518)-1)*9/4,1)</f>
        <v>3.9</v>
      </c>
      <c r="L4518" s="20">
        <f>ROUND(1+(INDEX(CachTinhDiem!$B$15:$E$20,MATCH($C4518,CachTinhDiem!$A$15:$A$20,0),MATCH($B4518,CachTinhDiem!$B$14:$E$14,0))-1)*9/4,1)</f>
        <v>3.3</v>
      </c>
      <c r="M4518" s="19">
        <f t="shared" si="70"/>
        <v>0</v>
      </c>
      <c r="N4518" s="23">
        <f>MAX(0,1-M4518*CachTinhDiem!$B$25)</f>
        <v>1</v>
      </c>
      <c r="O4518" s="20">
        <f>ROUND((CachTinhDiem!$B$23*K4518+CachTinhDiem!$B$24*L4518)*N4518,1)</f>
        <v>3.7</v>
      </c>
      <c r="P4518" s="19" t="s">
        <v>3225</v>
      </c>
    </row>
    <row r="4519" spans="1:16" ht="15" customHeight="1" x14ac:dyDescent="0.35">
      <c r="A4519" s="18" t="s">
        <v>2135</v>
      </c>
      <c r="B4519" s="18" t="s">
        <v>3226</v>
      </c>
      <c r="C4519" s="18" t="s">
        <v>103</v>
      </c>
      <c r="D4519" s="19">
        <v>16</v>
      </c>
      <c r="E4519" s="19">
        <v>34</v>
      </c>
      <c r="F4519" s="19">
        <v>23</v>
      </c>
      <c r="G4519" s="19">
        <v>2</v>
      </c>
      <c r="H4519" s="19">
        <v>2</v>
      </c>
      <c r="I4519" s="19">
        <v>4</v>
      </c>
      <c r="J4519" s="19">
        <v>4</v>
      </c>
      <c r="K4519" s="20">
        <f>ROUND(1+(SUMPRODUCT(INDEX(CachTinhDiem!$B$8:$E$11,MATCH($B4519,CachTinhDiem!$A$8:$A$11,0),0),$G4519:$J4519)-1)*9/4,1)</f>
        <v>6.4</v>
      </c>
      <c r="L4519" s="20">
        <f>ROUND(1+(INDEX(CachTinhDiem!$B$15:$E$20,MATCH($C4519,CachTinhDiem!$A$15:$A$20,0),MATCH($B4519,CachTinhDiem!$B$14:$E$14,0))-1)*9/4,1)</f>
        <v>3.3</v>
      </c>
      <c r="M4519" s="19">
        <f t="shared" si="70"/>
        <v>0</v>
      </c>
      <c r="N4519" s="23">
        <f>MAX(0,1-M4519*CachTinhDiem!$B$25)</f>
        <v>1</v>
      </c>
      <c r="O4519" s="20">
        <f>ROUND((CachTinhDiem!$B$23*K4519+CachTinhDiem!$B$24*L4519)*N4519,1)</f>
        <v>5.5</v>
      </c>
      <c r="P4519" s="19" t="s">
        <v>3227</v>
      </c>
    </row>
    <row r="4520" spans="1:16" ht="15" customHeight="1" x14ac:dyDescent="0.35">
      <c r="A4520" s="18" t="s">
        <v>444</v>
      </c>
      <c r="B4520" s="18" t="s">
        <v>3228</v>
      </c>
      <c r="C4520" s="18" t="s">
        <v>103</v>
      </c>
      <c r="D4520" s="19">
        <v>5</v>
      </c>
      <c r="E4520" s="19">
        <v>16</v>
      </c>
      <c r="F4520" s="19">
        <v>25</v>
      </c>
      <c r="G4520" s="19">
        <v>4</v>
      </c>
      <c r="H4520" s="19">
        <v>1</v>
      </c>
      <c r="I4520" s="19">
        <v>2</v>
      </c>
      <c r="J4520" s="19">
        <v>4</v>
      </c>
      <c r="K4520" s="20">
        <f>ROUND(1+(SUMPRODUCT(INDEX(CachTinhDiem!$B$8:$E$11,MATCH($B4520,CachTinhDiem!$A$8:$A$11,0),0),$G4520:$J4520)-1)*9/4,1)</f>
        <v>5.5</v>
      </c>
      <c r="L4520" s="20">
        <f>ROUND(1+(INDEX(CachTinhDiem!$B$15:$E$20,MATCH($C4520,CachTinhDiem!$A$15:$A$20,0),MATCH($B4520,CachTinhDiem!$B$14:$E$14,0))-1)*9/4,1)</f>
        <v>10</v>
      </c>
      <c r="M4520" s="19">
        <f t="shared" si="70"/>
        <v>9</v>
      </c>
      <c r="N4520" s="23">
        <f>MAX(0,1-M4520*CachTinhDiem!$B$25)</f>
        <v>9.9999999999999978E-2</v>
      </c>
      <c r="O4520" s="20">
        <f>ROUND((CachTinhDiem!$B$23*K4520+CachTinhDiem!$B$24*L4520)*N4520,1)</f>
        <v>0.7</v>
      </c>
      <c r="P4520" s="19" t="s">
        <v>3227</v>
      </c>
    </row>
    <row r="4521" spans="1:16" ht="15" customHeight="1" x14ac:dyDescent="0.35">
      <c r="A4521" s="18" t="s">
        <v>1926</v>
      </c>
      <c r="B4521" s="18" t="s">
        <v>3228</v>
      </c>
      <c r="C4521" s="18" t="s">
        <v>103</v>
      </c>
      <c r="D4521" s="19">
        <v>12</v>
      </c>
      <c r="E4521" s="19">
        <v>33</v>
      </c>
      <c r="F4521" s="19">
        <v>40</v>
      </c>
      <c r="G4521" s="19">
        <v>3</v>
      </c>
      <c r="H4521" s="19">
        <v>3</v>
      </c>
      <c r="I4521" s="19">
        <v>3</v>
      </c>
      <c r="J4521" s="19">
        <v>3</v>
      </c>
      <c r="K4521" s="20">
        <f>ROUND(1+(SUMPRODUCT(INDEX(CachTinhDiem!$B$8:$E$11,MATCH($B4521,CachTinhDiem!$A$8:$A$11,0),0),$G4521:$J4521)-1)*9/4,1)</f>
        <v>5.5</v>
      </c>
      <c r="L4521" s="20">
        <f>ROUND(1+(INDEX(CachTinhDiem!$B$15:$E$20,MATCH($C4521,CachTinhDiem!$A$15:$A$20,0),MATCH($B4521,CachTinhDiem!$B$14:$E$14,0))-1)*9/4,1)</f>
        <v>10</v>
      </c>
      <c r="M4521" s="19">
        <f t="shared" si="70"/>
        <v>7</v>
      </c>
      <c r="N4521" s="23">
        <f>MAX(0,1-M4521*CachTinhDiem!$B$25)</f>
        <v>0.29999999999999993</v>
      </c>
      <c r="O4521" s="20">
        <f>ROUND((CachTinhDiem!$B$23*K4521+CachTinhDiem!$B$24*L4521)*N4521,1)</f>
        <v>2.1</v>
      </c>
      <c r="P4521" s="19" t="s">
        <v>3227</v>
      </c>
    </row>
    <row r="4522" spans="1:16" ht="15" customHeight="1" x14ac:dyDescent="0.35">
      <c r="A4522" s="18" t="s">
        <v>3074</v>
      </c>
      <c r="B4522" s="18" t="s">
        <v>3228</v>
      </c>
      <c r="C4522" s="18" t="s">
        <v>110</v>
      </c>
      <c r="D4522" s="19">
        <v>15</v>
      </c>
      <c r="E4522" s="19">
        <v>36</v>
      </c>
      <c r="F4522" s="19">
        <v>23</v>
      </c>
      <c r="G4522" s="19">
        <v>2</v>
      </c>
      <c r="H4522" s="19">
        <v>2</v>
      </c>
      <c r="I4522" s="19">
        <v>4</v>
      </c>
      <c r="J4522" s="19">
        <v>4</v>
      </c>
      <c r="K4522" s="20">
        <f>ROUND(1+(SUMPRODUCT(INDEX(CachTinhDiem!$B$8:$E$11,MATCH($B4522,CachTinhDiem!$A$8:$A$11,0),0),$G4522:$J4522)-1)*9/4,1)</f>
        <v>6.9</v>
      </c>
      <c r="L4522" s="20">
        <f>ROUND(1+(INDEX(CachTinhDiem!$B$15:$E$20,MATCH($C4522,CachTinhDiem!$A$15:$A$20,0),MATCH($B4522,CachTinhDiem!$B$14:$E$14,0))-1)*9/4,1)</f>
        <v>7.8</v>
      </c>
      <c r="M4522" s="19">
        <f t="shared" si="70"/>
        <v>0</v>
      </c>
      <c r="N4522" s="23">
        <f>MAX(0,1-M4522*CachTinhDiem!$B$25)</f>
        <v>1</v>
      </c>
      <c r="O4522" s="20">
        <f>ROUND((CachTinhDiem!$B$23*K4522+CachTinhDiem!$B$24*L4522)*N4522,1)</f>
        <v>7.2</v>
      </c>
      <c r="P4522" s="19" t="s">
        <v>3227</v>
      </c>
    </row>
    <row r="4523" spans="1:16" ht="15" customHeight="1" x14ac:dyDescent="0.35">
      <c r="A4523" s="18" t="s">
        <v>1212</v>
      </c>
      <c r="B4523" s="18" t="s">
        <v>3229</v>
      </c>
      <c r="C4523" s="18" t="s">
        <v>115</v>
      </c>
      <c r="D4523" s="19">
        <v>5</v>
      </c>
      <c r="E4523" s="19">
        <v>13</v>
      </c>
      <c r="F4523" s="19">
        <v>36</v>
      </c>
      <c r="G4523" s="19">
        <v>4</v>
      </c>
      <c r="H4523" s="19">
        <v>2</v>
      </c>
      <c r="I4523" s="19">
        <v>1</v>
      </c>
      <c r="J4523" s="19">
        <v>2</v>
      </c>
      <c r="K4523" s="20">
        <f>ROUND(1+(SUMPRODUCT(INDEX(CachTinhDiem!$B$8:$E$11,MATCH($B4523,CachTinhDiem!$A$8:$A$11,0),0),$G4523:$J4523)-1)*9/4,1)</f>
        <v>3</v>
      </c>
      <c r="L4523" s="20">
        <f>ROUND(1+(INDEX(CachTinhDiem!$B$15:$E$20,MATCH($C4523,CachTinhDiem!$A$15:$A$20,0),MATCH($B4523,CachTinhDiem!$B$14:$E$14,0))-1)*9/4,1)</f>
        <v>10</v>
      </c>
      <c r="M4523" s="19">
        <f t="shared" si="70"/>
        <v>23</v>
      </c>
      <c r="N4523" s="23">
        <f>MAX(0,1-M4523*CachTinhDiem!$B$25)</f>
        <v>0</v>
      </c>
      <c r="O4523" s="20">
        <f>ROUND((CachTinhDiem!$B$23*K4523+CachTinhDiem!$B$24*L4523)*N4523,1)</f>
        <v>0</v>
      </c>
      <c r="P4523" s="19" t="s">
        <v>3225</v>
      </c>
    </row>
    <row r="4524" spans="1:16" ht="15" customHeight="1" x14ac:dyDescent="0.35">
      <c r="A4524" s="18" t="s">
        <v>1780</v>
      </c>
      <c r="B4524" s="18" t="s">
        <v>3226</v>
      </c>
      <c r="C4524" s="18" t="s">
        <v>115</v>
      </c>
      <c r="D4524" s="19">
        <v>12</v>
      </c>
      <c r="E4524" s="19">
        <v>29</v>
      </c>
      <c r="F4524" s="19">
        <v>26</v>
      </c>
      <c r="G4524" s="19">
        <v>2</v>
      </c>
      <c r="H4524" s="19">
        <v>3</v>
      </c>
      <c r="I4524" s="19">
        <v>4</v>
      </c>
      <c r="J4524" s="19">
        <v>2</v>
      </c>
      <c r="K4524" s="20">
        <f>ROUND(1+(SUMPRODUCT(INDEX(CachTinhDiem!$B$8:$E$11,MATCH($B4524,CachTinhDiem!$A$8:$A$11,0),0),$G4524:$J4524)-1)*9/4,1)</f>
        <v>6.2</v>
      </c>
      <c r="L4524" s="20">
        <f>ROUND(1+(INDEX(CachTinhDiem!$B$15:$E$20,MATCH($C4524,CachTinhDiem!$A$15:$A$20,0),MATCH($B4524,CachTinhDiem!$B$14:$E$14,0))-1)*9/4,1)</f>
        <v>10</v>
      </c>
      <c r="M4524" s="19">
        <f t="shared" si="70"/>
        <v>0</v>
      </c>
      <c r="N4524" s="23">
        <f>MAX(0,1-M4524*CachTinhDiem!$B$25)</f>
        <v>1</v>
      </c>
      <c r="O4524" s="20">
        <f>ROUND((CachTinhDiem!$B$23*K4524+CachTinhDiem!$B$24*L4524)*N4524,1)</f>
        <v>7.3</v>
      </c>
      <c r="P4524" s="19" t="s">
        <v>3225</v>
      </c>
    </row>
    <row r="4525" spans="1:16" ht="15" customHeight="1" x14ac:dyDescent="0.35">
      <c r="A4525" s="18" t="s">
        <v>2164</v>
      </c>
      <c r="B4525" s="18" t="s">
        <v>3229</v>
      </c>
      <c r="C4525" s="18" t="s">
        <v>150</v>
      </c>
      <c r="D4525" s="19">
        <v>5</v>
      </c>
      <c r="E4525" s="19">
        <v>15</v>
      </c>
      <c r="F4525" s="19">
        <v>16</v>
      </c>
      <c r="G4525" s="19">
        <v>4</v>
      </c>
      <c r="H4525" s="19">
        <v>1</v>
      </c>
      <c r="I4525" s="19">
        <v>2</v>
      </c>
      <c r="J4525" s="19">
        <v>3</v>
      </c>
      <c r="K4525" s="20">
        <f>ROUND(1+(SUMPRODUCT(INDEX(CachTinhDiem!$B$8:$E$11,MATCH($B4525,CachTinhDiem!$A$8:$A$11,0),0),$G4525:$J4525)-1)*9/4,1)</f>
        <v>3.7</v>
      </c>
      <c r="L4525" s="20">
        <f>ROUND(1+(INDEX(CachTinhDiem!$B$15:$E$20,MATCH($C4525,CachTinhDiem!$A$15:$A$20,0),MATCH($B4525,CachTinhDiem!$B$14:$E$14,0))-1)*9/4,1)</f>
        <v>7.8</v>
      </c>
      <c r="M4525" s="19">
        <f t="shared" si="70"/>
        <v>1</v>
      </c>
      <c r="N4525" s="23">
        <f>MAX(0,1-M4525*CachTinhDiem!$B$25)</f>
        <v>0.9</v>
      </c>
      <c r="O4525" s="20">
        <f>ROUND((CachTinhDiem!$B$23*K4525+CachTinhDiem!$B$24*L4525)*N4525,1)</f>
        <v>4.4000000000000004</v>
      </c>
      <c r="P4525" s="19" t="s">
        <v>3227</v>
      </c>
    </row>
    <row r="4526" spans="1:16" ht="15" customHeight="1" x14ac:dyDescent="0.35">
      <c r="A4526" s="18" t="s">
        <v>1980</v>
      </c>
      <c r="B4526" s="18" t="s">
        <v>3224</v>
      </c>
      <c r="C4526" s="18" t="s">
        <v>115</v>
      </c>
      <c r="D4526" s="19">
        <v>5</v>
      </c>
      <c r="E4526" s="19">
        <v>20</v>
      </c>
      <c r="F4526" s="19">
        <v>7</v>
      </c>
      <c r="G4526" s="19">
        <v>4</v>
      </c>
      <c r="H4526" s="19">
        <v>1</v>
      </c>
      <c r="I4526" s="19">
        <v>3</v>
      </c>
      <c r="J4526" s="19">
        <v>2</v>
      </c>
      <c r="K4526" s="20">
        <f>ROUND(1+(SUMPRODUCT(INDEX(CachTinhDiem!$B$8:$E$11,MATCH($B4526,CachTinhDiem!$A$8:$A$11,0),0),$G4526:$J4526)-1)*9/4,1)</f>
        <v>4.8</v>
      </c>
      <c r="L4526" s="20">
        <f>ROUND(1+(INDEX(CachTinhDiem!$B$15:$E$20,MATCH($C4526,CachTinhDiem!$A$15:$A$20,0),MATCH($B4526,CachTinhDiem!$B$14:$E$14,0))-1)*9/4,1)</f>
        <v>7.8</v>
      </c>
      <c r="M4526" s="19">
        <f t="shared" si="70"/>
        <v>0</v>
      </c>
      <c r="N4526" s="23">
        <f>MAX(0,1-M4526*CachTinhDiem!$B$25)</f>
        <v>1</v>
      </c>
      <c r="O4526" s="20">
        <f>ROUND((CachTinhDiem!$B$23*K4526+CachTinhDiem!$B$24*L4526)*N4526,1)</f>
        <v>5.7</v>
      </c>
      <c r="P4526" s="19" t="s">
        <v>3227</v>
      </c>
    </row>
    <row r="4527" spans="1:16" ht="15" customHeight="1" x14ac:dyDescent="0.35">
      <c r="A4527" s="18" t="s">
        <v>2522</v>
      </c>
      <c r="B4527" s="18" t="s">
        <v>3229</v>
      </c>
      <c r="C4527" s="18" t="s">
        <v>138</v>
      </c>
      <c r="D4527" s="19">
        <v>5</v>
      </c>
      <c r="E4527" s="19">
        <v>30</v>
      </c>
      <c r="F4527" s="19">
        <v>23</v>
      </c>
      <c r="G4527" s="19">
        <v>4</v>
      </c>
      <c r="H4527" s="19">
        <v>1</v>
      </c>
      <c r="I4527" s="19">
        <v>5</v>
      </c>
      <c r="J4527" s="19">
        <v>3</v>
      </c>
      <c r="K4527" s="20">
        <f>ROUND(1+(SUMPRODUCT(INDEX(CachTinhDiem!$B$8:$E$11,MATCH($B4527,CachTinhDiem!$A$8:$A$11,0),0),$G4527:$J4527)-1)*9/4,1)</f>
        <v>5.7</v>
      </c>
      <c r="L4527" s="20">
        <f>ROUND(1+(INDEX(CachTinhDiem!$B$15:$E$20,MATCH($C4527,CachTinhDiem!$A$15:$A$20,0),MATCH($B4527,CachTinhDiem!$B$14:$E$14,0))-1)*9/4,1)</f>
        <v>7.8</v>
      </c>
      <c r="M4527" s="19">
        <f t="shared" si="70"/>
        <v>0</v>
      </c>
      <c r="N4527" s="23">
        <f>MAX(0,1-M4527*CachTinhDiem!$B$25)</f>
        <v>1</v>
      </c>
      <c r="O4527" s="20">
        <f>ROUND((CachTinhDiem!$B$23*K4527+CachTinhDiem!$B$24*L4527)*N4527,1)</f>
        <v>6.3</v>
      </c>
      <c r="P4527" s="19" t="s">
        <v>3227</v>
      </c>
    </row>
    <row r="4528" spans="1:16" ht="15" customHeight="1" x14ac:dyDescent="0.35">
      <c r="A4528" s="18" t="s">
        <v>1557</v>
      </c>
      <c r="B4528" s="18" t="s">
        <v>3226</v>
      </c>
      <c r="C4528" s="18" t="s">
        <v>103</v>
      </c>
      <c r="D4528" s="19">
        <v>5</v>
      </c>
      <c r="E4528" s="19">
        <v>13</v>
      </c>
      <c r="F4528" s="19">
        <v>21</v>
      </c>
      <c r="G4528" s="19">
        <v>5</v>
      </c>
      <c r="H4528" s="19">
        <v>1</v>
      </c>
      <c r="I4528" s="19">
        <v>2</v>
      </c>
      <c r="J4528" s="19">
        <v>3</v>
      </c>
      <c r="K4528" s="20">
        <f>ROUND(1+(SUMPRODUCT(INDEX(CachTinhDiem!$B$8:$E$11,MATCH($B4528,CachTinhDiem!$A$8:$A$11,0),0),$G4528:$J4528)-1)*9/4,1)</f>
        <v>3</v>
      </c>
      <c r="L4528" s="20">
        <f>ROUND(1+(INDEX(CachTinhDiem!$B$15:$E$20,MATCH($C4528,CachTinhDiem!$A$15:$A$20,0),MATCH($B4528,CachTinhDiem!$B$14:$E$14,0))-1)*9/4,1)</f>
        <v>3.3</v>
      </c>
      <c r="M4528" s="19">
        <f t="shared" si="70"/>
        <v>8</v>
      </c>
      <c r="N4528" s="23">
        <f>MAX(0,1-M4528*CachTinhDiem!$B$25)</f>
        <v>0.19999999999999996</v>
      </c>
      <c r="O4528" s="20">
        <f>ROUND((CachTinhDiem!$B$23*K4528+CachTinhDiem!$B$24*L4528)*N4528,1)</f>
        <v>0.6</v>
      </c>
      <c r="P4528" s="19" t="s">
        <v>3225</v>
      </c>
    </row>
    <row r="4529" spans="1:16" ht="15" customHeight="1" x14ac:dyDescent="0.35">
      <c r="A4529" s="18" t="s">
        <v>2106</v>
      </c>
      <c r="B4529" s="18" t="s">
        <v>3228</v>
      </c>
      <c r="C4529" s="18" t="s">
        <v>138</v>
      </c>
      <c r="D4529" s="19">
        <v>11</v>
      </c>
      <c r="E4529" s="19">
        <v>32</v>
      </c>
      <c r="F4529" s="19">
        <v>25</v>
      </c>
      <c r="G4529" s="19">
        <v>2</v>
      </c>
      <c r="H4529" s="19">
        <v>3</v>
      </c>
      <c r="I4529" s="19">
        <v>5</v>
      </c>
      <c r="J4529" s="19">
        <v>2</v>
      </c>
      <c r="K4529" s="20">
        <f>ROUND(1+(SUMPRODUCT(INDEX(CachTinhDiem!$B$8:$E$11,MATCH($B4529,CachTinhDiem!$A$8:$A$11,0),0),$G4529:$J4529)-1)*9/4,1)</f>
        <v>5.0999999999999996</v>
      </c>
      <c r="L4529" s="20">
        <f>ROUND(1+(INDEX(CachTinhDiem!$B$15:$E$20,MATCH($C4529,CachTinhDiem!$A$15:$A$20,0),MATCH($B4529,CachTinhDiem!$B$14:$E$14,0))-1)*9/4,1)</f>
        <v>1</v>
      </c>
      <c r="M4529" s="19">
        <f t="shared" si="70"/>
        <v>0</v>
      </c>
      <c r="N4529" s="23">
        <f>MAX(0,1-M4529*CachTinhDiem!$B$25)</f>
        <v>1</v>
      </c>
      <c r="O4529" s="20">
        <f>ROUND((CachTinhDiem!$B$23*K4529+CachTinhDiem!$B$24*L4529)*N4529,1)</f>
        <v>3.9</v>
      </c>
      <c r="P4529" s="19" t="s">
        <v>3227</v>
      </c>
    </row>
    <row r="4530" spans="1:16" ht="15" customHeight="1" x14ac:dyDescent="0.35">
      <c r="A4530" s="18" t="s">
        <v>2080</v>
      </c>
      <c r="B4530" s="18" t="s">
        <v>3229</v>
      </c>
      <c r="C4530" s="18" t="s">
        <v>90</v>
      </c>
      <c r="D4530" s="19">
        <v>12</v>
      </c>
      <c r="E4530" s="19">
        <v>30</v>
      </c>
      <c r="F4530" s="19">
        <v>32</v>
      </c>
      <c r="G4530" s="19">
        <v>2</v>
      </c>
      <c r="H4530" s="19">
        <v>3</v>
      </c>
      <c r="I4530" s="19">
        <v>4</v>
      </c>
      <c r="J4530" s="19">
        <v>2</v>
      </c>
      <c r="K4530" s="20">
        <f>ROUND(1+(SUMPRODUCT(INDEX(CachTinhDiem!$B$8:$E$11,MATCH($B4530,CachTinhDiem!$A$8:$A$11,0),0),$G4530:$J4530)-1)*9/4,1)</f>
        <v>5.3</v>
      </c>
      <c r="L4530" s="20">
        <f>ROUND(1+(INDEX(CachTinhDiem!$B$15:$E$20,MATCH($C4530,CachTinhDiem!$A$15:$A$20,0),MATCH($B4530,CachTinhDiem!$B$14:$E$14,0))-1)*9/4,1)</f>
        <v>7.8</v>
      </c>
      <c r="M4530" s="19">
        <f t="shared" si="70"/>
        <v>2</v>
      </c>
      <c r="N4530" s="23">
        <f>MAX(0,1-M4530*CachTinhDiem!$B$25)</f>
        <v>0.8</v>
      </c>
      <c r="O4530" s="20">
        <f>ROUND((CachTinhDiem!$B$23*K4530+CachTinhDiem!$B$24*L4530)*N4530,1)</f>
        <v>4.8</v>
      </c>
      <c r="P4530" s="19" t="s">
        <v>3225</v>
      </c>
    </row>
    <row r="4531" spans="1:16" ht="15" customHeight="1" x14ac:dyDescent="0.35">
      <c r="A4531" s="18" t="s">
        <v>2580</v>
      </c>
      <c r="B4531" s="18" t="s">
        <v>3226</v>
      </c>
      <c r="C4531" s="18" t="s">
        <v>103</v>
      </c>
      <c r="D4531" s="19">
        <v>15</v>
      </c>
      <c r="E4531" s="19">
        <v>34</v>
      </c>
      <c r="F4531" s="19">
        <v>32</v>
      </c>
      <c r="G4531" s="19">
        <v>2</v>
      </c>
      <c r="H4531" s="19">
        <v>1</v>
      </c>
      <c r="I4531" s="19">
        <v>1</v>
      </c>
      <c r="J4531" s="19">
        <v>5</v>
      </c>
      <c r="K4531" s="20">
        <f>ROUND(1+(SUMPRODUCT(INDEX(CachTinhDiem!$B$8:$E$11,MATCH($B4531,CachTinhDiem!$A$8:$A$11,0),0),$G4531:$J4531)-1)*9/4,1)</f>
        <v>2.8</v>
      </c>
      <c r="L4531" s="20">
        <f>ROUND(1+(INDEX(CachTinhDiem!$B$15:$E$20,MATCH($C4531,CachTinhDiem!$A$15:$A$20,0),MATCH($B4531,CachTinhDiem!$B$14:$E$14,0))-1)*9/4,1)</f>
        <v>3.3</v>
      </c>
      <c r="M4531" s="19">
        <f t="shared" si="70"/>
        <v>0</v>
      </c>
      <c r="N4531" s="23">
        <f>MAX(0,1-M4531*CachTinhDiem!$B$25)</f>
        <v>1</v>
      </c>
      <c r="O4531" s="20">
        <f>ROUND((CachTinhDiem!$B$23*K4531+CachTinhDiem!$B$24*L4531)*N4531,1)</f>
        <v>3</v>
      </c>
      <c r="P4531" s="19" t="s">
        <v>3227</v>
      </c>
    </row>
    <row r="4532" spans="1:16" ht="15" customHeight="1" x14ac:dyDescent="0.35">
      <c r="A4532" s="18" t="s">
        <v>2891</v>
      </c>
      <c r="B4532" s="18" t="s">
        <v>3228</v>
      </c>
      <c r="C4532" s="18" t="s">
        <v>115</v>
      </c>
      <c r="D4532" s="19">
        <v>16</v>
      </c>
      <c r="E4532" s="19">
        <v>36</v>
      </c>
      <c r="F4532" s="19">
        <v>5</v>
      </c>
      <c r="G4532" s="19">
        <v>2</v>
      </c>
      <c r="H4532" s="19">
        <v>4</v>
      </c>
      <c r="I4532" s="19">
        <v>4</v>
      </c>
      <c r="J4532" s="19">
        <v>4</v>
      </c>
      <c r="K4532" s="20">
        <f>ROUND(1+(SUMPRODUCT(INDEX(CachTinhDiem!$B$8:$E$11,MATCH($B4532,CachTinhDiem!$A$8:$A$11,0),0),$G4532:$J4532)-1)*9/4,1)</f>
        <v>7.8</v>
      </c>
      <c r="L4532" s="20">
        <f>ROUND(1+(INDEX(CachTinhDiem!$B$15:$E$20,MATCH($C4532,CachTinhDiem!$A$15:$A$20,0),MATCH($B4532,CachTinhDiem!$B$14:$E$14,0))-1)*9/4,1)</f>
        <v>5.5</v>
      </c>
      <c r="M4532" s="19">
        <f t="shared" si="70"/>
        <v>11</v>
      </c>
      <c r="N4532" s="23">
        <f>MAX(0,1-M4532*CachTinhDiem!$B$25)</f>
        <v>0</v>
      </c>
      <c r="O4532" s="20">
        <f>ROUND((CachTinhDiem!$B$23*K4532+CachTinhDiem!$B$24*L4532)*N4532,1)</f>
        <v>0</v>
      </c>
      <c r="P4532" s="19" t="s">
        <v>3227</v>
      </c>
    </row>
    <row r="4533" spans="1:16" ht="15" customHeight="1" x14ac:dyDescent="0.35">
      <c r="A4533" s="18" t="s">
        <v>1924</v>
      </c>
      <c r="B4533" s="18" t="s">
        <v>3229</v>
      </c>
      <c r="C4533" s="18" t="s">
        <v>138</v>
      </c>
      <c r="D4533" s="19">
        <v>5</v>
      </c>
      <c r="E4533" s="19">
        <v>10</v>
      </c>
      <c r="F4533" s="19">
        <v>19</v>
      </c>
      <c r="G4533" s="19">
        <v>4</v>
      </c>
      <c r="H4533" s="19">
        <v>2</v>
      </c>
      <c r="I4533" s="19">
        <v>4</v>
      </c>
      <c r="J4533" s="19">
        <v>2</v>
      </c>
      <c r="K4533" s="20">
        <f>ROUND(1+(SUMPRODUCT(INDEX(CachTinhDiem!$B$8:$E$11,MATCH($B4533,CachTinhDiem!$A$8:$A$11,0),0),$G4533:$J4533)-1)*9/4,1)</f>
        <v>5.0999999999999996</v>
      </c>
      <c r="L4533" s="20">
        <f>ROUND(1+(INDEX(CachTinhDiem!$B$15:$E$20,MATCH($C4533,CachTinhDiem!$A$15:$A$20,0),MATCH($B4533,CachTinhDiem!$B$14:$E$14,0))-1)*9/4,1)</f>
        <v>7.8</v>
      </c>
      <c r="M4533" s="19">
        <f t="shared" si="70"/>
        <v>9</v>
      </c>
      <c r="N4533" s="23">
        <f>MAX(0,1-M4533*CachTinhDiem!$B$25)</f>
        <v>9.9999999999999978E-2</v>
      </c>
      <c r="O4533" s="20">
        <f>ROUND((CachTinhDiem!$B$23*K4533+CachTinhDiem!$B$24*L4533)*N4533,1)</f>
        <v>0.6</v>
      </c>
      <c r="P4533" s="19" t="s">
        <v>3225</v>
      </c>
    </row>
    <row r="4534" spans="1:16" ht="15" customHeight="1" x14ac:dyDescent="0.35">
      <c r="A4534" s="18" t="s">
        <v>1960</v>
      </c>
      <c r="B4534" s="18" t="s">
        <v>3229</v>
      </c>
      <c r="C4534" s="18" t="s">
        <v>150</v>
      </c>
      <c r="D4534" s="19">
        <v>13</v>
      </c>
      <c r="E4534" s="19">
        <v>29</v>
      </c>
      <c r="F4534" s="19">
        <v>7</v>
      </c>
      <c r="G4534" s="19">
        <v>3</v>
      </c>
      <c r="H4534" s="19">
        <v>2</v>
      </c>
      <c r="I4534" s="19">
        <v>5</v>
      </c>
      <c r="J4534" s="19">
        <v>2</v>
      </c>
      <c r="K4534" s="20">
        <f>ROUND(1+(SUMPRODUCT(INDEX(CachTinhDiem!$B$8:$E$11,MATCH($B4534,CachTinhDiem!$A$8:$A$11,0),0),$G4534:$J4534)-1)*9/4,1)</f>
        <v>5.5</v>
      </c>
      <c r="L4534" s="20">
        <f>ROUND(1+(INDEX(CachTinhDiem!$B$15:$E$20,MATCH($C4534,CachTinhDiem!$A$15:$A$20,0),MATCH($B4534,CachTinhDiem!$B$14:$E$14,0))-1)*9/4,1)</f>
        <v>7.8</v>
      </c>
      <c r="M4534" s="19">
        <f t="shared" si="70"/>
        <v>6</v>
      </c>
      <c r="N4534" s="23">
        <f>MAX(0,1-M4534*CachTinhDiem!$B$25)</f>
        <v>0.39999999999999991</v>
      </c>
      <c r="O4534" s="20">
        <f>ROUND((CachTinhDiem!$B$23*K4534+CachTinhDiem!$B$24*L4534)*N4534,1)</f>
        <v>2.5</v>
      </c>
      <c r="P4534" s="19" t="s">
        <v>3227</v>
      </c>
    </row>
    <row r="4535" spans="1:16" ht="15" customHeight="1" x14ac:dyDescent="0.35">
      <c r="A4535" s="18" t="s">
        <v>1735</v>
      </c>
      <c r="B4535" s="18" t="s">
        <v>3224</v>
      </c>
      <c r="C4535" s="18" t="s">
        <v>138</v>
      </c>
      <c r="D4535" s="19">
        <v>10</v>
      </c>
      <c r="E4535" s="19">
        <v>31</v>
      </c>
      <c r="F4535" s="19">
        <v>13</v>
      </c>
      <c r="G4535" s="19">
        <v>2</v>
      </c>
      <c r="H4535" s="19">
        <v>4</v>
      </c>
      <c r="I4535" s="19">
        <v>5</v>
      </c>
      <c r="J4535" s="19">
        <v>2</v>
      </c>
      <c r="K4535" s="20">
        <f>ROUND(1+(SUMPRODUCT(INDEX(CachTinhDiem!$B$8:$E$11,MATCH($B4535,CachTinhDiem!$A$8:$A$11,0),0),$G4535:$J4535)-1)*9/4,1)</f>
        <v>7.5</v>
      </c>
      <c r="L4535" s="20">
        <f>ROUND(1+(INDEX(CachTinhDiem!$B$15:$E$20,MATCH($C4535,CachTinhDiem!$A$15:$A$20,0),MATCH($B4535,CachTinhDiem!$B$14:$E$14,0))-1)*9/4,1)</f>
        <v>10</v>
      </c>
      <c r="M4535" s="19">
        <f t="shared" si="70"/>
        <v>0</v>
      </c>
      <c r="N4535" s="23">
        <f>MAX(0,1-M4535*CachTinhDiem!$B$25)</f>
        <v>1</v>
      </c>
      <c r="O4535" s="20">
        <f>ROUND((CachTinhDiem!$B$23*K4535+CachTinhDiem!$B$24*L4535)*N4535,1)</f>
        <v>8.3000000000000007</v>
      </c>
      <c r="P4535" s="19" t="s">
        <v>3227</v>
      </c>
    </row>
    <row r="4536" spans="1:16" ht="15" customHeight="1" x14ac:dyDescent="0.35">
      <c r="A4536" s="18" t="s">
        <v>3140</v>
      </c>
      <c r="B4536" s="18" t="s">
        <v>3229</v>
      </c>
      <c r="C4536" s="18" t="s">
        <v>150</v>
      </c>
      <c r="D4536" s="19">
        <v>25</v>
      </c>
      <c r="E4536" s="19">
        <v>40</v>
      </c>
      <c r="F4536" s="19">
        <v>28</v>
      </c>
      <c r="G4536" s="19">
        <v>2</v>
      </c>
      <c r="H4536" s="19">
        <v>4</v>
      </c>
      <c r="I4536" s="19">
        <v>3</v>
      </c>
      <c r="J4536" s="19">
        <v>3</v>
      </c>
      <c r="K4536" s="20">
        <f>ROUND(1+(SUMPRODUCT(INDEX(CachTinhDiem!$B$8:$E$11,MATCH($B4536,CachTinhDiem!$A$8:$A$11,0),0),$G4536:$J4536)-1)*9/4,1)</f>
        <v>6</v>
      </c>
      <c r="L4536" s="20">
        <f>ROUND(1+(INDEX(CachTinhDiem!$B$15:$E$20,MATCH($C4536,CachTinhDiem!$A$15:$A$20,0),MATCH($B4536,CachTinhDiem!$B$14:$E$14,0))-1)*9/4,1)</f>
        <v>7.8</v>
      </c>
      <c r="M4536" s="19">
        <f t="shared" si="70"/>
        <v>0</v>
      </c>
      <c r="N4536" s="23">
        <f>MAX(0,1-M4536*CachTinhDiem!$B$25)</f>
        <v>1</v>
      </c>
      <c r="O4536" s="20">
        <f>ROUND((CachTinhDiem!$B$23*K4536+CachTinhDiem!$B$24*L4536)*N4536,1)</f>
        <v>6.5</v>
      </c>
      <c r="P4536" s="19" t="s">
        <v>3227</v>
      </c>
    </row>
    <row r="4537" spans="1:16" ht="15" customHeight="1" x14ac:dyDescent="0.35">
      <c r="A4537" s="18" t="s">
        <v>2751</v>
      </c>
      <c r="B4537" s="18" t="s">
        <v>3226</v>
      </c>
      <c r="C4537" s="18" t="s">
        <v>90</v>
      </c>
      <c r="D4537" s="19">
        <v>14</v>
      </c>
      <c r="E4537" s="19">
        <v>34</v>
      </c>
      <c r="F4537" s="19">
        <v>6</v>
      </c>
      <c r="G4537" s="19">
        <v>3</v>
      </c>
      <c r="H4537" s="19">
        <v>2</v>
      </c>
      <c r="I4537" s="19">
        <v>3</v>
      </c>
      <c r="J4537" s="19">
        <v>3</v>
      </c>
      <c r="K4537" s="20">
        <f>ROUND(1+(SUMPRODUCT(INDEX(CachTinhDiem!$B$8:$E$11,MATCH($B4537,CachTinhDiem!$A$8:$A$11,0),0),$G4537:$J4537)-1)*9/4,1)</f>
        <v>4.8</v>
      </c>
      <c r="L4537" s="20">
        <f>ROUND(1+(INDEX(CachTinhDiem!$B$15:$E$20,MATCH($C4537,CachTinhDiem!$A$15:$A$20,0),MATCH($B4537,CachTinhDiem!$B$14:$E$14,0))-1)*9/4,1)</f>
        <v>7.8</v>
      </c>
      <c r="M4537" s="19">
        <f t="shared" si="70"/>
        <v>8</v>
      </c>
      <c r="N4537" s="23">
        <f>MAX(0,1-M4537*CachTinhDiem!$B$25)</f>
        <v>0.19999999999999996</v>
      </c>
      <c r="O4537" s="20">
        <f>ROUND((CachTinhDiem!$B$23*K4537+CachTinhDiem!$B$24*L4537)*N4537,1)</f>
        <v>1.1000000000000001</v>
      </c>
      <c r="P4537" s="19" t="s">
        <v>3227</v>
      </c>
    </row>
    <row r="4538" spans="1:16" ht="15" customHeight="1" x14ac:dyDescent="0.35">
      <c r="A4538" s="18" t="s">
        <v>555</v>
      </c>
      <c r="B4538" s="18" t="s">
        <v>3229</v>
      </c>
      <c r="C4538" s="18" t="s">
        <v>110</v>
      </c>
      <c r="D4538" s="19">
        <v>15</v>
      </c>
      <c r="E4538" s="19">
        <v>31</v>
      </c>
      <c r="F4538" s="19">
        <v>17</v>
      </c>
      <c r="G4538" s="19">
        <v>2</v>
      </c>
      <c r="H4538" s="19">
        <v>4</v>
      </c>
      <c r="I4538" s="19">
        <v>4</v>
      </c>
      <c r="J4538" s="19">
        <v>3</v>
      </c>
      <c r="K4538" s="20">
        <f>ROUND(1+(SUMPRODUCT(INDEX(CachTinhDiem!$B$8:$E$11,MATCH($B4538,CachTinhDiem!$A$8:$A$11,0),0),$G4538:$J4538)-1)*9/4,1)</f>
        <v>6.6</v>
      </c>
      <c r="L4538" s="20">
        <f>ROUND(1+(INDEX(CachTinhDiem!$B$15:$E$20,MATCH($C4538,CachTinhDiem!$A$15:$A$20,0),MATCH($B4538,CachTinhDiem!$B$14:$E$14,0))-1)*9/4,1)</f>
        <v>7.8</v>
      </c>
      <c r="M4538" s="19">
        <f t="shared" si="70"/>
        <v>0</v>
      </c>
      <c r="N4538" s="23">
        <f>MAX(0,1-M4538*CachTinhDiem!$B$25)</f>
        <v>1</v>
      </c>
      <c r="O4538" s="20">
        <f>ROUND((CachTinhDiem!$B$23*K4538+CachTinhDiem!$B$24*L4538)*N4538,1)</f>
        <v>7</v>
      </c>
      <c r="P4538" s="19" t="s">
        <v>3227</v>
      </c>
    </row>
    <row r="4539" spans="1:16" ht="15" customHeight="1" x14ac:dyDescent="0.35">
      <c r="A4539" s="18" t="s">
        <v>312</v>
      </c>
      <c r="B4539" s="18" t="s">
        <v>3226</v>
      </c>
      <c r="C4539" s="18" t="s">
        <v>110</v>
      </c>
      <c r="D4539" s="19">
        <v>5</v>
      </c>
      <c r="E4539" s="19">
        <v>11</v>
      </c>
      <c r="F4539" s="19">
        <v>36</v>
      </c>
      <c r="G4539" s="19">
        <v>4</v>
      </c>
      <c r="H4539" s="19">
        <v>2</v>
      </c>
      <c r="I4539" s="19">
        <v>3</v>
      </c>
      <c r="J4539" s="19">
        <v>3</v>
      </c>
      <c r="K4539" s="20">
        <f>ROUND(1+(SUMPRODUCT(INDEX(CachTinhDiem!$B$8:$E$11,MATCH($B4539,CachTinhDiem!$A$8:$A$11,0),0),$G4539:$J4539)-1)*9/4,1)</f>
        <v>4.8</v>
      </c>
      <c r="L4539" s="20">
        <f>ROUND(1+(INDEX(CachTinhDiem!$B$15:$E$20,MATCH($C4539,CachTinhDiem!$A$15:$A$20,0),MATCH($B4539,CachTinhDiem!$B$14:$E$14,0))-1)*9/4,1)</f>
        <v>5.5</v>
      </c>
      <c r="M4539" s="19">
        <f t="shared" si="70"/>
        <v>25</v>
      </c>
      <c r="N4539" s="23">
        <f>MAX(0,1-M4539*CachTinhDiem!$B$25)</f>
        <v>0</v>
      </c>
      <c r="O4539" s="20">
        <f>ROUND((CachTinhDiem!$B$23*K4539+CachTinhDiem!$B$24*L4539)*N4539,1)</f>
        <v>0</v>
      </c>
      <c r="P4539" s="19" t="s">
        <v>3227</v>
      </c>
    </row>
    <row r="4540" spans="1:16" ht="15" customHeight="1" x14ac:dyDescent="0.35">
      <c r="A4540" s="18" t="s">
        <v>1639</v>
      </c>
      <c r="B4540" s="18" t="s">
        <v>3226</v>
      </c>
      <c r="C4540" s="18" t="s">
        <v>115</v>
      </c>
      <c r="D4540" s="19">
        <v>10</v>
      </c>
      <c r="E4540" s="19">
        <v>29</v>
      </c>
      <c r="F4540" s="19">
        <v>23</v>
      </c>
      <c r="G4540" s="19">
        <v>2</v>
      </c>
      <c r="H4540" s="19">
        <v>3</v>
      </c>
      <c r="I4540" s="19">
        <v>5</v>
      </c>
      <c r="J4540" s="19">
        <v>2</v>
      </c>
      <c r="K4540" s="20">
        <f>ROUND(1+(SUMPRODUCT(INDEX(CachTinhDiem!$B$8:$E$11,MATCH($B4540,CachTinhDiem!$A$8:$A$11,0),0),$G4540:$J4540)-1)*9/4,1)</f>
        <v>7.3</v>
      </c>
      <c r="L4540" s="20">
        <f>ROUND(1+(INDEX(CachTinhDiem!$B$15:$E$20,MATCH($C4540,CachTinhDiem!$A$15:$A$20,0),MATCH($B4540,CachTinhDiem!$B$14:$E$14,0))-1)*9/4,1)</f>
        <v>10</v>
      </c>
      <c r="M4540" s="19">
        <f t="shared" si="70"/>
        <v>0</v>
      </c>
      <c r="N4540" s="23">
        <f>MAX(0,1-M4540*CachTinhDiem!$B$25)</f>
        <v>1</v>
      </c>
      <c r="O4540" s="20">
        <f>ROUND((CachTinhDiem!$B$23*K4540+CachTinhDiem!$B$24*L4540)*N4540,1)</f>
        <v>8.1</v>
      </c>
      <c r="P4540" s="19" t="s">
        <v>3227</v>
      </c>
    </row>
    <row r="4541" spans="1:16" ht="15" customHeight="1" x14ac:dyDescent="0.35">
      <c r="A4541" s="18" t="s">
        <v>2301</v>
      </c>
      <c r="B4541" s="18" t="s">
        <v>3228</v>
      </c>
      <c r="C4541" s="18" t="s">
        <v>138</v>
      </c>
      <c r="D4541" s="19">
        <v>22</v>
      </c>
      <c r="E4541" s="19">
        <v>38</v>
      </c>
      <c r="F4541" s="19">
        <v>9</v>
      </c>
      <c r="G4541" s="19">
        <v>2</v>
      </c>
      <c r="H4541" s="19">
        <v>5</v>
      </c>
      <c r="I4541" s="19">
        <v>5</v>
      </c>
      <c r="J4541" s="19">
        <v>4</v>
      </c>
      <c r="K4541" s="20">
        <f>ROUND(1+(SUMPRODUCT(INDEX(CachTinhDiem!$B$8:$E$11,MATCH($B4541,CachTinhDiem!$A$8:$A$11,0),0),$G4541:$J4541)-1)*9/4,1)</f>
        <v>8.6999999999999993</v>
      </c>
      <c r="L4541" s="20">
        <f>ROUND(1+(INDEX(CachTinhDiem!$B$15:$E$20,MATCH($C4541,CachTinhDiem!$A$15:$A$20,0),MATCH($B4541,CachTinhDiem!$B$14:$E$14,0))-1)*9/4,1)</f>
        <v>1</v>
      </c>
      <c r="M4541" s="19">
        <f t="shared" si="70"/>
        <v>13</v>
      </c>
      <c r="N4541" s="23">
        <f>MAX(0,1-M4541*CachTinhDiem!$B$25)</f>
        <v>0</v>
      </c>
      <c r="O4541" s="20">
        <f>ROUND((CachTinhDiem!$B$23*K4541+CachTinhDiem!$B$24*L4541)*N4541,1)</f>
        <v>0</v>
      </c>
      <c r="P4541" s="19" t="s">
        <v>3227</v>
      </c>
    </row>
    <row r="4542" spans="1:16" ht="15" customHeight="1" x14ac:dyDescent="0.35">
      <c r="A4542" s="18" t="s">
        <v>1155</v>
      </c>
      <c r="B4542" s="18" t="s">
        <v>3228</v>
      </c>
      <c r="C4542" s="18" t="s">
        <v>115</v>
      </c>
      <c r="D4542" s="19">
        <v>5</v>
      </c>
      <c r="E4542" s="19">
        <v>12</v>
      </c>
      <c r="F4542" s="19">
        <v>35</v>
      </c>
      <c r="G4542" s="19">
        <v>5</v>
      </c>
      <c r="H4542" s="19">
        <v>1</v>
      </c>
      <c r="I4542" s="19">
        <v>3</v>
      </c>
      <c r="J4542" s="19">
        <v>3</v>
      </c>
      <c r="K4542" s="20">
        <f>ROUND(1+(SUMPRODUCT(INDEX(CachTinhDiem!$B$8:$E$11,MATCH($B4542,CachTinhDiem!$A$8:$A$11,0),0),$G4542:$J4542)-1)*9/4,1)</f>
        <v>4.5999999999999996</v>
      </c>
      <c r="L4542" s="20">
        <f>ROUND(1+(INDEX(CachTinhDiem!$B$15:$E$20,MATCH($C4542,CachTinhDiem!$A$15:$A$20,0),MATCH($B4542,CachTinhDiem!$B$14:$E$14,0))-1)*9/4,1)</f>
        <v>5.5</v>
      </c>
      <c r="M4542" s="19">
        <f t="shared" si="70"/>
        <v>23</v>
      </c>
      <c r="N4542" s="23">
        <f>MAX(0,1-M4542*CachTinhDiem!$B$25)</f>
        <v>0</v>
      </c>
      <c r="O4542" s="20">
        <f>ROUND((CachTinhDiem!$B$23*K4542+CachTinhDiem!$B$24*L4542)*N4542,1)</f>
        <v>0</v>
      </c>
      <c r="P4542" s="19" t="s">
        <v>3227</v>
      </c>
    </row>
    <row r="4543" spans="1:16" ht="15" customHeight="1" x14ac:dyDescent="0.35">
      <c r="A4543" s="18" t="s">
        <v>194</v>
      </c>
      <c r="B4543" s="18" t="s">
        <v>3229</v>
      </c>
      <c r="C4543" s="18" t="s">
        <v>110</v>
      </c>
      <c r="D4543" s="19">
        <v>5</v>
      </c>
      <c r="E4543" s="19">
        <v>15</v>
      </c>
      <c r="F4543" s="19">
        <v>19</v>
      </c>
      <c r="G4543" s="19">
        <v>4</v>
      </c>
      <c r="H4543" s="19">
        <v>1</v>
      </c>
      <c r="I4543" s="19">
        <v>2</v>
      </c>
      <c r="J4543" s="19">
        <v>4</v>
      </c>
      <c r="K4543" s="20">
        <f>ROUND(1+(SUMPRODUCT(INDEX(CachTinhDiem!$B$8:$E$11,MATCH($B4543,CachTinhDiem!$A$8:$A$11,0),0),$G4543:$J4543)-1)*9/4,1)</f>
        <v>4.4000000000000004</v>
      </c>
      <c r="L4543" s="20">
        <f>ROUND(1+(INDEX(CachTinhDiem!$B$15:$E$20,MATCH($C4543,CachTinhDiem!$A$15:$A$20,0),MATCH($B4543,CachTinhDiem!$B$14:$E$14,0))-1)*9/4,1)</f>
        <v>7.8</v>
      </c>
      <c r="M4543" s="19">
        <f t="shared" si="70"/>
        <v>4</v>
      </c>
      <c r="N4543" s="23">
        <f>MAX(0,1-M4543*CachTinhDiem!$B$25)</f>
        <v>0.6</v>
      </c>
      <c r="O4543" s="20">
        <f>ROUND((CachTinhDiem!$B$23*K4543+CachTinhDiem!$B$24*L4543)*N4543,1)</f>
        <v>3.3</v>
      </c>
      <c r="P4543" s="19" t="s">
        <v>3227</v>
      </c>
    </row>
    <row r="4544" spans="1:16" ht="15" customHeight="1" x14ac:dyDescent="0.35">
      <c r="A4544" s="18" t="s">
        <v>1151</v>
      </c>
      <c r="B4544" s="18" t="s">
        <v>3224</v>
      </c>
      <c r="C4544" s="18" t="s">
        <v>115</v>
      </c>
      <c r="D4544" s="19">
        <v>9</v>
      </c>
      <c r="E4544" s="19">
        <v>26</v>
      </c>
      <c r="F4544" s="19">
        <v>27</v>
      </c>
      <c r="G4544" s="19">
        <v>3</v>
      </c>
      <c r="H4544" s="19">
        <v>2</v>
      </c>
      <c r="I4544" s="19">
        <v>3</v>
      </c>
      <c r="J4544" s="19">
        <v>3</v>
      </c>
      <c r="K4544" s="20">
        <f>ROUND(1+(SUMPRODUCT(INDEX(CachTinhDiem!$B$8:$E$11,MATCH($B4544,CachTinhDiem!$A$8:$A$11,0),0),$G4544:$J4544)-1)*9/4,1)</f>
        <v>5.0999999999999996</v>
      </c>
      <c r="L4544" s="20">
        <f>ROUND(1+(INDEX(CachTinhDiem!$B$15:$E$20,MATCH($C4544,CachTinhDiem!$A$15:$A$20,0),MATCH($B4544,CachTinhDiem!$B$14:$E$14,0))-1)*9/4,1)</f>
        <v>7.8</v>
      </c>
      <c r="M4544" s="19">
        <f t="shared" si="70"/>
        <v>1</v>
      </c>
      <c r="N4544" s="23">
        <f>MAX(0,1-M4544*CachTinhDiem!$B$25)</f>
        <v>0.9</v>
      </c>
      <c r="O4544" s="20">
        <f>ROUND((CachTinhDiem!$B$23*K4544+CachTinhDiem!$B$24*L4544)*N4544,1)</f>
        <v>5.3</v>
      </c>
      <c r="P4544" s="19" t="s">
        <v>3227</v>
      </c>
    </row>
    <row r="4545" spans="1:16" ht="15" customHeight="1" x14ac:dyDescent="0.35">
      <c r="A4545" s="18" t="s">
        <v>1237</v>
      </c>
      <c r="B4545" s="18" t="s">
        <v>3224</v>
      </c>
      <c r="C4545" s="18" t="s">
        <v>115</v>
      </c>
      <c r="D4545" s="19">
        <v>5</v>
      </c>
      <c r="E4545" s="19">
        <v>12</v>
      </c>
      <c r="F4545" s="19">
        <v>25</v>
      </c>
      <c r="G4545" s="19">
        <v>4</v>
      </c>
      <c r="H4545" s="19">
        <v>2</v>
      </c>
      <c r="I4545" s="19">
        <v>2</v>
      </c>
      <c r="J4545" s="19">
        <v>2</v>
      </c>
      <c r="K4545" s="20">
        <f>ROUND(1+(SUMPRODUCT(INDEX(CachTinhDiem!$B$8:$E$11,MATCH($B4545,CachTinhDiem!$A$8:$A$11,0),0),$G4545:$J4545)-1)*9/4,1)</f>
        <v>4.2</v>
      </c>
      <c r="L4545" s="20">
        <f>ROUND(1+(INDEX(CachTinhDiem!$B$15:$E$20,MATCH($C4545,CachTinhDiem!$A$15:$A$20,0),MATCH($B4545,CachTinhDiem!$B$14:$E$14,0))-1)*9/4,1)</f>
        <v>7.8</v>
      </c>
      <c r="M4545" s="19">
        <f t="shared" si="70"/>
        <v>13</v>
      </c>
      <c r="N4545" s="23">
        <f>MAX(0,1-M4545*CachTinhDiem!$B$25)</f>
        <v>0</v>
      </c>
      <c r="O4545" s="20">
        <f>ROUND((CachTinhDiem!$B$23*K4545+CachTinhDiem!$B$24*L4545)*N4545,1)</f>
        <v>0</v>
      </c>
      <c r="P4545" s="19" t="s">
        <v>3227</v>
      </c>
    </row>
    <row r="4546" spans="1:16" ht="15" customHeight="1" x14ac:dyDescent="0.35">
      <c r="A4546" s="18" t="s">
        <v>1048</v>
      </c>
      <c r="B4546" s="18" t="s">
        <v>3229</v>
      </c>
      <c r="C4546" s="18" t="s">
        <v>103</v>
      </c>
      <c r="D4546" s="19">
        <v>5</v>
      </c>
      <c r="E4546" s="19">
        <v>16</v>
      </c>
      <c r="F4546" s="19">
        <v>23</v>
      </c>
      <c r="G4546" s="19">
        <v>4</v>
      </c>
      <c r="H4546" s="19">
        <v>1</v>
      </c>
      <c r="I4546" s="19">
        <v>2</v>
      </c>
      <c r="J4546" s="19">
        <v>3</v>
      </c>
      <c r="K4546" s="20">
        <f>ROUND(1+(SUMPRODUCT(INDEX(CachTinhDiem!$B$8:$E$11,MATCH($B4546,CachTinhDiem!$A$8:$A$11,0),0),$G4546:$J4546)-1)*9/4,1)</f>
        <v>3.7</v>
      </c>
      <c r="L4546" s="20">
        <f>ROUND(1+(INDEX(CachTinhDiem!$B$15:$E$20,MATCH($C4546,CachTinhDiem!$A$15:$A$20,0),MATCH($B4546,CachTinhDiem!$B$14:$E$14,0))-1)*9/4,1)</f>
        <v>7.8</v>
      </c>
      <c r="M4546" s="19">
        <f t="shared" ref="M4546:M4609" si="71">MAX(0,$D4546-$F4546,$F4546-$E4546)</f>
        <v>7</v>
      </c>
      <c r="N4546" s="23">
        <f>MAX(0,1-M4546*CachTinhDiem!$B$25)</f>
        <v>0.29999999999999993</v>
      </c>
      <c r="O4546" s="20">
        <f>ROUND((CachTinhDiem!$B$23*K4546+CachTinhDiem!$B$24*L4546)*N4546,1)</f>
        <v>1.5</v>
      </c>
      <c r="P4546" s="19" t="s">
        <v>3227</v>
      </c>
    </row>
    <row r="4547" spans="1:16" ht="15" customHeight="1" x14ac:dyDescent="0.35">
      <c r="A4547" s="18" t="s">
        <v>2692</v>
      </c>
      <c r="B4547" s="18" t="s">
        <v>3226</v>
      </c>
      <c r="C4547" s="18" t="s">
        <v>138</v>
      </c>
      <c r="D4547" s="19">
        <v>7</v>
      </c>
      <c r="E4547" s="19">
        <v>40</v>
      </c>
      <c r="F4547" s="19">
        <v>37</v>
      </c>
      <c r="G4547" s="19">
        <v>2</v>
      </c>
      <c r="H4547" s="19">
        <v>5</v>
      </c>
      <c r="I4547" s="19">
        <v>5</v>
      </c>
      <c r="J4547" s="19">
        <v>2</v>
      </c>
      <c r="K4547" s="20">
        <f>ROUND(1+(SUMPRODUCT(INDEX(CachTinhDiem!$B$8:$E$11,MATCH($B4547,CachTinhDiem!$A$8:$A$11,0),0),$G4547:$J4547)-1)*9/4,1)</f>
        <v>8.6999999999999993</v>
      </c>
      <c r="L4547" s="20">
        <f>ROUND(1+(INDEX(CachTinhDiem!$B$15:$E$20,MATCH($C4547,CachTinhDiem!$A$15:$A$20,0),MATCH($B4547,CachTinhDiem!$B$14:$E$14,0))-1)*9/4,1)</f>
        <v>7.8</v>
      </c>
      <c r="M4547" s="19">
        <f t="shared" si="71"/>
        <v>0</v>
      </c>
      <c r="N4547" s="23">
        <f>MAX(0,1-M4547*CachTinhDiem!$B$25)</f>
        <v>1</v>
      </c>
      <c r="O4547" s="20">
        <f>ROUND((CachTinhDiem!$B$23*K4547+CachTinhDiem!$B$24*L4547)*N4547,1)</f>
        <v>8.4</v>
      </c>
      <c r="P4547" s="19" t="s">
        <v>3227</v>
      </c>
    </row>
    <row r="4548" spans="1:16" ht="15" customHeight="1" x14ac:dyDescent="0.35">
      <c r="A4548" s="18" t="s">
        <v>542</v>
      </c>
      <c r="B4548" s="18" t="s">
        <v>3226</v>
      </c>
      <c r="C4548" s="18" t="s">
        <v>90</v>
      </c>
      <c r="D4548" s="19">
        <v>19</v>
      </c>
      <c r="E4548" s="19">
        <v>39</v>
      </c>
      <c r="F4548" s="19">
        <v>10</v>
      </c>
      <c r="G4548" s="19">
        <v>2</v>
      </c>
      <c r="H4548" s="19">
        <v>4</v>
      </c>
      <c r="I4548" s="19">
        <v>3</v>
      </c>
      <c r="J4548" s="19">
        <v>2</v>
      </c>
      <c r="K4548" s="20">
        <f>ROUND(1+(SUMPRODUCT(INDEX(CachTinhDiem!$B$8:$E$11,MATCH($B4548,CachTinhDiem!$A$8:$A$11,0),0),$G4548:$J4548)-1)*9/4,1)</f>
        <v>5.7</v>
      </c>
      <c r="L4548" s="20">
        <f>ROUND(1+(INDEX(CachTinhDiem!$B$15:$E$20,MATCH($C4548,CachTinhDiem!$A$15:$A$20,0),MATCH($B4548,CachTinhDiem!$B$14:$E$14,0))-1)*9/4,1)</f>
        <v>7.8</v>
      </c>
      <c r="M4548" s="19">
        <f t="shared" si="71"/>
        <v>9</v>
      </c>
      <c r="N4548" s="23">
        <f>MAX(0,1-M4548*CachTinhDiem!$B$25)</f>
        <v>9.9999999999999978E-2</v>
      </c>
      <c r="O4548" s="20">
        <f>ROUND((CachTinhDiem!$B$23*K4548+CachTinhDiem!$B$24*L4548)*N4548,1)</f>
        <v>0.6</v>
      </c>
      <c r="P4548" s="19" t="s">
        <v>3225</v>
      </c>
    </row>
    <row r="4549" spans="1:16" ht="15" customHeight="1" x14ac:dyDescent="0.35">
      <c r="A4549" s="18" t="s">
        <v>2480</v>
      </c>
      <c r="B4549" s="18" t="s">
        <v>3224</v>
      </c>
      <c r="C4549" s="18" t="s">
        <v>103</v>
      </c>
      <c r="D4549" s="19">
        <v>19</v>
      </c>
      <c r="E4549" s="19">
        <v>34</v>
      </c>
      <c r="F4549" s="19">
        <v>20</v>
      </c>
      <c r="G4549" s="19">
        <v>2</v>
      </c>
      <c r="H4549" s="19">
        <v>3</v>
      </c>
      <c r="I4549" s="19">
        <v>2</v>
      </c>
      <c r="J4549" s="19">
        <v>5</v>
      </c>
      <c r="K4549" s="20">
        <f>ROUND(1+(SUMPRODUCT(INDEX(CachTinhDiem!$B$8:$E$11,MATCH($B4549,CachTinhDiem!$A$8:$A$11,0),0),$G4549:$J4549)-1)*9/4,1)</f>
        <v>4.4000000000000004</v>
      </c>
      <c r="L4549" s="20">
        <f>ROUND(1+(INDEX(CachTinhDiem!$B$15:$E$20,MATCH($C4549,CachTinhDiem!$A$15:$A$20,0),MATCH($B4549,CachTinhDiem!$B$14:$E$14,0))-1)*9/4,1)</f>
        <v>3.3</v>
      </c>
      <c r="M4549" s="19">
        <f t="shared" si="71"/>
        <v>0</v>
      </c>
      <c r="N4549" s="23">
        <f>MAX(0,1-M4549*CachTinhDiem!$B$25)</f>
        <v>1</v>
      </c>
      <c r="O4549" s="20">
        <f>ROUND((CachTinhDiem!$B$23*K4549+CachTinhDiem!$B$24*L4549)*N4549,1)</f>
        <v>4.0999999999999996</v>
      </c>
      <c r="P4549" s="19" t="s">
        <v>3227</v>
      </c>
    </row>
    <row r="4550" spans="1:16" ht="15" customHeight="1" x14ac:dyDescent="0.35">
      <c r="A4550" s="18" t="s">
        <v>2076</v>
      </c>
      <c r="B4550" s="18" t="s">
        <v>3229</v>
      </c>
      <c r="C4550" s="18" t="s">
        <v>115</v>
      </c>
      <c r="D4550" s="19">
        <v>11</v>
      </c>
      <c r="E4550" s="19">
        <v>30</v>
      </c>
      <c r="F4550" s="19">
        <v>22</v>
      </c>
      <c r="G4550" s="19">
        <v>3</v>
      </c>
      <c r="H4550" s="19">
        <v>2</v>
      </c>
      <c r="I4550" s="19">
        <v>4</v>
      </c>
      <c r="J4550" s="19">
        <v>3</v>
      </c>
      <c r="K4550" s="20">
        <f>ROUND(1+(SUMPRODUCT(INDEX(CachTinhDiem!$B$8:$E$11,MATCH($B4550,CachTinhDiem!$A$8:$A$11,0),0),$G4550:$J4550)-1)*9/4,1)</f>
        <v>5.5</v>
      </c>
      <c r="L4550" s="20">
        <f>ROUND(1+(INDEX(CachTinhDiem!$B$15:$E$20,MATCH($C4550,CachTinhDiem!$A$15:$A$20,0),MATCH($B4550,CachTinhDiem!$B$14:$E$14,0))-1)*9/4,1)</f>
        <v>10</v>
      </c>
      <c r="M4550" s="19">
        <f t="shared" si="71"/>
        <v>0</v>
      </c>
      <c r="N4550" s="23">
        <f>MAX(0,1-M4550*CachTinhDiem!$B$25)</f>
        <v>1</v>
      </c>
      <c r="O4550" s="20">
        <f>ROUND((CachTinhDiem!$B$23*K4550+CachTinhDiem!$B$24*L4550)*N4550,1)</f>
        <v>6.9</v>
      </c>
      <c r="P4550" s="19" t="s">
        <v>3227</v>
      </c>
    </row>
    <row r="4551" spans="1:16" ht="15" customHeight="1" x14ac:dyDescent="0.35">
      <c r="A4551" s="18" t="s">
        <v>1443</v>
      </c>
      <c r="B4551" s="18" t="s">
        <v>3229</v>
      </c>
      <c r="C4551" s="18" t="s">
        <v>150</v>
      </c>
      <c r="D4551" s="19">
        <v>5</v>
      </c>
      <c r="E4551" s="19">
        <v>16</v>
      </c>
      <c r="F4551" s="19">
        <v>23</v>
      </c>
      <c r="G4551" s="19">
        <v>4</v>
      </c>
      <c r="H4551" s="19">
        <v>1</v>
      </c>
      <c r="I4551" s="19">
        <v>2</v>
      </c>
      <c r="J4551" s="19">
        <v>3</v>
      </c>
      <c r="K4551" s="20">
        <f>ROUND(1+(SUMPRODUCT(INDEX(CachTinhDiem!$B$8:$E$11,MATCH($B4551,CachTinhDiem!$A$8:$A$11,0),0),$G4551:$J4551)-1)*9/4,1)</f>
        <v>3.7</v>
      </c>
      <c r="L4551" s="20">
        <f>ROUND(1+(INDEX(CachTinhDiem!$B$15:$E$20,MATCH($C4551,CachTinhDiem!$A$15:$A$20,0),MATCH($B4551,CachTinhDiem!$B$14:$E$14,0))-1)*9/4,1)</f>
        <v>7.8</v>
      </c>
      <c r="M4551" s="19">
        <f t="shared" si="71"/>
        <v>7</v>
      </c>
      <c r="N4551" s="23">
        <f>MAX(0,1-M4551*CachTinhDiem!$B$25)</f>
        <v>0.29999999999999993</v>
      </c>
      <c r="O4551" s="20">
        <f>ROUND((CachTinhDiem!$B$23*K4551+CachTinhDiem!$B$24*L4551)*N4551,1)</f>
        <v>1.5</v>
      </c>
      <c r="P4551" s="19" t="s">
        <v>3225</v>
      </c>
    </row>
    <row r="4552" spans="1:16" ht="15" customHeight="1" x14ac:dyDescent="0.35">
      <c r="A4552" s="18" t="s">
        <v>2909</v>
      </c>
      <c r="B4552" s="18" t="s">
        <v>3226</v>
      </c>
      <c r="C4552" s="18" t="s">
        <v>103</v>
      </c>
      <c r="D4552" s="19">
        <v>5</v>
      </c>
      <c r="E4552" s="19">
        <v>34</v>
      </c>
      <c r="F4552" s="19">
        <v>19</v>
      </c>
      <c r="G4552" s="19">
        <v>4</v>
      </c>
      <c r="H4552" s="19">
        <v>1</v>
      </c>
      <c r="I4552" s="19">
        <v>2</v>
      </c>
      <c r="J4552" s="19">
        <v>5</v>
      </c>
      <c r="K4552" s="20">
        <f>ROUND(1+(SUMPRODUCT(INDEX(CachTinhDiem!$B$8:$E$11,MATCH($B4552,CachTinhDiem!$A$8:$A$11,0),0),$G4552:$J4552)-1)*9/4,1)</f>
        <v>3.9</v>
      </c>
      <c r="L4552" s="20">
        <f>ROUND(1+(INDEX(CachTinhDiem!$B$15:$E$20,MATCH($C4552,CachTinhDiem!$A$15:$A$20,0),MATCH($B4552,CachTinhDiem!$B$14:$E$14,0))-1)*9/4,1)</f>
        <v>3.3</v>
      </c>
      <c r="M4552" s="19">
        <f t="shared" si="71"/>
        <v>0</v>
      </c>
      <c r="N4552" s="23">
        <f>MAX(0,1-M4552*CachTinhDiem!$B$25)</f>
        <v>1</v>
      </c>
      <c r="O4552" s="20">
        <f>ROUND((CachTinhDiem!$B$23*K4552+CachTinhDiem!$B$24*L4552)*N4552,1)</f>
        <v>3.7</v>
      </c>
      <c r="P4552" s="19" t="s">
        <v>3227</v>
      </c>
    </row>
    <row r="4553" spans="1:16" ht="15" customHeight="1" x14ac:dyDescent="0.35">
      <c r="A4553" s="18" t="s">
        <v>2933</v>
      </c>
      <c r="B4553" s="18" t="s">
        <v>3228</v>
      </c>
      <c r="C4553" s="18" t="s">
        <v>115</v>
      </c>
      <c r="D4553" s="19">
        <v>17</v>
      </c>
      <c r="E4553" s="19">
        <v>39</v>
      </c>
      <c r="F4553" s="19">
        <v>32</v>
      </c>
      <c r="G4553" s="19">
        <v>2</v>
      </c>
      <c r="H4553" s="19">
        <v>4</v>
      </c>
      <c r="I4553" s="19">
        <v>3</v>
      </c>
      <c r="J4553" s="19">
        <v>3</v>
      </c>
      <c r="K4553" s="20">
        <f>ROUND(1+(SUMPRODUCT(INDEX(CachTinhDiem!$B$8:$E$11,MATCH($B4553,CachTinhDiem!$A$8:$A$11,0),0),$G4553:$J4553)-1)*9/4,1)</f>
        <v>6</v>
      </c>
      <c r="L4553" s="20">
        <f>ROUND(1+(INDEX(CachTinhDiem!$B$15:$E$20,MATCH($C4553,CachTinhDiem!$A$15:$A$20,0),MATCH($B4553,CachTinhDiem!$B$14:$E$14,0))-1)*9/4,1)</f>
        <v>5.5</v>
      </c>
      <c r="M4553" s="19">
        <f t="shared" si="71"/>
        <v>0</v>
      </c>
      <c r="N4553" s="23">
        <f>MAX(0,1-M4553*CachTinhDiem!$B$25)</f>
        <v>1</v>
      </c>
      <c r="O4553" s="20">
        <f>ROUND((CachTinhDiem!$B$23*K4553+CachTinhDiem!$B$24*L4553)*N4553,1)</f>
        <v>5.9</v>
      </c>
      <c r="P4553" s="19" t="s">
        <v>3227</v>
      </c>
    </row>
    <row r="4554" spans="1:16" ht="15" customHeight="1" x14ac:dyDescent="0.35">
      <c r="A4554" s="18" t="s">
        <v>1950</v>
      </c>
      <c r="B4554" s="18" t="s">
        <v>3224</v>
      </c>
      <c r="C4554" s="18" t="s">
        <v>138</v>
      </c>
      <c r="D4554" s="19">
        <v>12</v>
      </c>
      <c r="E4554" s="19">
        <v>32</v>
      </c>
      <c r="F4554" s="19">
        <v>21</v>
      </c>
      <c r="G4554" s="19">
        <v>2</v>
      </c>
      <c r="H4554" s="19">
        <v>3</v>
      </c>
      <c r="I4554" s="19">
        <v>4</v>
      </c>
      <c r="J4554" s="19">
        <v>2</v>
      </c>
      <c r="K4554" s="20">
        <f>ROUND(1+(SUMPRODUCT(INDEX(CachTinhDiem!$B$8:$E$11,MATCH($B4554,CachTinhDiem!$A$8:$A$11,0),0),$G4554:$J4554)-1)*9/4,1)</f>
        <v>6</v>
      </c>
      <c r="L4554" s="20">
        <f>ROUND(1+(INDEX(CachTinhDiem!$B$15:$E$20,MATCH($C4554,CachTinhDiem!$A$15:$A$20,0),MATCH($B4554,CachTinhDiem!$B$14:$E$14,0))-1)*9/4,1)</f>
        <v>10</v>
      </c>
      <c r="M4554" s="19">
        <f t="shared" si="71"/>
        <v>0</v>
      </c>
      <c r="N4554" s="23">
        <f>MAX(0,1-M4554*CachTinhDiem!$B$25)</f>
        <v>1</v>
      </c>
      <c r="O4554" s="20">
        <f>ROUND((CachTinhDiem!$B$23*K4554+CachTinhDiem!$B$24*L4554)*N4554,1)</f>
        <v>7.2</v>
      </c>
      <c r="P4554" s="19" t="s">
        <v>3227</v>
      </c>
    </row>
    <row r="4555" spans="1:16" ht="15" customHeight="1" x14ac:dyDescent="0.35">
      <c r="A4555" s="18" t="s">
        <v>2592</v>
      </c>
      <c r="B4555" s="18" t="s">
        <v>3226</v>
      </c>
      <c r="C4555" s="18" t="s">
        <v>115</v>
      </c>
      <c r="D4555" s="19">
        <v>5</v>
      </c>
      <c r="E4555" s="19">
        <v>10</v>
      </c>
      <c r="F4555" s="19">
        <v>22</v>
      </c>
      <c r="G4555" s="19">
        <v>4</v>
      </c>
      <c r="H4555" s="19">
        <v>1</v>
      </c>
      <c r="I4555" s="19">
        <v>2</v>
      </c>
      <c r="J4555" s="19">
        <v>2</v>
      </c>
      <c r="K4555" s="20">
        <f>ROUND(1+(SUMPRODUCT(INDEX(CachTinhDiem!$B$8:$E$11,MATCH($B4555,CachTinhDiem!$A$8:$A$11,0),0),$G4555:$J4555)-1)*9/4,1)</f>
        <v>2.6</v>
      </c>
      <c r="L4555" s="20">
        <f>ROUND(1+(INDEX(CachTinhDiem!$B$15:$E$20,MATCH($C4555,CachTinhDiem!$A$15:$A$20,0),MATCH($B4555,CachTinhDiem!$B$14:$E$14,0))-1)*9/4,1)</f>
        <v>10</v>
      </c>
      <c r="M4555" s="19">
        <f t="shared" si="71"/>
        <v>12</v>
      </c>
      <c r="N4555" s="23">
        <f>MAX(0,1-M4555*CachTinhDiem!$B$25)</f>
        <v>0</v>
      </c>
      <c r="O4555" s="20">
        <f>ROUND((CachTinhDiem!$B$23*K4555+CachTinhDiem!$B$24*L4555)*N4555,1)</f>
        <v>0</v>
      </c>
      <c r="P4555" s="19" t="s">
        <v>3227</v>
      </c>
    </row>
    <row r="4556" spans="1:16" ht="15" customHeight="1" x14ac:dyDescent="0.35">
      <c r="A4556" s="18" t="s">
        <v>972</v>
      </c>
      <c r="B4556" s="18" t="s">
        <v>3226</v>
      </c>
      <c r="C4556" s="18" t="s">
        <v>150</v>
      </c>
      <c r="D4556" s="19">
        <v>5</v>
      </c>
      <c r="E4556" s="19">
        <v>18</v>
      </c>
      <c r="F4556" s="19">
        <v>14</v>
      </c>
      <c r="G4556" s="19">
        <v>4</v>
      </c>
      <c r="H4556" s="19">
        <v>1</v>
      </c>
      <c r="I4556" s="19">
        <v>3</v>
      </c>
      <c r="J4556" s="19">
        <v>3</v>
      </c>
      <c r="K4556" s="20">
        <f>ROUND(1+(SUMPRODUCT(INDEX(CachTinhDiem!$B$8:$E$11,MATCH($B4556,CachTinhDiem!$A$8:$A$11,0),0),$G4556:$J4556)-1)*9/4,1)</f>
        <v>4.2</v>
      </c>
      <c r="L4556" s="20">
        <f>ROUND(1+(INDEX(CachTinhDiem!$B$15:$E$20,MATCH($C4556,CachTinhDiem!$A$15:$A$20,0),MATCH($B4556,CachTinhDiem!$B$14:$E$14,0))-1)*9/4,1)</f>
        <v>10</v>
      </c>
      <c r="M4556" s="19">
        <f t="shared" si="71"/>
        <v>0</v>
      </c>
      <c r="N4556" s="23">
        <f>MAX(0,1-M4556*CachTinhDiem!$B$25)</f>
        <v>1</v>
      </c>
      <c r="O4556" s="20">
        <f>ROUND((CachTinhDiem!$B$23*K4556+CachTinhDiem!$B$24*L4556)*N4556,1)</f>
        <v>5.9</v>
      </c>
      <c r="P4556" s="19" t="s">
        <v>3227</v>
      </c>
    </row>
    <row r="4557" spans="1:16" ht="15" customHeight="1" x14ac:dyDescent="0.35">
      <c r="A4557" s="18" t="s">
        <v>184</v>
      </c>
      <c r="B4557" s="18" t="s">
        <v>3226</v>
      </c>
      <c r="C4557" s="18" t="s">
        <v>150</v>
      </c>
      <c r="D4557" s="19">
        <v>23</v>
      </c>
      <c r="E4557" s="19">
        <v>36</v>
      </c>
      <c r="F4557" s="19">
        <v>13</v>
      </c>
      <c r="G4557" s="19">
        <v>1</v>
      </c>
      <c r="H4557" s="19">
        <v>5</v>
      </c>
      <c r="I4557" s="19">
        <v>2</v>
      </c>
      <c r="J4557" s="19">
        <v>4</v>
      </c>
      <c r="K4557" s="20">
        <f>ROUND(1+(SUMPRODUCT(INDEX(CachTinhDiem!$B$8:$E$11,MATCH($B4557,CachTinhDiem!$A$8:$A$11,0),0),$G4557:$J4557)-1)*9/4,1)</f>
        <v>6.2</v>
      </c>
      <c r="L4557" s="20">
        <f>ROUND(1+(INDEX(CachTinhDiem!$B$15:$E$20,MATCH($C4557,CachTinhDiem!$A$15:$A$20,0),MATCH($B4557,CachTinhDiem!$B$14:$E$14,0))-1)*9/4,1)</f>
        <v>10</v>
      </c>
      <c r="M4557" s="19">
        <f t="shared" si="71"/>
        <v>10</v>
      </c>
      <c r="N4557" s="23">
        <f>MAX(0,1-M4557*CachTinhDiem!$B$25)</f>
        <v>0</v>
      </c>
      <c r="O4557" s="20">
        <f>ROUND((CachTinhDiem!$B$23*K4557+CachTinhDiem!$B$24*L4557)*N4557,1)</f>
        <v>0</v>
      </c>
      <c r="P4557" s="19" t="s">
        <v>3227</v>
      </c>
    </row>
    <row r="4558" spans="1:16" ht="15" customHeight="1" x14ac:dyDescent="0.35">
      <c r="A4558" s="18" t="s">
        <v>2736</v>
      </c>
      <c r="B4558" s="18" t="s">
        <v>3224</v>
      </c>
      <c r="C4558" s="18" t="s">
        <v>103</v>
      </c>
      <c r="D4558" s="19">
        <v>5</v>
      </c>
      <c r="E4558" s="19">
        <v>34</v>
      </c>
      <c r="F4558" s="19">
        <v>22</v>
      </c>
      <c r="G4558" s="19">
        <v>4</v>
      </c>
      <c r="H4558" s="19">
        <v>1</v>
      </c>
      <c r="I4558" s="19">
        <v>2</v>
      </c>
      <c r="J4558" s="19">
        <v>5</v>
      </c>
      <c r="K4558" s="20">
        <f>ROUND(1+(SUMPRODUCT(INDEX(CachTinhDiem!$B$8:$E$11,MATCH($B4558,CachTinhDiem!$A$8:$A$11,0),0),$G4558:$J4558)-1)*9/4,1)</f>
        <v>4.4000000000000004</v>
      </c>
      <c r="L4558" s="20">
        <f>ROUND(1+(INDEX(CachTinhDiem!$B$15:$E$20,MATCH($C4558,CachTinhDiem!$A$15:$A$20,0),MATCH($B4558,CachTinhDiem!$B$14:$E$14,0))-1)*9/4,1)</f>
        <v>3.3</v>
      </c>
      <c r="M4558" s="19">
        <f t="shared" si="71"/>
        <v>0</v>
      </c>
      <c r="N4558" s="23">
        <f>MAX(0,1-M4558*CachTinhDiem!$B$25)</f>
        <v>1</v>
      </c>
      <c r="O4558" s="20">
        <f>ROUND((CachTinhDiem!$B$23*K4558+CachTinhDiem!$B$24*L4558)*N4558,1)</f>
        <v>4.0999999999999996</v>
      </c>
      <c r="P4558" s="19" t="s">
        <v>3227</v>
      </c>
    </row>
    <row r="4559" spans="1:16" ht="15" customHeight="1" x14ac:dyDescent="0.35">
      <c r="A4559" s="18" t="s">
        <v>1663</v>
      </c>
      <c r="B4559" s="18" t="s">
        <v>3224</v>
      </c>
      <c r="C4559" s="18" t="s">
        <v>138</v>
      </c>
      <c r="D4559" s="19">
        <v>5</v>
      </c>
      <c r="E4559" s="19">
        <v>10</v>
      </c>
      <c r="F4559" s="19">
        <v>32</v>
      </c>
      <c r="G4559" s="19">
        <v>4</v>
      </c>
      <c r="H4559" s="19">
        <v>1</v>
      </c>
      <c r="I4559" s="19">
        <v>4</v>
      </c>
      <c r="J4559" s="19">
        <v>2</v>
      </c>
      <c r="K4559" s="20">
        <f>ROUND(1+(SUMPRODUCT(INDEX(CachTinhDiem!$B$8:$E$11,MATCH($B4559,CachTinhDiem!$A$8:$A$11,0),0),$G4559:$J4559)-1)*9/4,1)</f>
        <v>6</v>
      </c>
      <c r="L4559" s="20">
        <f>ROUND(1+(INDEX(CachTinhDiem!$B$15:$E$20,MATCH($C4559,CachTinhDiem!$A$15:$A$20,0),MATCH($B4559,CachTinhDiem!$B$14:$E$14,0))-1)*9/4,1)</f>
        <v>10</v>
      </c>
      <c r="M4559" s="19">
        <f t="shared" si="71"/>
        <v>22</v>
      </c>
      <c r="N4559" s="23">
        <f>MAX(0,1-M4559*CachTinhDiem!$B$25)</f>
        <v>0</v>
      </c>
      <c r="O4559" s="20">
        <f>ROUND((CachTinhDiem!$B$23*K4559+CachTinhDiem!$B$24*L4559)*N4559,1)</f>
        <v>0</v>
      </c>
      <c r="P4559" s="19" t="s">
        <v>3227</v>
      </c>
    </row>
    <row r="4560" spans="1:16" ht="15" customHeight="1" x14ac:dyDescent="0.35">
      <c r="A4560" s="18" t="s">
        <v>700</v>
      </c>
      <c r="B4560" s="18" t="s">
        <v>3229</v>
      </c>
      <c r="C4560" s="18" t="s">
        <v>103</v>
      </c>
      <c r="D4560" s="19">
        <v>8</v>
      </c>
      <c r="E4560" s="19">
        <v>22</v>
      </c>
      <c r="F4560" s="19">
        <v>32</v>
      </c>
      <c r="G4560" s="19">
        <v>4</v>
      </c>
      <c r="H4560" s="19">
        <v>2</v>
      </c>
      <c r="I4560" s="19">
        <v>3</v>
      </c>
      <c r="J4560" s="19">
        <v>5</v>
      </c>
      <c r="K4560" s="20">
        <f>ROUND(1+(SUMPRODUCT(INDEX(CachTinhDiem!$B$8:$E$11,MATCH($B4560,CachTinhDiem!$A$8:$A$11,0),0),$G4560:$J4560)-1)*9/4,1)</f>
        <v>6.4</v>
      </c>
      <c r="L4560" s="20">
        <f>ROUND(1+(INDEX(CachTinhDiem!$B$15:$E$20,MATCH($C4560,CachTinhDiem!$A$15:$A$20,0),MATCH($B4560,CachTinhDiem!$B$14:$E$14,0))-1)*9/4,1)</f>
        <v>7.8</v>
      </c>
      <c r="M4560" s="19">
        <f t="shared" si="71"/>
        <v>10</v>
      </c>
      <c r="N4560" s="23">
        <f>MAX(0,1-M4560*CachTinhDiem!$B$25)</f>
        <v>0</v>
      </c>
      <c r="O4560" s="20">
        <f>ROUND((CachTinhDiem!$B$23*K4560+CachTinhDiem!$B$24*L4560)*N4560,1)</f>
        <v>0</v>
      </c>
      <c r="P4560" s="19" t="s">
        <v>3227</v>
      </c>
    </row>
    <row r="4561" spans="1:16" ht="15" customHeight="1" x14ac:dyDescent="0.35">
      <c r="A4561" s="18" t="s">
        <v>2537</v>
      </c>
      <c r="B4561" s="18" t="s">
        <v>3226</v>
      </c>
      <c r="C4561" s="18" t="s">
        <v>90</v>
      </c>
      <c r="D4561" s="19">
        <v>14</v>
      </c>
      <c r="E4561" s="19">
        <v>33</v>
      </c>
      <c r="F4561" s="19">
        <v>30</v>
      </c>
      <c r="G4561" s="19">
        <v>3</v>
      </c>
      <c r="H4561" s="19">
        <v>1</v>
      </c>
      <c r="I4561" s="19">
        <v>3</v>
      </c>
      <c r="J4561" s="19">
        <v>2</v>
      </c>
      <c r="K4561" s="20">
        <f>ROUND(1+(SUMPRODUCT(INDEX(CachTinhDiem!$B$8:$E$11,MATCH($B4561,CachTinhDiem!$A$8:$A$11,0),0),$G4561:$J4561)-1)*9/4,1)</f>
        <v>3.7</v>
      </c>
      <c r="L4561" s="20">
        <f>ROUND(1+(INDEX(CachTinhDiem!$B$15:$E$20,MATCH($C4561,CachTinhDiem!$A$15:$A$20,0),MATCH($B4561,CachTinhDiem!$B$14:$E$14,0))-1)*9/4,1)</f>
        <v>7.8</v>
      </c>
      <c r="M4561" s="19">
        <f t="shared" si="71"/>
        <v>0</v>
      </c>
      <c r="N4561" s="23">
        <f>MAX(0,1-M4561*CachTinhDiem!$B$25)</f>
        <v>1</v>
      </c>
      <c r="O4561" s="20">
        <f>ROUND((CachTinhDiem!$B$23*K4561+CachTinhDiem!$B$24*L4561)*N4561,1)</f>
        <v>4.9000000000000004</v>
      </c>
      <c r="P4561" s="19" t="s">
        <v>3227</v>
      </c>
    </row>
    <row r="4562" spans="1:16" ht="15" customHeight="1" x14ac:dyDescent="0.35">
      <c r="A4562" s="18" t="s">
        <v>2418</v>
      </c>
      <c r="B4562" s="18" t="s">
        <v>3228</v>
      </c>
      <c r="C4562" s="18" t="s">
        <v>150</v>
      </c>
      <c r="D4562" s="19">
        <v>25</v>
      </c>
      <c r="E4562" s="19">
        <v>39</v>
      </c>
      <c r="F4562" s="19">
        <v>32</v>
      </c>
      <c r="G4562" s="19">
        <v>1</v>
      </c>
      <c r="H4562" s="19">
        <v>5</v>
      </c>
      <c r="I4562" s="19">
        <v>4</v>
      </c>
      <c r="J4562" s="19">
        <v>3</v>
      </c>
      <c r="K4562" s="20">
        <f>ROUND(1+(SUMPRODUCT(INDEX(CachTinhDiem!$B$8:$E$11,MATCH($B4562,CachTinhDiem!$A$8:$A$11,0),0),$G4562:$J4562)-1)*9/4,1)</f>
        <v>6.9</v>
      </c>
      <c r="L4562" s="20">
        <f>ROUND(1+(INDEX(CachTinhDiem!$B$15:$E$20,MATCH($C4562,CachTinhDiem!$A$15:$A$20,0),MATCH($B4562,CachTinhDiem!$B$14:$E$14,0))-1)*9/4,1)</f>
        <v>5.5</v>
      </c>
      <c r="M4562" s="19">
        <f t="shared" si="71"/>
        <v>0</v>
      </c>
      <c r="N4562" s="23">
        <f>MAX(0,1-M4562*CachTinhDiem!$B$25)</f>
        <v>1</v>
      </c>
      <c r="O4562" s="20">
        <f>ROUND((CachTinhDiem!$B$23*K4562+CachTinhDiem!$B$24*L4562)*N4562,1)</f>
        <v>6.5</v>
      </c>
      <c r="P4562" s="19" t="s">
        <v>3227</v>
      </c>
    </row>
    <row r="4563" spans="1:16" ht="15" customHeight="1" x14ac:dyDescent="0.35">
      <c r="A4563" s="18" t="s">
        <v>1741</v>
      </c>
      <c r="B4563" s="18" t="s">
        <v>3228</v>
      </c>
      <c r="C4563" s="18" t="s">
        <v>138</v>
      </c>
      <c r="D4563" s="19">
        <v>5</v>
      </c>
      <c r="E4563" s="19">
        <v>10</v>
      </c>
      <c r="F4563" s="19">
        <v>14</v>
      </c>
      <c r="G4563" s="19">
        <v>4</v>
      </c>
      <c r="H4563" s="19">
        <v>2</v>
      </c>
      <c r="I4563" s="19">
        <v>3</v>
      </c>
      <c r="J4563" s="19">
        <v>2</v>
      </c>
      <c r="K4563" s="20">
        <f>ROUND(1+(SUMPRODUCT(INDEX(CachTinhDiem!$B$8:$E$11,MATCH($B4563,CachTinhDiem!$A$8:$A$11,0),0),$G4563:$J4563)-1)*9/4,1)</f>
        <v>3.7</v>
      </c>
      <c r="L4563" s="20">
        <f>ROUND(1+(INDEX(CachTinhDiem!$B$15:$E$20,MATCH($C4563,CachTinhDiem!$A$15:$A$20,0),MATCH($B4563,CachTinhDiem!$B$14:$E$14,0))-1)*9/4,1)</f>
        <v>1</v>
      </c>
      <c r="M4563" s="19">
        <f t="shared" si="71"/>
        <v>4</v>
      </c>
      <c r="N4563" s="23">
        <f>MAX(0,1-M4563*CachTinhDiem!$B$25)</f>
        <v>0.6</v>
      </c>
      <c r="O4563" s="20">
        <f>ROUND((CachTinhDiem!$B$23*K4563+CachTinhDiem!$B$24*L4563)*N4563,1)</f>
        <v>1.7</v>
      </c>
      <c r="P4563" s="19" t="s">
        <v>3227</v>
      </c>
    </row>
    <row r="4564" spans="1:16" ht="15" customHeight="1" x14ac:dyDescent="0.35">
      <c r="A4564" s="18" t="s">
        <v>1509</v>
      </c>
      <c r="B4564" s="18" t="s">
        <v>3228</v>
      </c>
      <c r="C4564" s="18" t="s">
        <v>90</v>
      </c>
      <c r="D4564" s="19">
        <v>5</v>
      </c>
      <c r="E4564" s="19">
        <v>11</v>
      </c>
      <c r="F4564" s="19">
        <v>6</v>
      </c>
      <c r="G4564" s="19">
        <v>4</v>
      </c>
      <c r="H4564" s="19">
        <v>2</v>
      </c>
      <c r="I4564" s="19">
        <v>1</v>
      </c>
      <c r="J4564" s="19">
        <v>1</v>
      </c>
      <c r="K4564" s="20">
        <f>ROUND(1+(SUMPRODUCT(INDEX(CachTinhDiem!$B$8:$E$11,MATCH($B4564,CachTinhDiem!$A$8:$A$11,0),0),$G4564:$J4564)-1)*9/4,1)</f>
        <v>1.5</v>
      </c>
      <c r="L4564" s="20">
        <f>ROUND(1+(INDEX(CachTinhDiem!$B$15:$E$20,MATCH($C4564,CachTinhDiem!$A$15:$A$20,0),MATCH($B4564,CachTinhDiem!$B$14:$E$14,0))-1)*9/4,1)</f>
        <v>3.3</v>
      </c>
      <c r="M4564" s="19">
        <f t="shared" si="71"/>
        <v>0</v>
      </c>
      <c r="N4564" s="23">
        <f>MAX(0,1-M4564*CachTinhDiem!$B$25)</f>
        <v>1</v>
      </c>
      <c r="O4564" s="20">
        <f>ROUND((CachTinhDiem!$B$23*K4564+CachTinhDiem!$B$24*L4564)*N4564,1)</f>
        <v>2</v>
      </c>
      <c r="P4564" s="19" t="s">
        <v>3227</v>
      </c>
    </row>
    <row r="4565" spans="1:16" ht="15" customHeight="1" x14ac:dyDescent="0.35">
      <c r="A4565" s="18" t="s">
        <v>1207</v>
      </c>
      <c r="B4565" s="18" t="s">
        <v>3226</v>
      </c>
      <c r="C4565" s="18" t="s">
        <v>103</v>
      </c>
      <c r="D4565" s="19">
        <v>5</v>
      </c>
      <c r="E4565" s="19">
        <v>11</v>
      </c>
      <c r="F4565" s="19">
        <v>9</v>
      </c>
      <c r="G4565" s="19">
        <v>5</v>
      </c>
      <c r="H4565" s="19">
        <v>1</v>
      </c>
      <c r="I4565" s="19">
        <v>2</v>
      </c>
      <c r="J4565" s="19">
        <v>5</v>
      </c>
      <c r="K4565" s="20">
        <f>ROUND(1+(SUMPRODUCT(INDEX(CachTinhDiem!$B$8:$E$11,MATCH($B4565,CachTinhDiem!$A$8:$A$11,0),0),$G4565:$J4565)-1)*9/4,1)</f>
        <v>3.9</v>
      </c>
      <c r="L4565" s="20">
        <f>ROUND(1+(INDEX(CachTinhDiem!$B$15:$E$20,MATCH($C4565,CachTinhDiem!$A$15:$A$20,0),MATCH($B4565,CachTinhDiem!$B$14:$E$14,0))-1)*9/4,1)</f>
        <v>3.3</v>
      </c>
      <c r="M4565" s="19">
        <f t="shared" si="71"/>
        <v>0</v>
      </c>
      <c r="N4565" s="23">
        <f>MAX(0,1-M4565*CachTinhDiem!$B$25)</f>
        <v>1</v>
      </c>
      <c r="O4565" s="20">
        <f>ROUND((CachTinhDiem!$B$23*K4565+CachTinhDiem!$B$24*L4565)*N4565,1)</f>
        <v>3.7</v>
      </c>
      <c r="P4565" s="19" t="s">
        <v>3227</v>
      </c>
    </row>
    <row r="4566" spans="1:16" ht="15" customHeight="1" x14ac:dyDescent="0.35">
      <c r="A4566" s="18" t="s">
        <v>2670</v>
      </c>
      <c r="B4566" s="18" t="s">
        <v>3224</v>
      </c>
      <c r="C4566" s="18" t="s">
        <v>103</v>
      </c>
      <c r="D4566" s="19">
        <v>7</v>
      </c>
      <c r="E4566" s="19">
        <v>34</v>
      </c>
      <c r="F4566" s="19">
        <v>17</v>
      </c>
      <c r="G4566" s="19">
        <v>4</v>
      </c>
      <c r="H4566" s="19">
        <v>1</v>
      </c>
      <c r="I4566" s="19">
        <v>3</v>
      </c>
      <c r="J4566" s="19">
        <v>5</v>
      </c>
      <c r="K4566" s="20">
        <f>ROUND(1+(SUMPRODUCT(INDEX(CachTinhDiem!$B$8:$E$11,MATCH($B4566,CachTinhDiem!$A$8:$A$11,0),0),$G4566:$J4566)-1)*9/4,1)</f>
        <v>5.5</v>
      </c>
      <c r="L4566" s="20">
        <f>ROUND(1+(INDEX(CachTinhDiem!$B$15:$E$20,MATCH($C4566,CachTinhDiem!$A$15:$A$20,0),MATCH($B4566,CachTinhDiem!$B$14:$E$14,0))-1)*9/4,1)</f>
        <v>3.3</v>
      </c>
      <c r="M4566" s="19">
        <f t="shared" si="71"/>
        <v>0</v>
      </c>
      <c r="N4566" s="23">
        <f>MAX(0,1-M4566*CachTinhDiem!$B$25)</f>
        <v>1</v>
      </c>
      <c r="O4566" s="20">
        <f>ROUND((CachTinhDiem!$B$23*K4566+CachTinhDiem!$B$24*L4566)*N4566,1)</f>
        <v>4.8</v>
      </c>
      <c r="P4566" s="19" t="s">
        <v>3227</v>
      </c>
    </row>
    <row r="4567" spans="1:16" ht="15" customHeight="1" x14ac:dyDescent="0.35">
      <c r="A4567" s="18" t="s">
        <v>2127</v>
      </c>
      <c r="B4567" s="18" t="s">
        <v>3224</v>
      </c>
      <c r="C4567" s="18" t="s">
        <v>150</v>
      </c>
      <c r="D4567" s="19">
        <v>9</v>
      </c>
      <c r="E4567" s="19">
        <v>24</v>
      </c>
      <c r="F4567" s="19">
        <v>24</v>
      </c>
      <c r="G4567" s="19">
        <v>3</v>
      </c>
      <c r="H4567" s="19">
        <v>1</v>
      </c>
      <c r="I4567" s="19">
        <v>3</v>
      </c>
      <c r="J4567" s="19">
        <v>3</v>
      </c>
      <c r="K4567" s="20">
        <f>ROUND(1+(SUMPRODUCT(INDEX(CachTinhDiem!$B$8:$E$11,MATCH($B4567,CachTinhDiem!$A$8:$A$11,0),0),$G4567:$J4567)-1)*9/4,1)</f>
        <v>4.5999999999999996</v>
      </c>
      <c r="L4567" s="20">
        <f>ROUND(1+(INDEX(CachTinhDiem!$B$15:$E$20,MATCH($C4567,CachTinhDiem!$A$15:$A$20,0),MATCH($B4567,CachTinhDiem!$B$14:$E$14,0))-1)*9/4,1)</f>
        <v>3.3</v>
      </c>
      <c r="M4567" s="19">
        <f t="shared" si="71"/>
        <v>0</v>
      </c>
      <c r="N4567" s="23">
        <f>MAX(0,1-M4567*CachTinhDiem!$B$25)</f>
        <v>1</v>
      </c>
      <c r="O4567" s="20">
        <f>ROUND((CachTinhDiem!$B$23*K4567+CachTinhDiem!$B$24*L4567)*N4567,1)</f>
        <v>4.2</v>
      </c>
      <c r="P4567" s="19" t="s">
        <v>3227</v>
      </c>
    </row>
    <row r="4568" spans="1:16" ht="15" customHeight="1" x14ac:dyDescent="0.35">
      <c r="A4568" s="18" t="s">
        <v>2490</v>
      </c>
      <c r="B4568" s="18" t="s">
        <v>3224</v>
      </c>
      <c r="C4568" s="18" t="s">
        <v>138</v>
      </c>
      <c r="D4568" s="19">
        <v>22</v>
      </c>
      <c r="E4568" s="19">
        <v>38</v>
      </c>
      <c r="F4568" s="19">
        <v>6</v>
      </c>
      <c r="G4568" s="19">
        <v>2</v>
      </c>
      <c r="H4568" s="19">
        <v>4</v>
      </c>
      <c r="I4568" s="19">
        <v>5</v>
      </c>
      <c r="J4568" s="19">
        <v>3</v>
      </c>
      <c r="K4568" s="20">
        <f>ROUND(1+(SUMPRODUCT(INDEX(CachTinhDiem!$B$8:$E$11,MATCH($B4568,CachTinhDiem!$A$8:$A$11,0),0),$G4568:$J4568)-1)*9/4,1)</f>
        <v>7.8</v>
      </c>
      <c r="L4568" s="20">
        <f>ROUND(1+(INDEX(CachTinhDiem!$B$15:$E$20,MATCH($C4568,CachTinhDiem!$A$15:$A$20,0),MATCH($B4568,CachTinhDiem!$B$14:$E$14,0))-1)*9/4,1)</f>
        <v>10</v>
      </c>
      <c r="M4568" s="19">
        <f t="shared" si="71"/>
        <v>16</v>
      </c>
      <c r="N4568" s="23">
        <f>MAX(0,1-M4568*CachTinhDiem!$B$25)</f>
        <v>0</v>
      </c>
      <c r="O4568" s="20">
        <f>ROUND((CachTinhDiem!$B$23*K4568+CachTinhDiem!$B$24*L4568)*N4568,1)</f>
        <v>0</v>
      </c>
      <c r="P4568" s="19" t="s">
        <v>3227</v>
      </c>
    </row>
    <row r="4569" spans="1:16" ht="15" customHeight="1" x14ac:dyDescent="0.35">
      <c r="A4569" s="18" t="s">
        <v>3176</v>
      </c>
      <c r="B4569" s="18" t="s">
        <v>3229</v>
      </c>
      <c r="C4569" s="18" t="s">
        <v>138</v>
      </c>
      <c r="D4569" s="19">
        <v>21</v>
      </c>
      <c r="E4569" s="19">
        <v>40</v>
      </c>
      <c r="F4569" s="19">
        <v>13</v>
      </c>
      <c r="G4569" s="19">
        <v>1</v>
      </c>
      <c r="H4569" s="19">
        <v>3</v>
      </c>
      <c r="I4569" s="19">
        <v>5</v>
      </c>
      <c r="J4569" s="19">
        <v>1</v>
      </c>
      <c r="K4569" s="20">
        <f>ROUND(1+(SUMPRODUCT(INDEX(CachTinhDiem!$B$8:$E$11,MATCH($B4569,CachTinhDiem!$A$8:$A$11,0),0),$G4569:$J4569)-1)*9/4,1)</f>
        <v>5.0999999999999996</v>
      </c>
      <c r="L4569" s="20">
        <f>ROUND(1+(INDEX(CachTinhDiem!$B$15:$E$20,MATCH($C4569,CachTinhDiem!$A$15:$A$20,0),MATCH($B4569,CachTinhDiem!$B$14:$E$14,0))-1)*9/4,1)</f>
        <v>7.8</v>
      </c>
      <c r="M4569" s="19">
        <f t="shared" si="71"/>
        <v>8</v>
      </c>
      <c r="N4569" s="23">
        <f>MAX(0,1-M4569*CachTinhDiem!$B$25)</f>
        <v>0.19999999999999996</v>
      </c>
      <c r="O4569" s="20">
        <f>ROUND((CachTinhDiem!$B$23*K4569+CachTinhDiem!$B$24*L4569)*N4569,1)</f>
        <v>1.2</v>
      </c>
      <c r="P4569" s="19" t="s">
        <v>3227</v>
      </c>
    </row>
    <row r="4570" spans="1:16" ht="15" customHeight="1" x14ac:dyDescent="0.35">
      <c r="A4570" s="18" t="s">
        <v>2074</v>
      </c>
      <c r="B4570" s="18" t="s">
        <v>3224</v>
      </c>
      <c r="C4570" s="18" t="s">
        <v>110</v>
      </c>
      <c r="D4570" s="19">
        <v>19</v>
      </c>
      <c r="E4570" s="19">
        <v>37</v>
      </c>
      <c r="F4570" s="19">
        <v>16</v>
      </c>
      <c r="G4570" s="19">
        <v>2</v>
      </c>
      <c r="H4570" s="19">
        <v>5</v>
      </c>
      <c r="I4570" s="19">
        <v>3</v>
      </c>
      <c r="J4570" s="19">
        <v>3</v>
      </c>
      <c r="K4570" s="20">
        <f>ROUND(1+(SUMPRODUCT(INDEX(CachTinhDiem!$B$8:$E$11,MATCH($B4570,CachTinhDiem!$A$8:$A$11,0),0),$G4570:$J4570)-1)*9/4,1)</f>
        <v>6</v>
      </c>
      <c r="L4570" s="20">
        <f>ROUND(1+(INDEX(CachTinhDiem!$B$15:$E$20,MATCH($C4570,CachTinhDiem!$A$15:$A$20,0),MATCH($B4570,CachTinhDiem!$B$14:$E$14,0))-1)*9/4,1)</f>
        <v>5.5</v>
      </c>
      <c r="M4570" s="19">
        <f t="shared" si="71"/>
        <v>3</v>
      </c>
      <c r="N4570" s="23">
        <f>MAX(0,1-M4570*CachTinhDiem!$B$25)</f>
        <v>0.7</v>
      </c>
      <c r="O4570" s="20">
        <f>ROUND((CachTinhDiem!$B$23*K4570+CachTinhDiem!$B$24*L4570)*N4570,1)</f>
        <v>4.0999999999999996</v>
      </c>
      <c r="P4570" s="19" t="s">
        <v>3227</v>
      </c>
    </row>
    <row r="4571" spans="1:16" ht="15" customHeight="1" x14ac:dyDescent="0.35">
      <c r="A4571" s="18" t="s">
        <v>752</v>
      </c>
      <c r="B4571" s="18" t="s">
        <v>3224</v>
      </c>
      <c r="C4571" s="18" t="s">
        <v>110</v>
      </c>
      <c r="D4571" s="19">
        <v>16</v>
      </c>
      <c r="E4571" s="19">
        <v>31</v>
      </c>
      <c r="F4571" s="19">
        <v>34</v>
      </c>
      <c r="G4571" s="19">
        <v>2</v>
      </c>
      <c r="H4571" s="19">
        <v>5</v>
      </c>
      <c r="I4571" s="19">
        <v>4</v>
      </c>
      <c r="J4571" s="19">
        <v>3</v>
      </c>
      <c r="K4571" s="20">
        <f>ROUND(1+(SUMPRODUCT(INDEX(CachTinhDiem!$B$8:$E$11,MATCH($B4571,CachTinhDiem!$A$8:$A$11,0),0),$G4571:$J4571)-1)*9/4,1)</f>
        <v>7.1</v>
      </c>
      <c r="L4571" s="20">
        <f>ROUND(1+(INDEX(CachTinhDiem!$B$15:$E$20,MATCH($C4571,CachTinhDiem!$A$15:$A$20,0),MATCH($B4571,CachTinhDiem!$B$14:$E$14,0))-1)*9/4,1)</f>
        <v>5.5</v>
      </c>
      <c r="M4571" s="19">
        <f t="shared" si="71"/>
        <v>3</v>
      </c>
      <c r="N4571" s="23">
        <f>MAX(0,1-M4571*CachTinhDiem!$B$25)</f>
        <v>0.7</v>
      </c>
      <c r="O4571" s="20">
        <f>ROUND((CachTinhDiem!$B$23*K4571+CachTinhDiem!$B$24*L4571)*N4571,1)</f>
        <v>4.5999999999999996</v>
      </c>
      <c r="P4571" s="19" t="s">
        <v>3227</v>
      </c>
    </row>
    <row r="4572" spans="1:16" ht="15" customHeight="1" x14ac:dyDescent="0.35">
      <c r="A4572" s="18" t="s">
        <v>1854</v>
      </c>
      <c r="B4572" s="18" t="s">
        <v>3229</v>
      </c>
      <c r="C4572" s="18" t="s">
        <v>103</v>
      </c>
      <c r="D4572" s="19">
        <v>12</v>
      </c>
      <c r="E4572" s="19">
        <v>33</v>
      </c>
      <c r="F4572" s="19">
        <v>10</v>
      </c>
      <c r="G4572" s="19">
        <v>3</v>
      </c>
      <c r="H4572" s="19">
        <v>3</v>
      </c>
      <c r="I4572" s="19">
        <v>3</v>
      </c>
      <c r="J4572" s="19">
        <v>4</v>
      </c>
      <c r="K4572" s="20">
        <f>ROUND(1+(SUMPRODUCT(INDEX(CachTinhDiem!$B$8:$E$11,MATCH($B4572,CachTinhDiem!$A$8:$A$11,0),0),$G4572:$J4572)-1)*9/4,1)</f>
        <v>6.2</v>
      </c>
      <c r="L4572" s="20">
        <f>ROUND(1+(INDEX(CachTinhDiem!$B$15:$E$20,MATCH($C4572,CachTinhDiem!$A$15:$A$20,0),MATCH($B4572,CachTinhDiem!$B$14:$E$14,0))-1)*9/4,1)</f>
        <v>7.8</v>
      </c>
      <c r="M4572" s="19">
        <f t="shared" si="71"/>
        <v>2</v>
      </c>
      <c r="N4572" s="23">
        <f>MAX(0,1-M4572*CachTinhDiem!$B$25)</f>
        <v>0.8</v>
      </c>
      <c r="O4572" s="20">
        <f>ROUND((CachTinhDiem!$B$23*K4572+CachTinhDiem!$B$24*L4572)*N4572,1)</f>
        <v>5.3</v>
      </c>
      <c r="P4572" s="19" t="s">
        <v>3225</v>
      </c>
    </row>
    <row r="4573" spans="1:16" ht="15" customHeight="1" x14ac:dyDescent="0.35">
      <c r="A4573" s="18" t="s">
        <v>1930</v>
      </c>
      <c r="B4573" s="18" t="s">
        <v>3224</v>
      </c>
      <c r="C4573" s="18" t="s">
        <v>110</v>
      </c>
      <c r="D4573" s="19">
        <v>17</v>
      </c>
      <c r="E4573" s="19">
        <v>36</v>
      </c>
      <c r="F4573" s="19">
        <v>30</v>
      </c>
      <c r="G4573" s="19">
        <v>2</v>
      </c>
      <c r="H4573" s="19">
        <v>5</v>
      </c>
      <c r="I4573" s="19">
        <v>2</v>
      </c>
      <c r="J4573" s="19">
        <v>4</v>
      </c>
      <c r="K4573" s="20">
        <f>ROUND(1+(SUMPRODUCT(INDEX(CachTinhDiem!$B$8:$E$11,MATCH($B4573,CachTinhDiem!$A$8:$A$11,0),0),$G4573:$J4573)-1)*9/4,1)</f>
        <v>5.0999999999999996</v>
      </c>
      <c r="L4573" s="20">
        <f>ROUND(1+(INDEX(CachTinhDiem!$B$15:$E$20,MATCH($C4573,CachTinhDiem!$A$15:$A$20,0),MATCH($B4573,CachTinhDiem!$B$14:$E$14,0))-1)*9/4,1)</f>
        <v>5.5</v>
      </c>
      <c r="M4573" s="19">
        <f t="shared" si="71"/>
        <v>0</v>
      </c>
      <c r="N4573" s="23">
        <f>MAX(0,1-M4573*CachTinhDiem!$B$25)</f>
        <v>1</v>
      </c>
      <c r="O4573" s="20">
        <f>ROUND((CachTinhDiem!$B$23*K4573+CachTinhDiem!$B$24*L4573)*N4573,1)</f>
        <v>5.2</v>
      </c>
      <c r="P4573" s="19" t="s">
        <v>3225</v>
      </c>
    </row>
    <row r="4574" spans="1:16" ht="15" customHeight="1" x14ac:dyDescent="0.35">
      <c r="A4574" s="18" t="s">
        <v>1495</v>
      </c>
      <c r="B4574" s="18" t="s">
        <v>3224</v>
      </c>
      <c r="C4574" s="18" t="s">
        <v>90</v>
      </c>
      <c r="D4574" s="19">
        <v>10</v>
      </c>
      <c r="E4574" s="19">
        <v>24</v>
      </c>
      <c r="F4574" s="19">
        <v>12</v>
      </c>
      <c r="G4574" s="19">
        <v>2</v>
      </c>
      <c r="H4574" s="19">
        <v>3</v>
      </c>
      <c r="I4574" s="19">
        <v>3</v>
      </c>
      <c r="J4574" s="19">
        <v>3</v>
      </c>
      <c r="K4574" s="20">
        <f>ROUND(1+(SUMPRODUCT(INDEX(CachTinhDiem!$B$8:$E$11,MATCH($B4574,CachTinhDiem!$A$8:$A$11,0),0),$G4574:$J4574)-1)*9/4,1)</f>
        <v>5.0999999999999996</v>
      </c>
      <c r="L4574" s="20">
        <f>ROUND(1+(INDEX(CachTinhDiem!$B$15:$E$20,MATCH($C4574,CachTinhDiem!$A$15:$A$20,0),MATCH($B4574,CachTinhDiem!$B$14:$E$14,0))-1)*9/4,1)</f>
        <v>5.5</v>
      </c>
      <c r="M4574" s="19">
        <f t="shared" si="71"/>
        <v>0</v>
      </c>
      <c r="N4574" s="23">
        <f>MAX(0,1-M4574*CachTinhDiem!$B$25)</f>
        <v>1</v>
      </c>
      <c r="O4574" s="20">
        <f>ROUND((CachTinhDiem!$B$23*K4574+CachTinhDiem!$B$24*L4574)*N4574,1)</f>
        <v>5.2</v>
      </c>
      <c r="P4574" s="19" t="s">
        <v>3225</v>
      </c>
    </row>
    <row r="4575" spans="1:16" ht="15" customHeight="1" x14ac:dyDescent="0.35">
      <c r="A4575" s="18" t="s">
        <v>1008</v>
      </c>
      <c r="B4575" s="18" t="s">
        <v>3226</v>
      </c>
      <c r="C4575" s="18" t="s">
        <v>138</v>
      </c>
      <c r="D4575" s="19">
        <v>22</v>
      </c>
      <c r="E4575" s="19">
        <v>40</v>
      </c>
      <c r="F4575" s="19">
        <v>32</v>
      </c>
      <c r="G4575" s="19">
        <v>1</v>
      </c>
      <c r="H4575" s="19">
        <v>5</v>
      </c>
      <c r="I4575" s="19">
        <v>4</v>
      </c>
      <c r="J4575" s="19">
        <v>2</v>
      </c>
      <c r="K4575" s="20">
        <f>ROUND(1+(SUMPRODUCT(INDEX(CachTinhDiem!$B$8:$E$11,MATCH($B4575,CachTinhDiem!$A$8:$A$11,0),0),$G4575:$J4575)-1)*9/4,1)</f>
        <v>7.5</v>
      </c>
      <c r="L4575" s="20">
        <f>ROUND(1+(INDEX(CachTinhDiem!$B$15:$E$20,MATCH($C4575,CachTinhDiem!$A$15:$A$20,0),MATCH($B4575,CachTinhDiem!$B$14:$E$14,0))-1)*9/4,1)</f>
        <v>7.8</v>
      </c>
      <c r="M4575" s="19">
        <f t="shared" si="71"/>
        <v>0</v>
      </c>
      <c r="N4575" s="23">
        <f>MAX(0,1-M4575*CachTinhDiem!$B$25)</f>
        <v>1</v>
      </c>
      <c r="O4575" s="20">
        <f>ROUND((CachTinhDiem!$B$23*K4575+CachTinhDiem!$B$24*L4575)*N4575,1)</f>
        <v>7.6</v>
      </c>
      <c r="P4575" s="19" t="s">
        <v>3225</v>
      </c>
    </row>
    <row r="4576" spans="1:16" ht="15" customHeight="1" x14ac:dyDescent="0.35">
      <c r="A4576" s="18" t="s">
        <v>1679</v>
      </c>
      <c r="B4576" s="18" t="s">
        <v>3228</v>
      </c>
      <c r="C4576" s="18" t="s">
        <v>103</v>
      </c>
      <c r="D4576" s="19">
        <v>11</v>
      </c>
      <c r="E4576" s="19">
        <v>33</v>
      </c>
      <c r="F4576" s="19">
        <v>13</v>
      </c>
      <c r="G4576" s="19">
        <v>3</v>
      </c>
      <c r="H4576" s="19">
        <v>3</v>
      </c>
      <c r="I4576" s="19">
        <v>3</v>
      </c>
      <c r="J4576" s="19">
        <v>4</v>
      </c>
      <c r="K4576" s="20">
        <f>ROUND(1+(SUMPRODUCT(INDEX(CachTinhDiem!$B$8:$E$11,MATCH($B4576,CachTinhDiem!$A$8:$A$11,0),0),$G4576:$J4576)-1)*9/4,1)</f>
        <v>6.9</v>
      </c>
      <c r="L4576" s="20">
        <f>ROUND(1+(INDEX(CachTinhDiem!$B$15:$E$20,MATCH($C4576,CachTinhDiem!$A$15:$A$20,0),MATCH($B4576,CachTinhDiem!$B$14:$E$14,0))-1)*9/4,1)</f>
        <v>10</v>
      </c>
      <c r="M4576" s="19">
        <f t="shared" si="71"/>
        <v>0</v>
      </c>
      <c r="N4576" s="23">
        <f>MAX(0,1-M4576*CachTinhDiem!$B$25)</f>
        <v>1</v>
      </c>
      <c r="O4576" s="20">
        <f>ROUND((CachTinhDiem!$B$23*K4576+CachTinhDiem!$B$24*L4576)*N4576,1)</f>
        <v>7.8</v>
      </c>
      <c r="P4576" s="19" t="s">
        <v>3227</v>
      </c>
    </row>
    <row r="4577" spans="1:16" ht="15" customHeight="1" x14ac:dyDescent="0.35">
      <c r="A4577" s="18" t="s">
        <v>2600</v>
      </c>
      <c r="B4577" s="18" t="s">
        <v>3229</v>
      </c>
      <c r="C4577" s="18" t="s">
        <v>115</v>
      </c>
      <c r="D4577" s="19">
        <v>5</v>
      </c>
      <c r="E4577" s="19">
        <v>30</v>
      </c>
      <c r="F4577" s="19">
        <v>11</v>
      </c>
      <c r="G4577" s="19">
        <v>4</v>
      </c>
      <c r="H4577" s="19">
        <v>1</v>
      </c>
      <c r="I4577" s="19">
        <v>5</v>
      </c>
      <c r="J4577" s="19">
        <v>2</v>
      </c>
      <c r="K4577" s="20">
        <f>ROUND(1+(SUMPRODUCT(INDEX(CachTinhDiem!$B$8:$E$11,MATCH($B4577,CachTinhDiem!$A$8:$A$11,0),0),$G4577:$J4577)-1)*9/4,1)</f>
        <v>5.0999999999999996</v>
      </c>
      <c r="L4577" s="20">
        <f>ROUND(1+(INDEX(CachTinhDiem!$B$15:$E$20,MATCH($C4577,CachTinhDiem!$A$15:$A$20,0),MATCH($B4577,CachTinhDiem!$B$14:$E$14,0))-1)*9/4,1)</f>
        <v>10</v>
      </c>
      <c r="M4577" s="19">
        <f t="shared" si="71"/>
        <v>0</v>
      </c>
      <c r="N4577" s="23">
        <f>MAX(0,1-M4577*CachTinhDiem!$B$25)</f>
        <v>1</v>
      </c>
      <c r="O4577" s="20">
        <f>ROUND((CachTinhDiem!$B$23*K4577+CachTinhDiem!$B$24*L4577)*N4577,1)</f>
        <v>6.6</v>
      </c>
      <c r="P4577" s="19" t="s">
        <v>3227</v>
      </c>
    </row>
    <row r="4578" spans="1:16" ht="15" customHeight="1" x14ac:dyDescent="0.35">
      <c r="A4578" s="18" t="s">
        <v>1141</v>
      </c>
      <c r="B4578" s="18" t="s">
        <v>3226</v>
      </c>
      <c r="C4578" s="18" t="s">
        <v>103</v>
      </c>
      <c r="D4578" s="19">
        <v>5</v>
      </c>
      <c r="E4578" s="19">
        <v>11</v>
      </c>
      <c r="F4578" s="19">
        <v>8</v>
      </c>
      <c r="G4578" s="19">
        <v>5</v>
      </c>
      <c r="H4578" s="19">
        <v>1</v>
      </c>
      <c r="I4578" s="19">
        <v>1</v>
      </c>
      <c r="J4578" s="19">
        <v>5</v>
      </c>
      <c r="K4578" s="20">
        <f>ROUND(1+(SUMPRODUCT(INDEX(CachTinhDiem!$B$8:$E$11,MATCH($B4578,CachTinhDiem!$A$8:$A$11,0),0),$G4578:$J4578)-1)*9/4,1)</f>
        <v>2.8</v>
      </c>
      <c r="L4578" s="20">
        <f>ROUND(1+(INDEX(CachTinhDiem!$B$15:$E$20,MATCH($C4578,CachTinhDiem!$A$15:$A$20,0),MATCH($B4578,CachTinhDiem!$B$14:$E$14,0))-1)*9/4,1)</f>
        <v>3.3</v>
      </c>
      <c r="M4578" s="19">
        <f t="shared" si="71"/>
        <v>0</v>
      </c>
      <c r="N4578" s="23">
        <f>MAX(0,1-M4578*CachTinhDiem!$B$25)</f>
        <v>1</v>
      </c>
      <c r="O4578" s="20">
        <f>ROUND((CachTinhDiem!$B$23*K4578+CachTinhDiem!$B$24*L4578)*N4578,1)</f>
        <v>3</v>
      </c>
      <c r="P4578" s="19" t="s">
        <v>3227</v>
      </c>
    </row>
    <row r="4579" spans="1:16" ht="15" customHeight="1" x14ac:dyDescent="0.35">
      <c r="A4579" s="18" t="s">
        <v>591</v>
      </c>
      <c r="B4579" s="18" t="s">
        <v>3226</v>
      </c>
      <c r="C4579" s="18" t="s">
        <v>103</v>
      </c>
      <c r="D4579" s="19">
        <v>12</v>
      </c>
      <c r="E4579" s="19">
        <v>29</v>
      </c>
      <c r="F4579" s="19">
        <v>40</v>
      </c>
      <c r="G4579" s="19">
        <v>2</v>
      </c>
      <c r="H4579" s="19">
        <v>5</v>
      </c>
      <c r="I4579" s="19">
        <v>2</v>
      </c>
      <c r="J4579" s="19">
        <v>4</v>
      </c>
      <c r="K4579" s="20">
        <f>ROUND(1+(SUMPRODUCT(INDEX(CachTinhDiem!$B$8:$E$11,MATCH($B4579,CachTinhDiem!$A$8:$A$11,0),0),$G4579:$J4579)-1)*9/4,1)</f>
        <v>6.2</v>
      </c>
      <c r="L4579" s="20">
        <f>ROUND(1+(INDEX(CachTinhDiem!$B$15:$E$20,MATCH($C4579,CachTinhDiem!$A$15:$A$20,0),MATCH($B4579,CachTinhDiem!$B$14:$E$14,0))-1)*9/4,1)</f>
        <v>3.3</v>
      </c>
      <c r="M4579" s="19">
        <f t="shared" si="71"/>
        <v>11</v>
      </c>
      <c r="N4579" s="23">
        <f>MAX(0,1-M4579*CachTinhDiem!$B$25)</f>
        <v>0</v>
      </c>
      <c r="O4579" s="20">
        <f>ROUND((CachTinhDiem!$B$23*K4579+CachTinhDiem!$B$24*L4579)*N4579,1)</f>
        <v>0</v>
      </c>
      <c r="P4579" s="19" t="s">
        <v>3227</v>
      </c>
    </row>
    <row r="4580" spans="1:16" ht="15" customHeight="1" x14ac:dyDescent="0.35">
      <c r="A4580" s="18" t="s">
        <v>2368</v>
      </c>
      <c r="B4580" s="18" t="s">
        <v>3229</v>
      </c>
      <c r="C4580" s="18" t="s">
        <v>103</v>
      </c>
      <c r="D4580" s="19">
        <v>19</v>
      </c>
      <c r="E4580" s="19">
        <v>36</v>
      </c>
      <c r="F4580" s="19">
        <v>9</v>
      </c>
      <c r="G4580" s="19">
        <v>2</v>
      </c>
      <c r="H4580" s="19">
        <v>5</v>
      </c>
      <c r="I4580" s="19">
        <v>3</v>
      </c>
      <c r="J4580" s="19">
        <v>3</v>
      </c>
      <c r="K4580" s="20">
        <f>ROUND(1+(SUMPRODUCT(INDEX(CachTinhDiem!$B$8:$E$11,MATCH($B4580,CachTinhDiem!$A$8:$A$11,0),0),$G4580:$J4580)-1)*9/4,1)</f>
        <v>6.6</v>
      </c>
      <c r="L4580" s="20">
        <f>ROUND(1+(INDEX(CachTinhDiem!$B$15:$E$20,MATCH($C4580,CachTinhDiem!$A$15:$A$20,0),MATCH($B4580,CachTinhDiem!$B$14:$E$14,0))-1)*9/4,1)</f>
        <v>7.8</v>
      </c>
      <c r="M4580" s="19">
        <f t="shared" si="71"/>
        <v>10</v>
      </c>
      <c r="N4580" s="23">
        <f>MAX(0,1-M4580*CachTinhDiem!$B$25)</f>
        <v>0</v>
      </c>
      <c r="O4580" s="20">
        <f>ROUND((CachTinhDiem!$B$23*K4580+CachTinhDiem!$B$24*L4580)*N4580,1)</f>
        <v>0</v>
      </c>
      <c r="P4580" s="19" t="s">
        <v>3225</v>
      </c>
    </row>
    <row r="4581" spans="1:16" ht="15" customHeight="1" x14ac:dyDescent="0.35">
      <c r="A4581" s="18" t="s">
        <v>2434</v>
      </c>
      <c r="B4581" s="18" t="s">
        <v>3229</v>
      </c>
      <c r="C4581" s="18" t="s">
        <v>150</v>
      </c>
      <c r="D4581" s="19">
        <v>21</v>
      </c>
      <c r="E4581" s="19">
        <v>35</v>
      </c>
      <c r="F4581" s="19">
        <v>34</v>
      </c>
      <c r="G4581" s="19">
        <v>2</v>
      </c>
      <c r="H4581" s="19">
        <v>4</v>
      </c>
      <c r="I4581" s="19">
        <v>2</v>
      </c>
      <c r="J4581" s="19">
        <v>3</v>
      </c>
      <c r="K4581" s="20">
        <f>ROUND(1+(SUMPRODUCT(INDEX(CachTinhDiem!$B$8:$E$11,MATCH($B4581,CachTinhDiem!$A$8:$A$11,0),0),$G4581:$J4581)-1)*9/4,1)</f>
        <v>5.3</v>
      </c>
      <c r="L4581" s="20">
        <f>ROUND(1+(INDEX(CachTinhDiem!$B$15:$E$20,MATCH($C4581,CachTinhDiem!$A$15:$A$20,0),MATCH($B4581,CachTinhDiem!$B$14:$E$14,0))-1)*9/4,1)</f>
        <v>7.8</v>
      </c>
      <c r="M4581" s="19">
        <f t="shared" si="71"/>
        <v>0</v>
      </c>
      <c r="N4581" s="23">
        <f>MAX(0,1-M4581*CachTinhDiem!$B$25)</f>
        <v>1</v>
      </c>
      <c r="O4581" s="20">
        <f>ROUND((CachTinhDiem!$B$23*K4581+CachTinhDiem!$B$24*L4581)*N4581,1)</f>
        <v>6.1</v>
      </c>
      <c r="P4581" s="19" t="s">
        <v>3227</v>
      </c>
    </row>
    <row r="4582" spans="1:16" ht="15" customHeight="1" x14ac:dyDescent="0.35">
      <c r="A4582" s="18" t="s">
        <v>2734</v>
      </c>
      <c r="B4582" s="18" t="s">
        <v>3229</v>
      </c>
      <c r="C4582" s="18" t="s">
        <v>103</v>
      </c>
      <c r="D4582" s="19">
        <v>5</v>
      </c>
      <c r="E4582" s="19">
        <v>19</v>
      </c>
      <c r="F4582" s="19">
        <v>5</v>
      </c>
      <c r="G4582" s="19">
        <v>4</v>
      </c>
      <c r="H4582" s="19">
        <v>1</v>
      </c>
      <c r="I4582" s="19">
        <v>4</v>
      </c>
      <c r="J4582" s="19">
        <v>5</v>
      </c>
      <c r="K4582" s="20">
        <f>ROUND(1+(SUMPRODUCT(INDEX(CachTinhDiem!$B$8:$E$11,MATCH($B4582,CachTinhDiem!$A$8:$A$11,0),0),$G4582:$J4582)-1)*9/4,1)</f>
        <v>6.4</v>
      </c>
      <c r="L4582" s="20">
        <f>ROUND(1+(INDEX(CachTinhDiem!$B$15:$E$20,MATCH($C4582,CachTinhDiem!$A$15:$A$20,0),MATCH($B4582,CachTinhDiem!$B$14:$E$14,0))-1)*9/4,1)</f>
        <v>7.8</v>
      </c>
      <c r="M4582" s="19">
        <f t="shared" si="71"/>
        <v>0</v>
      </c>
      <c r="N4582" s="23">
        <f>MAX(0,1-M4582*CachTinhDiem!$B$25)</f>
        <v>1</v>
      </c>
      <c r="O4582" s="20">
        <f>ROUND((CachTinhDiem!$B$23*K4582+CachTinhDiem!$B$24*L4582)*N4582,1)</f>
        <v>6.8</v>
      </c>
      <c r="P4582" s="19" t="s">
        <v>3227</v>
      </c>
    </row>
    <row r="4583" spans="1:16" ht="15" customHeight="1" x14ac:dyDescent="0.35">
      <c r="A4583" s="18" t="s">
        <v>2869</v>
      </c>
      <c r="B4583" s="18" t="s">
        <v>3228</v>
      </c>
      <c r="C4583" s="18" t="s">
        <v>115</v>
      </c>
      <c r="D4583" s="19">
        <v>15</v>
      </c>
      <c r="E4583" s="19">
        <v>36</v>
      </c>
      <c r="F4583" s="19">
        <v>10</v>
      </c>
      <c r="G4583" s="19">
        <v>2</v>
      </c>
      <c r="H4583" s="19">
        <v>2</v>
      </c>
      <c r="I4583" s="19">
        <v>4</v>
      </c>
      <c r="J4583" s="19">
        <v>4</v>
      </c>
      <c r="K4583" s="20">
        <f>ROUND(1+(SUMPRODUCT(INDEX(CachTinhDiem!$B$8:$E$11,MATCH($B4583,CachTinhDiem!$A$8:$A$11,0),0),$G4583:$J4583)-1)*9/4,1)</f>
        <v>6.9</v>
      </c>
      <c r="L4583" s="20">
        <f>ROUND(1+(INDEX(CachTinhDiem!$B$15:$E$20,MATCH($C4583,CachTinhDiem!$A$15:$A$20,0),MATCH($B4583,CachTinhDiem!$B$14:$E$14,0))-1)*9/4,1)</f>
        <v>5.5</v>
      </c>
      <c r="M4583" s="19">
        <f t="shared" si="71"/>
        <v>5</v>
      </c>
      <c r="N4583" s="23">
        <f>MAX(0,1-M4583*CachTinhDiem!$B$25)</f>
        <v>0.5</v>
      </c>
      <c r="O4583" s="20">
        <f>ROUND((CachTinhDiem!$B$23*K4583+CachTinhDiem!$B$24*L4583)*N4583,1)</f>
        <v>3.2</v>
      </c>
      <c r="P4583" s="19" t="s">
        <v>3227</v>
      </c>
    </row>
    <row r="4584" spans="1:16" ht="15" customHeight="1" x14ac:dyDescent="0.35">
      <c r="A4584" s="18" t="s">
        <v>184</v>
      </c>
      <c r="B4584" s="18" t="s">
        <v>3229</v>
      </c>
      <c r="C4584" s="18" t="s">
        <v>150</v>
      </c>
      <c r="D4584" s="19">
        <v>23</v>
      </c>
      <c r="E4584" s="19">
        <v>36</v>
      </c>
      <c r="F4584" s="19">
        <v>18</v>
      </c>
      <c r="G4584" s="19">
        <v>1</v>
      </c>
      <c r="H4584" s="19">
        <v>5</v>
      </c>
      <c r="I4584" s="19">
        <v>2</v>
      </c>
      <c r="J4584" s="19">
        <v>4</v>
      </c>
      <c r="K4584" s="20">
        <f>ROUND(1+(SUMPRODUCT(INDEX(CachTinhDiem!$B$8:$E$11,MATCH($B4584,CachTinhDiem!$A$8:$A$11,0),0),$G4584:$J4584)-1)*9/4,1)</f>
        <v>6.4</v>
      </c>
      <c r="L4584" s="20">
        <f>ROUND(1+(INDEX(CachTinhDiem!$B$15:$E$20,MATCH($C4584,CachTinhDiem!$A$15:$A$20,0),MATCH($B4584,CachTinhDiem!$B$14:$E$14,0))-1)*9/4,1)</f>
        <v>7.8</v>
      </c>
      <c r="M4584" s="19">
        <f t="shared" si="71"/>
        <v>5</v>
      </c>
      <c r="N4584" s="23">
        <f>MAX(0,1-M4584*CachTinhDiem!$B$25)</f>
        <v>0.5</v>
      </c>
      <c r="O4584" s="20">
        <f>ROUND((CachTinhDiem!$B$23*K4584+CachTinhDiem!$B$24*L4584)*N4584,1)</f>
        <v>3.4</v>
      </c>
      <c r="P4584" s="19" t="s">
        <v>3227</v>
      </c>
    </row>
    <row r="4585" spans="1:16" ht="15" customHeight="1" x14ac:dyDescent="0.35">
      <c r="A4585" s="18" t="s">
        <v>1788</v>
      </c>
      <c r="B4585" s="18" t="s">
        <v>3224</v>
      </c>
      <c r="C4585" s="18" t="s">
        <v>115</v>
      </c>
      <c r="D4585" s="19">
        <v>9</v>
      </c>
      <c r="E4585" s="19">
        <v>26</v>
      </c>
      <c r="F4585" s="19">
        <v>33</v>
      </c>
      <c r="G4585" s="19">
        <v>4</v>
      </c>
      <c r="H4585" s="19">
        <v>2</v>
      </c>
      <c r="I4585" s="19">
        <v>5</v>
      </c>
      <c r="J4585" s="19">
        <v>2</v>
      </c>
      <c r="K4585" s="20">
        <f>ROUND(1+(SUMPRODUCT(INDEX(CachTinhDiem!$B$8:$E$11,MATCH($B4585,CachTinhDiem!$A$8:$A$11,0),0),$G4585:$J4585)-1)*9/4,1)</f>
        <v>7.5</v>
      </c>
      <c r="L4585" s="20">
        <f>ROUND(1+(INDEX(CachTinhDiem!$B$15:$E$20,MATCH($C4585,CachTinhDiem!$A$15:$A$20,0),MATCH($B4585,CachTinhDiem!$B$14:$E$14,0))-1)*9/4,1)</f>
        <v>7.8</v>
      </c>
      <c r="M4585" s="19">
        <f t="shared" si="71"/>
        <v>7</v>
      </c>
      <c r="N4585" s="23">
        <f>MAX(0,1-M4585*CachTinhDiem!$B$25)</f>
        <v>0.29999999999999993</v>
      </c>
      <c r="O4585" s="20">
        <f>ROUND((CachTinhDiem!$B$23*K4585+CachTinhDiem!$B$24*L4585)*N4585,1)</f>
        <v>2.2999999999999998</v>
      </c>
      <c r="P4585" s="19" t="s">
        <v>3227</v>
      </c>
    </row>
    <row r="4586" spans="1:16" ht="15" customHeight="1" x14ac:dyDescent="0.35">
      <c r="A4586" s="18" t="s">
        <v>1798</v>
      </c>
      <c r="B4586" s="18" t="s">
        <v>3228</v>
      </c>
      <c r="C4586" s="18" t="s">
        <v>90</v>
      </c>
      <c r="D4586" s="19">
        <v>5</v>
      </c>
      <c r="E4586" s="19">
        <v>20</v>
      </c>
      <c r="F4586" s="19">
        <v>21</v>
      </c>
      <c r="G4586" s="19">
        <v>4</v>
      </c>
      <c r="H4586" s="19">
        <v>1</v>
      </c>
      <c r="I4586" s="19">
        <v>3</v>
      </c>
      <c r="J4586" s="19">
        <v>3</v>
      </c>
      <c r="K4586" s="20">
        <f>ROUND(1+(SUMPRODUCT(INDEX(CachTinhDiem!$B$8:$E$11,MATCH($B4586,CachTinhDiem!$A$8:$A$11,0),0),$G4586:$J4586)-1)*9/4,1)</f>
        <v>4.5999999999999996</v>
      </c>
      <c r="L4586" s="20">
        <f>ROUND(1+(INDEX(CachTinhDiem!$B$15:$E$20,MATCH($C4586,CachTinhDiem!$A$15:$A$20,0),MATCH($B4586,CachTinhDiem!$B$14:$E$14,0))-1)*9/4,1)</f>
        <v>3.3</v>
      </c>
      <c r="M4586" s="19">
        <f t="shared" si="71"/>
        <v>1</v>
      </c>
      <c r="N4586" s="23">
        <f>MAX(0,1-M4586*CachTinhDiem!$B$25)</f>
        <v>0.9</v>
      </c>
      <c r="O4586" s="20">
        <f>ROUND((CachTinhDiem!$B$23*K4586+CachTinhDiem!$B$24*L4586)*N4586,1)</f>
        <v>3.8</v>
      </c>
      <c r="P4586" s="19" t="s">
        <v>3227</v>
      </c>
    </row>
    <row r="4587" spans="1:16" ht="15" customHeight="1" x14ac:dyDescent="0.35">
      <c r="A4587" s="18" t="s">
        <v>1812</v>
      </c>
      <c r="B4587" s="18" t="s">
        <v>3226</v>
      </c>
      <c r="C4587" s="18" t="s">
        <v>103</v>
      </c>
      <c r="D4587" s="19">
        <v>20</v>
      </c>
      <c r="E4587" s="19">
        <v>37</v>
      </c>
      <c r="F4587" s="19">
        <v>23</v>
      </c>
      <c r="G4587" s="19">
        <v>2</v>
      </c>
      <c r="H4587" s="19">
        <v>5</v>
      </c>
      <c r="I4587" s="19">
        <v>4</v>
      </c>
      <c r="J4587" s="19">
        <v>3</v>
      </c>
      <c r="K4587" s="20">
        <f>ROUND(1+(SUMPRODUCT(INDEX(CachTinhDiem!$B$8:$E$11,MATCH($B4587,CachTinhDiem!$A$8:$A$11,0),0),$G4587:$J4587)-1)*9/4,1)</f>
        <v>8</v>
      </c>
      <c r="L4587" s="20">
        <f>ROUND(1+(INDEX(CachTinhDiem!$B$15:$E$20,MATCH($C4587,CachTinhDiem!$A$15:$A$20,0),MATCH($B4587,CachTinhDiem!$B$14:$E$14,0))-1)*9/4,1)</f>
        <v>3.3</v>
      </c>
      <c r="M4587" s="19">
        <f t="shared" si="71"/>
        <v>0</v>
      </c>
      <c r="N4587" s="23">
        <f>MAX(0,1-M4587*CachTinhDiem!$B$25)</f>
        <v>1</v>
      </c>
      <c r="O4587" s="20">
        <f>ROUND((CachTinhDiem!$B$23*K4587+CachTinhDiem!$B$24*L4587)*N4587,1)</f>
        <v>6.6</v>
      </c>
      <c r="P4587" s="19" t="s">
        <v>3225</v>
      </c>
    </row>
    <row r="4588" spans="1:16" ht="15" customHeight="1" x14ac:dyDescent="0.35">
      <c r="A4588" s="18" t="s">
        <v>1369</v>
      </c>
      <c r="B4588" s="18" t="s">
        <v>3229</v>
      </c>
      <c r="C4588" s="18" t="s">
        <v>90</v>
      </c>
      <c r="D4588" s="19">
        <v>5</v>
      </c>
      <c r="E4588" s="19">
        <v>20</v>
      </c>
      <c r="F4588" s="19">
        <v>9</v>
      </c>
      <c r="G4588" s="19">
        <v>4</v>
      </c>
      <c r="H4588" s="19">
        <v>1</v>
      </c>
      <c r="I4588" s="19">
        <v>3</v>
      </c>
      <c r="J4588" s="19">
        <v>2</v>
      </c>
      <c r="K4588" s="20">
        <f>ROUND(1+(SUMPRODUCT(INDEX(CachTinhDiem!$B$8:$E$11,MATCH($B4588,CachTinhDiem!$A$8:$A$11,0),0),$G4588:$J4588)-1)*9/4,1)</f>
        <v>3.7</v>
      </c>
      <c r="L4588" s="20">
        <f>ROUND(1+(INDEX(CachTinhDiem!$B$15:$E$20,MATCH($C4588,CachTinhDiem!$A$15:$A$20,0),MATCH($B4588,CachTinhDiem!$B$14:$E$14,0))-1)*9/4,1)</f>
        <v>7.8</v>
      </c>
      <c r="M4588" s="19">
        <f t="shared" si="71"/>
        <v>0</v>
      </c>
      <c r="N4588" s="23">
        <f>MAX(0,1-M4588*CachTinhDiem!$B$25)</f>
        <v>1</v>
      </c>
      <c r="O4588" s="20">
        <f>ROUND((CachTinhDiem!$B$23*K4588+CachTinhDiem!$B$24*L4588)*N4588,1)</f>
        <v>4.9000000000000004</v>
      </c>
      <c r="P4588" s="19" t="s">
        <v>3227</v>
      </c>
    </row>
    <row r="4589" spans="1:16" ht="15" customHeight="1" x14ac:dyDescent="0.35">
      <c r="A4589" s="18" t="s">
        <v>617</v>
      </c>
      <c r="B4589" s="18" t="s">
        <v>3226</v>
      </c>
      <c r="C4589" s="18" t="s">
        <v>110</v>
      </c>
      <c r="D4589" s="19">
        <v>18</v>
      </c>
      <c r="E4589" s="19">
        <v>35</v>
      </c>
      <c r="F4589" s="19">
        <v>13</v>
      </c>
      <c r="G4589" s="19">
        <v>2</v>
      </c>
      <c r="H4589" s="19">
        <v>4</v>
      </c>
      <c r="I4589" s="19">
        <v>2</v>
      </c>
      <c r="J4589" s="19">
        <v>5</v>
      </c>
      <c r="K4589" s="20">
        <f>ROUND(1+(SUMPRODUCT(INDEX(CachTinhDiem!$B$8:$E$11,MATCH($B4589,CachTinhDiem!$A$8:$A$11,0),0),$G4589:$J4589)-1)*9/4,1)</f>
        <v>6</v>
      </c>
      <c r="L4589" s="20">
        <f>ROUND(1+(INDEX(CachTinhDiem!$B$15:$E$20,MATCH($C4589,CachTinhDiem!$A$15:$A$20,0),MATCH($B4589,CachTinhDiem!$B$14:$E$14,0))-1)*9/4,1)</f>
        <v>5.5</v>
      </c>
      <c r="M4589" s="19">
        <f t="shared" si="71"/>
        <v>5</v>
      </c>
      <c r="N4589" s="23">
        <f>MAX(0,1-M4589*CachTinhDiem!$B$25)</f>
        <v>0.5</v>
      </c>
      <c r="O4589" s="20">
        <f>ROUND((CachTinhDiem!$B$23*K4589+CachTinhDiem!$B$24*L4589)*N4589,1)</f>
        <v>2.9</v>
      </c>
      <c r="P4589" s="19" t="s">
        <v>3227</v>
      </c>
    </row>
    <row r="4590" spans="1:16" ht="15" customHeight="1" x14ac:dyDescent="0.35">
      <c r="A4590" s="18" t="s">
        <v>1050</v>
      </c>
      <c r="B4590" s="18" t="s">
        <v>3229</v>
      </c>
      <c r="C4590" s="18" t="s">
        <v>115</v>
      </c>
      <c r="D4590" s="19">
        <v>5</v>
      </c>
      <c r="E4590" s="19">
        <v>10</v>
      </c>
      <c r="F4590" s="19">
        <v>9</v>
      </c>
      <c r="G4590" s="19">
        <v>5</v>
      </c>
      <c r="H4590" s="19">
        <v>1</v>
      </c>
      <c r="I4590" s="19">
        <v>2</v>
      </c>
      <c r="J4590" s="19">
        <v>2</v>
      </c>
      <c r="K4590" s="20">
        <f>ROUND(1+(SUMPRODUCT(INDEX(CachTinhDiem!$B$8:$E$11,MATCH($B4590,CachTinhDiem!$A$8:$A$11,0),0),$G4590:$J4590)-1)*9/4,1)</f>
        <v>3.3</v>
      </c>
      <c r="L4590" s="20">
        <f>ROUND(1+(INDEX(CachTinhDiem!$B$15:$E$20,MATCH($C4590,CachTinhDiem!$A$15:$A$20,0),MATCH($B4590,CachTinhDiem!$B$14:$E$14,0))-1)*9/4,1)</f>
        <v>10</v>
      </c>
      <c r="M4590" s="19">
        <f t="shared" si="71"/>
        <v>0</v>
      </c>
      <c r="N4590" s="23">
        <f>MAX(0,1-M4590*CachTinhDiem!$B$25)</f>
        <v>1</v>
      </c>
      <c r="O4590" s="20">
        <f>ROUND((CachTinhDiem!$B$23*K4590+CachTinhDiem!$B$24*L4590)*N4590,1)</f>
        <v>5.3</v>
      </c>
      <c r="P4590" s="19" t="s">
        <v>3225</v>
      </c>
    </row>
    <row r="4591" spans="1:16" ht="15" customHeight="1" x14ac:dyDescent="0.35">
      <c r="A4591" s="18" t="s">
        <v>617</v>
      </c>
      <c r="B4591" s="18" t="s">
        <v>3228</v>
      </c>
      <c r="C4591" s="18" t="s">
        <v>110</v>
      </c>
      <c r="D4591" s="19">
        <v>18</v>
      </c>
      <c r="E4591" s="19">
        <v>35</v>
      </c>
      <c r="F4591" s="19">
        <v>14</v>
      </c>
      <c r="G4591" s="19">
        <v>2</v>
      </c>
      <c r="H4591" s="19">
        <v>4</v>
      </c>
      <c r="I4591" s="19">
        <v>2</v>
      </c>
      <c r="J4591" s="19">
        <v>5</v>
      </c>
      <c r="K4591" s="20">
        <f>ROUND(1+(SUMPRODUCT(INDEX(CachTinhDiem!$B$8:$E$11,MATCH($B4591,CachTinhDiem!$A$8:$A$11,0),0),$G4591:$J4591)-1)*9/4,1)</f>
        <v>8.1999999999999993</v>
      </c>
      <c r="L4591" s="20">
        <f>ROUND(1+(INDEX(CachTinhDiem!$B$15:$E$20,MATCH($C4591,CachTinhDiem!$A$15:$A$20,0),MATCH($B4591,CachTinhDiem!$B$14:$E$14,0))-1)*9/4,1)</f>
        <v>7.8</v>
      </c>
      <c r="M4591" s="19">
        <f t="shared" si="71"/>
        <v>4</v>
      </c>
      <c r="N4591" s="23">
        <f>MAX(0,1-M4591*CachTinhDiem!$B$25)</f>
        <v>0.6</v>
      </c>
      <c r="O4591" s="20">
        <f>ROUND((CachTinhDiem!$B$23*K4591+CachTinhDiem!$B$24*L4591)*N4591,1)</f>
        <v>4.8</v>
      </c>
      <c r="P4591" s="19" t="s">
        <v>3227</v>
      </c>
    </row>
    <row r="4592" spans="1:16" ht="15" customHeight="1" x14ac:dyDescent="0.35">
      <c r="A4592" s="18" t="s">
        <v>2277</v>
      </c>
      <c r="B4592" s="18" t="s">
        <v>3224</v>
      </c>
      <c r="C4592" s="18" t="s">
        <v>150</v>
      </c>
      <c r="D4592" s="19">
        <v>23</v>
      </c>
      <c r="E4592" s="19">
        <v>37</v>
      </c>
      <c r="F4592" s="19">
        <v>31</v>
      </c>
      <c r="G4592" s="19">
        <v>2</v>
      </c>
      <c r="H4592" s="19">
        <v>5</v>
      </c>
      <c r="I4592" s="19">
        <v>4</v>
      </c>
      <c r="J4592" s="19">
        <v>4</v>
      </c>
      <c r="K4592" s="20">
        <f>ROUND(1+(SUMPRODUCT(INDEX(CachTinhDiem!$B$8:$E$11,MATCH($B4592,CachTinhDiem!$A$8:$A$11,0),0),$G4592:$J4592)-1)*9/4,1)</f>
        <v>7.3</v>
      </c>
      <c r="L4592" s="20">
        <f>ROUND(1+(INDEX(CachTinhDiem!$B$15:$E$20,MATCH($C4592,CachTinhDiem!$A$15:$A$20,0),MATCH($B4592,CachTinhDiem!$B$14:$E$14,0))-1)*9/4,1)</f>
        <v>3.3</v>
      </c>
      <c r="M4592" s="19">
        <f t="shared" si="71"/>
        <v>0</v>
      </c>
      <c r="N4592" s="23">
        <f>MAX(0,1-M4592*CachTinhDiem!$B$25)</f>
        <v>1</v>
      </c>
      <c r="O4592" s="20">
        <f>ROUND((CachTinhDiem!$B$23*K4592+CachTinhDiem!$B$24*L4592)*N4592,1)</f>
        <v>6.1</v>
      </c>
      <c r="P4592" s="19" t="s">
        <v>3225</v>
      </c>
    </row>
    <row r="4593" spans="1:16" ht="15" customHeight="1" x14ac:dyDescent="0.35">
      <c r="A4593" s="18" t="s">
        <v>2275</v>
      </c>
      <c r="B4593" s="18" t="s">
        <v>3229</v>
      </c>
      <c r="C4593" s="18" t="s">
        <v>103</v>
      </c>
      <c r="D4593" s="19">
        <v>18</v>
      </c>
      <c r="E4593" s="19">
        <v>37</v>
      </c>
      <c r="F4593" s="19">
        <v>16</v>
      </c>
      <c r="G4593" s="19">
        <v>2</v>
      </c>
      <c r="H4593" s="19">
        <v>4</v>
      </c>
      <c r="I4593" s="19">
        <v>4</v>
      </c>
      <c r="J4593" s="19">
        <v>4</v>
      </c>
      <c r="K4593" s="20">
        <f>ROUND(1+(SUMPRODUCT(INDEX(CachTinhDiem!$B$8:$E$11,MATCH($B4593,CachTinhDiem!$A$8:$A$11,0),0),$G4593:$J4593)-1)*9/4,1)</f>
        <v>7.3</v>
      </c>
      <c r="L4593" s="20">
        <f>ROUND(1+(INDEX(CachTinhDiem!$B$15:$E$20,MATCH($C4593,CachTinhDiem!$A$15:$A$20,0),MATCH($B4593,CachTinhDiem!$B$14:$E$14,0))-1)*9/4,1)</f>
        <v>7.8</v>
      </c>
      <c r="M4593" s="19">
        <f t="shared" si="71"/>
        <v>2</v>
      </c>
      <c r="N4593" s="23">
        <f>MAX(0,1-M4593*CachTinhDiem!$B$25)</f>
        <v>0.8</v>
      </c>
      <c r="O4593" s="20">
        <f>ROUND((CachTinhDiem!$B$23*K4593+CachTinhDiem!$B$24*L4593)*N4593,1)</f>
        <v>6</v>
      </c>
      <c r="P4593" s="19" t="s">
        <v>3227</v>
      </c>
    </row>
    <row r="4594" spans="1:16" ht="15" customHeight="1" x14ac:dyDescent="0.35">
      <c r="A4594" s="18" t="s">
        <v>406</v>
      </c>
      <c r="B4594" s="18" t="s">
        <v>3229</v>
      </c>
      <c r="C4594" s="18" t="s">
        <v>110</v>
      </c>
      <c r="D4594" s="19">
        <v>5</v>
      </c>
      <c r="E4594" s="19">
        <v>11</v>
      </c>
      <c r="F4594" s="19">
        <v>8</v>
      </c>
      <c r="G4594" s="19">
        <v>5</v>
      </c>
      <c r="H4594" s="19">
        <v>2</v>
      </c>
      <c r="I4594" s="19">
        <v>4</v>
      </c>
      <c r="J4594" s="19">
        <v>3</v>
      </c>
      <c r="K4594" s="20">
        <f>ROUND(1+(SUMPRODUCT(INDEX(CachTinhDiem!$B$8:$E$11,MATCH($B4594,CachTinhDiem!$A$8:$A$11,0),0),$G4594:$J4594)-1)*9/4,1)</f>
        <v>6</v>
      </c>
      <c r="L4594" s="20">
        <f>ROUND(1+(INDEX(CachTinhDiem!$B$15:$E$20,MATCH($C4594,CachTinhDiem!$A$15:$A$20,0),MATCH($B4594,CachTinhDiem!$B$14:$E$14,0))-1)*9/4,1)</f>
        <v>7.8</v>
      </c>
      <c r="M4594" s="19">
        <f t="shared" si="71"/>
        <v>0</v>
      </c>
      <c r="N4594" s="23">
        <f>MAX(0,1-M4594*CachTinhDiem!$B$25)</f>
        <v>1</v>
      </c>
      <c r="O4594" s="20">
        <f>ROUND((CachTinhDiem!$B$23*K4594+CachTinhDiem!$B$24*L4594)*N4594,1)</f>
        <v>6.5</v>
      </c>
      <c r="P4594" s="19" t="s">
        <v>3227</v>
      </c>
    </row>
    <row r="4595" spans="1:16" ht="15" customHeight="1" x14ac:dyDescent="0.35">
      <c r="A4595" s="18" t="s">
        <v>1703</v>
      </c>
      <c r="B4595" s="18" t="s">
        <v>3228</v>
      </c>
      <c r="C4595" s="18" t="s">
        <v>103</v>
      </c>
      <c r="D4595" s="19">
        <v>13</v>
      </c>
      <c r="E4595" s="19">
        <v>35</v>
      </c>
      <c r="F4595" s="19">
        <v>6</v>
      </c>
      <c r="G4595" s="19">
        <v>2</v>
      </c>
      <c r="H4595" s="19">
        <v>4</v>
      </c>
      <c r="I4595" s="19">
        <v>3</v>
      </c>
      <c r="J4595" s="19">
        <v>4</v>
      </c>
      <c r="K4595" s="20">
        <f>ROUND(1+(SUMPRODUCT(INDEX(CachTinhDiem!$B$8:$E$11,MATCH($B4595,CachTinhDiem!$A$8:$A$11,0),0),$G4595:$J4595)-1)*9/4,1)</f>
        <v>7.3</v>
      </c>
      <c r="L4595" s="20">
        <f>ROUND(1+(INDEX(CachTinhDiem!$B$15:$E$20,MATCH($C4595,CachTinhDiem!$A$15:$A$20,0),MATCH($B4595,CachTinhDiem!$B$14:$E$14,0))-1)*9/4,1)</f>
        <v>10</v>
      </c>
      <c r="M4595" s="19">
        <f t="shared" si="71"/>
        <v>7</v>
      </c>
      <c r="N4595" s="23">
        <f>MAX(0,1-M4595*CachTinhDiem!$B$25)</f>
        <v>0.29999999999999993</v>
      </c>
      <c r="O4595" s="20">
        <f>ROUND((CachTinhDiem!$B$23*K4595+CachTinhDiem!$B$24*L4595)*N4595,1)</f>
        <v>2.4</v>
      </c>
      <c r="P4595" s="19" t="s">
        <v>3227</v>
      </c>
    </row>
    <row r="4596" spans="1:16" ht="15" customHeight="1" x14ac:dyDescent="0.35">
      <c r="A4596" s="18" t="s">
        <v>1493</v>
      </c>
      <c r="B4596" s="18" t="s">
        <v>3228</v>
      </c>
      <c r="C4596" s="18" t="s">
        <v>115</v>
      </c>
      <c r="D4596" s="19">
        <v>10</v>
      </c>
      <c r="E4596" s="19">
        <v>26</v>
      </c>
      <c r="F4596" s="19">
        <v>16</v>
      </c>
      <c r="G4596" s="19">
        <v>3</v>
      </c>
      <c r="H4596" s="19">
        <v>3</v>
      </c>
      <c r="I4596" s="19">
        <v>3</v>
      </c>
      <c r="J4596" s="19">
        <v>2</v>
      </c>
      <c r="K4596" s="20">
        <f>ROUND(1+(SUMPRODUCT(INDEX(CachTinhDiem!$B$8:$E$11,MATCH($B4596,CachTinhDiem!$A$8:$A$11,0),0),$G4596:$J4596)-1)*9/4,1)</f>
        <v>4.2</v>
      </c>
      <c r="L4596" s="20">
        <f>ROUND(1+(INDEX(CachTinhDiem!$B$15:$E$20,MATCH($C4596,CachTinhDiem!$A$15:$A$20,0),MATCH($B4596,CachTinhDiem!$B$14:$E$14,0))-1)*9/4,1)</f>
        <v>5.5</v>
      </c>
      <c r="M4596" s="19">
        <f t="shared" si="71"/>
        <v>0</v>
      </c>
      <c r="N4596" s="23">
        <f>MAX(0,1-M4596*CachTinhDiem!$B$25)</f>
        <v>1</v>
      </c>
      <c r="O4596" s="20">
        <f>ROUND((CachTinhDiem!$B$23*K4596+CachTinhDiem!$B$24*L4596)*N4596,1)</f>
        <v>4.5999999999999996</v>
      </c>
      <c r="P4596" s="19" t="s">
        <v>3227</v>
      </c>
    </row>
    <row r="4597" spans="1:16" ht="15" customHeight="1" x14ac:dyDescent="0.35">
      <c r="A4597" s="18" t="s">
        <v>1932</v>
      </c>
      <c r="B4597" s="18" t="s">
        <v>3228</v>
      </c>
      <c r="C4597" s="18" t="s">
        <v>110</v>
      </c>
      <c r="D4597" s="19">
        <v>20</v>
      </c>
      <c r="E4597" s="19">
        <v>38</v>
      </c>
      <c r="F4597" s="19">
        <v>26</v>
      </c>
      <c r="G4597" s="19">
        <v>2</v>
      </c>
      <c r="H4597" s="19">
        <v>5</v>
      </c>
      <c r="I4597" s="19">
        <v>3</v>
      </c>
      <c r="J4597" s="19">
        <v>3</v>
      </c>
      <c r="K4597" s="20">
        <f>ROUND(1+(SUMPRODUCT(INDEX(CachTinhDiem!$B$8:$E$11,MATCH($B4597,CachTinhDiem!$A$8:$A$11,0),0),$G4597:$J4597)-1)*9/4,1)</f>
        <v>6.4</v>
      </c>
      <c r="L4597" s="20">
        <f>ROUND(1+(INDEX(CachTinhDiem!$B$15:$E$20,MATCH($C4597,CachTinhDiem!$A$15:$A$20,0),MATCH($B4597,CachTinhDiem!$B$14:$E$14,0))-1)*9/4,1)</f>
        <v>7.8</v>
      </c>
      <c r="M4597" s="19">
        <f t="shared" si="71"/>
        <v>0</v>
      </c>
      <c r="N4597" s="23">
        <f>MAX(0,1-M4597*CachTinhDiem!$B$25)</f>
        <v>1</v>
      </c>
      <c r="O4597" s="20">
        <f>ROUND((CachTinhDiem!$B$23*K4597+CachTinhDiem!$B$24*L4597)*N4597,1)</f>
        <v>6.8</v>
      </c>
      <c r="P4597" s="19" t="s">
        <v>3227</v>
      </c>
    </row>
    <row r="4598" spans="1:16" ht="15" customHeight="1" x14ac:dyDescent="0.35">
      <c r="A4598" s="18" t="s">
        <v>1786</v>
      </c>
      <c r="B4598" s="18" t="s">
        <v>3229</v>
      </c>
      <c r="C4598" s="18" t="s">
        <v>150</v>
      </c>
      <c r="D4598" s="19">
        <v>5</v>
      </c>
      <c r="E4598" s="19">
        <v>21</v>
      </c>
      <c r="F4598" s="19">
        <v>6</v>
      </c>
      <c r="G4598" s="19">
        <v>4</v>
      </c>
      <c r="H4598" s="19">
        <v>1</v>
      </c>
      <c r="I4598" s="19">
        <v>3</v>
      </c>
      <c r="J4598" s="19">
        <v>4</v>
      </c>
      <c r="K4598" s="20">
        <f>ROUND(1+(SUMPRODUCT(INDEX(CachTinhDiem!$B$8:$E$11,MATCH($B4598,CachTinhDiem!$A$8:$A$11,0),0),$G4598:$J4598)-1)*9/4,1)</f>
        <v>5.0999999999999996</v>
      </c>
      <c r="L4598" s="20">
        <f>ROUND(1+(INDEX(CachTinhDiem!$B$15:$E$20,MATCH($C4598,CachTinhDiem!$A$15:$A$20,0),MATCH($B4598,CachTinhDiem!$B$14:$E$14,0))-1)*9/4,1)</f>
        <v>7.8</v>
      </c>
      <c r="M4598" s="19">
        <f t="shared" si="71"/>
        <v>0</v>
      </c>
      <c r="N4598" s="23">
        <f>MAX(0,1-M4598*CachTinhDiem!$B$25)</f>
        <v>1</v>
      </c>
      <c r="O4598" s="20">
        <f>ROUND((CachTinhDiem!$B$23*K4598+CachTinhDiem!$B$24*L4598)*N4598,1)</f>
        <v>5.9</v>
      </c>
      <c r="P4598" s="19" t="s">
        <v>3227</v>
      </c>
    </row>
    <row r="4599" spans="1:16" ht="15" customHeight="1" x14ac:dyDescent="0.35">
      <c r="A4599" s="18" t="s">
        <v>3072</v>
      </c>
      <c r="B4599" s="18" t="s">
        <v>3224</v>
      </c>
      <c r="C4599" s="18" t="s">
        <v>110</v>
      </c>
      <c r="D4599" s="19">
        <v>16</v>
      </c>
      <c r="E4599" s="19">
        <v>36</v>
      </c>
      <c r="F4599" s="19">
        <v>30</v>
      </c>
      <c r="G4599" s="19">
        <v>2</v>
      </c>
      <c r="H4599" s="19">
        <v>2</v>
      </c>
      <c r="I4599" s="19">
        <v>4</v>
      </c>
      <c r="J4599" s="19">
        <v>4</v>
      </c>
      <c r="K4599" s="20">
        <f>ROUND(1+(SUMPRODUCT(INDEX(CachTinhDiem!$B$8:$E$11,MATCH($B4599,CachTinhDiem!$A$8:$A$11,0),0),$G4599:$J4599)-1)*9/4,1)</f>
        <v>6</v>
      </c>
      <c r="L4599" s="20">
        <f>ROUND(1+(INDEX(CachTinhDiem!$B$15:$E$20,MATCH($C4599,CachTinhDiem!$A$15:$A$20,0),MATCH($B4599,CachTinhDiem!$B$14:$E$14,0))-1)*9/4,1)</f>
        <v>5.5</v>
      </c>
      <c r="M4599" s="19">
        <f t="shared" si="71"/>
        <v>0</v>
      </c>
      <c r="N4599" s="23">
        <f>MAX(0,1-M4599*CachTinhDiem!$B$25)</f>
        <v>1</v>
      </c>
      <c r="O4599" s="20">
        <f>ROUND((CachTinhDiem!$B$23*K4599+CachTinhDiem!$B$24*L4599)*N4599,1)</f>
        <v>5.9</v>
      </c>
      <c r="P4599" s="19" t="s">
        <v>3227</v>
      </c>
    </row>
    <row r="4600" spans="1:16" ht="15" customHeight="1" x14ac:dyDescent="0.35">
      <c r="A4600" s="18" t="s">
        <v>448</v>
      </c>
      <c r="B4600" s="18" t="s">
        <v>3226</v>
      </c>
      <c r="C4600" s="18" t="s">
        <v>115</v>
      </c>
      <c r="D4600" s="19">
        <v>9</v>
      </c>
      <c r="E4600" s="19">
        <v>25</v>
      </c>
      <c r="F4600" s="19">
        <v>38</v>
      </c>
      <c r="G4600" s="19">
        <v>3</v>
      </c>
      <c r="H4600" s="19">
        <v>3</v>
      </c>
      <c r="I4600" s="19">
        <v>4</v>
      </c>
      <c r="J4600" s="19">
        <v>2</v>
      </c>
      <c r="K4600" s="20">
        <f>ROUND(1+(SUMPRODUCT(INDEX(CachTinhDiem!$B$8:$E$11,MATCH($B4600,CachTinhDiem!$A$8:$A$11,0),0),$G4600:$J4600)-1)*9/4,1)</f>
        <v>6.2</v>
      </c>
      <c r="L4600" s="20">
        <f>ROUND(1+(INDEX(CachTinhDiem!$B$15:$E$20,MATCH($C4600,CachTinhDiem!$A$15:$A$20,0),MATCH($B4600,CachTinhDiem!$B$14:$E$14,0))-1)*9/4,1)</f>
        <v>10</v>
      </c>
      <c r="M4600" s="19">
        <f t="shared" si="71"/>
        <v>13</v>
      </c>
      <c r="N4600" s="23">
        <f>MAX(0,1-M4600*CachTinhDiem!$B$25)</f>
        <v>0</v>
      </c>
      <c r="O4600" s="20">
        <f>ROUND((CachTinhDiem!$B$23*K4600+CachTinhDiem!$B$24*L4600)*N4600,1)</f>
        <v>0</v>
      </c>
      <c r="P4600" s="19" t="s">
        <v>3225</v>
      </c>
    </row>
    <row r="4601" spans="1:16" ht="15" customHeight="1" x14ac:dyDescent="0.35">
      <c r="A4601" s="18" t="s">
        <v>1727</v>
      </c>
      <c r="B4601" s="18" t="s">
        <v>3226</v>
      </c>
      <c r="C4601" s="18" t="s">
        <v>115</v>
      </c>
      <c r="D4601" s="19">
        <v>12</v>
      </c>
      <c r="E4601" s="19">
        <v>32</v>
      </c>
      <c r="F4601" s="19">
        <v>12</v>
      </c>
      <c r="G4601" s="19">
        <v>3</v>
      </c>
      <c r="H4601" s="19">
        <v>2</v>
      </c>
      <c r="I4601" s="19">
        <v>2</v>
      </c>
      <c r="J4601" s="19">
        <v>4</v>
      </c>
      <c r="K4601" s="20">
        <f>ROUND(1+(SUMPRODUCT(INDEX(CachTinhDiem!$B$8:$E$11,MATCH($B4601,CachTinhDiem!$A$8:$A$11,0),0),$G4601:$J4601)-1)*9/4,1)</f>
        <v>4.2</v>
      </c>
      <c r="L4601" s="20">
        <f>ROUND(1+(INDEX(CachTinhDiem!$B$15:$E$20,MATCH($C4601,CachTinhDiem!$A$15:$A$20,0),MATCH($B4601,CachTinhDiem!$B$14:$E$14,0))-1)*9/4,1)</f>
        <v>10</v>
      </c>
      <c r="M4601" s="19">
        <f t="shared" si="71"/>
        <v>0</v>
      </c>
      <c r="N4601" s="23">
        <f>MAX(0,1-M4601*CachTinhDiem!$B$25)</f>
        <v>1</v>
      </c>
      <c r="O4601" s="20">
        <f>ROUND((CachTinhDiem!$B$23*K4601+CachTinhDiem!$B$24*L4601)*N4601,1)</f>
        <v>5.9</v>
      </c>
      <c r="P4601" s="19" t="s">
        <v>3225</v>
      </c>
    </row>
    <row r="4602" spans="1:16" ht="15" customHeight="1" x14ac:dyDescent="0.35">
      <c r="A4602" s="18" t="s">
        <v>2666</v>
      </c>
      <c r="B4602" s="18" t="s">
        <v>3228</v>
      </c>
      <c r="C4602" s="18" t="s">
        <v>103</v>
      </c>
      <c r="D4602" s="19">
        <v>14</v>
      </c>
      <c r="E4602" s="19">
        <v>33</v>
      </c>
      <c r="F4602" s="19">
        <v>40</v>
      </c>
      <c r="G4602" s="19">
        <v>3</v>
      </c>
      <c r="H4602" s="19">
        <v>1</v>
      </c>
      <c r="I4602" s="19">
        <v>4</v>
      </c>
      <c r="J4602" s="19">
        <v>4</v>
      </c>
      <c r="K4602" s="20">
        <f>ROUND(1+(SUMPRODUCT(INDEX(CachTinhDiem!$B$8:$E$11,MATCH($B4602,CachTinhDiem!$A$8:$A$11,0),0),$G4602:$J4602)-1)*9/4,1)</f>
        <v>6.4</v>
      </c>
      <c r="L4602" s="20">
        <f>ROUND(1+(INDEX(CachTinhDiem!$B$15:$E$20,MATCH($C4602,CachTinhDiem!$A$15:$A$20,0),MATCH($B4602,CachTinhDiem!$B$14:$E$14,0))-1)*9/4,1)</f>
        <v>10</v>
      </c>
      <c r="M4602" s="19">
        <f t="shared" si="71"/>
        <v>7</v>
      </c>
      <c r="N4602" s="23">
        <f>MAX(0,1-M4602*CachTinhDiem!$B$25)</f>
        <v>0.29999999999999993</v>
      </c>
      <c r="O4602" s="20">
        <f>ROUND((CachTinhDiem!$B$23*K4602+CachTinhDiem!$B$24*L4602)*N4602,1)</f>
        <v>2.2000000000000002</v>
      </c>
      <c r="P4602" s="19" t="s">
        <v>3225</v>
      </c>
    </row>
    <row r="4603" spans="1:16" ht="15" customHeight="1" x14ac:dyDescent="0.35">
      <c r="A4603" s="18" t="s">
        <v>2346</v>
      </c>
      <c r="B4603" s="18" t="s">
        <v>3226</v>
      </c>
      <c r="C4603" s="18" t="s">
        <v>150</v>
      </c>
      <c r="D4603" s="19">
        <v>26</v>
      </c>
      <c r="E4603" s="19">
        <v>39</v>
      </c>
      <c r="F4603" s="19">
        <v>21</v>
      </c>
      <c r="G4603" s="19">
        <v>1</v>
      </c>
      <c r="H4603" s="19">
        <v>5</v>
      </c>
      <c r="I4603" s="19">
        <v>2</v>
      </c>
      <c r="J4603" s="19">
        <v>3</v>
      </c>
      <c r="K4603" s="20">
        <f>ROUND(1+(SUMPRODUCT(INDEX(CachTinhDiem!$B$8:$E$11,MATCH($B4603,CachTinhDiem!$A$8:$A$11,0),0),$G4603:$J4603)-1)*9/4,1)</f>
        <v>5.7</v>
      </c>
      <c r="L4603" s="20">
        <f>ROUND(1+(INDEX(CachTinhDiem!$B$15:$E$20,MATCH($C4603,CachTinhDiem!$A$15:$A$20,0),MATCH($B4603,CachTinhDiem!$B$14:$E$14,0))-1)*9/4,1)</f>
        <v>10</v>
      </c>
      <c r="M4603" s="19">
        <f t="shared" si="71"/>
        <v>5</v>
      </c>
      <c r="N4603" s="23">
        <f>MAX(0,1-M4603*CachTinhDiem!$B$25)</f>
        <v>0.5</v>
      </c>
      <c r="O4603" s="20">
        <f>ROUND((CachTinhDiem!$B$23*K4603+CachTinhDiem!$B$24*L4603)*N4603,1)</f>
        <v>3.5</v>
      </c>
      <c r="P4603" s="19" t="s">
        <v>3227</v>
      </c>
    </row>
    <row r="4604" spans="1:16" ht="15" customHeight="1" x14ac:dyDescent="0.35">
      <c r="A4604" s="18" t="s">
        <v>1521</v>
      </c>
      <c r="B4604" s="18" t="s">
        <v>3226</v>
      </c>
      <c r="C4604" s="18" t="s">
        <v>103</v>
      </c>
      <c r="D4604" s="19">
        <v>11</v>
      </c>
      <c r="E4604" s="19">
        <v>33</v>
      </c>
      <c r="F4604" s="19">
        <v>16</v>
      </c>
      <c r="G4604" s="19">
        <v>3</v>
      </c>
      <c r="H4604" s="19">
        <v>3</v>
      </c>
      <c r="I4604" s="19">
        <v>3</v>
      </c>
      <c r="J4604" s="19">
        <v>4</v>
      </c>
      <c r="K4604" s="20">
        <f>ROUND(1+(SUMPRODUCT(INDEX(CachTinhDiem!$B$8:$E$11,MATCH($B4604,CachTinhDiem!$A$8:$A$11,0),0),$G4604:$J4604)-1)*9/4,1)</f>
        <v>6</v>
      </c>
      <c r="L4604" s="20">
        <f>ROUND(1+(INDEX(CachTinhDiem!$B$15:$E$20,MATCH($C4604,CachTinhDiem!$A$15:$A$20,0),MATCH($B4604,CachTinhDiem!$B$14:$E$14,0))-1)*9/4,1)</f>
        <v>3.3</v>
      </c>
      <c r="M4604" s="19">
        <f t="shared" si="71"/>
        <v>0</v>
      </c>
      <c r="N4604" s="23">
        <f>MAX(0,1-M4604*CachTinhDiem!$B$25)</f>
        <v>1</v>
      </c>
      <c r="O4604" s="20">
        <f>ROUND((CachTinhDiem!$B$23*K4604+CachTinhDiem!$B$24*L4604)*N4604,1)</f>
        <v>5.2</v>
      </c>
      <c r="P4604" s="19" t="s">
        <v>3227</v>
      </c>
    </row>
    <row r="4605" spans="1:16" ht="15" customHeight="1" x14ac:dyDescent="0.35">
      <c r="A4605" s="18" t="s">
        <v>2875</v>
      </c>
      <c r="B4605" s="18" t="s">
        <v>3228</v>
      </c>
      <c r="C4605" s="18" t="s">
        <v>138</v>
      </c>
      <c r="D4605" s="19">
        <v>14</v>
      </c>
      <c r="E4605" s="19">
        <v>39</v>
      </c>
      <c r="F4605" s="19">
        <v>33</v>
      </c>
      <c r="G4605" s="19">
        <v>2</v>
      </c>
      <c r="H4605" s="19">
        <v>5</v>
      </c>
      <c r="I4605" s="19">
        <v>5</v>
      </c>
      <c r="J4605" s="19">
        <v>2</v>
      </c>
      <c r="K4605" s="20">
        <f>ROUND(1+(SUMPRODUCT(INDEX(CachTinhDiem!$B$8:$E$11,MATCH($B4605,CachTinhDiem!$A$8:$A$11,0),0),$G4605:$J4605)-1)*9/4,1)</f>
        <v>6</v>
      </c>
      <c r="L4605" s="20">
        <f>ROUND(1+(INDEX(CachTinhDiem!$B$15:$E$20,MATCH($C4605,CachTinhDiem!$A$15:$A$20,0),MATCH($B4605,CachTinhDiem!$B$14:$E$14,0))-1)*9/4,1)</f>
        <v>1</v>
      </c>
      <c r="M4605" s="19">
        <f t="shared" si="71"/>
        <v>0</v>
      </c>
      <c r="N4605" s="23">
        <f>MAX(0,1-M4605*CachTinhDiem!$B$25)</f>
        <v>1</v>
      </c>
      <c r="O4605" s="20">
        <f>ROUND((CachTinhDiem!$B$23*K4605+CachTinhDiem!$B$24*L4605)*N4605,1)</f>
        <v>4.5</v>
      </c>
      <c r="P4605" s="19" t="s">
        <v>3227</v>
      </c>
    </row>
    <row r="4606" spans="1:16" ht="15" customHeight="1" x14ac:dyDescent="0.35">
      <c r="A4606" s="18" t="s">
        <v>2576</v>
      </c>
      <c r="B4606" s="18" t="s">
        <v>3224</v>
      </c>
      <c r="C4606" s="18" t="s">
        <v>103</v>
      </c>
      <c r="D4606" s="19">
        <v>14</v>
      </c>
      <c r="E4606" s="19">
        <v>34</v>
      </c>
      <c r="F4606" s="19">
        <v>29</v>
      </c>
      <c r="G4606" s="19">
        <v>3</v>
      </c>
      <c r="H4606" s="19">
        <v>1</v>
      </c>
      <c r="I4606" s="19">
        <v>4</v>
      </c>
      <c r="J4606" s="19">
        <v>4</v>
      </c>
      <c r="K4606" s="20">
        <f>ROUND(1+(SUMPRODUCT(INDEX(CachTinhDiem!$B$8:$E$11,MATCH($B4606,CachTinhDiem!$A$8:$A$11,0),0),$G4606:$J4606)-1)*9/4,1)</f>
        <v>6</v>
      </c>
      <c r="L4606" s="20">
        <f>ROUND(1+(INDEX(CachTinhDiem!$B$15:$E$20,MATCH($C4606,CachTinhDiem!$A$15:$A$20,0),MATCH($B4606,CachTinhDiem!$B$14:$E$14,0))-1)*9/4,1)</f>
        <v>3.3</v>
      </c>
      <c r="M4606" s="19">
        <f t="shared" si="71"/>
        <v>0</v>
      </c>
      <c r="N4606" s="23">
        <f>MAX(0,1-M4606*CachTinhDiem!$B$25)</f>
        <v>1</v>
      </c>
      <c r="O4606" s="20">
        <f>ROUND((CachTinhDiem!$B$23*K4606+CachTinhDiem!$B$24*L4606)*N4606,1)</f>
        <v>5.2</v>
      </c>
      <c r="P4606" s="19" t="s">
        <v>3225</v>
      </c>
    </row>
    <row r="4607" spans="1:16" ht="15" customHeight="1" x14ac:dyDescent="0.35">
      <c r="A4607" s="18" t="s">
        <v>2586</v>
      </c>
      <c r="B4607" s="18" t="s">
        <v>3228</v>
      </c>
      <c r="C4607" s="18" t="s">
        <v>138</v>
      </c>
      <c r="D4607" s="19">
        <v>12</v>
      </c>
      <c r="E4607" s="19">
        <v>39</v>
      </c>
      <c r="F4607" s="19">
        <v>7</v>
      </c>
      <c r="G4607" s="19">
        <v>2</v>
      </c>
      <c r="H4607" s="19">
        <v>3</v>
      </c>
      <c r="I4607" s="19">
        <v>5</v>
      </c>
      <c r="J4607" s="19">
        <v>2</v>
      </c>
      <c r="K4607" s="20">
        <f>ROUND(1+(SUMPRODUCT(INDEX(CachTinhDiem!$B$8:$E$11,MATCH($B4607,CachTinhDiem!$A$8:$A$11,0),0),$G4607:$J4607)-1)*9/4,1)</f>
        <v>5.0999999999999996</v>
      </c>
      <c r="L4607" s="20">
        <f>ROUND(1+(INDEX(CachTinhDiem!$B$15:$E$20,MATCH($C4607,CachTinhDiem!$A$15:$A$20,0),MATCH($B4607,CachTinhDiem!$B$14:$E$14,0))-1)*9/4,1)</f>
        <v>1</v>
      </c>
      <c r="M4607" s="19">
        <f t="shared" si="71"/>
        <v>5</v>
      </c>
      <c r="N4607" s="23">
        <f>MAX(0,1-M4607*CachTinhDiem!$B$25)</f>
        <v>0.5</v>
      </c>
      <c r="O4607" s="20">
        <f>ROUND((CachTinhDiem!$B$23*K4607+CachTinhDiem!$B$24*L4607)*N4607,1)</f>
        <v>1.9</v>
      </c>
      <c r="P4607" s="19" t="s">
        <v>3227</v>
      </c>
    </row>
    <row r="4608" spans="1:16" ht="15" customHeight="1" x14ac:dyDescent="0.35">
      <c r="A4608" s="18" t="s">
        <v>1731</v>
      </c>
      <c r="B4608" s="18" t="s">
        <v>3229</v>
      </c>
      <c r="C4608" s="18" t="s">
        <v>115</v>
      </c>
      <c r="D4608" s="19">
        <v>24</v>
      </c>
      <c r="E4608" s="19">
        <v>39</v>
      </c>
      <c r="F4608" s="19">
        <v>38</v>
      </c>
      <c r="G4608" s="19">
        <v>2</v>
      </c>
      <c r="H4608" s="19">
        <v>5</v>
      </c>
      <c r="I4608" s="19">
        <v>5</v>
      </c>
      <c r="J4608" s="19">
        <v>3</v>
      </c>
      <c r="K4608" s="20">
        <f>ROUND(1+(SUMPRODUCT(INDEX(CachTinhDiem!$B$8:$E$11,MATCH($B4608,CachTinhDiem!$A$8:$A$11,0),0),$G4608:$J4608)-1)*9/4,1)</f>
        <v>8</v>
      </c>
      <c r="L4608" s="20">
        <f>ROUND(1+(INDEX(CachTinhDiem!$B$15:$E$20,MATCH($C4608,CachTinhDiem!$A$15:$A$20,0),MATCH($B4608,CachTinhDiem!$B$14:$E$14,0))-1)*9/4,1)</f>
        <v>10</v>
      </c>
      <c r="M4608" s="19">
        <f t="shared" si="71"/>
        <v>0</v>
      </c>
      <c r="N4608" s="23">
        <f>MAX(0,1-M4608*CachTinhDiem!$B$25)</f>
        <v>1</v>
      </c>
      <c r="O4608" s="20">
        <f>ROUND((CachTinhDiem!$B$23*K4608+CachTinhDiem!$B$24*L4608)*N4608,1)</f>
        <v>8.6</v>
      </c>
      <c r="P4608" s="19" t="s">
        <v>3225</v>
      </c>
    </row>
    <row r="4609" spans="1:16" ht="15" customHeight="1" x14ac:dyDescent="0.35">
      <c r="A4609" s="18" t="s">
        <v>263</v>
      </c>
      <c r="B4609" s="18" t="s">
        <v>3224</v>
      </c>
      <c r="C4609" s="18" t="s">
        <v>90</v>
      </c>
      <c r="D4609" s="19">
        <v>6</v>
      </c>
      <c r="E4609" s="19">
        <v>17</v>
      </c>
      <c r="F4609" s="19">
        <v>33</v>
      </c>
      <c r="G4609" s="19">
        <v>4</v>
      </c>
      <c r="H4609" s="19">
        <v>3</v>
      </c>
      <c r="I4609" s="19">
        <v>2</v>
      </c>
      <c r="J4609" s="19">
        <v>4</v>
      </c>
      <c r="K4609" s="20">
        <f>ROUND(1+(SUMPRODUCT(INDEX(CachTinhDiem!$B$8:$E$11,MATCH($B4609,CachTinhDiem!$A$8:$A$11,0),0),$G4609:$J4609)-1)*9/4,1)</f>
        <v>5.0999999999999996</v>
      </c>
      <c r="L4609" s="20">
        <f>ROUND(1+(INDEX(CachTinhDiem!$B$15:$E$20,MATCH($C4609,CachTinhDiem!$A$15:$A$20,0),MATCH($B4609,CachTinhDiem!$B$14:$E$14,0))-1)*9/4,1)</f>
        <v>5.5</v>
      </c>
      <c r="M4609" s="19">
        <f t="shared" si="71"/>
        <v>16</v>
      </c>
      <c r="N4609" s="23">
        <f>MAX(0,1-M4609*CachTinhDiem!$B$25)</f>
        <v>0</v>
      </c>
      <c r="O4609" s="20">
        <f>ROUND((CachTinhDiem!$B$23*K4609+CachTinhDiem!$B$24*L4609)*N4609,1)</f>
        <v>0</v>
      </c>
      <c r="P4609" s="19" t="s">
        <v>3227</v>
      </c>
    </row>
    <row r="4610" spans="1:16" ht="15" customHeight="1" x14ac:dyDescent="0.35">
      <c r="A4610" s="18" t="s">
        <v>2376</v>
      </c>
      <c r="B4610" s="18" t="s">
        <v>3224</v>
      </c>
      <c r="C4610" s="18" t="s">
        <v>115</v>
      </c>
      <c r="D4610" s="19">
        <v>19</v>
      </c>
      <c r="E4610" s="19">
        <v>36</v>
      </c>
      <c r="F4610" s="19">
        <v>24</v>
      </c>
      <c r="G4610" s="19">
        <v>2</v>
      </c>
      <c r="H4610" s="19">
        <v>4</v>
      </c>
      <c r="I4610" s="19">
        <v>3</v>
      </c>
      <c r="J4610" s="19">
        <v>4</v>
      </c>
      <c r="K4610" s="20">
        <f>ROUND(1+(SUMPRODUCT(INDEX(CachTinhDiem!$B$8:$E$11,MATCH($B4610,CachTinhDiem!$A$8:$A$11,0),0),$G4610:$J4610)-1)*9/4,1)</f>
        <v>5.7</v>
      </c>
      <c r="L4610" s="20">
        <f>ROUND(1+(INDEX(CachTinhDiem!$B$15:$E$20,MATCH($C4610,CachTinhDiem!$A$15:$A$20,0),MATCH($B4610,CachTinhDiem!$B$14:$E$14,0))-1)*9/4,1)</f>
        <v>7.8</v>
      </c>
      <c r="M4610" s="19">
        <f t="shared" ref="M4610:M4673" si="72">MAX(0,$D4610-$F4610,$F4610-$E4610)</f>
        <v>0</v>
      </c>
      <c r="N4610" s="23">
        <f>MAX(0,1-M4610*CachTinhDiem!$B$25)</f>
        <v>1</v>
      </c>
      <c r="O4610" s="20">
        <f>ROUND((CachTinhDiem!$B$23*K4610+CachTinhDiem!$B$24*L4610)*N4610,1)</f>
        <v>6.3</v>
      </c>
      <c r="P4610" s="19" t="s">
        <v>3225</v>
      </c>
    </row>
    <row r="4611" spans="1:16" ht="15" customHeight="1" x14ac:dyDescent="0.35">
      <c r="A4611" s="18" t="s">
        <v>994</v>
      </c>
      <c r="B4611" s="18" t="s">
        <v>3228</v>
      </c>
      <c r="C4611" s="18" t="s">
        <v>138</v>
      </c>
      <c r="D4611" s="19">
        <v>5</v>
      </c>
      <c r="E4611" s="19">
        <v>11</v>
      </c>
      <c r="F4611" s="19">
        <v>25</v>
      </c>
      <c r="G4611" s="19">
        <v>5</v>
      </c>
      <c r="H4611" s="19">
        <v>2</v>
      </c>
      <c r="I4611" s="19">
        <v>3</v>
      </c>
      <c r="J4611" s="19">
        <v>3</v>
      </c>
      <c r="K4611" s="20">
        <f>ROUND(1+(SUMPRODUCT(INDEX(CachTinhDiem!$B$8:$E$11,MATCH($B4611,CachTinhDiem!$A$8:$A$11,0),0),$G4611:$J4611)-1)*9/4,1)</f>
        <v>5.0999999999999996</v>
      </c>
      <c r="L4611" s="20">
        <f>ROUND(1+(INDEX(CachTinhDiem!$B$15:$E$20,MATCH($C4611,CachTinhDiem!$A$15:$A$20,0),MATCH($B4611,CachTinhDiem!$B$14:$E$14,0))-1)*9/4,1)</f>
        <v>1</v>
      </c>
      <c r="M4611" s="19">
        <f t="shared" si="72"/>
        <v>14</v>
      </c>
      <c r="N4611" s="23">
        <f>MAX(0,1-M4611*CachTinhDiem!$B$25)</f>
        <v>0</v>
      </c>
      <c r="O4611" s="20">
        <f>ROUND((CachTinhDiem!$B$23*K4611+CachTinhDiem!$B$24*L4611)*N4611,1)</f>
        <v>0</v>
      </c>
      <c r="P4611" s="19" t="s">
        <v>3227</v>
      </c>
    </row>
    <row r="4612" spans="1:16" ht="15" customHeight="1" x14ac:dyDescent="0.35">
      <c r="A4612" s="18" t="s">
        <v>2805</v>
      </c>
      <c r="B4612" s="18" t="s">
        <v>3229</v>
      </c>
      <c r="C4612" s="18" t="s">
        <v>90</v>
      </c>
      <c r="D4612" s="19">
        <v>5</v>
      </c>
      <c r="E4612" s="19">
        <v>37</v>
      </c>
      <c r="F4612" s="19">
        <v>5</v>
      </c>
      <c r="G4612" s="19">
        <v>4</v>
      </c>
      <c r="H4612" s="19">
        <v>1</v>
      </c>
      <c r="I4612" s="19">
        <v>4</v>
      </c>
      <c r="J4612" s="19">
        <v>3</v>
      </c>
      <c r="K4612" s="20">
        <f>ROUND(1+(SUMPRODUCT(INDEX(CachTinhDiem!$B$8:$E$11,MATCH($B4612,CachTinhDiem!$A$8:$A$11,0),0),$G4612:$J4612)-1)*9/4,1)</f>
        <v>5.0999999999999996</v>
      </c>
      <c r="L4612" s="20">
        <f>ROUND(1+(INDEX(CachTinhDiem!$B$15:$E$20,MATCH($C4612,CachTinhDiem!$A$15:$A$20,0),MATCH($B4612,CachTinhDiem!$B$14:$E$14,0))-1)*9/4,1)</f>
        <v>7.8</v>
      </c>
      <c r="M4612" s="19">
        <f t="shared" si="72"/>
        <v>0</v>
      </c>
      <c r="N4612" s="23">
        <f>MAX(0,1-M4612*CachTinhDiem!$B$25)</f>
        <v>1</v>
      </c>
      <c r="O4612" s="20">
        <f>ROUND((CachTinhDiem!$B$23*K4612+CachTinhDiem!$B$24*L4612)*N4612,1)</f>
        <v>5.9</v>
      </c>
      <c r="P4612" s="19" t="s">
        <v>3225</v>
      </c>
    </row>
    <row r="4613" spans="1:16" ht="15" customHeight="1" x14ac:dyDescent="0.35">
      <c r="A4613" s="18" t="s">
        <v>151</v>
      </c>
      <c r="B4613" s="18" t="s">
        <v>3224</v>
      </c>
      <c r="C4613" s="18" t="s">
        <v>110</v>
      </c>
      <c r="D4613" s="19">
        <v>22</v>
      </c>
      <c r="E4613" s="19">
        <v>37</v>
      </c>
      <c r="F4613" s="19">
        <v>25</v>
      </c>
      <c r="G4613" s="19">
        <v>2</v>
      </c>
      <c r="H4613" s="19">
        <v>5</v>
      </c>
      <c r="I4613" s="19">
        <v>2</v>
      </c>
      <c r="J4613" s="19">
        <v>4</v>
      </c>
      <c r="K4613" s="20">
        <f>ROUND(1+(SUMPRODUCT(INDEX(CachTinhDiem!$B$8:$E$11,MATCH($B4613,CachTinhDiem!$A$8:$A$11,0),0),$G4613:$J4613)-1)*9/4,1)</f>
        <v>5.0999999999999996</v>
      </c>
      <c r="L4613" s="20">
        <f>ROUND(1+(INDEX(CachTinhDiem!$B$15:$E$20,MATCH($C4613,CachTinhDiem!$A$15:$A$20,0),MATCH($B4613,CachTinhDiem!$B$14:$E$14,0))-1)*9/4,1)</f>
        <v>5.5</v>
      </c>
      <c r="M4613" s="19">
        <f t="shared" si="72"/>
        <v>0</v>
      </c>
      <c r="N4613" s="23">
        <f>MAX(0,1-M4613*CachTinhDiem!$B$25)</f>
        <v>1</v>
      </c>
      <c r="O4613" s="20">
        <f>ROUND((CachTinhDiem!$B$23*K4613+CachTinhDiem!$B$24*L4613)*N4613,1)</f>
        <v>5.2</v>
      </c>
      <c r="P4613" s="19" t="s">
        <v>3227</v>
      </c>
    </row>
    <row r="4614" spans="1:16" ht="15" customHeight="1" x14ac:dyDescent="0.35">
      <c r="A4614" s="18" t="s">
        <v>1329</v>
      </c>
      <c r="B4614" s="18" t="s">
        <v>3229</v>
      </c>
      <c r="C4614" s="18" t="s">
        <v>115</v>
      </c>
      <c r="D4614" s="19">
        <v>6</v>
      </c>
      <c r="E4614" s="19">
        <v>21</v>
      </c>
      <c r="F4614" s="19">
        <v>11</v>
      </c>
      <c r="G4614" s="19">
        <v>4</v>
      </c>
      <c r="H4614" s="19">
        <v>2</v>
      </c>
      <c r="I4614" s="19">
        <v>3</v>
      </c>
      <c r="J4614" s="19">
        <v>3</v>
      </c>
      <c r="K4614" s="20">
        <f>ROUND(1+(SUMPRODUCT(INDEX(CachTinhDiem!$B$8:$E$11,MATCH($B4614,CachTinhDiem!$A$8:$A$11,0),0),$G4614:$J4614)-1)*9/4,1)</f>
        <v>5.0999999999999996</v>
      </c>
      <c r="L4614" s="20">
        <f>ROUND(1+(INDEX(CachTinhDiem!$B$15:$E$20,MATCH($C4614,CachTinhDiem!$A$15:$A$20,0),MATCH($B4614,CachTinhDiem!$B$14:$E$14,0))-1)*9/4,1)</f>
        <v>10</v>
      </c>
      <c r="M4614" s="19">
        <f t="shared" si="72"/>
        <v>0</v>
      </c>
      <c r="N4614" s="23">
        <f>MAX(0,1-M4614*CachTinhDiem!$B$25)</f>
        <v>1</v>
      </c>
      <c r="O4614" s="20">
        <f>ROUND((CachTinhDiem!$B$23*K4614+CachTinhDiem!$B$24*L4614)*N4614,1)</f>
        <v>6.6</v>
      </c>
      <c r="P4614" s="19" t="s">
        <v>3227</v>
      </c>
    </row>
    <row r="4615" spans="1:16" ht="15" customHeight="1" x14ac:dyDescent="0.35">
      <c r="A4615" s="18" t="s">
        <v>1405</v>
      </c>
      <c r="B4615" s="18" t="s">
        <v>3226</v>
      </c>
      <c r="C4615" s="18" t="s">
        <v>103</v>
      </c>
      <c r="D4615" s="19">
        <v>5</v>
      </c>
      <c r="E4615" s="19">
        <v>11</v>
      </c>
      <c r="F4615" s="19">
        <v>32</v>
      </c>
      <c r="G4615" s="19">
        <v>4</v>
      </c>
      <c r="H4615" s="19">
        <v>1</v>
      </c>
      <c r="I4615" s="19">
        <v>1</v>
      </c>
      <c r="J4615" s="19">
        <v>5</v>
      </c>
      <c r="K4615" s="20">
        <f>ROUND(1+(SUMPRODUCT(INDEX(CachTinhDiem!$B$8:$E$11,MATCH($B4615,CachTinhDiem!$A$8:$A$11,0),0),$G4615:$J4615)-1)*9/4,1)</f>
        <v>2.8</v>
      </c>
      <c r="L4615" s="20">
        <f>ROUND(1+(INDEX(CachTinhDiem!$B$15:$E$20,MATCH($C4615,CachTinhDiem!$A$15:$A$20,0),MATCH($B4615,CachTinhDiem!$B$14:$E$14,0))-1)*9/4,1)</f>
        <v>3.3</v>
      </c>
      <c r="M4615" s="19">
        <f t="shared" si="72"/>
        <v>21</v>
      </c>
      <c r="N4615" s="23">
        <f>MAX(0,1-M4615*CachTinhDiem!$B$25)</f>
        <v>0</v>
      </c>
      <c r="O4615" s="20">
        <f>ROUND((CachTinhDiem!$B$23*K4615+CachTinhDiem!$B$24*L4615)*N4615,1)</f>
        <v>0</v>
      </c>
      <c r="P4615" s="19" t="s">
        <v>3227</v>
      </c>
    </row>
    <row r="4616" spans="1:16" ht="15" customHeight="1" x14ac:dyDescent="0.35">
      <c r="A4616" s="18" t="s">
        <v>3087</v>
      </c>
      <c r="B4616" s="18" t="s">
        <v>3229</v>
      </c>
      <c r="C4616" s="18" t="s">
        <v>110</v>
      </c>
      <c r="D4616" s="19">
        <v>20</v>
      </c>
      <c r="E4616" s="19">
        <v>39</v>
      </c>
      <c r="F4616" s="19">
        <v>6</v>
      </c>
      <c r="G4616" s="19">
        <v>2</v>
      </c>
      <c r="H4616" s="19">
        <v>2</v>
      </c>
      <c r="I4616" s="19">
        <v>3</v>
      </c>
      <c r="J4616" s="19">
        <v>5</v>
      </c>
      <c r="K4616" s="20">
        <f>ROUND(1+(SUMPRODUCT(INDEX(CachTinhDiem!$B$8:$E$11,MATCH($B4616,CachTinhDiem!$A$8:$A$11,0),0),$G4616:$J4616)-1)*9/4,1)</f>
        <v>6</v>
      </c>
      <c r="L4616" s="20">
        <f>ROUND(1+(INDEX(CachTinhDiem!$B$15:$E$20,MATCH($C4616,CachTinhDiem!$A$15:$A$20,0),MATCH($B4616,CachTinhDiem!$B$14:$E$14,0))-1)*9/4,1)</f>
        <v>7.8</v>
      </c>
      <c r="M4616" s="19">
        <f t="shared" si="72"/>
        <v>14</v>
      </c>
      <c r="N4616" s="23">
        <f>MAX(0,1-M4616*CachTinhDiem!$B$25)</f>
        <v>0</v>
      </c>
      <c r="O4616" s="20">
        <f>ROUND((CachTinhDiem!$B$23*K4616+CachTinhDiem!$B$24*L4616)*N4616,1)</f>
        <v>0</v>
      </c>
      <c r="P4616" s="19" t="s">
        <v>3225</v>
      </c>
    </row>
    <row r="4617" spans="1:16" ht="15" customHeight="1" x14ac:dyDescent="0.35">
      <c r="A4617" s="18" t="s">
        <v>1121</v>
      </c>
      <c r="B4617" s="18" t="s">
        <v>3228</v>
      </c>
      <c r="C4617" s="18" t="s">
        <v>90</v>
      </c>
      <c r="D4617" s="19">
        <v>5</v>
      </c>
      <c r="E4617" s="19">
        <v>19</v>
      </c>
      <c r="F4617" s="19">
        <v>18</v>
      </c>
      <c r="G4617" s="19">
        <v>4</v>
      </c>
      <c r="H4617" s="19">
        <v>1</v>
      </c>
      <c r="I4617" s="19">
        <v>3</v>
      </c>
      <c r="J4617" s="19">
        <v>3</v>
      </c>
      <c r="K4617" s="20">
        <f>ROUND(1+(SUMPRODUCT(INDEX(CachTinhDiem!$B$8:$E$11,MATCH($B4617,CachTinhDiem!$A$8:$A$11,0),0),$G4617:$J4617)-1)*9/4,1)</f>
        <v>4.5999999999999996</v>
      </c>
      <c r="L4617" s="20">
        <f>ROUND(1+(INDEX(CachTinhDiem!$B$15:$E$20,MATCH($C4617,CachTinhDiem!$A$15:$A$20,0),MATCH($B4617,CachTinhDiem!$B$14:$E$14,0))-1)*9/4,1)</f>
        <v>3.3</v>
      </c>
      <c r="M4617" s="19">
        <f t="shared" si="72"/>
        <v>0</v>
      </c>
      <c r="N4617" s="23">
        <f>MAX(0,1-M4617*CachTinhDiem!$B$25)</f>
        <v>1</v>
      </c>
      <c r="O4617" s="20">
        <f>ROUND((CachTinhDiem!$B$23*K4617+CachTinhDiem!$B$24*L4617)*N4617,1)</f>
        <v>4.2</v>
      </c>
      <c r="P4617" s="19" t="s">
        <v>3227</v>
      </c>
    </row>
    <row r="4618" spans="1:16" ht="15" customHeight="1" x14ac:dyDescent="0.35">
      <c r="A4618" s="18" t="s">
        <v>203</v>
      </c>
      <c r="B4618" s="18" t="s">
        <v>3228</v>
      </c>
      <c r="C4618" s="18" t="s">
        <v>110</v>
      </c>
      <c r="D4618" s="19">
        <v>15</v>
      </c>
      <c r="E4618" s="19">
        <v>29</v>
      </c>
      <c r="F4618" s="19">
        <v>32</v>
      </c>
      <c r="G4618" s="19">
        <v>2</v>
      </c>
      <c r="H4618" s="19">
        <v>4</v>
      </c>
      <c r="I4618" s="19">
        <v>3</v>
      </c>
      <c r="J4618" s="19">
        <v>3</v>
      </c>
      <c r="K4618" s="20">
        <f>ROUND(1+(SUMPRODUCT(INDEX(CachTinhDiem!$B$8:$E$11,MATCH($B4618,CachTinhDiem!$A$8:$A$11,0),0),$G4618:$J4618)-1)*9/4,1)</f>
        <v>6</v>
      </c>
      <c r="L4618" s="20">
        <f>ROUND(1+(INDEX(CachTinhDiem!$B$15:$E$20,MATCH($C4618,CachTinhDiem!$A$15:$A$20,0),MATCH($B4618,CachTinhDiem!$B$14:$E$14,0))-1)*9/4,1)</f>
        <v>7.8</v>
      </c>
      <c r="M4618" s="19">
        <f t="shared" si="72"/>
        <v>3</v>
      </c>
      <c r="N4618" s="23">
        <f>MAX(0,1-M4618*CachTinhDiem!$B$25)</f>
        <v>0.7</v>
      </c>
      <c r="O4618" s="20">
        <f>ROUND((CachTinhDiem!$B$23*K4618+CachTinhDiem!$B$24*L4618)*N4618,1)</f>
        <v>4.5999999999999996</v>
      </c>
      <c r="P4618" s="19" t="s">
        <v>3227</v>
      </c>
    </row>
    <row r="4619" spans="1:16" ht="15" customHeight="1" x14ac:dyDescent="0.35">
      <c r="A4619" s="18" t="s">
        <v>3058</v>
      </c>
      <c r="B4619" s="18" t="s">
        <v>3229</v>
      </c>
      <c r="C4619" s="18" t="s">
        <v>115</v>
      </c>
      <c r="D4619" s="19">
        <v>19</v>
      </c>
      <c r="E4619" s="19">
        <v>40</v>
      </c>
      <c r="F4619" s="19">
        <v>16</v>
      </c>
      <c r="G4619" s="19">
        <v>2</v>
      </c>
      <c r="H4619" s="19">
        <v>2</v>
      </c>
      <c r="I4619" s="19">
        <v>4</v>
      </c>
      <c r="J4619" s="19">
        <v>2</v>
      </c>
      <c r="K4619" s="20">
        <f>ROUND(1+(SUMPRODUCT(INDEX(CachTinhDiem!$B$8:$E$11,MATCH($B4619,CachTinhDiem!$A$8:$A$11,0),0),$G4619:$J4619)-1)*9/4,1)</f>
        <v>4.5999999999999996</v>
      </c>
      <c r="L4619" s="20">
        <f>ROUND(1+(INDEX(CachTinhDiem!$B$15:$E$20,MATCH($C4619,CachTinhDiem!$A$15:$A$20,0),MATCH($B4619,CachTinhDiem!$B$14:$E$14,0))-1)*9/4,1)</f>
        <v>10</v>
      </c>
      <c r="M4619" s="19">
        <f t="shared" si="72"/>
        <v>3</v>
      </c>
      <c r="N4619" s="23">
        <f>MAX(0,1-M4619*CachTinhDiem!$B$25)</f>
        <v>0.7</v>
      </c>
      <c r="O4619" s="20">
        <f>ROUND((CachTinhDiem!$B$23*K4619+CachTinhDiem!$B$24*L4619)*N4619,1)</f>
        <v>4.4000000000000004</v>
      </c>
      <c r="P4619" s="19" t="s">
        <v>3225</v>
      </c>
    </row>
    <row r="4620" spans="1:16" ht="15" customHeight="1" x14ac:dyDescent="0.35">
      <c r="A4620" s="18" t="s">
        <v>1928</v>
      </c>
      <c r="B4620" s="18" t="s">
        <v>3228</v>
      </c>
      <c r="C4620" s="18" t="s">
        <v>138</v>
      </c>
      <c r="D4620" s="19">
        <v>14</v>
      </c>
      <c r="E4620" s="19">
        <v>31</v>
      </c>
      <c r="F4620" s="19">
        <v>5</v>
      </c>
      <c r="G4620" s="19">
        <v>2</v>
      </c>
      <c r="H4620" s="19">
        <v>3</v>
      </c>
      <c r="I4620" s="19">
        <v>5</v>
      </c>
      <c r="J4620" s="19">
        <v>3</v>
      </c>
      <c r="K4620" s="20">
        <f>ROUND(1+(SUMPRODUCT(INDEX(CachTinhDiem!$B$8:$E$11,MATCH($B4620,CachTinhDiem!$A$8:$A$11,0),0),$G4620:$J4620)-1)*9/4,1)</f>
        <v>6.4</v>
      </c>
      <c r="L4620" s="20">
        <f>ROUND(1+(INDEX(CachTinhDiem!$B$15:$E$20,MATCH($C4620,CachTinhDiem!$A$15:$A$20,0),MATCH($B4620,CachTinhDiem!$B$14:$E$14,0))-1)*9/4,1)</f>
        <v>1</v>
      </c>
      <c r="M4620" s="19">
        <f t="shared" si="72"/>
        <v>9</v>
      </c>
      <c r="N4620" s="23">
        <f>MAX(0,1-M4620*CachTinhDiem!$B$25)</f>
        <v>9.9999999999999978E-2</v>
      </c>
      <c r="O4620" s="20">
        <f>ROUND((CachTinhDiem!$B$23*K4620+CachTinhDiem!$B$24*L4620)*N4620,1)</f>
        <v>0.5</v>
      </c>
      <c r="P4620" s="19" t="s">
        <v>3225</v>
      </c>
    </row>
    <row r="4621" spans="1:16" ht="15" customHeight="1" x14ac:dyDescent="0.35">
      <c r="A4621" s="18" t="s">
        <v>2496</v>
      </c>
      <c r="B4621" s="18" t="s">
        <v>3229</v>
      </c>
      <c r="C4621" s="18" t="s">
        <v>103</v>
      </c>
      <c r="D4621" s="19">
        <v>19</v>
      </c>
      <c r="E4621" s="19">
        <v>34</v>
      </c>
      <c r="F4621" s="19">
        <v>14</v>
      </c>
      <c r="G4621" s="19">
        <v>2</v>
      </c>
      <c r="H4621" s="19">
        <v>3</v>
      </c>
      <c r="I4621" s="19">
        <v>2</v>
      </c>
      <c r="J4621" s="19">
        <v>5</v>
      </c>
      <c r="K4621" s="20">
        <f>ROUND(1+(SUMPRODUCT(INDEX(CachTinhDiem!$B$8:$E$11,MATCH($B4621,CachTinhDiem!$A$8:$A$11,0),0),$G4621:$J4621)-1)*9/4,1)</f>
        <v>6</v>
      </c>
      <c r="L4621" s="20">
        <f>ROUND(1+(INDEX(CachTinhDiem!$B$15:$E$20,MATCH($C4621,CachTinhDiem!$A$15:$A$20,0),MATCH($B4621,CachTinhDiem!$B$14:$E$14,0))-1)*9/4,1)</f>
        <v>7.8</v>
      </c>
      <c r="M4621" s="19">
        <f t="shared" si="72"/>
        <v>5</v>
      </c>
      <c r="N4621" s="23">
        <f>MAX(0,1-M4621*CachTinhDiem!$B$25)</f>
        <v>0.5</v>
      </c>
      <c r="O4621" s="20">
        <f>ROUND((CachTinhDiem!$B$23*K4621+CachTinhDiem!$B$24*L4621)*N4621,1)</f>
        <v>3.3</v>
      </c>
      <c r="P4621" s="19" t="s">
        <v>3227</v>
      </c>
    </row>
    <row r="4622" spans="1:16" ht="15" customHeight="1" x14ac:dyDescent="0.35">
      <c r="A4622" s="18" t="s">
        <v>1755</v>
      </c>
      <c r="B4622" s="18" t="s">
        <v>3229</v>
      </c>
      <c r="C4622" s="18" t="s">
        <v>103</v>
      </c>
      <c r="D4622" s="19">
        <v>11</v>
      </c>
      <c r="E4622" s="19">
        <v>32</v>
      </c>
      <c r="F4622" s="19">
        <v>22</v>
      </c>
      <c r="G4622" s="19">
        <v>3</v>
      </c>
      <c r="H4622" s="19">
        <v>3</v>
      </c>
      <c r="I4622" s="19">
        <v>3</v>
      </c>
      <c r="J4622" s="19">
        <v>3</v>
      </c>
      <c r="K4622" s="20">
        <f>ROUND(1+(SUMPRODUCT(INDEX(CachTinhDiem!$B$8:$E$11,MATCH($B4622,CachTinhDiem!$A$8:$A$11,0),0),$G4622:$J4622)-1)*9/4,1)</f>
        <v>5.5</v>
      </c>
      <c r="L4622" s="20">
        <f>ROUND(1+(INDEX(CachTinhDiem!$B$15:$E$20,MATCH($C4622,CachTinhDiem!$A$15:$A$20,0),MATCH($B4622,CachTinhDiem!$B$14:$E$14,0))-1)*9/4,1)</f>
        <v>7.8</v>
      </c>
      <c r="M4622" s="19">
        <f t="shared" si="72"/>
        <v>0</v>
      </c>
      <c r="N4622" s="23">
        <f>MAX(0,1-M4622*CachTinhDiem!$B$25)</f>
        <v>1</v>
      </c>
      <c r="O4622" s="20">
        <f>ROUND((CachTinhDiem!$B$23*K4622+CachTinhDiem!$B$24*L4622)*N4622,1)</f>
        <v>6.2</v>
      </c>
      <c r="P4622" s="19" t="s">
        <v>3227</v>
      </c>
    </row>
    <row r="4623" spans="1:16" ht="15" customHeight="1" x14ac:dyDescent="0.35">
      <c r="A4623" s="18" t="s">
        <v>2162</v>
      </c>
      <c r="B4623" s="18" t="s">
        <v>3229</v>
      </c>
      <c r="C4623" s="18" t="s">
        <v>103</v>
      </c>
      <c r="D4623" s="19">
        <v>18</v>
      </c>
      <c r="E4623" s="19">
        <v>35</v>
      </c>
      <c r="F4623" s="19">
        <v>19</v>
      </c>
      <c r="G4623" s="19">
        <v>2</v>
      </c>
      <c r="H4623" s="19">
        <v>3</v>
      </c>
      <c r="I4623" s="19">
        <v>3</v>
      </c>
      <c r="J4623" s="19">
        <v>4</v>
      </c>
      <c r="K4623" s="20">
        <f>ROUND(1+(SUMPRODUCT(INDEX(CachTinhDiem!$B$8:$E$11,MATCH($B4623,CachTinhDiem!$A$8:$A$11,0),0),$G4623:$J4623)-1)*9/4,1)</f>
        <v>6</v>
      </c>
      <c r="L4623" s="20">
        <f>ROUND(1+(INDEX(CachTinhDiem!$B$15:$E$20,MATCH($C4623,CachTinhDiem!$A$15:$A$20,0),MATCH($B4623,CachTinhDiem!$B$14:$E$14,0))-1)*9/4,1)</f>
        <v>7.8</v>
      </c>
      <c r="M4623" s="19">
        <f t="shared" si="72"/>
        <v>0</v>
      </c>
      <c r="N4623" s="23">
        <f>MAX(0,1-M4623*CachTinhDiem!$B$25)</f>
        <v>1</v>
      </c>
      <c r="O4623" s="20">
        <f>ROUND((CachTinhDiem!$B$23*K4623+CachTinhDiem!$B$24*L4623)*N4623,1)</f>
        <v>6.5</v>
      </c>
      <c r="P4623" s="19" t="s">
        <v>3225</v>
      </c>
    </row>
    <row r="4624" spans="1:16" ht="15" customHeight="1" x14ac:dyDescent="0.35">
      <c r="A4624" s="18" t="s">
        <v>2859</v>
      </c>
      <c r="B4624" s="18" t="s">
        <v>3228</v>
      </c>
      <c r="C4624" s="18" t="s">
        <v>90</v>
      </c>
      <c r="D4624" s="19">
        <v>5</v>
      </c>
      <c r="E4624" s="19">
        <v>21</v>
      </c>
      <c r="F4624" s="19">
        <v>19</v>
      </c>
      <c r="G4624" s="19">
        <v>4</v>
      </c>
      <c r="H4624" s="19">
        <v>1</v>
      </c>
      <c r="I4624" s="19">
        <v>3</v>
      </c>
      <c r="J4624" s="19">
        <v>3</v>
      </c>
      <c r="K4624" s="20">
        <f>ROUND(1+(SUMPRODUCT(INDEX(CachTinhDiem!$B$8:$E$11,MATCH($B4624,CachTinhDiem!$A$8:$A$11,0),0),$G4624:$J4624)-1)*9/4,1)</f>
        <v>4.5999999999999996</v>
      </c>
      <c r="L4624" s="20">
        <f>ROUND(1+(INDEX(CachTinhDiem!$B$15:$E$20,MATCH($C4624,CachTinhDiem!$A$15:$A$20,0),MATCH($B4624,CachTinhDiem!$B$14:$E$14,0))-1)*9/4,1)</f>
        <v>3.3</v>
      </c>
      <c r="M4624" s="19">
        <f t="shared" si="72"/>
        <v>0</v>
      </c>
      <c r="N4624" s="23">
        <f>MAX(0,1-M4624*CachTinhDiem!$B$25)</f>
        <v>1</v>
      </c>
      <c r="O4624" s="20">
        <f>ROUND((CachTinhDiem!$B$23*K4624+CachTinhDiem!$B$24*L4624)*N4624,1)</f>
        <v>4.2</v>
      </c>
      <c r="P4624" s="19" t="s">
        <v>3227</v>
      </c>
    </row>
    <row r="4625" spans="1:16" ht="15" customHeight="1" x14ac:dyDescent="0.35">
      <c r="A4625" s="18" t="s">
        <v>1218</v>
      </c>
      <c r="B4625" s="18" t="s">
        <v>3226</v>
      </c>
      <c r="C4625" s="18" t="s">
        <v>115</v>
      </c>
      <c r="D4625" s="19">
        <v>8</v>
      </c>
      <c r="E4625" s="19">
        <v>22</v>
      </c>
      <c r="F4625" s="19">
        <v>14</v>
      </c>
      <c r="G4625" s="19">
        <v>4</v>
      </c>
      <c r="H4625" s="19">
        <v>3</v>
      </c>
      <c r="I4625" s="19">
        <v>3</v>
      </c>
      <c r="J4625" s="19">
        <v>1</v>
      </c>
      <c r="K4625" s="20">
        <f>ROUND(1+(SUMPRODUCT(INDEX(CachTinhDiem!$B$8:$E$11,MATCH($B4625,CachTinhDiem!$A$8:$A$11,0),0),$G4625:$J4625)-1)*9/4,1)</f>
        <v>4.5999999999999996</v>
      </c>
      <c r="L4625" s="20">
        <f>ROUND(1+(INDEX(CachTinhDiem!$B$15:$E$20,MATCH($C4625,CachTinhDiem!$A$15:$A$20,0),MATCH($B4625,CachTinhDiem!$B$14:$E$14,0))-1)*9/4,1)</f>
        <v>10</v>
      </c>
      <c r="M4625" s="19">
        <f t="shared" si="72"/>
        <v>0</v>
      </c>
      <c r="N4625" s="23">
        <f>MAX(0,1-M4625*CachTinhDiem!$B$25)</f>
        <v>1</v>
      </c>
      <c r="O4625" s="20">
        <f>ROUND((CachTinhDiem!$B$23*K4625+CachTinhDiem!$B$24*L4625)*N4625,1)</f>
        <v>6.2</v>
      </c>
      <c r="P4625" s="19" t="s">
        <v>3227</v>
      </c>
    </row>
    <row r="4626" spans="1:16" ht="15" customHeight="1" x14ac:dyDescent="0.35">
      <c r="A4626" s="18" t="s">
        <v>1611</v>
      </c>
      <c r="B4626" s="18" t="s">
        <v>3228</v>
      </c>
      <c r="C4626" s="18" t="s">
        <v>110</v>
      </c>
      <c r="D4626" s="19">
        <v>19</v>
      </c>
      <c r="E4626" s="19">
        <v>35</v>
      </c>
      <c r="F4626" s="19">
        <v>5</v>
      </c>
      <c r="G4626" s="19">
        <v>2</v>
      </c>
      <c r="H4626" s="19">
        <v>4</v>
      </c>
      <c r="I4626" s="19">
        <v>2</v>
      </c>
      <c r="J4626" s="19">
        <v>4</v>
      </c>
      <c r="K4626" s="20">
        <f>ROUND(1+(SUMPRODUCT(INDEX(CachTinhDiem!$B$8:$E$11,MATCH($B4626,CachTinhDiem!$A$8:$A$11,0),0),$G4626:$J4626)-1)*9/4,1)</f>
        <v>6.9</v>
      </c>
      <c r="L4626" s="20">
        <f>ROUND(1+(INDEX(CachTinhDiem!$B$15:$E$20,MATCH($C4626,CachTinhDiem!$A$15:$A$20,0),MATCH($B4626,CachTinhDiem!$B$14:$E$14,0))-1)*9/4,1)</f>
        <v>7.8</v>
      </c>
      <c r="M4626" s="19">
        <f t="shared" si="72"/>
        <v>14</v>
      </c>
      <c r="N4626" s="23">
        <f>MAX(0,1-M4626*CachTinhDiem!$B$25)</f>
        <v>0</v>
      </c>
      <c r="O4626" s="20">
        <f>ROUND((CachTinhDiem!$B$23*K4626+CachTinhDiem!$B$24*L4626)*N4626,1)</f>
        <v>0</v>
      </c>
      <c r="P4626" s="19" t="s">
        <v>3227</v>
      </c>
    </row>
    <row r="4627" spans="1:16" ht="15" customHeight="1" x14ac:dyDescent="0.35">
      <c r="A4627" s="18" t="s">
        <v>2129</v>
      </c>
      <c r="B4627" s="18" t="s">
        <v>3228</v>
      </c>
      <c r="C4627" s="18" t="s">
        <v>103</v>
      </c>
      <c r="D4627" s="19">
        <v>15</v>
      </c>
      <c r="E4627" s="19">
        <v>35</v>
      </c>
      <c r="F4627" s="19">
        <v>22</v>
      </c>
      <c r="G4627" s="19">
        <v>2</v>
      </c>
      <c r="H4627" s="19">
        <v>2</v>
      </c>
      <c r="I4627" s="19">
        <v>3</v>
      </c>
      <c r="J4627" s="19">
        <v>3</v>
      </c>
      <c r="K4627" s="20">
        <f>ROUND(1+(SUMPRODUCT(INDEX(CachTinhDiem!$B$8:$E$11,MATCH($B4627,CachTinhDiem!$A$8:$A$11,0),0),$G4627:$J4627)-1)*9/4,1)</f>
        <v>5.0999999999999996</v>
      </c>
      <c r="L4627" s="20">
        <f>ROUND(1+(INDEX(CachTinhDiem!$B$15:$E$20,MATCH($C4627,CachTinhDiem!$A$15:$A$20,0),MATCH($B4627,CachTinhDiem!$B$14:$E$14,0))-1)*9/4,1)</f>
        <v>10</v>
      </c>
      <c r="M4627" s="19">
        <f t="shared" si="72"/>
        <v>0</v>
      </c>
      <c r="N4627" s="23">
        <f>MAX(0,1-M4627*CachTinhDiem!$B$25)</f>
        <v>1</v>
      </c>
      <c r="O4627" s="20">
        <f>ROUND((CachTinhDiem!$B$23*K4627+CachTinhDiem!$B$24*L4627)*N4627,1)</f>
        <v>6.6</v>
      </c>
      <c r="P4627" s="19" t="s">
        <v>3227</v>
      </c>
    </row>
    <row r="4628" spans="1:16" ht="15" customHeight="1" x14ac:dyDescent="0.35">
      <c r="A4628" s="18" t="s">
        <v>2567</v>
      </c>
      <c r="B4628" s="18" t="s">
        <v>3229</v>
      </c>
      <c r="C4628" s="18" t="s">
        <v>138</v>
      </c>
      <c r="D4628" s="19">
        <v>13</v>
      </c>
      <c r="E4628" s="19">
        <v>37</v>
      </c>
      <c r="F4628" s="19">
        <v>38</v>
      </c>
      <c r="G4628" s="19">
        <v>2</v>
      </c>
      <c r="H4628" s="19">
        <v>3</v>
      </c>
      <c r="I4628" s="19">
        <v>5</v>
      </c>
      <c r="J4628" s="19">
        <v>2</v>
      </c>
      <c r="K4628" s="20">
        <f>ROUND(1+(SUMPRODUCT(INDEX(CachTinhDiem!$B$8:$E$11,MATCH($B4628,CachTinhDiem!$A$8:$A$11,0),0),$G4628:$J4628)-1)*9/4,1)</f>
        <v>6</v>
      </c>
      <c r="L4628" s="20">
        <f>ROUND(1+(INDEX(CachTinhDiem!$B$15:$E$20,MATCH($C4628,CachTinhDiem!$A$15:$A$20,0),MATCH($B4628,CachTinhDiem!$B$14:$E$14,0))-1)*9/4,1)</f>
        <v>7.8</v>
      </c>
      <c r="M4628" s="19">
        <f t="shared" si="72"/>
        <v>1</v>
      </c>
      <c r="N4628" s="23">
        <f>MAX(0,1-M4628*CachTinhDiem!$B$25)</f>
        <v>0.9</v>
      </c>
      <c r="O4628" s="20">
        <f>ROUND((CachTinhDiem!$B$23*K4628+CachTinhDiem!$B$24*L4628)*N4628,1)</f>
        <v>5.9</v>
      </c>
      <c r="P4628" s="19" t="s">
        <v>3225</v>
      </c>
    </row>
    <row r="4629" spans="1:16" ht="15" customHeight="1" x14ac:dyDescent="0.35">
      <c r="A4629" s="18" t="s">
        <v>3202</v>
      </c>
      <c r="B4629" s="18" t="s">
        <v>3226</v>
      </c>
      <c r="C4629" s="18" t="s">
        <v>138</v>
      </c>
      <c r="D4629" s="19">
        <v>22</v>
      </c>
      <c r="E4629" s="19">
        <v>40</v>
      </c>
      <c r="F4629" s="19">
        <v>31</v>
      </c>
      <c r="G4629" s="19">
        <v>1</v>
      </c>
      <c r="H4629" s="19">
        <v>5</v>
      </c>
      <c r="I4629" s="19">
        <v>5</v>
      </c>
      <c r="J4629" s="19">
        <v>3</v>
      </c>
      <c r="K4629" s="20">
        <f>ROUND(1+(SUMPRODUCT(INDEX(CachTinhDiem!$B$8:$E$11,MATCH($B4629,CachTinhDiem!$A$8:$A$11,0),0),$G4629:$J4629)-1)*9/4,1)</f>
        <v>9.1</v>
      </c>
      <c r="L4629" s="20">
        <f>ROUND(1+(INDEX(CachTinhDiem!$B$15:$E$20,MATCH($C4629,CachTinhDiem!$A$15:$A$20,0),MATCH($B4629,CachTinhDiem!$B$14:$E$14,0))-1)*9/4,1)</f>
        <v>7.8</v>
      </c>
      <c r="M4629" s="19">
        <f t="shared" si="72"/>
        <v>0</v>
      </c>
      <c r="N4629" s="23">
        <f>MAX(0,1-M4629*CachTinhDiem!$B$25)</f>
        <v>1</v>
      </c>
      <c r="O4629" s="20">
        <f>ROUND((CachTinhDiem!$B$23*K4629+CachTinhDiem!$B$24*L4629)*N4629,1)</f>
        <v>8.6999999999999993</v>
      </c>
      <c r="P4629" s="19" t="s">
        <v>3227</v>
      </c>
    </row>
    <row r="4630" spans="1:16" ht="15" customHeight="1" x14ac:dyDescent="0.35">
      <c r="A4630" s="18" t="s">
        <v>2141</v>
      </c>
      <c r="B4630" s="18" t="s">
        <v>3226</v>
      </c>
      <c r="C4630" s="18" t="s">
        <v>150</v>
      </c>
      <c r="D4630" s="19">
        <v>22</v>
      </c>
      <c r="E4630" s="19">
        <v>38</v>
      </c>
      <c r="F4630" s="19">
        <v>24</v>
      </c>
      <c r="G4630" s="19">
        <v>2</v>
      </c>
      <c r="H4630" s="19">
        <v>5</v>
      </c>
      <c r="I4630" s="19">
        <v>3</v>
      </c>
      <c r="J4630" s="19">
        <v>3</v>
      </c>
      <c r="K4630" s="20">
        <f>ROUND(1+(SUMPRODUCT(INDEX(CachTinhDiem!$B$8:$E$11,MATCH($B4630,CachTinhDiem!$A$8:$A$11,0),0),$G4630:$J4630)-1)*9/4,1)</f>
        <v>6.9</v>
      </c>
      <c r="L4630" s="20">
        <f>ROUND(1+(INDEX(CachTinhDiem!$B$15:$E$20,MATCH($C4630,CachTinhDiem!$A$15:$A$20,0),MATCH($B4630,CachTinhDiem!$B$14:$E$14,0))-1)*9/4,1)</f>
        <v>10</v>
      </c>
      <c r="M4630" s="19">
        <f t="shared" si="72"/>
        <v>0</v>
      </c>
      <c r="N4630" s="23">
        <f>MAX(0,1-M4630*CachTinhDiem!$B$25)</f>
        <v>1</v>
      </c>
      <c r="O4630" s="20">
        <f>ROUND((CachTinhDiem!$B$23*K4630+CachTinhDiem!$B$24*L4630)*N4630,1)</f>
        <v>7.8</v>
      </c>
      <c r="P4630" s="19" t="s">
        <v>3225</v>
      </c>
    </row>
    <row r="4631" spans="1:16" ht="15" customHeight="1" x14ac:dyDescent="0.35">
      <c r="A4631" s="18" t="s">
        <v>1157</v>
      </c>
      <c r="B4631" s="18" t="s">
        <v>3228</v>
      </c>
      <c r="C4631" s="18" t="s">
        <v>150</v>
      </c>
      <c r="D4631" s="19">
        <v>5</v>
      </c>
      <c r="E4631" s="19">
        <v>17</v>
      </c>
      <c r="F4631" s="19">
        <v>23</v>
      </c>
      <c r="G4631" s="19">
        <v>4</v>
      </c>
      <c r="H4631" s="19">
        <v>1</v>
      </c>
      <c r="I4631" s="19">
        <v>2</v>
      </c>
      <c r="J4631" s="19">
        <v>3</v>
      </c>
      <c r="K4631" s="20">
        <f>ROUND(1+(SUMPRODUCT(INDEX(CachTinhDiem!$B$8:$E$11,MATCH($B4631,CachTinhDiem!$A$8:$A$11,0),0),$G4631:$J4631)-1)*9/4,1)</f>
        <v>4.2</v>
      </c>
      <c r="L4631" s="20">
        <f>ROUND(1+(INDEX(CachTinhDiem!$B$15:$E$20,MATCH($C4631,CachTinhDiem!$A$15:$A$20,0),MATCH($B4631,CachTinhDiem!$B$14:$E$14,0))-1)*9/4,1)</f>
        <v>5.5</v>
      </c>
      <c r="M4631" s="19">
        <f t="shared" si="72"/>
        <v>6</v>
      </c>
      <c r="N4631" s="23">
        <f>MAX(0,1-M4631*CachTinhDiem!$B$25)</f>
        <v>0.39999999999999991</v>
      </c>
      <c r="O4631" s="20">
        <f>ROUND((CachTinhDiem!$B$23*K4631+CachTinhDiem!$B$24*L4631)*N4631,1)</f>
        <v>1.8</v>
      </c>
      <c r="P4631" s="19" t="s">
        <v>3227</v>
      </c>
    </row>
    <row r="4632" spans="1:16" ht="15" customHeight="1" x14ac:dyDescent="0.35">
      <c r="A4632" s="18" t="s">
        <v>1992</v>
      </c>
      <c r="B4632" s="18" t="s">
        <v>3229</v>
      </c>
      <c r="C4632" s="18" t="s">
        <v>103</v>
      </c>
      <c r="D4632" s="19">
        <v>5</v>
      </c>
      <c r="E4632" s="19">
        <v>14</v>
      </c>
      <c r="F4632" s="19">
        <v>10</v>
      </c>
      <c r="G4632" s="19">
        <v>5</v>
      </c>
      <c r="H4632" s="19">
        <v>1</v>
      </c>
      <c r="I4632" s="19">
        <v>2</v>
      </c>
      <c r="J4632" s="19">
        <v>5</v>
      </c>
      <c r="K4632" s="20">
        <f>ROUND(1+(SUMPRODUCT(INDEX(CachTinhDiem!$B$8:$E$11,MATCH($B4632,CachTinhDiem!$A$8:$A$11,0),0),$G4632:$J4632)-1)*9/4,1)</f>
        <v>5.3</v>
      </c>
      <c r="L4632" s="20">
        <f>ROUND(1+(INDEX(CachTinhDiem!$B$15:$E$20,MATCH($C4632,CachTinhDiem!$A$15:$A$20,0),MATCH($B4632,CachTinhDiem!$B$14:$E$14,0))-1)*9/4,1)</f>
        <v>7.8</v>
      </c>
      <c r="M4632" s="19">
        <f t="shared" si="72"/>
        <v>0</v>
      </c>
      <c r="N4632" s="23">
        <f>MAX(0,1-M4632*CachTinhDiem!$B$25)</f>
        <v>1</v>
      </c>
      <c r="O4632" s="20">
        <f>ROUND((CachTinhDiem!$B$23*K4632+CachTinhDiem!$B$24*L4632)*N4632,1)</f>
        <v>6.1</v>
      </c>
      <c r="P4632" s="19" t="s">
        <v>3227</v>
      </c>
    </row>
    <row r="4633" spans="1:16" ht="15" customHeight="1" x14ac:dyDescent="0.35">
      <c r="A4633" s="18" t="s">
        <v>2955</v>
      </c>
      <c r="B4633" s="18" t="s">
        <v>3224</v>
      </c>
      <c r="C4633" s="18" t="s">
        <v>115</v>
      </c>
      <c r="D4633" s="19">
        <v>5</v>
      </c>
      <c r="E4633" s="19">
        <v>10</v>
      </c>
      <c r="F4633" s="19">
        <v>35</v>
      </c>
      <c r="G4633" s="19">
        <v>4</v>
      </c>
      <c r="H4633" s="19">
        <v>1</v>
      </c>
      <c r="I4633" s="19">
        <v>2</v>
      </c>
      <c r="J4633" s="19">
        <v>1</v>
      </c>
      <c r="K4633" s="20">
        <f>ROUND(1+(SUMPRODUCT(INDEX(CachTinhDiem!$B$8:$E$11,MATCH($B4633,CachTinhDiem!$A$8:$A$11,0),0),$G4633:$J4633)-1)*9/4,1)</f>
        <v>3.5</v>
      </c>
      <c r="L4633" s="20">
        <f>ROUND(1+(INDEX(CachTinhDiem!$B$15:$E$20,MATCH($C4633,CachTinhDiem!$A$15:$A$20,0),MATCH($B4633,CachTinhDiem!$B$14:$E$14,0))-1)*9/4,1)</f>
        <v>7.8</v>
      </c>
      <c r="M4633" s="19">
        <f t="shared" si="72"/>
        <v>25</v>
      </c>
      <c r="N4633" s="23">
        <f>MAX(0,1-M4633*CachTinhDiem!$B$25)</f>
        <v>0</v>
      </c>
      <c r="O4633" s="20">
        <f>ROUND((CachTinhDiem!$B$23*K4633+CachTinhDiem!$B$24*L4633)*N4633,1)</f>
        <v>0</v>
      </c>
      <c r="P4633" s="19" t="s">
        <v>3227</v>
      </c>
    </row>
    <row r="4634" spans="1:16" ht="15" customHeight="1" x14ac:dyDescent="0.35">
      <c r="A4634" s="18" t="s">
        <v>972</v>
      </c>
      <c r="B4634" s="18" t="s">
        <v>3228</v>
      </c>
      <c r="C4634" s="18" t="s">
        <v>150</v>
      </c>
      <c r="D4634" s="19">
        <v>5</v>
      </c>
      <c r="E4634" s="19">
        <v>18</v>
      </c>
      <c r="F4634" s="19">
        <v>34</v>
      </c>
      <c r="G4634" s="19">
        <v>4</v>
      </c>
      <c r="H4634" s="19">
        <v>1</v>
      </c>
      <c r="I4634" s="19">
        <v>3</v>
      </c>
      <c r="J4634" s="19">
        <v>3</v>
      </c>
      <c r="K4634" s="20">
        <f>ROUND(1+(SUMPRODUCT(INDEX(CachTinhDiem!$B$8:$E$11,MATCH($B4634,CachTinhDiem!$A$8:$A$11,0),0),$G4634:$J4634)-1)*9/4,1)</f>
        <v>4.5999999999999996</v>
      </c>
      <c r="L4634" s="20">
        <f>ROUND(1+(INDEX(CachTinhDiem!$B$15:$E$20,MATCH($C4634,CachTinhDiem!$A$15:$A$20,0),MATCH($B4634,CachTinhDiem!$B$14:$E$14,0))-1)*9/4,1)</f>
        <v>5.5</v>
      </c>
      <c r="M4634" s="19">
        <f t="shared" si="72"/>
        <v>16</v>
      </c>
      <c r="N4634" s="23">
        <f>MAX(0,1-M4634*CachTinhDiem!$B$25)</f>
        <v>0</v>
      </c>
      <c r="O4634" s="20">
        <f>ROUND((CachTinhDiem!$B$23*K4634+CachTinhDiem!$B$24*L4634)*N4634,1)</f>
        <v>0</v>
      </c>
      <c r="P4634" s="19" t="s">
        <v>3227</v>
      </c>
    </row>
    <row r="4635" spans="1:16" ht="15" customHeight="1" x14ac:dyDescent="0.35">
      <c r="A4635" s="18" t="s">
        <v>844</v>
      </c>
      <c r="B4635" s="18" t="s">
        <v>3229</v>
      </c>
      <c r="C4635" s="18" t="s">
        <v>110</v>
      </c>
      <c r="D4635" s="19">
        <v>5</v>
      </c>
      <c r="E4635" s="19">
        <v>13</v>
      </c>
      <c r="F4635" s="19">
        <v>19</v>
      </c>
      <c r="G4635" s="19">
        <v>5</v>
      </c>
      <c r="H4635" s="19">
        <v>2</v>
      </c>
      <c r="I4635" s="19">
        <v>2</v>
      </c>
      <c r="J4635" s="19">
        <v>4</v>
      </c>
      <c r="K4635" s="20">
        <f>ROUND(1+(SUMPRODUCT(INDEX(CachTinhDiem!$B$8:$E$11,MATCH($B4635,CachTinhDiem!$A$8:$A$11,0),0),$G4635:$J4635)-1)*9/4,1)</f>
        <v>5.3</v>
      </c>
      <c r="L4635" s="20">
        <f>ROUND(1+(INDEX(CachTinhDiem!$B$15:$E$20,MATCH($C4635,CachTinhDiem!$A$15:$A$20,0),MATCH($B4635,CachTinhDiem!$B$14:$E$14,0))-1)*9/4,1)</f>
        <v>7.8</v>
      </c>
      <c r="M4635" s="19">
        <f t="shared" si="72"/>
        <v>6</v>
      </c>
      <c r="N4635" s="23">
        <f>MAX(0,1-M4635*CachTinhDiem!$B$25)</f>
        <v>0.39999999999999991</v>
      </c>
      <c r="O4635" s="20">
        <f>ROUND((CachTinhDiem!$B$23*K4635+CachTinhDiem!$B$24*L4635)*N4635,1)</f>
        <v>2.4</v>
      </c>
      <c r="P4635" s="19" t="s">
        <v>3227</v>
      </c>
    </row>
    <row r="4636" spans="1:16" ht="15" customHeight="1" x14ac:dyDescent="0.35">
      <c r="A4636" s="18" t="s">
        <v>1475</v>
      </c>
      <c r="B4636" s="18" t="s">
        <v>3229</v>
      </c>
      <c r="C4636" s="18" t="s">
        <v>90</v>
      </c>
      <c r="D4636" s="19">
        <v>5</v>
      </c>
      <c r="E4636" s="19">
        <v>18</v>
      </c>
      <c r="F4636" s="19">
        <v>31</v>
      </c>
      <c r="G4636" s="19">
        <v>4</v>
      </c>
      <c r="H4636" s="19">
        <v>1</v>
      </c>
      <c r="I4636" s="19">
        <v>3</v>
      </c>
      <c r="J4636" s="19">
        <v>3</v>
      </c>
      <c r="K4636" s="20">
        <f>ROUND(1+(SUMPRODUCT(INDEX(CachTinhDiem!$B$8:$E$11,MATCH($B4636,CachTinhDiem!$A$8:$A$11,0),0),$G4636:$J4636)-1)*9/4,1)</f>
        <v>4.4000000000000004</v>
      </c>
      <c r="L4636" s="20">
        <f>ROUND(1+(INDEX(CachTinhDiem!$B$15:$E$20,MATCH($C4636,CachTinhDiem!$A$15:$A$20,0),MATCH($B4636,CachTinhDiem!$B$14:$E$14,0))-1)*9/4,1)</f>
        <v>7.8</v>
      </c>
      <c r="M4636" s="19">
        <f t="shared" si="72"/>
        <v>13</v>
      </c>
      <c r="N4636" s="23">
        <f>MAX(0,1-M4636*CachTinhDiem!$B$25)</f>
        <v>0</v>
      </c>
      <c r="O4636" s="20">
        <f>ROUND((CachTinhDiem!$B$23*K4636+CachTinhDiem!$B$24*L4636)*N4636,1)</f>
        <v>0</v>
      </c>
      <c r="P4636" s="19" t="s">
        <v>3227</v>
      </c>
    </row>
    <row r="4637" spans="1:16" ht="15" customHeight="1" x14ac:dyDescent="0.35">
      <c r="A4637" s="18" t="s">
        <v>2767</v>
      </c>
      <c r="B4637" s="18" t="s">
        <v>3229</v>
      </c>
      <c r="C4637" s="18" t="s">
        <v>103</v>
      </c>
      <c r="D4637" s="19">
        <v>13</v>
      </c>
      <c r="E4637" s="19">
        <v>33</v>
      </c>
      <c r="F4637" s="19">
        <v>24</v>
      </c>
      <c r="G4637" s="19">
        <v>3</v>
      </c>
      <c r="H4637" s="19">
        <v>1</v>
      </c>
      <c r="I4637" s="19">
        <v>1</v>
      </c>
      <c r="J4637" s="19">
        <v>4</v>
      </c>
      <c r="K4637" s="20">
        <f>ROUND(1+(SUMPRODUCT(INDEX(CachTinhDiem!$B$8:$E$11,MATCH($B4637,CachTinhDiem!$A$8:$A$11,0),0),$G4637:$J4637)-1)*9/4,1)</f>
        <v>3.5</v>
      </c>
      <c r="L4637" s="20">
        <f>ROUND(1+(INDEX(CachTinhDiem!$B$15:$E$20,MATCH($C4637,CachTinhDiem!$A$15:$A$20,0),MATCH($B4637,CachTinhDiem!$B$14:$E$14,0))-1)*9/4,1)</f>
        <v>7.8</v>
      </c>
      <c r="M4637" s="19">
        <f t="shared" si="72"/>
        <v>0</v>
      </c>
      <c r="N4637" s="23">
        <f>MAX(0,1-M4637*CachTinhDiem!$B$25)</f>
        <v>1</v>
      </c>
      <c r="O4637" s="20">
        <f>ROUND((CachTinhDiem!$B$23*K4637+CachTinhDiem!$B$24*L4637)*N4637,1)</f>
        <v>4.8</v>
      </c>
      <c r="P4637" s="19" t="s">
        <v>3227</v>
      </c>
    </row>
    <row r="4638" spans="1:16" ht="15" customHeight="1" x14ac:dyDescent="0.35">
      <c r="A4638" s="18" t="s">
        <v>670</v>
      </c>
      <c r="B4638" s="18" t="s">
        <v>3224</v>
      </c>
      <c r="C4638" s="18" t="s">
        <v>90</v>
      </c>
      <c r="D4638" s="19">
        <v>9</v>
      </c>
      <c r="E4638" s="19">
        <v>24</v>
      </c>
      <c r="F4638" s="19">
        <v>24</v>
      </c>
      <c r="G4638" s="19">
        <v>3</v>
      </c>
      <c r="H4638" s="19">
        <v>3</v>
      </c>
      <c r="I4638" s="19">
        <v>3</v>
      </c>
      <c r="J4638" s="19">
        <v>2</v>
      </c>
      <c r="K4638" s="20">
        <f>ROUND(1+(SUMPRODUCT(INDEX(CachTinhDiem!$B$8:$E$11,MATCH($B4638,CachTinhDiem!$A$8:$A$11,0),0),$G4638:$J4638)-1)*9/4,1)</f>
        <v>5.3</v>
      </c>
      <c r="L4638" s="20">
        <f>ROUND(1+(INDEX(CachTinhDiem!$B$15:$E$20,MATCH($C4638,CachTinhDiem!$A$15:$A$20,0),MATCH($B4638,CachTinhDiem!$B$14:$E$14,0))-1)*9/4,1)</f>
        <v>5.5</v>
      </c>
      <c r="M4638" s="19">
        <f t="shared" si="72"/>
        <v>0</v>
      </c>
      <c r="N4638" s="23">
        <f>MAX(0,1-M4638*CachTinhDiem!$B$25)</f>
        <v>1</v>
      </c>
      <c r="O4638" s="20">
        <f>ROUND((CachTinhDiem!$B$23*K4638+CachTinhDiem!$B$24*L4638)*N4638,1)</f>
        <v>5.4</v>
      </c>
      <c r="P4638" s="19" t="s">
        <v>3227</v>
      </c>
    </row>
    <row r="4639" spans="1:16" ht="15" customHeight="1" x14ac:dyDescent="0.35">
      <c r="A4639" s="18" t="s">
        <v>830</v>
      </c>
      <c r="B4639" s="18" t="s">
        <v>3226</v>
      </c>
      <c r="C4639" s="18" t="s">
        <v>90</v>
      </c>
      <c r="D4639" s="19">
        <v>8</v>
      </c>
      <c r="E4639" s="19">
        <v>22</v>
      </c>
      <c r="F4639" s="19">
        <v>26</v>
      </c>
      <c r="G4639" s="19">
        <v>4</v>
      </c>
      <c r="H4639" s="19">
        <v>3</v>
      </c>
      <c r="I4639" s="19">
        <v>3</v>
      </c>
      <c r="J4639" s="19">
        <v>3</v>
      </c>
      <c r="K4639" s="20">
        <f>ROUND(1+(SUMPRODUCT(INDEX(CachTinhDiem!$B$8:$E$11,MATCH($B4639,CachTinhDiem!$A$8:$A$11,0),0),$G4639:$J4639)-1)*9/4,1)</f>
        <v>5.5</v>
      </c>
      <c r="L4639" s="20">
        <f>ROUND(1+(INDEX(CachTinhDiem!$B$15:$E$20,MATCH($C4639,CachTinhDiem!$A$15:$A$20,0),MATCH($B4639,CachTinhDiem!$B$14:$E$14,0))-1)*9/4,1)</f>
        <v>7.8</v>
      </c>
      <c r="M4639" s="19">
        <f t="shared" si="72"/>
        <v>4</v>
      </c>
      <c r="N4639" s="23">
        <f>MAX(0,1-M4639*CachTinhDiem!$B$25)</f>
        <v>0.6</v>
      </c>
      <c r="O4639" s="20">
        <f>ROUND((CachTinhDiem!$B$23*K4639+CachTinhDiem!$B$24*L4639)*N4639,1)</f>
        <v>3.7</v>
      </c>
      <c r="P4639" s="19" t="s">
        <v>3225</v>
      </c>
    </row>
    <row r="4640" spans="1:16" ht="15" customHeight="1" x14ac:dyDescent="0.35">
      <c r="A4640" s="18" t="s">
        <v>1477</v>
      </c>
      <c r="B4640" s="18" t="s">
        <v>3228</v>
      </c>
      <c r="C4640" s="18" t="s">
        <v>90</v>
      </c>
      <c r="D4640" s="19">
        <v>12</v>
      </c>
      <c r="E4640" s="19">
        <v>30</v>
      </c>
      <c r="F4640" s="19">
        <v>22</v>
      </c>
      <c r="G4640" s="19">
        <v>2</v>
      </c>
      <c r="H4640" s="19">
        <v>3</v>
      </c>
      <c r="I4640" s="19">
        <v>4</v>
      </c>
      <c r="J4640" s="19">
        <v>3</v>
      </c>
      <c r="K4640" s="20">
        <f>ROUND(1+(SUMPRODUCT(INDEX(CachTinhDiem!$B$8:$E$11,MATCH($B4640,CachTinhDiem!$A$8:$A$11,0),0),$G4640:$J4640)-1)*9/4,1)</f>
        <v>6</v>
      </c>
      <c r="L4640" s="20">
        <f>ROUND(1+(INDEX(CachTinhDiem!$B$15:$E$20,MATCH($C4640,CachTinhDiem!$A$15:$A$20,0),MATCH($B4640,CachTinhDiem!$B$14:$E$14,0))-1)*9/4,1)</f>
        <v>3.3</v>
      </c>
      <c r="M4640" s="19">
        <f t="shared" si="72"/>
        <v>0</v>
      </c>
      <c r="N4640" s="23">
        <f>MAX(0,1-M4640*CachTinhDiem!$B$25)</f>
        <v>1</v>
      </c>
      <c r="O4640" s="20">
        <f>ROUND((CachTinhDiem!$B$23*K4640+CachTinhDiem!$B$24*L4640)*N4640,1)</f>
        <v>5.2</v>
      </c>
      <c r="P4640" s="19" t="s">
        <v>3227</v>
      </c>
    </row>
    <row r="4641" spans="1:16" ht="15" customHeight="1" x14ac:dyDescent="0.35">
      <c r="A4641" s="18" t="s">
        <v>2490</v>
      </c>
      <c r="B4641" s="18" t="s">
        <v>3229</v>
      </c>
      <c r="C4641" s="18" t="s">
        <v>138</v>
      </c>
      <c r="D4641" s="19">
        <v>22</v>
      </c>
      <c r="E4641" s="19">
        <v>38</v>
      </c>
      <c r="F4641" s="19">
        <v>31</v>
      </c>
      <c r="G4641" s="19">
        <v>2</v>
      </c>
      <c r="H4641" s="19">
        <v>4</v>
      </c>
      <c r="I4641" s="19">
        <v>5</v>
      </c>
      <c r="J4641" s="19">
        <v>3</v>
      </c>
      <c r="K4641" s="20">
        <f>ROUND(1+(SUMPRODUCT(INDEX(CachTinhDiem!$B$8:$E$11,MATCH($B4641,CachTinhDiem!$A$8:$A$11,0),0),$G4641:$J4641)-1)*9/4,1)</f>
        <v>7.3</v>
      </c>
      <c r="L4641" s="20">
        <f>ROUND(1+(INDEX(CachTinhDiem!$B$15:$E$20,MATCH($C4641,CachTinhDiem!$A$15:$A$20,0),MATCH($B4641,CachTinhDiem!$B$14:$E$14,0))-1)*9/4,1)</f>
        <v>7.8</v>
      </c>
      <c r="M4641" s="19">
        <f t="shared" si="72"/>
        <v>0</v>
      </c>
      <c r="N4641" s="23">
        <f>MAX(0,1-M4641*CachTinhDiem!$B$25)</f>
        <v>1</v>
      </c>
      <c r="O4641" s="20">
        <f>ROUND((CachTinhDiem!$B$23*K4641+CachTinhDiem!$B$24*L4641)*N4641,1)</f>
        <v>7.5</v>
      </c>
      <c r="P4641" s="19" t="s">
        <v>3227</v>
      </c>
    </row>
    <row r="4642" spans="1:16" ht="15" customHeight="1" x14ac:dyDescent="0.35">
      <c r="A4642" s="18" t="s">
        <v>2131</v>
      </c>
      <c r="B4642" s="18" t="s">
        <v>3224</v>
      </c>
      <c r="C4642" s="18" t="s">
        <v>90</v>
      </c>
      <c r="D4642" s="19">
        <v>18</v>
      </c>
      <c r="E4642" s="19">
        <v>37</v>
      </c>
      <c r="F4642" s="19">
        <v>22</v>
      </c>
      <c r="G4642" s="19">
        <v>2</v>
      </c>
      <c r="H4642" s="19">
        <v>3</v>
      </c>
      <c r="I4642" s="19">
        <v>3</v>
      </c>
      <c r="J4642" s="19">
        <v>2</v>
      </c>
      <c r="K4642" s="20">
        <f>ROUND(1+(SUMPRODUCT(INDEX(CachTinhDiem!$B$8:$E$11,MATCH($B4642,CachTinhDiem!$A$8:$A$11,0),0),$G4642:$J4642)-1)*9/4,1)</f>
        <v>4.8</v>
      </c>
      <c r="L4642" s="20">
        <f>ROUND(1+(INDEX(CachTinhDiem!$B$15:$E$20,MATCH($C4642,CachTinhDiem!$A$15:$A$20,0),MATCH($B4642,CachTinhDiem!$B$14:$E$14,0))-1)*9/4,1)</f>
        <v>5.5</v>
      </c>
      <c r="M4642" s="19">
        <f t="shared" si="72"/>
        <v>0</v>
      </c>
      <c r="N4642" s="23">
        <f>MAX(0,1-M4642*CachTinhDiem!$B$25)</f>
        <v>1</v>
      </c>
      <c r="O4642" s="20">
        <f>ROUND((CachTinhDiem!$B$23*K4642+CachTinhDiem!$B$24*L4642)*N4642,1)</f>
        <v>5</v>
      </c>
      <c r="P4642" s="19" t="s">
        <v>3225</v>
      </c>
    </row>
    <row r="4643" spans="1:16" ht="15" customHeight="1" x14ac:dyDescent="0.35">
      <c r="A4643" s="18" t="s">
        <v>1683</v>
      </c>
      <c r="B4643" s="18" t="s">
        <v>3226</v>
      </c>
      <c r="C4643" s="18" t="s">
        <v>103</v>
      </c>
      <c r="D4643" s="19">
        <v>9</v>
      </c>
      <c r="E4643" s="19">
        <v>28</v>
      </c>
      <c r="F4643" s="19">
        <v>32</v>
      </c>
      <c r="G4643" s="19">
        <v>4</v>
      </c>
      <c r="H4643" s="19">
        <v>2</v>
      </c>
      <c r="I4643" s="19">
        <v>2</v>
      </c>
      <c r="J4643" s="19">
        <v>5</v>
      </c>
      <c r="K4643" s="20">
        <f>ROUND(1+(SUMPRODUCT(INDEX(CachTinhDiem!$B$8:$E$11,MATCH($B4643,CachTinhDiem!$A$8:$A$11,0),0),$G4643:$J4643)-1)*9/4,1)</f>
        <v>4.5999999999999996</v>
      </c>
      <c r="L4643" s="20">
        <f>ROUND(1+(INDEX(CachTinhDiem!$B$15:$E$20,MATCH($C4643,CachTinhDiem!$A$15:$A$20,0),MATCH($B4643,CachTinhDiem!$B$14:$E$14,0))-1)*9/4,1)</f>
        <v>3.3</v>
      </c>
      <c r="M4643" s="19">
        <f t="shared" si="72"/>
        <v>4</v>
      </c>
      <c r="N4643" s="23">
        <f>MAX(0,1-M4643*CachTinhDiem!$B$25)</f>
        <v>0.6</v>
      </c>
      <c r="O4643" s="20">
        <f>ROUND((CachTinhDiem!$B$23*K4643+CachTinhDiem!$B$24*L4643)*N4643,1)</f>
        <v>2.5</v>
      </c>
      <c r="P4643" s="19" t="s">
        <v>3225</v>
      </c>
    </row>
    <row r="4644" spans="1:16" ht="15" customHeight="1" x14ac:dyDescent="0.35">
      <c r="A4644" s="18" t="s">
        <v>1978</v>
      </c>
      <c r="B4644" s="18" t="s">
        <v>3228</v>
      </c>
      <c r="C4644" s="18" t="s">
        <v>90</v>
      </c>
      <c r="D4644" s="19">
        <v>11</v>
      </c>
      <c r="E4644" s="19">
        <v>33</v>
      </c>
      <c r="F4644" s="19">
        <v>25</v>
      </c>
      <c r="G4644" s="19">
        <v>3</v>
      </c>
      <c r="H4644" s="19">
        <v>2</v>
      </c>
      <c r="I4644" s="19">
        <v>3</v>
      </c>
      <c r="J4644" s="19">
        <v>4</v>
      </c>
      <c r="K4644" s="20">
        <f>ROUND(1+(SUMPRODUCT(INDEX(CachTinhDiem!$B$8:$E$11,MATCH($B4644,CachTinhDiem!$A$8:$A$11,0),0),$G4644:$J4644)-1)*9/4,1)</f>
        <v>6.4</v>
      </c>
      <c r="L4644" s="20">
        <f>ROUND(1+(INDEX(CachTinhDiem!$B$15:$E$20,MATCH($C4644,CachTinhDiem!$A$15:$A$20,0),MATCH($B4644,CachTinhDiem!$B$14:$E$14,0))-1)*9/4,1)</f>
        <v>3.3</v>
      </c>
      <c r="M4644" s="19">
        <f t="shared" si="72"/>
        <v>0</v>
      </c>
      <c r="N4644" s="23">
        <f>MAX(0,1-M4644*CachTinhDiem!$B$25)</f>
        <v>1</v>
      </c>
      <c r="O4644" s="20">
        <f>ROUND((CachTinhDiem!$B$23*K4644+CachTinhDiem!$B$24*L4644)*N4644,1)</f>
        <v>5.5</v>
      </c>
      <c r="P4644" s="19" t="s">
        <v>3225</v>
      </c>
    </row>
    <row r="4645" spans="1:16" ht="15" customHeight="1" x14ac:dyDescent="0.35">
      <c r="A4645" s="18" t="s">
        <v>2678</v>
      </c>
      <c r="B4645" s="18" t="s">
        <v>3224</v>
      </c>
      <c r="C4645" s="18" t="s">
        <v>150</v>
      </c>
      <c r="D4645" s="19">
        <v>13</v>
      </c>
      <c r="E4645" s="19">
        <v>31</v>
      </c>
      <c r="F4645" s="19">
        <v>12</v>
      </c>
      <c r="G4645" s="19">
        <v>3</v>
      </c>
      <c r="H4645" s="19">
        <v>1</v>
      </c>
      <c r="I4645" s="19">
        <v>4</v>
      </c>
      <c r="J4645" s="19">
        <v>3</v>
      </c>
      <c r="K4645" s="20">
        <f>ROUND(1+(SUMPRODUCT(INDEX(CachTinhDiem!$B$8:$E$11,MATCH($B4645,CachTinhDiem!$A$8:$A$11,0),0),$G4645:$J4645)-1)*9/4,1)</f>
        <v>5.7</v>
      </c>
      <c r="L4645" s="20">
        <f>ROUND(1+(INDEX(CachTinhDiem!$B$15:$E$20,MATCH($C4645,CachTinhDiem!$A$15:$A$20,0),MATCH($B4645,CachTinhDiem!$B$14:$E$14,0))-1)*9/4,1)</f>
        <v>3.3</v>
      </c>
      <c r="M4645" s="19">
        <f t="shared" si="72"/>
        <v>1</v>
      </c>
      <c r="N4645" s="23">
        <f>MAX(0,1-M4645*CachTinhDiem!$B$25)</f>
        <v>0.9</v>
      </c>
      <c r="O4645" s="20">
        <f>ROUND((CachTinhDiem!$B$23*K4645+CachTinhDiem!$B$24*L4645)*N4645,1)</f>
        <v>4.5</v>
      </c>
      <c r="P4645" s="19" t="s">
        <v>3227</v>
      </c>
    </row>
    <row r="4646" spans="1:16" ht="15" customHeight="1" x14ac:dyDescent="0.35">
      <c r="A4646" s="18" t="s">
        <v>3200</v>
      </c>
      <c r="B4646" s="18" t="s">
        <v>3228</v>
      </c>
      <c r="C4646" s="18" t="s">
        <v>138</v>
      </c>
      <c r="D4646" s="19">
        <v>20</v>
      </c>
      <c r="E4646" s="19">
        <v>40</v>
      </c>
      <c r="F4646" s="19">
        <v>24</v>
      </c>
      <c r="G4646" s="19">
        <v>2</v>
      </c>
      <c r="H4646" s="19">
        <v>4</v>
      </c>
      <c r="I4646" s="19">
        <v>5</v>
      </c>
      <c r="J4646" s="19">
        <v>2</v>
      </c>
      <c r="K4646" s="20">
        <f>ROUND(1+(SUMPRODUCT(INDEX(CachTinhDiem!$B$8:$E$11,MATCH($B4646,CachTinhDiem!$A$8:$A$11,0),0),$G4646:$J4646)-1)*9/4,1)</f>
        <v>5.5</v>
      </c>
      <c r="L4646" s="20">
        <f>ROUND(1+(INDEX(CachTinhDiem!$B$15:$E$20,MATCH($C4646,CachTinhDiem!$A$15:$A$20,0),MATCH($B4646,CachTinhDiem!$B$14:$E$14,0))-1)*9/4,1)</f>
        <v>1</v>
      </c>
      <c r="M4646" s="19">
        <f t="shared" si="72"/>
        <v>0</v>
      </c>
      <c r="N4646" s="23">
        <f>MAX(0,1-M4646*CachTinhDiem!$B$25)</f>
        <v>1</v>
      </c>
      <c r="O4646" s="20">
        <f>ROUND((CachTinhDiem!$B$23*K4646+CachTinhDiem!$B$24*L4646)*N4646,1)</f>
        <v>4.2</v>
      </c>
      <c r="P4646" s="19" t="s">
        <v>3227</v>
      </c>
    </row>
    <row r="4647" spans="1:16" ht="15" customHeight="1" x14ac:dyDescent="0.35">
      <c r="A4647" s="18" t="s">
        <v>1244</v>
      </c>
      <c r="B4647" s="18" t="s">
        <v>3226</v>
      </c>
      <c r="C4647" s="18" t="s">
        <v>138</v>
      </c>
      <c r="D4647" s="19">
        <v>9</v>
      </c>
      <c r="E4647" s="19">
        <v>28</v>
      </c>
      <c r="F4647" s="19">
        <v>22</v>
      </c>
      <c r="G4647" s="19">
        <v>3</v>
      </c>
      <c r="H4647" s="19">
        <v>3</v>
      </c>
      <c r="I4647" s="19">
        <v>4</v>
      </c>
      <c r="J4647" s="19">
        <v>3</v>
      </c>
      <c r="K4647" s="20">
        <f>ROUND(1+(SUMPRODUCT(INDEX(CachTinhDiem!$B$8:$E$11,MATCH($B4647,CachTinhDiem!$A$8:$A$11,0),0),$G4647:$J4647)-1)*9/4,1)</f>
        <v>6.6</v>
      </c>
      <c r="L4647" s="20">
        <f>ROUND(1+(INDEX(CachTinhDiem!$B$15:$E$20,MATCH($C4647,CachTinhDiem!$A$15:$A$20,0),MATCH($B4647,CachTinhDiem!$B$14:$E$14,0))-1)*9/4,1)</f>
        <v>7.8</v>
      </c>
      <c r="M4647" s="19">
        <f t="shared" si="72"/>
        <v>0</v>
      </c>
      <c r="N4647" s="23">
        <f>MAX(0,1-M4647*CachTinhDiem!$B$25)</f>
        <v>1</v>
      </c>
      <c r="O4647" s="20">
        <f>ROUND((CachTinhDiem!$B$23*K4647+CachTinhDiem!$B$24*L4647)*N4647,1)</f>
        <v>7</v>
      </c>
      <c r="P4647" s="19" t="s">
        <v>3227</v>
      </c>
    </row>
    <row r="4648" spans="1:16" ht="15" customHeight="1" x14ac:dyDescent="0.35">
      <c r="A4648" s="18" t="s">
        <v>1222</v>
      </c>
      <c r="B4648" s="18" t="s">
        <v>3226</v>
      </c>
      <c r="C4648" s="18" t="s">
        <v>110</v>
      </c>
      <c r="D4648" s="19">
        <v>5</v>
      </c>
      <c r="E4648" s="19">
        <v>17</v>
      </c>
      <c r="F4648" s="19">
        <v>35</v>
      </c>
      <c r="G4648" s="19">
        <v>3</v>
      </c>
      <c r="H4648" s="19">
        <v>2</v>
      </c>
      <c r="I4648" s="19">
        <v>3</v>
      </c>
      <c r="J4648" s="19">
        <v>3</v>
      </c>
      <c r="K4648" s="20">
        <f>ROUND(1+(SUMPRODUCT(INDEX(CachTinhDiem!$B$8:$E$11,MATCH($B4648,CachTinhDiem!$A$8:$A$11,0),0),$G4648:$J4648)-1)*9/4,1)</f>
        <v>4.8</v>
      </c>
      <c r="L4648" s="20">
        <f>ROUND(1+(INDEX(CachTinhDiem!$B$15:$E$20,MATCH($C4648,CachTinhDiem!$A$15:$A$20,0),MATCH($B4648,CachTinhDiem!$B$14:$E$14,0))-1)*9/4,1)</f>
        <v>5.5</v>
      </c>
      <c r="M4648" s="19">
        <f t="shared" si="72"/>
        <v>18</v>
      </c>
      <c r="N4648" s="23">
        <f>MAX(0,1-M4648*CachTinhDiem!$B$25)</f>
        <v>0</v>
      </c>
      <c r="O4648" s="20">
        <f>ROUND((CachTinhDiem!$B$23*K4648+CachTinhDiem!$B$24*L4648)*N4648,1)</f>
        <v>0</v>
      </c>
      <c r="P4648" s="19" t="s">
        <v>3227</v>
      </c>
    </row>
    <row r="4649" spans="1:16" ht="15" customHeight="1" x14ac:dyDescent="0.35">
      <c r="A4649" s="18" t="s">
        <v>832</v>
      </c>
      <c r="B4649" s="18" t="s">
        <v>3228</v>
      </c>
      <c r="C4649" s="18" t="s">
        <v>115</v>
      </c>
      <c r="D4649" s="19">
        <v>18</v>
      </c>
      <c r="E4649" s="19">
        <v>35</v>
      </c>
      <c r="F4649" s="19">
        <v>16</v>
      </c>
      <c r="G4649" s="19">
        <v>2</v>
      </c>
      <c r="H4649" s="19">
        <v>4</v>
      </c>
      <c r="I4649" s="19">
        <v>3</v>
      </c>
      <c r="J4649" s="19">
        <v>3</v>
      </c>
      <c r="K4649" s="20">
        <f>ROUND(1+(SUMPRODUCT(INDEX(CachTinhDiem!$B$8:$E$11,MATCH($B4649,CachTinhDiem!$A$8:$A$11,0),0),$G4649:$J4649)-1)*9/4,1)</f>
        <v>6</v>
      </c>
      <c r="L4649" s="20">
        <f>ROUND(1+(INDEX(CachTinhDiem!$B$15:$E$20,MATCH($C4649,CachTinhDiem!$A$15:$A$20,0),MATCH($B4649,CachTinhDiem!$B$14:$E$14,0))-1)*9/4,1)</f>
        <v>5.5</v>
      </c>
      <c r="M4649" s="19">
        <f t="shared" si="72"/>
        <v>2</v>
      </c>
      <c r="N4649" s="23">
        <f>MAX(0,1-M4649*CachTinhDiem!$B$25)</f>
        <v>0.8</v>
      </c>
      <c r="O4649" s="20">
        <f>ROUND((CachTinhDiem!$B$23*K4649+CachTinhDiem!$B$24*L4649)*N4649,1)</f>
        <v>4.7</v>
      </c>
      <c r="P4649" s="19" t="s">
        <v>3225</v>
      </c>
    </row>
    <row r="4650" spans="1:16" ht="15" customHeight="1" x14ac:dyDescent="0.35">
      <c r="A4650" s="18" t="s">
        <v>1820</v>
      </c>
      <c r="B4650" s="18" t="s">
        <v>3224</v>
      </c>
      <c r="C4650" s="18" t="s">
        <v>115</v>
      </c>
      <c r="D4650" s="19">
        <v>12</v>
      </c>
      <c r="E4650" s="19">
        <v>32</v>
      </c>
      <c r="F4650" s="19">
        <v>31</v>
      </c>
      <c r="G4650" s="19">
        <v>3</v>
      </c>
      <c r="H4650" s="19">
        <v>2</v>
      </c>
      <c r="I4650" s="19">
        <v>3</v>
      </c>
      <c r="J4650" s="19">
        <v>4</v>
      </c>
      <c r="K4650" s="20">
        <f>ROUND(1+(SUMPRODUCT(INDEX(CachTinhDiem!$B$8:$E$11,MATCH($B4650,CachTinhDiem!$A$8:$A$11,0),0),$G4650:$J4650)-1)*9/4,1)</f>
        <v>5.3</v>
      </c>
      <c r="L4650" s="20">
        <f>ROUND(1+(INDEX(CachTinhDiem!$B$15:$E$20,MATCH($C4650,CachTinhDiem!$A$15:$A$20,0),MATCH($B4650,CachTinhDiem!$B$14:$E$14,0))-1)*9/4,1)</f>
        <v>7.8</v>
      </c>
      <c r="M4650" s="19">
        <f t="shared" si="72"/>
        <v>0</v>
      </c>
      <c r="N4650" s="23">
        <f>MAX(0,1-M4650*CachTinhDiem!$B$25)</f>
        <v>1</v>
      </c>
      <c r="O4650" s="20">
        <f>ROUND((CachTinhDiem!$B$23*K4650+CachTinhDiem!$B$24*L4650)*N4650,1)</f>
        <v>6.1</v>
      </c>
      <c r="P4650" s="19" t="s">
        <v>3227</v>
      </c>
    </row>
    <row r="4651" spans="1:16" ht="15" customHeight="1" x14ac:dyDescent="0.35">
      <c r="A4651" s="18" t="s">
        <v>2036</v>
      </c>
      <c r="B4651" s="18" t="s">
        <v>3228</v>
      </c>
      <c r="C4651" s="18" t="s">
        <v>103</v>
      </c>
      <c r="D4651" s="19">
        <v>13</v>
      </c>
      <c r="E4651" s="19">
        <v>34</v>
      </c>
      <c r="F4651" s="19">
        <v>34</v>
      </c>
      <c r="G4651" s="19">
        <v>2</v>
      </c>
      <c r="H4651" s="19">
        <v>3</v>
      </c>
      <c r="I4651" s="19">
        <v>3</v>
      </c>
      <c r="J4651" s="19">
        <v>5</v>
      </c>
      <c r="K4651" s="20">
        <f>ROUND(1+(SUMPRODUCT(INDEX(CachTinhDiem!$B$8:$E$11,MATCH($B4651,CachTinhDiem!$A$8:$A$11,0),0),$G4651:$J4651)-1)*9/4,1)</f>
        <v>8.1999999999999993</v>
      </c>
      <c r="L4651" s="20">
        <f>ROUND(1+(INDEX(CachTinhDiem!$B$15:$E$20,MATCH($C4651,CachTinhDiem!$A$15:$A$20,0),MATCH($B4651,CachTinhDiem!$B$14:$E$14,0))-1)*9/4,1)</f>
        <v>10</v>
      </c>
      <c r="M4651" s="19">
        <f t="shared" si="72"/>
        <v>0</v>
      </c>
      <c r="N4651" s="23">
        <f>MAX(0,1-M4651*CachTinhDiem!$B$25)</f>
        <v>1</v>
      </c>
      <c r="O4651" s="20">
        <f>ROUND((CachTinhDiem!$B$23*K4651+CachTinhDiem!$B$24*L4651)*N4651,1)</f>
        <v>8.6999999999999993</v>
      </c>
      <c r="P4651" s="19" t="s">
        <v>3227</v>
      </c>
    </row>
    <row r="4652" spans="1:16" ht="15" customHeight="1" x14ac:dyDescent="0.35">
      <c r="A4652" s="18" t="s">
        <v>1930</v>
      </c>
      <c r="B4652" s="18" t="s">
        <v>3226</v>
      </c>
      <c r="C4652" s="18" t="s">
        <v>110</v>
      </c>
      <c r="D4652" s="19">
        <v>17</v>
      </c>
      <c r="E4652" s="19">
        <v>36</v>
      </c>
      <c r="F4652" s="19">
        <v>29</v>
      </c>
      <c r="G4652" s="19">
        <v>2</v>
      </c>
      <c r="H4652" s="19">
        <v>5</v>
      </c>
      <c r="I4652" s="19">
        <v>2</v>
      </c>
      <c r="J4652" s="19">
        <v>4</v>
      </c>
      <c r="K4652" s="20">
        <f>ROUND(1+(SUMPRODUCT(INDEX(CachTinhDiem!$B$8:$E$11,MATCH($B4652,CachTinhDiem!$A$8:$A$11,0),0),$G4652:$J4652)-1)*9/4,1)</f>
        <v>6.2</v>
      </c>
      <c r="L4652" s="20">
        <f>ROUND(1+(INDEX(CachTinhDiem!$B$15:$E$20,MATCH($C4652,CachTinhDiem!$A$15:$A$20,0),MATCH($B4652,CachTinhDiem!$B$14:$E$14,0))-1)*9/4,1)</f>
        <v>5.5</v>
      </c>
      <c r="M4652" s="19">
        <f t="shared" si="72"/>
        <v>0</v>
      </c>
      <c r="N4652" s="23">
        <f>MAX(0,1-M4652*CachTinhDiem!$B$25)</f>
        <v>1</v>
      </c>
      <c r="O4652" s="20">
        <f>ROUND((CachTinhDiem!$B$23*K4652+CachTinhDiem!$B$24*L4652)*N4652,1)</f>
        <v>6</v>
      </c>
      <c r="P4652" s="19" t="s">
        <v>3225</v>
      </c>
    </row>
    <row r="4653" spans="1:16" ht="15" customHeight="1" x14ac:dyDescent="0.35">
      <c r="A4653" s="18" t="s">
        <v>2478</v>
      </c>
      <c r="B4653" s="18" t="s">
        <v>3229</v>
      </c>
      <c r="C4653" s="18" t="s">
        <v>150</v>
      </c>
      <c r="D4653" s="19">
        <v>25</v>
      </c>
      <c r="E4653" s="19">
        <v>39</v>
      </c>
      <c r="F4653" s="19">
        <v>17</v>
      </c>
      <c r="G4653" s="19">
        <v>1</v>
      </c>
      <c r="H4653" s="19">
        <v>5</v>
      </c>
      <c r="I4653" s="19">
        <v>3</v>
      </c>
      <c r="J4653" s="19">
        <v>2</v>
      </c>
      <c r="K4653" s="20">
        <f>ROUND(1+(SUMPRODUCT(INDEX(CachTinhDiem!$B$8:$E$11,MATCH($B4653,CachTinhDiem!$A$8:$A$11,0),0),$G4653:$J4653)-1)*9/4,1)</f>
        <v>5.7</v>
      </c>
      <c r="L4653" s="20">
        <f>ROUND(1+(INDEX(CachTinhDiem!$B$15:$E$20,MATCH($C4653,CachTinhDiem!$A$15:$A$20,0),MATCH($B4653,CachTinhDiem!$B$14:$E$14,0))-1)*9/4,1)</f>
        <v>7.8</v>
      </c>
      <c r="M4653" s="19">
        <f t="shared" si="72"/>
        <v>8</v>
      </c>
      <c r="N4653" s="23">
        <f>MAX(0,1-M4653*CachTinhDiem!$B$25)</f>
        <v>0.19999999999999996</v>
      </c>
      <c r="O4653" s="20">
        <f>ROUND((CachTinhDiem!$B$23*K4653+CachTinhDiem!$B$24*L4653)*N4653,1)</f>
        <v>1.3</v>
      </c>
      <c r="P4653" s="19" t="s">
        <v>3227</v>
      </c>
    </row>
    <row r="4654" spans="1:16" ht="15" customHeight="1" x14ac:dyDescent="0.35">
      <c r="A4654" s="18" t="s">
        <v>2563</v>
      </c>
      <c r="B4654" s="18" t="s">
        <v>3224</v>
      </c>
      <c r="C4654" s="18" t="s">
        <v>90</v>
      </c>
      <c r="D4654" s="19">
        <v>14</v>
      </c>
      <c r="E4654" s="19">
        <v>33</v>
      </c>
      <c r="F4654" s="19">
        <v>19</v>
      </c>
      <c r="G4654" s="19">
        <v>3</v>
      </c>
      <c r="H4654" s="19">
        <v>2</v>
      </c>
      <c r="I4654" s="19">
        <v>3</v>
      </c>
      <c r="J4654" s="19">
        <v>3</v>
      </c>
      <c r="K4654" s="20">
        <f>ROUND(1+(SUMPRODUCT(INDEX(CachTinhDiem!$B$8:$E$11,MATCH($B4654,CachTinhDiem!$A$8:$A$11,0),0),$G4654:$J4654)-1)*9/4,1)</f>
        <v>5.0999999999999996</v>
      </c>
      <c r="L4654" s="20">
        <f>ROUND(1+(INDEX(CachTinhDiem!$B$15:$E$20,MATCH($C4654,CachTinhDiem!$A$15:$A$20,0),MATCH($B4654,CachTinhDiem!$B$14:$E$14,0))-1)*9/4,1)</f>
        <v>5.5</v>
      </c>
      <c r="M4654" s="19">
        <f t="shared" si="72"/>
        <v>0</v>
      </c>
      <c r="N4654" s="23">
        <f>MAX(0,1-M4654*CachTinhDiem!$B$25)</f>
        <v>1</v>
      </c>
      <c r="O4654" s="20">
        <f>ROUND((CachTinhDiem!$B$23*K4654+CachTinhDiem!$B$24*L4654)*N4654,1)</f>
        <v>5.2</v>
      </c>
      <c r="P4654" s="19" t="s">
        <v>3227</v>
      </c>
    </row>
    <row r="4655" spans="1:16" ht="15" customHeight="1" x14ac:dyDescent="0.35">
      <c r="A4655" s="18" t="s">
        <v>595</v>
      </c>
      <c r="B4655" s="18" t="s">
        <v>3224</v>
      </c>
      <c r="C4655" s="18" t="s">
        <v>115</v>
      </c>
      <c r="D4655" s="19">
        <v>11</v>
      </c>
      <c r="E4655" s="19">
        <v>24</v>
      </c>
      <c r="F4655" s="19">
        <v>8</v>
      </c>
      <c r="G4655" s="19">
        <v>3</v>
      </c>
      <c r="H4655" s="19">
        <v>3</v>
      </c>
      <c r="I4655" s="19">
        <v>4</v>
      </c>
      <c r="J4655" s="19">
        <v>2</v>
      </c>
      <c r="K4655" s="20">
        <f>ROUND(1+(SUMPRODUCT(INDEX(CachTinhDiem!$B$8:$E$11,MATCH($B4655,CachTinhDiem!$A$8:$A$11,0),0),$G4655:$J4655)-1)*9/4,1)</f>
        <v>6.4</v>
      </c>
      <c r="L4655" s="20">
        <f>ROUND(1+(INDEX(CachTinhDiem!$B$15:$E$20,MATCH($C4655,CachTinhDiem!$A$15:$A$20,0),MATCH($B4655,CachTinhDiem!$B$14:$E$14,0))-1)*9/4,1)</f>
        <v>7.8</v>
      </c>
      <c r="M4655" s="19">
        <f t="shared" si="72"/>
        <v>3</v>
      </c>
      <c r="N4655" s="23">
        <f>MAX(0,1-M4655*CachTinhDiem!$B$25)</f>
        <v>0.7</v>
      </c>
      <c r="O4655" s="20">
        <f>ROUND((CachTinhDiem!$B$23*K4655+CachTinhDiem!$B$24*L4655)*N4655,1)</f>
        <v>4.8</v>
      </c>
      <c r="P4655" s="19" t="s">
        <v>3227</v>
      </c>
    </row>
    <row r="4656" spans="1:16" ht="15" customHeight="1" x14ac:dyDescent="0.35">
      <c r="A4656" s="18" t="s">
        <v>1218</v>
      </c>
      <c r="B4656" s="18" t="s">
        <v>3228</v>
      </c>
      <c r="C4656" s="18" t="s">
        <v>115</v>
      </c>
      <c r="D4656" s="19">
        <v>8</v>
      </c>
      <c r="E4656" s="19">
        <v>22</v>
      </c>
      <c r="F4656" s="19">
        <v>25</v>
      </c>
      <c r="G4656" s="19">
        <v>4</v>
      </c>
      <c r="H4656" s="19">
        <v>3</v>
      </c>
      <c r="I4656" s="19">
        <v>3</v>
      </c>
      <c r="J4656" s="19">
        <v>1</v>
      </c>
      <c r="K4656" s="20">
        <f>ROUND(1+(SUMPRODUCT(INDEX(CachTinhDiem!$B$8:$E$11,MATCH($B4656,CachTinhDiem!$A$8:$A$11,0),0),$G4656:$J4656)-1)*9/4,1)</f>
        <v>2.8</v>
      </c>
      <c r="L4656" s="20">
        <f>ROUND(1+(INDEX(CachTinhDiem!$B$15:$E$20,MATCH($C4656,CachTinhDiem!$A$15:$A$20,0),MATCH($B4656,CachTinhDiem!$B$14:$E$14,0))-1)*9/4,1)</f>
        <v>5.5</v>
      </c>
      <c r="M4656" s="19">
        <f t="shared" si="72"/>
        <v>3</v>
      </c>
      <c r="N4656" s="23">
        <f>MAX(0,1-M4656*CachTinhDiem!$B$25)</f>
        <v>0.7</v>
      </c>
      <c r="O4656" s="20">
        <f>ROUND((CachTinhDiem!$B$23*K4656+CachTinhDiem!$B$24*L4656)*N4656,1)</f>
        <v>2.5</v>
      </c>
      <c r="P4656" s="19" t="s">
        <v>3227</v>
      </c>
    </row>
    <row r="4657" spans="1:16" ht="15" customHeight="1" x14ac:dyDescent="0.35">
      <c r="A4657" s="18" t="s">
        <v>1317</v>
      </c>
      <c r="B4657" s="18" t="s">
        <v>3226</v>
      </c>
      <c r="C4657" s="18" t="s">
        <v>115</v>
      </c>
      <c r="D4657" s="19">
        <v>10</v>
      </c>
      <c r="E4657" s="19">
        <v>27</v>
      </c>
      <c r="F4657" s="19">
        <v>34</v>
      </c>
      <c r="G4657" s="19">
        <v>3</v>
      </c>
      <c r="H4657" s="19">
        <v>3</v>
      </c>
      <c r="I4657" s="19">
        <v>2</v>
      </c>
      <c r="J4657" s="19">
        <v>4</v>
      </c>
      <c r="K4657" s="20">
        <f>ROUND(1+(SUMPRODUCT(INDEX(CachTinhDiem!$B$8:$E$11,MATCH($B4657,CachTinhDiem!$A$8:$A$11,0),0),$G4657:$J4657)-1)*9/4,1)</f>
        <v>4.8</v>
      </c>
      <c r="L4657" s="20">
        <f>ROUND(1+(INDEX(CachTinhDiem!$B$15:$E$20,MATCH($C4657,CachTinhDiem!$A$15:$A$20,0),MATCH($B4657,CachTinhDiem!$B$14:$E$14,0))-1)*9/4,1)</f>
        <v>10</v>
      </c>
      <c r="M4657" s="19">
        <f t="shared" si="72"/>
        <v>7</v>
      </c>
      <c r="N4657" s="23">
        <f>MAX(0,1-M4657*CachTinhDiem!$B$25)</f>
        <v>0.29999999999999993</v>
      </c>
      <c r="O4657" s="20">
        <f>ROUND((CachTinhDiem!$B$23*K4657+CachTinhDiem!$B$24*L4657)*N4657,1)</f>
        <v>1.9</v>
      </c>
      <c r="P4657" s="19" t="s">
        <v>3227</v>
      </c>
    </row>
    <row r="4658" spans="1:16" ht="15" customHeight="1" x14ac:dyDescent="0.35">
      <c r="A4658" s="18" t="s">
        <v>788</v>
      </c>
      <c r="B4658" s="18" t="s">
        <v>3229</v>
      </c>
      <c r="C4658" s="18" t="s">
        <v>115</v>
      </c>
      <c r="D4658" s="19">
        <v>25</v>
      </c>
      <c r="E4658" s="19">
        <v>40</v>
      </c>
      <c r="F4658" s="19">
        <v>29</v>
      </c>
      <c r="G4658" s="19">
        <v>1</v>
      </c>
      <c r="H4658" s="19">
        <v>5</v>
      </c>
      <c r="I4658" s="19">
        <v>2</v>
      </c>
      <c r="J4658" s="19">
        <v>3</v>
      </c>
      <c r="K4658" s="20">
        <f>ROUND(1+(SUMPRODUCT(INDEX(CachTinhDiem!$B$8:$E$11,MATCH($B4658,CachTinhDiem!$A$8:$A$11,0),0),$G4658:$J4658)-1)*9/4,1)</f>
        <v>5.7</v>
      </c>
      <c r="L4658" s="20">
        <f>ROUND(1+(INDEX(CachTinhDiem!$B$15:$E$20,MATCH($C4658,CachTinhDiem!$A$15:$A$20,0),MATCH($B4658,CachTinhDiem!$B$14:$E$14,0))-1)*9/4,1)</f>
        <v>10</v>
      </c>
      <c r="M4658" s="19">
        <f t="shared" si="72"/>
        <v>0</v>
      </c>
      <c r="N4658" s="23">
        <f>MAX(0,1-M4658*CachTinhDiem!$B$25)</f>
        <v>1</v>
      </c>
      <c r="O4658" s="20">
        <f>ROUND((CachTinhDiem!$B$23*K4658+CachTinhDiem!$B$24*L4658)*N4658,1)</f>
        <v>7</v>
      </c>
      <c r="P4658" s="19" t="s">
        <v>3227</v>
      </c>
    </row>
    <row r="4659" spans="1:16" ht="15" customHeight="1" x14ac:dyDescent="0.35">
      <c r="A4659" s="18" t="s">
        <v>523</v>
      </c>
      <c r="B4659" s="18" t="s">
        <v>3228</v>
      </c>
      <c r="C4659" s="18" t="s">
        <v>138</v>
      </c>
      <c r="D4659" s="19">
        <v>6</v>
      </c>
      <c r="E4659" s="19">
        <v>20</v>
      </c>
      <c r="F4659" s="19">
        <v>30</v>
      </c>
      <c r="G4659" s="19">
        <v>4</v>
      </c>
      <c r="H4659" s="19">
        <v>2</v>
      </c>
      <c r="I4659" s="19">
        <v>3</v>
      </c>
      <c r="J4659" s="19">
        <v>2</v>
      </c>
      <c r="K4659" s="20">
        <f>ROUND(1+(SUMPRODUCT(INDEX(CachTinhDiem!$B$8:$E$11,MATCH($B4659,CachTinhDiem!$A$8:$A$11,0),0),$G4659:$J4659)-1)*9/4,1)</f>
        <v>3.7</v>
      </c>
      <c r="L4659" s="20">
        <f>ROUND(1+(INDEX(CachTinhDiem!$B$15:$E$20,MATCH($C4659,CachTinhDiem!$A$15:$A$20,0),MATCH($B4659,CachTinhDiem!$B$14:$E$14,0))-1)*9/4,1)</f>
        <v>1</v>
      </c>
      <c r="M4659" s="19">
        <f t="shared" si="72"/>
        <v>10</v>
      </c>
      <c r="N4659" s="23">
        <f>MAX(0,1-M4659*CachTinhDiem!$B$25)</f>
        <v>0</v>
      </c>
      <c r="O4659" s="20">
        <f>ROUND((CachTinhDiem!$B$23*K4659+CachTinhDiem!$B$24*L4659)*N4659,1)</f>
        <v>0</v>
      </c>
      <c r="P4659" s="19" t="s">
        <v>3225</v>
      </c>
    </row>
    <row r="4660" spans="1:16" ht="15" customHeight="1" x14ac:dyDescent="0.35">
      <c r="A4660" s="18" t="s">
        <v>1345</v>
      </c>
      <c r="B4660" s="18" t="s">
        <v>3226</v>
      </c>
      <c r="C4660" s="18" t="s">
        <v>103</v>
      </c>
      <c r="D4660" s="19">
        <v>10</v>
      </c>
      <c r="E4660" s="19">
        <v>26</v>
      </c>
      <c r="F4660" s="19">
        <v>21</v>
      </c>
      <c r="G4660" s="19">
        <v>4</v>
      </c>
      <c r="H4660" s="19">
        <v>2</v>
      </c>
      <c r="I4660" s="19">
        <v>2</v>
      </c>
      <c r="J4660" s="19">
        <v>5</v>
      </c>
      <c r="K4660" s="20">
        <f>ROUND(1+(SUMPRODUCT(INDEX(CachTinhDiem!$B$8:$E$11,MATCH($B4660,CachTinhDiem!$A$8:$A$11,0),0),$G4660:$J4660)-1)*9/4,1)</f>
        <v>4.5999999999999996</v>
      </c>
      <c r="L4660" s="20">
        <f>ROUND(1+(INDEX(CachTinhDiem!$B$15:$E$20,MATCH($C4660,CachTinhDiem!$A$15:$A$20,0),MATCH($B4660,CachTinhDiem!$B$14:$E$14,0))-1)*9/4,1)</f>
        <v>3.3</v>
      </c>
      <c r="M4660" s="19">
        <f t="shared" si="72"/>
        <v>0</v>
      </c>
      <c r="N4660" s="23">
        <f>MAX(0,1-M4660*CachTinhDiem!$B$25)</f>
        <v>1</v>
      </c>
      <c r="O4660" s="20">
        <f>ROUND((CachTinhDiem!$B$23*K4660+CachTinhDiem!$B$24*L4660)*N4660,1)</f>
        <v>4.2</v>
      </c>
      <c r="P4660" s="19" t="s">
        <v>3227</v>
      </c>
    </row>
    <row r="4661" spans="1:16" ht="15" customHeight="1" x14ac:dyDescent="0.35">
      <c r="A4661" s="18" t="s">
        <v>2078</v>
      </c>
      <c r="B4661" s="18" t="s">
        <v>3229</v>
      </c>
      <c r="C4661" s="18" t="s">
        <v>115</v>
      </c>
      <c r="D4661" s="19">
        <v>11</v>
      </c>
      <c r="E4661" s="19">
        <v>32</v>
      </c>
      <c r="F4661" s="19">
        <v>34</v>
      </c>
      <c r="G4661" s="19">
        <v>2</v>
      </c>
      <c r="H4661" s="19">
        <v>3</v>
      </c>
      <c r="I4661" s="19">
        <v>4</v>
      </c>
      <c r="J4661" s="19">
        <v>2</v>
      </c>
      <c r="K4661" s="20">
        <f>ROUND(1+(SUMPRODUCT(INDEX(CachTinhDiem!$B$8:$E$11,MATCH($B4661,CachTinhDiem!$A$8:$A$11,0),0),$G4661:$J4661)-1)*9/4,1)</f>
        <v>5.3</v>
      </c>
      <c r="L4661" s="20">
        <f>ROUND(1+(INDEX(CachTinhDiem!$B$15:$E$20,MATCH($C4661,CachTinhDiem!$A$15:$A$20,0),MATCH($B4661,CachTinhDiem!$B$14:$E$14,0))-1)*9/4,1)</f>
        <v>10</v>
      </c>
      <c r="M4661" s="19">
        <f t="shared" si="72"/>
        <v>2</v>
      </c>
      <c r="N4661" s="23">
        <f>MAX(0,1-M4661*CachTinhDiem!$B$25)</f>
        <v>0.8</v>
      </c>
      <c r="O4661" s="20">
        <f>ROUND((CachTinhDiem!$B$23*K4661+CachTinhDiem!$B$24*L4661)*N4661,1)</f>
        <v>5.4</v>
      </c>
      <c r="P4661" s="19" t="s">
        <v>3227</v>
      </c>
    </row>
    <row r="4662" spans="1:16" ht="15" customHeight="1" x14ac:dyDescent="0.35">
      <c r="A4662" s="18" t="s">
        <v>838</v>
      </c>
      <c r="B4662" s="18" t="s">
        <v>3228</v>
      </c>
      <c r="C4662" s="18" t="s">
        <v>150</v>
      </c>
      <c r="D4662" s="19">
        <v>6</v>
      </c>
      <c r="E4662" s="19">
        <v>18</v>
      </c>
      <c r="F4662" s="19">
        <v>27</v>
      </c>
      <c r="G4662" s="19">
        <v>4</v>
      </c>
      <c r="H4662" s="19">
        <v>2</v>
      </c>
      <c r="I4662" s="19">
        <v>2</v>
      </c>
      <c r="J4662" s="19">
        <v>4</v>
      </c>
      <c r="K4662" s="20">
        <f>ROUND(1+(SUMPRODUCT(INDEX(CachTinhDiem!$B$8:$E$11,MATCH($B4662,CachTinhDiem!$A$8:$A$11,0),0),$G4662:$J4662)-1)*9/4,1)</f>
        <v>6</v>
      </c>
      <c r="L4662" s="20">
        <f>ROUND(1+(INDEX(CachTinhDiem!$B$15:$E$20,MATCH($C4662,CachTinhDiem!$A$15:$A$20,0),MATCH($B4662,CachTinhDiem!$B$14:$E$14,0))-1)*9/4,1)</f>
        <v>5.5</v>
      </c>
      <c r="M4662" s="19">
        <f t="shared" si="72"/>
        <v>9</v>
      </c>
      <c r="N4662" s="23">
        <f>MAX(0,1-M4662*CachTinhDiem!$B$25)</f>
        <v>9.9999999999999978E-2</v>
      </c>
      <c r="O4662" s="20">
        <f>ROUND((CachTinhDiem!$B$23*K4662+CachTinhDiem!$B$24*L4662)*N4662,1)</f>
        <v>0.6</v>
      </c>
      <c r="P4662" s="19" t="s">
        <v>3227</v>
      </c>
    </row>
    <row r="4663" spans="1:16" ht="15" customHeight="1" x14ac:dyDescent="0.35">
      <c r="A4663" s="18" t="s">
        <v>1952</v>
      </c>
      <c r="B4663" s="18" t="s">
        <v>3228</v>
      </c>
      <c r="C4663" s="18" t="s">
        <v>138</v>
      </c>
      <c r="D4663" s="19">
        <v>14</v>
      </c>
      <c r="E4663" s="19">
        <v>29</v>
      </c>
      <c r="F4663" s="19">
        <v>38</v>
      </c>
      <c r="G4663" s="19">
        <v>2</v>
      </c>
      <c r="H4663" s="19">
        <v>3</v>
      </c>
      <c r="I4663" s="19">
        <v>4</v>
      </c>
      <c r="J4663" s="19">
        <v>3</v>
      </c>
      <c r="K4663" s="20">
        <f>ROUND(1+(SUMPRODUCT(INDEX(CachTinhDiem!$B$8:$E$11,MATCH($B4663,CachTinhDiem!$A$8:$A$11,0),0),$G4663:$J4663)-1)*9/4,1)</f>
        <v>6</v>
      </c>
      <c r="L4663" s="20">
        <f>ROUND(1+(INDEX(CachTinhDiem!$B$15:$E$20,MATCH($C4663,CachTinhDiem!$A$15:$A$20,0),MATCH($B4663,CachTinhDiem!$B$14:$E$14,0))-1)*9/4,1)</f>
        <v>1</v>
      </c>
      <c r="M4663" s="19">
        <f t="shared" si="72"/>
        <v>9</v>
      </c>
      <c r="N4663" s="23">
        <f>MAX(0,1-M4663*CachTinhDiem!$B$25)</f>
        <v>9.9999999999999978E-2</v>
      </c>
      <c r="O4663" s="20">
        <f>ROUND((CachTinhDiem!$B$23*K4663+CachTinhDiem!$B$24*L4663)*N4663,1)</f>
        <v>0.5</v>
      </c>
      <c r="P4663" s="19" t="s">
        <v>3227</v>
      </c>
    </row>
    <row r="4664" spans="1:16" ht="15" customHeight="1" x14ac:dyDescent="0.35">
      <c r="A4664" s="18" t="s">
        <v>1451</v>
      </c>
      <c r="B4664" s="18" t="s">
        <v>3226</v>
      </c>
      <c r="C4664" s="18" t="s">
        <v>90</v>
      </c>
      <c r="D4664" s="19">
        <v>5</v>
      </c>
      <c r="E4664" s="19">
        <v>13</v>
      </c>
      <c r="F4664" s="19">
        <v>26</v>
      </c>
      <c r="G4664" s="19">
        <v>4</v>
      </c>
      <c r="H4664" s="19">
        <v>2</v>
      </c>
      <c r="I4664" s="19">
        <v>2</v>
      </c>
      <c r="J4664" s="19">
        <v>2</v>
      </c>
      <c r="K4664" s="20">
        <f>ROUND(1+(SUMPRODUCT(INDEX(CachTinhDiem!$B$8:$E$11,MATCH($B4664,CachTinhDiem!$A$8:$A$11,0),0),$G4664:$J4664)-1)*9/4,1)</f>
        <v>3.3</v>
      </c>
      <c r="L4664" s="20">
        <f>ROUND(1+(INDEX(CachTinhDiem!$B$15:$E$20,MATCH($C4664,CachTinhDiem!$A$15:$A$20,0),MATCH($B4664,CachTinhDiem!$B$14:$E$14,0))-1)*9/4,1)</f>
        <v>7.8</v>
      </c>
      <c r="M4664" s="19">
        <f t="shared" si="72"/>
        <v>13</v>
      </c>
      <c r="N4664" s="23">
        <f>MAX(0,1-M4664*CachTinhDiem!$B$25)</f>
        <v>0</v>
      </c>
      <c r="O4664" s="20">
        <f>ROUND((CachTinhDiem!$B$23*K4664+CachTinhDiem!$B$24*L4664)*N4664,1)</f>
        <v>0</v>
      </c>
      <c r="P4664" s="19" t="s">
        <v>3227</v>
      </c>
    </row>
    <row r="4665" spans="1:16" ht="15" customHeight="1" x14ac:dyDescent="0.35">
      <c r="A4665" s="18" t="s">
        <v>1597</v>
      </c>
      <c r="B4665" s="18" t="s">
        <v>3224</v>
      </c>
      <c r="C4665" s="18" t="s">
        <v>103</v>
      </c>
      <c r="D4665" s="19">
        <v>13</v>
      </c>
      <c r="E4665" s="19">
        <v>32</v>
      </c>
      <c r="F4665" s="19">
        <v>36</v>
      </c>
      <c r="G4665" s="19">
        <v>3</v>
      </c>
      <c r="H4665" s="19">
        <v>3</v>
      </c>
      <c r="I4665" s="19">
        <v>4</v>
      </c>
      <c r="J4665" s="19">
        <v>4</v>
      </c>
      <c r="K4665" s="20">
        <f>ROUND(1+(SUMPRODUCT(INDEX(CachTinhDiem!$B$8:$E$11,MATCH($B4665,CachTinhDiem!$A$8:$A$11,0),0),$G4665:$J4665)-1)*9/4,1)</f>
        <v>6.9</v>
      </c>
      <c r="L4665" s="20">
        <f>ROUND(1+(INDEX(CachTinhDiem!$B$15:$E$20,MATCH($C4665,CachTinhDiem!$A$15:$A$20,0),MATCH($B4665,CachTinhDiem!$B$14:$E$14,0))-1)*9/4,1)</f>
        <v>3.3</v>
      </c>
      <c r="M4665" s="19">
        <f t="shared" si="72"/>
        <v>4</v>
      </c>
      <c r="N4665" s="23">
        <f>MAX(0,1-M4665*CachTinhDiem!$B$25)</f>
        <v>0.6</v>
      </c>
      <c r="O4665" s="20">
        <f>ROUND((CachTinhDiem!$B$23*K4665+CachTinhDiem!$B$24*L4665)*N4665,1)</f>
        <v>3.5</v>
      </c>
      <c r="P4665" s="19" t="s">
        <v>3227</v>
      </c>
    </row>
    <row r="4666" spans="1:16" ht="15" customHeight="1" x14ac:dyDescent="0.35">
      <c r="A4666" s="18" t="s">
        <v>1226</v>
      </c>
      <c r="B4666" s="18" t="s">
        <v>3229</v>
      </c>
      <c r="C4666" s="18" t="s">
        <v>115</v>
      </c>
      <c r="D4666" s="19">
        <v>5</v>
      </c>
      <c r="E4666" s="19">
        <v>20</v>
      </c>
      <c r="F4666" s="19">
        <v>14</v>
      </c>
      <c r="G4666" s="19">
        <v>4</v>
      </c>
      <c r="H4666" s="19">
        <v>2</v>
      </c>
      <c r="I4666" s="19">
        <v>3</v>
      </c>
      <c r="J4666" s="19">
        <v>2</v>
      </c>
      <c r="K4666" s="20">
        <f>ROUND(1+(SUMPRODUCT(INDEX(CachTinhDiem!$B$8:$E$11,MATCH($B4666,CachTinhDiem!$A$8:$A$11,0),0),$G4666:$J4666)-1)*9/4,1)</f>
        <v>4.4000000000000004</v>
      </c>
      <c r="L4666" s="20">
        <f>ROUND(1+(INDEX(CachTinhDiem!$B$15:$E$20,MATCH($C4666,CachTinhDiem!$A$15:$A$20,0),MATCH($B4666,CachTinhDiem!$B$14:$E$14,0))-1)*9/4,1)</f>
        <v>10</v>
      </c>
      <c r="M4666" s="19">
        <f t="shared" si="72"/>
        <v>0</v>
      </c>
      <c r="N4666" s="23">
        <f>MAX(0,1-M4666*CachTinhDiem!$B$25)</f>
        <v>1</v>
      </c>
      <c r="O4666" s="20">
        <f>ROUND((CachTinhDiem!$B$23*K4666+CachTinhDiem!$B$24*L4666)*N4666,1)</f>
        <v>6.1</v>
      </c>
      <c r="P4666" s="19" t="s">
        <v>3227</v>
      </c>
    </row>
    <row r="4667" spans="1:16" ht="15" customHeight="1" x14ac:dyDescent="0.35">
      <c r="A4667" s="18" t="s">
        <v>2732</v>
      </c>
      <c r="B4667" s="18" t="s">
        <v>3229</v>
      </c>
      <c r="C4667" s="18" t="s">
        <v>103</v>
      </c>
      <c r="D4667" s="19">
        <v>7</v>
      </c>
      <c r="E4667" s="19">
        <v>34</v>
      </c>
      <c r="F4667" s="19">
        <v>23</v>
      </c>
      <c r="G4667" s="19">
        <v>4</v>
      </c>
      <c r="H4667" s="19">
        <v>1</v>
      </c>
      <c r="I4667" s="19">
        <v>2</v>
      </c>
      <c r="J4667" s="19">
        <v>5</v>
      </c>
      <c r="K4667" s="20">
        <f>ROUND(1+(SUMPRODUCT(INDEX(CachTinhDiem!$B$8:$E$11,MATCH($B4667,CachTinhDiem!$A$8:$A$11,0),0),$G4667:$J4667)-1)*9/4,1)</f>
        <v>5.0999999999999996</v>
      </c>
      <c r="L4667" s="20">
        <f>ROUND(1+(INDEX(CachTinhDiem!$B$15:$E$20,MATCH($C4667,CachTinhDiem!$A$15:$A$20,0),MATCH($B4667,CachTinhDiem!$B$14:$E$14,0))-1)*9/4,1)</f>
        <v>7.8</v>
      </c>
      <c r="M4667" s="19">
        <f t="shared" si="72"/>
        <v>0</v>
      </c>
      <c r="N4667" s="23">
        <f>MAX(0,1-M4667*CachTinhDiem!$B$25)</f>
        <v>1</v>
      </c>
      <c r="O4667" s="20">
        <f>ROUND((CachTinhDiem!$B$23*K4667+CachTinhDiem!$B$24*L4667)*N4667,1)</f>
        <v>5.9</v>
      </c>
      <c r="P4667" s="19" t="s">
        <v>3227</v>
      </c>
    </row>
    <row r="4668" spans="1:16" ht="15" customHeight="1" x14ac:dyDescent="0.35">
      <c r="A4668" s="18" t="s">
        <v>1369</v>
      </c>
      <c r="B4668" s="18" t="s">
        <v>3224</v>
      </c>
      <c r="C4668" s="18" t="s">
        <v>90</v>
      </c>
      <c r="D4668" s="19">
        <v>5</v>
      </c>
      <c r="E4668" s="19">
        <v>20</v>
      </c>
      <c r="F4668" s="19">
        <v>15</v>
      </c>
      <c r="G4668" s="19">
        <v>4</v>
      </c>
      <c r="H4668" s="19">
        <v>1</v>
      </c>
      <c r="I4668" s="19">
        <v>3</v>
      </c>
      <c r="J4668" s="19">
        <v>2</v>
      </c>
      <c r="K4668" s="20">
        <f>ROUND(1+(SUMPRODUCT(INDEX(CachTinhDiem!$B$8:$E$11,MATCH($B4668,CachTinhDiem!$A$8:$A$11,0),0),$G4668:$J4668)-1)*9/4,1)</f>
        <v>4.8</v>
      </c>
      <c r="L4668" s="20">
        <f>ROUND(1+(INDEX(CachTinhDiem!$B$15:$E$20,MATCH($C4668,CachTinhDiem!$A$15:$A$20,0),MATCH($B4668,CachTinhDiem!$B$14:$E$14,0))-1)*9/4,1)</f>
        <v>5.5</v>
      </c>
      <c r="M4668" s="19">
        <f t="shared" si="72"/>
        <v>0</v>
      </c>
      <c r="N4668" s="23">
        <f>MAX(0,1-M4668*CachTinhDiem!$B$25)</f>
        <v>1</v>
      </c>
      <c r="O4668" s="20">
        <f>ROUND((CachTinhDiem!$B$23*K4668+CachTinhDiem!$B$24*L4668)*N4668,1)</f>
        <v>5</v>
      </c>
      <c r="P4668" s="19" t="s">
        <v>3227</v>
      </c>
    </row>
    <row r="4669" spans="1:16" ht="15" customHeight="1" x14ac:dyDescent="0.35">
      <c r="A4669" s="18" t="s">
        <v>1137</v>
      </c>
      <c r="B4669" s="18" t="s">
        <v>3226</v>
      </c>
      <c r="C4669" s="18" t="s">
        <v>90</v>
      </c>
      <c r="D4669" s="19">
        <v>8</v>
      </c>
      <c r="E4669" s="19">
        <v>22</v>
      </c>
      <c r="F4669" s="19">
        <v>17</v>
      </c>
      <c r="G4669" s="19">
        <v>4</v>
      </c>
      <c r="H4669" s="19">
        <v>1</v>
      </c>
      <c r="I4669" s="19">
        <v>3</v>
      </c>
      <c r="J4669" s="19">
        <v>4</v>
      </c>
      <c r="K4669" s="20">
        <f>ROUND(1+(SUMPRODUCT(INDEX(CachTinhDiem!$B$8:$E$11,MATCH($B4669,CachTinhDiem!$A$8:$A$11,0),0),$G4669:$J4669)-1)*9/4,1)</f>
        <v>4.5999999999999996</v>
      </c>
      <c r="L4669" s="20">
        <f>ROUND(1+(INDEX(CachTinhDiem!$B$15:$E$20,MATCH($C4669,CachTinhDiem!$A$15:$A$20,0),MATCH($B4669,CachTinhDiem!$B$14:$E$14,0))-1)*9/4,1)</f>
        <v>7.8</v>
      </c>
      <c r="M4669" s="19">
        <f t="shared" si="72"/>
        <v>0</v>
      </c>
      <c r="N4669" s="23">
        <f>MAX(0,1-M4669*CachTinhDiem!$B$25)</f>
        <v>1</v>
      </c>
      <c r="O4669" s="20">
        <f>ROUND((CachTinhDiem!$B$23*K4669+CachTinhDiem!$B$24*L4669)*N4669,1)</f>
        <v>5.6</v>
      </c>
      <c r="P4669" s="19" t="s">
        <v>3227</v>
      </c>
    </row>
    <row r="4670" spans="1:16" ht="15" customHeight="1" x14ac:dyDescent="0.35">
      <c r="A4670" s="18" t="s">
        <v>2899</v>
      </c>
      <c r="B4670" s="18" t="s">
        <v>3224</v>
      </c>
      <c r="C4670" s="18" t="s">
        <v>115</v>
      </c>
      <c r="D4670" s="19">
        <v>15</v>
      </c>
      <c r="E4670" s="19">
        <v>34</v>
      </c>
      <c r="F4670" s="19">
        <v>36</v>
      </c>
      <c r="G4670" s="19">
        <v>2</v>
      </c>
      <c r="H4670" s="19">
        <v>1</v>
      </c>
      <c r="I4670" s="19">
        <v>3</v>
      </c>
      <c r="J4670" s="19">
        <v>5</v>
      </c>
      <c r="K4670" s="20">
        <f>ROUND(1+(SUMPRODUCT(INDEX(CachTinhDiem!$B$8:$E$11,MATCH($B4670,CachTinhDiem!$A$8:$A$11,0),0),$G4670:$J4670)-1)*9/4,1)</f>
        <v>4.5999999999999996</v>
      </c>
      <c r="L4670" s="20">
        <f>ROUND(1+(INDEX(CachTinhDiem!$B$15:$E$20,MATCH($C4670,CachTinhDiem!$A$15:$A$20,0),MATCH($B4670,CachTinhDiem!$B$14:$E$14,0))-1)*9/4,1)</f>
        <v>7.8</v>
      </c>
      <c r="M4670" s="19">
        <f t="shared" si="72"/>
        <v>2</v>
      </c>
      <c r="N4670" s="23">
        <f>MAX(0,1-M4670*CachTinhDiem!$B$25)</f>
        <v>0.8</v>
      </c>
      <c r="O4670" s="20">
        <f>ROUND((CachTinhDiem!$B$23*K4670+CachTinhDiem!$B$24*L4670)*N4670,1)</f>
        <v>4.4000000000000004</v>
      </c>
      <c r="P4670" s="19" t="s">
        <v>3225</v>
      </c>
    </row>
    <row r="4671" spans="1:16" ht="15" customHeight="1" x14ac:dyDescent="0.35">
      <c r="A4671" s="18" t="s">
        <v>1495</v>
      </c>
      <c r="B4671" s="18" t="s">
        <v>3226</v>
      </c>
      <c r="C4671" s="18" t="s">
        <v>90</v>
      </c>
      <c r="D4671" s="19">
        <v>10</v>
      </c>
      <c r="E4671" s="19">
        <v>24</v>
      </c>
      <c r="F4671" s="19">
        <v>16</v>
      </c>
      <c r="G4671" s="19">
        <v>2</v>
      </c>
      <c r="H4671" s="19">
        <v>3</v>
      </c>
      <c r="I4671" s="19">
        <v>3</v>
      </c>
      <c r="J4671" s="19">
        <v>3</v>
      </c>
      <c r="K4671" s="20">
        <f>ROUND(1+(SUMPRODUCT(INDEX(CachTinhDiem!$B$8:$E$11,MATCH($B4671,CachTinhDiem!$A$8:$A$11,0),0),$G4671:$J4671)-1)*9/4,1)</f>
        <v>5.5</v>
      </c>
      <c r="L4671" s="20">
        <f>ROUND(1+(INDEX(CachTinhDiem!$B$15:$E$20,MATCH($C4671,CachTinhDiem!$A$15:$A$20,0),MATCH($B4671,CachTinhDiem!$B$14:$E$14,0))-1)*9/4,1)</f>
        <v>7.8</v>
      </c>
      <c r="M4671" s="19">
        <f t="shared" si="72"/>
        <v>0</v>
      </c>
      <c r="N4671" s="23">
        <f>MAX(0,1-M4671*CachTinhDiem!$B$25)</f>
        <v>1</v>
      </c>
      <c r="O4671" s="20">
        <f>ROUND((CachTinhDiem!$B$23*K4671+CachTinhDiem!$B$24*L4671)*N4671,1)</f>
        <v>6.2</v>
      </c>
      <c r="P4671" s="19" t="s">
        <v>3225</v>
      </c>
    </row>
    <row r="4672" spans="1:16" ht="15" customHeight="1" x14ac:dyDescent="0.35">
      <c r="A4672" s="18" t="s">
        <v>1902</v>
      </c>
      <c r="B4672" s="18" t="s">
        <v>3226</v>
      </c>
      <c r="C4672" s="18" t="s">
        <v>103</v>
      </c>
      <c r="D4672" s="19">
        <v>13</v>
      </c>
      <c r="E4672" s="19">
        <v>32</v>
      </c>
      <c r="F4672" s="19">
        <v>14</v>
      </c>
      <c r="G4672" s="19">
        <v>3</v>
      </c>
      <c r="H4672" s="19">
        <v>3</v>
      </c>
      <c r="I4672" s="19">
        <v>3</v>
      </c>
      <c r="J4672" s="19">
        <v>3</v>
      </c>
      <c r="K4672" s="20">
        <f>ROUND(1+(SUMPRODUCT(INDEX(CachTinhDiem!$B$8:$E$11,MATCH($B4672,CachTinhDiem!$A$8:$A$11,0),0),$G4672:$J4672)-1)*9/4,1)</f>
        <v>5.5</v>
      </c>
      <c r="L4672" s="20">
        <f>ROUND(1+(INDEX(CachTinhDiem!$B$15:$E$20,MATCH($C4672,CachTinhDiem!$A$15:$A$20,0),MATCH($B4672,CachTinhDiem!$B$14:$E$14,0))-1)*9/4,1)</f>
        <v>3.3</v>
      </c>
      <c r="M4672" s="19">
        <f t="shared" si="72"/>
        <v>0</v>
      </c>
      <c r="N4672" s="23">
        <f>MAX(0,1-M4672*CachTinhDiem!$B$25)</f>
        <v>1</v>
      </c>
      <c r="O4672" s="20">
        <f>ROUND((CachTinhDiem!$B$23*K4672+CachTinhDiem!$B$24*L4672)*N4672,1)</f>
        <v>4.8</v>
      </c>
      <c r="P4672" s="19" t="s">
        <v>3227</v>
      </c>
    </row>
    <row r="4673" spans="1:16" ht="15" customHeight="1" x14ac:dyDescent="0.35">
      <c r="A4673" s="18" t="s">
        <v>2322</v>
      </c>
      <c r="B4673" s="18" t="s">
        <v>3224</v>
      </c>
      <c r="C4673" s="18" t="s">
        <v>138</v>
      </c>
      <c r="D4673" s="19">
        <v>22</v>
      </c>
      <c r="E4673" s="19">
        <v>37</v>
      </c>
      <c r="F4673" s="19">
        <v>5</v>
      </c>
      <c r="G4673" s="19">
        <v>2</v>
      </c>
      <c r="H4673" s="19">
        <v>4</v>
      </c>
      <c r="I4673" s="19">
        <v>4</v>
      </c>
      <c r="J4673" s="19">
        <v>3</v>
      </c>
      <c r="K4673" s="20">
        <f>ROUND(1+(SUMPRODUCT(INDEX(CachTinhDiem!$B$8:$E$11,MATCH($B4673,CachTinhDiem!$A$8:$A$11,0),0),$G4673:$J4673)-1)*9/4,1)</f>
        <v>6.6</v>
      </c>
      <c r="L4673" s="20">
        <f>ROUND(1+(INDEX(CachTinhDiem!$B$15:$E$20,MATCH($C4673,CachTinhDiem!$A$15:$A$20,0),MATCH($B4673,CachTinhDiem!$B$14:$E$14,0))-1)*9/4,1)</f>
        <v>10</v>
      </c>
      <c r="M4673" s="19">
        <f t="shared" si="72"/>
        <v>17</v>
      </c>
      <c r="N4673" s="23">
        <f>MAX(0,1-M4673*CachTinhDiem!$B$25)</f>
        <v>0</v>
      </c>
      <c r="O4673" s="20">
        <f>ROUND((CachTinhDiem!$B$23*K4673+CachTinhDiem!$B$24*L4673)*N4673,1)</f>
        <v>0</v>
      </c>
      <c r="P4673" s="19" t="s">
        <v>3227</v>
      </c>
    </row>
    <row r="4674" spans="1:16" ht="15" customHeight="1" x14ac:dyDescent="0.35">
      <c r="A4674" s="18" t="s">
        <v>2193</v>
      </c>
      <c r="B4674" s="18" t="s">
        <v>3229</v>
      </c>
      <c r="C4674" s="18" t="s">
        <v>138</v>
      </c>
      <c r="D4674" s="19">
        <v>23</v>
      </c>
      <c r="E4674" s="19">
        <v>40</v>
      </c>
      <c r="F4674" s="19">
        <v>16</v>
      </c>
      <c r="G4674" s="19">
        <v>2</v>
      </c>
      <c r="H4674" s="19">
        <v>5</v>
      </c>
      <c r="I4674" s="19">
        <v>5</v>
      </c>
      <c r="J4674" s="19">
        <v>3</v>
      </c>
      <c r="K4674" s="20">
        <f>ROUND(1+(SUMPRODUCT(INDEX(CachTinhDiem!$B$8:$E$11,MATCH($B4674,CachTinhDiem!$A$8:$A$11,0),0),$G4674:$J4674)-1)*9/4,1)</f>
        <v>8</v>
      </c>
      <c r="L4674" s="20">
        <f>ROUND(1+(INDEX(CachTinhDiem!$B$15:$E$20,MATCH($C4674,CachTinhDiem!$A$15:$A$20,0),MATCH($B4674,CachTinhDiem!$B$14:$E$14,0))-1)*9/4,1)</f>
        <v>7.8</v>
      </c>
      <c r="M4674" s="19">
        <f t="shared" ref="M4674:M4737" si="73">MAX(0,$D4674-$F4674,$F4674-$E4674)</f>
        <v>7</v>
      </c>
      <c r="N4674" s="23">
        <f>MAX(0,1-M4674*CachTinhDiem!$B$25)</f>
        <v>0.29999999999999993</v>
      </c>
      <c r="O4674" s="20">
        <f>ROUND((CachTinhDiem!$B$23*K4674+CachTinhDiem!$B$24*L4674)*N4674,1)</f>
        <v>2.4</v>
      </c>
      <c r="P4674" s="19" t="s">
        <v>3225</v>
      </c>
    </row>
    <row r="4675" spans="1:16" ht="15" customHeight="1" x14ac:dyDescent="0.35">
      <c r="A4675" s="18" t="s">
        <v>2825</v>
      </c>
      <c r="B4675" s="18" t="s">
        <v>3229</v>
      </c>
      <c r="C4675" s="18" t="s">
        <v>90</v>
      </c>
      <c r="D4675" s="19">
        <v>5</v>
      </c>
      <c r="E4675" s="19">
        <v>20</v>
      </c>
      <c r="F4675" s="19">
        <v>19</v>
      </c>
      <c r="G4675" s="19">
        <v>4</v>
      </c>
      <c r="H4675" s="19">
        <v>1</v>
      </c>
      <c r="I4675" s="19">
        <v>2</v>
      </c>
      <c r="J4675" s="19">
        <v>4</v>
      </c>
      <c r="K4675" s="20">
        <f>ROUND(1+(SUMPRODUCT(INDEX(CachTinhDiem!$B$8:$E$11,MATCH($B4675,CachTinhDiem!$A$8:$A$11,0),0),$G4675:$J4675)-1)*9/4,1)</f>
        <v>4.4000000000000004</v>
      </c>
      <c r="L4675" s="20">
        <f>ROUND(1+(INDEX(CachTinhDiem!$B$15:$E$20,MATCH($C4675,CachTinhDiem!$A$15:$A$20,0),MATCH($B4675,CachTinhDiem!$B$14:$E$14,0))-1)*9/4,1)</f>
        <v>7.8</v>
      </c>
      <c r="M4675" s="19">
        <f t="shared" si="73"/>
        <v>0</v>
      </c>
      <c r="N4675" s="23">
        <f>MAX(0,1-M4675*CachTinhDiem!$B$25)</f>
        <v>1</v>
      </c>
      <c r="O4675" s="20">
        <f>ROUND((CachTinhDiem!$B$23*K4675+CachTinhDiem!$B$24*L4675)*N4675,1)</f>
        <v>5.4</v>
      </c>
      <c r="P4675" s="19" t="s">
        <v>3227</v>
      </c>
    </row>
    <row r="4676" spans="1:16" ht="15" customHeight="1" x14ac:dyDescent="0.35">
      <c r="A4676" s="18" t="s">
        <v>2698</v>
      </c>
      <c r="B4676" s="18" t="s">
        <v>3224</v>
      </c>
      <c r="C4676" s="18" t="s">
        <v>103</v>
      </c>
      <c r="D4676" s="19">
        <v>5</v>
      </c>
      <c r="E4676" s="19">
        <v>20</v>
      </c>
      <c r="F4676" s="19">
        <v>20</v>
      </c>
      <c r="G4676" s="19">
        <v>4</v>
      </c>
      <c r="H4676" s="19">
        <v>1</v>
      </c>
      <c r="I4676" s="19">
        <v>3</v>
      </c>
      <c r="J4676" s="19">
        <v>4</v>
      </c>
      <c r="K4676" s="20">
        <f>ROUND(1+(SUMPRODUCT(INDEX(CachTinhDiem!$B$8:$E$11,MATCH($B4676,CachTinhDiem!$A$8:$A$11,0),0),$G4676:$J4676)-1)*9/4,1)</f>
        <v>5.3</v>
      </c>
      <c r="L4676" s="20">
        <f>ROUND(1+(INDEX(CachTinhDiem!$B$15:$E$20,MATCH($C4676,CachTinhDiem!$A$15:$A$20,0),MATCH($B4676,CachTinhDiem!$B$14:$E$14,0))-1)*9/4,1)</f>
        <v>3.3</v>
      </c>
      <c r="M4676" s="19">
        <f t="shared" si="73"/>
        <v>0</v>
      </c>
      <c r="N4676" s="23">
        <f>MAX(0,1-M4676*CachTinhDiem!$B$25)</f>
        <v>1</v>
      </c>
      <c r="O4676" s="20">
        <f>ROUND((CachTinhDiem!$B$23*K4676+CachTinhDiem!$B$24*L4676)*N4676,1)</f>
        <v>4.7</v>
      </c>
      <c r="P4676" s="19" t="s">
        <v>3225</v>
      </c>
    </row>
    <row r="4677" spans="1:16" ht="15" customHeight="1" x14ac:dyDescent="0.35">
      <c r="A4677" s="18" t="s">
        <v>2714</v>
      </c>
      <c r="B4677" s="18" t="s">
        <v>3228</v>
      </c>
      <c r="C4677" s="18" t="s">
        <v>138</v>
      </c>
      <c r="D4677" s="19">
        <v>12</v>
      </c>
      <c r="E4677" s="19">
        <v>38</v>
      </c>
      <c r="F4677" s="19">
        <v>30</v>
      </c>
      <c r="G4677" s="19">
        <v>2</v>
      </c>
      <c r="H4677" s="19">
        <v>5</v>
      </c>
      <c r="I4677" s="19">
        <v>5</v>
      </c>
      <c r="J4677" s="19">
        <v>1</v>
      </c>
      <c r="K4677" s="20">
        <f>ROUND(1+(SUMPRODUCT(INDEX(CachTinhDiem!$B$8:$E$11,MATCH($B4677,CachTinhDiem!$A$8:$A$11,0),0),$G4677:$J4677)-1)*9/4,1)</f>
        <v>4.5999999999999996</v>
      </c>
      <c r="L4677" s="20">
        <f>ROUND(1+(INDEX(CachTinhDiem!$B$15:$E$20,MATCH($C4677,CachTinhDiem!$A$15:$A$20,0),MATCH($B4677,CachTinhDiem!$B$14:$E$14,0))-1)*9/4,1)</f>
        <v>1</v>
      </c>
      <c r="M4677" s="19">
        <f t="shared" si="73"/>
        <v>0</v>
      </c>
      <c r="N4677" s="23">
        <f>MAX(0,1-M4677*CachTinhDiem!$B$25)</f>
        <v>1</v>
      </c>
      <c r="O4677" s="20">
        <f>ROUND((CachTinhDiem!$B$23*K4677+CachTinhDiem!$B$24*L4677)*N4677,1)</f>
        <v>3.5</v>
      </c>
      <c r="P4677" s="19" t="s">
        <v>3227</v>
      </c>
    </row>
    <row r="4678" spans="1:16" ht="15" customHeight="1" x14ac:dyDescent="0.35">
      <c r="A4678" s="18" t="s">
        <v>2180</v>
      </c>
      <c r="B4678" s="18" t="s">
        <v>3226</v>
      </c>
      <c r="C4678" s="18" t="s">
        <v>103</v>
      </c>
      <c r="D4678" s="19">
        <v>20</v>
      </c>
      <c r="E4678" s="19">
        <v>35</v>
      </c>
      <c r="F4678" s="19">
        <v>27</v>
      </c>
      <c r="G4678" s="19">
        <v>2</v>
      </c>
      <c r="H4678" s="19">
        <v>3</v>
      </c>
      <c r="I4678" s="19">
        <v>2</v>
      </c>
      <c r="J4678" s="19">
        <v>4</v>
      </c>
      <c r="K4678" s="20">
        <f>ROUND(1+(SUMPRODUCT(INDEX(CachTinhDiem!$B$8:$E$11,MATCH($B4678,CachTinhDiem!$A$8:$A$11,0),0),$G4678:$J4678)-1)*9/4,1)</f>
        <v>4.8</v>
      </c>
      <c r="L4678" s="20">
        <f>ROUND(1+(INDEX(CachTinhDiem!$B$15:$E$20,MATCH($C4678,CachTinhDiem!$A$15:$A$20,0),MATCH($B4678,CachTinhDiem!$B$14:$E$14,0))-1)*9/4,1)</f>
        <v>3.3</v>
      </c>
      <c r="M4678" s="19">
        <f t="shared" si="73"/>
        <v>0</v>
      </c>
      <c r="N4678" s="23">
        <f>MAX(0,1-M4678*CachTinhDiem!$B$25)</f>
        <v>1</v>
      </c>
      <c r="O4678" s="20">
        <f>ROUND((CachTinhDiem!$B$23*K4678+CachTinhDiem!$B$24*L4678)*N4678,1)</f>
        <v>4.4000000000000004</v>
      </c>
      <c r="P4678" s="19" t="s">
        <v>3225</v>
      </c>
    </row>
    <row r="4679" spans="1:16" ht="15" customHeight="1" x14ac:dyDescent="0.35">
      <c r="A4679" s="18" t="s">
        <v>878</v>
      </c>
      <c r="B4679" s="18" t="s">
        <v>3229</v>
      </c>
      <c r="C4679" s="18" t="s">
        <v>90</v>
      </c>
      <c r="D4679" s="19">
        <v>21</v>
      </c>
      <c r="E4679" s="19">
        <v>37</v>
      </c>
      <c r="F4679" s="19">
        <v>36</v>
      </c>
      <c r="G4679" s="19">
        <v>2</v>
      </c>
      <c r="H4679" s="19">
        <v>5</v>
      </c>
      <c r="I4679" s="19">
        <v>2</v>
      </c>
      <c r="J4679" s="19">
        <v>2</v>
      </c>
      <c r="K4679" s="20">
        <f>ROUND(1+(SUMPRODUCT(INDEX(CachTinhDiem!$B$8:$E$11,MATCH($B4679,CachTinhDiem!$A$8:$A$11,0),0),$G4679:$J4679)-1)*9/4,1)</f>
        <v>5.3</v>
      </c>
      <c r="L4679" s="20">
        <f>ROUND(1+(INDEX(CachTinhDiem!$B$15:$E$20,MATCH($C4679,CachTinhDiem!$A$15:$A$20,0),MATCH($B4679,CachTinhDiem!$B$14:$E$14,0))-1)*9/4,1)</f>
        <v>7.8</v>
      </c>
      <c r="M4679" s="19">
        <f t="shared" si="73"/>
        <v>0</v>
      </c>
      <c r="N4679" s="23">
        <f>MAX(0,1-M4679*CachTinhDiem!$B$25)</f>
        <v>1</v>
      </c>
      <c r="O4679" s="20">
        <f>ROUND((CachTinhDiem!$B$23*K4679+CachTinhDiem!$B$24*L4679)*N4679,1)</f>
        <v>6.1</v>
      </c>
      <c r="P4679" s="19" t="s">
        <v>3227</v>
      </c>
    </row>
    <row r="4680" spans="1:16" ht="15" customHeight="1" x14ac:dyDescent="0.35">
      <c r="A4680" s="18" t="s">
        <v>197</v>
      </c>
      <c r="B4680" s="18" t="s">
        <v>3229</v>
      </c>
      <c r="C4680" s="18" t="s">
        <v>103</v>
      </c>
      <c r="D4680" s="19">
        <v>11</v>
      </c>
      <c r="E4680" s="19">
        <v>28</v>
      </c>
      <c r="F4680" s="19">
        <v>36</v>
      </c>
      <c r="G4680" s="19">
        <v>2</v>
      </c>
      <c r="H4680" s="19">
        <v>3</v>
      </c>
      <c r="I4680" s="19">
        <v>2</v>
      </c>
      <c r="J4680" s="19">
        <v>5</v>
      </c>
      <c r="K4680" s="20">
        <f>ROUND(1+(SUMPRODUCT(INDEX(CachTinhDiem!$B$8:$E$11,MATCH($B4680,CachTinhDiem!$A$8:$A$11,0),0),$G4680:$J4680)-1)*9/4,1)</f>
        <v>6</v>
      </c>
      <c r="L4680" s="20">
        <f>ROUND(1+(INDEX(CachTinhDiem!$B$15:$E$20,MATCH($C4680,CachTinhDiem!$A$15:$A$20,0),MATCH($B4680,CachTinhDiem!$B$14:$E$14,0))-1)*9/4,1)</f>
        <v>7.8</v>
      </c>
      <c r="M4680" s="19">
        <f t="shared" si="73"/>
        <v>8</v>
      </c>
      <c r="N4680" s="23">
        <f>MAX(0,1-M4680*CachTinhDiem!$B$25)</f>
        <v>0.19999999999999996</v>
      </c>
      <c r="O4680" s="20">
        <f>ROUND((CachTinhDiem!$B$23*K4680+CachTinhDiem!$B$24*L4680)*N4680,1)</f>
        <v>1.3</v>
      </c>
      <c r="P4680" s="19" t="s">
        <v>3227</v>
      </c>
    </row>
    <row r="4681" spans="1:16" ht="15" customHeight="1" x14ac:dyDescent="0.35">
      <c r="A4681" s="18" t="s">
        <v>1026</v>
      </c>
      <c r="B4681" s="18" t="s">
        <v>3224</v>
      </c>
      <c r="C4681" s="18" t="s">
        <v>138</v>
      </c>
      <c r="D4681" s="19">
        <v>23</v>
      </c>
      <c r="E4681" s="19">
        <v>40</v>
      </c>
      <c r="F4681" s="19">
        <v>34</v>
      </c>
      <c r="G4681" s="19">
        <v>1</v>
      </c>
      <c r="H4681" s="19">
        <v>5</v>
      </c>
      <c r="I4681" s="19">
        <v>5</v>
      </c>
      <c r="J4681" s="19">
        <v>2</v>
      </c>
      <c r="K4681" s="20">
        <f>ROUND(1+(SUMPRODUCT(INDEX(CachTinhDiem!$B$8:$E$11,MATCH($B4681,CachTinhDiem!$A$8:$A$11,0),0),$G4681:$J4681)-1)*9/4,1)</f>
        <v>7.5</v>
      </c>
      <c r="L4681" s="20">
        <f>ROUND(1+(INDEX(CachTinhDiem!$B$15:$E$20,MATCH($C4681,CachTinhDiem!$A$15:$A$20,0),MATCH($B4681,CachTinhDiem!$B$14:$E$14,0))-1)*9/4,1)</f>
        <v>10</v>
      </c>
      <c r="M4681" s="19">
        <f t="shared" si="73"/>
        <v>0</v>
      </c>
      <c r="N4681" s="23">
        <f>MAX(0,1-M4681*CachTinhDiem!$B$25)</f>
        <v>1</v>
      </c>
      <c r="O4681" s="20">
        <f>ROUND((CachTinhDiem!$B$23*K4681+CachTinhDiem!$B$24*L4681)*N4681,1)</f>
        <v>8.3000000000000007</v>
      </c>
      <c r="P4681" s="19" t="s">
        <v>3227</v>
      </c>
    </row>
    <row r="4682" spans="1:16" ht="15" customHeight="1" x14ac:dyDescent="0.35">
      <c r="A4682" s="18" t="s">
        <v>1922</v>
      </c>
      <c r="B4682" s="18" t="s">
        <v>3226</v>
      </c>
      <c r="C4682" s="18" t="s">
        <v>138</v>
      </c>
      <c r="D4682" s="19">
        <v>12</v>
      </c>
      <c r="E4682" s="19">
        <v>32</v>
      </c>
      <c r="F4682" s="19">
        <v>7</v>
      </c>
      <c r="G4682" s="19">
        <v>2</v>
      </c>
      <c r="H4682" s="19">
        <v>3</v>
      </c>
      <c r="I4682" s="19">
        <v>3</v>
      </c>
      <c r="J4682" s="19">
        <v>2</v>
      </c>
      <c r="K4682" s="20">
        <f>ROUND(1+(SUMPRODUCT(INDEX(CachTinhDiem!$B$8:$E$11,MATCH($B4682,CachTinhDiem!$A$8:$A$11,0),0),$G4682:$J4682)-1)*9/4,1)</f>
        <v>5.0999999999999996</v>
      </c>
      <c r="L4682" s="20">
        <f>ROUND(1+(INDEX(CachTinhDiem!$B$15:$E$20,MATCH($C4682,CachTinhDiem!$A$15:$A$20,0),MATCH($B4682,CachTinhDiem!$B$14:$E$14,0))-1)*9/4,1)</f>
        <v>7.8</v>
      </c>
      <c r="M4682" s="19">
        <f t="shared" si="73"/>
        <v>5</v>
      </c>
      <c r="N4682" s="23">
        <f>MAX(0,1-M4682*CachTinhDiem!$B$25)</f>
        <v>0.5</v>
      </c>
      <c r="O4682" s="20">
        <f>ROUND((CachTinhDiem!$B$23*K4682+CachTinhDiem!$B$24*L4682)*N4682,1)</f>
        <v>3</v>
      </c>
      <c r="P4682" s="19" t="s">
        <v>3227</v>
      </c>
    </row>
    <row r="4683" spans="1:16" ht="15" customHeight="1" x14ac:dyDescent="0.35">
      <c r="A4683" s="18" t="s">
        <v>1731</v>
      </c>
      <c r="B4683" s="18" t="s">
        <v>3226</v>
      </c>
      <c r="C4683" s="18" t="s">
        <v>115</v>
      </c>
      <c r="D4683" s="19">
        <v>24</v>
      </c>
      <c r="E4683" s="19">
        <v>39</v>
      </c>
      <c r="F4683" s="19">
        <v>32</v>
      </c>
      <c r="G4683" s="19">
        <v>2</v>
      </c>
      <c r="H4683" s="19">
        <v>5</v>
      </c>
      <c r="I4683" s="19">
        <v>5</v>
      </c>
      <c r="J4683" s="19">
        <v>3</v>
      </c>
      <c r="K4683" s="20">
        <f>ROUND(1+(SUMPRODUCT(INDEX(CachTinhDiem!$B$8:$E$11,MATCH($B4683,CachTinhDiem!$A$8:$A$11,0),0),$G4683:$J4683)-1)*9/4,1)</f>
        <v>9.1</v>
      </c>
      <c r="L4683" s="20">
        <f>ROUND(1+(INDEX(CachTinhDiem!$B$15:$E$20,MATCH($C4683,CachTinhDiem!$A$15:$A$20,0),MATCH($B4683,CachTinhDiem!$B$14:$E$14,0))-1)*9/4,1)</f>
        <v>10</v>
      </c>
      <c r="M4683" s="19">
        <f t="shared" si="73"/>
        <v>0</v>
      </c>
      <c r="N4683" s="23">
        <f>MAX(0,1-M4683*CachTinhDiem!$B$25)</f>
        <v>1</v>
      </c>
      <c r="O4683" s="20">
        <f>ROUND((CachTinhDiem!$B$23*K4683+CachTinhDiem!$B$24*L4683)*N4683,1)</f>
        <v>9.4</v>
      </c>
      <c r="P4683" s="19" t="s">
        <v>3225</v>
      </c>
    </row>
    <row r="4684" spans="1:16" ht="15" customHeight="1" x14ac:dyDescent="0.35">
      <c r="A4684" s="18" t="s">
        <v>2531</v>
      </c>
      <c r="B4684" s="18" t="s">
        <v>3226</v>
      </c>
      <c r="C4684" s="18" t="s">
        <v>103</v>
      </c>
      <c r="D4684" s="19">
        <v>5</v>
      </c>
      <c r="E4684" s="19">
        <v>34</v>
      </c>
      <c r="F4684" s="19">
        <v>9</v>
      </c>
      <c r="G4684" s="19">
        <v>4</v>
      </c>
      <c r="H4684" s="19">
        <v>1</v>
      </c>
      <c r="I4684" s="19">
        <v>3</v>
      </c>
      <c r="J4684" s="19">
        <v>5</v>
      </c>
      <c r="K4684" s="20">
        <f>ROUND(1+(SUMPRODUCT(INDEX(CachTinhDiem!$B$8:$E$11,MATCH($B4684,CachTinhDiem!$A$8:$A$11,0),0),$G4684:$J4684)-1)*9/4,1)</f>
        <v>5.0999999999999996</v>
      </c>
      <c r="L4684" s="20">
        <f>ROUND(1+(INDEX(CachTinhDiem!$B$15:$E$20,MATCH($C4684,CachTinhDiem!$A$15:$A$20,0),MATCH($B4684,CachTinhDiem!$B$14:$E$14,0))-1)*9/4,1)</f>
        <v>3.3</v>
      </c>
      <c r="M4684" s="19">
        <f t="shared" si="73"/>
        <v>0</v>
      </c>
      <c r="N4684" s="23">
        <f>MAX(0,1-M4684*CachTinhDiem!$B$25)</f>
        <v>1</v>
      </c>
      <c r="O4684" s="20">
        <f>ROUND((CachTinhDiem!$B$23*K4684+CachTinhDiem!$B$24*L4684)*N4684,1)</f>
        <v>4.5999999999999996</v>
      </c>
      <c r="P4684" s="19" t="s">
        <v>3225</v>
      </c>
    </row>
    <row r="4685" spans="1:16" ht="15" customHeight="1" x14ac:dyDescent="0.35">
      <c r="A4685" s="18" t="s">
        <v>430</v>
      </c>
      <c r="B4685" s="18" t="s">
        <v>3226</v>
      </c>
      <c r="C4685" s="18" t="s">
        <v>115</v>
      </c>
      <c r="D4685" s="19">
        <v>5</v>
      </c>
      <c r="E4685" s="19">
        <v>12</v>
      </c>
      <c r="F4685" s="19">
        <v>40</v>
      </c>
      <c r="G4685" s="19">
        <v>4</v>
      </c>
      <c r="H4685" s="19">
        <v>1</v>
      </c>
      <c r="I4685" s="19">
        <v>3</v>
      </c>
      <c r="J4685" s="19">
        <v>2</v>
      </c>
      <c r="K4685" s="20">
        <f>ROUND(1+(SUMPRODUCT(INDEX(CachTinhDiem!$B$8:$E$11,MATCH($B4685,CachTinhDiem!$A$8:$A$11,0),0),$G4685:$J4685)-1)*9/4,1)</f>
        <v>3.7</v>
      </c>
      <c r="L4685" s="20">
        <f>ROUND(1+(INDEX(CachTinhDiem!$B$15:$E$20,MATCH($C4685,CachTinhDiem!$A$15:$A$20,0),MATCH($B4685,CachTinhDiem!$B$14:$E$14,0))-1)*9/4,1)</f>
        <v>10</v>
      </c>
      <c r="M4685" s="19">
        <f t="shared" si="73"/>
        <v>28</v>
      </c>
      <c r="N4685" s="23">
        <f>MAX(0,1-M4685*CachTinhDiem!$B$25)</f>
        <v>0</v>
      </c>
      <c r="O4685" s="20">
        <f>ROUND((CachTinhDiem!$B$23*K4685+CachTinhDiem!$B$24*L4685)*N4685,1)</f>
        <v>0</v>
      </c>
      <c r="P4685" s="19" t="s">
        <v>3225</v>
      </c>
    </row>
    <row r="4686" spans="1:16" ht="15" customHeight="1" x14ac:dyDescent="0.35">
      <c r="A4686" s="18" t="s">
        <v>2508</v>
      </c>
      <c r="B4686" s="18" t="s">
        <v>3229</v>
      </c>
      <c r="C4686" s="18" t="s">
        <v>110</v>
      </c>
      <c r="D4686" s="19">
        <v>23</v>
      </c>
      <c r="E4686" s="19">
        <v>40</v>
      </c>
      <c r="F4686" s="19">
        <v>20</v>
      </c>
      <c r="G4686" s="19">
        <v>1</v>
      </c>
      <c r="H4686" s="19">
        <v>5</v>
      </c>
      <c r="I4686" s="19">
        <v>2</v>
      </c>
      <c r="J4686" s="19">
        <v>2</v>
      </c>
      <c r="K4686" s="20">
        <f>ROUND(1+(SUMPRODUCT(INDEX(CachTinhDiem!$B$8:$E$11,MATCH($B4686,CachTinhDiem!$A$8:$A$11,0),0),$G4686:$J4686)-1)*9/4,1)</f>
        <v>5.0999999999999996</v>
      </c>
      <c r="L4686" s="20">
        <f>ROUND(1+(INDEX(CachTinhDiem!$B$15:$E$20,MATCH($C4686,CachTinhDiem!$A$15:$A$20,0),MATCH($B4686,CachTinhDiem!$B$14:$E$14,0))-1)*9/4,1)</f>
        <v>7.8</v>
      </c>
      <c r="M4686" s="19">
        <f t="shared" si="73"/>
        <v>3</v>
      </c>
      <c r="N4686" s="23">
        <f>MAX(0,1-M4686*CachTinhDiem!$B$25)</f>
        <v>0.7</v>
      </c>
      <c r="O4686" s="20">
        <f>ROUND((CachTinhDiem!$B$23*K4686+CachTinhDiem!$B$24*L4686)*N4686,1)</f>
        <v>4.0999999999999996</v>
      </c>
      <c r="P4686" s="19" t="s">
        <v>3227</v>
      </c>
    </row>
    <row r="4687" spans="1:16" ht="15" customHeight="1" x14ac:dyDescent="0.35">
      <c r="A4687" s="18" t="s">
        <v>774</v>
      </c>
      <c r="B4687" s="18" t="s">
        <v>3229</v>
      </c>
      <c r="C4687" s="18" t="s">
        <v>115</v>
      </c>
      <c r="D4687" s="19">
        <v>12</v>
      </c>
      <c r="E4687" s="19">
        <v>27</v>
      </c>
      <c r="F4687" s="19">
        <v>30</v>
      </c>
      <c r="G4687" s="19">
        <v>3</v>
      </c>
      <c r="H4687" s="19">
        <v>2</v>
      </c>
      <c r="I4687" s="19">
        <v>3</v>
      </c>
      <c r="J4687" s="19">
        <v>3</v>
      </c>
      <c r="K4687" s="20">
        <f>ROUND(1+(SUMPRODUCT(INDEX(CachTinhDiem!$B$8:$E$11,MATCH($B4687,CachTinhDiem!$A$8:$A$11,0),0),$G4687:$J4687)-1)*9/4,1)</f>
        <v>4.8</v>
      </c>
      <c r="L4687" s="20">
        <f>ROUND(1+(INDEX(CachTinhDiem!$B$15:$E$20,MATCH($C4687,CachTinhDiem!$A$15:$A$20,0),MATCH($B4687,CachTinhDiem!$B$14:$E$14,0))-1)*9/4,1)</f>
        <v>10</v>
      </c>
      <c r="M4687" s="19">
        <f t="shared" si="73"/>
        <v>3</v>
      </c>
      <c r="N4687" s="23">
        <f>MAX(0,1-M4687*CachTinhDiem!$B$25)</f>
        <v>0.7</v>
      </c>
      <c r="O4687" s="20">
        <f>ROUND((CachTinhDiem!$B$23*K4687+CachTinhDiem!$B$24*L4687)*N4687,1)</f>
        <v>4.5</v>
      </c>
      <c r="P4687" s="19" t="s">
        <v>3225</v>
      </c>
    </row>
    <row r="4688" spans="1:16" ht="15" customHeight="1" x14ac:dyDescent="0.35">
      <c r="A4688" s="18" t="s">
        <v>635</v>
      </c>
      <c r="B4688" s="18" t="s">
        <v>3226</v>
      </c>
      <c r="C4688" s="18" t="s">
        <v>115</v>
      </c>
      <c r="D4688" s="19">
        <v>19</v>
      </c>
      <c r="E4688" s="19">
        <v>38</v>
      </c>
      <c r="F4688" s="19">
        <v>27</v>
      </c>
      <c r="G4688" s="19">
        <v>2</v>
      </c>
      <c r="H4688" s="19">
        <v>5</v>
      </c>
      <c r="I4688" s="19">
        <v>3</v>
      </c>
      <c r="J4688" s="19">
        <v>3</v>
      </c>
      <c r="K4688" s="20">
        <f>ROUND(1+(SUMPRODUCT(INDEX(CachTinhDiem!$B$8:$E$11,MATCH($B4688,CachTinhDiem!$A$8:$A$11,0),0),$G4688:$J4688)-1)*9/4,1)</f>
        <v>6.9</v>
      </c>
      <c r="L4688" s="20">
        <f>ROUND(1+(INDEX(CachTinhDiem!$B$15:$E$20,MATCH($C4688,CachTinhDiem!$A$15:$A$20,0),MATCH($B4688,CachTinhDiem!$B$14:$E$14,0))-1)*9/4,1)</f>
        <v>10</v>
      </c>
      <c r="M4688" s="19">
        <f t="shared" si="73"/>
        <v>0</v>
      </c>
      <c r="N4688" s="23">
        <f>MAX(0,1-M4688*CachTinhDiem!$B$25)</f>
        <v>1</v>
      </c>
      <c r="O4688" s="20">
        <f>ROUND((CachTinhDiem!$B$23*K4688+CachTinhDiem!$B$24*L4688)*N4688,1)</f>
        <v>7.8</v>
      </c>
      <c r="P4688" s="19" t="s">
        <v>3227</v>
      </c>
    </row>
    <row r="4689" spans="1:16" ht="15" customHeight="1" x14ac:dyDescent="0.35">
      <c r="A4689" s="18" t="s">
        <v>2722</v>
      </c>
      <c r="B4689" s="18" t="s">
        <v>3228</v>
      </c>
      <c r="C4689" s="18" t="s">
        <v>103</v>
      </c>
      <c r="D4689" s="19">
        <v>5</v>
      </c>
      <c r="E4689" s="19">
        <v>34</v>
      </c>
      <c r="F4689" s="19">
        <v>39</v>
      </c>
      <c r="G4689" s="19">
        <v>4</v>
      </c>
      <c r="H4689" s="19">
        <v>1</v>
      </c>
      <c r="I4689" s="19">
        <v>3</v>
      </c>
      <c r="J4689" s="19">
        <v>5</v>
      </c>
      <c r="K4689" s="20">
        <f>ROUND(1+(SUMPRODUCT(INDEX(CachTinhDiem!$B$8:$E$11,MATCH($B4689,CachTinhDiem!$A$8:$A$11,0),0),$G4689:$J4689)-1)*9/4,1)</f>
        <v>7.3</v>
      </c>
      <c r="L4689" s="20">
        <f>ROUND(1+(INDEX(CachTinhDiem!$B$15:$E$20,MATCH($C4689,CachTinhDiem!$A$15:$A$20,0),MATCH($B4689,CachTinhDiem!$B$14:$E$14,0))-1)*9/4,1)</f>
        <v>10</v>
      </c>
      <c r="M4689" s="19">
        <f t="shared" si="73"/>
        <v>5</v>
      </c>
      <c r="N4689" s="23">
        <f>MAX(0,1-M4689*CachTinhDiem!$B$25)</f>
        <v>0.5</v>
      </c>
      <c r="O4689" s="20">
        <f>ROUND((CachTinhDiem!$B$23*K4689+CachTinhDiem!$B$24*L4689)*N4689,1)</f>
        <v>4.0999999999999996</v>
      </c>
      <c r="P4689" s="19" t="s">
        <v>3225</v>
      </c>
    </row>
    <row r="4690" spans="1:16" ht="15" customHeight="1" x14ac:dyDescent="0.35">
      <c r="A4690" s="18" t="s">
        <v>1314</v>
      </c>
      <c r="B4690" s="18" t="s">
        <v>3226</v>
      </c>
      <c r="C4690" s="18" t="s">
        <v>150</v>
      </c>
      <c r="D4690" s="19">
        <v>5</v>
      </c>
      <c r="E4690" s="19">
        <v>10</v>
      </c>
      <c r="F4690" s="19">
        <v>40</v>
      </c>
      <c r="G4690" s="19">
        <v>4</v>
      </c>
      <c r="H4690" s="19">
        <v>1</v>
      </c>
      <c r="I4690" s="19">
        <v>1</v>
      </c>
      <c r="J4690" s="19">
        <v>2</v>
      </c>
      <c r="K4690" s="20">
        <f>ROUND(1+(SUMPRODUCT(INDEX(CachTinhDiem!$B$8:$E$11,MATCH($B4690,CachTinhDiem!$A$8:$A$11,0),0),$G4690:$J4690)-1)*9/4,1)</f>
        <v>1.5</v>
      </c>
      <c r="L4690" s="20">
        <f>ROUND(1+(INDEX(CachTinhDiem!$B$15:$E$20,MATCH($C4690,CachTinhDiem!$A$15:$A$20,0),MATCH($B4690,CachTinhDiem!$B$14:$E$14,0))-1)*9/4,1)</f>
        <v>10</v>
      </c>
      <c r="M4690" s="19">
        <f t="shared" si="73"/>
        <v>30</v>
      </c>
      <c r="N4690" s="23">
        <f>MAX(0,1-M4690*CachTinhDiem!$B$25)</f>
        <v>0</v>
      </c>
      <c r="O4690" s="20">
        <f>ROUND((CachTinhDiem!$B$23*K4690+CachTinhDiem!$B$24*L4690)*N4690,1)</f>
        <v>0</v>
      </c>
      <c r="P4690" s="19" t="s">
        <v>3227</v>
      </c>
    </row>
    <row r="4691" spans="1:16" ht="15" customHeight="1" x14ac:dyDescent="0.35">
      <c r="A4691" s="18" t="s">
        <v>2125</v>
      </c>
      <c r="B4691" s="18" t="s">
        <v>3228</v>
      </c>
      <c r="C4691" s="18" t="s">
        <v>103</v>
      </c>
      <c r="D4691" s="19">
        <v>22</v>
      </c>
      <c r="E4691" s="19">
        <v>35</v>
      </c>
      <c r="F4691" s="19">
        <v>16</v>
      </c>
      <c r="G4691" s="19">
        <v>1</v>
      </c>
      <c r="H4691" s="19">
        <v>4</v>
      </c>
      <c r="I4691" s="19">
        <v>2</v>
      </c>
      <c r="J4691" s="19">
        <v>3</v>
      </c>
      <c r="K4691" s="20">
        <f>ROUND(1+(SUMPRODUCT(INDEX(CachTinhDiem!$B$8:$E$11,MATCH($B4691,CachTinhDiem!$A$8:$A$11,0),0),$G4691:$J4691)-1)*9/4,1)</f>
        <v>5.5</v>
      </c>
      <c r="L4691" s="20">
        <f>ROUND(1+(INDEX(CachTinhDiem!$B$15:$E$20,MATCH($C4691,CachTinhDiem!$A$15:$A$20,0),MATCH($B4691,CachTinhDiem!$B$14:$E$14,0))-1)*9/4,1)</f>
        <v>10</v>
      </c>
      <c r="M4691" s="19">
        <f t="shared" si="73"/>
        <v>6</v>
      </c>
      <c r="N4691" s="23">
        <f>MAX(0,1-M4691*CachTinhDiem!$B$25)</f>
        <v>0.39999999999999991</v>
      </c>
      <c r="O4691" s="20">
        <f>ROUND((CachTinhDiem!$B$23*K4691+CachTinhDiem!$B$24*L4691)*N4691,1)</f>
        <v>2.7</v>
      </c>
      <c r="P4691" s="19" t="s">
        <v>3227</v>
      </c>
    </row>
    <row r="4692" spans="1:16" ht="15" customHeight="1" x14ac:dyDescent="0.35">
      <c r="A4692" s="18" t="s">
        <v>1978</v>
      </c>
      <c r="B4692" s="18" t="s">
        <v>3229</v>
      </c>
      <c r="C4692" s="18" t="s">
        <v>90</v>
      </c>
      <c r="D4692" s="19">
        <v>11</v>
      </c>
      <c r="E4692" s="19">
        <v>33</v>
      </c>
      <c r="F4692" s="19">
        <v>9</v>
      </c>
      <c r="G4692" s="19">
        <v>3</v>
      </c>
      <c r="H4692" s="19">
        <v>2</v>
      </c>
      <c r="I4692" s="19">
        <v>3</v>
      </c>
      <c r="J4692" s="19">
        <v>4</v>
      </c>
      <c r="K4692" s="20">
        <f>ROUND(1+(SUMPRODUCT(INDEX(CachTinhDiem!$B$8:$E$11,MATCH($B4692,CachTinhDiem!$A$8:$A$11,0),0),$G4692:$J4692)-1)*9/4,1)</f>
        <v>5.5</v>
      </c>
      <c r="L4692" s="20">
        <f>ROUND(1+(INDEX(CachTinhDiem!$B$15:$E$20,MATCH($C4692,CachTinhDiem!$A$15:$A$20,0),MATCH($B4692,CachTinhDiem!$B$14:$E$14,0))-1)*9/4,1)</f>
        <v>7.8</v>
      </c>
      <c r="M4692" s="19">
        <f t="shared" si="73"/>
        <v>2</v>
      </c>
      <c r="N4692" s="23">
        <f>MAX(0,1-M4692*CachTinhDiem!$B$25)</f>
        <v>0.8</v>
      </c>
      <c r="O4692" s="20">
        <f>ROUND((CachTinhDiem!$B$23*K4692+CachTinhDiem!$B$24*L4692)*N4692,1)</f>
        <v>5</v>
      </c>
      <c r="P4692" s="19" t="s">
        <v>3225</v>
      </c>
    </row>
    <row r="4693" spans="1:16" ht="15" customHeight="1" x14ac:dyDescent="0.35">
      <c r="A4693" s="18" t="s">
        <v>1553</v>
      </c>
      <c r="B4693" s="18" t="s">
        <v>3228</v>
      </c>
      <c r="C4693" s="18" t="s">
        <v>115</v>
      </c>
      <c r="D4693" s="19">
        <v>7</v>
      </c>
      <c r="E4693" s="19">
        <v>26</v>
      </c>
      <c r="F4693" s="19">
        <v>27</v>
      </c>
      <c r="G4693" s="19">
        <v>4</v>
      </c>
      <c r="H4693" s="19">
        <v>2</v>
      </c>
      <c r="I4693" s="19">
        <v>5</v>
      </c>
      <c r="J4693" s="19">
        <v>2</v>
      </c>
      <c r="K4693" s="20">
        <f>ROUND(1+(SUMPRODUCT(INDEX(CachTinhDiem!$B$8:$E$11,MATCH($B4693,CachTinhDiem!$A$8:$A$11,0),0),$G4693:$J4693)-1)*9/4,1)</f>
        <v>4.5999999999999996</v>
      </c>
      <c r="L4693" s="20">
        <f>ROUND(1+(INDEX(CachTinhDiem!$B$15:$E$20,MATCH($C4693,CachTinhDiem!$A$15:$A$20,0),MATCH($B4693,CachTinhDiem!$B$14:$E$14,0))-1)*9/4,1)</f>
        <v>5.5</v>
      </c>
      <c r="M4693" s="19">
        <f t="shared" si="73"/>
        <v>1</v>
      </c>
      <c r="N4693" s="23">
        <f>MAX(0,1-M4693*CachTinhDiem!$B$25)</f>
        <v>0.9</v>
      </c>
      <c r="O4693" s="20">
        <f>ROUND((CachTinhDiem!$B$23*K4693+CachTinhDiem!$B$24*L4693)*N4693,1)</f>
        <v>4.4000000000000004</v>
      </c>
      <c r="P4693" s="19" t="s">
        <v>3227</v>
      </c>
    </row>
    <row r="4694" spans="1:16" ht="15" customHeight="1" x14ac:dyDescent="0.35">
      <c r="A4694" s="18" t="s">
        <v>2295</v>
      </c>
      <c r="B4694" s="18" t="s">
        <v>3228</v>
      </c>
      <c r="C4694" s="18" t="s">
        <v>138</v>
      </c>
      <c r="D4694" s="19">
        <v>25</v>
      </c>
      <c r="E4694" s="19">
        <v>40</v>
      </c>
      <c r="F4694" s="19">
        <v>7</v>
      </c>
      <c r="G4694" s="19">
        <v>2</v>
      </c>
      <c r="H4694" s="19">
        <v>5</v>
      </c>
      <c r="I4694" s="19">
        <v>5</v>
      </c>
      <c r="J4694" s="19">
        <v>2</v>
      </c>
      <c r="K4694" s="20">
        <f>ROUND(1+(SUMPRODUCT(INDEX(CachTinhDiem!$B$8:$E$11,MATCH($B4694,CachTinhDiem!$A$8:$A$11,0),0),$G4694:$J4694)-1)*9/4,1)</f>
        <v>6</v>
      </c>
      <c r="L4694" s="20">
        <f>ROUND(1+(INDEX(CachTinhDiem!$B$15:$E$20,MATCH($C4694,CachTinhDiem!$A$15:$A$20,0),MATCH($B4694,CachTinhDiem!$B$14:$E$14,0))-1)*9/4,1)</f>
        <v>1</v>
      </c>
      <c r="M4694" s="19">
        <f t="shared" si="73"/>
        <v>18</v>
      </c>
      <c r="N4694" s="23">
        <f>MAX(0,1-M4694*CachTinhDiem!$B$25)</f>
        <v>0</v>
      </c>
      <c r="O4694" s="20">
        <f>ROUND((CachTinhDiem!$B$23*K4694+CachTinhDiem!$B$24*L4694)*N4694,1)</f>
        <v>0</v>
      </c>
      <c r="P4694" s="19" t="s">
        <v>3225</v>
      </c>
    </row>
    <row r="4695" spans="1:16" ht="15" customHeight="1" x14ac:dyDescent="0.35">
      <c r="A4695" s="18" t="s">
        <v>2997</v>
      </c>
      <c r="B4695" s="18" t="s">
        <v>3224</v>
      </c>
      <c r="C4695" s="18" t="s">
        <v>115</v>
      </c>
      <c r="D4695" s="19">
        <v>18</v>
      </c>
      <c r="E4695" s="19">
        <v>40</v>
      </c>
      <c r="F4695" s="19">
        <v>27</v>
      </c>
      <c r="G4695" s="19">
        <v>2</v>
      </c>
      <c r="H4695" s="19">
        <v>3</v>
      </c>
      <c r="I4695" s="19">
        <v>3</v>
      </c>
      <c r="J4695" s="19">
        <v>2</v>
      </c>
      <c r="K4695" s="20">
        <f>ROUND(1+(SUMPRODUCT(INDEX(CachTinhDiem!$B$8:$E$11,MATCH($B4695,CachTinhDiem!$A$8:$A$11,0),0),$G4695:$J4695)-1)*9/4,1)</f>
        <v>4.8</v>
      </c>
      <c r="L4695" s="20">
        <f>ROUND(1+(INDEX(CachTinhDiem!$B$15:$E$20,MATCH($C4695,CachTinhDiem!$A$15:$A$20,0),MATCH($B4695,CachTinhDiem!$B$14:$E$14,0))-1)*9/4,1)</f>
        <v>7.8</v>
      </c>
      <c r="M4695" s="19">
        <f t="shared" si="73"/>
        <v>0</v>
      </c>
      <c r="N4695" s="23">
        <f>MAX(0,1-M4695*CachTinhDiem!$B$25)</f>
        <v>1</v>
      </c>
      <c r="O4695" s="20">
        <f>ROUND((CachTinhDiem!$B$23*K4695+CachTinhDiem!$B$24*L4695)*N4695,1)</f>
        <v>5.7</v>
      </c>
      <c r="P4695" s="19" t="s">
        <v>3227</v>
      </c>
    </row>
    <row r="4696" spans="1:16" ht="15" customHeight="1" x14ac:dyDescent="0.35">
      <c r="A4696" s="18" t="s">
        <v>1010</v>
      </c>
      <c r="B4696" s="18" t="s">
        <v>3229</v>
      </c>
      <c r="C4696" s="18" t="s">
        <v>103</v>
      </c>
      <c r="D4696" s="19">
        <v>23</v>
      </c>
      <c r="E4696" s="19">
        <v>38</v>
      </c>
      <c r="F4696" s="19">
        <v>30</v>
      </c>
      <c r="G4696" s="19">
        <v>1</v>
      </c>
      <c r="H4696" s="19">
        <v>5</v>
      </c>
      <c r="I4696" s="19">
        <v>3</v>
      </c>
      <c r="J4696" s="19">
        <v>3</v>
      </c>
      <c r="K4696" s="20">
        <f>ROUND(1+(SUMPRODUCT(INDEX(CachTinhDiem!$B$8:$E$11,MATCH($B4696,CachTinhDiem!$A$8:$A$11,0),0),$G4696:$J4696)-1)*9/4,1)</f>
        <v>6.4</v>
      </c>
      <c r="L4696" s="20">
        <f>ROUND(1+(INDEX(CachTinhDiem!$B$15:$E$20,MATCH($C4696,CachTinhDiem!$A$15:$A$20,0),MATCH($B4696,CachTinhDiem!$B$14:$E$14,0))-1)*9/4,1)</f>
        <v>7.8</v>
      </c>
      <c r="M4696" s="19">
        <f t="shared" si="73"/>
        <v>0</v>
      </c>
      <c r="N4696" s="23">
        <f>MAX(0,1-M4696*CachTinhDiem!$B$25)</f>
        <v>1</v>
      </c>
      <c r="O4696" s="20">
        <f>ROUND((CachTinhDiem!$B$23*K4696+CachTinhDiem!$B$24*L4696)*N4696,1)</f>
        <v>6.8</v>
      </c>
      <c r="P4696" s="19" t="s">
        <v>3225</v>
      </c>
    </row>
    <row r="4697" spans="1:16" ht="15" customHeight="1" x14ac:dyDescent="0.35">
      <c r="A4697" s="18" t="s">
        <v>872</v>
      </c>
      <c r="B4697" s="18" t="s">
        <v>3224</v>
      </c>
      <c r="C4697" s="18" t="s">
        <v>115</v>
      </c>
      <c r="D4697" s="19">
        <v>5</v>
      </c>
      <c r="E4697" s="19">
        <v>15</v>
      </c>
      <c r="F4697" s="19">
        <v>28</v>
      </c>
      <c r="G4697" s="19">
        <v>4</v>
      </c>
      <c r="H4697" s="19">
        <v>1</v>
      </c>
      <c r="I4697" s="19">
        <v>2</v>
      </c>
      <c r="J4697" s="19">
        <v>4</v>
      </c>
      <c r="K4697" s="20">
        <f>ROUND(1+(SUMPRODUCT(INDEX(CachTinhDiem!$B$8:$E$11,MATCH($B4697,CachTinhDiem!$A$8:$A$11,0),0),$G4697:$J4697)-1)*9/4,1)</f>
        <v>4.2</v>
      </c>
      <c r="L4697" s="20">
        <f>ROUND(1+(INDEX(CachTinhDiem!$B$15:$E$20,MATCH($C4697,CachTinhDiem!$A$15:$A$20,0),MATCH($B4697,CachTinhDiem!$B$14:$E$14,0))-1)*9/4,1)</f>
        <v>7.8</v>
      </c>
      <c r="M4697" s="19">
        <f t="shared" si="73"/>
        <v>13</v>
      </c>
      <c r="N4697" s="23">
        <f>MAX(0,1-M4697*CachTinhDiem!$B$25)</f>
        <v>0</v>
      </c>
      <c r="O4697" s="20">
        <f>ROUND((CachTinhDiem!$B$23*K4697+CachTinhDiem!$B$24*L4697)*N4697,1)</f>
        <v>0</v>
      </c>
      <c r="P4697" s="19" t="s">
        <v>3227</v>
      </c>
    </row>
    <row r="4698" spans="1:16" ht="15" customHeight="1" x14ac:dyDescent="0.35">
      <c r="A4698" s="18" t="s">
        <v>1509</v>
      </c>
      <c r="B4698" s="18" t="s">
        <v>3224</v>
      </c>
      <c r="C4698" s="18" t="s">
        <v>90</v>
      </c>
      <c r="D4698" s="19">
        <v>5</v>
      </c>
      <c r="E4698" s="19">
        <v>11</v>
      </c>
      <c r="F4698" s="19">
        <v>33</v>
      </c>
      <c r="G4698" s="19">
        <v>4</v>
      </c>
      <c r="H4698" s="19">
        <v>2</v>
      </c>
      <c r="I4698" s="19">
        <v>1</v>
      </c>
      <c r="J4698" s="19">
        <v>1</v>
      </c>
      <c r="K4698" s="20">
        <f>ROUND(1+(SUMPRODUCT(INDEX(CachTinhDiem!$B$8:$E$11,MATCH($B4698,CachTinhDiem!$A$8:$A$11,0),0),$G4698:$J4698)-1)*9/4,1)</f>
        <v>2.8</v>
      </c>
      <c r="L4698" s="20">
        <f>ROUND(1+(INDEX(CachTinhDiem!$B$15:$E$20,MATCH($C4698,CachTinhDiem!$A$15:$A$20,0),MATCH($B4698,CachTinhDiem!$B$14:$E$14,0))-1)*9/4,1)</f>
        <v>5.5</v>
      </c>
      <c r="M4698" s="19">
        <f t="shared" si="73"/>
        <v>22</v>
      </c>
      <c r="N4698" s="23">
        <f>MAX(0,1-M4698*CachTinhDiem!$B$25)</f>
        <v>0</v>
      </c>
      <c r="O4698" s="20">
        <f>ROUND((CachTinhDiem!$B$23*K4698+CachTinhDiem!$B$24*L4698)*N4698,1)</f>
        <v>0</v>
      </c>
      <c r="P4698" s="19" t="s">
        <v>3227</v>
      </c>
    </row>
    <row r="4699" spans="1:16" ht="15" customHeight="1" x14ac:dyDescent="0.35">
      <c r="A4699" s="18" t="s">
        <v>934</v>
      </c>
      <c r="B4699" s="18" t="s">
        <v>3228</v>
      </c>
      <c r="C4699" s="18" t="s">
        <v>115</v>
      </c>
      <c r="D4699" s="19">
        <v>9</v>
      </c>
      <c r="E4699" s="19">
        <v>23</v>
      </c>
      <c r="F4699" s="19">
        <v>6</v>
      </c>
      <c r="G4699" s="19">
        <v>4</v>
      </c>
      <c r="H4699" s="19">
        <v>2</v>
      </c>
      <c r="I4699" s="19">
        <v>4</v>
      </c>
      <c r="J4699" s="19">
        <v>3</v>
      </c>
      <c r="K4699" s="20">
        <f>ROUND(1+(SUMPRODUCT(INDEX(CachTinhDiem!$B$8:$E$11,MATCH($B4699,CachTinhDiem!$A$8:$A$11,0),0),$G4699:$J4699)-1)*9/4,1)</f>
        <v>5.5</v>
      </c>
      <c r="L4699" s="20">
        <f>ROUND(1+(INDEX(CachTinhDiem!$B$15:$E$20,MATCH($C4699,CachTinhDiem!$A$15:$A$20,0),MATCH($B4699,CachTinhDiem!$B$14:$E$14,0))-1)*9/4,1)</f>
        <v>5.5</v>
      </c>
      <c r="M4699" s="19">
        <f t="shared" si="73"/>
        <v>3</v>
      </c>
      <c r="N4699" s="23">
        <f>MAX(0,1-M4699*CachTinhDiem!$B$25)</f>
        <v>0.7</v>
      </c>
      <c r="O4699" s="20">
        <f>ROUND((CachTinhDiem!$B$23*K4699+CachTinhDiem!$B$24*L4699)*N4699,1)</f>
        <v>3.9</v>
      </c>
      <c r="P4699" s="19" t="s">
        <v>3227</v>
      </c>
    </row>
    <row r="4700" spans="1:16" ht="15" customHeight="1" x14ac:dyDescent="0.35">
      <c r="A4700" s="18" t="s">
        <v>2965</v>
      </c>
      <c r="B4700" s="18" t="s">
        <v>3226</v>
      </c>
      <c r="C4700" s="18" t="s">
        <v>90</v>
      </c>
      <c r="D4700" s="19">
        <v>15</v>
      </c>
      <c r="E4700" s="19">
        <v>33</v>
      </c>
      <c r="F4700" s="19">
        <v>37</v>
      </c>
      <c r="G4700" s="19">
        <v>2</v>
      </c>
      <c r="H4700" s="19">
        <v>2</v>
      </c>
      <c r="I4700" s="19">
        <v>3</v>
      </c>
      <c r="J4700" s="19">
        <v>3</v>
      </c>
      <c r="K4700" s="20">
        <f>ROUND(1+(SUMPRODUCT(INDEX(CachTinhDiem!$B$8:$E$11,MATCH($B4700,CachTinhDiem!$A$8:$A$11,0),0),$G4700:$J4700)-1)*9/4,1)</f>
        <v>4.8</v>
      </c>
      <c r="L4700" s="20">
        <f>ROUND(1+(INDEX(CachTinhDiem!$B$15:$E$20,MATCH($C4700,CachTinhDiem!$A$15:$A$20,0),MATCH($B4700,CachTinhDiem!$B$14:$E$14,0))-1)*9/4,1)</f>
        <v>7.8</v>
      </c>
      <c r="M4700" s="19">
        <f t="shared" si="73"/>
        <v>4</v>
      </c>
      <c r="N4700" s="23">
        <f>MAX(0,1-M4700*CachTinhDiem!$B$25)</f>
        <v>0.6</v>
      </c>
      <c r="O4700" s="20">
        <f>ROUND((CachTinhDiem!$B$23*K4700+CachTinhDiem!$B$24*L4700)*N4700,1)</f>
        <v>3.4</v>
      </c>
      <c r="P4700" s="19" t="s">
        <v>3227</v>
      </c>
    </row>
    <row r="4701" spans="1:16" ht="15" customHeight="1" x14ac:dyDescent="0.35">
      <c r="A4701" s="18" t="s">
        <v>1431</v>
      </c>
      <c r="B4701" s="18" t="s">
        <v>3228</v>
      </c>
      <c r="C4701" s="18" t="s">
        <v>103</v>
      </c>
      <c r="D4701" s="19">
        <v>5</v>
      </c>
      <c r="E4701" s="19">
        <v>10</v>
      </c>
      <c r="F4701" s="19">
        <v>12</v>
      </c>
      <c r="G4701" s="19">
        <v>5</v>
      </c>
      <c r="H4701" s="19">
        <v>1</v>
      </c>
      <c r="I4701" s="19">
        <v>1</v>
      </c>
      <c r="J4701" s="19">
        <v>5</v>
      </c>
      <c r="K4701" s="20">
        <f>ROUND(1+(SUMPRODUCT(INDEX(CachTinhDiem!$B$8:$E$11,MATCH($B4701,CachTinhDiem!$A$8:$A$11,0),0),$G4701:$J4701)-1)*9/4,1)</f>
        <v>6.4</v>
      </c>
      <c r="L4701" s="20">
        <f>ROUND(1+(INDEX(CachTinhDiem!$B$15:$E$20,MATCH($C4701,CachTinhDiem!$A$15:$A$20,0),MATCH($B4701,CachTinhDiem!$B$14:$E$14,0))-1)*9/4,1)</f>
        <v>10</v>
      </c>
      <c r="M4701" s="19">
        <f t="shared" si="73"/>
        <v>2</v>
      </c>
      <c r="N4701" s="23">
        <f>MAX(0,1-M4701*CachTinhDiem!$B$25)</f>
        <v>0.8</v>
      </c>
      <c r="O4701" s="20">
        <f>ROUND((CachTinhDiem!$B$23*K4701+CachTinhDiem!$B$24*L4701)*N4701,1)</f>
        <v>6</v>
      </c>
      <c r="P4701" s="19" t="s">
        <v>3227</v>
      </c>
    </row>
    <row r="4702" spans="1:16" ht="15" customHeight="1" x14ac:dyDescent="0.35">
      <c r="A4702" s="18" t="s">
        <v>698</v>
      </c>
      <c r="B4702" s="18" t="s">
        <v>3228</v>
      </c>
      <c r="C4702" s="18" t="s">
        <v>90</v>
      </c>
      <c r="D4702" s="19">
        <v>20</v>
      </c>
      <c r="E4702" s="19">
        <v>37</v>
      </c>
      <c r="F4702" s="19">
        <v>25</v>
      </c>
      <c r="G4702" s="19">
        <v>2</v>
      </c>
      <c r="H4702" s="19">
        <v>4</v>
      </c>
      <c r="I4702" s="19">
        <v>3</v>
      </c>
      <c r="J4702" s="19">
        <v>2</v>
      </c>
      <c r="K4702" s="20">
        <f>ROUND(1+(SUMPRODUCT(INDEX(CachTinhDiem!$B$8:$E$11,MATCH($B4702,CachTinhDiem!$A$8:$A$11,0),0),$G4702:$J4702)-1)*9/4,1)</f>
        <v>4.5999999999999996</v>
      </c>
      <c r="L4702" s="20">
        <f>ROUND(1+(INDEX(CachTinhDiem!$B$15:$E$20,MATCH($C4702,CachTinhDiem!$A$15:$A$20,0),MATCH($B4702,CachTinhDiem!$B$14:$E$14,0))-1)*9/4,1)</f>
        <v>3.3</v>
      </c>
      <c r="M4702" s="19">
        <f t="shared" si="73"/>
        <v>0</v>
      </c>
      <c r="N4702" s="23">
        <f>MAX(0,1-M4702*CachTinhDiem!$B$25)</f>
        <v>1</v>
      </c>
      <c r="O4702" s="20">
        <f>ROUND((CachTinhDiem!$B$23*K4702+CachTinhDiem!$B$24*L4702)*N4702,1)</f>
        <v>4.2</v>
      </c>
      <c r="P4702" s="19" t="s">
        <v>3227</v>
      </c>
    </row>
    <row r="4703" spans="1:16" ht="15" customHeight="1" x14ac:dyDescent="0.35">
      <c r="A4703" s="18" t="s">
        <v>2205</v>
      </c>
      <c r="B4703" s="18" t="s">
        <v>3224</v>
      </c>
      <c r="C4703" s="18" t="s">
        <v>115</v>
      </c>
      <c r="D4703" s="19">
        <v>19</v>
      </c>
      <c r="E4703" s="19">
        <v>36</v>
      </c>
      <c r="F4703" s="19">
        <v>36</v>
      </c>
      <c r="G4703" s="19">
        <v>2</v>
      </c>
      <c r="H4703" s="19">
        <v>3</v>
      </c>
      <c r="I4703" s="19">
        <v>3</v>
      </c>
      <c r="J4703" s="19">
        <v>4</v>
      </c>
      <c r="K4703" s="20">
        <f>ROUND(1+(SUMPRODUCT(INDEX(CachTinhDiem!$B$8:$E$11,MATCH($B4703,CachTinhDiem!$A$8:$A$11,0),0),$G4703:$J4703)-1)*9/4,1)</f>
        <v>5.3</v>
      </c>
      <c r="L4703" s="20">
        <f>ROUND(1+(INDEX(CachTinhDiem!$B$15:$E$20,MATCH($C4703,CachTinhDiem!$A$15:$A$20,0),MATCH($B4703,CachTinhDiem!$B$14:$E$14,0))-1)*9/4,1)</f>
        <v>7.8</v>
      </c>
      <c r="M4703" s="19">
        <f t="shared" si="73"/>
        <v>0</v>
      </c>
      <c r="N4703" s="23">
        <f>MAX(0,1-M4703*CachTinhDiem!$B$25)</f>
        <v>1</v>
      </c>
      <c r="O4703" s="20">
        <f>ROUND((CachTinhDiem!$B$23*K4703+CachTinhDiem!$B$24*L4703)*N4703,1)</f>
        <v>6.1</v>
      </c>
      <c r="P4703" s="19" t="s">
        <v>3227</v>
      </c>
    </row>
    <row r="4704" spans="1:16" ht="15" customHeight="1" x14ac:dyDescent="0.35">
      <c r="A4704" s="18" t="s">
        <v>2223</v>
      </c>
      <c r="B4704" s="18" t="s">
        <v>3228</v>
      </c>
      <c r="C4704" s="18" t="s">
        <v>103</v>
      </c>
      <c r="D4704" s="19">
        <v>18</v>
      </c>
      <c r="E4704" s="19">
        <v>37</v>
      </c>
      <c r="F4704" s="19">
        <v>24</v>
      </c>
      <c r="G4704" s="19">
        <v>2</v>
      </c>
      <c r="H4704" s="19">
        <v>5</v>
      </c>
      <c r="I4704" s="19">
        <v>3</v>
      </c>
      <c r="J4704" s="19">
        <v>3</v>
      </c>
      <c r="K4704" s="20">
        <f>ROUND(1+(SUMPRODUCT(INDEX(CachTinhDiem!$B$8:$E$11,MATCH($B4704,CachTinhDiem!$A$8:$A$11,0),0),$G4704:$J4704)-1)*9/4,1)</f>
        <v>6.4</v>
      </c>
      <c r="L4704" s="20">
        <f>ROUND(1+(INDEX(CachTinhDiem!$B$15:$E$20,MATCH($C4704,CachTinhDiem!$A$15:$A$20,0),MATCH($B4704,CachTinhDiem!$B$14:$E$14,0))-1)*9/4,1)</f>
        <v>10</v>
      </c>
      <c r="M4704" s="19">
        <f t="shared" si="73"/>
        <v>0</v>
      </c>
      <c r="N4704" s="23">
        <f>MAX(0,1-M4704*CachTinhDiem!$B$25)</f>
        <v>1</v>
      </c>
      <c r="O4704" s="20">
        <f>ROUND((CachTinhDiem!$B$23*K4704+CachTinhDiem!$B$24*L4704)*N4704,1)</f>
        <v>7.5</v>
      </c>
      <c r="P4704" s="19" t="s">
        <v>3227</v>
      </c>
    </row>
    <row r="4705" spans="1:16" ht="15" customHeight="1" x14ac:dyDescent="0.35">
      <c r="A4705" s="18" t="s">
        <v>2494</v>
      </c>
      <c r="B4705" s="18" t="s">
        <v>3228</v>
      </c>
      <c r="C4705" s="18" t="s">
        <v>150</v>
      </c>
      <c r="D4705" s="19">
        <v>25</v>
      </c>
      <c r="E4705" s="19">
        <v>40</v>
      </c>
      <c r="F4705" s="19">
        <v>25</v>
      </c>
      <c r="G4705" s="19">
        <v>1</v>
      </c>
      <c r="H4705" s="19">
        <v>5</v>
      </c>
      <c r="I4705" s="19">
        <v>2</v>
      </c>
      <c r="J4705" s="19">
        <v>3</v>
      </c>
      <c r="K4705" s="20">
        <f>ROUND(1+(SUMPRODUCT(INDEX(CachTinhDiem!$B$8:$E$11,MATCH($B4705,CachTinhDiem!$A$8:$A$11,0),0),$G4705:$J4705)-1)*9/4,1)</f>
        <v>6</v>
      </c>
      <c r="L4705" s="20">
        <f>ROUND(1+(INDEX(CachTinhDiem!$B$15:$E$20,MATCH($C4705,CachTinhDiem!$A$15:$A$20,0),MATCH($B4705,CachTinhDiem!$B$14:$E$14,0))-1)*9/4,1)</f>
        <v>5.5</v>
      </c>
      <c r="M4705" s="19">
        <f t="shared" si="73"/>
        <v>0</v>
      </c>
      <c r="N4705" s="23">
        <f>MAX(0,1-M4705*CachTinhDiem!$B$25)</f>
        <v>1</v>
      </c>
      <c r="O4705" s="20">
        <f>ROUND((CachTinhDiem!$B$23*K4705+CachTinhDiem!$B$24*L4705)*N4705,1)</f>
        <v>5.9</v>
      </c>
      <c r="P4705" s="19" t="s">
        <v>3225</v>
      </c>
    </row>
    <row r="4706" spans="1:16" ht="15" customHeight="1" x14ac:dyDescent="0.35">
      <c r="A4706" s="18" t="s">
        <v>3007</v>
      </c>
      <c r="B4706" s="18" t="s">
        <v>3229</v>
      </c>
      <c r="C4706" s="18" t="s">
        <v>150</v>
      </c>
      <c r="D4706" s="19">
        <v>25</v>
      </c>
      <c r="E4706" s="19">
        <v>40</v>
      </c>
      <c r="F4706" s="19">
        <v>26</v>
      </c>
      <c r="G4706" s="19">
        <v>2</v>
      </c>
      <c r="H4706" s="19">
        <v>4</v>
      </c>
      <c r="I4706" s="19">
        <v>3</v>
      </c>
      <c r="J4706" s="19">
        <v>3</v>
      </c>
      <c r="K4706" s="20">
        <f>ROUND(1+(SUMPRODUCT(INDEX(CachTinhDiem!$B$8:$E$11,MATCH($B4706,CachTinhDiem!$A$8:$A$11,0),0),$G4706:$J4706)-1)*9/4,1)</f>
        <v>6</v>
      </c>
      <c r="L4706" s="20">
        <f>ROUND(1+(INDEX(CachTinhDiem!$B$15:$E$20,MATCH($C4706,CachTinhDiem!$A$15:$A$20,0),MATCH($B4706,CachTinhDiem!$B$14:$E$14,0))-1)*9/4,1)</f>
        <v>7.8</v>
      </c>
      <c r="M4706" s="19">
        <f t="shared" si="73"/>
        <v>0</v>
      </c>
      <c r="N4706" s="23">
        <f>MAX(0,1-M4706*CachTinhDiem!$B$25)</f>
        <v>1</v>
      </c>
      <c r="O4706" s="20">
        <f>ROUND((CachTinhDiem!$B$23*K4706+CachTinhDiem!$B$24*L4706)*N4706,1)</f>
        <v>6.5</v>
      </c>
      <c r="P4706" s="19" t="s">
        <v>3227</v>
      </c>
    </row>
    <row r="4707" spans="1:16" ht="15" customHeight="1" x14ac:dyDescent="0.35">
      <c r="A4707" s="18" t="s">
        <v>301</v>
      </c>
      <c r="B4707" s="18" t="s">
        <v>3224</v>
      </c>
      <c r="C4707" s="18" t="s">
        <v>115</v>
      </c>
      <c r="D4707" s="19">
        <v>21</v>
      </c>
      <c r="E4707" s="19">
        <v>39</v>
      </c>
      <c r="F4707" s="19">
        <v>37</v>
      </c>
      <c r="G4707" s="19">
        <v>2</v>
      </c>
      <c r="H4707" s="19">
        <v>4</v>
      </c>
      <c r="I4707" s="19">
        <v>2</v>
      </c>
      <c r="J4707" s="19">
        <v>4</v>
      </c>
      <c r="K4707" s="20">
        <f>ROUND(1+(SUMPRODUCT(INDEX(CachTinhDiem!$B$8:$E$11,MATCH($B4707,CachTinhDiem!$A$8:$A$11,0),0),$G4707:$J4707)-1)*9/4,1)</f>
        <v>4.5999999999999996</v>
      </c>
      <c r="L4707" s="20">
        <f>ROUND(1+(INDEX(CachTinhDiem!$B$15:$E$20,MATCH($C4707,CachTinhDiem!$A$15:$A$20,0),MATCH($B4707,CachTinhDiem!$B$14:$E$14,0))-1)*9/4,1)</f>
        <v>7.8</v>
      </c>
      <c r="M4707" s="19">
        <f t="shared" si="73"/>
        <v>0</v>
      </c>
      <c r="N4707" s="23">
        <f>MAX(0,1-M4707*CachTinhDiem!$B$25)</f>
        <v>1</v>
      </c>
      <c r="O4707" s="20">
        <f>ROUND((CachTinhDiem!$B$23*K4707+CachTinhDiem!$B$24*L4707)*N4707,1)</f>
        <v>5.6</v>
      </c>
      <c r="P4707" s="19" t="s">
        <v>3225</v>
      </c>
    </row>
    <row r="4708" spans="1:16" ht="15" customHeight="1" x14ac:dyDescent="0.35">
      <c r="A4708" s="18" t="s">
        <v>742</v>
      </c>
      <c r="B4708" s="18" t="s">
        <v>3226</v>
      </c>
      <c r="C4708" s="18" t="s">
        <v>115</v>
      </c>
      <c r="D4708" s="19">
        <v>10</v>
      </c>
      <c r="E4708" s="19">
        <v>23</v>
      </c>
      <c r="F4708" s="19">
        <v>35</v>
      </c>
      <c r="G4708" s="19">
        <v>3</v>
      </c>
      <c r="H4708" s="19">
        <v>3</v>
      </c>
      <c r="I4708" s="19">
        <v>3</v>
      </c>
      <c r="J4708" s="19">
        <v>2</v>
      </c>
      <c r="K4708" s="20">
        <f>ROUND(1+(SUMPRODUCT(INDEX(CachTinhDiem!$B$8:$E$11,MATCH($B4708,CachTinhDiem!$A$8:$A$11,0),0),$G4708:$J4708)-1)*9/4,1)</f>
        <v>5.0999999999999996</v>
      </c>
      <c r="L4708" s="20">
        <f>ROUND(1+(INDEX(CachTinhDiem!$B$15:$E$20,MATCH($C4708,CachTinhDiem!$A$15:$A$20,0),MATCH($B4708,CachTinhDiem!$B$14:$E$14,0))-1)*9/4,1)</f>
        <v>10</v>
      </c>
      <c r="M4708" s="19">
        <f t="shared" si="73"/>
        <v>12</v>
      </c>
      <c r="N4708" s="23">
        <f>MAX(0,1-M4708*CachTinhDiem!$B$25)</f>
        <v>0</v>
      </c>
      <c r="O4708" s="20">
        <f>ROUND((CachTinhDiem!$B$23*K4708+CachTinhDiem!$B$24*L4708)*N4708,1)</f>
        <v>0</v>
      </c>
      <c r="P4708" s="19" t="s">
        <v>3227</v>
      </c>
    </row>
    <row r="4709" spans="1:16" ht="15" customHeight="1" x14ac:dyDescent="0.35">
      <c r="A4709" s="18" t="s">
        <v>2514</v>
      </c>
      <c r="B4709" s="18" t="s">
        <v>3229</v>
      </c>
      <c r="C4709" s="18" t="s">
        <v>103</v>
      </c>
      <c r="D4709" s="19">
        <v>19</v>
      </c>
      <c r="E4709" s="19">
        <v>33</v>
      </c>
      <c r="F4709" s="19">
        <v>18</v>
      </c>
      <c r="G4709" s="19">
        <v>2</v>
      </c>
      <c r="H4709" s="19">
        <v>4</v>
      </c>
      <c r="I4709" s="19">
        <v>2</v>
      </c>
      <c r="J4709" s="19">
        <v>5</v>
      </c>
      <c r="K4709" s="20">
        <f>ROUND(1+(SUMPRODUCT(INDEX(CachTinhDiem!$B$8:$E$11,MATCH($B4709,CachTinhDiem!$A$8:$A$11,0),0),$G4709:$J4709)-1)*9/4,1)</f>
        <v>6.6</v>
      </c>
      <c r="L4709" s="20">
        <f>ROUND(1+(INDEX(CachTinhDiem!$B$15:$E$20,MATCH($C4709,CachTinhDiem!$A$15:$A$20,0),MATCH($B4709,CachTinhDiem!$B$14:$E$14,0))-1)*9/4,1)</f>
        <v>7.8</v>
      </c>
      <c r="M4709" s="19">
        <f t="shared" si="73"/>
        <v>1</v>
      </c>
      <c r="N4709" s="23">
        <f>MAX(0,1-M4709*CachTinhDiem!$B$25)</f>
        <v>0.9</v>
      </c>
      <c r="O4709" s="20">
        <f>ROUND((CachTinhDiem!$B$23*K4709+CachTinhDiem!$B$24*L4709)*N4709,1)</f>
        <v>6.3</v>
      </c>
      <c r="P4709" s="19" t="s">
        <v>3227</v>
      </c>
    </row>
    <row r="4710" spans="1:16" ht="15" customHeight="1" x14ac:dyDescent="0.35">
      <c r="A4710" s="18" t="s">
        <v>2551</v>
      </c>
      <c r="B4710" s="18" t="s">
        <v>3224</v>
      </c>
      <c r="C4710" s="18" t="s">
        <v>115</v>
      </c>
      <c r="D4710" s="19">
        <v>15</v>
      </c>
      <c r="E4710" s="19">
        <v>36</v>
      </c>
      <c r="F4710" s="19">
        <v>8</v>
      </c>
      <c r="G4710" s="19">
        <v>2</v>
      </c>
      <c r="H4710" s="19">
        <v>3</v>
      </c>
      <c r="I4710" s="19">
        <v>4</v>
      </c>
      <c r="J4710" s="19">
        <v>3</v>
      </c>
      <c r="K4710" s="20">
        <f>ROUND(1+(SUMPRODUCT(INDEX(CachTinhDiem!$B$8:$E$11,MATCH($B4710,CachTinhDiem!$A$8:$A$11,0),0),$G4710:$J4710)-1)*9/4,1)</f>
        <v>6.2</v>
      </c>
      <c r="L4710" s="20">
        <f>ROUND(1+(INDEX(CachTinhDiem!$B$15:$E$20,MATCH($C4710,CachTinhDiem!$A$15:$A$20,0),MATCH($B4710,CachTinhDiem!$B$14:$E$14,0))-1)*9/4,1)</f>
        <v>7.8</v>
      </c>
      <c r="M4710" s="19">
        <f t="shared" si="73"/>
        <v>7</v>
      </c>
      <c r="N4710" s="23">
        <f>MAX(0,1-M4710*CachTinhDiem!$B$25)</f>
        <v>0.29999999999999993</v>
      </c>
      <c r="O4710" s="20">
        <f>ROUND((CachTinhDiem!$B$23*K4710+CachTinhDiem!$B$24*L4710)*N4710,1)</f>
        <v>2</v>
      </c>
      <c r="P4710" s="19" t="s">
        <v>3227</v>
      </c>
    </row>
    <row r="4711" spans="1:16" ht="15" customHeight="1" x14ac:dyDescent="0.35">
      <c r="A4711" s="18" t="s">
        <v>1333</v>
      </c>
      <c r="B4711" s="18" t="s">
        <v>3226</v>
      </c>
      <c r="C4711" s="18" t="s">
        <v>90</v>
      </c>
      <c r="D4711" s="19">
        <v>6</v>
      </c>
      <c r="E4711" s="19">
        <v>20</v>
      </c>
      <c r="F4711" s="19">
        <v>25</v>
      </c>
      <c r="G4711" s="19">
        <v>4</v>
      </c>
      <c r="H4711" s="19">
        <v>2</v>
      </c>
      <c r="I4711" s="19">
        <v>3</v>
      </c>
      <c r="J4711" s="19">
        <v>1</v>
      </c>
      <c r="K4711" s="20">
        <f>ROUND(1+(SUMPRODUCT(INDEX(CachTinhDiem!$B$8:$E$11,MATCH($B4711,CachTinhDiem!$A$8:$A$11,0),0),$G4711:$J4711)-1)*9/4,1)</f>
        <v>3.9</v>
      </c>
      <c r="L4711" s="20">
        <f>ROUND(1+(INDEX(CachTinhDiem!$B$15:$E$20,MATCH($C4711,CachTinhDiem!$A$15:$A$20,0),MATCH($B4711,CachTinhDiem!$B$14:$E$14,0))-1)*9/4,1)</f>
        <v>7.8</v>
      </c>
      <c r="M4711" s="19">
        <f t="shared" si="73"/>
        <v>5</v>
      </c>
      <c r="N4711" s="23">
        <f>MAX(0,1-M4711*CachTinhDiem!$B$25)</f>
        <v>0.5</v>
      </c>
      <c r="O4711" s="20">
        <f>ROUND((CachTinhDiem!$B$23*K4711+CachTinhDiem!$B$24*L4711)*N4711,1)</f>
        <v>2.5</v>
      </c>
      <c r="P4711" s="19" t="s">
        <v>3227</v>
      </c>
    </row>
    <row r="4712" spans="1:16" ht="15" customHeight="1" x14ac:dyDescent="0.35">
      <c r="A4712" s="18" t="s">
        <v>2454</v>
      </c>
      <c r="B4712" s="18" t="s">
        <v>3226</v>
      </c>
      <c r="C4712" s="18" t="s">
        <v>110</v>
      </c>
      <c r="D4712" s="19">
        <v>24</v>
      </c>
      <c r="E4712" s="19">
        <v>39</v>
      </c>
      <c r="F4712" s="19">
        <v>6</v>
      </c>
      <c r="G4712" s="19">
        <v>1</v>
      </c>
      <c r="H4712" s="19">
        <v>5</v>
      </c>
      <c r="I4712" s="19">
        <v>3</v>
      </c>
      <c r="J4712" s="19">
        <v>3</v>
      </c>
      <c r="K4712" s="20">
        <f>ROUND(1+(SUMPRODUCT(INDEX(CachTinhDiem!$B$8:$E$11,MATCH($B4712,CachTinhDiem!$A$8:$A$11,0),0),$G4712:$J4712)-1)*9/4,1)</f>
        <v>6.9</v>
      </c>
      <c r="L4712" s="20">
        <f>ROUND(1+(INDEX(CachTinhDiem!$B$15:$E$20,MATCH($C4712,CachTinhDiem!$A$15:$A$20,0),MATCH($B4712,CachTinhDiem!$B$14:$E$14,0))-1)*9/4,1)</f>
        <v>5.5</v>
      </c>
      <c r="M4712" s="19">
        <f t="shared" si="73"/>
        <v>18</v>
      </c>
      <c r="N4712" s="23">
        <f>MAX(0,1-M4712*CachTinhDiem!$B$25)</f>
        <v>0</v>
      </c>
      <c r="O4712" s="20">
        <f>ROUND((CachTinhDiem!$B$23*K4712+CachTinhDiem!$B$24*L4712)*N4712,1)</f>
        <v>0</v>
      </c>
      <c r="P4712" s="19" t="s">
        <v>3225</v>
      </c>
    </row>
    <row r="4713" spans="1:16" ht="15" customHeight="1" x14ac:dyDescent="0.35">
      <c r="A4713" s="18" t="s">
        <v>904</v>
      </c>
      <c r="B4713" s="18" t="s">
        <v>3229</v>
      </c>
      <c r="C4713" s="18" t="s">
        <v>103</v>
      </c>
      <c r="D4713" s="19">
        <v>12</v>
      </c>
      <c r="E4713" s="19">
        <v>29</v>
      </c>
      <c r="F4713" s="19">
        <v>26</v>
      </c>
      <c r="G4713" s="19">
        <v>2</v>
      </c>
      <c r="H4713" s="19">
        <v>5</v>
      </c>
      <c r="I4713" s="19">
        <v>2</v>
      </c>
      <c r="J4713" s="19">
        <v>4</v>
      </c>
      <c r="K4713" s="20">
        <f>ROUND(1+(SUMPRODUCT(INDEX(CachTinhDiem!$B$8:$E$11,MATCH($B4713,CachTinhDiem!$A$8:$A$11,0),0),$G4713:$J4713)-1)*9/4,1)</f>
        <v>6.6</v>
      </c>
      <c r="L4713" s="20">
        <f>ROUND(1+(INDEX(CachTinhDiem!$B$15:$E$20,MATCH($C4713,CachTinhDiem!$A$15:$A$20,0),MATCH($B4713,CachTinhDiem!$B$14:$E$14,0))-1)*9/4,1)</f>
        <v>7.8</v>
      </c>
      <c r="M4713" s="19">
        <f t="shared" si="73"/>
        <v>0</v>
      </c>
      <c r="N4713" s="23">
        <f>MAX(0,1-M4713*CachTinhDiem!$B$25)</f>
        <v>1</v>
      </c>
      <c r="O4713" s="20">
        <f>ROUND((CachTinhDiem!$B$23*K4713+CachTinhDiem!$B$24*L4713)*N4713,1)</f>
        <v>7</v>
      </c>
      <c r="P4713" s="19" t="s">
        <v>3227</v>
      </c>
    </row>
    <row r="4714" spans="1:16" ht="15" customHeight="1" x14ac:dyDescent="0.35">
      <c r="A4714" s="18" t="s">
        <v>3048</v>
      </c>
      <c r="B4714" s="18" t="s">
        <v>3229</v>
      </c>
      <c r="C4714" s="18" t="s">
        <v>150</v>
      </c>
      <c r="D4714" s="19">
        <v>22</v>
      </c>
      <c r="E4714" s="19">
        <v>40</v>
      </c>
      <c r="F4714" s="19">
        <v>27</v>
      </c>
      <c r="G4714" s="19">
        <v>2</v>
      </c>
      <c r="H4714" s="19">
        <v>2</v>
      </c>
      <c r="I4714" s="19">
        <v>3</v>
      </c>
      <c r="J4714" s="19">
        <v>4</v>
      </c>
      <c r="K4714" s="20">
        <f>ROUND(1+(SUMPRODUCT(INDEX(CachTinhDiem!$B$8:$E$11,MATCH($B4714,CachTinhDiem!$A$8:$A$11,0),0),$G4714:$J4714)-1)*9/4,1)</f>
        <v>5.3</v>
      </c>
      <c r="L4714" s="20">
        <f>ROUND(1+(INDEX(CachTinhDiem!$B$15:$E$20,MATCH($C4714,CachTinhDiem!$A$15:$A$20,0),MATCH($B4714,CachTinhDiem!$B$14:$E$14,0))-1)*9/4,1)</f>
        <v>7.8</v>
      </c>
      <c r="M4714" s="19">
        <f t="shared" si="73"/>
        <v>0</v>
      </c>
      <c r="N4714" s="23">
        <f>MAX(0,1-M4714*CachTinhDiem!$B$25)</f>
        <v>1</v>
      </c>
      <c r="O4714" s="20">
        <f>ROUND((CachTinhDiem!$B$23*K4714+CachTinhDiem!$B$24*L4714)*N4714,1)</f>
        <v>6.1</v>
      </c>
      <c r="P4714" s="19" t="s">
        <v>3225</v>
      </c>
    </row>
    <row r="4715" spans="1:16" ht="15" customHeight="1" x14ac:dyDescent="0.35">
      <c r="A4715" s="18" t="s">
        <v>454</v>
      </c>
      <c r="B4715" s="18" t="s">
        <v>3226</v>
      </c>
      <c r="C4715" s="18" t="s">
        <v>138</v>
      </c>
      <c r="D4715" s="19">
        <v>23</v>
      </c>
      <c r="E4715" s="19">
        <v>40</v>
      </c>
      <c r="F4715" s="19">
        <v>14</v>
      </c>
      <c r="G4715" s="19">
        <v>1</v>
      </c>
      <c r="H4715" s="19">
        <v>5</v>
      </c>
      <c r="I4715" s="19">
        <v>5</v>
      </c>
      <c r="J4715" s="19">
        <v>2</v>
      </c>
      <c r="K4715" s="20">
        <f>ROUND(1+(SUMPRODUCT(INDEX(CachTinhDiem!$B$8:$E$11,MATCH($B4715,CachTinhDiem!$A$8:$A$11,0),0),$G4715:$J4715)-1)*9/4,1)</f>
        <v>8.6999999999999993</v>
      </c>
      <c r="L4715" s="20">
        <f>ROUND(1+(INDEX(CachTinhDiem!$B$15:$E$20,MATCH($C4715,CachTinhDiem!$A$15:$A$20,0),MATCH($B4715,CachTinhDiem!$B$14:$E$14,0))-1)*9/4,1)</f>
        <v>7.8</v>
      </c>
      <c r="M4715" s="19">
        <f t="shared" si="73"/>
        <v>9</v>
      </c>
      <c r="N4715" s="23">
        <f>MAX(0,1-M4715*CachTinhDiem!$B$25)</f>
        <v>9.9999999999999978E-2</v>
      </c>
      <c r="O4715" s="20">
        <f>ROUND((CachTinhDiem!$B$23*K4715+CachTinhDiem!$B$24*L4715)*N4715,1)</f>
        <v>0.8</v>
      </c>
      <c r="P4715" s="19" t="s">
        <v>3227</v>
      </c>
    </row>
    <row r="4716" spans="1:16" ht="15" customHeight="1" x14ac:dyDescent="0.35">
      <c r="A4716" s="18" t="s">
        <v>649</v>
      </c>
      <c r="B4716" s="18" t="s">
        <v>3228</v>
      </c>
      <c r="C4716" s="18" t="s">
        <v>150</v>
      </c>
      <c r="D4716" s="19">
        <v>6</v>
      </c>
      <c r="E4716" s="19">
        <v>18</v>
      </c>
      <c r="F4716" s="19">
        <v>11</v>
      </c>
      <c r="G4716" s="19">
        <v>4</v>
      </c>
      <c r="H4716" s="19">
        <v>2</v>
      </c>
      <c r="I4716" s="19">
        <v>2</v>
      </c>
      <c r="J4716" s="19">
        <v>3</v>
      </c>
      <c r="K4716" s="20">
        <f>ROUND(1+(SUMPRODUCT(INDEX(CachTinhDiem!$B$8:$E$11,MATCH($B4716,CachTinhDiem!$A$8:$A$11,0),0),$G4716:$J4716)-1)*9/4,1)</f>
        <v>4.5999999999999996</v>
      </c>
      <c r="L4716" s="20">
        <f>ROUND(1+(INDEX(CachTinhDiem!$B$15:$E$20,MATCH($C4716,CachTinhDiem!$A$15:$A$20,0),MATCH($B4716,CachTinhDiem!$B$14:$E$14,0))-1)*9/4,1)</f>
        <v>5.5</v>
      </c>
      <c r="M4716" s="19">
        <f t="shared" si="73"/>
        <v>0</v>
      </c>
      <c r="N4716" s="23">
        <f>MAX(0,1-M4716*CachTinhDiem!$B$25)</f>
        <v>1</v>
      </c>
      <c r="O4716" s="20">
        <f>ROUND((CachTinhDiem!$B$23*K4716+CachTinhDiem!$B$24*L4716)*N4716,1)</f>
        <v>4.9000000000000004</v>
      </c>
      <c r="P4716" s="19" t="s">
        <v>3227</v>
      </c>
    </row>
    <row r="4717" spans="1:16" ht="15" customHeight="1" x14ac:dyDescent="0.35">
      <c r="A4717" s="18" t="s">
        <v>1395</v>
      </c>
      <c r="B4717" s="18" t="s">
        <v>3226</v>
      </c>
      <c r="C4717" s="18" t="s">
        <v>103</v>
      </c>
      <c r="D4717" s="19">
        <v>5</v>
      </c>
      <c r="E4717" s="19">
        <v>11</v>
      </c>
      <c r="F4717" s="19">
        <v>9</v>
      </c>
      <c r="G4717" s="19">
        <v>5</v>
      </c>
      <c r="H4717" s="19">
        <v>1</v>
      </c>
      <c r="I4717" s="19">
        <v>1</v>
      </c>
      <c r="J4717" s="19">
        <v>5</v>
      </c>
      <c r="K4717" s="20">
        <f>ROUND(1+(SUMPRODUCT(INDEX(CachTinhDiem!$B$8:$E$11,MATCH($B4717,CachTinhDiem!$A$8:$A$11,0),0),$G4717:$J4717)-1)*9/4,1)</f>
        <v>2.8</v>
      </c>
      <c r="L4717" s="20">
        <f>ROUND(1+(INDEX(CachTinhDiem!$B$15:$E$20,MATCH($C4717,CachTinhDiem!$A$15:$A$20,0),MATCH($B4717,CachTinhDiem!$B$14:$E$14,0))-1)*9/4,1)</f>
        <v>3.3</v>
      </c>
      <c r="M4717" s="19">
        <f t="shared" si="73"/>
        <v>0</v>
      </c>
      <c r="N4717" s="23">
        <f>MAX(0,1-M4717*CachTinhDiem!$B$25)</f>
        <v>1</v>
      </c>
      <c r="O4717" s="20">
        <f>ROUND((CachTinhDiem!$B$23*K4717+CachTinhDiem!$B$24*L4717)*N4717,1)</f>
        <v>3</v>
      </c>
      <c r="P4717" s="19" t="s">
        <v>3227</v>
      </c>
    </row>
    <row r="4718" spans="1:16" ht="15" customHeight="1" x14ac:dyDescent="0.35">
      <c r="A4718" s="18" t="s">
        <v>474</v>
      </c>
      <c r="B4718" s="18" t="s">
        <v>3224</v>
      </c>
      <c r="C4718" s="18" t="s">
        <v>115</v>
      </c>
      <c r="D4718" s="19">
        <v>18</v>
      </c>
      <c r="E4718" s="19">
        <v>35</v>
      </c>
      <c r="F4718" s="19">
        <v>28</v>
      </c>
      <c r="G4718" s="19">
        <v>2</v>
      </c>
      <c r="H4718" s="19">
        <v>4</v>
      </c>
      <c r="I4718" s="19">
        <v>3</v>
      </c>
      <c r="J4718" s="19">
        <v>2</v>
      </c>
      <c r="K4718" s="20">
        <f>ROUND(1+(SUMPRODUCT(INDEX(CachTinhDiem!$B$8:$E$11,MATCH($B4718,CachTinhDiem!$A$8:$A$11,0),0),$G4718:$J4718)-1)*9/4,1)</f>
        <v>5.3</v>
      </c>
      <c r="L4718" s="20">
        <f>ROUND(1+(INDEX(CachTinhDiem!$B$15:$E$20,MATCH($C4718,CachTinhDiem!$A$15:$A$20,0),MATCH($B4718,CachTinhDiem!$B$14:$E$14,0))-1)*9/4,1)</f>
        <v>7.8</v>
      </c>
      <c r="M4718" s="19">
        <f t="shared" si="73"/>
        <v>0</v>
      </c>
      <c r="N4718" s="23">
        <f>MAX(0,1-M4718*CachTinhDiem!$B$25)</f>
        <v>1</v>
      </c>
      <c r="O4718" s="20">
        <f>ROUND((CachTinhDiem!$B$23*K4718+CachTinhDiem!$B$24*L4718)*N4718,1)</f>
        <v>6.1</v>
      </c>
      <c r="P4718" s="19" t="s">
        <v>3227</v>
      </c>
    </row>
    <row r="4719" spans="1:16" ht="15" customHeight="1" x14ac:dyDescent="0.35">
      <c r="A4719" s="18" t="s">
        <v>2472</v>
      </c>
      <c r="B4719" s="18" t="s">
        <v>3226</v>
      </c>
      <c r="C4719" s="18" t="s">
        <v>138</v>
      </c>
      <c r="D4719" s="19">
        <v>23</v>
      </c>
      <c r="E4719" s="19">
        <v>38</v>
      </c>
      <c r="F4719" s="19">
        <v>6</v>
      </c>
      <c r="G4719" s="19">
        <v>2</v>
      </c>
      <c r="H4719" s="19">
        <v>5</v>
      </c>
      <c r="I4719" s="19">
        <v>4</v>
      </c>
      <c r="J4719" s="19">
        <v>2</v>
      </c>
      <c r="K4719" s="20">
        <f>ROUND(1+(SUMPRODUCT(INDEX(CachTinhDiem!$B$8:$E$11,MATCH($B4719,CachTinhDiem!$A$8:$A$11,0),0),$G4719:$J4719)-1)*9/4,1)</f>
        <v>7.5</v>
      </c>
      <c r="L4719" s="20">
        <f>ROUND(1+(INDEX(CachTinhDiem!$B$15:$E$20,MATCH($C4719,CachTinhDiem!$A$15:$A$20,0),MATCH($B4719,CachTinhDiem!$B$14:$E$14,0))-1)*9/4,1)</f>
        <v>7.8</v>
      </c>
      <c r="M4719" s="19">
        <f t="shared" si="73"/>
        <v>17</v>
      </c>
      <c r="N4719" s="23">
        <f>MAX(0,1-M4719*CachTinhDiem!$B$25)</f>
        <v>0</v>
      </c>
      <c r="O4719" s="20">
        <f>ROUND((CachTinhDiem!$B$23*K4719+CachTinhDiem!$B$24*L4719)*N4719,1)</f>
        <v>0</v>
      </c>
      <c r="P4719" s="19" t="s">
        <v>3227</v>
      </c>
    </row>
    <row r="4720" spans="1:16" ht="15" customHeight="1" x14ac:dyDescent="0.35">
      <c r="A4720" s="18" t="s">
        <v>310</v>
      </c>
      <c r="B4720" s="18" t="s">
        <v>3228</v>
      </c>
      <c r="C4720" s="18" t="s">
        <v>103</v>
      </c>
      <c r="D4720" s="19">
        <v>5</v>
      </c>
      <c r="E4720" s="19">
        <v>16</v>
      </c>
      <c r="F4720" s="19">
        <v>32</v>
      </c>
      <c r="G4720" s="19">
        <v>4</v>
      </c>
      <c r="H4720" s="19">
        <v>1</v>
      </c>
      <c r="I4720" s="19">
        <v>1</v>
      </c>
      <c r="J4720" s="19">
        <v>4</v>
      </c>
      <c r="K4720" s="20">
        <f>ROUND(1+(SUMPRODUCT(INDEX(CachTinhDiem!$B$8:$E$11,MATCH($B4720,CachTinhDiem!$A$8:$A$11,0),0),$G4720:$J4720)-1)*9/4,1)</f>
        <v>5.0999999999999996</v>
      </c>
      <c r="L4720" s="20">
        <f>ROUND(1+(INDEX(CachTinhDiem!$B$15:$E$20,MATCH($C4720,CachTinhDiem!$A$15:$A$20,0),MATCH($B4720,CachTinhDiem!$B$14:$E$14,0))-1)*9/4,1)</f>
        <v>10</v>
      </c>
      <c r="M4720" s="19">
        <f t="shared" si="73"/>
        <v>16</v>
      </c>
      <c r="N4720" s="23">
        <f>MAX(0,1-M4720*CachTinhDiem!$B$25)</f>
        <v>0</v>
      </c>
      <c r="O4720" s="20">
        <f>ROUND((CachTinhDiem!$B$23*K4720+CachTinhDiem!$B$24*L4720)*N4720,1)</f>
        <v>0</v>
      </c>
      <c r="P4720" s="19" t="s">
        <v>3227</v>
      </c>
    </row>
    <row r="4721" spans="1:16" ht="15" customHeight="1" x14ac:dyDescent="0.35">
      <c r="A4721" s="18" t="s">
        <v>334</v>
      </c>
      <c r="B4721" s="18" t="s">
        <v>3228</v>
      </c>
      <c r="C4721" s="18" t="s">
        <v>110</v>
      </c>
      <c r="D4721" s="19">
        <v>17</v>
      </c>
      <c r="E4721" s="19">
        <v>35</v>
      </c>
      <c r="F4721" s="19">
        <v>20</v>
      </c>
      <c r="G4721" s="19">
        <v>2</v>
      </c>
      <c r="H4721" s="19">
        <v>4</v>
      </c>
      <c r="I4721" s="19">
        <v>3</v>
      </c>
      <c r="J4721" s="19">
        <v>5</v>
      </c>
      <c r="K4721" s="20">
        <f>ROUND(1+(SUMPRODUCT(INDEX(CachTinhDiem!$B$8:$E$11,MATCH($B4721,CachTinhDiem!$A$8:$A$11,0),0),$G4721:$J4721)-1)*9/4,1)</f>
        <v>8.6999999999999993</v>
      </c>
      <c r="L4721" s="20">
        <f>ROUND(1+(INDEX(CachTinhDiem!$B$15:$E$20,MATCH($C4721,CachTinhDiem!$A$15:$A$20,0),MATCH($B4721,CachTinhDiem!$B$14:$E$14,0))-1)*9/4,1)</f>
        <v>7.8</v>
      </c>
      <c r="M4721" s="19">
        <f t="shared" si="73"/>
        <v>0</v>
      </c>
      <c r="N4721" s="23">
        <f>MAX(0,1-M4721*CachTinhDiem!$B$25)</f>
        <v>1</v>
      </c>
      <c r="O4721" s="20">
        <f>ROUND((CachTinhDiem!$B$23*K4721+CachTinhDiem!$B$24*L4721)*N4721,1)</f>
        <v>8.4</v>
      </c>
      <c r="P4721" s="19" t="s">
        <v>3227</v>
      </c>
    </row>
    <row r="4722" spans="1:16" ht="15" customHeight="1" x14ac:dyDescent="0.35">
      <c r="A4722" s="18" t="s">
        <v>515</v>
      </c>
      <c r="B4722" s="18" t="s">
        <v>3229</v>
      </c>
      <c r="C4722" s="18" t="s">
        <v>103</v>
      </c>
      <c r="D4722" s="19">
        <v>18</v>
      </c>
      <c r="E4722" s="19">
        <v>35</v>
      </c>
      <c r="F4722" s="19">
        <v>14</v>
      </c>
      <c r="G4722" s="19">
        <v>2</v>
      </c>
      <c r="H4722" s="19">
        <v>4</v>
      </c>
      <c r="I4722" s="19">
        <v>2</v>
      </c>
      <c r="J4722" s="19">
        <v>5</v>
      </c>
      <c r="K4722" s="20">
        <f>ROUND(1+(SUMPRODUCT(INDEX(CachTinhDiem!$B$8:$E$11,MATCH($B4722,CachTinhDiem!$A$8:$A$11,0),0),$G4722:$J4722)-1)*9/4,1)</f>
        <v>6.6</v>
      </c>
      <c r="L4722" s="20">
        <f>ROUND(1+(INDEX(CachTinhDiem!$B$15:$E$20,MATCH($C4722,CachTinhDiem!$A$15:$A$20,0),MATCH($B4722,CachTinhDiem!$B$14:$E$14,0))-1)*9/4,1)</f>
        <v>7.8</v>
      </c>
      <c r="M4722" s="19">
        <f t="shared" si="73"/>
        <v>4</v>
      </c>
      <c r="N4722" s="23">
        <f>MAX(0,1-M4722*CachTinhDiem!$B$25)</f>
        <v>0.6</v>
      </c>
      <c r="O4722" s="20">
        <f>ROUND((CachTinhDiem!$B$23*K4722+CachTinhDiem!$B$24*L4722)*N4722,1)</f>
        <v>4.2</v>
      </c>
      <c r="P4722" s="19" t="s">
        <v>3227</v>
      </c>
    </row>
    <row r="4723" spans="1:16" ht="15" customHeight="1" x14ac:dyDescent="0.35">
      <c r="A4723" s="18" t="s">
        <v>2174</v>
      </c>
      <c r="B4723" s="18" t="s">
        <v>3224</v>
      </c>
      <c r="C4723" s="18" t="s">
        <v>138</v>
      </c>
      <c r="D4723" s="19">
        <v>24</v>
      </c>
      <c r="E4723" s="19">
        <v>40</v>
      </c>
      <c r="F4723" s="19">
        <v>34</v>
      </c>
      <c r="G4723" s="19">
        <v>2</v>
      </c>
      <c r="H4723" s="19">
        <v>4</v>
      </c>
      <c r="I4723" s="19">
        <v>5</v>
      </c>
      <c r="J4723" s="19">
        <v>3</v>
      </c>
      <c r="K4723" s="20">
        <f>ROUND(1+(SUMPRODUCT(INDEX(CachTinhDiem!$B$8:$E$11,MATCH($B4723,CachTinhDiem!$A$8:$A$11,0),0),$G4723:$J4723)-1)*9/4,1)</f>
        <v>7.8</v>
      </c>
      <c r="L4723" s="20">
        <f>ROUND(1+(INDEX(CachTinhDiem!$B$15:$E$20,MATCH($C4723,CachTinhDiem!$A$15:$A$20,0),MATCH($B4723,CachTinhDiem!$B$14:$E$14,0))-1)*9/4,1)</f>
        <v>10</v>
      </c>
      <c r="M4723" s="19">
        <f t="shared" si="73"/>
        <v>0</v>
      </c>
      <c r="N4723" s="23">
        <f>MAX(0,1-M4723*CachTinhDiem!$B$25)</f>
        <v>1</v>
      </c>
      <c r="O4723" s="20">
        <f>ROUND((CachTinhDiem!$B$23*K4723+CachTinhDiem!$B$24*L4723)*N4723,1)</f>
        <v>8.5</v>
      </c>
      <c r="P4723" s="19" t="s">
        <v>3227</v>
      </c>
    </row>
    <row r="4724" spans="1:16" ht="15" customHeight="1" x14ac:dyDescent="0.35">
      <c r="A4724" s="18" t="s">
        <v>874</v>
      </c>
      <c r="B4724" s="18" t="s">
        <v>3228</v>
      </c>
      <c r="C4724" s="18" t="s">
        <v>110</v>
      </c>
      <c r="D4724" s="19">
        <v>5</v>
      </c>
      <c r="E4724" s="19">
        <v>14</v>
      </c>
      <c r="F4724" s="19">
        <v>25</v>
      </c>
      <c r="G4724" s="19">
        <v>4</v>
      </c>
      <c r="H4724" s="19">
        <v>1</v>
      </c>
      <c r="I4724" s="19">
        <v>2</v>
      </c>
      <c r="J4724" s="19">
        <v>4</v>
      </c>
      <c r="K4724" s="20">
        <f>ROUND(1+(SUMPRODUCT(INDEX(CachTinhDiem!$B$8:$E$11,MATCH($B4724,CachTinhDiem!$A$8:$A$11,0),0),$G4724:$J4724)-1)*9/4,1)</f>
        <v>5.5</v>
      </c>
      <c r="L4724" s="20">
        <f>ROUND(1+(INDEX(CachTinhDiem!$B$15:$E$20,MATCH($C4724,CachTinhDiem!$A$15:$A$20,0),MATCH($B4724,CachTinhDiem!$B$14:$E$14,0))-1)*9/4,1)</f>
        <v>7.8</v>
      </c>
      <c r="M4724" s="19">
        <f t="shared" si="73"/>
        <v>11</v>
      </c>
      <c r="N4724" s="23">
        <f>MAX(0,1-M4724*CachTinhDiem!$B$25)</f>
        <v>0</v>
      </c>
      <c r="O4724" s="20">
        <f>ROUND((CachTinhDiem!$B$23*K4724+CachTinhDiem!$B$24*L4724)*N4724,1)</f>
        <v>0</v>
      </c>
      <c r="P4724" s="19" t="s">
        <v>3225</v>
      </c>
    </row>
    <row r="4725" spans="1:16" ht="15" customHeight="1" x14ac:dyDescent="0.35">
      <c r="A4725" s="18" t="s">
        <v>1237</v>
      </c>
      <c r="B4725" s="18" t="s">
        <v>3226</v>
      </c>
      <c r="C4725" s="18" t="s">
        <v>115</v>
      </c>
      <c r="D4725" s="19">
        <v>5</v>
      </c>
      <c r="E4725" s="19">
        <v>12</v>
      </c>
      <c r="F4725" s="19">
        <v>12</v>
      </c>
      <c r="G4725" s="19">
        <v>4</v>
      </c>
      <c r="H4725" s="19">
        <v>2</v>
      </c>
      <c r="I4725" s="19">
        <v>2</v>
      </c>
      <c r="J4725" s="19">
        <v>2</v>
      </c>
      <c r="K4725" s="20">
        <f>ROUND(1+(SUMPRODUCT(INDEX(CachTinhDiem!$B$8:$E$11,MATCH($B4725,CachTinhDiem!$A$8:$A$11,0),0),$G4725:$J4725)-1)*9/4,1)</f>
        <v>3.3</v>
      </c>
      <c r="L4725" s="20">
        <f>ROUND(1+(INDEX(CachTinhDiem!$B$15:$E$20,MATCH($C4725,CachTinhDiem!$A$15:$A$20,0),MATCH($B4725,CachTinhDiem!$B$14:$E$14,0))-1)*9/4,1)</f>
        <v>10</v>
      </c>
      <c r="M4725" s="19">
        <f t="shared" si="73"/>
        <v>0</v>
      </c>
      <c r="N4725" s="23">
        <f>MAX(0,1-M4725*CachTinhDiem!$B$25)</f>
        <v>1</v>
      </c>
      <c r="O4725" s="20">
        <f>ROUND((CachTinhDiem!$B$23*K4725+CachTinhDiem!$B$24*L4725)*N4725,1)</f>
        <v>5.3</v>
      </c>
      <c r="P4725" s="19" t="s">
        <v>3227</v>
      </c>
    </row>
    <row r="4726" spans="1:16" ht="15" customHeight="1" x14ac:dyDescent="0.35">
      <c r="A4726" s="18" t="s">
        <v>1848</v>
      </c>
      <c r="B4726" s="18" t="s">
        <v>3229</v>
      </c>
      <c r="C4726" s="18" t="s">
        <v>150</v>
      </c>
      <c r="D4726" s="19">
        <v>5</v>
      </c>
      <c r="E4726" s="19">
        <v>18</v>
      </c>
      <c r="F4726" s="19">
        <v>21</v>
      </c>
      <c r="G4726" s="19">
        <v>4</v>
      </c>
      <c r="H4726" s="19">
        <v>1</v>
      </c>
      <c r="I4726" s="19">
        <v>4</v>
      </c>
      <c r="J4726" s="19">
        <v>3</v>
      </c>
      <c r="K4726" s="20">
        <f>ROUND(1+(SUMPRODUCT(INDEX(CachTinhDiem!$B$8:$E$11,MATCH($B4726,CachTinhDiem!$A$8:$A$11,0),0),$G4726:$J4726)-1)*9/4,1)</f>
        <v>5.0999999999999996</v>
      </c>
      <c r="L4726" s="20">
        <f>ROUND(1+(INDEX(CachTinhDiem!$B$15:$E$20,MATCH($C4726,CachTinhDiem!$A$15:$A$20,0),MATCH($B4726,CachTinhDiem!$B$14:$E$14,0))-1)*9/4,1)</f>
        <v>7.8</v>
      </c>
      <c r="M4726" s="19">
        <f t="shared" si="73"/>
        <v>3</v>
      </c>
      <c r="N4726" s="23">
        <f>MAX(0,1-M4726*CachTinhDiem!$B$25)</f>
        <v>0.7</v>
      </c>
      <c r="O4726" s="20">
        <f>ROUND((CachTinhDiem!$B$23*K4726+CachTinhDiem!$B$24*L4726)*N4726,1)</f>
        <v>4.0999999999999996</v>
      </c>
      <c r="P4726" s="19" t="s">
        <v>3227</v>
      </c>
    </row>
    <row r="4727" spans="1:16" ht="15" customHeight="1" x14ac:dyDescent="0.35">
      <c r="A4727" s="18" t="s">
        <v>454</v>
      </c>
      <c r="B4727" s="18" t="s">
        <v>3224</v>
      </c>
      <c r="C4727" s="18" t="s">
        <v>138</v>
      </c>
      <c r="D4727" s="19">
        <v>23</v>
      </c>
      <c r="E4727" s="19">
        <v>40</v>
      </c>
      <c r="F4727" s="19">
        <v>27</v>
      </c>
      <c r="G4727" s="19">
        <v>1</v>
      </c>
      <c r="H4727" s="19">
        <v>5</v>
      </c>
      <c r="I4727" s="19">
        <v>5</v>
      </c>
      <c r="J4727" s="19">
        <v>2</v>
      </c>
      <c r="K4727" s="20">
        <f>ROUND(1+(SUMPRODUCT(INDEX(CachTinhDiem!$B$8:$E$11,MATCH($B4727,CachTinhDiem!$A$8:$A$11,0),0),$G4727:$J4727)-1)*9/4,1)</f>
        <v>7.5</v>
      </c>
      <c r="L4727" s="20">
        <f>ROUND(1+(INDEX(CachTinhDiem!$B$15:$E$20,MATCH($C4727,CachTinhDiem!$A$15:$A$20,0),MATCH($B4727,CachTinhDiem!$B$14:$E$14,0))-1)*9/4,1)</f>
        <v>10</v>
      </c>
      <c r="M4727" s="19">
        <f t="shared" si="73"/>
        <v>0</v>
      </c>
      <c r="N4727" s="23">
        <f>MAX(0,1-M4727*CachTinhDiem!$B$25)</f>
        <v>1</v>
      </c>
      <c r="O4727" s="20">
        <f>ROUND((CachTinhDiem!$B$23*K4727+CachTinhDiem!$B$24*L4727)*N4727,1)</f>
        <v>8.3000000000000007</v>
      </c>
      <c r="P4727" s="19" t="s">
        <v>3227</v>
      </c>
    </row>
    <row r="4728" spans="1:16" ht="15" customHeight="1" x14ac:dyDescent="0.35">
      <c r="A4728" s="18" t="s">
        <v>2199</v>
      </c>
      <c r="B4728" s="18" t="s">
        <v>3229</v>
      </c>
      <c r="C4728" s="18" t="s">
        <v>150</v>
      </c>
      <c r="D4728" s="19">
        <v>19</v>
      </c>
      <c r="E4728" s="19">
        <v>37</v>
      </c>
      <c r="F4728" s="19">
        <v>25</v>
      </c>
      <c r="G4728" s="19">
        <v>2</v>
      </c>
      <c r="H4728" s="19">
        <v>4</v>
      </c>
      <c r="I4728" s="19">
        <v>2</v>
      </c>
      <c r="J4728" s="19">
        <v>3</v>
      </c>
      <c r="K4728" s="20">
        <f>ROUND(1+(SUMPRODUCT(INDEX(CachTinhDiem!$B$8:$E$11,MATCH($B4728,CachTinhDiem!$A$8:$A$11,0),0),$G4728:$J4728)-1)*9/4,1)</f>
        <v>5.3</v>
      </c>
      <c r="L4728" s="20">
        <f>ROUND(1+(INDEX(CachTinhDiem!$B$15:$E$20,MATCH($C4728,CachTinhDiem!$A$15:$A$20,0),MATCH($B4728,CachTinhDiem!$B$14:$E$14,0))-1)*9/4,1)</f>
        <v>7.8</v>
      </c>
      <c r="M4728" s="19">
        <f t="shared" si="73"/>
        <v>0</v>
      </c>
      <c r="N4728" s="23">
        <f>MAX(0,1-M4728*CachTinhDiem!$B$25)</f>
        <v>1</v>
      </c>
      <c r="O4728" s="20">
        <f>ROUND((CachTinhDiem!$B$23*K4728+CachTinhDiem!$B$24*L4728)*N4728,1)</f>
        <v>6.1</v>
      </c>
      <c r="P4728" s="19" t="s">
        <v>3227</v>
      </c>
    </row>
    <row r="4729" spans="1:16" ht="15" customHeight="1" x14ac:dyDescent="0.35">
      <c r="A4729" s="18" t="s">
        <v>540</v>
      </c>
      <c r="B4729" s="18" t="s">
        <v>3229</v>
      </c>
      <c r="C4729" s="18" t="s">
        <v>115</v>
      </c>
      <c r="D4729" s="19">
        <v>10</v>
      </c>
      <c r="E4729" s="19">
        <v>25</v>
      </c>
      <c r="F4729" s="19">
        <v>6</v>
      </c>
      <c r="G4729" s="19">
        <v>3</v>
      </c>
      <c r="H4729" s="19">
        <v>3</v>
      </c>
      <c r="I4729" s="19">
        <v>4</v>
      </c>
      <c r="J4729" s="19">
        <v>1</v>
      </c>
      <c r="K4729" s="20">
        <f>ROUND(1+(SUMPRODUCT(INDEX(CachTinhDiem!$B$8:$E$11,MATCH($B4729,CachTinhDiem!$A$8:$A$11,0),0),$G4729:$J4729)-1)*9/4,1)</f>
        <v>4.8</v>
      </c>
      <c r="L4729" s="20">
        <f>ROUND(1+(INDEX(CachTinhDiem!$B$15:$E$20,MATCH($C4729,CachTinhDiem!$A$15:$A$20,0),MATCH($B4729,CachTinhDiem!$B$14:$E$14,0))-1)*9/4,1)</f>
        <v>10</v>
      </c>
      <c r="M4729" s="19">
        <f t="shared" si="73"/>
        <v>4</v>
      </c>
      <c r="N4729" s="23">
        <f>MAX(0,1-M4729*CachTinhDiem!$B$25)</f>
        <v>0.6</v>
      </c>
      <c r="O4729" s="20">
        <f>ROUND((CachTinhDiem!$B$23*K4729+CachTinhDiem!$B$24*L4729)*N4729,1)</f>
        <v>3.8</v>
      </c>
      <c r="P4729" s="19" t="s">
        <v>3225</v>
      </c>
    </row>
    <row r="4730" spans="1:16" ht="15" customHeight="1" x14ac:dyDescent="0.35">
      <c r="A4730" s="18" t="s">
        <v>517</v>
      </c>
      <c r="B4730" s="18" t="s">
        <v>3228</v>
      </c>
      <c r="C4730" s="18" t="s">
        <v>115</v>
      </c>
      <c r="D4730" s="19">
        <v>5</v>
      </c>
      <c r="E4730" s="19">
        <v>18</v>
      </c>
      <c r="F4730" s="19">
        <v>24</v>
      </c>
      <c r="G4730" s="19">
        <v>4</v>
      </c>
      <c r="H4730" s="19">
        <v>1</v>
      </c>
      <c r="I4730" s="19">
        <v>2</v>
      </c>
      <c r="J4730" s="19">
        <v>4</v>
      </c>
      <c r="K4730" s="20">
        <f>ROUND(1+(SUMPRODUCT(INDEX(CachTinhDiem!$B$8:$E$11,MATCH($B4730,CachTinhDiem!$A$8:$A$11,0),0),$G4730:$J4730)-1)*9/4,1)</f>
        <v>5.5</v>
      </c>
      <c r="L4730" s="20">
        <f>ROUND(1+(INDEX(CachTinhDiem!$B$15:$E$20,MATCH($C4730,CachTinhDiem!$A$15:$A$20,0),MATCH($B4730,CachTinhDiem!$B$14:$E$14,0))-1)*9/4,1)</f>
        <v>5.5</v>
      </c>
      <c r="M4730" s="19">
        <f t="shared" si="73"/>
        <v>6</v>
      </c>
      <c r="N4730" s="23">
        <f>MAX(0,1-M4730*CachTinhDiem!$B$25)</f>
        <v>0.39999999999999991</v>
      </c>
      <c r="O4730" s="20">
        <f>ROUND((CachTinhDiem!$B$23*K4730+CachTinhDiem!$B$24*L4730)*N4730,1)</f>
        <v>2.2000000000000002</v>
      </c>
      <c r="P4730" s="19" t="s">
        <v>3227</v>
      </c>
    </row>
    <row r="4731" spans="1:16" ht="15" customHeight="1" x14ac:dyDescent="0.35">
      <c r="A4731" s="18" t="s">
        <v>1810</v>
      </c>
      <c r="B4731" s="18" t="s">
        <v>3226</v>
      </c>
      <c r="C4731" s="18" t="s">
        <v>115</v>
      </c>
      <c r="D4731" s="19">
        <v>7</v>
      </c>
      <c r="E4731" s="19">
        <v>29</v>
      </c>
      <c r="F4731" s="19">
        <v>25</v>
      </c>
      <c r="G4731" s="19">
        <v>4</v>
      </c>
      <c r="H4731" s="19">
        <v>2</v>
      </c>
      <c r="I4731" s="19">
        <v>4</v>
      </c>
      <c r="J4731" s="19">
        <v>3</v>
      </c>
      <c r="K4731" s="20">
        <f>ROUND(1+(SUMPRODUCT(INDEX(CachTinhDiem!$B$8:$E$11,MATCH($B4731,CachTinhDiem!$A$8:$A$11,0),0),$G4731:$J4731)-1)*9/4,1)</f>
        <v>6</v>
      </c>
      <c r="L4731" s="20">
        <f>ROUND(1+(INDEX(CachTinhDiem!$B$15:$E$20,MATCH($C4731,CachTinhDiem!$A$15:$A$20,0),MATCH($B4731,CachTinhDiem!$B$14:$E$14,0))-1)*9/4,1)</f>
        <v>10</v>
      </c>
      <c r="M4731" s="19">
        <f t="shared" si="73"/>
        <v>0</v>
      </c>
      <c r="N4731" s="23">
        <f>MAX(0,1-M4731*CachTinhDiem!$B$25)</f>
        <v>1</v>
      </c>
      <c r="O4731" s="20">
        <f>ROUND((CachTinhDiem!$B$23*K4731+CachTinhDiem!$B$24*L4731)*N4731,1)</f>
        <v>7.2</v>
      </c>
      <c r="P4731" s="19" t="s">
        <v>3227</v>
      </c>
    </row>
    <row r="4732" spans="1:16" ht="15" customHeight="1" x14ac:dyDescent="0.35">
      <c r="A4732" s="18" t="s">
        <v>2207</v>
      </c>
      <c r="B4732" s="18" t="s">
        <v>3228</v>
      </c>
      <c r="C4732" s="18" t="s">
        <v>150</v>
      </c>
      <c r="D4732" s="19">
        <v>25</v>
      </c>
      <c r="E4732" s="19">
        <v>38</v>
      </c>
      <c r="F4732" s="19">
        <v>30</v>
      </c>
      <c r="G4732" s="19">
        <v>1</v>
      </c>
      <c r="H4732" s="19">
        <v>5</v>
      </c>
      <c r="I4732" s="19">
        <v>2</v>
      </c>
      <c r="J4732" s="19">
        <v>2</v>
      </c>
      <c r="K4732" s="20">
        <f>ROUND(1+(SUMPRODUCT(INDEX(CachTinhDiem!$B$8:$E$11,MATCH($B4732,CachTinhDiem!$A$8:$A$11,0),0),$G4732:$J4732)-1)*9/4,1)</f>
        <v>4.5999999999999996</v>
      </c>
      <c r="L4732" s="20">
        <f>ROUND(1+(INDEX(CachTinhDiem!$B$15:$E$20,MATCH($C4732,CachTinhDiem!$A$15:$A$20,0),MATCH($B4732,CachTinhDiem!$B$14:$E$14,0))-1)*9/4,1)</f>
        <v>5.5</v>
      </c>
      <c r="M4732" s="19">
        <f t="shared" si="73"/>
        <v>0</v>
      </c>
      <c r="N4732" s="23">
        <f>MAX(0,1-M4732*CachTinhDiem!$B$25)</f>
        <v>1</v>
      </c>
      <c r="O4732" s="20">
        <f>ROUND((CachTinhDiem!$B$23*K4732+CachTinhDiem!$B$24*L4732)*N4732,1)</f>
        <v>4.9000000000000004</v>
      </c>
      <c r="P4732" s="19" t="s">
        <v>3227</v>
      </c>
    </row>
    <row r="4733" spans="1:16" ht="15" customHeight="1" x14ac:dyDescent="0.35">
      <c r="A4733" s="18" t="s">
        <v>2324</v>
      </c>
      <c r="B4733" s="18" t="s">
        <v>3229</v>
      </c>
      <c r="C4733" s="18" t="s">
        <v>115</v>
      </c>
      <c r="D4733" s="19">
        <v>19</v>
      </c>
      <c r="E4733" s="19">
        <v>35</v>
      </c>
      <c r="F4733" s="19">
        <v>5</v>
      </c>
      <c r="G4733" s="19">
        <v>2</v>
      </c>
      <c r="H4733" s="19">
        <v>2</v>
      </c>
      <c r="I4733" s="19">
        <v>3</v>
      </c>
      <c r="J4733" s="19">
        <v>3</v>
      </c>
      <c r="K4733" s="20">
        <f>ROUND(1+(SUMPRODUCT(INDEX(CachTinhDiem!$B$8:$E$11,MATCH($B4733,CachTinhDiem!$A$8:$A$11,0),0),$G4733:$J4733)-1)*9/4,1)</f>
        <v>4.5999999999999996</v>
      </c>
      <c r="L4733" s="20">
        <f>ROUND(1+(INDEX(CachTinhDiem!$B$15:$E$20,MATCH($C4733,CachTinhDiem!$A$15:$A$20,0),MATCH($B4733,CachTinhDiem!$B$14:$E$14,0))-1)*9/4,1)</f>
        <v>10</v>
      </c>
      <c r="M4733" s="19">
        <f t="shared" si="73"/>
        <v>14</v>
      </c>
      <c r="N4733" s="23">
        <f>MAX(0,1-M4733*CachTinhDiem!$B$25)</f>
        <v>0</v>
      </c>
      <c r="O4733" s="20">
        <f>ROUND((CachTinhDiem!$B$23*K4733+CachTinhDiem!$B$24*L4733)*N4733,1)</f>
        <v>0</v>
      </c>
      <c r="P4733" s="19" t="s">
        <v>3227</v>
      </c>
    </row>
    <row r="4734" spans="1:16" ht="15" customHeight="1" x14ac:dyDescent="0.35">
      <c r="A4734" s="18" t="s">
        <v>996</v>
      </c>
      <c r="B4734" s="18" t="s">
        <v>3226</v>
      </c>
      <c r="C4734" s="18" t="s">
        <v>110</v>
      </c>
      <c r="D4734" s="19">
        <v>15</v>
      </c>
      <c r="E4734" s="19">
        <v>30</v>
      </c>
      <c r="F4734" s="19">
        <v>16</v>
      </c>
      <c r="G4734" s="19">
        <v>2</v>
      </c>
      <c r="H4734" s="19">
        <v>4</v>
      </c>
      <c r="I4734" s="19">
        <v>2</v>
      </c>
      <c r="J4734" s="19">
        <v>3</v>
      </c>
      <c r="K4734" s="20">
        <f>ROUND(1+(SUMPRODUCT(INDEX(CachTinhDiem!$B$8:$E$11,MATCH($B4734,CachTinhDiem!$A$8:$A$11,0),0),$G4734:$J4734)-1)*9/4,1)</f>
        <v>5.0999999999999996</v>
      </c>
      <c r="L4734" s="20">
        <f>ROUND(1+(INDEX(CachTinhDiem!$B$15:$E$20,MATCH($C4734,CachTinhDiem!$A$15:$A$20,0),MATCH($B4734,CachTinhDiem!$B$14:$E$14,0))-1)*9/4,1)</f>
        <v>5.5</v>
      </c>
      <c r="M4734" s="19">
        <f t="shared" si="73"/>
        <v>0</v>
      </c>
      <c r="N4734" s="23">
        <f>MAX(0,1-M4734*CachTinhDiem!$B$25)</f>
        <v>1</v>
      </c>
      <c r="O4734" s="20">
        <f>ROUND((CachTinhDiem!$B$23*K4734+CachTinhDiem!$B$24*L4734)*N4734,1)</f>
        <v>5.2</v>
      </c>
      <c r="P4734" s="19" t="s">
        <v>3225</v>
      </c>
    </row>
    <row r="4735" spans="1:16" ht="15" customHeight="1" x14ac:dyDescent="0.35">
      <c r="A4735" s="18" t="s">
        <v>1832</v>
      </c>
      <c r="B4735" s="18" t="s">
        <v>3229</v>
      </c>
      <c r="C4735" s="18" t="s">
        <v>115</v>
      </c>
      <c r="D4735" s="19">
        <v>7</v>
      </c>
      <c r="E4735" s="19">
        <v>20</v>
      </c>
      <c r="F4735" s="19">
        <v>25</v>
      </c>
      <c r="G4735" s="19">
        <v>4</v>
      </c>
      <c r="H4735" s="19">
        <v>2</v>
      </c>
      <c r="I4735" s="19">
        <v>3</v>
      </c>
      <c r="J4735" s="19">
        <v>2</v>
      </c>
      <c r="K4735" s="20">
        <f>ROUND(1+(SUMPRODUCT(INDEX(CachTinhDiem!$B$8:$E$11,MATCH($B4735,CachTinhDiem!$A$8:$A$11,0),0),$G4735:$J4735)-1)*9/4,1)</f>
        <v>4.4000000000000004</v>
      </c>
      <c r="L4735" s="20">
        <f>ROUND(1+(INDEX(CachTinhDiem!$B$15:$E$20,MATCH($C4735,CachTinhDiem!$A$15:$A$20,0),MATCH($B4735,CachTinhDiem!$B$14:$E$14,0))-1)*9/4,1)</f>
        <v>10</v>
      </c>
      <c r="M4735" s="19">
        <f t="shared" si="73"/>
        <v>5</v>
      </c>
      <c r="N4735" s="23">
        <f>MAX(0,1-M4735*CachTinhDiem!$B$25)</f>
        <v>0.5</v>
      </c>
      <c r="O4735" s="20">
        <f>ROUND((CachTinhDiem!$B$23*K4735+CachTinhDiem!$B$24*L4735)*N4735,1)</f>
        <v>3</v>
      </c>
      <c r="P4735" s="19" t="s">
        <v>3225</v>
      </c>
    </row>
    <row r="4736" spans="1:16" ht="15" customHeight="1" x14ac:dyDescent="0.35">
      <c r="A4736" s="18" t="s">
        <v>984</v>
      </c>
      <c r="B4736" s="18" t="s">
        <v>3229</v>
      </c>
      <c r="C4736" s="18" t="s">
        <v>110</v>
      </c>
      <c r="D4736" s="19">
        <v>18</v>
      </c>
      <c r="E4736" s="19">
        <v>35</v>
      </c>
      <c r="F4736" s="19">
        <v>13</v>
      </c>
      <c r="G4736" s="19">
        <v>2</v>
      </c>
      <c r="H4736" s="19">
        <v>4</v>
      </c>
      <c r="I4736" s="19">
        <v>2</v>
      </c>
      <c r="J4736" s="19">
        <v>5</v>
      </c>
      <c r="K4736" s="20">
        <f>ROUND(1+(SUMPRODUCT(INDEX(CachTinhDiem!$B$8:$E$11,MATCH($B4736,CachTinhDiem!$A$8:$A$11,0),0),$G4736:$J4736)-1)*9/4,1)</f>
        <v>6.6</v>
      </c>
      <c r="L4736" s="20">
        <f>ROUND(1+(INDEX(CachTinhDiem!$B$15:$E$20,MATCH($C4736,CachTinhDiem!$A$15:$A$20,0),MATCH($B4736,CachTinhDiem!$B$14:$E$14,0))-1)*9/4,1)</f>
        <v>7.8</v>
      </c>
      <c r="M4736" s="19">
        <f t="shared" si="73"/>
        <v>5</v>
      </c>
      <c r="N4736" s="23">
        <f>MAX(0,1-M4736*CachTinhDiem!$B$25)</f>
        <v>0.5</v>
      </c>
      <c r="O4736" s="20">
        <f>ROUND((CachTinhDiem!$B$23*K4736+CachTinhDiem!$B$24*L4736)*N4736,1)</f>
        <v>3.5</v>
      </c>
      <c r="P4736" s="19" t="s">
        <v>3227</v>
      </c>
    </row>
    <row r="4737" spans="1:16" ht="15" customHeight="1" x14ac:dyDescent="0.35">
      <c r="A4737" s="18" t="s">
        <v>1128</v>
      </c>
      <c r="B4737" s="18" t="s">
        <v>3229</v>
      </c>
      <c r="C4737" s="18" t="s">
        <v>90</v>
      </c>
      <c r="D4737" s="19">
        <v>5</v>
      </c>
      <c r="E4737" s="19">
        <v>19</v>
      </c>
      <c r="F4737" s="19">
        <v>22</v>
      </c>
      <c r="G4737" s="19">
        <v>4</v>
      </c>
      <c r="H4737" s="19">
        <v>1</v>
      </c>
      <c r="I4737" s="19">
        <v>3</v>
      </c>
      <c r="J4737" s="19">
        <v>3</v>
      </c>
      <c r="K4737" s="20">
        <f>ROUND(1+(SUMPRODUCT(INDEX(CachTinhDiem!$B$8:$E$11,MATCH($B4737,CachTinhDiem!$A$8:$A$11,0),0),$G4737:$J4737)-1)*9/4,1)</f>
        <v>4.4000000000000004</v>
      </c>
      <c r="L4737" s="20">
        <f>ROUND(1+(INDEX(CachTinhDiem!$B$15:$E$20,MATCH($C4737,CachTinhDiem!$A$15:$A$20,0),MATCH($B4737,CachTinhDiem!$B$14:$E$14,0))-1)*9/4,1)</f>
        <v>7.8</v>
      </c>
      <c r="M4737" s="19">
        <f t="shared" si="73"/>
        <v>3</v>
      </c>
      <c r="N4737" s="23">
        <f>MAX(0,1-M4737*CachTinhDiem!$B$25)</f>
        <v>0.7</v>
      </c>
      <c r="O4737" s="20">
        <f>ROUND((CachTinhDiem!$B$23*K4737+CachTinhDiem!$B$24*L4737)*N4737,1)</f>
        <v>3.8</v>
      </c>
      <c r="P4737" s="19" t="s">
        <v>3227</v>
      </c>
    </row>
    <row r="4738" spans="1:16" ht="15" customHeight="1" x14ac:dyDescent="0.35">
      <c r="A4738" s="18" t="s">
        <v>2430</v>
      </c>
      <c r="B4738" s="18" t="s">
        <v>3229</v>
      </c>
      <c r="C4738" s="18" t="s">
        <v>110</v>
      </c>
      <c r="D4738" s="19">
        <v>24</v>
      </c>
      <c r="E4738" s="19">
        <v>39</v>
      </c>
      <c r="F4738" s="19">
        <v>40</v>
      </c>
      <c r="G4738" s="19">
        <v>1</v>
      </c>
      <c r="H4738" s="19">
        <v>5</v>
      </c>
      <c r="I4738" s="19">
        <v>2</v>
      </c>
      <c r="J4738" s="19">
        <v>3</v>
      </c>
      <c r="K4738" s="20">
        <f>ROUND(1+(SUMPRODUCT(INDEX(CachTinhDiem!$B$8:$E$11,MATCH($B4738,CachTinhDiem!$A$8:$A$11,0),0),$G4738:$J4738)-1)*9/4,1)</f>
        <v>5.7</v>
      </c>
      <c r="L4738" s="20">
        <f>ROUND(1+(INDEX(CachTinhDiem!$B$15:$E$20,MATCH($C4738,CachTinhDiem!$A$15:$A$20,0),MATCH($B4738,CachTinhDiem!$B$14:$E$14,0))-1)*9/4,1)</f>
        <v>7.8</v>
      </c>
      <c r="M4738" s="19">
        <f t="shared" ref="M4738:M4801" si="74">MAX(0,$D4738-$F4738,$F4738-$E4738)</f>
        <v>1</v>
      </c>
      <c r="N4738" s="23">
        <f>MAX(0,1-M4738*CachTinhDiem!$B$25)</f>
        <v>0.9</v>
      </c>
      <c r="O4738" s="20">
        <f>ROUND((CachTinhDiem!$B$23*K4738+CachTinhDiem!$B$24*L4738)*N4738,1)</f>
        <v>5.7</v>
      </c>
      <c r="P4738" s="19" t="s">
        <v>3227</v>
      </c>
    </row>
    <row r="4739" spans="1:16" ht="15" customHeight="1" x14ac:dyDescent="0.35">
      <c r="A4739" s="18" t="s">
        <v>1405</v>
      </c>
      <c r="B4739" s="18" t="s">
        <v>3224</v>
      </c>
      <c r="C4739" s="18" t="s">
        <v>103</v>
      </c>
      <c r="D4739" s="19">
        <v>5</v>
      </c>
      <c r="E4739" s="19">
        <v>11</v>
      </c>
      <c r="F4739" s="19">
        <v>25</v>
      </c>
      <c r="G4739" s="19">
        <v>4</v>
      </c>
      <c r="H4739" s="19">
        <v>1</v>
      </c>
      <c r="I4739" s="19">
        <v>1</v>
      </c>
      <c r="J4739" s="19">
        <v>5</v>
      </c>
      <c r="K4739" s="20">
        <f>ROUND(1+(SUMPRODUCT(INDEX(CachTinhDiem!$B$8:$E$11,MATCH($B4739,CachTinhDiem!$A$8:$A$11,0),0),$G4739:$J4739)-1)*9/4,1)</f>
        <v>3.3</v>
      </c>
      <c r="L4739" s="20">
        <f>ROUND(1+(INDEX(CachTinhDiem!$B$15:$E$20,MATCH($C4739,CachTinhDiem!$A$15:$A$20,0),MATCH($B4739,CachTinhDiem!$B$14:$E$14,0))-1)*9/4,1)</f>
        <v>3.3</v>
      </c>
      <c r="M4739" s="19">
        <f t="shared" si="74"/>
        <v>14</v>
      </c>
      <c r="N4739" s="23">
        <f>MAX(0,1-M4739*CachTinhDiem!$B$25)</f>
        <v>0</v>
      </c>
      <c r="O4739" s="20">
        <f>ROUND((CachTinhDiem!$B$23*K4739+CachTinhDiem!$B$24*L4739)*N4739,1)</f>
        <v>0</v>
      </c>
      <c r="P4739" s="19" t="s">
        <v>3227</v>
      </c>
    </row>
    <row r="4740" spans="1:16" ht="15" customHeight="1" x14ac:dyDescent="0.35">
      <c r="A4740" s="18" t="s">
        <v>2062</v>
      </c>
      <c r="B4740" s="18" t="s">
        <v>3229</v>
      </c>
      <c r="C4740" s="18" t="s">
        <v>103</v>
      </c>
      <c r="D4740" s="19">
        <v>13</v>
      </c>
      <c r="E4740" s="19">
        <v>33</v>
      </c>
      <c r="F4740" s="19">
        <v>21</v>
      </c>
      <c r="G4740" s="19">
        <v>3</v>
      </c>
      <c r="H4740" s="19">
        <v>3</v>
      </c>
      <c r="I4740" s="19">
        <v>4</v>
      </c>
      <c r="J4740" s="19">
        <v>5</v>
      </c>
      <c r="K4740" s="20">
        <f>ROUND(1+(SUMPRODUCT(INDEX(CachTinhDiem!$B$8:$E$11,MATCH($B4740,CachTinhDiem!$A$8:$A$11,0),0),$G4740:$J4740)-1)*9/4,1)</f>
        <v>7.5</v>
      </c>
      <c r="L4740" s="20">
        <f>ROUND(1+(INDEX(CachTinhDiem!$B$15:$E$20,MATCH($C4740,CachTinhDiem!$A$15:$A$20,0),MATCH($B4740,CachTinhDiem!$B$14:$E$14,0))-1)*9/4,1)</f>
        <v>7.8</v>
      </c>
      <c r="M4740" s="19">
        <f t="shared" si="74"/>
        <v>0</v>
      </c>
      <c r="N4740" s="23">
        <f>MAX(0,1-M4740*CachTinhDiem!$B$25)</f>
        <v>1</v>
      </c>
      <c r="O4740" s="20">
        <f>ROUND((CachTinhDiem!$B$23*K4740+CachTinhDiem!$B$24*L4740)*N4740,1)</f>
        <v>7.6</v>
      </c>
      <c r="P4740" s="19" t="s">
        <v>3227</v>
      </c>
    </row>
    <row r="4741" spans="1:16" ht="15" customHeight="1" x14ac:dyDescent="0.35">
      <c r="A4741" s="18" t="s">
        <v>2094</v>
      </c>
      <c r="B4741" s="18" t="s">
        <v>3229</v>
      </c>
      <c r="C4741" s="18" t="s">
        <v>90</v>
      </c>
      <c r="D4741" s="19">
        <v>12</v>
      </c>
      <c r="E4741" s="19">
        <v>31</v>
      </c>
      <c r="F4741" s="19">
        <v>9</v>
      </c>
      <c r="G4741" s="19">
        <v>2</v>
      </c>
      <c r="H4741" s="19">
        <v>4</v>
      </c>
      <c r="I4741" s="19">
        <v>4</v>
      </c>
      <c r="J4741" s="19">
        <v>1</v>
      </c>
      <c r="K4741" s="20">
        <f>ROUND(1+(SUMPRODUCT(INDEX(CachTinhDiem!$B$8:$E$11,MATCH($B4741,CachTinhDiem!$A$8:$A$11,0),0),$G4741:$J4741)-1)*9/4,1)</f>
        <v>5.3</v>
      </c>
      <c r="L4741" s="20">
        <f>ROUND(1+(INDEX(CachTinhDiem!$B$15:$E$20,MATCH($C4741,CachTinhDiem!$A$15:$A$20,0),MATCH($B4741,CachTinhDiem!$B$14:$E$14,0))-1)*9/4,1)</f>
        <v>7.8</v>
      </c>
      <c r="M4741" s="19">
        <f t="shared" si="74"/>
        <v>3</v>
      </c>
      <c r="N4741" s="23">
        <f>MAX(0,1-M4741*CachTinhDiem!$B$25)</f>
        <v>0.7</v>
      </c>
      <c r="O4741" s="20">
        <f>ROUND((CachTinhDiem!$B$23*K4741+CachTinhDiem!$B$24*L4741)*N4741,1)</f>
        <v>4.2</v>
      </c>
      <c r="P4741" s="19" t="s">
        <v>3227</v>
      </c>
    </row>
    <row r="4742" spans="1:16" ht="15" customHeight="1" x14ac:dyDescent="0.35">
      <c r="A4742" s="18" t="s">
        <v>1439</v>
      </c>
      <c r="B4742" s="18" t="s">
        <v>3226</v>
      </c>
      <c r="C4742" s="18" t="s">
        <v>138</v>
      </c>
      <c r="D4742" s="19">
        <v>28</v>
      </c>
      <c r="E4742" s="19">
        <v>40</v>
      </c>
      <c r="F4742" s="19">
        <v>13</v>
      </c>
      <c r="G4742" s="19">
        <v>1</v>
      </c>
      <c r="H4742" s="19">
        <v>5</v>
      </c>
      <c r="I4742" s="19">
        <v>5</v>
      </c>
      <c r="J4742" s="19">
        <v>4</v>
      </c>
      <c r="K4742" s="20">
        <f>ROUND(1+(SUMPRODUCT(INDEX(CachTinhDiem!$B$8:$E$11,MATCH($B4742,CachTinhDiem!$A$8:$A$11,0),0),$G4742:$J4742)-1)*9/4,1)</f>
        <v>9.6</v>
      </c>
      <c r="L4742" s="20">
        <f>ROUND(1+(INDEX(CachTinhDiem!$B$15:$E$20,MATCH($C4742,CachTinhDiem!$A$15:$A$20,0),MATCH($B4742,CachTinhDiem!$B$14:$E$14,0))-1)*9/4,1)</f>
        <v>7.8</v>
      </c>
      <c r="M4742" s="19">
        <f t="shared" si="74"/>
        <v>15</v>
      </c>
      <c r="N4742" s="23">
        <f>MAX(0,1-M4742*CachTinhDiem!$B$25)</f>
        <v>0</v>
      </c>
      <c r="O4742" s="20">
        <f>ROUND((CachTinhDiem!$B$23*K4742+CachTinhDiem!$B$24*L4742)*N4742,1)</f>
        <v>0</v>
      </c>
      <c r="P4742" s="19" t="s">
        <v>3225</v>
      </c>
    </row>
    <row r="4743" spans="1:16" ht="15" customHeight="1" x14ac:dyDescent="0.35">
      <c r="A4743" s="18" t="s">
        <v>1433</v>
      </c>
      <c r="B4743" s="18" t="s">
        <v>3228</v>
      </c>
      <c r="C4743" s="18" t="s">
        <v>138</v>
      </c>
      <c r="D4743" s="19">
        <v>27</v>
      </c>
      <c r="E4743" s="19">
        <v>40</v>
      </c>
      <c r="F4743" s="19">
        <v>18</v>
      </c>
      <c r="G4743" s="19">
        <v>1</v>
      </c>
      <c r="H4743" s="19">
        <v>5</v>
      </c>
      <c r="I4743" s="19">
        <v>4</v>
      </c>
      <c r="J4743" s="19">
        <v>4</v>
      </c>
      <c r="K4743" s="20">
        <f>ROUND(1+(SUMPRODUCT(INDEX(CachTinhDiem!$B$8:$E$11,MATCH($B4743,CachTinhDiem!$A$8:$A$11,0),0),$G4743:$J4743)-1)*9/4,1)</f>
        <v>8.1999999999999993</v>
      </c>
      <c r="L4743" s="20">
        <f>ROUND(1+(INDEX(CachTinhDiem!$B$15:$E$20,MATCH($C4743,CachTinhDiem!$A$15:$A$20,0),MATCH($B4743,CachTinhDiem!$B$14:$E$14,0))-1)*9/4,1)</f>
        <v>1</v>
      </c>
      <c r="M4743" s="19">
        <f t="shared" si="74"/>
        <v>9</v>
      </c>
      <c r="N4743" s="23">
        <f>MAX(0,1-M4743*CachTinhDiem!$B$25)</f>
        <v>9.9999999999999978E-2</v>
      </c>
      <c r="O4743" s="20">
        <f>ROUND((CachTinhDiem!$B$23*K4743+CachTinhDiem!$B$24*L4743)*N4743,1)</f>
        <v>0.6</v>
      </c>
      <c r="P4743" s="19" t="s">
        <v>3227</v>
      </c>
    </row>
    <row r="4744" spans="1:16" ht="15" customHeight="1" x14ac:dyDescent="0.35">
      <c r="A4744" s="18" t="s">
        <v>211</v>
      </c>
      <c r="B4744" s="18" t="s">
        <v>3228</v>
      </c>
      <c r="C4744" s="18" t="s">
        <v>110</v>
      </c>
      <c r="D4744" s="19">
        <v>5</v>
      </c>
      <c r="E4744" s="19">
        <v>15</v>
      </c>
      <c r="F4744" s="19">
        <v>28</v>
      </c>
      <c r="G4744" s="19">
        <v>4</v>
      </c>
      <c r="H4744" s="19">
        <v>1</v>
      </c>
      <c r="I4744" s="19">
        <v>1</v>
      </c>
      <c r="J4744" s="19">
        <v>4</v>
      </c>
      <c r="K4744" s="20">
        <f>ROUND(1+(SUMPRODUCT(INDEX(CachTinhDiem!$B$8:$E$11,MATCH($B4744,CachTinhDiem!$A$8:$A$11,0),0),$G4744:$J4744)-1)*9/4,1)</f>
        <v>5.0999999999999996</v>
      </c>
      <c r="L4744" s="20">
        <f>ROUND(1+(INDEX(CachTinhDiem!$B$15:$E$20,MATCH($C4744,CachTinhDiem!$A$15:$A$20,0),MATCH($B4744,CachTinhDiem!$B$14:$E$14,0))-1)*9/4,1)</f>
        <v>7.8</v>
      </c>
      <c r="M4744" s="19">
        <f t="shared" si="74"/>
        <v>13</v>
      </c>
      <c r="N4744" s="23">
        <f>MAX(0,1-M4744*CachTinhDiem!$B$25)</f>
        <v>0</v>
      </c>
      <c r="O4744" s="20">
        <f>ROUND((CachTinhDiem!$B$23*K4744+CachTinhDiem!$B$24*L4744)*N4744,1)</f>
        <v>0</v>
      </c>
      <c r="P4744" s="19" t="s">
        <v>3225</v>
      </c>
    </row>
    <row r="4745" spans="1:16" ht="15" customHeight="1" x14ac:dyDescent="0.35">
      <c r="A4745" s="18" t="s">
        <v>434</v>
      </c>
      <c r="B4745" s="18" t="s">
        <v>3226</v>
      </c>
      <c r="C4745" s="18" t="s">
        <v>90</v>
      </c>
      <c r="D4745" s="19">
        <v>8</v>
      </c>
      <c r="E4745" s="19">
        <v>22</v>
      </c>
      <c r="F4745" s="19">
        <v>13</v>
      </c>
      <c r="G4745" s="19">
        <v>4</v>
      </c>
      <c r="H4745" s="19">
        <v>3</v>
      </c>
      <c r="I4745" s="19">
        <v>3</v>
      </c>
      <c r="J4745" s="19">
        <v>2</v>
      </c>
      <c r="K4745" s="20">
        <f>ROUND(1+(SUMPRODUCT(INDEX(CachTinhDiem!$B$8:$E$11,MATCH($B4745,CachTinhDiem!$A$8:$A$11,0),0),$G4745:$J4745)-1)*9/4,1)</f>
        <v>5.0999999999999996</v>
      </c>
      <c r="L4745" s="20">
        <f>ROUND(1+(INDEX(CachTinhDiem!$B$15:$E$20,MATCH($C4745,CachTinhDiem!$A$15:$A$20,0),MATCH($B4745,CachTinhDiem!$B$14:$E$14,0))-1)*9/4,1)</f>
        <v>7.8</v>
      </c>
      <c r="M4745" s="19">
        <f t="shared" si="74"/>
        <v>0</v>
      </c>
      <c r="N4745" s="23">
        <f>MAX(0,1-M4745*CachTinhDiem!$B$25)</f>
        <v>1</v>
      </c>
      <c r="O4745" s="20">
        <f>ROUND((CachTinhDiem!$B$23*K4745+CachTinhDiem!$B$24*L4745)*N4745,1)</f>
        <v>5.9</v>
      </c>
      <c r="P4745" s="19" t="s">
        <v>3227</v>
      </c>
    </row>
    <row r="4746" spans="1:16" ht="15" customHeight="1" x14ac:dyDescent="0.35">
      <c r="A4746" s="18" t="s">
        <v>2787</v>
      </c>
      <c r="B4746" s="18" t="s">
        <v>3228</v>
      </c>
      <c r="C4746" s="18" t="s">
        <v>115</v>
      </c>
      <c r="D4746" s="19">
        <v>15</v>
      </c>
      <c r="E4746" s="19">
        <v>36</v>
      </c>
      <c r="F4746" s="19">
        <v>10</v>
      </c>
      <c r="G4746" s="19">
        <v>2</v>
      </c>
      <c r="H4746" s="19">
        <v>2</v>
      </c>
      <c r="I4746" s="19">
        <v>3</v>
      </c>
      <c r="J4746" s="19">
        <v>4</v>
      </c>
      <c r="K4746" s="20">
        <f>ROUND(1+(SUMPRODUCT(INDEX(CachTinhDiem!$B$8:$E$11,MATCH($B4746,CachTinhDiem!$A$8:$A$11,0),0),$G4746:$J4746)-1)*9/4,1)</f>
        <v>6.4</v>
      </c>
      <c r="L4746" s="20">
        <f>ROUND(1+(INDEX(CachTinhDiem!$B$15:$E$20,MATCH($C4746,CachTinhDiem!$A$15:$A$20,0),MATCH($B4746,CachTinhDiem!$B$14:$E$14,0))-1)*9/4,1)</f>
        <v>5.5</v>
      </c>
      <c r="M4746" s="19">
        <f t="shared" si="74"/>
        <v>5</v>
      </c>
      <c r="N4746" s="23">
        <f>MAX(0,1-M4746*CachTinhDiem!$B$25)</f>
        <v>0.5</v>
      </c>
      <c r="O4746" s="20">
        <f>ROUND((CachTinhDiem!$B$23*K4746+CachTinhDiem!$B$24*L4746)*N4746,1)</f>
        <v>3.1</v>
      </c>
      <c r="P4746" s="19" t="s">
        <v>3227</v>
      </c>
    </row>
    <row r="4747" spans="1:16" ht="15" customHeight="1" x14ac:dyDescent="0.35">
      <c r="A4747" s="18" t="s">
        <v>754</v>
      </c>
      <c r="B4747" s="18" t="s">
        <v>3226</v>
      </c>
      <c r="C4747" s="18" t="s">
        <v>110</v>
      </c>
      <c r="D4747" s="19">
        <v>20</v>
      </c>
      <c r="E4747" s="19">
        <v>39</v>
      </c>
      <c r="F4747" s="19">
        <v>36</v>
      </c>
      <c r="G4747" s="19">
        <v>2</v>
      </c>
      <c r="H4747" s="19">
        <v>4</v>
      </c>
      <c r="I4747" s="19">
        <v>3</v>
      </c>
      <c r="J4747" s="19">
        <v>2</v>
      </c>
      <c r="K4747" s="20">
        <f>ROUND(1+(SUMPRODUCT(INDEX(CachTinhDiem!$B$8:$E$11,MATCH($B4747,CachTinhDiem!$A$8:$A$11,0),0),$G4747:$J4747)-1)*9/4,1)</f>
        <v>5.7</v>
      </c>
      <c r="L4747" s="20">
        <f>ROUND(1+(INDEX(CachTinhDiem!$B$15:$E$20,MATCH($C4747,CachTinhDiem!$A$15:$A$20,0),MATCH($B4747,CachTinhDiem!$B$14:$E$14,0))-1)*9/4,1)</f>
        <v>5.5</v>
      </c>
      <c r="M4747" s="19">
        <f t="shared" si="74"/>
        <v>0</v>
      </c>
      <c r="N4747" s="23">
        <f>MAX(0,1-M4747*CachTinhDiem!$B$25)</f>
        <v>1</v>
      </c>
      <c r="O4747" s="20">
        <f>ROUND((CachTinhDiem!$B$23*K4747+CachTinhDiem!$B$24*L4747)*N4747,1)</f>
        <v>5.6</v>
      </c>
      <c r="P4747" s="19" t="s">
        <v>3227</v>
      </c>
    </row>
    <row r="4748" spans="1:16" ht="15" customHeight="1" x14ac:dyDescent="0.35">
      <c r="A4748" s="18" t="s">
        <v>1669</v>
      </c>
      <c r="B4748" s="18" t="s">
        <v>3228</v>
      </c>
      <c r="C4748" s="18" t="s">
        <v>90</v>
      </c>
      <c r="D4748" s="19">
        <v>10</v>
      </c>
      <c r="E4748" s="19">
        <v>29</v>
      </c>
      <c r="F4748" s="19">
        <v>16</v>
      </c>
      <c r="G4748" s="19">
        <v>2</v>
      </c>
      <c r="H4748" s="19">
        <v>3</v>
      </c>
      <c r="I4748" s="19">
        <v>4</v>
      </c>
      <c r="J4748" s="19">
        <v>2</v>
      </c>
      <c r="K4748" s="20">
        <f>ROUND(1+(SUMPRODUCT(INDEX(CachTinhDiem!$B$8:$E$11,MATCH($B4748,CachTinhDiem!$A$8:$A$11,0),0),$G4748:$J4748)-1)*9/4,1)</f>
        <v>4.5999999999999996</v>
      </c>
      <c r="L4748" s="20">
        <f>ROUND(1+(INDEX(CachTinhDiem!$B$15:$E$20,MATCH($C4748,CachTinhDiem!$A$15:$A$20,0),MATCH($B4748,CachTinhDiem!$B$14:$E$14,0))-1)*9/4,1)</f>
        <v>3.3</v>
      </c>
      <c r="M4748" s="19">
        <f t="shared" si="74"/>
        <v>0</v>
      </c>
      <c r="N4748" s="23">
        <f>MAX(0,1-M4748*CachTinhDiem!$B$25)</f>
        <v>1</v>
      </c>
      <c r="O4748" s="20">
        <f>ROUND((CachTinhDiem!$B$23*K4748+CachTinhDiem!$B$24*L4748)*N4748,1)</f>
        <v>4.2</v>
      </c>
      <c r="P4748" s="19" t="s">
        <v>3227</v>
      </c>
    </row>
    <row r="4749" spans="1:16" ht="15" customHeight="1" x14ac:dyDescent="0.35">
      <c r="A4749" s="18" t="s">
        <v>2945</v>
      </c>
      <c r="B4749" s="18" t="s">
        <v>3226</v>
      </c>
      <c r="C4749" s="18" t="s">
        <v>103</v>
      </c>
      <c r="D4749" s="19">
        <v>15</v>
      </c>
      <c r="E4749" s="19">
        <v>34</v>
      </c>
      <c r="F4749" s="19">
        <v>8</v>
      </c>
      <c r="G4749" s="19">
        <v>2</v>
      </c>
      <c r="H4749" s="19">
        <v>1</v>
      </c>
      <c r="I4749" s="19">
        <v>3</v>
      </c>
      <c r="J4749" s="19">
        <v>4</v>
      </c>
      <c r="K4749" s="20">
        <f>ROUND(1+(SUMPRODUCT(INDEX(CachTinhDiem!$B$8:$E$11,MATCH($B4749,CachTinhDiem!$A$8:$A$11,0),0),$G4749:$J4749)-1)*9/4,1)</f>
        <v>4.5999999999999996</v>
      </c>
      <c r="L4749" s="20">
        <f>ROUND(1+(INDEX(CachTinhDiem!$B$15:$E$20,MATCH($C4749,CachTinhDiem!$A$15:$A$20,0),MATCH($B4749,CachTinhDiem!$B$14:$E$14,0))-1)*9/4,1)</f>
        <v>3.3</v>
      </c>
      <c r="M4749" s="19">
        <f t="shared" si="74"/>
        <v>7</v>
      </c>
      <c r="N4749" s="23">
        <f>MAX(0,1-M4749*CachTinhDiem!$B$25)</f>
        <v>0.29999999999999993</v>
      </c>
      <c r="O4749" s="20">
        <f>ROUND((CachTinhDiem!$B$23*K4749+CachTinhDiem!$B$24*L4749)*N4749,1)</f>
        <v>1.3</v>
      </c>
      <c r="P4749" s="19" t="s">
        <v>3225</v>
      </c>
    </row>
    <row r="4750" spans="1:16" ht="15" customHeight="1" x14ac:dyDescent="0.35">
      <c r="A4750" s="18" t="s">
        <v>1308</v>
      </c>
      <c r="B4750" s="18" t="s">
        <v>3228</v>
      </c>
      <c r="C4750" s="18" t="s">
        <v>150</v>
      </c>
      <c r="D4750" s="19">
        <v>5</v>
      </c>
      <c r="E4750" s="19">
        <v>19</v>
      </c>
      <c r="F4750" s="19">
        <v>30</v>
      </c>
      <c r="G4750" s="19">
        <v>4</v>
      </c>
      <c r="H4750" s="19">
        <v>1</v>
      </c>
      <c r="I4750" s="19">
        <v>2</v>
      </c>
      <c r="J4750" s="19">
        <v>2</v>
      </c>
      <c r="K4750" s="20">
        <f>ROUND(1+(SUMPRODUCT(INDEX(CachTinhDiem!$B$8:$E$11,MATCH($B4750,CachTinhDiem!$A$8:$A$11,0),0),$G4750:$J4750)-1)*9/4,1)</f>
        <v>2.8</v>
      </c>
      <c r="L4750" s="20">
        <f>ROUND(1+(INDEX(CachTinhDiem!$B$15:$E$20,MATCH($C4750,CachTinhDiem!$A$15:$A$20,0),MATCH($B4750,CachTinhDiem!$B$14:$E$14,0))-1)*9/4,1)</f>
        <v>5.5</v>
      </c>
      <c r="M4750" s="19">
        <f t="shared" si="74"/>
        <v>11</v>
      </c>
      <c r="N4750" s="23">
        <f>MAX(0,1-M4750*CachTinhDiem!$B$25)</f>
        <v>0</v>
      </c>
      <c r="O4750" s="20">
        <f>ROUND((CachTinhDiem!$B$23*K4750+CachTinhDiem!$B$24*L4750)*N4750,1)</f>
        <v>0</v>
      </c>
      <c r="P4750" s="19" t="s">
        <v>3227</v>
      </c>
    </row>
    <row r="4751" spans="1:16" ht="15" customHeight="1" x14ac:dyDescent="0.35">
      <c r="A4751" s="18" t="s">
        <v>2861</v>
      </c>
      <c r="B4751" s="18" t="s">
        <v>3224</v>
      </c>
      <c r="C4751" s="18" t="s">
        <v>103</v>
      </c>
      <c r="D4751" s="19">
        <v>6</v>
      </c>
      <c r="E4751" s="19">
        <v>34</v>
      </c>
      <c r="F4751" s="19">
        <v>27</v>
      </c>
      <c r="G4751" s="19">
        <v>4</v>
      </c>
      <c r="H4751" s="19">
        <v>1</v>
      </c>
      <c r="I4751" s="19">
        <v>1</v>
      </c>
      <c r="J4751" s="19">
        <v>4</v>
      </c>
      <c r="K4751" s="20">
        <f>ROUND(1+(SUMPRODUCT(INDEX(CachTinhDiem!$B$8:$E$11,MATCH($B4751,CachTinhDiem!$A$8:$A$11,0),0),$G4751:$J4751)-1)*9/4,1)</f>
        <v>3</v>
      </c>
      <c r="L4751" s="20">
        <f>ROUND(1+(INDEX(CachTinhDiem!$B$15:$E$20,MATCH($C4751,CachTinhDiem!$A$15:$A$20,0),MATCH($B4751,CachTinhDiem!$B$14:$E$14,0))-1)*9/4,1)</f>
        <v>3.3</v>
      </c>
      <c r="M4751" s="19">
        <f t="shared" si="74"/>
        <v>0</v>
      </c>
      <c r="N4751" s="23">
        <f>MAX(0,1-M4751*CachTinhDiem!$B$25)</f>
        <v>1</v>
      </c>
      <c r="O4751" s="20">
        <f>ROUND((CachTinhDiem!$B$23*K4751+CachTinhDiem!$B$24*L4751)*N4751,1)</f>
        <v>3.1</v>
      </c>
      <c r="P4751" s="19" t="s">
        <v>3227</v>
      </c>
    </row>
    <row r="4752" spans="1:16" ht="15" customHeight="1" x14ac:dyDescent="0.35">
      <c r="A4752" s="18" t="s">
        <v>1302</v>
      </c>
      <c r="B4752" s="18" t="s">
        <v>3224</v>
      </c>
      <c r="C4752" s="18" t="s">
        <v>90</v>
      </c>
      <c r="D4752" s="19">
        <v>6</v>
      </c>
      <c r="E4752" s="19">
        <v>19</v>
      </c>
      <c r="F4752" s="19">
        <v>34</v>
      </c>
      <c r="G4752" s="19">
        <v>4</v>
      </c>
      <c r="H4752" s="19">
        <v>2</v>
      </c>
      <c r="I4752" s="19">
        <v>3</v>
      </c>
      <c r="J4752" s="19">
        <v>3</v>
      </c>
      <c r="K4752" s="20">
        <f>ROUND(1+(SUMPRODUCT(INDEX(CachTinhDiem!$B$8:$E$11,MATCH($B4752,CachTinhDiem!$A$8:$A$11,0),0),$G4752:$J4752)-1)*9/4,1)</f>
        <v>5.5</v>
      </c>
      <c r="L4752" s="20">
        <f>ROUND(1+(INDEX(CachTinhDiem!$B$15:$E$20,MATCH($C4752,CachTinhDiem!$A$15:$A$20,0),MATCH($B4752,CachTinhDiem!$B$14:$E$14,0))-1)*9/4,1)</f>
        <v>5.5</v>
      </c>
      <c r="M4752" s="19">
        <f t="shared" si="74"/>
        <v>15</v>
      </c>
      <c r="N4752" s="23">
        <f>MAX(0,1-M4752*CachTinhDiem!$B$25)</f>
        <v>0</v>
      </c>
      <c r="O4752" s="20">
        <f>ROUND((CachTinhDiem!$B$23*K4752+CachTinhDiem!$B$24*L4752)*N4752,1)</f>
        <v>0</v>
      </c>
      <c r="P4752" s="19" t="s">
        <v>3225</v>
      </c>
    </row>
    <row r="4753" spans="1:16" ht="15" customHeight="1" x14ac:dyDescent="0.35">
      <c r="A4753" s="18" t="s">
        <v>456</v>
      </c>
      <c r="B4753" s="18" t="s">
        <v>3228</v>
      </c>
      <c r="C4753" s="18" t="s">
        <v>110</v>
      </c>
      <c r="D4753" s="19">
        <v>5</v>
      </c>
      <c r="E4753" s="19">
        <v>12</v>
      </c>
      <c r="F4753" s="19">
        <v>18</v>
      </c>
      <c r="G4753" s="19">
        <v>5</v>
      </c>
      <c r="H4753" s="19">
        <v>2</v>
      </c>
      <c r="I4753" s="19">
        <v>3</v>
      </c>
      <c r="J4753" s="19">
        <v>3</v>
      </c>
      <c r="K4753" s="20">
        <f>ROUND(1+(SUMPRODUCT(INDEX(CachTinhDiem!$B$8:$E$11,MATCH($B4753,CachTinhDiem!$A$8:$A$11,0),0),$G4753:$J4753)-1)*9/4,1)</f>
        <v>5.0999999999999996</v>
      </c>
      <c r="L4753" s="20">
        <f>ROUND(1+(INDEX(CachTinhDiem!$B$15:$E$20,MATCH($C4753,CachTinhDiem!$A$15:$A$20,0),MATCH($B4753,CachTinhDiem!$B$14:$E$14,0))-1)*9/4,1)</f>
        <v>7.8</v>
      </c>
      <c r="M4753" s="19">
        <f t="shared" si="74"/>
        <v>6</v>
      </c>
      <c r="N4753" s="23">
        <f>MAX(0,1-M4753*CachTinhDiem!$B$25)</f>
        <v>0.39999999999999991</v>
      </c>
      <c r="O4753" s="20">
        <f>ROUND((CachTinhDiem!$B$23*K4753+CachTinhDiem!$B$24*L4753)*N4753,1)</f>
        <v>2.4</v>
      </c>
      <c r="P4753" s="19" t="s">
        <v>3227</v>
      </c>
    </row>
    <row r="4754" spans="1:16" ht="15" customHeight="1" x14ac:dyDescent="0.35">
      <c r="A4754" s="18" t="s">
        <v>219</v>
      </c>
      <c r="B4754" s="18" t="s">
        <v>3226</v>
      </c>
      <c r="C4754" s="18" t="s">
        <v>115</v>
      </c>
      <c r="D4754" s="19">
        <v>24</v>
      </c>
      <c r="E4754" s="19">
        <v>40</v>
      </c>
      <c r="F4754" s="19">
        <v>32</v>
      </c>
      <c r="G4754" s="19">
        <v>2</v>
      </c>
      <c r="H4754" s="19">
        <v>5</v>
      </c>
      <c r="I4754" s="19">
        <v>2</v>
      </c>
      <c r="J4754" s="19">
        <v>4</v>
      </c>
      <c r="K4754" s="20">
        <f>ROUND(1+(SUMPRODUCT(INDEX(CachTinhDiem!$B$8:$E$11,MATCH($B4754,CachTinhDiem!$A$8:$A$11,0),0),$G4754:$J4754)-1)*9/4,1)</f>
        <v>6.2</v>
      </c>
      <c r="L4754" s="20">
        <f>ROUND(1+(INDEX(CachTinhDiem!$B$15:$E$20,MATCH($C4754,CachTinhDiem!$A$15:$A$20,0),MATCH($B4754,CachTinhDiem!$B$14:$E$14,0))-1)*9/4,1)</f>
        <v>10</v>
      </c>
      <c r="M4754" s="19">
        <f t="shared" si="74"/>
        <v>0</v>
      </c>
      <c r="N4754" s="23">
        <f>MAX(0,1-M4754*CachTinhDiem!$B$25)</f>
        <v>1</v>
      </c>
      <c r="O4754" s="20">
        <f>ROUND((CachTinhDiem!$B$23*K4754+CachTinhDiem!$B$24*L4754)*N4754,1)</f>
        <v>7.3</v>
      </c>
      <c r="P4754" s="19" t="s">
        <v>3227</v>
      </c>
    </row>
    <row r="4755" spans="1:16" ht="15" customHeight="1" x14ac:dyDescent="0.35">
      <c r="A4755" s="18" t="s">
        <v>2434</v>
      </c>
      <c r="B4755" s="18" t="s">
        <v>3228</v>
      </c>
      <c r="C4755" s="18" t="s">
        <v>150</v>
      </c>
      <c r="D4755" s="19">
        <v>21</v>
      </c>
      <c r="E4755" s="19">
        <v>35</v>
      </c>
      <c r="F4755" s="19">
        <v>38</v>
      </c>
      <c r="G4755" s="19">
        <v>2</v>
      </c>
      <c r="H4755" s="19">
        <v>4</v>
      </c>
      <c r="I4755" s="19">
        <v>2</v>
      </c>
      <c r="J4755" s="19">
        <v>3</v>
      </c>
      <c r="K4755" s="20">
        <f>ROUND(1+(SUMPRODUCT(INDEX(CachTinhDiem!$B$8:$E$11,MATCH($B4755,CachTinhDiem!$A$8:$A$11,0),0),$G4755:$J4755)-1)*9/4,1)</f>
        <v>5.5</v>
      </c>
      <c r="L4755" s="20">
        <f>ROUND(1+(INDEX(CachTinhDiem!$B$15:$E$20,MATCH($C4755,CachTinhDiem!$A$15:$A$20,0),MATCH($B4755,CachTinhDiem!$B$14:$E$14,0))-1)*9/4,1)</f>
        <v>5.5</v>
      </c>
      <c r="M4755" s="19">
        <f t="shared" si="74"/>
        <v>3</v>
      </c>
      <c r="N4755" s="23">
        <f>MAX(0,1-M4755*CachTinhDiem!$B$25)</f>
        <v>0.7</v>
      </c>
      <c r="O4755" s="20">
        <f>ROUND((CachTinhDiem!$B$23*K4755+CachTinhDiem!$B$24*L4755)*N4755,1)</f>
        <v>3.9</v>
      </c>
      <c r="P4755" s="19" t="s">
        <v>3227</v>
      </c>
    </row>
    <row r="4756" spans="1:16" ht="15" customHeight="1" x14ac:dyDescent="0.35">
      <c r="A4756" s="18" t="s">
        <v>2995</v>
      </c>
      <c r="B4756" s="18" t="s">
        <v>3229</v>
      </c>
      <c r="C4756" s="18" t="s">
        <v>110</v>
      </c>
      <c r="D4756" s="19">
        <v>15</v>
      </c>
      <c r="E4756" s="19">
        <v>36</v>
      </c>
      <c r="F4756" s="19">
        <v>25</v>
      </c>
      <c r="G4756" s="19">
        <v>2</v>
      </c>
      <c r="H4756" s="19">
        <v>2</v>
      </c>
      <c r="I4756" s="19">
        <v>4</v>
      </c>
      <c r="J4756" s="19">
        <v>4</v>
      </c>
      <c r="K4756" s="20">
        <f>ROUND(1+(SUMPRODUCT(INDEX(CachTinhDiem!$B$8:$E$11,MATCH($B4756,CachTinhDiem!$A$8:$A$11,0),0),$G4756:$J4756)-1)*9/4,1)</f>
        <v>6</v>
      </c>
      <c r="L4756" s="20">
        <f>ROUND(1+(INDEX(CachTinhDiem!$B$15:$E$20,MATCH($C4756,CachTinhDiem!$A$15:$A$20,0),MATCH($B4756,CachTinhDiem!$B$14:$E$14,0))-1)*9/4,1)</f>
        <v>7.8</v>
      </c>
      <c r="M4756" s="19">
        <f t="shared" si="74"/>
        <v>0</v>
      </c>
      <c r="N4756" s="23">
        <f>MAX(0,1-M4756*CachTinhDiem!$B$25)</f>
        <v>1</v>
      </c>
      <c r="O4756" s="20">
        <f>ROUND((CachTinhDiem!$B$23*K4756+CachTinhDiem!$B$24*L4756)*N4756,1)</f>
        <v>6.5</v>
      </c>
      <c r="P4756" s="19" t="s">
        <v>3227</v>
      </c>
    </row>
    <row r="4757" spans="1:16" ht="15" customHeight="1" x14ac:dyDescent="0.35">
      <c r="A4757" s="18" t="s">
        <v>1906</v>
      </c>
      <c r="B4757" s="18" t="s">
        <v>3226</v>
      </c>
      <c r="C4757" s="18" t="s">
        <v>150</v>
      </c>
      <c r="D4757" s="19">
        <v>17</v>
      </c>
      <c r="E4757" s="19">
        <v>35</v>
      </c>
      <c r="F4757" s="19">
        <v>9</v>
      </c>
      <c r="G4757" s="19">
        <v>2</v>
      </c>
      <c r="H4757" s="19">
        <v>3</v>
      </c>
      <c r="I4757" s="19">
        <v>2</v>
      </c>
      <c r="J4757" s="19">
        <v>3</v>
      </c>
      <c r="K4757" s="20">
        <f>ROUND(1+(SUMPRODUCT(INDEX(CachTinhDiem!$B$8:$E$11,MATCH($B4757,CachTinhDiem!$A$8:$A$11,0),0),$G4757:$J4757)-1)*9/4,1)</f>
        <v>4.4000000000000004</v>
      </c>
      <c r="L4757" s="20">
        <f>ROUND(1+(INDEX(CachTinhDiem!$B$15:$E$20,MATCH($C4757,CachTinhDiem!$A$15:$A$20,0),MATCH($B4757,CachTinhDiem!$B$14:$E$14,0))-1)*9/4,1)</f>
        <v>10</v>
      </c>
      <c r="M4757" s="19">
        <f t="shared" si="74"/>
        <v>8</v>
      </c>
      <c r="N4757" s="23">
        <f>MAX(0,1-M4757*CachTinhDiem!$B$25)</f>
        <v>0.19999999999999996</v>
      </c>
      <c r="O4757" s="20">
        <f>ROUND((CachTinhDiem!$B$23*K4757+CachTinhDiem!$B$24*L4757)*N4757,1)</f>
        <v>1.2</v>
      </c>
      <c r="P4757" s="19" t="s">
        <v>3227</v>
      </c>
    </row>
    <row r="4758" spans="1:16" ht="15" customHeight="1" x14ac:dyDescent="0.35">
      <c r="A4758" s="18" t="s">
        <v>2646</v>
      </c>
      <c r="B4758" s="18" t="s">
        <v>3228</v>
      </c>
      <c r="C4758" s="18" t="s">
        <v>90</v>
      </c>
      <c r="D4758" s="19">
        <v>5</v>
      </c>
      <c r="E4758" s="19">
        <v>20</v>
      </c>
      <c r="F4758" s="19">
        <v>32</v>
      </c>
      <c r="G4758" s="19">
        <v>4</v>
      </c>
      <c r="H4758" s="19">
        <v>1</v>
      </c>
      <c r="I4758" s="19">
        <v>3</v>
      </c>
      <c r="J4758" s="19">
        <v>4</v>
      </c>
      <c r="K4758" s="20">
        <f>ROUND(1+(SUMPRODUCT(INDEX(CachTinhDiem!$B$8:$E$11,MATCH($B4758,CachTinhDiem!$A$8:$A$11,0),0),$G4758:$J4758)-1)*9/4,1)</f>
        <v>6</v>
      </c>
      <c r="L4758" s="20">
        <f>ROUND(1+(INDEX(CachTinhDiem!$B$15:$E$20,MATCH($C4758,CachTinhDiem!$A$15:$A$20,0),MATCH($B4758,CachTinhDiem!$B$14:$E$14,0))-1)*9/4,1)</f>
        <v>3.3</v>
      </c>
      <c r="M4758" s="19">
        <f t="shared" si="74"/>
        <v>12</v>
      </c>
      <c r="N4758" s="23">
        <f>MAX(0,1-M4758*CachTinhDiem!$B$25)</f>
        <v>0</v>
      </c>
      <c r="O4758" s="20">
        <f>ROUND((CachTinhDiem!$B$23*K4758+CachTinhDiem!$B$24*L4758)*N4758,1)</f>
        <v>0</v>
      </c>
      <c r="P4758" s="19" t="s">
        <v>3225</v>
      </c>
    </row>
    <row r="4759" spans="1:16" ht="15" customHeight="1" x14ac:dyDescent="0.35">
      <c r="A4759" s="18" t="s">
        <v>1070</v>
      </c>
      <c r="B4759" s="18" t="s">
        <v>3226</v>
      </c>
      <c r="C4759" s="18" t="s">
        <v>115</v>
      </c>
      <c r="D4759" s="19">
        <v>5</v>
      </c>
      <c r="E4759" s="19">
        <v>10</v>
      </c>
      <c r="F4759" s="19">
        <v>13</v>
      </c>
      <c r="G4759" s="19">
        <v>5</v>
      </c>
      <c r="H4759" s="19">
        <v>1</v>
      </c>
      <c r="I4759" s="19">
        <v>2</v>
      </c>
      <c r="J4759" s="19">
        <v>2</v>
      </c>
      <c r="K4759" s="20">
        <f>ROUND(1+(SUMPRODUCT(INDEX(CachTinhDiem!$B$8:$E$11,MATCH($B4759,CachTinhDiem!$A$8:$A$11,0),0),$G4759:$J4759)-1)*9/4,1)</f>
        <v>2.6</v>
      </c>
      <c r="L4759" s="20">
        <f>ROUND(1+(INDEX(CachTinhDiem!$B$15:$E$20,MATCH($C4759,CachTinhDiem!$A$15:$A$20,0),MATCH($B4759,CachTinhDiem!$B$14:$E$14,0))-1)*9/4,1)</f>
        <v>10</v>
      </c>
      <c r="M4759" s="19">
        <f t="shared" si="74"/>
        <v>3</v>
      </c>
      <c r="N4759" s="23">
        <f>MAX(0,1-M4759*CachTinhDiem!$B$25)</f>
        <v>0.7</v>
      </c>
      <c r="O4759" s="20">
        <f>ROUND((CachTinhDiem!$B$23*K4759+CachTinhDiem!$B$24*L4759)*N4759,1)</f>
        <v>3.4</v>
      </c>
      <c r="P4759" s="19" t="s">
        <v>3225</v>
      </c>
    </row>
    <row r="4760" spans="1:16" ht="15" customHeight="1" x14ac:dyDescent="0.35">
      <c r="A4760" s="18" t="s">
        <v>1119</v>
      </c>
      <c r="B4760" s="18" t="s">
        <v>3228</v>
      </c>
      <c r="C4760" s="18" t="s">
        <v>90</v>
      </c>
      <c r="D4760" s="19">
        <v>5</v>
      </c>
      <c r="E4760" s="19">
        <v>13</v>
      </c>
      <c r="F4760" s="19">
        <v>10</v>
      </c>
      <c r="G4760" s="19">
        <v>4</v>
      </c>
      <c r="H4760" s="19">
        <v>1</v>
      </c>
      <c r="I4760" s="19">
        <v>1</v>
      </c>
      <c r="J4760" s="19">
        <v>3</v>
      </c>
      <c r="K4760" s="20">
        <f>ROUND(1+(SUMPRODUCT(INDEX(CachTinhDiem!$B$8:$E$11,MATCH($B4760,CachTinhDiem!$A$8:$A$11,0),0),$G4760:$J4760)-1)*9/4,1)</f>
        <v>3.7</v>
      </c>
      <c r="L4760" s="20">
        <f>ROUND(1+(INDEX(CachTinhDiem!$B$15:$E$20,MATCH($C4760,CachTinhDiem!$A$15:$A$20,0),MATCH($B4760,CachTinhDiem!$B$14:$E$14,0))-1)*9/4,1)</f>
        <v>3.3</v>
      </c>
      <c r="M4760" s="19">
        <f t="shared" si="74"/>
        <v>0</v>
      </c>
      <c r="N4760" s="23">
        <f>MAX(0,1-M4760*CachTinhDiem!$B$25)</f>
        <v>1</v>
      </c>
      <c r="O4760" s="20">
        <f>ROUND((CachTinhDiem!$B$23*K4760+CachTinhDiem!$B$24*L4760)*N4760,1)</f>
        <v>3.6</v>
      </c>
      <c r="P4760" s="19" t="s">
        <v>3227</v>
      </c>
    </row>
    <row r="4761" spans="1:16" ht="15" customHeight="1" x14ac:dyDescent="0.35">
      <c r="A4761" s="18" t="s">
        <v>1278</v>
      </c>
      <c r="B4761" s="18" t="s">
        <v>3229</v>
      </c>
      <c r="C4761" s="18" t="s">
        <v>138</v>
      </c>
      <c r="D4761" s="19">
        <v>7</v>
      </c>
      <c r="E4761" s="19">
        <v>22</v>
      </c>
      <c r="F4761" s="19">
        <v>8</v>
      </c>
      <c r="G4761" s="19">
        <v>4</v>
      </c>
      <c r="H4761" s="19">
        <v>3</v>
      </c>
      <c r="I4761" s="19">
        <v>3</v>
      </c>
      <c r="J4761" s="19">
        <v>2</v>
      </c>
      <c r="K4761" s="20">
        <f>ROUND(1+(SUMPRODUCT(INDEX(CachTinhDiem!$B$8:$E$11,MATCH($B4761,CachTinhDiem!$A$8:$A$11,0),0),$G4761:$J4761)-1)*9/4,1)</f>
        <v>5.0999999999999996</v>
      </c>
      <c r="L4761" s="20">
        <f>ROUND(1+(INDEX(CachTinhDiem!$B$15:$E$20,MATCH($C4761,CachTinhDiem!$A$15:$A$20,0),MATCH($B4761,CachTinhDiem!$B$14:$E$14,0))-1)*9/4,1)</f>
        <v>7.8</v>
      </c>
      <c r="M4761" s="19">
        <f t="shared" si="74"/>
        <v>0</v>
      </c>
      <c r="N4761" s="23">
        <f>MAX(0,1-M4761*CachTinhDiem!$B$25)</f>
        <v>1</v>
      </c>
      <c r="O4761" s="20">
        <f>ROUND((CachTinhDiem!$B$23*K4761+CachTinhDiem!$B$24*L4761)*N4761,1)</f>
        <v>5.9</v>
      </c>
      <c r="P4761" s="19" t="s">
        <v>3227</v>
      </c>
    </row>
    <row r="4762" spans="1:16" ht="15" customHeight="1" x14ac:dyDescent="0.35">
      <c r="A4762" s="18" t="s">
        <v>1163</v>
      </c>
      <c r="B4762" s="18" t="s">
        <v>3229</v>
      </c>
      <c r="C4762" s="18" t="s">
        <v>150</v>
      </c>
      <c r="D4762" s="19">
        <v>6</v>
      </c>
      <c r="E4762" s="19">
        <v>18</v>
      </c>
      <c r="F4762" s="19">
        <v>37</v>
      </c>
      <c r="G4762" s="19">
        <v>4</v>
      </c>
      <c r="H4762" s="19">
        <v>2</v>
      </c>
      <c r="I4762" s="19">
        <v>2</v>
      </c>
      <c r="J4762" s="19">
        <v>3</v>
      </c>
      <c r="K4762" s="20">
        <f>ROUND(1+(SUMPRODUCT(INDEX(CachTinhDiem!$B$8:$E$11,MATCH($B4762,CachTinhDiem!$A$8:$A$11,0),0),$G4762:$J4762)-1)*9/4,1)</f>
        <v>4.4000000000000004</v>
      </c>
      <c r="L4762" s="20">
        <f>ROUND(1+(INDEX(CachTinhDiem!$B$15:$E$20,MATCH($C4762,CachTinhDiem!$A$15:$A$20,0),MATCH($B4762,CachTinhDiem!$B$14:$E$14,0))-1)*9/4,1)</f>
        <v>7.8</v>
      </c>
      <c r="M4762" s="19">
        <f t="shared" si="74"/>
        <v>19</v>
      </c>
      <c r="N4762" s="23">
        <f>MAX(0,1-M4762*CachTinhDiem!$B$25)</f>
        <v>0</v>
      </c>
      <c r="O4762" s="20">
        <f>ROUND((CachTinhDiem!$B$23*K4762+CachTinhDiem!$B$24*L4762)*N4762,1)</f>
        <v>0</v>
      </c>
      <c r="P4762" s="19" t="s">
        <v>3227</v>
      </c>
    </row>
    <row r="4763" spans="1:16" ht="15" customHeight="1" x14ac:dyDescent="0.35">
      <c r="A4763" s="18" t="s">
        <v>1261</v>
      </c>
      <c r="B4763" s="18" t="s">
        <v>3228</v>
      </c>
      <c r="C4763" s="18" t="s">
        <v>115</v>
      </c>
      <c r="D4763" s="19">
        <v>5</v>
      </c>
      <c r="E4763" s="19">
        <v>11</v>
      </c>
      <c r="F4763" s="19">
        <v>31</v>
      </c>
      <c r="G4763" s="19">
        <v>4</v>
      </c>
      <c r="H4763" s="19">
        <v>1</v>
      </c>
      <c r="I4763" s="19">
        <v>2</v>
      </c>
      <c r="J4763" s="19">
        <v>2</v>
      </c>
      <c r="K4763" s="20">
        <f>ROUND(1+(SUMPRODUCT(INDEX(CachTinhDiem!$B$8:$E$11,MATCH($B4763,CachTinhDiem!$A$8:$A$11,0),0),$G4763:$J4763)-1)*9/4,1)</f>
        <v>2.8</v>
      </c>
      <c r="L4763" s="20">
        <f>ROUND(1+(INDEX(CachTinhDiem!$B$15:$E$20,MATCH($C4763,CachTinhDiem!$A$15:$A$20,0),MATCH($B4763,CachTinhDiem!$B$14:$E$14,0))-1)*9/4,1)</f>
        <v>5.5</v>
      </c>
      <c r="M4763" s="19">
        <f t="shared" si="74"/>
        <v>20</v>
      </c>
      <c r="N4763" s="23">
        <f>MAX(0,1-M4763*CachTinhDiem!$B$25)</f>
        <v>0</v>
      </c>
      <c r="O4763" s="20">
        <f>ROUND((CachTinhDiem!$B$23*K4763+CachTinhDiem!$B$24*L4763)*N4763,1)</f>
        <v>0</v>
      </c>
      <c r="P4763" s="19" t="s">
        <v>3227</v>
      </c>
    </row>
    <row r="4764" spans="1:16" ht="15" customHeight="1" x14ac:dyDescent="0.35">
      <c r="A4764" s="18" t="s">
        <v>1391</v>
      </c>
      <c r="B4764" s="18" t="s">
        <v>3226</v>
      </c>
      <c r="C4764" s="18" t="s">
        <v>150</v>
      </c>
      <c r="D4764" s="19">
        <v>5</v>
      </c>
      <c r="E4764" s="19">
        <v>20</v>
      </c>
      <c r="F4764" s="19">
        <v>29</v>
      </c>
      <c r="G4764" s="19">
        <v>4</v>
      </c>
      <c r="H4764" s="19">
        <v>1</v>
      </c>
      <c r="I4764" s="19">
        <v>3</v>
      </c>
      <c r="J4764" s="19">
        <v>3</v>
      </c>
      <c r="K4764" s="20">
        <f>ROUND(1+(SUMPRODUCT(INDEX(CachTinhDiem!$B$8:$E$11,MATCH($B4764,CachTinhDiem!$A$8:$A$11,0),0),$G4764:$J4764)-1)*9/4,1)</f>
        <v>4.2</v>
      </c>
      <c r="L4764" s="20">
        <f>ROUND(1+(INDEX(CachTinhDiem!$B$15:$E$20,MATCH($C4764,CachTinhDiem!$A$15:$A$20,0),MATCH($B4764,CachTinhDiem!$B$14:$E$14,0))-1)*9/4,1)</f>
        <v>10</v>
      </c>
      <c r="M4764" s="19">
        <f t="shared" si="74"/>
        <v>9</v>
      </c>
      <c r="N4764" s="23">
        <f>MAX(0,1-M4764*CachTinhDiem!$B$25)</f>
        <v>9.9999999999999978E-2</v>
      </c>
      <c r="O4764" s="20">
        <f>ROUND((CachTinhDiem!$B$23*K4764+CachTinhDiem!$B$24*L4764)*N4764,1)</f>
        <v>0.6</v>
      </c>
      <c r="P4764" s="19" t="s">
        <v>3227</v>
      </c>
    </row>
    <row r="4765" spans="1:16" ht="15" customHeight="1" x14ac:dyDescent="0.35">
      <c r="A4765" s="18" t="s">
        <v>1022</v>
      </c>
      <c r="B4765" s="18" t="s">
        <v>3229</v>
      </c>
      <c r="C4765" s="18" t="s">
        <v>103</v>
      </c>
      <c r="D4765" s="19">
        <v>20</v>
      </c>
      <c r="E4765" s="19">
        <v>37</v>
      </c>
      <c r="F4765" s="19">
        <v>18</v>
      </c>
      <c r="G4765" s="19">
        <v>2</v>
      </c>
      <c r="H4765" s="19">
        <v>4</v>
      </c>
      <c r="I4765" s="19">
        <v>3</v>
      </c>
      <c r="J4765" s="19">
        <v>3</v>
      </c>
      <c r="K4765" s="20">
        <f>ROUND(1+(SUMPRODUCT(INDEX(CachTinhDiem!$B$8:$E$11,MATCH($B4765,CachTinhDiem!$A$8:$A$11,0),0),$G4765:$J4765)-1)*9/4,1)</f>
        <v>6</v>
      </c>
      <c r="L4765" s="20">
        <f>ROUND(1+(INDEX(CachTinhDiem!$B$15:$E$20,MATCH($C4765,CachTinhDiem!$A$15:$A$20,0),MATCH($B4765,CachTinhDiem!$B$14:$E$14,0))-1)*9/4,1)</f>
        <v>7.8</v>
      </c>
      <c r="M4765" s="19">
        <f t="shared" si="74"/>
        <v>2</v>
      </c>
      <c r="N4765" s="23">
        <f>MAX(0,1-M4765*CachTinhDiem!$B$25)</f>
        <v>0.8</v>
      </c>
      <c r="O4765" s="20">
        <f>ROUND((CachTinhDiem!$B$23*K4765+CachTinhDiem!$B$24*L4765)*N4765,1)</f>
        <v>5.2</v>
      </c>
      <c r="P4765" s="19" t="s">
        <v>3227</v>
      </c>
    </row>
    <row r="4766" spans="1:16" ht="15" customHeight="1" x14ac:dyDescent="0.35">
      <c r="A4766" s="18" t="s">
        <v>692</v>
      </c>
      <c r="B4766" s="18" t="s">
        <v>3228</v>
      </c>
      <c r="C4766" s="18" t="s">
        <v>103</v>
      </c>
      <c r="D4766" s="19">
        <v>6</v>
      </c>
      <c r="E4766" s="19">
        <v>17</v>
      </c>
      <c r="F4766" s="19">
        <v>26</v>
      </c>
      <c r="G4766" s="19">
        <v>4</v>
      </c>
      <c r="H4766" s="19">
        <v>2</v>
      </c>
      <c r="I4766" s="19">
        <v>2</v>
      </c>
      <c r="J4766" s="19">
        <v>2</v>
      </c>
      <c r="K4766" s="20">
        <f>ROUND(1+(SUMPRODUCT(INDEX(CachTinhDiem!$B$8:$E$11,MATCH($B4766,CachTinhDiem!$A$8:$A$11,0),0),$G4766:$J4766)-1)*9/4,1)</f>
        <v>3.3</v>
      </c>
      <c r="L4766" s="20">
        <f>ROUND(1+(INDEX(CachTinhDiem!$B$15:$E$20,MATCH($C4766,CachTinhDiem!$A$15:$A$20,0),MATCH($B4766,CachTinhDiem!$B$14:$E$14,0))-1)*9/4,1)</f>
        <v>10</v>
      </c>
      <c r="M4766" s="19">
        <f t="shared" si="74"/>
        <v>9</v>
      </c>
      <c r="N4766" s="23">
        <f>MAX(0,1-M4766*CachTinhDiem!$B$25)</f>
        <v>9.9999999999999978E-2</v>
      </c>
      <c r="O4766" s="20">
        <f>ROUND((CachTinhDiem!$B$23*K4766+CachTinhDiem!$B$24*L4766)*N4766,1)</f>
        <v>0.5</v>
      </c>
      <c r="P4766" s="19" t="s">
        <v>3227</v>
      </c>
    </row>
    <row r="4767" spans="1:16" ht="15" customHeight="1" x14ac:dyDescent="0.35">
      <c r="A4767" s="18" t="s">
        <v>2953</v>
      </c>
      <c r="B4767" s="18" t="s">
        <v>3229</v>
      </c>
      <c r="C4767" s="18" t="s">
        <v>103</v>
      </c>
      <c r="D4767" s="19">
        <v>14</v>
      </c>
      <c r="E4767" s="19">
        <v>34</v>
      </c>
      <c r="F4767" s="19">
        <v>22</v>
      </c>
      <c r="G4767" s="19">
        <v>3</v>
      </c>
      <c r="H4767" s="19">
        <v>1</v>
      </c>
      <c r="I4767" s="19">
        <v>4</v>
      </c>
      <c r="J4767" s="19">
        <v>4</v>
      </c>
      <c r="K4767" s="20">
        <f>ROUND(1+(SUMPRODUCT(INDEX(CachTinhDiem!$B$8:$E$11,MATCH($B4767,CachTinhDiem!$A$8:$A$11,0),0),$G4767:$J4767)-1)*9/4,1)</f>
        <v>5.5</v>
      </c>
      <c r="L4767" s="20">
        <f>ROUND(1+(INDEX(CachTinhDiem!$B$15:$E$20,MATCH($C4767,CachTinhDiem!$A$15:$A$20,0),MATCH($B4767,CachTinhDiem!$B$14:$E$14,0))-1)*9/4,1)</f>
        <v>7.8</v>
      </c>
      <c r="M4767" s="19">
        <f t="shared" si="74"/>
        <v>0</v>
      </c>
      <c r="N4767" s="23">
        <f>MAX(0,1-M4767*CachTinhDiem!$B$25)</f>
        <v>1</v>
      </c>
      <c r="O4767" s="20">
        <f>ROUND((CachTinhDiem!$B$23*K4767+CachTinhDiem!$B$24*L4767)*N4767,1)</f>
        <v>6.2</v>
      </c>
      <c r="P4767" s="19" t="s">
        <v>3225</v>
      </c>
    </row>
    <row r="4768" spans="1:16" ht="15" customHeight="1" x14ac:dyDescent="0.35">
      <c r="A4768" s="18" t="s">
        <v>1242</v>
      </c>
      <c r="B4768" s="18" t="s">
        <v>3228</v>
      </c>
      <c r="C4768" s="18" t="s">
        <v>150</v>
      </c>
      <c r="D4768" s="19">
        <v>5</v>
      </c>
      <c r="E4768" s="19">
        <v>10</v>
      </c>
      <c r="F4768" s="19">
        <v>32</v>
      </c>
      <c r="G4768" s="19">
        <v>5</v>
      </c>
      <c r="H4768" s="19">
        <v>1</v>
      </c>
      <c r="I4768" s="19">
        <v>1</v>
      </c>
      <c r="J4768" s="19">
        <v>1</v>
      </c>
      <c r="K4768" s="20">
        <f>ROUND(1+(SUMPRODUCT(INDEX(CachTinhDiem!$B$8:$E$11,MATCH($B4768,CachTinhDiem!$A$8:$A$11,0),0),$G4768:$J4768)-1)*9/4,1)</f>
        <v>1</v>
      </c>
      <c r="L4768" s="20">
        <f>ROUND(1+(INDEX(CachTinhDiem!$B$15:$E$20,MATCH($C4768,CachTinhDiem!$A$15:$A$20,0),MATCH($B4768,CachTinhDiem!$B$14:$E$14,0))-1)*9/4,1)</f>
        <v>5.5</v>
      </c>
      <c r="M4768" s="19">
        <f t="shared" si="74"/>
        <v>22</v>
      </c>
      <c r="N4768" s="23">
        <f>MAX(0,1-M4768*CachTinhDiem!$B$25)</f>
        <v>0</v>
      </c>
      <c r="O4768" s="20">
        <f>ROUND((CachTinhDiem!$B$23*K4768+CachTinhDiem!$B$24*L4768)*N4768,1)</f>
        <v>0</v>
      </c>
      <c r="P4768" s="19" t="s">
        <v>3227</v>
      </c>
    </row>
    <row r="4769" spans="1:16" ht="15" customHeight="1" x14ac:dyDescent="0.35">
      <c r="A4769" s="18" t="s">
        <v>3196</v>
      </c>
      <c r="B4769" s="18" t="s">
        <v>3228</v>
      </c>
      <c r="C4769" s="18" t="s">
        <v>115</v>
      </c>
      <c r="D4769" s="19">
        <v>18</v>
      </c>
      <c r="E4769" s="19">
        <v>40</v>
      </c>
      <c r="F4769" s="19">
        <v>17</v>
      </c>
      <c r="G4769" s="19">
        <v>2</v>
      </c>
      <c r="H4769" s="19">
        <v>2</v>
      </c>
      <c r="I4769" s="19">
        <v>4</v>
      </c>
      <c r="J4769" s="19">
        <v>4</v>
      </c>
      <c r="K4769" s="20">
        <f>ROUND(1+(SUMPRODUCT(INDEX(CachTinhDiem!$B$8:$E$11,MATCH($B4769,CachTinhDiem!$A$8:$A$11,0),0),$G4769:$J4769)-1)*9/4,1)</f>
        <v>6.9</v>
      </c>
      <c r="L4769" s="20">
        <f>ROUND(1+(INDEX(CachTinhDiem!$B$15:$E$20,MATCH($C4769,CachTinhDiem!$A$15:$A$20,0),MATCH($B4769,CachTinhDiem!$B$14:$E$14,0))-1)*9/4,1)</f>
        <v>5.5</v>
      </c>
      <c r="M4769" s="19">
        <f t="shared" si="74"/>
        <v>1</v>
      </c>
      <c r="N4769" s="23">
        <f>MAX(0,1-M4769*CachTinhDiem!$B$25)</f>
        <v>0.9</v>
      </c>
      <c r="O4769" s="20">
        <f>ROUND((CachTinhDiem!$B$23*K4769+CachTinhDiem!$B$24*L4769)*N4769,1)</f>
        <v>5.8</v>
      </c>
      <c r="P4769" s="19" t="s">
        <v>3227</v>
      </c>
    </row>
    <row r="4770" spans="1:16" ht="15" customHeight="1" x14ac:dyDescent="0.35">
      <c r="A4770" s="18" t="s">
        <v>886</v>
      </c>
      <c r="B4770" s="18" t="s">
        <v>3228</v>
      </c>
      <c r="C4770" s="18" t="s">
        <v>103</v>
      </c>
      <c r="D4770" s="19">
        <v>22</v>
      </c>
      <c r="E4770" s="19">
        <v>35</v>
      </c>
      <c r="F4770" s="19">
        <v>37</v>
      </c>
      <c r="G4770" s="19">
        <v>1</v>
      </c>
      <c r="H4770" s="19">
        <v>4</v>
      </c>
      <c r="I4770" s="19">
        <v>2</v>
      </c>
      <c r="J4770" s="19">
        <v>5</v>
      </c>
      <c r="K4770" s="20">
        <f>ROUND(1+(SUMPRODUCT(INDEX(CachTinhDiem!$B$8:$E$11,MATCH($B4770,CachTinhDiem!$A$8:$A$11,0),0),$G4770:$J4770)-1)*9/4,1)</f>
        <v>8.1999999999999993</v>
      </c>
      <c r="L4770" s="20">
        <f>ROUND(1+(INDEX(CachTinhDiem!$B$15:$E$20,MATCH($C4770,CachTinhDiem!$A$15:$A$20,0),MATCH($B4770,CachTinhDiem!$B$14:$E$14,0))-1)*9/4,1)</f>
        <v>10</v>
      </c>
      <c r="M4770" s="19">
        <f t="shared" si="74"/>
        <v>2</v>
      </c>
      <c r="N4770" s="23">
        <f>MAX(0,1-M4770*CachTinhDiem!$B$25)</f>
        <v>0.8</v>
      </c>
      <c r="O4770" s="20">
        <f>ROUND((CachTinhDiem!$B$23*K4770+CachTinhDiem!$B$24*L4770)*N4770,1)</f>
        <v>7</v>
      </c>
      <c r="P4770" s="19" t="s">
        <v>3227</v>
      </c>
    </row>
    <row r="4771" spans="1:16" ht="15" customHeight="1" x14ac:dyDescent="0.35">
      <c r="A4771" s="18" t="s">
        <v>1583</v>
      </c>
      <c r="B4771" s="18" t="s">
        <v>3228</v>
      </c>
      <c r="C4771" s="18" t="s">
        <v>150</v>
      </c>
      <c r="D4771" s="19">
        <v>5</v>
      </c>
      <c r="E4771" s="19">
        <v>18</v>
      </c>
      <c r="F4771" s="19">
        <v>21</v>
      </c>
      <c r="G4771" s="19">
        <v>4</v>
      </c>
      <c r="H4771" s="19">
        <v>1</v>
      </c>
      <c r="I4771" s="19">
        <v>3</v>
      </c>
      <c r="J4771" s="19">
        <v>3</v>
      </c>
      <c r="K4771" s="20">
        <f>ROUND(1+(SUMPRODUCT(INDEX(CachTinhDiem!$B$8:$E$11,MATCH($B4771,CachTinhDiem!$A$8:$A$11,0),0),$G4771:$J4771)-1)*9/4,1)</f>
        <v>4.5999999999999996</v>
      </c>
      <c r="L4771" s="20">
        <f>ROUND(1+(INDEX(CachTinhDiem!$B$15:$E$20,MATCH($C4771,CachTinhDiem!$A$15:$A$20,0),MATCH($B4771,CachTinhDiem!$B$14:$E$14,0))-1)*9/4,1)</f>
        <v>5.5</v>
      </c>
      <c r="M4771" s="19">
        <f t="shared" si="74"/>
        <v>3</v>
      </c>
      <c r="N4771" s="23">
        <f>MAX(0,1-M4771*CachTinhDiem!$B$25)</f>
        <v>0.7</v>
      </c>
      <c r="O4771" s="20">
        <f>ROUND((CachTinhDiem!$B$23*K4771+CachTinhDiem!$B$24*L4771)*N4771,1)</f>
        <v>3.4</v>
      </c>
      <c r="P4771" s="19" t="s">
        <v>3227</v>
      </c>
    </row>
    <row r="4772" spans="1:16" ht="15" customHeight="1" x14ac:dyDescent="0.35">
      <c r="A4772" s="18" t="s">
        <v>2861</v>
      </c>
      <c r="B4772" s="18" t="s">
        <v>3226</v>
      </c>
      <c r="C4772" s="18" t="s">
        <v>103</v>
      </c>
      <c r="D4772" s="19">
        <v>6</v>
      </c>
      <c r="E4772" s="19">
        <v>34</v>
      </c>
      <c r="F4772" s="19">
        <v>34</v>
      </c>
      <c r="G4772" s="19">
        <v>4</v>
      </c>
      <c r="H4772" s="19">
        <v>1</v>
      </c>
      <c r="I4772" s="19">
        <v>1</v>
      </c>
      <c r="J4772" s="19">
        <v>4</v>
      </c>
      <c r="K4772" s="20">
        <f>ROUND(1+(SUMPRODUCT(INDEX(CachTinhDiem!$B$8:$E$11,MATCH($B4772,CachTinhDiem!$A$8:$A$11,0),0),$G4772:$J4772)-1)*9/4,1)</f>
        <v>2.4</v>
      </c>
      <c r="L4772" s="20">
        <f>ROUND(1+(INDEX(CachTinhDiem!$B$15:$E$20,MATCH($C4772,CachTinhDiem!$A$15:$A$20,0),MATCH($B4772,CachTinhDiem!$B$14:$E$14,0))-1)*9/4,1)</f>
        <v>3.3</v>
      </c>
      <c r="M4772" s="19">
        <f t="shared" si="74"/>
        <v>0</v>
      </c>
      <c r="N4772" s="23">
        <f>MAX(0,1-M4772*CachTinhDiem!$B$25)</f>
        <v>1</v>
      </c>
      <c r="O4772" s="20">
        <f>ROUND((CachTinhDiem!$B$23*K4772+CachTinhDiem!$B$24*L4772)*N4772,1)</f>
        <v>2.7</v>
      </c>
      <c r="P4772" s="19" t="s">
        <v>3227</v>
      </c>
    </row>
    <row r="4773" spans="1:16" ht="15" customHeight="1" x14ac:dyDescent="0.35">
      <c r="A4773" s="18" t="s">
        <v>966</v>
      </c>
      <c r="B4773" s="18" t="s">
        <v>3224</v>
      </c>
      <c r="C4773" s="18" t="s">
        <v>103</v>
      </c>
      <c r="D4773" s="19">
        <v>22</v>
      </c>
      <c r="E4773" s="19">
        <v>35</v>
      </c>
      <c r="F4773" s="19">
        <v>27</v>
      </c>
      <c r="G4773" s="19">
        <v>1</v>
      </c>
      <c r="H4773" s="19">
        <v>3</v>
      </c>
      <c r="I4773" s="19">
        <v>2</v>
      </c>
      <c r="J4773" s="19">
        <v>5</v>
      </c>
      <c r="K4773" s="20">
        <f>ROUND(1+(SUMPRODUCT(INDEX(CachTinhDiem!$B$8:$E$11,MATCH($B4773,CachTinhDiem!$A$8:$A$11,0),0),$G4773:$J4773)-1)*9/4,1)</f>
        <v>3.9</v>
      </c>
      <c r="L4773" s="20">
        <f>ROUND(1+(INDEX(CachTinhDiem!$B$15:$E$20,MATCH($C4773,CachTinhDiem!$A$15:$A$20,0),MATCH($B4773,CachTinhDiem!$B$14:$E$14,0))-1)*9/4,1)</f>
        <v>3.3</v>
      </c>
      <c r="M4773" s="19">
        <f t="shared" si="74"/>
        <v>0</v>
      </c>
      <c r="N4773" s="23">
        <f>MAX(0,1-M4773*CachTinhDiem!$B$25)</f>
        <v>1</v>
      </c>
      <c r="O4773" s="20">
        <f>ROUND((CachTinhDiem!$B$23*K4773+CachTinhDiem!$B$24*L4773)*N4773,1)</f>
        <v>3.7</v>
      </c>
      <c r="P4773" s="19" t="s">
        <v>3227</v>
      </c>
    </row>
    <row r="4774" spans="1:16" ht="15" customHeight="1" x14ac:dyDescent="0.35">
      <c r="A4774" s="18" t="s">
        <v>2712</v>
      </c>
      <c r="B4774" s="18" t="s">
        <v>3229</v>
      </c>
      <c r="C4774" s="18" t="s">
        <v>150</v>
      </c>
      <c r="D4774" s="19">
        <v>15</v>
      </c>
      <c r="E4774" s="19">
        <v>33</v>
      </c>
      <c r="F4774" s="19">
        <v>24</v>
      </c>
      <c r="G4774" s="19">
        <v>2</v>
      </c>
      <c r="H4774" s="19">
        <v>1</v>
      </c>
      <c r="I4774" s="19">
        <v>3</v>
      </c>
      <c r="J4774" s="19">
        <v>2</v>
      </c>
      <c r="K4774" s="20">
        <f>ROUND(1+(SUMPRODUCT(INDEX(CachTinhDiem!$B$8:$E$11,MATCH($B4774,CachTinhDiem!$A$8:$A$11,0),0),$G4774:$J4774)-1)*9/4,1)</f>
        <v>3.3</v>
      </c>
      <c r="L4774" s="20">
        <f>ROUND(1+(INDEX(CachTinhDiem!$B$15:$E$20,MATCH($C4774,CachTinhDiem!$A$15:$A$20,0),MATCH($B4774,CachTinhDiem!$B$14:$E$14,0))-1)*9/4,1)</f>
        <v>7.8</v>
      </c>
      <c r="M4774" s="19">
        <f t="shared" si="74"/>
        <v>0</v>
      </c>
      <c r="N4774" s="23">
        <f>MAX(0,1-M4774*CachTinhDiem!$B$25)</f>
        <v>1</v>
      </c>
      <c r="O4774" s="20">
        <f>ROUND((CachTinhDiem!$B$23*K4774+CachTinhDiem!$B$24*L4774)*N4774,1)</f>
        <v>4.7</v>
      </c>
      <c r="P4774" s="19" t="s">
        <v>3227</v>
      </c>
    </row>
    <row r="4775" spans="1:16" ht="15" customHeight="1" x14ac:dyDescent="0.35">
      <c r="A4775" s="18" t="s">
        <v>1423</v>
      </c>
      <c r="B4775" s="18" t="s">
        <v>3228</v>
      </c>
      <c r="C4775" s="18" t="s">
        <v>138</v>
      </c>
      <c r="D4775" s="19">
        <v>12</v>
      </c>
      <c r="E4775" s="19">
        <v>31</v>
      </c>
      <c r="F4775" s="19">
        <v>40</v>
      </c>
      <c r="G4775" s="19">
        <v>2</v>
      </c>
      <c r="H4775" s="19">
        <v>3</v>
      </c>
      <c r="I4775" s="19">
        <v>4</v>
      </c>
      <c r="J4775" s="19">
        <v>3</v>
      </c>
      <c r="K4775" s="20">
        <f>ROUND(1+(SUMPRODUCT(INDEX(CachTinhDiem!$B$8:$E$11,MATCH($B4775,CachTinhDiem!$A$8:$A$11,0),0),$G4775:$J4775)-1)*9/4,1)</f>
        <v>6</v>
      </c>
      <c r="L4775" s="20">
        <f>ROUND(1+(INDEX(CachTinhDiem!$B$15:$E$20,MATCH($C4775,CachTinhDiem!$A$15:$A$20,0),MATCH($B4775,CachTinhDiem!$B$14:$E$14,0))-1)*9/4,1)</f>
        <v>1</v>
      </c>
      <c r="M4775" s="19">
        <f t="shared" si="74"/>
        <v>9</v>
      </c>
      <c r="N4775" s="23">
        <f>MAX(0,1-M4775*CachTinhDiem!$B$25)</f>
        <v>9.9999999999999978E-2</v>
      </c>
      <c r="O4775" s="20">
        <f>ROUND((CachTinhDiem!$B$23*K4775+CachTinhDiem!$B$24*L4775)*N4775,1)</f>
        <v>0.5</v>
      </c>
      <c r="P4775" s="19" t="s">
        <v>3227</v>
      </c>
    </row>
    <row r="4776" spans="1:16" ht="15" customHeight="1" x14ac:dyDescent="0.35">
      <c r="A4776" s="18" t="s">
        <v>442</v>
      </c>
      <c r="B4776" s="18" t="s">
        <v>3228</v>
      </c>
      <c r="C4776" s="18" t="s">
        <v>110</v>
      </c>
      <c r="D4776" s="19">
        <v>5</v>
      </c>
      <c r="E4776" s="19">
        <v>13</v>
      </c>
      <c r="F4776" s="19">
        <v>5</v>
      </c>
      <c r="G4776" s="19">
        <v>5</v>
      </c>
      <c r="H4776" s="19">
        <v>2</v>
      </c>
      <c r="I4776" s="19">
        <v>2</v>
      </c>
      <c r="J4776" s="19">
        <v>4</v>
      </c>
      <c r="K4776" s="20">
        <f>ROUND(1+(SUMPRODUCT(INDEX(CachTinhDiem!$B$8:$E$11,MATCH($B4776,CachTinhDiem!$A$8:$A$11,0),0),$G4776:$J4776)-1)*9/4,1)</f>
        <v>6</v>
      </c>
      <c r="L4776" s="20">
        <f>ROUND(1+(INDEX(CachTinhDiem!$B$15:$E$20,MATCH($C4776,CachTinhDiem!$A$15:$A$20,0),MATCH($B4776,CachTinhDiem!$B$14:$E$14,0))-1)*9/4,1)</f>
        <v>7.8</v>
      </c>
      <c r="M4776" s="19">
        <f t="shared" si="74"/>
        <v>0</v>
      </c>
      <c r="N4776" s="23">
        <f>MAX(0,1-M4776*CachTinhDiem!$B$25)</f>
        <v>1</v>
      </c>
      <c r="O4776" s="20">
        <f>ROUND((CachTinhDiem!$B$23*K4776+CachTinhDiem!$B$24*L4776)*N4776,1)</f>
        <v>6.5</v>
      </c>
      <c r="P4776" s="19" t="s">
        <v>3227</v>
      </c>
    </row>
    <row r="4777" spans="1:16" ht="15" customHeight="1" x14ac:dyDescent="0.35">
      <c r="A4777" s="18" t="s">
        <v>2189</v>
      </c>
      <c r="B4777" s="18" t="s">
        <v>3228</v>
      </c>
      <c r="C4777" s="18" t="s">
        <v>103</v>
      </c>
      <c r="D4777" s="19">
        <v>21</v>
      </c>
      <c r="E4777" s="19">
        <v>36</v>
      </c>
      <c r="F4777" s="19">
        <v>13</v>
      </c>
      <c r="G4777" s="19">
        <v>1</v>
      </c>
      <c r="H4777" s="19">
        <v>4</v>
      </c>
      <c r="I4777" s="19">
        <v>2</v>
      </c>
      <c r="J4777" s="19">
        <v>4</v>
      </c>
      <c r="K4777" s="20">
        <f>ROUND(1+(SUMPRODUCT(INDEX(CachTinhDiem!$B$8:$E$11,MATCH($B4777,CachTinhDiem!$A$8:$A$11,0),0),$G4777:$J4777)-1)*9/4,1)</f>
        <v>6.9</v>
      </c>
      <c r="L4777" s="20">
        <f>ROUND(1+(INDEX(CachTinhDiem!$B$15:$E$20,MATCH($C4777,CachTinhDiem!$A$15:$A$20,0),MATCH($B4777,CachTinhDiem!$B$14:$E$14,0))-1)*9/4,1)</f>
        <v>10</v>
      </c>
      <c r="M4777" s="19">
        <f t="shared" si="74"/>
        <v>8</v>
      </c>
      <c r="N4777" s="23">
        <f>MAX(0,1-M4777*CachTinhDiem!$B$25)</f>
        <v>0.19999999999999996</v>
      </c>
      <c r="O4777" s="20">
        <f>ROUND((CachTinhDiem!$B$23*K4777+CachTinhDiem!$B$24*L4777)*N4777,1)</f>
        <v>1.6</v>
      </c>
      <c r="P4777" s="19" t="s">
        <v>3227</v>
      </c>
    </row>
    <row r="4778" spans="1:16" ht="15" customHeight="1" x14ac:dyDescent="0.35">
      <c r="A4778" s="18" t="s">
        <v>2304</v>
      </c>
      <c r="B4778" s="18" t="s">
        <v>3224</v>
      </c>
      <c r="C4778" s="18" t="s">
        <v>103</v>
      </c>
      <c r="D4778" s="19">
        <v>16</v>
      </c>
      <c r="E4778" s="19">
        <v>31</v>
      </c>
      <c r="F4778" s="19">
        <v>27</v>
      </c>
      <c r="G4778" s="19">
        <v>2</v>
      </c>
      <c r="H4778" s="19">
        <v>3</v>
      </c>
      <c r="I4778" s="19">
        <v>1</v>
      </c>
      <c r="J4778" s="19">
        <v>5</v>
      </c>
      <c r="K4778" s="20">
        <f>ROUND(1+(SUMPRODUCT(INDEX(CachTinhDiem!$B$8:$E$11,MATCH($B4778,CachTinhDiem!$A$8:$A$11,0),0),$G4778:$J4778)-1)*9/4,1)</f>
        <v>3.3</v>
      </c>
      <c r="L4778" s="20">
        <f>ROUND(1+(INDEX(CachTinhDiem!$B$15:$E$20,MATCH($C4778,CachTinhDiem!$A$15:$A$20,0),MATCH($B4778,CachTinhDiem!$B$14:$E$14,0))-1)*9/4,1)</f>
        <v>3.3</v>
      </c>
      <c r="M4778" s="19">
        <f t="shared" si="74"/>
        <v>0</v>
      </c>
      <c r="N4778" s="23">
        <f>MAX(0,1-M4778*CachTinhDiem!$B$25)</f>
        <v>1</v>
      </c>
      <c r="O4778" s="20">
        <f>ROUND((CachTinhDiem!$B$23*K4778+CachTinhDiem!$B$24*L4778)*N4778,1)</f>
        <v>3.3</v>
      </c>
      <c r="P4778" s="19" t="s">
        <v>3227</v>
      </c>
    </row>
    <row r="4779" spans="1:16" ht="15" customHeight="1" x14ac:dyDescent="0.35">
      <c r="A4779" s="18" t="s">
        <v>2897</v>
      </c>
      <c r="B4779" s="18" t="s">
        <v>3226</v>
      </c>
      <c r="C4779" s="18" t="s">
        <v>138</v>
      </c>
      <c r="D4779" s="19">
        <v>19</v>
      </c>
      <c r="E4779" s="19">
        <v>38</v>
      </c>
      <c r="F4779" s="19">
        <v>18</v>
      </c>
      <c r="G4779" s="19">
        <v>2</v>
      </c>
      <c r="H4779" s="19">
        <v>5</v>
      </c>
      <c r="I4779" s="19">
        <v>5</v>
      </c>
      <c r="J4779" s="19">
        <v>2</v>
      </c>
      <c r="K4779" s="20">
        <f>ROUND(1+(SUMPRODUCT(INDEX(CachTinhDiem!$B$8:$E$11,MATCH($B4779,CachTinhDiem!$A$8:$A$11,0),0),$G4779:$J4779)-1)*9/4,1)</f>
        <v>8.6999999999999993</v>
      </c>
      <c r="L4779" s="20">
        <f>ROUND(1+(INDEX(CachTinhDiem!$B$15:$E$20,MATCH($C4779,CachTinhDiem!$A$15:$A$20,0),MATCH($B4779,CachTinhDiem!$B$14:$E$14,0))-1)*9/4,1)</f>
        <v>7.8</v>
      </c>
      <c r="M4779" s="19">
        <f t="shared" si="74"/>
        <v>1</v>
      </c>
      <c r="N4779" s="23">
        <f>MAX(0,1-M4779*CachTinhDiem!$B$25)</f>
        <v>0.9</v>
      </c>
      <c r="O4779" s="20">
        <f>ROUND((CachTinhDiem!$B$23*K4779+CachTinhDiem!$B$24*L4779)*N4779,1)</f>
        <v>7.6</v>
      </c>
      <c r="P4779" s="19" t="s">
        <v>3227</v>
      </c>
    </row>
    <row r="4780" spans="1:16" ht="15" customHeight="1" x14ac:dyDescent="0.35">
      <c r="A4780" s="18" t="s">
        <v>2616</v>
      </c>
      <c r="B4780" s="18" t="s">
        <v>3224</v>
      </c>
      <c r="C4780" s="18" t="s">
        <v>115</v>
      </c>
      <c r="D4780" s="19">
        <v>11</v>
      </c>
      <c r="E4780" s="19">
        <v>35</v>
      </c>
      <c r="F4780" s="19">
        <v>30</v>
      </c>
      <c r="G4780" s="19">
        <v>3</v>
      </c>
      <c r="H4780" s="19">
        <v>2</v>
      </c>
      <c r="I4780" s="19">
        <v>3</v>
      </c>
      <c r="J4780" s="19">
        <v>3</v>
      </c>
      <c r="K4780" s="20">
        <f>ROUND(1+(SUMPRODUCT(INDEX(CachTinhDiem!$B$8:$E$11,MATCH($B4780,CachTinhDiem!$A$8:$A$11,0),0),$G4780:$J4780)-1)*9/4,1)</f>
        <v>5.0999999999999996</v>
      </c>
      <c r="L4780" s="20">
        <f>ROUND(1+(INDEX(CachTinhDiem!$B$15:$E$20,MATCH($C4780,CachTinhDiem!$A$15:$A$20,0),MATCH($B4780,CachTinhDiem!$B$14:$E$14,0))-1)*9/4,1)</f>
        <v>7.8</v>
      </c>
      <c r="M4780" s="19">
        <f t="shared" si="74"/>
        <v>0</v>
      </c>
      <c r="N4780" s="23">
        <f>MAX(0,1-M4780*CachTinhDiem!$B$25)</f>
        <v>1</v>
      </c>
      <c r="O4780" s="20">
        <f>ROUND((CachTinhDiem!$B$23*K4780+CachTinhDiem!$B$24*L4780)*N4780,1)</f>
        <v>5.9</v>
      </c>
      <c r="P4780" s="19" t="s">
        <v>3227</v>
      </c>
    </row>
    <row r="4781" spans="1:16" ht="15" customHeight="1" x14ac:dyDescent="0.35">
      <c r="A4781" s="18" t="s">
        <v>1568</v>
      </c>
      <c r="B4781" s="18" t="s">
        <v>3224</v>
      </c>
      <c r="C4781" s="18" t="s">
        <v>90</v>
      </c>
      <c r="D4781" s="19">
        <v>15</v>
      </c>
      <c r="E4781" s="19">
        <v>35</v>
      </c>
      <c r="F4781" s="19">
        <v>39</v>
      </c>
      <c r="G4781" s="19">
        <v>2</v>
      </c>
      <c r="H4781" s="19">
        <v>2</v>
      </c>
      <c r="I4781" s="19">
        <v>2</v>
      </c>
      <c r="J4781" s="19">
        <v>3</v>
      </c>
      <c r="K4781" s="20">
        <f>ROUND(1+(SUMPRODUCT(INDEX(CachTinhDiem!$B$8:$E$11,MATCH($B4781,CachTinhDiem!$A$8:$A$11,0),0),$G4781:$J4781)-1)*9/4,1)</f>
        <v>3.5</v>
      </c>
      <c r="L4781" s="20">
        <f>ROUND(1+(INDEX(CachTinhDiem!$B$15:$E$20,MATCH($C4781,CachTinhDiem!$A$15:$A$20,0),MATCH($B4781,CachTinhDiem!$B$14:$E$14,0))-1)*9/4,1)</f>
        <v>5.5</v>
      </c>
      <c r="M4781" s="19">
        <f t="shared" si="74"/>
        <v>4</v>
      </c>
      <c r="N4781" s="23">
        <f>MAX(0,1-M4781*CachTinhDiem!$B$25)</f>
        <v>0.6</v>
      </c>
      <c r="O4781" s="20">
        <f>ROUND((CachTinhDiem!$B$23*K4781+CachTinhDiem!$B$24*L4781)*N4781,1)</f>
        <v>2.5</v>
      </c>
      <c r="P4781" s="19" t="s">
        <v>3227</v>
      </c>
    </row>
    <row r="4782" spans="1:16" ht="15" customHeight="1" x14ac:dyDescent="0.35">
      <c r="A4782" s="18" t="s">
        <v>1445</v>
      </c>
      <c r="B4782" s="18" t="s">
        <v>3224</v>
      </c>
      <c r="C4782" s="18" t="s">
        <v>90</v>
      </c>
      <c r="D4782" s="19">
        <v>5</v>
      </c>
      <c r="E4782" s="19">
        <v>19</v>
      </c>
      <c r="F4782" s="19">
        <v>13</v>
      </c>
      <c r="G4782" s="19">
        <v>4</v>
      </c>
      <c r="H4782" s="19">
        <v>1</v>
      </c>
      <c r="I4782" s="19">
        <v>2</v>
      </c>
      <c r="J4782" s="19">
        <v>3</v>
      </c>
      <c r="K4782" s="20">
        <f>ROUND(1+(SUMPRODUCT(INDEX(CachTinhDiem!$B$8:$E$11,MATCH($B4782,CachTinhDiem!$A$8:$A$11,0),0),$G4782:$J4782)-1)*9/4,1)</f>
        <v>3.9</v>
      </c>
      <c r="L4782" s="20">
        <f>ROUND(1+(INDEX(CachTinhDiem!$B$15:$E$20,MATCH($C4782,CachTinhDiem!$A$15:$A$20,0),MATCH($B4782,CachTinhDiem!$B$14:$E$14,0))-1)*9/4,1)</f>
        <v>5.5</v>
      </c>
      <c r="M4782" s="19">
        <f t="shared" si="74"/>
        <v>0</v>
      </c>
      <c r="N4782" s="23">
        <f>MAX(0,1-M4782*CachTinhDiem!$B$25)</f>
        <v>1</v>
      </c>
      <c r="O4782" s="20">
        <f>ROUND((CachTinhDiem!$B$23*K4782+CachTinhDiem!$B$24*L4782)*N4782,1)</f>
        <v>4.4000000000000004</v>
      </c>
      <c r="P4782" s="19" t="s">
        <v>3227</v>
      </c>
    </row>
    <row r="4783" spans="1:16" ht="15" customHeight="1" x14ac:dyDescent="0.35">
      <c r="A4783" s="18" t="s">
        <v>960</v>
      </c>
      <c r="B4783" s="18" t="s">
        <v>3229</v>
      </c>
      <c r="C4783" s="18" t="s">
        <v>115</v>
      </c>
      <c r="D4783" s="19">
        <v>24</v>
      </c>
      <c r="E4783" s="19">
        <v>40</v>
      </c>
      <c r="F4783" s="19">
        <v>10</v>
      </c>
      <c r="G4783" s="19">
        <v>2</v>
      </c>
      <c r="H4783" s="19">
        <v>5</v>
      </c>
      <c r="I4783" s="19">
        <v>2</v>
      </c>
      <c r="J4783" s="19">
        <v>4</v>
      </c>
      <c r="K4783" s="20">
        <f>ROUND(1+(SUMPRODUCT(INDEX(CachTinhDiem!$B$8:$E$11,MATCH($B4783,CachTinhDiem!$A$8:$A$11,0),0),$G4783:$J4783)-1)*9/4,1)</f>
        <v>6.6</v>
      </c>
      <c r="L4783" s="20">
        <f>ROUND(1+(INDEX(CachTinhDiem!$B$15:$E$20,MATCH($C4783,CachTinhDiem!$A$15:$A$20,0),MATCH($B4783,CachTinhDiem!$B$14:$E$14,0))-1)*9/4,1)</f>
        <v>10</v>
      </c>
      <c r="M4783" s="19">
        <f t="shared" si="74"/>
        <v>14</v>
      </c>
      <c r="N4783" s="23">
        <f>MAX(0,1-M4783*CachTinhDiem!$B$25)</f>
        <v>0</v>
      </c>
      <c r="O4783" s="20">
        <f>ROUND((CachTinhDiem!$B$23*K4783+CachTinhDiem!$B$24*L4783)*N4783,1)</f>
        <v>0</v>
      </c>
      <c r="P4783" s="19" t="s">
        <v>3227</v>
      </c>
    </row>
    <row r="4784" spans="1:16" ht="15" customHeight="1" x14ac:dyDescent="0.35">
      <c r="A4784" s="18" t="s">
        <v>2108</v>
      </c>
      <c r="B4784" s="18" t="s">
        <v>3226</v>
      </c>
      <c r="C4784" s="18" t="s">
        <v>90</v>
      </c>
      <c r="D4784" s="19">
        <v>5</v>
      </c>
      <c r="E4784" s="19">
        <v>20</v>
      </c>
      <c r="F4784" s="19">
        <v>39</v>
      </c>
      <c r="G4784" s="19">
        <v>4</v>
      </c>
      <c r="H4784" s="19">
        <v>1</v>
      </c>
      <c r="I4784" s="19">
        <v>3</v>
      </c>
      <c r="J4784" s="19">
        <v>3</v>
      </c>
      <c r="K4784" s="20">
        <f>ROUND(1+(SUMPRODUCT(INDEX(CachTinhDiem!$B$8:$E$11,MATCH($B4784,CachTinhDiem!$A$8:$A$11,0),0),$G4784:$J4784)-1)*9/4,1)</f>
        <v>4.2</v>
      </c>
      <c r="L4784" s="20">
        <f>ROUND(1+(INDEX(CachTinhDiem!$B$15:$E$20,MATCH($C4784,CachTinhDiem!$A$15:$A$20,0),MATCH($B4784,CachTinhDiem!$B$14:$E$14,0))-1)*9/4,1)</f>
        <v>7.8</v>
      </c>
      <c r="M4784" s="19">
        <f t="shared" si="74"/>
        <v>19</v>
      </c>
      <c r="N4784" s="23">
        <f>MAX(0,1-M4784*CachTinhDiem!$B$25)</f>
        <v>0</v>
      </c>
      <c r="O4784" s="20">
        <f>ROUND((CachTinhDiem!$B$23*K4784+CachTinhDiem!$B$24*L4784)*N4784,1)</f>
        <v>0</v>
      </c>
      <c r="P4784" s="19" t="s">
        <v>3227</v>
      </c>
    </row>
    <row r="4785" spans="1:16" ht="15" customHeight="1" x14ac:dyDescent="0.35">
      <c r="A4785" s="18" t="s">
        <v>248</v>
      </c>
      <c r="B4785" s="18" t="s">
        <v>3226</v>
      </c>
      <c r="C4785" s="18" t="s">
        <v>110</v>
      </c>
      <c r="D4785" s="19">
        <v>5</v>
      </c>
      <c r="E4785" s="19">
        <v>16</v>
      </c>
      <c r="F4785" s="19">
        <v>30</v>
      </c>
      <c r="G4785" s="19">
        <v>4</v>
      </c>
      <c r="H4785" s="19">
        <v>1</v>
      </c>
      <c r="I4785" s="19">
        <v>2</v>
      </c>
      <c r="J4785" s="19">
        <v>4</v>
      </c>
      <c r="K4785" s="20">
        <f>ROUND(1+(SUMPRODUCT(INDEX(CachTinhDiem!$B$8:$E$11,MATCH($B4785,CachTinhDiem!$A$8:$A$11,0),0),$G4785:$J4785)-1)*9/4,1)</f>
        <v>3.5</v>
      </c>
      <c r="L4785" s="20">
        <f>ROUND(1+(INDEX(CachTinhDiem!$B$15:$E$20,MATCH($C4785,CachTinhDiem!$A$15:$A$20,0),MATCH($B4785,CachTinhDiem!$B$14:$E$14,0))-1)*9/4,1)</f>
        <v>5.5</v>
      </c>
      <c r="M4785" s="19">
        <f t="shared" si="74"/>
        <v>14</v>
      </c>
      <c r="N4785" s="23">
        <f>MAX(0,1-M4785*CachTinhDiem!$B$25)</f>
        <v>0</v>
      </c>
      <c r="O4785" s="20">
        <f>ROUND((CachTinhDiem!$B$23*K4785+CachTinhDiem!$B$24*L4785)*N4785,1)</f>
        <v>0</v>
      </c>
      <c r="P4785" s="19" t="s">
        <v>3227</v>
      </c>
    </row>
    <row r="4786" spans="1:16" ht="15" customHeight="1" x14ac:dyDescent="0.35">
      <c r="A4786" s="18" t="s">
        <v>2462</v>
      </c>
      <c r="B4786" s="18" t="s">
        <v>3229</v>
      </c>
      <c r="C4786" s="18" t="s">
        <v>103</v>
      </c>
      <c r="D4786" s="19">
        <v>5</v>
      </c>
      <c r="E4786" s="19">
        <v>14</v>
      </c>
      <c r="F4786" s="19">
        <v>30</v>
      </c>
      <c r="G4786" s="19">
        <v>4</v>
      </c>
      <c r="H4786" s="19">
        <v>1</v>
      </c>
      <c r="I4786" s="19">
        <v>2</v>
      </c>
      <c r="J4786" s="19">
        <v>4</v>
      </c>
      <c r="K4786" s="20">
        <f>ROUND(1+(SUMPRODUCT(INDEX(CachTinhDiem!$B$8:$E$11,MATCH($B4786,CachTinhDiem!$A$8:$A$11,0),0),$G4786:$J4786)-1)*9/4,1)</f>
        <v>4.4000000000000004</v>
      </c>
      <c r="L4786" s="20">
        <f>ROUND(1+(INDEX(CachTinhDiem!$B$15:$E$20,MATCH($C4786,CachTinhDiem!$A$15:$A$20,0),MATCH($B4786,CachTinhDiem!$B$14:$E$14,0))-1)*9/4,1)</f>
        <v>7.8</v>
      </c>
      <c r="M4786" s="19">
        <f t="shared" si="74"/>
        <v>16</v>
      </c>
      <c r="N4786" s="23">
        <f>MAX(0,1-M4786*CachTinhDiem!$B$25)</f>
        <v>0</v>
      </c>
      <c r="O4786" s="20">
        <f>ROUND((CachTinhDiem!$B$23*K4786+CachTinhDiem!$B$24*L4786)*N4786,1)</f>
        <v>0</v>
      </c>
      <c r="P4786" s="19" t="s">
        <v>3227</v>
      </c>
    </row>
    <row r="4787" spans="1:16" ht="15" customHeight="1" x14ac:dyDescent="0.35">
      <c r="A4787" s="18" t="s">
        <v>2346</v>
      </c>
      <c r="B4787" s="18" t="s">
        <v>3229</v>
      </c>
      <c r="C4787" s="18" t="s">
        <v>150</v>
      </c>
      <c r="D4787" s="19">
        <v>26</v>
      </c>
      <c r="E4787" s="19">
        <v>39</v>
      </c>
      <c r="F4787" s="19">
        <v>23</v>
      </c>
      <c r="G4787" s="19">
        <v>1</v>
      </c>
      <c r="H4787" s="19">
        <v>5</v>
      </c>
      <c r="I4787" s="19">
        <v>2</v>
      </c>
      <c r="J4787" s="19">
        <v>3</v>
      </c>
      <c r="K4787" s="20">
        <f>ROUND(1+(SUMPRODUCT(INDEX(CachTinhDiem!$B$8:$E$11,MATCH($B4787,CachTinhDiem!$A$8:$A$11,0),0),$G4787:$J4787)-1)*9/4,1)</f>
        <v>5.7</v>
      </c>
      <c r="L4787" s="20">
        <f>ROUND(1+(INDEX(CachTinhDiem!$B$15:$E$20,MATCH($C4787,CachTinhDiem!$A$15:$A$20,0),MATCH($B4787,CachTinhDiem!$B$14:$E$14,0))-1)*9/4,1)</f>
        <v>7.8</v>
      </c>
      <c r="M4787" s="19">
        <f t="shared" si="74"/>
        <v>3</v>
      </c>
      <c r="N4787" s="23">
        <f>MAX(0,1-M4787*CachTinhDiem!$B$25)</f>
        <v>0.7</v>
      </c>
      <c r="O4787" s="20">
        <f>ROUND((CachTinhDiem!$B$23*K4787+CachTinhDiem!$B$24*L4787)*N4787,1)</f>
        <v>4.4000000000000004</v>
      </c>
      <c r="P4787" s="19" t="s">
        <v>3227</v>
      </c>
    </row>
    <row r="4788" spans="1:16" ht="15" customHeight="1" x14ac:dyDescent="0.35">
      <c r="A4788" s="18" t="s">
        <v>768</v>
      </c>
      <c r="B4788" s="18" t="s">
        <v>3224</v>
      </c>
      <c r="C4788" s="18" t="s">
        <v>138</v>
      </c>
      <c r="D4788" s="19">
        <v>6</v>
      </c>
      <c r="E4788" s="19">
        <v>20</v>
      </c>
      <c r="F4788" s="19">
        <v>15</v>
      </c>
      <c r="G4788" s="19">
        <v>4</v>
      </c>
      <c r="H4788" s="19">
        <v>2</v>
      </c>
      <c r="I4788" s="19">
        <v>2</v>
      </c>
      <c r="J4788" s="19">
        <v>2</v>
      </c>
      <c r="K4788" s="20">
        <f>ROUND(1+(SUMPRODUCT(INDEX(CachTinhDiem!$B$8:$E$11,MATCH($B4788,CachTinhDiem!$A$8:$A$11,0),0),$G4788:$J4788)-1)*9/4,1)</f>
        <v>4.2</v>
      </c>
      <c r="L4788" s="20">
        <f>ROUND(1+(INDEX(CachTinhDiem!$B$15:$E$20,MATCH($C4788,CachTinhDiem!$A$15:$A$20,0),MATCH($B4788,CachTinhDiem!$B$14:$E$14,0))-1)*9/4,1)</f>
        <v>10</v>
      </c>
      <c r="M4788" s="19">
        <f t="shared" si="74"/>
        <v>0</v>
      </c>
      <c r="N4788" s="23">
        <f>MAX(0,1-M4788*CachTinhDiem!$B$25)</f>
        <v>1</v>
      </c>
      <c r="O4788" s="20">
        <f>ROUND((CachTinhDiem!$B$23*K4788+CachTinhDiem!$B$24*L4788)*N4788,1)</f>
        <v>5.9</v>
      </c>
      <c r="P4788" s="19" t="s">
        <v>3227</v>
      </c>
    </row>
    <row r="4789" spans="1:16" ht="15" customHeight="1" x14ac:dyDescent="0.35">
      <c r="A4789" s="18" t="s">
        <v>2199</v>
      </c>
      <c r="B4789" s="18" t="s">
        <v>3228</v>
      </c>
      <c r="C4789" s="18" t="s">
        <v>150</v>
      </c>
      <c r="D4789" s="19">
        <v>19</v>
      </c>
      <c r="E4789" s="19">
        <v>37</v>
      </c>
      <c r="F4789" s="19">
        <v>20</v>
      </c>
      <c r="G4789" s="19">
        <v>2</v>
      </c>
      <c r="H4789" s="19">
        <v>4</v>
      </c>
      <c r="I4789" s="19">
        <v>2</v>
      </c>
      <c r="J4789" s="19">
        <v>3</v>
      </c>
      <c r="K4789" s="20">
        <f>ROUND(1+(SUMPRODUCT(INDEX(CachTinhDiem!$B$8:$E$11,MATCH($B4789,CachTinhDiem!$A$8:$A$11,0),0),$G4789:$J4789)-1)*9/4,1)</f>
        <v>5.5</v>
      </c>
      <c r="L4789" s="20">
        <f>ROUND(1+(INDEX(CachTinhDiem!$B$15:$E$20,MATCH($C4789,CachTinhDiem!$A$15:$A$20,0),MATCH($B4789,CachTinhDiem!$B$14:$E$14,0))-1)*9/4,1)</f>
        <v>5.5</v>
      </c>
      <c r="M4789" s="19">
        <f t="shared" si="74"/>
        <v>0</v>
      </c>
      <c r="N4789" s="23">
        <f>MAX(0,1-M4789*CachTinhDiem!$B$25)</f>
        <v>1</v>
      </c>
      <c r="O4789" s="20">
        <f>ROUND((CachTinhDiem!$B$23*K4789+CachTinhDiem!$B$24*L4789)*N4789,1)</f>
        <v>5.5</v>
      </c>
      <c r="P4789" s="19" t="s">
        <v>3227</v>
      </c>
    </row>
    <row r="4790" spans="1:16" ht="15" customHeight="1" x14ac:dyDescent="0.35">
      <c r="A4790" s="18" t="s">
        <v>2508</v>
      </c>
      <c r="B4790" s="18" t="s">
        <v>3228</v>
      </c>
      <c r="C4790" s="18" t="s">
        <v>110</v>
      </c>
      <c r="D4790" s="19">
        <v>23</v>
      </c>
      <c r="E4790" s="19">
        <v>40</v>
      </c>
      <c r="F4790" s="19">
        <v>25</v>
      </c>
      <c r="G4790" s="19">
        <v>1</v>
      </c>
      <c r="H4790" s="19">
        <v>5</v>
      </c>
      <c r="I4790" s="19">
        <v>2</v>
      </c>
      <c r="J4790" s="19">
        <v>2</v>
      </c>
      <c r="K4790" s="20">
        <f>ROUND(1+(SUMPRODUCT(INDEX(CachTinhDiem!$B$8:$E$11,MATCH($B4790,CachTinhDiem!$A$8:$A$11,0),0),$G4790:$J4790)-1)*9/4,1)</f>
        <v>4.5999999999999996</v>
      </c>
      <c r="L4790" s="20">
        <f>ROUND(1+(INDEX(CachTinhDiem!$B$15:$E$20,MATCH($C4790,CachTinhDiem!$A$15:$A$20,0),MATCH($B4790,CachTinhDiem!$B$14:$E$14,0))-1)*9/4,1)</f>
        <v>7.8</v>
      </c>
      <c r="M4790" s="19">
        <f t="shared" si="74"/>
        <v>0</v>
      </c>
      <c r="N4790" s="23">
        <f>MAX(0,1-M4790*CachTinhDiem!$B$25)</f>
        <v>1</v>
      </c>
      <c r="O4790" s="20">
        <f>ROUND((CachTinhDiem!$B$23*K4790+CachTinhDiem!$B$24*L4790)*N4790,1)</f>
        <v>5.6</v>
      </c>
      <c r="P4790" s="19" t="s">
        <v>3227</v>
      </c>
    </row>
    <row r="4791" spans="1:16" ht="15" customHeight="1" x14ac:dyDescent="0.35">
      <c r="A4791" s="18" t="s">
        <v>2807</v>
      </c>
      <c r="B4791" s="18" t="s">
        <v>3226</v>
      </c>
      <c r="C4791" s="18" t="s">
        <v>90</v>
      </c>
      <c r="D4791" s="19">
        <v>6</v>
      </c>
      <c r="E4791" s="19">
        <v>39</v>
      </c>
      <c r="F4791" s="19">
        <v>37</v>
      </c>
      <c r="G4791" s="19">
        <v>4</v>
      </c>
      <c r="H4791" s="19">
        <v>3</v>
      </c>
      <c r="I4791" s="19">
        <v>4</v>
      </c>
      <c r="J4791" s="19">
        <v>2</v>
      </c>
      <c r="K4791" s="20">
        <f>ROUND(1+(SUMPRODUCT(INDEX(CachTinhDiem!$B$8:$E$11,MATCH($B4791,CachTinhDiem!$A$8:$A$11,0),0),$G4791:$J4791)-1)*9/4,1)</f>
        <v>6.2</v>
      </c>
      <c r="L4791" s="20">
        <f>ROUND(1+(INDEX(CachTinhDiem!$B$15:$E$20,MATCH($C4791,CachTinhDiem!$A$15:$A$20,0),MATCH($B4791,CachTinhDiem!$B$14:$E$14,0))-1)*9/4,1)</f>
        <v>7.8</v>
      </c>
      <c r="M4791" s="19">
        <f t="shared" si="74"/>
        <v>0</v>
      </c>
      <c r="N4791" s="23">
        <f>MAX(0,1-M4791*CachTinhDiem!$B$25)</f>
        <v>1</v>
      </c>
      <c r="O4791" s="20">
        <f>ROUND((CachTinhDiem!$B$23*K4791+CachTinhDiem!$B$24*L4791)*N4791,1)</f>
        <v>6.7</v>
      </c>
      <c r="P4791" s="19" t="s">
        <v>3227</v>
      </c>
    </row>
    <row r="4792" spans="1:16" ht="15" customHeight="1" x14ac:dyDescent="0.35">
      <c r="A4792" s="18" t="s">
        <v>1691</v>
      </c>
      <c r="B4792" s="18" t="s">
        <v>3228</v>
      </c>
      <c r="C4792" s="18" t="s">
        <v>115</v>
      </c>
      <c r="D4792" s="19">
        <v>11</v>
      </c>
      <c r="E4792" s="19">
        <v>33</v>
      </c>
      <c r="F4792" s="19">
        <v>37</v>
      </c>
      <c r="G4792" s="19">
        <v>2</v>
      </c>
      <c r="H4792" s="19">
        <v>3</v>
      </c>
      <c r="I4792" s="19">
        <v>5</v>
      </c>
      <c r="J4792" s="19">
        <v>2</v>
      </c>
      <c r="K4792" s="20">
        <f>ROUND(1+(SUMPRODUCT(INDEX(CachTinhDiem!$B$8:$E$11,MATCH($B4792,CachTinhDiem!$A$8:$A$11,0),0),$G4792:$J4792)-1)*9/4,1)</f>
        <v>5.0999999999999996</v>
      </c>
      <c r="L4792" s="20">
        <f>ROUND(1+(INDEX(CachTinhDiem!$B$15:$E$20,MATCH($C4792,CachTinhDiem!$A$15:$A$20,0),MATCH($B4792,CachTinhDiem!$B$14:$E$14,0))-1)*9/4,1)</f>
        <v>5.5</v>
      </c>
      <c r="M4792" s="19">
        <f t="shared" si="74"/>
        <v>4</v>
      </c>
      <c r="N4792" s="23">
        <f>MAX(0,1-M4792*CachTinhDiem!$B$25)</f>
        <v>0.6</v>
      </c>
      <c r="O4792" s="20">
        <f>ROUND((CachTinhDiem!$B$23*K4792+CachTinhDiem!$B$24*L4792)*N4792,1)</f>
        <v>3.1</v>
      </c>
      <c r="P4792" s="19" t="s">
        <v>3227</v>
      </c>
    </row>
    <row r="4793" spans="1:16" ht="15" customHeight="1" x14ac:dyDescent="0.35">
      <c r="A4793" s="18" t="s">
        <v>2304</v>
      </c>
      <c r="B4793" s="18" t="s">
        <v>3229</v>
      </c>
      <c r="C4793" s="18" t="s">
        <v>103</v>
      </c>
      <c r="D4793" s="19">
        <v>16</v>
      </c>
      <c r="E4793" s="19">
        <v>31</v>
      </c>
      <c r="F4793" s="19">
        <v>10</v>
      </c>
      <c r="G4793" s="19">
        <v>2</v>
      </c>
      <c r="H4793" s="19">
        <v>3</v>
      </c>
      <c r="I4793" s="19">
        <v>1</v>
      </c>
      <c r="J4793" s="19">
        <v>5</v>
      </c>
      <c r="K4793" s="20">
        <f>ROUND(1+(SUMPRODUCT(INDEX(CachTinhDiem!$B$8:$E$11,MATCH($B4793,CachTinhDiem!$A$8:$A$11,0),0),$G4793:$J4793)-1)*9/4,1)</f>
        <v>5.3</v>
      </c>
      <c r="L4793" s="20">
        <f>ROUND(1+(INDEX(CachTinhDiem!$B$15:$E$20,MATCH($C4793,CachTinhDiem!$A$15:$A$20,0),MATCH($B4793,CachTinhDiem!$B$14:$E$14,0))-1)*9/4,1)</f>
        <v>7.8</v>
      </c>
      <c r="M4793" s="19">
        <f t="shared" si="74"/>
        <v>6</v>
      </c>
      <c r="N4793" s="23">
        <f>MAX(0,1-M4793*CachTinhDiem!$B$25)</f>
        <v>0.39999999999999991</v>
      </c>
      <c r="O4793" s="20">
        <f>ROUND((CachTinhDiem!$B$23*K4793+CachTinhDiem!$B$24*L4793)*N4793,1)</f>
        <v>2.4</v>
      </c>
      <c r="P4793" s="19" t="s">
        <v>3227</v>
      </c>
    </row>
    <row r="4794" spans="1:16" ht="15" customHeight="1" x14ac:dyDescent="0.35">
      <c r="A4794" s="18" t="s">
        <v>1100</v>
      </c>
      <c r="B4794" s="18" t="s">
        <v>3226</v>
      </c>
      <c r="C4794" s="18" t="s">
        <v>90</v>
      </c>
      <c r="D4794" s="19">
        <v>5</v>
      </c>
      <c r="E4794" s="19">
        <v>19</v>
      </c>
      <c r="F4794" s="19">
        <v>10</v>
      </c>
      <c r="G4794" s="19">
        <v>4</v>
      </c>
      <c r="H4794" s="19">
        <v>1</v>
      </c>
      <c r="I4794" s="19">
        <v>3</v>
      </c>
      <c r="J4794" s="19">
        <v>3</v>
      </c>
      <c r="K4794" s="20">
        <f>ROUND(1+(SUMPRODUCT(INDEX(CachTinhDiem!$B$8:$E$11,MATCH($B4794,CachTinhDiem!$A$8:$A$11,0),0),$G4794:$J4794)-1)*9/4,1)</f>
        <v>4.2</v>
      </c>
      <c r="L4794" s="20">
        <f>ROUND(1+(INDEX(CachTinhDiem!$B$15:$E$20,MATCH($C4794,CachTinhDiem!$A$15:$A$20,0),MATCH($B4794,CachTinhDiem!$B$14:$E$14,0))-1)*9/4,1)</f>
        <v>7.8</v>
      </c>
      <c r="M4794" s="19">
        <f t="shared" si="74"/>
        <v>0</v>
      </c>
      <c r="N4794" s="23">
        <f>MAX(0,1-M4794*CachTinhDiem!$B$25)</f>
        <v>1</v>
      </c>
      <c r="O4794" s="20">
        <f>ROUND((CachTinhDiem!$B$23*K4794+CachTinhDiem!$B$24*L4794)*N4794,1)</f>
        <v>5.3</v>
      </c>
      <c r="P4794" s="19" t="s">
        <v>3227</v>
      </c>
    </row>
    <row r="4795" spans="1:16" ht="15" customHeight="1" x14ac:dyDescent="0.35">
      <c r="A4795" s="18" t="s">
        <v>1407</v>
      </c>
      <c r="B4795" s="18" t="s">
        <v>3229</v>
      </c>
      <c r="C4795" s="18" t="s">
        <v>138</v>
      </c>
      <c r="D4795" s="19">
        <v>6</v>
      </c>
      <c r="E4795" s="19">
        <v>21</v>
      </c>
      <c r="F4795" s="19">
        <v>37</v>
      </c>
      <c r="G4795" s="19">
        <v>4</v>
      </c>
      <c r="H4795" s="19">
        <v>2</v>
      </c>
      <c r="I4795" s="19">
        <v>2</v>
      </c>
      <c r="J4795" s="19">
        <v>2</v>
      </c>
      <c r="K4795" s="20">
        <f>ROUND(1+(SUMPRODUCT(INDEX(CachTinhDiem!$B$8:$E$11,MATCH($B4795,CachTinhDiem!$A$8:$A$11,0),0),$G4795:$J4795)-1)*9/4,1)</f>
        <v>3.7</v>
      </c>
      <c r="L4795" s="20">
        <f>ROUND(1+(INDEX(CachTinhDiem!$B$15:$E$20,MATCH($C4795,CachTinhDiem!$A$15:$A$20,0),MATCH($B4795,CachTinhDiem!$B$14:$E$14,0))-1)*9/4,1)</f>
        <v>7.8</v>
      </c>
      <c r="M4795" s="19">
        <f t="shared" si="74"/>
        <v>16</v>
      </c>
      <c r="N4795" s="23">
        <f>MAX(0,1-M4795*CachTinhDiem!$B$25)</f>
        <v>0</v>
      </c>
      <c r="O4795" s="20">
        <f>ROUND((CachTinhDiem!$B$23*K4795+CachTinhDiem!$B$24*L4795)*N4795,1)</f>
        <v>0</v>
      </c>
      <c r="P4795" s="19" t="s">
        <v>3225</v>
      </c>
    </row>
    <row r="4796" spans="1:16" ht="15" customHeight="1" x14ac:dyDescent="0.35">
      <c r="A4796" s="18" t="s">
        <v>440</v>
      </c>
      <c r="B4796" s="18" t="s">
        <v>3226</v>
      </c>
      <c r="C4796" s="18" t="s">
        <v>115</v>
      </c>
      <c r="D4796" s="19">
        <v>13</v>
      </c>
      <c r="E4796" s="19">
        <v>29</v>
      </c>
      <c r="F4796" s="19">
        <v>6</v>
      </c>
      <c r="G4796" s="19">
        <v>3</v>
      </c>
      <c r="H4796" s="19">
        <v>2</v>
      </c>
      <c r="I4796" s="19">
        <v>3</v>
      </c>
      <c r="J4796" s="19">
        <v>3</v>
      </c>
      <c r="K4796" s="20">
        <f>ROUND(1+(SUMPRODUCT(INDEX(CachTinhDiem!$B$8:$E$11,MATCH($B4796,CachTinhDiem!$A$8:$A$11,0),0),$G4796:$J4796)-1)*9/4,1)</f>
        <v>4.8</v>
      </c>
      <c r="L4796" s="20">
        <f>ROUND(1+(INDEX(CachTinhDiem!$B$15:$E$20,MATCH($C4796,CachTinhDiem!$A$15:$A$20,0),MATCH($B4796,CachTinhDiem!$B$14:$E$14,0))-1)*9/4,1)</f>
        <v>10</v>
      </c>
      <c r="M4796" s="19">
        <f t="shared" si="74"/>
        <v>7</v>
      </c>
      <c r="N4796" s="23">
        <f>MAX(0,1-M4796*CachTinhDiem!$B$25)</f>
        <v>0.29999999999999993</v>
      </c>
      <c r="O4796" s="20">
        <f>ROUND((CachTinhDiem!$B$23*K4796+CachTinhDiem!$B$24*L4796)*N4796,1)</f>
        <v>1.9</v>
      </c>
      <c r="P4796" s="19" t="s">
        <v>3227</v>
      </c>
    </row>
    <row r="4797" spans="1:16" ht="15" customHeight="1" x14ac:dyDescent="0.35">
      <c r="A4797" s="18" t="s">
        <v>1429</v>
      </c>
      <c r="B4797" s="18" t="s">
        <v>3229</v>
      </c>
      <c r="C4797" s="18" t="s">
        <v>150</v>
      </c>
      <c r="D4797" s="19">
        <v>6</v>
      </c>
      <c r="E4797" s="19">
        <v>17</v>
      </c>
      <c r="F4797" s="19">
        <v>10</v>
      </c>
      <c r="G4797" s="19">
        <v>4</v>
      </c>
      <c r="H4797" s="19">
        <v>2</v>
      </c>
      <c r="I4797" s="19">
        <v>2</v>
      </c>
      <c r="J4797" s="19">
        <v>3</v>
      </c>
      <c r="K4797" s="20">
        <f>ROUND(1+(SUMPRODUCT(INDEX(CachTinhDiem!$B$8:$E$11,MATCH($B4797,CachTinhDiem!$A$8:$A$11,0),0),$G4797:$J4797)-1)*9/4,1)</f>
        <v>4.4000000000000004</v>
      </c>
      <c r="L4797" s="20">
        <f>ROUND(1+(INDEX(CachTinhDiem!$B$15:$E$20,MATCH($C4797,CachTinhDiem!$A$15:$A$20,0),MATCH($B4797,CachTinhDiem!$B$14:$E$14,0))-1)*9/4,1)</f>
        <v>7.8</v>
      </c>
      <c r="M4797" s="19">
        <f t="shared" si="74"/>
        <v>0</v>
      </c>
      <c r="N4797" s="23">
        <f>MAX(0,1-M4797*CachTinhDiem!$B$25)</f>
        <v>1</v>
      </c>
      <c r="O4797" s="20">
        <f>ROUND((CachTinhDiem!$B$23*K4797+CachTinhDiem!$B$24*L4797)*N4797,1)</f>
        <v>5.4</v>
      </c>
      <c r="P4797" s="19" t="s">
        <v>3225</v>
      </c>
    </row>
    <row r="4798" spans="1:16" ht="15" customHeight="1" x14ac:dyDescent="0.35">
      <c r="A4798" s="18" t="s">
        <v>1938</v>
      </c>
      <c r="B4798" s="18" t="s">
        <v>3229</v>
      </c>
      <c r="C4798" s="18" t="s">
        <v>110</v>
      </c>
      <c r="D4798" s="19">
        <v>18</v>
      </c>
      <c r="E4798" s="19">
        <v>37</v>
      </c>
      <c r="F4798" s="19">
        <v>13</v>
      </c>
      <c r="G4798" s="19">
        <v>2</v>
      </c>
      <c r="H4798" s="19">
        <v>4</v>
      </c>
      <c r="I4798" s="19">
        <v>3</v>
      </c>
      <c r="J4798" s="19">
        <v>4</v>
      </c>
      <c r="K4798" s="20">
        <f>ROUND(1+(SUMPRODUCT(INDEX(CachTinhDiem!$B$8:$E$11,MATCH($B4798,CachTinhDiem!$A$8:$A$11,0),0),$G4798:$J4798)-1)*9/4,1)</f>
        <v>6.6</v>
      </c>
      <c r="L4798" s="20">
        <f>ROUND(1+(INDEX(CachTinhDiem!$B$15:$E$20,MATCH($C4798,CachTinhDiem!$A$15:$A$20,0),MATCH($B4798,CachTinhDiem!$B$14:$E$14,0))-1)*9/4,1)</f>
        <v>7.8</v>
      </c>
      <c r="M4798" s="19">
        <f t="shared" si="74"/>
        <v>5</v>
      </c>
      <c r="N4798" s="23">
        <f>MAX(0,1-M4798*CachTinhDiem!$B$25)</f>
        <v>0.5</v>
      </c>
      <c r="O4798" s="20">
        <f>ROUND((CachTinhDiem!$B$23*K4798+CachTinhDiem!$B$24*L4798)*N4798,1)</f>
        <v>3.5</v>
      </c>
      <c r="P4798" s="19" t="s">
        <v>3227</v>
      </c>
    </row>
    <row r="4799" spans="1:16" ht="15" customHeight="1" x14ac:dyDescent="0.35">
      <c r="A4799" s="18" t="s">
        <v>129</v>
      </c>
      <c r="B4799" s="18" t="s">
        <v>3224</v>
      </c>
      <c r="C4799" s="18" t="s">
        <v>115</v>
      </c>
      <c r="D4799" s="19">
        <v>23</v>
      </c>
      <c r="E4799" s="19">
        <v>40</v>
      </c>
      <c r="F4799" s="19">
        <v>24</v>
      </c>
      <c r="G4799" s="19">
        <v>2</v>
      </c>
      <c r="H4799" s="19">
        <v>5</v>
      </c>
      <c r="I4799" s="19">
        <v>2</v>
      </c>
      <c r="J4799" s="19">
        <v>4</v>
      </c>
      <c r="K4799" s="20">
        <f>ROUND(1+(SUMPRODUCT(INDEX(CachTinhDiem!$B$8:$E$11,MATCH($B4799,CachTinhDiem!$A$8:$A$11,0),0),$G4799:$J4799)-1)*9/4,1)</f>
        <v>5.0999999999999996</v>
      </c>
      <c r="L4799" s="20">
        <f>ROUND(1+(INDEX(CachTinhDiem!$B$15:$E$20,MATCH($C4799,CachTinhDiem!$A$15:$A$20,0),MATCH($B4799,CachTinhDiem!$B$14:$E$14,0))-1)*9/4,1)</f>
        <v>7.8</v>
      </c>
      <c r="M4799" s="19">
        <f t="shared" si="74"/>
        <v>0</v>
      </c>
      <c r="N4799" s="23">
        <f>MAX(0,1-M4799*CachTinhDiem!$B$25)</f>
        <v>1</v>
      </c>
      <c r="O4799" s="20">
        <f>ROUND((CachTinhDiem!$B$23*K4799+CachTinhDiem!$B$24*L4799)*N4799,1)</f>
        <v>5.9</v>
      </c>
      <c r="P4799" s="19" t="s">
        <v>3225</v>
      </c>
    </row>
    <row r="4800" spans="1:16" ht="15" customHeight="1" x14ac:dyDescent="0.35">
      <c r="A4800" s="18" t="s">
        <v>373</v>
      </c>
      <c r="B4800" s="18" t="s">
        <v>3224</v>
      </c>
      <c r="C4800" s="18" t="s">
        <v>103</v>
      </c>
      <c r="D4800" s="19">
        <v>20</v>
      </c>
      <c r="E4800" s="19">
        <v>38</v>
      </c>
      <c r="F4800" s="19">
        <v>40</v>
      </c>
      <c r="G4800" s="19">
        <v>2</v>
      </c>
      <c r="H4800" s="19">
        <v>4</v>
      </c>
      <c r="I4800" s="19">
        <v>3</v>
      </c>
      <c r="J4800" s="19">
        <v>4</v>
      </c>
      <c r="K4800" s="20">
        <f>ROUND(1+(SUMPRODUCT(INDEX(CachTinhDiem!$B$8:$E$11,MATCH($B4800,CachTinhDiem!$A$8:$A$11,0),0),$G4800:$J4800)-1)*9/4,1)</f>
        <v>5.7</v>
      </c>
      <c r="L4800" s="20">
        <f>ROUND(1+(INDEX(CachTinhDiem!$B$15:$E$20,MATCH($C4800,CachTinhDiem!$A$15:$A$20,0),MATCH($B4800,CachTinhDiem!$B$14:$E$14,0))-1)*9/4,1)</f>
        <v>3.3</v>
      </c>
      <c r="M4800" s="19">
        <f t="shared" si="74"/>
        <v>2</v>
      </c>
      <c r="N4800" s="23">
        <f>MAX(0,1-M4800*CachTinhDiem!$B$25)</f>
        <v>0.8</v>
      </c>
      <c r="O4800" s="20">
        <f>ROUND((CachTinhDiem!$B$23*K4800+CachTinhDiem!$B$24*L4800)*N4800,1)</f>
        <v>4</v>
      </c>
      <c r="P4800" s="19" t="s">
        <v>3227</v>
      </c>
    </row>
    <row r="4801" spans="1:16" ht="15" customHeight="1" x14ac:dyDescent="0.35">
      <c r="A4801" s="18" t="s">
        <v>2207</v>
      </c>
      <c r="B4801" s="18" t="s">
        <v>3229</v>
      </c>
      <c r="C4801" s="18" t="s">
        <v>150</v>
      </c>
      <c r="D4801" s="19">
        <v>25</v>
      </c>
      <c r="E4801" s="19">
        <v>38</v>
      </c>
      <c r="F4801" s="19">
        <v>10</v>
      </c>
      <c r="G4801" s="19">
        <v>1</v>
      </c>
      <c r="H4801" s="19">
        <v>5</v>
      </c>
      <c r="I4801" s="19">
        <v>2</v>
      </c>
      <c r="J4801" s="19">
        <v>2</v>
      </c>
      <c r="K4801" s="20">
        <f>ROUND(1+(SUMPRODUCT(INDEX(CachTinhDiem!$B$8:$E$11,MATCH($B4801,CachTinhDiem!$A$8:$A$11,0),0),$G4801:$J4801)-1)*9/4,1)</f>
        <v>5.0999999999999996</v>
      </c>
      <c r="L4801" s="20">
        <f>ROUND(1+(INDEX(CachTinhDiem!$B$15:$E$20,MATCH($C4801,CachTinhDiem!$A$15:$A$20,0),MATCH($B4801,CachTinhDiem!$B$14:$E$14,0))-1)*9/4,1)</f>
        <v>7.8</v>
      </c>
      <c r="M4801" s="19">
        <f t="shared" si="74"/>
        <v>15</v>
      </c>
      <c r="N4801" s="23">
        <f>MAX(0,1-M4801*CachTinhDiem!$B$25)</f>
        <v>0</v>
      </c>
      <c r="O4801" s="20">
        <f>ROUND((CachTinhDiem!$B$23*K4801+CachTinhDiem!$B$24*L4801)*N4801,1)</f>
        <v>0</v>
      </c>
      <c r="P4801" s="19" t="s">
        <v>3227</v>
      </c>
    </row>
    <row r="4802" spans="1:16" ht="15" customHeight="1" x14ac:dyDescent="0.35">
      <c r="A4802" s="18" t="s">
        <v>1296</v>
      </c>
      <c r="B4802" s="18" t="s">
        <v>3224</v>
      </c>
      <c r="C4802" s="18" t="s">
        <v>150</v>
      </c>
      <c r="D4802" s="19">
        <v>6</v>
      </c>
      <c r="E4802" s="19">
        <v>19</v>
      </c>
      <c r="F4802" s="19">
        <v>31</v>
      </c>
      <c r="G4802" s="19">
        <v>4</v>
      </c>
      <c r="H4802" s="19">
        <v>2</v>
      </c>
      <c r="I4802" s="19">
        <v>2</v>
      </c>
      <c r="J4802" s="19">
        <v>3</v>
      </c>
      <c r="K4802" s="20">
        <f>ROUND(1+(SUMPRODUCT(INDEX(CachTinhDiem!$B$8:$E$11,MATCH($B4802,CachTinhDiem!$A$8:$A$11,0),0),$G4802:$J4802)-1)*9/4,1)</f>
        <v>4.4000000000000004</v>
      </c>
      <c r="L4802" s="20">
        <f>ROUND(1+(INDEX(CachTinhDiem!$B$15:$E$20,MATCH($C4802,CachTinhDiem!$A$15:$A$20,0),MATCH($B4802,CachTinhDiem!$B$14:$E$14,0))-1)*9/4,1)</f>
        <v>3.3</v>
      </c>
      <c r="M4802" s="19">
        <f t="shared" ref="M4802:M4865" si="75">MAX(0,$D4802-$F4802,$F4802-$E4802)</f>
        <v>12</v>
      </c>
      <c r="N4802" s="23">
        <f>MAX(0,1-M4802*CachTinhDiem!$B$25)</f>
        <v>0</v>
      </c>
      <c r="O4802" s="20">
        <f>ROUND((CachTinhDiem!$B$23*K4802+CachTinhDiem!$B$24*L4802)*N4802,1)</f>
        <v>0</v>
      </c>
      <c r="P4802" s="19" t="s">
        <v>3225</v>
      </c>
    </row>
    <row r="4803" spans="1:16" ht="15" customHeight="1" x14ac:dyDescent="0.35">
      <c r="A4803" s="18" t="s">
        <v>1511</v>
      </c>
      <c r="B4803" s="18" t="s">
        <v>3228</v>
      </c>
      <c r="C4803" s="18" t="s">
        <v>138</v>
      </c>
      <c r="D4803" s="19">
        <v>13</v>
      </c>
      <c r="E4803" s="19">
        <v>31</v>
      </c>
      <c r="F4803" s="19">
        <v>18</v>
      </c>
      <c r="G4803" s="19">
        <v>2</v>
      </c>
      <c r="H4803" s="19">
        <v>3</v>
      </c>
      <c r="I4803" s="19">
        <v>3</v>
      </c>
      <c r="J4803" s="19">
        <v>3</v>
      </c>
      <c r="K4803" s="20">
        <f>ROUND(1+(SUMPRODUCT(INDEX(CachTinhDiem!$B$8:$E$11,MATCH($B4803,CachTinhDiem!$A$8:$A$11,0),0),$G4803:$J4803)-1)*9/4,1)</f>
        <v>5.5</v>
      </c>
      <c r="L4803" s="20">
        <f>ROUND(1+(INDEX(CachTinhDiem!$B$15:$E$20,MATCH($C4803,CachTinhDiem!$A$15:$A$20,0),MATCH($B4803,CachTinhDiem!$B$14:$E$14,0))-1)*9/4,1)</f>
        <v>1</v>
      </c>
      <c r="M4803" s="19">
        <f t="shared" si="75"/>
        <v>0</v>
      </c>
      <c r="N4803" s="23">
        <f>MAX(0,1-M4803*CachTinhDiem!$B$25)</f>
        <v>1</v>
      </c>
      <c r="O4803" s="20">
        <f>ROUND((CachTinhDiem!$B$23*K4803+CachTinhDiem!$B$24*L4803)*N4803,1)</f>
        <v>4.2</v>
      </c>
      <c r="P4803" s="19" t="s">
        <v>3227</v>
      </c>
    </row>
    <row r="4804" spans="1:16" ht="15" customHeight="1" x14ac:dyDescent="0.35">
      <c r="A4804" s="18" t="s">
        <v>1950</v>
      </c>
      <c r="B4804" s="18" t="s">
        <v>3226</v>
      </c>
      <c r="C4804" s="18" t="s">
        <v>138</v>
      </c>
      <c r="D4804" s="19">
        <v>12</v>
      </c>
      <c r="E4804" s="19">
        <v>32</v>
      </c>
      <c r="F4804" s="19">
        <v>24</v>
      </c>
      <c r="G4804" s="19">
        <v>2</v>
      </c>
      <c r="H4804" s="19">
        <v>3</v>
      </c>
      <c r="I4804" s="19">
        <v>4</v>
      </c>
      <c r="J4804" s="19">
        <v>2</v>
      </c>
      <c r="K4804" s="20">
        <f>ROUND(1+(SUMPRODUCT(INDEX(CachTinhDiem!$B$8:$E$11,MATCH($B4804,CachTinhDiem!$A$8:$A$11,0),0),$G4804:$J4804)-1)*9/4,1)</f>
        <v>6.2</v>
      </c>
      <c r="L4804" s="20">
        <f>ROUND(1+(INDEX(CachTinhDiem!$B$15:$E$20,MATCH($C4804,CachTinhDiem!$A$15:$A$20,0),MATCH($B4804,CachTinhDiem!$B$14:$E$14,0))-1)*9/4,1)</f>
        <v>7.8</v>
      </c>
      <c r="M4804" s="19">
        <f t="shared" si="75"/>
        <v>0</v>
      </c>
      <c r="N4804" s="23">
        <f>MAX(0,1-M4804*CachTinhDiem!$B$25)</f>
        <v>1</v>
      </c>
      <c r="O4804" s="20">
        <f>ROUND((CachTinhDiem!$B$23*K4804+CachTinhDiem!$B$24*L4804)*N4804,1)</f>
        <v>6.7</v>
      </c>
      <c r="P4804" s="19" t="s">
        <v>3227</v>
      </c>
    </row>
    <row r="4805" spans="1:16" ht="15" customHeight="1" x14ac:dyDescent="0.35">
      <c r="A4805" s="18" t="s">
        <v>1335</v>
      </c>
      <c r="B4805" s="18" t="s">
        <v>3224</v>
      </c>
      <c r="C4805" s="18" t="s">
        <v>90</v>
      </c>
      <c r="D4805" s="19">
        <v>5</v>
      </c>
      <c r="E4805" s="19">
        <v>18</v>
      </c>
      <c r="F4805" s="19">
        <v>25</v>
      </c>
      <c r="G4805" s="19">
        <v>4</v>
      </c>
      <c r="H4805" s="19">
        <v>1</v>
      </c>
      <c r="I4805" s="19">
        <v>3</v>
      </c>
      <c r="J4805" s="19">
        <v>3</v>
      </c>
      <c r="K4805" s="20">
        <f>ROUND(1+(SUMPRODUCT(INDEX(CachTinhDiem!$B$8:$E$11,MATCH($B4805,CachTinhDiem!$A$8:$A$11,0),0),$G4805:$J4805)-1)*9/4,1)</f>
        <v>5.0999999999999996</v>
      </c>
      <c r="L4805" s="20">
        <f>ROUND(1+(INDEX(CachTinhDiem!$B$15:$E$20,MATCH($C4805,CachTinhDiem!$A$15:$A$20,0),MATCH($B4805,CachTinhDiem!$B$14:$E$14,0))-1)*9/4,1)</f>
        <v>5.5</v>
      </c>
      <c r="M4805" s="19">
        <f t="shared" si="75"/>
        <v>7</v>
      </c>
      <c r="N4805" s="23">
        <f>MAX(0,1-M4805*CachTinhDiem!$B$25)</f>
        <v>0.29999999999999993</v>
      </c>
      <c r="O4805" s="20">
        <f>ROUND((CachTinhDiem!$B$23*K4805+CachTinhDiem!$B$24*L4805)*N4805,1)</f>
        <v>1.6</v>
      </c>
      <c r="P4805" s="19" t="s">
        <v>3227</v>
      </c>
    </row>
    <row r="4806" spans="1:16" ht="15" customHeight="1" x14ac:dyDescent="0.35">
      <c r="A4806" s="18" t="s">
        <v>1836</v>
      </c>
      <c r="B4806" s="18" t="s">
        <v>3224</v>
      </c>
      <c r="C4806" s="18" t="s">
        <v>115</v>
      </c>
      <c r="D4806" s="19">
        <v>13</v>
      </c>
      <c r="E4806" s="19">
        <v>33</v>
      </c>
      <c r="F4806" s="19">
        <v>17</v>
      </c>
      <c r="G4806" s="19">
        <v>2</v>
      </c>
      <c r="H4806" s="19">
        <v>3</v>
      </c>
      <c r="I4806" s="19">
        <v>4</v>
      </c>
      <c r="J4806" s="19">
        <v>1</v>
      </c>
      <c r="K4806" s="20">
        <f>ROUND(1+(SUMPRODUCT(INDEX(CachTinhDiem!$B$8:$E$11,MATCH($B4806,CachTinhDiem!$A$8:$A$11,0),0),$G4806:$J4806)-1)*9/4,1)</f>
        <v>5.7</v>
      </c>
      <c r="L4806" s="20">
        <f>ROUND(1+(INDEX(CachTinhDiem!$B$15:$E$20,MATCH($C4806,CachTinhDiem!$A$15:$A$20,0),MATCH($B4806,CachTinhDiem!$B$14:$E$14,0))-1)*9/4,1)</f>
        <v>7.8</v>
      </c>
      <c r="M4806" s="19">
        <f t="shared" si="75"/>
        <v>0</v>
      </c>
      <c r="N4806" s="23">
        <f>MAX(0,1-M4806*CachTinhDiem!$B$25)</f>
        <v>1</v>
      </c>
      <c r="O4806" s="20">
        <f>ROUND((CachTinhDiem!$B$23*K4806+CachTinhDiem!$B$24*L4806)*N4806,1)</f>
        <v>6.3</v>
      </c>
      <c r="P4806" s="19" t="s">
        <v>3227</v>
      </c>
    </row>
    <row r="4807" spans="1:16" ht="15" customHeight="1" x14ac:dyDescent="0.35">
      <c r="A4807" s="18" t="s">
        <v>188</v>
      </c>
      <c r="B4807" s="18" t="s">
        <v>3229</v>
      </c>
      <c r="C4807" s="18" t="s">
        <v>110</v>
      </c>
      <c r="D4807" s="19">
        <v>5</v>
      </c>
      <c r="E4807" s="19">
        <v>12</v>
      </c>
      <c r="F4807" s="19">
        <v>19</v>
      </c>
      <c r="G4807" s="19">
        <v>4</v>
      </c>
      <c r="H4807" s="19">
        <v>2</v>
      </c>
      <c r="I4807" s="19">
        <v>3</v>
      </c>
      <c r="J4807" s="19">
        <v>3</v>
      </c>
      <c r="K4807" s="20">
        <f>ROUND(1+(SUMPRODUCT(INDEX(CachTinhDiem!$B$8:$E$11,MATCH($B4807,CachTinhDiem!$A$8:$A$11,0),0),$G4807:$J4807)-1)*9/4,1)</f>
        <v>5.0999999999999996</v>
      </c>
      <c r="L4807" s="20">
        <f>ROUND(1+(INDEX(CachTinhDiem!$B$15:$E$20,MATCH($C4807,CachTinhDiem!$A$15:$A$20,0),MATCH($B4807,CachTinhDiem!$B$14:$E$14,0))-1)*9/4,1)</f>
        <v>7.8</v>
      </c>
      <c r="M4807" s="19">
        <f t="shared" si="75"/>
        <v>7</v>
      </c>
      <c r="N4807" s="23">
        <f>MAX(0,1-M4807*CachTinhDiem!$B$25)</f>
        <v>0.29999999999999993</v>
      </c>
      <c r="O4807" s="20">
        <f>ROUND((CachTinhDiem!$B$23*K4807+CachTinhDiem!$B$24*L4807)*N4807,1)</f>
        <v>1.8</v>
      </c>
      <c r="P4807" s="19" t="s">
        <v>3227</v>
      </c>
    </row>
    <row r="4808" spans="1:16" ht="15" customHeight="1" x14ac:dyDescent="0.35">
      <c r="A4808" s="18" t="s">
        <v>1902</v>
      </c>
      <c r="B4808" s="18" t="s">
        <v>3228</v>
      </c>
      <c r="C4808" s="18" t="s">
        <v>103</v>
      </c>
      <c r="D4808" s="19">
        <v>13</v>
      </c>
      <c r="E4808" s="19">
        <v>32</v>
      </c>
      <c r="F4808" s="19">
        <v>12</v>
      </c>
      <c r="G4808" s="19">
        <v>3</v>
      </c>
      <c r="H4808" s="19">
        <v>3</v>
      </c>
      <c r="I4808" s="19">
        <v>3</v>
      </c>
      <c r="J4808" s="19">
        <v>3</v>
      </c>
      <c r="K4808" s="20">
        <f>ROUND(1+(SUMPRODUCT(INDEX(CachTinhDiem!$B$8:$E$11,MATCH($B4808,CachTinhDiem!$A$8:$A$11,0),0),$G4808:$J4808)-1)*9/4,1)</f>
        <v>5.5</v>
      </c>
      <c r="L4808" s="20">
        <f>ROUND(1+(INDEX(CachTinhDiem!$B$15:$E$20,MATCH($C4808,CachTinhDiem!$A$15:$A$20,0),MATCH($B4808,CachTinhDiem!$B$14:$E$14,0))-1)*9/4,1)</f>
        <v>10</v>
      </c>
      <c r="M4808" s="19">
        <f t="shared" si="75"/>
        <v>1</v>
      </c>
      <c r="N4808" s="23">
        <f>MAX(0,1-M4808*CachTinhDiem!$B$25)</f>
        <v>0.9</v>
      </c>
      <c r="O4808" s="20">
        <f>ROUND((CachTinhDiem!$B$23*K4808+CachTinhDiem!$B$24*L4808)*N4808,1)</f>
        <v>6.2</v>
      </c>
      <c r="P4808" s="19" t="s">
        <v>3227</v>
      </c>
    </row>
    <row r="4809" spans="1:16" ht="15" customHeight="1" x14ac:dyDescent="0.35">
      <c r="A4809" s="18" t="s">
        <v>410</v>
      </c>
      <c r="B4809" s="18" t="s">
        <v>3224</v>
      </c>
      <c r="C4809" s="18" t="s">
        <v>103</v>
      </c>
      <c r="D4809" s="19">
        <v>7</v>
      </c>
      <c r="E4809" s="19">
        <v>19</v>
      </c>
      <c r="F4809" s="19">
        <v>7</v>
      </c>
      <c r="G4809" s="19">
        <v>4</v>
      </c>
      <c r="H4809" s="19">
        <v>2</v>
      </c>
      <c r="I4809" s="19">
        <v>2</v>
      </c>
      <c r="J4809" s="19">
        <v>3</v>
      </c>
      <c r="K4809" s="20">
        <f>ROUND(1+(SUMPRODUCT(INDEX(CachTinhDiem!$B$8:$E$11,MATCH($B4809,CachTinhDiem!$A$8:$A$11,0),0),$G4809:$J4809)-1)*9/4,1)</f>
        <v>4.4000000000000004</v>
      </c>
      <c r="L4809" s="20">
        <f>ROUND(1+(INDEX(CachTinhDiem!$B$15:$E$20,MATCH($C4809,CachTinhDiem!$A$15:$A$20,0),MATCH($B4809,CachTinhDiem!$B$14:$E$14,0))-1)*9/4,1)</f>
        <v>3.3</v>
      </c>
      <c r="M4809" s="19">
        <f t="shared" si="75"/>
        <v>0</v>
      </c>
      <c r="N4809" s="23">
        <f>MAX(0,1-M4809*CachTinhDiem!$B$25)</f>
        <v>1</v>
      </c>
      <c r="O4809" s="20">
        <f>ROUND((CachTinhDiem!$B$23*K4809+CachTinhDiem!$B$24*L4809)*N4809,1)</f>
        <v>4.0999999999999996</v>
      </c>
      <c r="P4809" s="19" t="s">
        <v>3225</v>
      </c>
    </row>
    <row r="4810" spans="1:16" ht="15" customHeight="1" x14ac:dyDescent="0.35">
      <c r="A4810" s="18" t="s">
        <v>2102</v>
      </c>
      <c r="B4810" s="18" t="s">
        <v>3228</v>
      </c>
      <c r="C4810" s="18" t="s">
        <v>115</v>
      </c>
      <c r="D4810" s="19">
        <v>6</v>
      </c>
      <c r="E4810" s="19">
        <v>20</v>
      </c>
      <c r="F4810" s="19">
        <v>31</v>
      </c>
      <c r="G4810" s="19">
        <v>4</v>
      </c>
      <c r="H4810" s="19">
        <v>2</v>
      </c>
      <c r="I4810" s="19">
        <v>2</v>
      </c>
      <c r="J4810" s="19">
        <v>2</v>
      </c>
      <c r="K4810" s="20">
        <f>ROUND(1+(SUMPRODUCT(INDEX(CachTinhDiem!$B$8:$E$11,MATCH($B4810,CachTinhDiem!$A$8:$A$11,0),0),$G4810:$J4810)-1)*9/4,1)</f>
        <v>3.3</v>
      </c>
      <c r="L4810" s="20">
        <f>ROUND(1+(INDEX(CachTinhDiem!$B$15:$E$20,MATCH($C4810,CachTinhDiem!$A$15:$A$20,0),MATCH($B4810,CachTinhDiem!$B$14:$E$14,0))-1)*9/4,1)</f>
        <v>5.5</v>
      </c>
      <c r="M4810" s="19">
        <f t="shared" si="75"/>
        <v>11</v>
      </c>
      <c r="N4810" s="23">
        <f>MAX(0,1-M4810*CachTinhDiem!$B$25)</f>
        <v>0</v>
      </c>
      <c r="O4810" s="20">
        <f>ROUND((CachTinhDiem!$B$23*K4810+CachTinhDiem!$B$24*L4810)*N4810,1)</f>
        <v>0</v>
      </c>
      <c r="P4810" s="19" t="s">
        <v>3227</v>
      </c>
    </row>
    <row r="4811" spans="1:16" ht="15" customHeight="1" x14ac:dyDescent="0.35">
      <c r="A4811" s="18" t="s">
        <v>1343</v>
      </c>
      <c r="B4811" s="18" t="s">
        <v>3226</v>
      </c>
      <c r="C4811" s="18" t="s">
        <v>150</v>
      </c>
      <c r="D4811" s="19">
        <v>5</v>
      </c>
      <c r="E4811" s="19">
        <v>17</v>
      </c>
      <c r="F4811" s="19">
        <v>28</v>
      </c>
      <c r="G4811" s="19">
        <v>4</v>
      </c>
      <c r="H4811" s="19">
        <v>1</v>
      </c>
      <c r="I4811" s="19">
        <v>2</v>
      </c>
      <c r="J4811" s="19">
        <v>4</v>
      </c>
      <c r="K4811" s="20">
        <f>ROUND(1+(SUMPRODUCT(INDEX(CachTinhDiem!$B$8:$E$11,MATCH($B4811,CachTinhDiem!$A$8:$A$11,0),0),$G4811:$J4811)-1)*9/4,1)</f>
        <v>3.5</v>
      </c>
      <c r="L4811" s="20">
        <f>ROUND(1+(INDEX(CachTinhDiem!$B$15:$E$20,MATCH($C4811,CachTinhDiem!$A$15:$A$20,0),MATCH($B4811,CachTinhDiem!$B$14:$E$14,0))-1)*9/4,1)</f>
        <v>10</v>
      </c>
      <c r="M4811" s="19">
        <f t="shared" si="75"/>
        <v>11</v>
      </c>
      <c r="N4811" s="23">
        <f>MAX(0,1-M4811*CachTinhDiem!$B$25)</f>
        <v>0</v>
      </c>
      <c r="O4811" s="20">
        <f>ROUND((CachTinhDiem!$B$23*K4811+CachTinhDiem!$B$24*L4811)*N4811,1)</f>
        <v>0</v>
      </c>
      <c r="P4811" s="19" t="s">
        <v>3225</v>
      </c>
    </row>
    <row r="4812" spans="1:16" ht="15" customHeight="1" x14ac:dyDescent="0.35">
      <c r="A4812" s="18" t="s">
        <v>1294</v>
      </c>
      <c r="B4812" s="18" t="s">
        <v>3226</v>
      </c>
      <c r="C4812" s="18" t="s">
        <v>115</v>
      </c>
      <c r="D4812" s="19">
        <v>5</v>
      </c>
      <c r="E4812" s="19">
        <v>17</v>
      </c>
      <c r="F4812" s="19">
        <v>10</v>
      </c>
      <c r="G4812" s="19">
        <v>3</v>
      </c>
      <c r="H4812" s="19">
        <v>2</v>
      </c>
      <c r="I4812" s="19">
        <v>4</v>
      </c>
      <c r="J4812" s="19">
        <v>2</v>
      </c>
      <c r="K4812" s="20">
        <f>ROUND(1+(SUMPRODUCT(INDEX(CachTinhDiem!$B$8:$E$11,MATCH($B4812,CachTinhDiem!$A$8:$A$11,0),0),$G4812:$J4812)-1)*9/4,1)</f>
        <v>5.5</v>
      </c>
      <c r="L4812" s="20">
        <f>ROUND(1+(INDEX(CachTinhDiem!$B$15:$E$20,MATCH($C4812,CachTinhDiem!$A$15:$A$20,0),MATCH($B4812,CachTinhDiem!$B$14:$E$14,0))-1)*9/4,1)</f>
        <v>10</v>
      </c>
      <c r="M4812" s="19">
        <f t="shared" si="75"/>
        <v>0</v>
      </c>
      <c r="N4812" s="23">
        <f>MAX(0,1-M4812*CachTinhDiem!$B$25)</f>
        <v>1</v>
      </c>
      <c r="O4812" s="20">
        <f>ROUND((CachTinhDiem!$B$23*K4812+CachTinhDiem!$B$24*L4812)*N4812,1)</f>
        <v>6.9</v>
      </c>
      <c r="P4812" s="19" t="s">
        <v>3227</v>
      </c>
    </row>
    <row r="4813" spans="1:16" ht="15" customHeight="1" x14ac:dyDescent="0.35">
      <c r="A4813" s="18" t="s">
        <v>3001</v>
      </c>
      <c r="B4813" s="18" t="s">
        <v>3224</v>
      </c>
      <c r="C4813" s="18" t="s">
        <v>115</v>
      </c>
      <c r="D4813" s="19">
        <v>19</v>
      </c>
      <c r="E4813" s="19">
        <v>39</v>
      </c>
      <c r="F4813" s="19">
        <v>7</v>
      </c>
      <c r="G4813" s="19">
        <v>2</v>
      </c>
      <c r="H4813" s="19">
        <v>3</v>
      </c>
      <c r="I4813" s="19">
        <v>3</v>
      </c>
      <c r="J4813" s="19">
        <v>2</v>
      </c>
      <c r="K4813" s="20">
        <f>ROUND(1+(SUMPRODUCT(INDEX(CachTinhDiem!$B$8:$E$11,MATCH($B4813,CachTinhDiem!$A$8:$A$11,0),0),$G4813:$J4813)-1)*9/4,1)</f>
        <v>4.8</v>
      </c>
      <c r="L4813" s="20">
        <f>ROUND(1+(INDEX(CachTinhDiem!$B$15:$E$20,MATCH($C4813,CachTinhDiem!$A$15:$A$20,0),MATCH($B4813,CachTinhDiem!$B$14:$E$14,0))-1)*9/4,1)</f>
        <v>7.8</v>
      </c>
      <c r="M4813" s="19">
        <f t="shared" si="75"/>
        <v>12</v>
      </c>
      <c r="N4813" s="23">
        <f>MAX(0,1-M4813*CachTinhDiem!$B$25)</f>
        <v>0</v>
      </c>
      <c r="O4813" s="20">
        <f>ROUND((CachTinhDiem!$B$23*K4813+CachTinhDiem!$B$24*L4813)*N4813,1)</f>
        <v>0</v>
      </c>
      <c r="P4813" s="19" t="s">
        <v>3225</v>
      </c>
    </row>
    <row r="4814" spans="1:16" ht="15" customHeight="1" x14ac:dyDescent="0.35">
      <c r="A4814" s="18" t="s">
        <v>1081</v>
      </c>
      <c r="B4814" s="18" t="s">
        <v>3229</v>
      </c>
      <c r="C4814" s="18" t="s">
        <v>115</v>
      </c>
      <c r="D4814" s="19">
        <v>5</v>
      </c>
      <c r="E4814" s="19">
        <v>12</v>
      </c>
      <c r="F4814" s="19">
        <v>27</v>
      </c>
      <c r="G4814" s="19">
        <v>4</v>
      </c>
      <c r="H4814" s="19">
        <v>1</v>
      </c>
      <c r="I4814" s="19">
        <v>1</v>
      </c>
      <c r="J4814" s="19">
        <v>2</v>
      </c>
      <c r="K4814" s="20">
        <f>ROUND(1+(SUMPRODUCT(INDEX(CachTinhDiem!$B$8:$E$11,MATCH($B4814,CachTinhDiem!$A$8:$A$11,0),0),$G4814:$J4814)-1)*9/4,1)</f>
        <v>2.4</v>
      </c>
      <c r="L4814" s="20">
        <f>ROUND(1+(INDEX(CachTinhDiem!$B$15:$E$20,MATCH($C4814,CachTinhDiem!$A$15:$A$20,0),MATCH($B4814,CachTinhDiem!$B$14:$E$14,0))-1)*9/4,1)</f>
        <v>10</v>
      </c>
      <c r="M4814" s="19">
        <f t="shared" si="75"/>
        <v>15</v>
      </c>
      <c r="N4814" s="23">
        <f>MAX(0,1-M4814*CachTinhDiem!$B$25)</f>
        <v>0</v>
      </c>
      <c r="O4814" s="20">
        <f>ROUND((CachTinhDiem!$B$23*K4814+CachTinhDiem!$B$24*L4814)*N4814,1)</f>
        <v>0</v>
      </c>
      <c r="P4814" s="19" t="s">
        <v>3227</v>
      </c>
    </row>
    <row r="4815" spans="1:16" ht="15" customHeight="1" x14ac:dyDescent="0.35">
      <c r="A4815" s="18" t="s">
        <v>970</v>
      </c>
      <c r="B4815" s="18" t="s">
        <v>3228</v>
      </c>
      <c r="C4815" s="18" t="s">
        <v>90</v>
      </c>
      <c r="D4815" s="19">
        <v>20</v>
      </c>
      <c r="E4815" s="19">
        <v>38</v>
      </c>
      <c r="F4815" s="19">
        <v>38</v>
      </c>
      <c r="G4815" s="19">
        <v>2</v>
      </c>
      <c r="H4815" s="19">
        <v>4</v>
      </c>
      <c r="I4815" s="19">
        <v>3</v>
      </c>
      <c r="J4815" s="19">
        <v>3</v>
      </c>
      <c r="K4815" s="20">
        <f>ROUND(1+(SUMPRODUCT(INDEX(CachTinhDiem!$B$8:$E$11,MATCH($B4815,CachTinhDiem!$A$8:$A$11,0),0),$G4815:$J4815)-1)*9/4,1)</f>
        <v>6</v>
      </c>
      <c r="L4815" s="20">
        <f>ROUND(1+(INDEX(CachTinhDiem!$B$15:$E$20,MATCH($C4815,CachTinhDiem!$A$15:$A$20,0),MATCH($B4815,CachTinhDiem!$B$14:$E$14,0))-1)*9/4,1)</f>
        <v>3.3</v>
      </c>
      <c r="M4815" s="19">
        <f t="shared" si="75"/>
        <v>0</v>
      </c>
      <c r="N4815" s="23">
        <f>MAX(0,1-M4815*CachTinhDiem!$B$25)</f>
        <v>1</v>
      </c>
      <c r="O4815" s="20">
        <f>ROUND((CachTinhDiem!$B$23*K4815+CachTinhDiem!$B$24*L4815)*N4815,1)</f>
        <v>5.2</v>
      </c>
      <c r="P4815" s="19" t="s">
        <v>3227</v>
      </c>
    </row>
    <row r="4816" spans="1:16" ht="15" customHeight="1" x14ac:dyDescent="0.35">
      <c r="A4816" s="18" t="s">
        <v>1695</v>
      </c>
      <c r="B4816" s="18" t="s">
        <v>3228</v>
      </c>
      <c r="C4816" s="18" t="s">
        <v>103</v>
      </c>
      <c r="D4816" s="19">
        <v>11</v>
      </c>
      <c r="E4816" s="19">
        <v>32</v>
      </c>
      <c r="F4816" s="19">
        <v>40</v>
      </c>
      <c r="G4816" s="19">
        <v>3</v>
      </c>
      <c r="H4816" s="19">
        <v>3</v>
      </c>
      <c r="I4816" s="19">
        <v>3</v>
      </c>
      <c r="J4816" s="19">
        <v>4</v>
      </c>
      <c r="K4816" s="20">
        <f>ROUND(1+(SUMPRODUCT(INDEX(CachTinhDiem!$B$8:$E$11,MATCH($B4816,CachTinhDiem!$A$8:$A$11,0),0),$G4816:$J4816)-1)*9/4,1)</f>
        <v>6.9</v>
      </c>
      <c r="L4816" s="20">
        <f>ROUND(1+(INDEX(CachTinhDiem!$B$15:$E$20,MATCH($C4816,CachTinhDiem!$A$15:$A$20,0),MATCH($B4816,CachTinhDiem!$B$14:$E$14,0))-1)*9/4,1)</f>
        <v>10</v>
      </c>
      <c r="M4816" s="19">
        <f t="shared" si="75"/>
        <v>8</v>
      </c>
      <c r="N4816" s="23">
        <f>MAX(0,1-M4816*CachTinhDiem!$B$25)</f>
        <v>0.19999999999999996</v>
      </c>
      <c r="O4816" s="20">
        <f>ROUND((CachTinhDiem!$B$23*K4816+CachTinhDiem!$B$24*L4816)*N4816,1)</f>
        <v>1.6</v>
      </c>
      <c r="P4816" s="19" t="s">
        <v>3227</v>
      </c>
    </row>
    <row r="4817" spans="1:16" ht="15" customHeight="1" x14ac:dyDescent="0.35">
      <c r="A4817" s="18" t="s">
        <v>1564</v>
      </c>
      <c r="B4817" s="18" t="s">
        <v>3229</v>
      </c>
      <c r="C4817" s="18" t="s">
        <v>90</v>
      </c>
      <c r="D4817" s="19">
        <v>11</v>
      </c>
      <c r="E4817" s="19">
        <v>31</v>
      </c>
      <c r="F4817" s="19">
        <v>38</v>
      </c>
      <c r="G4817" s="19">
        <v>3</v>
      </c>
      <c r="H4817" s="19">
        <v>2</v>
      </c>
      <c r="I4817" s="19">
        <v>3</v>
      </c>
      <c r="J4817" s="19">
        <v>3</v>
      </c>
      <c r="K4817" s="20">
        <f>ROUND(1+(SUMPRODUCT(INDEX(CachTinhDiem!$B$8:$E$11,MATCH($B4817,CachTinhDiem!$A$8:$A$11,0),0),$G4817:$J4817)-1)*9/4,1)</f>
        <v>4.8</v>
      </c>
      <c r="L4817" s="20">
        <f>ROUND(1+(INDEX(CachTinhDiem!$B$15:$E$20,MATCH($C4817,CachTinhDiem!$A$15:$A$20,0),MATCH($B4817,CachTinhDiem!$B$14:$E$14,0))-1)*9/4,1)</f>
        <v>7.8</v>
      </c>
      <c r="M4817" s="19">
        <f t="shared" si="75"/>
        <v>7</v>
      </c>
      <c r="N4817" s="23">
        <f>MAX(0,1-M4817*CachTinhDiem!$B$25)</f>
        <v>0.29999999999999993</v>
      </c>
      <c r="O4817" s="20">
        <f>ROUND((CachTinhDiem!$B$23*K4817+CachTinhDiem!$B$24*L4817)*N4817,1)</f>
        <v>1.7</v>
      </c>
      <c r="P4817" s="19" t="s">
        <v>3227</v>
      </c>
    </row>
    <row r="4818" spans="1:16" ht="15" customHeight="1" x14ac:dyDescent="0.35">
      <c r="A4818" s="18" t="s">
        <v>3184</v>
      </c>
      <c r="B4818" s="18" t="s">
        <v>3226</v>
      </c>
      <c r="C4818" s="18" t="s">
        <v>138</v>
      </c>
      <c r="D4818" s="19">
        <v>22</v>
      </c>
      <c r="E4818" s="19">
        <v>40</v>
      </c>
      <c r="F4818" s="19">
        <v>25</v>
      </c>
      <c r="G4818" s="19">
        <v>1</v>
      </c>
      <c r="H4818" s="19">
        <v>5</v>
      </c>
      <c r="I4818" s="19">
        <v>5</v>
      </c>
      <c r="J4818" s="19">
        <v>2</v>
      </c>
      <c r="K4818" s="20">
        <f>ROUND(1+(SUMPRODUCT(INDEX(CachTinhDiem!$B$8:$E$11,MATCH($B4818,CachTinhDiem!$A$8:$A$11,0),0),$G4818:$J4818)-1)*9/4,1)</f>
        <v>8.6999999999999993</v>
      </c>
      <c r="L4818" s="20">
        <f>ROUND(1+(INDEX(CachTinhDiem!$B$15:$E$20,MATCH($C4818,CachTinhDiem!$A$15:$A$20,0),MATCH($B4818,CachTinhDiem!$B$14:$E$14,0))-1)*9/4,1)</f>
        <v>7.8</v>
      </c>
      <c r="M4818" s="19">
        <f t="shared" si="75"/>
        <v>0</v>
      </c>
      <c r="N4818" s="23">
        <f>MAX(0,1-M4818*CachTinhDiem!$B$25)</f>
        <v>1</v>
      </c>
      <c r="O4818" s="20">
        <f>ROUND((CachTinhDiem!$B$23*K4818+CachTinhDiem!$B$24*L4818)*N4818,1)</f>
        <v>8.4</v>
      </c>
      <c r="P4818" s="19" t="s">
        <v>3227</v>
      </c>
    </row>
    <row r="4819" spans="1:16" ht="15" customHeight="1" x14ac:dyDescent="0.35">
      <c r="A4819" s="18" t="s">
        <v>972</v>
      </c>
      <c r="B4819" s="18" t="s">
        <v>3229</v>
      </c>
      <c r="C4819" s="18" t="s">
        <v>150</v>
      </c>
      <c r="D4819" s="19">
        <v>5</v>
      </c>
      <c r="E4819" s="19">
        <v>18</v>
      </c>
      <c r="F4819" s="19">
        <v>5</v>
      </c>
      <c r="G4819" s="19">
        <v>4</v>
      </c>
      <c r="H4819" s="19">
        <v>1</v>
      </c>
      <c r="I4819" s="19">
        <v>3</v>
      </c>
      <c r="J4819" s="19">
        <v>3</v>
      </c>
      <c r="K4819" s="20">
        <f>ROUND(1+(SUMPRODUCT(INDEX(CachTinhDiem!$B$8:$E$11,MATCH($B4819,CachTinhDiem!$A$8:$A$11,0),0),$G4819:$J4819)-1)*9/4,1)</f>
        <v>4.4000000000000004</v>
      </c>
      <c r="L4819" s="20">
        <f>ROUND(1+(INDEX(CachTinhDiem!$B$15:$E$20,MATCH($C4819,CachTinhDiem!$A$15:$A$20,0),MATCH($B4819,CachTinhDiem!$B$14:$E$14,0))-1)*9/4,1)</f>
        <v>7.8</v>
      </c>
      <c r="M4819" s="19">
        <f t="shared" si="75"/>
        <v>0</v>
      </c>
      <c r="N4819" s="23">
        <f>MAX(0,1-M4819*CachTinhDiem!$B$25)</f>
        <v>1</v>
      </c>
      <c r="O4819" s="20">
        <f>ROUND((CachTinhDiem!$B$23*K4819+CachTinhDiem!$B$24*L4819)*N4819,1)</f>
        <v>5.4</v>
      </c>
      <c r="P4819" s="19" t="s">
        <v>3227</v>
      </c>
    </row>
    <row r="4820" spans="1:16" ht="15" customHeight="1" x14ac:dyDescent="0.35">
      <c r="A4820" s="18" t="s">
        <v>1707</v>
      </c>
      <c r="B4820" s="18" t="s">
        <v>3226</v>
      </c>
      <c r="C4820" s="18" t="s">
        <v>138</v>
      </c>
      <c r="D4820" s="19">
        <v>12</v>
      </c>
      <c r="E4820" s="19">
        <v>30</v>
      </c>
      <c r="F4820" s="19">
        <v>29</v>
      </c>
      <c r="G4820" s="19">
        <v>2</v>
      </c>
      <c r="H4820" s="19">
        <v>3</v>
      </c>
      <c r="I4820" s="19">
        <v>4</v>
      </c>
      <c r="J4820" s="19">
        <v>2</v>
      </c>
      <c r="K4820" s="20">
        <f>ROUND(1+(SUMPRODUCT(INDEX(CachTinhDiem!$B$8:$E$11,MATCH($B4820,CachTinhDiem!$A$8:$A$11,0),0),$G4820:$J4820)-1)*9/4,1)</f>
        <v>6.2</v>
      </c>
      <c r="L4820" s="20">
        <f>ROUND(1+(INDEX(CachTinhDiem!$B$15:$E$20,MATCH($C4820,CachTinhDiem!$A$15:$A$20,0),MATCH($B4820,CachTinhDiem!$B$14:$E$14,0))-1)*9/4,1)</f>
        <v>7.8</v>
      </c>
      <c r="M4820" s="19">
        <f t="shared" si="75"/>
        <v>0</v>
      </c>
      <c r="N4820" s="23">
        <f>MAX(0,1-M4820*CachTinhDiem!$B$25)</f>
        <v>1</v>
      </c>
      <c r="O4820" s="20">
        <f>ROUND((CachTinhDiem!$B$23*K4820+CachTinhDiem!$B$24*L4820)*N4820,1)</f>
        <v>6.7</v>
      </c>
      <c r="P4820" s="19" t="s">
        <v>3227</v>
      </c>
    </row>
    <row r="4821" spans="1:16" ht="15" customHeight="1" x14ac:dyDescent="0.35">
      <c r="A4821" s="18" t="s">
        <v>275</v>
      </c>
      <c r="B4821" s="18" t="s">
        <v>3224</v>
      </c>
      <c r="C4821" s="18" t="s">
        <v>110</v>
      </c>
      <c r="D4821" s="19">
        <v>18</v>
      </c>
      <c r="E4821" s="19">
        <v>36</v>
      </c>
      <c r="F4821" s="19">
        <v>26</v>
      </c>
      <c r="G4821" s="19">
        <v>2</v>
      </c>
      <c r="H4821" s="19">
        <v>5</v>
      </c>
      <c r="I4821" s="19">
        <v>2</v>
      </c>
      <c r="J4821" s="19">
        <v>4</v>
      </c>
      <c r="K4821" s="20">
        <f>ROUND(1+(SUMPRODUCT(INDEX(CachTinhDiem!$B$8:$E$11,MATCH($B4821,CachTinhDiem!$A$8:$A$11,0),0),$G4821:$J4821)-1)*9/4,1)</f>
        <v>5.0999999999999996</v>
      </c>
      <c r="L4821" s="20">
        <f>ROUND(1+(INDEX(CachTinhDiem!$B$15:$E$20,MATCH($C4821,CachTinhDiem!$A$15:$A$20,0),MATCH($B4821,CachTinhDiem!$B$14:$E$14,0))-1)*9/4,1)</f>
        <v>5.5</v>
      </c>
      <c r="M4821" s="19">
        <f t="shared" si="75"/>
        <v>0</v>
      </c>
      <c r="N4821" s="23">
        <f>MAX(0,1-M4821*CachTinhDiem!$B$25)</f>
        <v>1</v>
      </c>
      <c r="O4821" s="20">
        <f>ROUND((CachTinhDiem!$B$23*K4821+CachTinhDiem!$B$24*L4821)*N4821,1)</f>
        <v>5.2</v>
      </c>
      <c r="P4821" s="19" t="s">
        <v>3225</v>
      </c>
    </row>
    <row r="4822" spans="1:16" ht="15" customHeight="1" x14ac:dyDescent="0.35">
      <c r="A4822" s="18" t="s">
        <v>529</v>
      </c>
      <c r="B4822" s="18" t="s">
        <v>3224</v>
      </c>
      <c r="C4822" s="18" t="s">
        <v>115</v>
      </c>
      <c r="D4822" s="19">
        <v>21</v>
      </c>
      <c r="E4822" s="19">
        <v>38</v>
      </c>
      <c r="F4822" s="19">
        <v>15</v>
      </c>
      <c r="G4822" s="19">
        <v>2</v>
      </c>
      <c r="H4822" s="19">
        <v>5</v>
      </c>
      <c r="I4822" s="19">
        <v>3</v>
      </c>
      <c r="J4822" s="19">
        <v>2</v>
      </c>
      <c r="K4822" s="20">
        <f>ROUND(1+(SUMPRODUCT(INDEX(CachTinhDiem!$B$8:$E$11,MATCH($B4822,CachTinhDiem!$A$8:$A$11,0),0),$G4822:$J4822)-1)*9/4,1)</f>
        <v>5.7</v>
      </c>
      <c r="L4822" s="20">
        <f>ROUND(1+(INDEX(CachTinhDiem!$B$15:$E$20,MATCH($C4822,CachTinhDiem!$A$15:$A$20,0),MATCH($B4822,CachTinhDiem!$B$14:$E$14,0))-1)*9/4,1)</f>
        <v>7.8</v>
      </c>
      <c r="M4822" s="19">
        <f t="shared" si="75"/>
        <v>6</v>
      </c>
      <c r="N4822" s="23">
        <f>MAX(0,1-M4822*CachTinhDiem!$B$25)</f>
        <v>0.39999999999999991</v>
      </c>
      <c r="O4822" s="20">
        <f>ROUND((CachTinhDiem!$B$23*K4822+CachTinhDiem!$B$24*L4822)*N4822,1)</f>
        <v>2.5</v>
      </c>
      <c r="P4822" s="19" t="s">
        <v>3227</v>
      </c>
    </row>
    <row r="4823" spans="1:16" ht="15" customHeight="1" x14ac:dyDescent="0.35">
      <c r="A4823" s="18" t="s">
        <v>544</v>
      </c>
      <c r="B4823" s="18" t="s">
        <v>3228</v>
      </c>
      <c r="C4823" s="18" t="s">
        <v>110</v>
      </c>
      <c r="D4823" s="19">
        <v>17</v>
      </c>
      <c r="E4823" s="19">
        <v>34</v>
      </c>
      <c r="F4823" s="19">
        <v>37</v>
      </c>
      <c r="G4823" s="19">
        <v>2</v>
      </c>
      <c r="H4823" s="19">
        <v>3</v>
      </c>
      <c r="I4823" s="19">
        <v>2</v>
      </c>
      <c r="J4823" s="19">
        <v>5</v>
      </c>
      <c r="K4823" s="20">
        <f>ROUND(1+(SUMPRODUCT(INDEX(CachTinhDiem!$B$8:$E$11,MATCH($B4823,CachTinhDiem!$A$8:$A$11,0),0),$G4823:$J4823)-1)*9/4,1)</f>
        <v>7.8</v>
      </c>
      <c r="L4823" s="20">
        <f>ROUND(1+(INDEX(CachTinhDiem!$B$15:$E$20,MATCH($C4823,CachTinhDiem!$A$15:$A$20,0),MATCH($B4823,CachTinhDiem!$B$14:$E$14,0))-1)*9/4,1)</f>
        <v>7.8</v>
      </c>
      <c r="M4823" s="19">
        <f t="shared" si="75"/>
        <v>3</v>
      </c>
      <c r="N4823" s="23">
        <f>MAX(0,1-M4823*CachTinhDiem!$B$25)</f>
        <v>0.7</v>
      </c>
      <c r="O4823" s="20">
        <f>ROUND((CachTinhDiem!$B$23*K4823+CachTinhDiem!$B$24*L4823)*N4823,1)</f>
        <v>5.5</v>
      </c>
      <c r="P4823" s="19" t="s">
        <v>3225</v>
      </c>
    </row>
    <row r="4824" spans="1:16" ht="15" customHeight="1" x14ac:dyDescent="0.35">
      <c r="A4824" s="18" t="s">
        <v>297</v>
      </c>
      <c r="B4824" s="18" t="s">
        <v>3229</v>
      </c>
      <c r="C4824" s="18" t="s">
        <v>115</v>
      </c>
      <c r="D4824" s="19">
        <v>5</v>
      </c>
      <c r="E4824" s="19">
        <v>11</v>
      </c>
      <c r="F4824" s="19">
        <v>28</v>
      </c>
      <c r="G4824" s="19">
        <v>4</v>
      </c>
      <c r="H4824" s="19">
        <v>1</v>
      </c>
      <c r="I4824" s="19">
        <v>3</v>
      </c>
      <c r="J4824" s="19">
        <v>4</v>
      </c>
      <c r="K4824" s="20">
        <f>ROUND(1+(SUMPRODUCT(INDEX(CachTinhDiem!$B$8:$E$11,MATCH($B4824,CachTinhDiem!$A$8:$A$11,0),0),$G4824:$J4824)-1)*9/4,1)</f>
        <v>5.0999999999999996</v>
      </c>
      <c r="L4824" s="20">
        <f>ROUND(1+(INDEX(CachTinhDiem!$B$15:$E$20,MATCH($C4824,CachTinhDiem!$A$15:$A$20,0),MATCH($B4824,CachTinhDiem!$B$14:$E$14,0))-1)*9/4,1)</f>
        <v>10</v>
      </c>
      <c r="M4824" s="19">
        <f t="shared" si="75"/>
        <v>17</v>
      </c>
      <c r="N4824" s="23">
        <f>MAX(0,1-M4824*CachTinhDiem!$B$25)</f>
        <v>0</v>
      </c>
      <c r="O4824" s="20">
        <f>ROUND((CachTinhDiem!$B$23*K4824+CachTinhDiem!$B$24*L4824)*N4824,1)</f>
        <v>0</v>
      </c>
      <c r="P4824" s="19" t="s">
        <v>3227</v>
      </c>
    </row>
    <row r="4825" spans="1:16" ht="15" customHeight="1" x14ac:dyDescent="0.35">
      <c r="A4825" s="18" t="s">
        <v>282</v>
      </c>
      <c r="B4825" s="18" t="s">
        <v>3224</v>
      </c>
      <c r="C4825" s="18" t="s">
        <v>103</v>
      </c>
      <c r="D4825" s="19">
        <v>18</v>
      </c>
      <c r="E4825" s="19">
        <v>35</v>
      </c>
      <c r="F4825" s="19">
        <v>37</v>
      </c>
      <c r="G4825" s="19">
        <v>2</v>
      </c>
      <c r="H4825" s="19">
        <v>4</v>
      </c>
      <c r="I4825" s="19">
        <v>3</v>
      </c>
      <c r="J4825" s="19">
        <v>4</v>
      </c>
      <c r="K4825" s="20">
        <f>ROUND(1+(SUMPRODUCT(INDEX(CachTinhDiem!$B$8:$E$11,MATCH($B4825,CachTinhDiem!$A$8:$A$11,0),0),$G4825:$J4825)-1)*9/4,1)</f>
        <v>5.7</v>
      </c>
      <c r="L4825" s="20">
        <f>ROUND(1+(INDEX(CachTinhDiem!$B$15:$E$20,MATCH($C4825,CachTinhDiem!$A$15:$A$20,0),MATCH($B4825,CachTinhDiem!$B$14:$E$14,0))-1)*9/4,1)</f>
        <v>3.3</v>
      </c>
      <c r="M4825" s="19">
        <f t="shared" si="75"/>
        <v>2</v>
      </c>
      <c r="N4825" s="23">
        <f>MAX(0,1-M4825*CachTinhDiem!$B$25)</f>
        <v>0.8</v>
      </c>
      <c r="O4825" s="20">
        <f>ROUND((CachTinhDiem!$B$23*K4825+CachTinhDiem!$B$24*L4825)*N4825,1)</f>
        <v>4</v>
      </c>
      <c r="P4825" s="19" t="s">
        <v>3227</v>
      </c>
    </row>
    <row r="4826" spans="1:16" ht="15" customHeight="1" x14ac:dyDescent="0.35">
      <c r="A4826" s="18" t="s">
        <v>436</v>
      </c>
      <c r="B4826" s="18" t="s">
        <v>3224</v>
      </c>
      <c r="C4826" s="18" t="s">
        <v>110</v>
      </c>
      <c r="D4826" s="19">
        <v>15</v>
      </c>
      <c r="E4826" s="19">
        <v>30</v>
      </c>
      <c r="F4826" s="19">
        <v>17</v>
      </c>
      <c r="G4826" s="19">
        <v>2</v>
      </c>
      <c r="H4826" s="19">
        <v>4</v>
      </c>
      <c r="I4826" s="19">
        <v>3</v>
      </c>
      <c r="J4826" s="19">
        <v>3</v>
      </c>
      <c r="K4826" s="20">
        <f>ROUND(1+(SUMPRODUCT(INDEX(CachTinhDiem!$B$8:$E$11,MATCH($B4826,CachTinhDiem!$A$8:$A$11,0),0),$G4826:$J4826)-1)*9/4,1)</f>
        <v>5.5</v>
      </c>
      <c r="L4826" s="20">
        <f>ROUND(1+(INDEX(CachTinhDiem!$B$15:$E$20,MATCH($C4826,CachTinhDiem!$A$15:$A$20,0),MATCH($B4826,CachTinhDiem!$B$14:$E$14,0))-1)*9/4,1)</f>
        <v>5.5</v>
      </c>
      <c r="M4826" s="19">
        <f t="shared" si="75"/>
        <v>0</v>
      </c>
      <c r="N4826" s="23">
        <f>MAX(0,1-M4826*CachTinhDiem!$B$25)</f>
        <v>1</v>
      </c>
      <c r="O4826" s="20">
        <f>ROUND((CachTinhDiem!$B$23*K4826+CachTinhDiem!$B$24*L4826)*N4826,1)</f>
        <v>5.5</v>
      </c>
      <c r="P4826" s="19" t="s">
        <v>3227</v>
      </c>
    </row>
    <row r="4827" spans="1:16" ht="15" customHeight="1" x14ac:dyDescent="0.35">
      <c r="A4827" s="18" t="s">
        <v>794</v>
      </c>
      <c r="B4827" s="18" t="s">
        <v>3224</v>
      </c>
      <c r="C4827" s="18" t="s">
        <v>150</v>
      </c>
      <c r="D4827" s="19">
        <v>7</v>
      </c>
      <c r="E4827" s="19">
        <v>17</v>
      </c>
      <c r="F4827" s="19">
        <v>30</v>
      </c>
      <c r="G4827" s="19">
        <v>4</v>
      </c>
      <c r="H4827" s="19">
        <v>2</v>
      </c>
      <c r="I4827" s="19">
        <v>2</v>
      </c>
      <c r="J4827" s="19">
        <v>3</v>
      </c>
      <c r="K4827" s="20">
        <f>ROUND(1+(SUMPRODUCT(INDEX(CachTinhDiem!$B$8:$E$11,MATCH($B4827,CachTinhDiem!$A$8:$A$11,0),0),$G4827:$J4827)-1)*9/4,1)</f>
        <v>4.4000000000000004</v>
      </c>
      <c r="L4827" s="20">
        <f>ROUND(1+(INDEX(CachTinhDiem!$B$15:$E$20,MATCH($C4827,CachTinhDiem!$A$15:$A$20,0),MATCH($B4827,CachTinhDiem!$B$14:$E$14,0))-1)*9/4,1)</f>
        <v>3.3</v>
      </c>
      <c r="M4827" s="19">
        <f t="shared" si="75"/>
        <v>13</v>
      </c>
      <c r="N4827" s="23">
        <f>MAX(0,1-M4827*CachTinhDiem!$B$25)</f>
        <v>0</v>
      </c>
      <c r="O4827" s="20">
        <f>ROUND((CachTinhDiem!$B$23*K4827+CachTinhDiem!$B$24*L4827)*N4827,1)</f>
        <v>0</v>
      </c>
      <c r="P4827" s="19" t="s">
        <v>3227</v>
      </c>
    </row>
    <row r="4828" spans="1:16" ht="15" customHeight="1" x14ac:dyDescent="0.35">
      <c r="A4828" s="18" t="s">
        <v>1645</v>
      </c>
      <c r="B4828" s="18" t="s">
        <v>3229</v>
      </c>
      <c r="C4828" s="18" t="s">
        <v>150</v>
      </c>
      <c r="D4828" s="19">
        <v>14</v>
      </c>
      <c r="E4828" s="19">
        <v>33</v>
      </c>
      <c r="F4828" s="19">
        <v>40</v>
      </c>
      <c r="G4828" s="19">
        <v>3</v>
      </c>
      <c r="H4828" s="19">
        <v>2</v>
      </c>
      <c r="I4828" s="19">
        <v>3</v>
      </c>
      <c r="J4828" s="19">
        <v>2</v>
      </c>
      <c r="K4828" s="20">
        <f>ROUND(1+(SUMPRODUCT(INDEX(CachTinhDiem!$B$8:$E$11,MATCH($B4828,CachTinhDiem!$A$8:$A$11,0),0),$G4828:$J4828)-1)*9/4,1)</f>
        <v>4.2</v>
      </c>
      <c r="L4828" s="20">
        <f>ROUND(1+(INDEX(CachTinhDiem!$B$15:$E$20,MATCH($C4828,CachTinhDiem!$A$15:$A$20,0),MATCH($B4828,CachTinhDiem!$B$14:$E$14,0))-1)*9/4,1)</f>
        <v>7.8</v>
      </c>
      <c r="M4828" s="19">
        <f t="shared" si="75"/>
        <v>7</v>
      </c>
      <c r="N4828" s="23">
        <f>MAX(0,1-M4828*CachTinhDiem!$B$25)</f>
        <v>0.29999999999999993</v>
      </c>
      <c r="O4828" s="20">
        <f>ROUND((CachTinhDiem!$B$23*K4828+CachTinhDiem!$B$24*L4828)*N4828,1)</f>
        <v>1.6</v>
      </c>
      <c r="P4828" s="19" t="s">
        <v>3225</v>
      </c>
    </row>
    <row r="4829" spans="1:16" ht="15" customHeight="1" x14ac:dyDescent="0.35">
      <c r="A4829" s="18" t="s">
        <v>780</v>
      </c>
      <c r="B4829" s="18" t="s">
        <v>3226</v>
      </c>
      <c r="C4829" s="18" t="s">
        <v>103</v>
      </c>
      <c r="D4829" s="19">
        <v>23</v>
      </c>
      <c r="E4829" s="19">
        <v>37</v>
      </c>
      <c r="F4829" s="19">
        <v>36</v>
      </c>
      <c r="G4829" s="19">
        <v>1</v>
      </c>
      <c r="H4829" s="19">
        <v>5</v>
      </c>
      <c r="I4829" s="19">
        <v>2</v>
      </c>
      <c r="J4829" s="19">
        <v>5</v>
      </c>
      <c r="K4829" s="20">
        <f>ROUND(1+(SUMPRODUCT(INDEX(CachTinhDiem!$B$8:$E$11,MATCH($B4829,CachTinhDiem!$A$8:$A$11,0),0),$G4829:$J4829)-1)*9/4,1)</f>
        <v>6.6</v>
      </c>
      <c r="L4829" s="20">
        <f>ROUND(1+(INDEX(CachTinhDiem!$B$15:$E$20,MATCH($C4829,CachTinhDiem!$A$15:$A$20,0),MATCH($B4829,CachTinhDiem!$B$14:$E$14,0))-1)*9/4,1)</f>
        <v>3.3</v>
      </c>
      <c r="M4829" s="19">
        <f t="shared" si="75"/>
        <v>0</v>
      </c>
      <c r="N4829" s="23">
        <f>MAX(0,1-M4829*CachTinhDiem!$B$25)</f>
        <v>1</v>
      </c>
      <c r="O4829" s="20">
        <f>ROUND((CachTinhDiem!$B$23*K4829+CachTinhDiem!$B$24*L4829)*N4829,1)</f>
        <v>5.6</v>
      </c>
      <c r="P4829" s="19" t="s">
        <v>3227</v>
      </c>
    </row>
    <row r="4830" spans="1:16" ht="15" customHeight="1" x14ac:dyDescent="0.35">
      <c r="A4830" s="18" t="s">
        <v>990</v>
      </c>
      <c r="B4830" s="18" t="s">
        <v>3224</v>
      </c>
      <c r="C4830" s="18" t="s">
        <v>103</v>
      </c>
      <c r="D4830" s="19">
        <v>8</v>
      </c>
      <c r="E4830" s="19">
        <v>24</v>
      </c>
      <c r="F4830" s="19">
        <v>38</v>
      </c>
      <c r="G4830" s="19">
        <v>4</v>
      </c>
      <c r="H4830" s="19">
        <v>2</v>
      </c>
      <c r="I4830" s="19">
        <v>3</v>
      </c>
      <c r="J4830" s="19">
        <v>5</v>
      </c>
      <c r="K4830" s="20">
        <f>ROUND(1+(SUMPRODUCT(INDEX(CachTinhDiem!$B$8:$E$11,MATCH($B4830,CachTinhDiem!$A$8:$A$11,0),0),$G4830:$J4830)-1)*9/4,1)</f>
        <v>6</v>
      </c>
      <c r="L4830" s="20">
        <f>ROUND(1+(INDEX(CachTinhDiem!$B$15:$E$20,MATCH($C4830,CachTinhDiem!$A$15:$A$20,0),MATCH($B4830,CachTinhDiem!$B$14:$E$14,0))-1)*9/4,1)</f>
        <v>3.3</v>
      </c>
      <c r="M4830" s="19">
        <f t="shared" si="75"/>
        <v>14</v>
      </c>
      <c r="N4830" s="23">
        <f>MAX(0,1-M4830*CachTinhDiem!$B$25)</f>
        <v>0</v>
      </c>
      <c r="O4830" s="20">
        <f>ROUND((CachTinhDiem!$B$23*K4830+CachTinhDiem!$B$24*L4830)*N4830,1)</f>
        <v>0</v>
      </c>
      <c r="P4830" s="19" t="s">
        <v>3227</v>
      </c>
    </row>
    <row r="4831" spans="1:16" ht="15" customHeight="1" x14ac:dyDescent="0.35">
      <c r="A4831" s="18" t="s">
        <v>3132</v>
      </c>
      <c r="B4831" s="18" t="s">
        <v>3228</v>
      </c>
      <c r="C4831" s="18" t="s">
        <v>138</v>
      </c>
      <c r="D4831" s="19">
        <v>19</v>
      </c>
      <c r="E4831" s="19">
        <v>40</v>
      </c>
      <c r="F4831" s="19">
        <v>8</v>
      </c>
      <c r="G4831" s="19">
        <v>2</v>
      </c>
      <c r="H4831" s="19">
        <v>4</v>
      </c>
      <c r="I4831" s="19">
        <v>4</v>
      </c>
      <c r="J4831" s="19">
        <v>1</v>
      </c>
      <c r="K4831" s="20">
        <f>ROUND(1+(SUMPRODUCT(INDEX(CachTinhDiem!$B$8:$E$11,MATCH($B4831,CachTinhDiem!$A$8:$A$11,0),0),$G4831:$J4831)-1)*9/4,1)</f>
        <v>3.7</v>
      </c>
      <c r="L4831" s="20">
        <f>ROUND(1+(INDEX(CachTinhDiem!$B$15:$E$20,MATCH($C4831,CachTinhDiem!$A$15:$A$20,0),MATCH($B4831,CachTinhDiem!$B$14:$E$14,0))-1)*9/4,1)</f>
        <v>1</v>
      </c>
      <c r="M4831" s="19">
        <f t="shared" si="75"/>
        <v>11</v>
      </c>
      <c r="N4831" s="23">
        <f>MAX(0,1-M4831*CachTinhDiem!$B$25)</f>
        <v>0</v>
      </c>
      <c r="O4831" s="20">
        <f>ROUND((CachTinhDiem!$B$23*K4831+CachTinhDiem!$B$24*L4831)*N4831,1)</f>
        <v>0</v>
      </c>
      <c r="P4831" s="19" t="s">
        <v>3227</v>
      </c>
    </row>
    <row r="4832" spans="1:16" ht="15" customHeight="1" x14ac:dyDescent="0.35">
      <c r="A4832" s="18" t="s">
        <v>358</v>
      </c>
      <c r="B4832" s="18" t="s">
        <v>3224</v>
      </c>
      <c r="C4832" s="18" t="s">
        <v>115</v>
      </c>
      <c r="D4832" s="19">
        <v>11</v>
      </c>
      <c r="E4832" s="19">
        <v>27</v>
      </c>
      <c r="F4832" s="19">
        <v>7</v>
      </c>
      <c r="G4832" s="19">
        <v>3</v>
      </c>
      <c r="H4832" s="19">
        <v>2</v>
      </c>
      <c r="I4832" s="19">
        <v>3</v>
      </c>
      <c r="J4832" s="19">
        <v>4</v>
      </c>
      <c r="K4832" s="20">
        <f>ROUND(1+(SUMPRODUCT(INDEX(CachTinhDiem!$B$8:$E$11,MATCH($B4832,CachTinhDiem!$A$8:$A$11,0),0),$G4832:$J4832)-1)*9/4,1)</f>
        <v>5.3</v>
      </c>
      <c r="L4832" s="20">
        <f>ROUND(1+(INDEX(CachTinhDiem!$B$15:$E$20,MATCH($C4832,CachTinhDiem!$A$15:$A$20,0),MATCH($B4832,CachTinhDiem!$B$14:$E$14,0))-1)*9/4,1)</f>
        <v>7.8</v>
      </c>
      <c r="M4832" s="19">
        <f t="shared" si="75"/>
        <v>4</v>
      </c>
      <c r="N4832" s="23">
        <f>MAX(0,1-M4832*CachTinhDiem!$B$25)</f>
        <v>0.6</v>
      </c>
      <c r="O4832" s="20">
        <f>ROUND((CachTinhDiem!$B$23*K4832+CachTinhDiem!$B$24*L4832)*N4832,1)</f>
        <v>3.6</v>
      </c>
      <c r="P4832" s="19" t="s">
        <v>3225</v>
      </c>
    </row>
    <row r="4833" spans="1:16" ht="15" customHeight="1" x14ac:dyDescent="0.35">
      <c r="A4833" s="18" t="s">
        <v>3003</v>
      </c>
      <c r="B4833" s="18" t="s">
        <v>3229</v>
      </c>
      <c r="C4833" s="18" t="s">
        <v>150</v>
      </c>
      <c r="D4833" s="19">
        <v>27</v>
      </c>
      <c r="E4833" s="19">
        <v>40</v>
      </c>
      <c r="F4833" s="19">
        <v>40</v>
      </c>
      <c r="G4833" s="19">
        <v>2</v>
      </c>
      <c r="H4833" s="19">
        <v>4</v>
      </c>
      <c r="I4833" s="19">
        <v>3</v>
      </c>
      <c r="J4833" s="19">
        <v>3</v>
      </c>
      <c r="K4833" s="20">
        <f>ROUND(1+(SUMPRODUCT(INDEX(CachTinhDiem!$B$8:$E$11,MATCH($B4833,CachTinhDiem!$A$8:$A$11,0),0),$G4833:$J4833)-1)*9/4,1)</f>
        <v>6</v>
      </c>
      <c r="L4833" s="20">
        <f>ROUND(1+(INDEX(CachTinhDiem!$B$15:$E$20,MATCH($C4833,CachTinhDiem!$A$15:$A$20,0),MATCH($B4833,CachTinhDiem!$B$14:$E$14,0))-1)*9/4,1)</f>
        <v>7.8</v>
      </c>
      <c r="M4833" s="19">
        <f t="shared" si="75"/>
        <v>0</v>
      </c>
      <c r="N4833" s="23">
        <f>MAX(0,1-M4833*CachTinhDiem!$B$25)</f>
        <v>1</v>
      </c>
      <c r="O4833" s="20">
        <f>ROUND((CachTinhDiem!$B$23*K4833+CachTinhDiem!$B$24*L4833)*N4833,1)</f>
        <v>6.5</v>
      </c>
      <c r="P4833" s="19" t="s">
        <v>3227</v>
      </c>
    </row>
    <row r="4834" spans="1:16" ht="15" customHeight="1" x14ac:dyDescent="0.35">
      <c r="A4834" s="18" t="s">
        <v>2442</v>
      </c>
      <c r="B4834" s="18" t="s">
        <v>3226</v>
      </c>
      <c r="C4834" s="18" t="s">
        <v>115</v>
      </c>
      <c r="D4834" s="19">
        <v>21</v>
      </c>
      <c r="E4834" s="19">
        <v>36</v>
      </c>
      <c r="F4834" s="19">
        <v>9</v>
      </c>
      <c r="G4834" s="19">
        <v>2</v>
      </c>
      <c r="H4834" s="19">
        <v>4</v>
      </c>
      <c r="I4834" s="19">
        <v>3</v>
      </c>
      <c r="J4834" s="19">
        <v>4</v>
      </c>
      <c r="K4834" s="20">
        <f>ROUND(1+(SUMPRODUCT(INDEX(CachTinhDiem!$B$8:$E$11,MATCH($B4834,CachTinhDiem!$A$8:$A$11,0),0),$G4834:$J4834)-1)*9/4,1)</f>
        <v>6.6</v>
      </c>
      <c r="L4834" s="20">
        <f>ROUND(1+(INDEX(CachTinhDiem!$B$15:$E$20,MATCH($C4834,CachTinhDiem!$A$15:$A$20,0),MATCH($B4834,CachTinhDiem!$B$14:$E$14,0))-1)*9/4,1)</f>
        <v>10</v>
      </c>
      <c r="M4834" s="19">
        <f t="shared" si="75"/>
        <v>12</v>
      </c>
      <c r="N4834" s="23">
        <f>MAX(0,1-M4834*CachTinhDiem!$B$25)</f>
        <v>0</v>
      </c>
      <c r="O4834" s="20">
        <f>ROUND((CachTinhDiem!$B$23*K4834+CachTinhDiem!$B$24*L4834)*N4834,1)</f>
        <v>0</v>
      </c>
      <c r="P4834" s="19" t="s">
        <v>3227</v>
      </c>
    </row>
    <row r="4835" spans="1:16" ht="15" customHeight="1" x14ac:dyDescent="0.35">
      <c r="A4835" s="18" t="s">
        <v>1723</v>
      </c>
      <c r="B4835" s="18" t="s">
        <v>3229</v>
      </c>
      <c r="C4835" s="18" t="s">
        <v>90</v>
      </c>
      <c r="D4835" s="19">
        <v>8</v>
      </c>
      <c r="E4835" s="19">
        <v>27</v>
      </c>
      <c r="F4835" s="19">
        <v>17</v>
      </c>
      <c r="G4835" s="19">
        <v>4</v>
      </c>
      <c r="H4835" s="19">
        <v>3</v>
      </c>
      <c r="I4835" s="19">
        <v>4</v>
      </c>
      <c r="J4835" s="19">
        <v>2</v>
      </c>
      <c r="K4835" s="20">
        <f>ROUND(1+(SUMPRODUCT(INDEX(CachTinhDiem!$B$8:$E$11,MATCH($B4835,CachTinhDiem!$A$8:$A$11,0),0),$G4835:$J4835)-1)*9/4,1)</f>
        <v>5.7</v>
      </c>
      <c r="L4835" s="20">
        <f>ROUND(1+(INDEX(CachTinhDiem!$B$15:$E$20,MATCH($C4835,CachTinhDiem!$A$15:$A$20,0),MATCH($B4835,CachTinhDiem!$B$14:$E$14,0))-1)*9/4,1)</f>
        <v>7.8</v>
      </c>
      <c r="M4835" s="19">
        <f t="shared" si="75"/>
        <v>0</v>
      </c>
      <c r="N4835" s="23">
        <f>MAX(0,1-M4835*CachTinhDiem!$B$25)</f>
        <v>1</v>
      </c>
      <c r="O4835" s="20">
        <f>ROUND((CachTinhDiem!$B$23*K4835+CachTinhDiem!$B$24*L4835)*N4835,1)</f>
        <v>6.3</v>
      </c>
      <c r="P4835" s="19" t="s">
        <v>3227</v>
      </c>
    </row>
    <row r="4836" spans="1:16" ht="15" customHeight="1" x14ac:dyDescent="0.35">
      <c r="A4836" s="18" t="s">
        <v>579</v>
      </c>
      <c r="B4836" s="18" t="s">
        <v>3229</v>
      </c>
      <c r="C4836" s="18" t="s">
        <v>110</v>
      </c>
      <c r="D4836" s="19">
        <v>19</v>
      </c>
      <c r="E4836" s="19">
        <v>34</v>
      </c>
      <c r="F4836" s="19">
        <v>6</v>
      </c>
      <c r="G4836" s="19">
        <v>2</v>
      </c>
      <c r="H4836" s="19">
        <v>4</v>
      </c>
      <c r="I4836" s="19">
        <v>2</v>
      </c>
      <c r="J4836" s="19">
        <v>5</v>
      </c>
      <c r="K4836" s="20">
        <f>ROUND(1+(SUMPRODUCT(INDEX(CachTinhDiem!$B$8:$E$11,MATCH($B4836,CachTinhDiem!$A$8:$A$11,0),0),$G4836:$J4836)-1)*9/4,1)</f>
        <v>6.6</v>
      </c>
      <c r="L4836" s="20">
        <f>ROUND(1+(INDEX(CachTinhDiem!$B$15:$E$20,MATCH($C4836,CachTinhDiem!$A$15:$A$20,0),MATCH($B4836,CachTinhDiem!$B$14:$E$14,0))-1)*9/4,1)</f>
        <v>7.8</v>
      </c>
      <c r="M4836" s="19">
        <f t="shared" si="75"/>
        <v>13</v>
      </c>
      <c r="N4836" s="23">
        <f>MAX(0,1-M4836*CachTinhDiem!$B$25)</f>
        <v>0</v>
      </c>
      <c r="O4836" s="20">
        <f>ROUND((CachTinhDiem!$B$23*K4836+CachTinhDiem!$B$24*L4836)*N4836,1)</f>
        <v>0</v>
      </c>
      <c r="P4836" s="19" t="s">
        <v>3227</v>
      </c>
    </row>
    <row r="4837" spans="1:16" ht="15" customHeight="1" x14ac:dyDescent="0.35">
      <c r="A4837" s="18" t="s">
        <v>236</v>
      </c>
      <c r="B4837" s="18" t="s">
        <v>3224</v>
      </c>
      <c r="C4837" s="18" t="s">
        <v>115</v>
      </c>
      <c r="D4837" s="19">
        <v>13</v>
      </c>
      <c r="E4837" s="19">
        <v>29</v>
      </c>
      <c r="F4837" s="19">
        <v>24</v>
      </c>
      <c r="G4837" s="19">
        <v>3</v>
      </c>
      <c r="H4837" s="19">
        <v>2</v>
      </c>
      <c r="I4837" s="19">
        <v>3</v>
      </c>
      <c r="J4837" s="19">
        <v>3</v>
      </c>
      <c r="K4837" s="20">
        <f>ROUND(1+(SUMPRODUCT(INDEX(CachTinhDiem!$B$8:$E$11,MATCH($B4837,CachTinhDiem!$A$8:$A$11,0),0),$G4837:$J4837)-1)*9/4,1)</f>
        <v>5.0999999999999996</v>
      </c>
      <c r="L4837" s="20">
        <f>ROUND(1+(INDEX(CachTinhDiem!$B$15:$E$20,MATCH($C4837,CachTinhDiem!$A$15:$A$20,0),MATCH($B4837,CachTinhDiem!$B$14:$E$14,0))-1)*9/4,1)</f>
        <v>7.8</v>
      </c>
      <c r="M4837" s="19">
        <f t="shared" si="75"/>
        <v>0</v>
      </c>
      <c r="N4837" s="23">
        <f>MAX(0,1-M4837*CachTinhDiem!$B$25)</f>
        <v>1</v>
      </c>
      <c r="O4837" s="20">
        <f>ROUND((CachTinhDiem!$B$23*K4837+CachTinhDiem!$B$24*L4837)*N4837,1)</f>
        <v>5.9</v>
      </c>
      <c r="P4837" s="19" t="s">
        <v>3227</v>
      </c>
    </row>
    <row r="4838" spans="1:16" ht="15" customHeight="1" x14ac:dyDescent="0.35">
      <c r="A4838" s="18" t="s">
        <v>1767</v>
      </c>
      <c r="B4838" s="18" t="s">
        <v>3228</v>
      </c>
      <c r="C4838" s="18" t="s">
        <v>115</v>
      </c>
      <c r="D4838" s="19">
        <v>6</v>
      </c>
      <c r="E4838" s="19">
        <v>20</v>
      </c>
      <c r="F4838" s="19">
        <v>23</v>
      </c>
      <c r="G4838" s="19">
        <v>4</v>
      </c>
      <c r="H4838" s="19">
        <v>2</v>
      </c>
      <c r="I4838" s="19">
        <v>2</v>
      </c>
      <c r="J4838" s="19">
        <v>1</v>
      </c>
      <c r="K4838" s="20">
        <f>ROUND(1+(SUMPRODUCT(INDEX(CachTinhDiem!$B$8:$E$11,MATCH($B4838,CachTinhDiem!$A$8:$A$11,0),0),$G4838:$J4838)-1)*9/4,1)</f>
        <v>1.9</v>
      </c>
      <c r="L4838" s="20">
        <f>ROUND(1+(INDEX(CachTinhDiem!$B$15:$E$20,MATCH($C4838,CachTinhDiem!$A$15:$A$20,0),MATCH($B4838,CachTinhDiem!$B$14:$E$14,0))-1)*9/4,1)</f>
        <v>5.5</v>
      </c>
      <c r="M4838" s="19">
        <f t="shared" si="75"/>
        <v>3</v>
      </c>
      <c r="N4838" s="23">
        <f>MAX(0,1-M4838*CachTinhDiem!$B$25)</f>
        <v>0.7</v>
      </c>
      <c r="O4838" s="20">
        <f>ROUND((CachTinhDiem!$B$23*K4838+CachTinhDiem!$B$24*L4838)*N4838,1)</f>
        <v>2.1</v>
      </c>
      <c r="P4838" s="19" t="s">
        <v>3227</v>
      </c>
    </row>
    <row r="4839" spans="1:16" ht="15" customHeight="1" x14ac:dyDescent="0.35">
      <c r="A4839" s="18" t="s">
        <v>3182</v>
      </c>
      <c r="B4839" s="18" t="s">
        <v>3228</v>
      </c>
      <c r="C4839" s="18" t="s">
        <v>110</v>
      </c>
      <c r="D4839" s="19">
        <v>21</v>
      </c>
      <c r="E4839" s="19">
        <v>38</v>
      </c>
      <c r="F4839" s="19">
        <v>5</v>
      </c>
      <c r="G4839" s="19">
        <v>2</v>
      </c>
      <c r="H4839" s="19">
        <v>2</v>
      </c>
      <c r="I4839" s="19">
        <v>3</v>
      </c>
      <c r="J4839" s="19">
        <v>4</v>
      </c>
      <c r="K4839" s="20">
        <f>ROUND(1+(SUMPRODUCT(INDEX(CachTinhDiem!$B$8:$E$11,MATCH($B4839,CachTinhDiem!$A$8:$A$11,0),0),$G4839:$J4839)-1)*9/4,1)</f>
        <v>6.4</v>
      </c>
      <c r="L4839" s="20">
        <f>ROUND(1+(INDEX(CachTinhDiem!$B$15:$E$20,MATCH($C4839,CachTinhDiem!$A$15:$A$20,0),MATCH($B4839,CachTinhDiem!$B$14:$E$14,0))-1)*9/4,1)</f>
        <v>7.8</v>
      </c>
      <c r="M4839" s="19">
        <f t="shared" si="75"/>
        <v>16</v>
      </c>
      <c r="N4839" s="23">
        <f>MAX(0,1-M4839*CachTinhDiem!$B$25)</f>
        <v>0</v>
      </c>
      <c r="O4839" s="20">
        <f>ROUND((CachTinhDiem!$B$23*K4839+CachTinhDiem!$B$24*L4839)*N4839,1)</f>
        <v>0</v>
      </c>
      <c r="P4839" s="19" t="s">
        <v>3227</v>
      </c>
    </row>
    <row r="4840" spans="1:16" ht="15" customHeight="1" x14ac:dyDescent="0.35">
      <c r="A4840" s="18" t="s">
        <v>2492</v>
      </c>
      <c r="B4840" s="18" t="s">
        <v>3224</v>
      </c>
      <c r="C4840" s="18" t="s">
        <v>115</v>
      </c>
      <c r="D4840" s="19">
        <v>24</v>
      </c>
      <c r="E4840" s="19">
        <v>38</v>
      </c>
      <c r="F4840" s="19">
        <v>33</v>
      </c>
      <c r="G4840" s="19">
        <v>2</v>
      </c>
      <c r="H4840" s="19">
        <v>5</v>
      </c>
      <c r="I4840" s="19">
        <v>3</v>
      </c>
      <c r="J4840" s="19">
        <v>3</v>
      </c>
      <c r="K4840" s="20">
        <f>ROUND(1+(SUMPRODUCT(INDEX(CachTinhDiem!$B$8:$E$11,MATCH($B4840,CachTinhDiem!$A$8:$A$11,0),0),$G4840:$J4840)-1)*9/4,1)</f>
        <v>6</v>
      </c>
      <c r="L4840" s="20">
        <f>ROUND(1+(INDEX(CachTinhDiem!$B$15:$E$20,MATCH($C4840,CachTinhDiem!$A$15:$A$20,0),MATCH($B4840,CachTinhDiem!$B$14:$E$14,0))-1)*9/4,1)</f>
        <v>7.8</v>
      </c>
      <c r="M4840" s="19">
        <f t="shared" si="75"/>
        <v>0</v>
      </c>
      <c r="N4840" s="23">
        <f>MAX(0,1-M4840*CachTinhDiem!$B$25)</f>
        <v>1</v>
      </c>
      <c r="O4840" s="20">
        <f>ROUND((CachTinhDiem!$B$23*K4840+CachTinhDiem!$B$24*L4840)*N4840,1)</f>
        <v>6.5</v>
      </c>
      <c r="P4840" s="19" t="s">
        <v>3225</v>
      </c>
    </row>
    <row r="4841" spans="1:16" ht="15" customHeight="1" x14ac:dyDescent="0.35">
      <c r="A4841" s="18" t="s">
        <v>2458</v>
      </c>
      <c r="B4841" s="18" t="s">
        <v>3228</v>
      </c>
      <c r="C4841" s="18" t="s">
        <v>90</v>
      </c>
      <c r="D4841" s="19">
        <v>21</v>
      </c>
      <c r="E4841" s="19">
        <v>37</v>
      </c>
      <c r="F4841" s="19">
        <v>5</v>
      </c>
      <c r="G4841" s="19">
        <v>2</v>
      </c>
      <c r="H4841" s="19">
        <v>5</v>
      </c>
      <c r="I4841" s="19">
        <v>3</v>
      </c>
      <c r="J4841" s="19">
        <v>3</v>
      </c>
      <c r="K4841" s="20">
        <f>ROUND(1+(SUMPRODUCT(INDEX(CachTinhDiem!$B$8:$E$11,MATCH($B4841,CachTinhDiem!$A$8:$A$11,0),0),$G4841:$J4841)-1)*9/4,1)</f>
        <v>6.4</v>
      </c>
      <c r="L4841" s="20">
        <f>ROUND(1+(INDEX(CachTinhDiem!$B$15:$E$20,MATCH($C4841,CachTinhDiem!$A$15:$A$20,0),MATCH($B4841,CachTinhDiem!$B$14:$E$14,0))-1)*9/4,1)</f>
        <v>3.3</v>
      </c>
      <c r="M4841" s="19">
        <f t="shared" si="75"/>
        <v>16</v>
      </c>
      <c r="N4841" s="23">
        <f>MAX(0,1-M4841*CachTinhDiem!$B$25)</f>
        <v>0</v>
      </c>
      <c r="O4841" s="20">
        <f>ROUND((CachTinhDiem!$B$23*K4841+CachTinhDiem!$B$24*L4841)*N4841,1)</f>
        <v>0</v>
      </c>
      <c r="P4841" s="19" t="s">
        <v>3227</v>
      </c>
    </row>
    <row r="4842" spans="1:16" ht="15" customHeight="1" x14ac:dyDescent="0.35">
      <c r="A4842" s="18" t="s">
        <v>3144</v>
      </c>
      <c r="B4842" s="18" t="s">
        <v>3226</v>
      </c>
      <c r="C4842" s="18" t="s">
        <v>138</v>
      </c>
      <c r="D4842" s="19">
        <v>21</v>
      </c>
      <c r="E4842" s="19">
        <v>40</v>
      </c>
      <c r="F4842" s="19">
        <v>6</v>
      </c>
      <c r="G4842" s="19">
        <v>2</v>
      </c>
      <c r="H4842" s="19">
        <v>4</v>
      </c>
      <c r="I4842" s="19">
        <v>5</v>
      </c>
      <c r="J4842" s="19">
        <v>1</v>
      </c>
      <c r="K4842" s="20">
        <f>ROUND(1+(SUMPRODUCT(INDEX(CachTinhDiem!$B$8:$E$11,MATCH($B4842,CachTinhDiem!$A$8:$A$11,0),0),$G4842:$J4842)-1)*9/4,1)</f>
        <v>7.5</v>
      </c>
      <c r="L4842" s="20">
        <f>ROUND(1+(INDEX(CachTinhDiem!$B$15:$E$20,MATCH($C4842,CachTinhDiem!$A$15:$A$20,0),MATCH($B4842,CachTinhDiem!$B$14:$E$14,0))-1)*9/4,1)</f>
        <v>7.8</v>
      </c>
      <c r="M4842" s="19">
        <f t="shared" si="75"/>
        <v>15</v>
      </c>
      <c r="N4842" s="23">
        <f>MAX(0,1-M4842*CachTinhDiem!$B$25)</f>
        <v>0</v>
      </c>
      <c r="O4842" s="20">
        <f>ROUND((CachTinhDiem!$B$23*K4842+CachTinhDiem!$B$24*L4842)*N4842,1)</f>
        <v>0</v>
      </c>
      <c r="P4842" s="19" t="s">
        <v>3227</v>
      </c>
    </row>
    <row r="4843" spans="1:16" ht="15" customHeight="1" x14ac:dyDescent="0.35">
      <c r="A4843" s="18" t="s">
        <v>497</v>
      </c>
      <c r="B4843" s="18" t="s">
        <v>3229</v>
      </c>
      <c r="C4843" s="18" t="s">
        <v>110</v>
      </c>
      <c r="D4843" s="19">
        <v>23</v>
      </c>
      <c r="E4843" s="19">
        <v>38</v>
      </c>
      <c r="F4843" s="19">
        <v>9</v>
      </c>
      <c r="G4843" s="19">
        <v>1</v>
      </c>
      <c r="H4843" s="19">
        <v>5</v>
      </c>
      <c r="I4843" s="19">
        <v>2</v>
      </c>
      <c r="J4843" s="19">
        <v>3</v>
      </c>
      <c r="K4843" s="20">
        <f>ROUND(1+(SUMPRODUCT(INDEX(CachTinhDiem!$B$8:$E$11,MATCH($B4843,CachTinhDiem!$A$8:$A$11,0),0),$G4843:$J4843)-1)*9/4,1)</f>
        <v>5.7</v>
      </c>
      <c r="L4843" s="20">
        <f>ROUND(1+(INDEX(CachTinhDiem!$B$15:$E$20,MATCH($C4843,CachTinhDiem!$A$15:$A$20,0),MATCH($B4843,CachTinhDiem!$B$14:$E$14,0))-1)*9/4,1)</f>
        <v>7.8</v>
      </c>
      <c r="M4843" s="19">
        <f t="shared" si="75"/>
        <v>14</v>
      </c>
      <c r="N4843" s="23">
        <f>MAX(0,1-M4843*CachTinhDiem!$B$25)</f>
        <v>0</v>
      </c>
      <c r="O4843" s="20">
        <f>ROUND((CachTinhDiem!$B$23*K4843+CachTinhDiem!$B$24*L4843)*N4843,1)</f>
        <v>0</v>
      </c>
      <c r="P4843" s="19" t="s">
        <v>3227</v>
      </c>
    </row>
    <row r="4844" spans="1:16" ht="15" customHeight="1" x14ac:dyDescent="0.35">
      <c r="A4844" s="18" t="s">
        <v>1056</v>
      </c>
      <c r="B4844" s="18" t="s">
        <v>3226</v>
      </c>
      <c r="C4844" s="18" t="s">
        <v>138</v>
      </c>
      <c r="D4844" s="19">
        <v>13</v>
      </c>
      <c r="E4844" s="19">
        <v>25</v>
      </c>
      <c r="F4844" s="19">
        <v>11</v>
      </c>
      <c r="G4844" s="19">
        <v>2</v>
      </c>
      <c r="H4844" s="19">
        <v>3</v>
      </c>
      <c r="I4844" s="19">
        <v>5</v>
      </c>
      <c r="J4844" s="19">
        <v>3</v>
      </c>
      <c r="K4844" s="20">
        <f>ROUND(1+(SUMPRODUCT(INDEX(CachTinhDiem!$B$8:$E$11,MATCH($B4844,CachTinhDiem!$A$8:$A$11,0),0),$G4844:$J4844)-1)*9/4,1)</f>
        <v>7.8</v>
      </c>
      <c r="L4844" s="20">
        <f>ROUND(1+(INDEX(CachTinhDiem!$B$15:$E$20,MATCH($C4844,CachTinhDiem!$A$15:$A$20,0),MATCH($B4844,CachTinhDiem!$B$14:$E$14,0))-1)*9/4,1)</f>
        <v>7.8</v>
      </c>
      <c r="M4844" s="19">
        <f t="shared" si="75"/>
        <v>2</v>
      </c>
      <c r="N4844" s="23">
        <f>MAX(0,1-M4844*CachTinhDiem!$B$25)</f>
        <v>0.8</v>
      </c>
      <c r="O4844" s="20">
        <f>ROUND((CachTinhDiem!$B$23*K4844+CachTinhDiem!$B$24*L4844)*N4844,1)</f>
        <v>6.2</v>
      </c>
      <c r="P4844" s="19" t="s">
        <v>3227</v>
      </c>
    </row>
    <row r="4845" spans="1:16" ht="15" customHeight="1" x14ac:dyDescent="0.35">
      <c r="A4845" s="18" t="s">
        <v>666</v>
      </c>
      <c r="B4845" s="18" t="s">
        <v>3226</v>
      </c>
      <c r="C4845" s="18" t="s">
        <v>110</v>
      </c>
      <c r="D4845" s="19">
        <v>18</v>
      </c>
      <c r="E4845" s="19">
        <v>35</v>
      </c>
      <c r="F4845" s="19">
        <v>23</v>
      </c>
      <c r="G4845" s="19">
        <v>2</v>
      </c>
      <c r="H4845" s="19">
        <v>4</v>
      </c>
      <c r="I4845" s="19">
        <v>2</v>
      </c>
      <c r="J4845" s="19">
        <v>5</v>
      </c>
      <c r="K4845" s="20">
        <f>ROUND(1+(SUMPRODUCT(INDEX(CachTinhDiem!$B$8:$E$11,MATCH($B4845,CachTinhDiem!$A$8:$A$11,0),0),$G4845:$J4845)-1)*9/4,1)</f>
        <v>6</v>
      </c>
      <c r="L4845" s="20">
        <f>ROUND(1+(INDEX(CachTinhDiem!$B$15:$E$20,MATCH($C4845,CachTinhDiem!$A$15:$A$20,0),MATCH($B4845,CachTinhDiem!$B$14:$E$14,0))-1)*9/4,1)</f>
        <v>5.5</v>
      </c>
      <c r="M4845" s="19">
        <f t="shared" si="75"/>
        <v>0</v>
      </c>
      <c r="N4845" s="23">
        <f>MAX(0,1-M4845*CachTinhDiem!$B$25)</f>
        <v>1</v>
      </c>
      <c r="O4845" s="20">
        <f>ROUND((CachTinhDiem!$B$23*K4845+CachTinhDiem!$B$24*L4845)*N4845,1)</f>
        <v>5.9</v>
      </c>
      <c r="P4845" s="19" t="s">
        <v>3227</v>
      </c>
    </row>
    <row r="4846" spans="1:16" ht="15" customHeight="1" x14ac:dyDescent="0.35">
      <c r="A4846" s="18" t="s">
        <v>2584</v>
      </c>
      <c r="B4846" s="18" t="s">
        <v>3229</v>
      </c>
      <c r="C4846" s="18" t="s">
        <v>115</v>
      </c>
      <c r="D4846" s="19">
        <v>5</v>
      </c>
      <c r="E4846" s="19">
        <v>10</v>
      </c>
      <c r="F4846" s="19">
        <v>40</v>
      </c>
      <c r="G4846" s="19">
        <v>4</v>
      </c>
      <c r="H4846" s="19">
        <v>2</v>
      </c>
      <c r="I4846" s="19">
        <v>1</v>
      </c>
      <c r="J4846" s="19">
        <v>2</v>
      </c>
      <c r="K4846" s="20">
        <f>ROUND(1+(SUMPRODUCT(INDEX(CachTinhDiem!$B$8:$E$11,MATCH($B4846,CachTinhDiem!$A$8:$A$11,0),0),$G4846:$J4846)-1)*9/4,1)</f>
        <v>3</v>
      </c>
      <c r="L4846" s="20">
        <f>ROUND(1+(INDEX(CachTinhDiem!$B$15:$E$20,MATCH($C4846,CachTinhDiem!$A$15:$A$20,0),MATCH($B4846,CachTinhDiem!$B$14:$E$14,0))-1)*9/4,1)</f>
        <v>10</v>
      </c>
      <c r="M4846" s="19">
        <f t="shared" si="75"/>
        <v>30</v>
      </c>
      <c r="N4846" s="23">
        <f>MAX(0,1-M4846*CachTinhDiem!$B$25)</f>
        <v>0</v>
      </c>
      <c r="O4846" s="20">
        <f>ROUND((CachTinhDiem!$B$23*K4846+CachTinhDiem!$B$24*L4846)*N4846,1)</f>
        <v>0</v>
      </c>
      <c r="P4846" s="19" t="s">
        <v>3227</v>
      </c>
    </row>
    <row r="4847" spans="1:16" ht="15" customHeight="1" x14ac:dyDescent="0.35">
      <c r="A4847" s="18" t="s">
        <v>828</v>
      </c>
      <c r="B4847" s="18" t="s">
        <v>3226</v>
      </c>
      <c r="C4847" s="18" t="s">
        <v>103</v>
      </c>
      <c r="D4847" s="19">
        <v>23</v>
      </c>
      <c r="E4847" s="19">
        <v>37</v>
      </c>
      <c r="F4847" s="19">
        <v>26</v>
      </c>
      <c r="G4847" s="19">
        <v>2</v>
      </c>
      <c r="H4847" s="19">
        <v>5</v>
      </c>
      <c r="I4847" s="19">
        <v>2</v>
      </c>
      <c r="J4847" s="19">
        <v>5</v>
      </c>
      <c r="K4847" s="20">
        <f>ROUND(1+(SUMPRODUCT(INDEX(CachTinhDiem!$B$8:$E$11,MATCH($B4847,CachTinhDiem!$A$8:$A$11,0),0),$G4847:$J4847)-1)*9/4,1)</f>
        <v>6.6</v>
      </c>
      <c r="L4847" s="20">
        <f>ROUND(1+(INDEX(CachTinhDiem!$B$15:$E$20,MATCH($C4847,CachTinhDiem!$A$15:$A$20,0),MATCH($B4847,CachTinhDiem!$B$14:$E$14,0))-1)*9/4,1)</f>
        <v>3.3</v>
      </c>
      <c r="M4847" s="19">
        <f t="shared" si="75"/>
        <v>0</v>
      </c>
      <c r="N4847" s="23">
        <f>MAX(0,1-M4847*CachTinhDiem!$B$25)</f>
        <v>1</v>
      </c>
      <c r="O4847" s="20">
        <f>ROUND((CachTinhDiem!$B$23*K4847+CachTinhDiem!$B$24*L4847)*N4847,1)</f>
        <v>5.6</v>
      </c>
      <c r="P4847" s="19" t="s">
        <v>3227</v>
      </c>
    </row>
    <row r="4848" spans="1:16" ht="15" customHeight="1" x14ac:dyDescent="0.35">
      <c r="A4848" s="18" t="s">
        <v>942</v>
      </c>
      <c r="B4848" s="18" t="s">
        <v>3228</v>
      </c>
      <c r="C4848" s="18" t="s">
        <v>115</v>
      </c>
      <c r="D4848" s="19">
        <v>20</v>
      </c>
      <c r="E4848" s="19">
        <v>38</v>
      </c>
      <c r="F4848" s="19">
        <v>27</v>
      </c>
      <c r="G4848" s="19">
        <v>2</v>
      </c>
      <c r="H4848" s="19">
        <v>4</v>
      </c>
      <c r="I4848" s="19">
        <v>4</v>
      </c>
      <c r="J4848" s="19">
        <v>3</v>
      </c>
      <c r="K4848" s="20">
        <f>ROUND(1+(SUMPRODUCT(INDEX(CachTinhDiem!$B$8:$E$11,MATCH($B4848,CachTinhDiem!$A$8:$A$11,0),0),$G4848:$J4848)-1)*9/4,1)</f>
        <v>6.4</v>
      </c>
      <c r="L4848" s="20">
        <f>ROUND(1+(INDEX(CachTinhDiem!$B$15:$E$20,MATCH($C4848,CachTinhDiem!$A$15:$A$20,0),MATCH($B4848,CachTinhDiem!$B$14:$E$14,0))-1)*9/4,1)</f>
        <v>5.5</v>
      </c>
      <c r="M4848" s="19">
        <f t="shared" si="75"/>
        <v>0</v>
      </c>
      <c r="N4848" s="23">
        <f>MAX(0,1-M4848*CachTinhDiem!$B$25)</f>
        <v>1</v>
      </c>
      <c r="O4848" s="20">
        <f>ROUND((CachTinhDiem!$B$23*K4848+CachTinhDiem!$B$24*L4848)*N4848,1)</f>
        <v>6.1</v>
      </c>
      <c r="P4848" s="19" t="s">
        <v>3227</v>
      </c>
    </row>
    <row r="4849" spans="1:16" ht="15" customHeight="1" x14ac:dyDescent="0.35">
      <c r="A4849" s="18" t="s">
        <v>2539</v>
      </c>
      <c r="B4849" s="18" t="s">
        <v>3229</v>
      </c>
      <c r="C4849" s="18" t="s">
        <v>103</v>
      </c>
      <c r="D4849" s="19">
        <v>8</v>
      </c>
      <c r="E4849" s="19">
        <v>31</v>
      </c>
      <c r="F4849" s="19">
        <v>39</v>
      </c>
      <c r="G4849" s="19">
        <v>4</v>
      </c>
      <c r="H4849" s="19">
        <v>1</v>
      </c>
      <c r="I4849" s="19">
        <v>1</v>
      </c>
      <c r="J4849" s="19">
        <v>5</v>
      </c>
      <c r="K4849" s="20">
        <f>ROUND(1+(SUMPRODUCT(INDEX(CachTinhDiem!$B$8:$E$11,MATCH($B4849,CachTinhDiem!$A$8:$A$11,0),0),$G4849:$J4849)-1)*9/4,1)</f>
        <v>4.4000000000000004</v>
      </c>
      <c r="L4849" s="20">
        <f>ROUND(1+(INDEX(CachTinhDiem!$B$15:$E$20,MATCH($C4849,CachTinhDiem!$A$15:$A$20,0),MATCH($B4849,CachTinhDiem!$B$14:$E$14,0))-1)*9/4,1)</f>
        <v>7.8</v>
      </c>
      <c r="M4849" s="19">
        <f t="shared" si="75"/>
        <v>8</v>
      </c>
      <c r="N4849" s="23">
        <f>MAX(0,1-M4849*CachTinhDiem!$B$25)</f>
        <v>0.19999999999999996</v>
      </c>
      <c r="O4849" s="20">
        <f>ROUND((CachTinhDiem!$B$23*K4849+CachTinhDiem!$B$24*L4849)*N4849,1)</f>
        <v>1.1000000000000001</v>
      </c>
      <c r="P4849" s="19" t="s">
        <v>3227</v>
      </c>
    </row>
    <row r="4850" spans="1:16" ht="15" customHeight="1" x14ac:dyDescent="0.35">
      <c r="A4850" s="18" t="s">
        <v>1549</v>
      </c>
      <c r="B4850" s="18" t="s">
        <v>3224</v>
      </c>
      <c r="C4850" s="18" t="s">
        <v>150</v>
      </c>
      <c r="D4850" s="19">
        <v>5</v>
      </c>
      <c r="E4850" s="19">
        <v>20</v>
      </c>
      <c r="F4850" s="19">
        <v>7</v>
      </c>
      <c r="G4850" s="19">
        <v>4</v>
      </c>
      <c r="H4850" s="19">
        <v>1</v>
      </c>
      <c r="I4850" s="19">
        <v>3</v>
      </c>
      <c r="J4850" s="19">
        <v>3</v>
      </c>
      <c r="K4850" s="20">
        <f>ROUND(1+(SUMPRODUCT(INDEX(CachTinhDiem!$B$8:$E$11,MATCH($B4850,CachTinhDiem!$A$8:$A$11,0),0),$G4850:$J4850)-1)*9/4,1)</f>
        <v>5.0999999999999996</v>
      </c>
      <c r="L4850" s="20">
        <f>ROUND(1+(INDEX(CachTinhDiem!$B$15:$E$20,MATCH($C4850,CachTinhDiem!$A$15:$A$20,0),MATCH($B4850,CachTinhDiem!$B$14:$E$14,0))-1)*9/4,1)</f>
        <v>3.3</v>
      </c>
      <c r="M4850" s="19">
        <f t="shared" si="75"/>
        <v>0</v>
      </c>
      <c r="N4850" s="23">
        <f>MAX(0,1-M4850*CachTinhDiem!$B$25)</f>
        <v>1</v>
      </c>
      <c r="O4850" s="20">
        <f>ROUND((CachTinhDiem!$B$23*K4850+CachTinhDiem!$B$24*L4850)*N4850,1)</f>
        <v>4.5999999999999996</v>
      </c>
      <c r="P4850" s="19" t="s">
        <v>3227</v>
      </c>
    </row>
    <row r="4851" spans="1:16" ht="15" customHeight="1" x14ac:dyDescent="0.35">
      <c r="A4851" s="18" t="s">
        <v>1066</v>
      </c>
      <c r="B4851" s="18" t="s">
        <v>3226</v>
      </c>
      <c r="C4851" s="18" t="s">
        <v>90</v>
      </c>
      <c r="D4851" s="19">
        <v>5</v>
      </c>
      <c r="E4851" s="19">
        <v>15</v>
      </c>
      <c r="F4851" s="19">
        <v>23</v>
      </c>
      <c r="G4851" s="19">
        <v>3</v>
      </c>
      <c r="H4851" s="19">
        <v>2</v>
      </c>
      <c r="I4851" s="19">
        <v>3</v>
      </c>
      <c r="J4851" s="19">
        <v>2</v>
      </c>
      <c r="K4851" s="20">
        <f>ROUND(1+(SUMPRODUCT(INDEX(CachTinhDiem!$B$8:$E$11,MATCH($B4851,CachTinhDiem!$A$8:$A$11,0),0),$G4851:$J4851)-1)*9/4,1)</f>
        <v>4.4000000000000004</v>
      </c>
      <c r="L4851" s="20">
        <f>ROUND(1+(INDEX(CachTinhDiem!$B$15:$E$20,MATCH($C4851,CachTinhDiem!$A$15:$A$20,0),MATCH($B4851,CachTinhDiem!$B$14:$E$14,0))-1)*9/4,1)</f>
        <v>7.8</v>
      </c>
      <c r="M4851" s="19">
        <f t="shared" si="75"/>
        <v>8</v>
      </c>
      <c r="N4851" s="23">
        <f>MAX(0,1-M4851*CachTinhDiem!$B$25)</f>
        <v>0.19999999999999996</v>
      </c>
      <c r="O4851" s="20">
        <f>ROUND((CachTinhDiem!$B$23*K4851+CachTinhDiem!$B$24*L4851)*N4851,1)</f>
        <v>1.1000000000000001</v>
      </c>
      <c r="P4851" s="19" t="s">
        <v>3227</v>
      </c>
    </row>
    <row r="4852" spans="1:16" ht="15" customHeight="1" x14ac:dyDescent="0.35">
      <c r="A4852" s="18" t="s">
        <v>2628</v>
      </c>
      <c r="B4852" s="18" t="s">
        <v>3229</v>
      </c>
      <c r="C4852" s="18" t="s">
        <v>90</v>
      </c>
      <c r="D4852" s="19">
        <v>5</v>
      </c>
      <c r="E4852" s="19">
        <v>20</v>
      </c>
      <c r="F4852" s="19">
        <v>6</v>
      </c>
      <c r="G4852" s="19">
        <v>4</v>
      </c>
      <c r="H4852" s="19">
        <v>1</v>
      </c>
      <c r="I4852" s="19">
        <v>3</v>
      </c>
      <c r="J4852" s="19">
        <v>3</v>
      </c>
      <c r="K4852" s="20">
        <f>ROUND(1+(SUMPRODUCT(INDEX(CachTinhDiem!$B$8:$E$11,MATCH($B4852,CachTinhDiem!$A$8:$A$11,0),0),$G4852:$J4852)-1)*9/4,1)</f>
        <v>4.4000000000000004</v>
      </c>
      <c r="L4852" s="20">
        <f>ROUND(1+(INDEX(CachTinhDiem!$B$15:$E$20,MATCH($C4852,CachTinhDiem!$A$15:$A$20,0),MATCH($B4852,CachTinhDiem!$B$14:$E$14,0))-1)*9/4,1)</f>
        <v>7.8</v>
      </c>
      <c r="M4852" s="19">
        <f t="shared" si="75"/>
        <v>0</v>
      </c>
      <c r="N4852" s="23">
        <f>MAX(0,1-M4852*CachTinhDiem!$B$25)</f>
        <v>1</v>
      </c>
      <c r="O4852" s="20">
        <f>ROUND((CachTinhDiem!$B$23*K4852+CachTinhDiem!$B$24*L4852)*N4852,1)</f>
        <v>5.4</v>
      </c>
      <c r="P4852" s="19" t="s">
        <v>3227</v>
      </c>
    </row>
    <row r="4853" spans="1:16" ht="15" customHeight="1" x14ac:dyDescent="0.35">
      <c r="A4853" s="18" t="s">
        <v>295</v>
      </c>
      <c r="B4853" s="18" t="s">
        <v>3224</v>
      </c>
      <c r="C4853" s="18" t="s">
        <v>115</v>
      </c>
      <c r="D4853" s="19">
        <v>20</v>
      </c>
      <c r="E4853" s="19">
        <v>39</v>
      </c>
      <c r="F4853" s="19">
        <v>29</v>
      </c>
      <c r="G4853" s="19">
        <v>2</v>
      </c>
      <c r="H4853" s="19">
        <v>5</v>
      </c>
      <c r="I4853" s="19">
        <v>3</v>
      </c>
      <c r="J4853" s="19">
        <v>2</v>
      </c>
      <c r="K4853" s="20">
        <f>ROUND(1+(SUMPRODUCT(INDEX(CachTinhDiem!$B$8:$E$11,MATCH($B4853,CachTinhDiem!$A$8:$A$11,0),0),$G4853:$J4853)-1)*9/4,1)</f>
        <v>5.7</v>
      </c>
      <c r="L4853" s="20">
        <f>ROUND(1+(INDEX(CachTinhDiem!$B$15:$E$20,MATCH($C4853,CachTinhDiem!$A$15:$A$20,0),MATCH($B4853,CachTinhDiem!$B$14:$E$14,0))-1)*9/4,1)</f>
        <v>7.8</v>
      </c>
      <c r="M4853" s="19">
        <f t="shared" si="75"/>
        <v>0</v>
      </c>
      <c r="N4853" s="23">
        <f>MAX(0,1-M4853*CachTinhDiem!$B$25)</f>
        <v>1</v>
      </c>
      <c r="O4853" s="20">
        <f>ROUND((CachTinhDiem!$B$23*K4853+CachTinhDiem!$B$24*L4853)*N4853,1)</f>
        <v>6.3</v>
      </c>
      <c r="P4853" s="19" t="s">
        <v>3227</v>
      </c>
    </row>
    <row r="4854" spans="1:16" ht="15" customHeight="1" x14ac:dyDescent="0.35">
      <c r="A4854" s="18" t="s">
        <v>2696</v>
      </c>
      <c r="B4854" s="18" t="s">
        <v>3224</v>
      </c>
      <c r="C4854" s="18" t="s">
        <v>90</v>
      </c>
      <c r="D4854" s="19">
        <v>8</v>
      </c>
      <c r="E4854" s="19">
        <v>39</v>
      </c>
      <c r="F4854" s="19">
        <v>20</v>
      </c>
      <c r="G4854" s="19">
        <v>3</v>
      </c>
      <c r="H4854" s="19">
        <v>5</v>
      </c>
      <c r="I4854" s="19">
        <v>5</v>
      </c>
      <c r="J4854" s="19">
        <v>3</v>
      </c>
      <c r="K4854" s="20">
        <f>ROUND(1+(SUMPRODUCT(INDEX(CachTinhDiem!$B$8:$E$11,MATCH($B4854,CachTinhDiem!$A$8:$A$11,0),0),$G4854:$J4854)-1)*9/4,1)</f>
        <v>8.6999999999999993</v>
      </c>
      <c r="L4854" s="20">
        <f>ROUND(1+(INDEX(CachTinhDiem!$B$15:$E$20,MATCH($C4854,CachTinhDiem!$A$15:$A$20,0),MATCH($B4854,CachTinhDiem!$B$14:$E$14,0))-1)*9/4,1)</f>
        <v>5.5</v>
      </c>
      <c r="M4854" s="19">
        <f t="shared" si="75"/>
        <v>0</v>
      </c>
      <c r="N4854" s="23">
        <f>MAX(0,1-M4854*CachTinhDiem!$B$25)</f>
        <v>1</v>
      </c>
      <c r="O4854" s="20">
        <f>ROUND((CachTinhDiem!$B$23*K4854+CachTinhDiem!$B$24*L4854)*N4854,1)</f>
        <v>7.7</v>
      </c>
      <c r="P4854" s="19" t="s">
        <v>3227</v>
      </c>
    </row>
    <row r="4855" spans="1:16" ht="15" customHeight="1" x14ac:dyDescent="0.35">
      <c r="A4855" s="18" t="s">
        <v>1489</v>
      </c>
      <c r="B4855" s="18" t="s">
        <v>3226</v>
      </c>
      <c r="C4855" s="18" t="s">
        <v>90</v>
      </c>
      <c r="D4855" s="19">
        <v>10</v>
      </c>
      <c r="E4855" s="19">
        <v>25</v>
      </c>
      <c r="F4855" s="19">
        <v>28</v>
      </c>
      <c r="G4855" s="19">
        <v>2</v>
      </c>
      <c r="H4855" s="19">
        <v>4</v>
      </c>
      <c r="I4855" s="19">
        <v>3</v>
      </c>
      <c r="J4855" s="19">
        <v>3</v>
      </c>
      <c r="K4855" s="20">
        <f>ROUND(1+(SUMPRODUCT(INDEX(CachTinhDiem!$B$8:$E$11,MATCH($B4855,CachTinhDiem!$A$8:$A$11,0),0),$G4855:$J4855)-1)*9/4,1)</f>
        <v>6.2</v>
      </c>
      <c r="L4855" s="20">
        <f>ROUND(1+(INDEX(CachTinhDiem!$B$15:$E$20,MATCH($C4855,CachTinhDiem!$A$15:$A$20,0),MATCH($B4855,CachTinhDiem!$B$14:$E$14,0))-1)*9/4,1)</f>
        <v>7.8</v>
      </c>
      <c r="M4855" s="19">
        <f t="shared" si="75"/>
        <v>3</v>
      </c>
      <c r="N4855" s="23">
        <f>MAX(0,1-M4855*CachTinhDiem!$B$25)</f>
        <v>0.7</v>
      </c>
      <c r="O4855" s="20">
        <f>ROUND((CachTinhDiem!$B$23*K4855+CachTinhDiem!$B$24*L4855)*N4855,1)</f>
        <v>4.7</v>
      </c>
      <c r="P4855" s="19" t="s">
        <v>3227</v>
      </c>
    </row>
    <row r="4856" spans="1:16" ht="15" customHeight="1" x14ac:dyDescent="0.35">
      <c r="A4856" s="18" t="s">
        <v>2024</v>
      </c>
      <c r="B4856" s="18" t="s">
        <v>3224</v>
      </c>
      <c r="C4856" s="18" t="s">
        <v>103</v>
      </c>
      <c r="D4856" s="19">
        <v>9</v>
      </c>
      <c r="E4856" s="19">
        <v>29</v>
      </c>
      <c r="F4856" s="19">
        <v>11</v>
      </c>
      <c r="G4856" s="19">
        <v>4</v>
      </c>
      <c r="H4856" s="19">
        <v>2</v>
      </c>
      <c r="I4856" s="19">
        <v>3</v>
      </c>
      <c r="J4856" s="19">
        <v>5</v>
      </c>
      <c r="K4856" s="20">
        <f>ROUND(1+(SUMPRODUCT(INDEX(CachTinhDiem!$B$8:$E$11,MATCH($B4856,CachTinhDiem!$A$8:$A$11,0),0),$G4856:$J4856)-1)*9/4,1)</f>
        <v>6</v>
      </c>
      <c r="L4856" s="20">
        <f>ROUND(1+(INDEX(CachTinhDiem!$B$15:$E$20,MATCH($C4856,CachTinhDiem!$A$15:$A$20,0),MATCH($B4856,CachTinhDiem!$B$14:$E$14,0))-1)*9/4,1)</f>
        <v>3.3</v>
      </c>
      <c r="M4856" s="19">
        <f t="shared" si="75"/>
        <v>0</v>
      </c>
      <c r="N4856" s="23">
        <f>MAX(0,1-M4856*CachTinhDiem!$B$25)</f>
        <v>1</v>
      </c>
      <c r="O4856" s="20">
        <f>ROUND((CachTinhDiem!$B$23*K4856+CachTinhDiem!$B$24*L4856)*N4856,1)</f>
        <v>5.2</v>
      </c>
      <c r="P4856" s="19" t="s">
        <v>3225</v>
      </c>
    </row>
    <row r="4857" spans="1:16" ht="15" customHeight="1" x14ac:dyDescent="0.35">
      <c r="A4857" s="18" t="s">
        <v>2779</v>
      </c>
      <c r="B4857" s="18" t="s">
        <v>3228</v>
      </c>
      <c r="C4857" s="18" t="s">
        <v>90</v>
      </c>
      <c r="D4857" s="19">
        <v>7</v>
      </c>
      <c r="E4857" s="19">
        <v>40</v>
      </c>
      <c r="F4857" s="19">
        <v>23</v>
      </c>
      <c r="G4857" s="19">
        <v>2</v>
      </c>
      <c r="H4857" s="19">
        <v>5</v>
      </c>
      <c r="I4857" s="19">
        <v>4</v>
      </c>
      <c r="J4857" s="19">
        <v>3</v>
      </c>
      <c r="K4857" s="20">
        <f>ROUND(1+(SUMPRODUCT(INDEX(CachTinhDiem!$B$8:$E$11,MATCH($B4857,CachTinhDiem!$A$8:$A$11,0),0),$G4857:$J4857)-1)*9/4,1)</f>
        <v>6.9</v>
      </c>
      <c r="L4857" s="20">
        <f>ROUND(1+(INDEX(CachTinhDiem!$B$15:$E$20,MATCH($C4857,CachTinhDiem!$A$15:$A$20,0),MATCH($B4857,CachTinhDiem!$B$14:$E$14,0))-1)*9/4,1)</f>
        <v>3.3</v>
      </c>
      <c r="M4857" s="19">
        <f t="shared" si="75"/>
        <v>0</v>
      </c>
      <c r="N4857" s="23">
        <f>MAX(0,1-M4857*CachTinhDiem!$B$25)</f>
        <v>1</v>
      </c>
      <c r="O4857" s="20">
        <f>ROUND((CachTinhDiem!$B$23*K4857+CachTinhDiem!$B$24*L4857)*N4857,1)</f>
        <v>5.8</v>
      </c>
      <c r="P4857" s="19" t="s">
        <v>3227</v>
      </c>
    </row>
    <row r="4858" spans="1:16" ht="15" customHeight="1" x14ac:dyDescent="0.35">
      <c r="A4858" s="18" t="s">
        <v>1359</v>
      </c>
      <c r="B4858" s="18" t="s">
        <v>3228</v>
      </c>
      <c r="C4858" s="18" t="s">
        <v>103</v>
      </c>
      <c r="D4858" s="19">
        <v>5</v>
      </c>
      <c r="E4858" s="19">
        <v>20</v>
      </c>
      <c r="F4858" s="19">
        <v>19</v>
      </c>
      <c r="G4858" s="19">
        <v>4</v>
      </c>
      <c r="H4858" s="19">
        <v>1</v>
      </c>
      <c r="I4858" s="19">
        <v>2</v>
      </c>
      <c r="J4858" s="19">
        <v>4</v>
      </c>
      <c r="K4858" s="20">
        <f>ROUND(1+(SUMPRODUCT(INDEX(CachTinhDiem!$B$8:$E$11,MATCH($B4858,CachTinhDiem!$A$8:$A$11,0),0),$G4858:$J4858)-1)*9/4,1)</f>
        <v>5.5</v>
      </c>
      <c r="L4858" s="20">
        <f>ROUND(1+(INDEX(CachTinhDiem!$B$15:$E$20,MATCH($C4858,CachTinhDiem!$A$15:$A$20,0),MATCH($B4858,CachTinhDiem!$B$14:$E$14,0))-1)*9/4,1)</f>
        <v>10</v>
      </c>
      <c r="M4858" s="19">
        <f t="shared" si="75"/>
        <v>0</v>
      </c>
      <c r="N4858" s="23">
        <f>MAX(0,1-M4858*CachTinhDiem!$B$25)</f>
        <v>1</v>
      </c>
      <c r="O4858" s="20">
        <f>ROUND((CachTinhDiem!$B$23*K4858+CachTinhDiem!$B$24*L4858)*N4858,1)</f>
        <v>6.9</v>
      </c>
      <c r="P4858" s="19" t="s">
        <v>3227</v>
      </c>
    </row>
    <row r="4859" spans="1:16" ht="15" customHeight="1" x14ac:dyDescent="0.35">
      <c r="A4859" s="18" t="s">
        <v>2684</v>
      </c>
      <c r="B4859" s="18" t="s">
        <v>3228</v>
      </c>
      <c r="C4859" s="18" t="s">
        <v>138</v>
      </c>
      <c r="D4859" s="19">
        <v>12</v>
      </c>
      <c r="E4859" s="19">
        <v>38</v>
      </c>
      <c r="F4859" s="19">
        <v>17</v>
      </c>
      <c r="G4859" s="19">
        <v>2</v>
      </c>
      <c r="H4859" s="19">
        <v>5</v>
      </c>
      <c r="I4859" s="19">
        <v>5</v>
      </c>
      <c r="J4859" s="19">
        <v>2</v>
      </c>
      <c r="K4859" s="20">
        <f>ROUND(1+(SUMPRODUCT(INDEX(CachTinhDiem!$B$8:$E$11,MATCH($B4859,CachTinhDiem!$A$8:$A$11,0),0),$G4859:$J4859)-1)*9/4,1)</f>
        <v>6</v>
      </c>
      <c r="L4859" s="20">
        <f>ROUND(1+(INDEX(CachTinhDiem!$B$15:$E$20,MATCH($C4859,CachTinhDiem!$A$15:$A$20,0),MATCH($B4859,CachTinhDiem!$B$14:$E$14,0))-1)*9/4,1)</f>
        <v>1</v>
      </c>
      <c r="M4859" s="19">
        <f t="shared" si="75"/>
        <v>0</v>
      </c>
      <c r="N4859" s="23">
        <f>MAX(0,1-M4859*CachTinhDiem!$B$25)</f>
        <v>1</v>
      </c>
      <c r="O4859" s="20">
        <f>ROUND((CachTinhDiem!$B$23*K4859+CachTinhDiem!$B$24*L4859)*N4859,1)</f>
        <v>4.5</v>
      </c>
      <c r="P4859" s="19" t="s">
        <v>3227</v>
      </c>
    </row>
    <row r="4860" spans="1:16" ht="15" customHeight="1" x14ac:dyDescent="0.35">
      <c r="A4860" s="18" t="s">
        <v>1124</v>
      </c>
      <c r="B4860" s="18" t="s">
        <v>3229</v>
      </c>
      <c r="C4860" s="18" t="s">
        <v>115</v>
      </c>
      <c r="D4860" s="19">
        <v>5</v>
      </c>
      <c r="E4860" s="19">
        <v>13</v>
      </c>
      <c r="F4860" s="19">
        <v>13</v>
      </c>
      <c r="G4860" s="19">
        <v>4</v>
      </c>
      <c r="H4860" s="19">
        <v>1</v>
      </c>
      <c r="I4860" s="19">
        <v>2</v>
      </c>
      <c r="J4860" s="19">
        <v>2</v>
      </c>
      <c r="K4860" s="20">
        <f>ROUND(1+(SUMPRODUCT(INDEX(CachTinhDiem!$B$8:$E$11,MATCH($B4860,CachTinhDiem!$A$8:$A$11,0),0),$G4860:$J4860)-1)*9/4,1)</f>
        <v>3</v>
      </c>
      <c r="L4860" s="20">
        <f>ROUND(1+(INDEX(CachTinhDiem!$B$15:$E$20,MATCH($C4860,CachTinhDiem!$A$15:$A$20,0),MATCH($B4860,CachTinhDiem!$B$14:$E$14,0))-1)*9/4,1)</f>
        <v>10</v>
      </c>
      <c r="M4860" s="19">
        <f t="shared" si="75"/>
        <v>0</v>
      </c>
      <c r="N4860" s="23">
        <f>MAX(0,1-M4860*CachTinhDiem!$B$25)</f>
        <v>1</v>
      </c>
      <c r="O4860" s="20">
        <f>ROUND((CachTinhDiem!$B$23*K4860+CachTinhDiem!$B$24*L4860)*N4860,1)</f>
        <v>5.0999999999999996</v>
      </c>
      <c r="P4860" s="19" t="s">
        <v>3227</v>
      </c>
    </row>
    <row r="4861" spans="1:16" ht="15" customHeight="1" x14ac:dyDescent="0.35">
      <c r="A4861" s="18" t="s">
        <v>1968</v>
      </c>
      <c r="B4861" s="18" t="s">
        <v>3228</v>
      </c>
      <c r="C4861" s="18" t="s">
        <v>138</v>
      </c>
      <c r="D4861" s="19">
        <v>14</v>
      </c>
      <c r="E4861" s="19">
        <v>30</v>
      </c>
      <c r="F4861" s="19">
        <v>38</v>
      </c>
      <c r="G4861" s="19">
        <v>2</v>
      </c>
      <c r="H4861" s="19">
        <v>3</v>
      </c>
      <c r="I4861" s="19">
        <v>5</v>
      </c>
      <c r="J4861" s="19">
        <v>3</v>
      </c>
      <c r="K4861" s="20">
        <f>ROUND(1+(SUMPRODUCT(INDEX(CachTinhDiem!$B$8:$E$11,MATCH($B4861,CachTinhDiem!$A$8:$A$11,0),0),$G4861:$J4861)-1)*9/4,1)</f>
        <v>6.4</v>
      </c>
      <c r="L4861" s="20">
        <f>ROUND(1+(INDEX(CachTinhDiem!$B$15:$E$20,MATCH($C4861,CachTinhDiem!$A$15:$A$20,0),MATCH($B4861,CachTinhDiem!$B$14:$E$14,0))-1)*9/4,1)</f>
        <v>1</v>
      </c>
      <c r="M4861" s="19">
        <f t="shared" si="75"/>
        <v>8</v>
      </c>
      <c r="N4861" s="23">
        <f>MAX(0,1-M4861*CachTinhDiem!$B$25)</f>
        <v>0.19999999999999996</v>
      </c>
      <c r="O4861" s="20">
        <f>ROUND((CachTinhDiem!$B$23*K4861+CachTinhDiem!$B$24*L4861)*N4861,1)</f>
        <v>1</v>
      </c>
      <c r="P4861" s="19" t="s">
        <v>3225</v>
      </c>
    </row>
    <row r="4862" spans="1:16" ht="15" customHeight="1" x14ac:dyDescent="0.35">
      <c r="A4862" s="18" t="s">
        <v>349</v>
      </c>
      <c r="B4862" s="18" t="s">
        <v>3224</v>
      </c>
      <c r="C4862" s="18" t="s">
        <v>103</v>
      </c>
      <c r="D4862" s="19">
        <v>24</v>
      </c>
      <c r="E4862" s="19">
        <v>37</v>
      </c>
      <c r="F4862" s="19">
        <v>9</v>
      </c>
      <c r="G4862" s="19">
        <v>1</v>
      </c>
      <c r="H4862" s="19">
        <v>5</v>
      </c>
      <c r="I4862" s="19">
        <v>1</v>
      </c>
      <c r="J4862" s="19">
        <v>5</v>
      </c>
      <c r="K4862" s="20">
        <f>ROUND(1+(SUMPRODUCT(INDEX(CachTinhDiem!$B$8:$E$11,MATCH($B4862,CachTinhDiem!$A$8:$A$11,0),0),$G4862:$J4862)-1)*9/4,1)</f>
        <v>3.7</v>
      </c>
      <c r="L4862" s="20">
        <f>ROUND(1+(INDEX(CachTinhDiem!$B$15:$E$20,MATCH($C4862,CachTinhDiem!$A$15:$A$20,0),MATCH($B4862,CachTinhDiem!$B$14:$E$14,0))-1)*9/4,1)</f>
        <v>3.3</v>
      </c>
      <c r="M4862" s="19">
        <f t="shared" si="75"/>
        <v>15</v>
      </c>
      <c r="N4862" s="23">
        <f>MAX(0,1-M4862*CachTinhDiem!$B$25)</f>
        <v>0</v>
      </c>
      <c r="O4862" s="20">
        <f>ROUND((CachTinhDiem!$B$23*K4862+CachTinhDiem!$B$24*L4862)*N4862,1)</f>
        <v>0</v>
      </c>
      <c r="P4862" s="19" t="s">
        <v>3227</v>
      </c>
    </row>
    <row r="4863" spans="1:16" ht="15" customHeight="1" x14ac:dyDescent="0.35">
      <c r="A4863" s="18" t="s">
        <v>3022</v>
      </c>
      <c r="B4863" s="18" t="s">
        <v>3224</v>
      </c>
      <c r="C4863" s="18" t="s">
        <v>138</v>
      </c>
      <c r="D4863" s="19">
        <v>21</v>
      </c>
      <c r="E4863" s="19">
        <v>40</v>
      </c>
      <c r="F4863" s="19">
        <v>28</v>
      </c>
      <c r="G4863" s="19">
        <v>1</v>
      </c>
      <c r="H4863" s="19">
        <v>5</v>
      </c>
      <c r="I4863" s="19">
        <v>5</v>
      </c>
      <c r="J4863" s="19">
        <v>2</v>
      </c>
      <c r="K4863" s="20">
        <f>ROUND(1+(SUMPRODUCT(INDEX(CachTinhDiem!$B$8:$E$11,MATCH($B4863,CachTinhDiem!$A$8:$A$11,0),0),$G4863:$J4863)-1)*9/4,1)</f>
        <v>7.5</v>
      </c>
      <c r="L4863" s="20">
        <f>ROUND(1+(INDEX(CachTinhDiem!$B$15:$E$20,MATCH($C4863,CachTinhDiem!$A$15:$A$20,0),MATCH($B4863,CachTinhDiem!$B$14:$E$14,0))-1)*9/4,1)</f>
        <v>10</v>
      </c>
      <c r="M4863" s="19">
        <f t="shared" si="75"/>
        <v>0</v>
      </c>
      <c r="N4863" s="23">
        <f>MAX(0,1-M4863*CachTinhDiem!$B$25)</f>
        <v>1</v>
      </c>
      <c r="O4863" s="20">
        <f>ROUND((CachTinhDiem!$B$23*K4863+CachTinhDiem!$B$24*L4863)*N4863,1)</f>
        <v>8.3000000000000007</v>
      </c>
      <c r="P4863" s="19" t="s">
        <v>3227</v>
      </c>
    </row>
    <row r="4864" spans="1:16" ht="15" customHeight="1" x14ac:dyDescent="0.35">
      <c r="A4864" s="18" t="s">
        <v>760</v>
      </c>
      <c r="B4864" s="18" t="s">
        <v>3228</v>
      </c>
      <c r="C4864" s="18" t="s">
        <v>110</v>
      </c>
      <c r="D4864" s="19">
        <v>19</v>
      </c>
      <c r="E4864" s="19">
        <v>33</v>
      </c>
      <c r="F4864" s="19">
        <v>18</v>
      </c>
      <c r="G4864" s="19">
        <v>2</v>
      </c>
      <c r="H4864" s="19">
        <v>3</v>
      </c>
      <c r="I4864" s="19">
        <v>2</v>
      </c>
      <c r="J4864" s="19">
        <v>4</v>
      </c>
      <c r="K4864" s="20">
        <f>ROUND(1+(SUMPRODUCT(INDEX(CachTinhDiem!$B$8:$E$11,MATCH($B4864,CachTinhDiem!$A$8:$A$11,0),0),$G4864:$J4864)-1)*9/4,1)</f>
        <v>6.4</v>
      </c>
      <c r="L4864" s="20">
        <f>ROUND(1+(INDEX(CachTinhDiem!$B$15:$E$20,MATCH($C4864,CachTinhDiem!$A$15:$A$20,0),MATCH($B4864,CachTinhDiem!$B$14:$E$14,0))-1)*9/4,1)</f>
        <v>7.8</v>
      </c>
      <c r="M4864" s="19">
        <f t="shared" si="75"/>
        <v>1</v>
      </c>
      <c r="N4864" s="23">
        <f>MAX(0,1-M4864*CachTinhDiem!$B$25)</f>
        <v>0.9</v>
      </c>
      <c r="O4864" s="20">
        <f>ROUND((CachTinhDiem!$B$23*K4864+CachTinhDiem!$B$24*L4864)*N4864,1)</f>
        <v>6.1</v>
      </c>
      <c r="P4864" s="19" t="s">
        <v>3227</v>
      </c>
    </row>
    <row r="4865" spans="1:16" ht="15" customHeight="1" x14ac:dyDescent="0.35">
      <c r="A4865" s="18" t="s">
        <v>478</v>
      </c>
      <c r="B4865" s="18" t="s">
        <v>3226</v>
      </c>
      <c r="C4865" s="18" t="s">
        <v>103</v>
      </c>
      <c r="D4865" s="19">
        <v>6</v>
      </c>
      <c r="E4865" s="19">
        <v>19</v>
      </c>
      <c r="F4865" s="19">
        <v>14</v>
      </c>
      <c r="G4865" s="19">
        <v>4</v>
      </c>
      <c r="H4865" s="19">
        <v>2</v>
      </c>
      <c r="I4865" s="19">
        <v>3</v>
      </c>
      <c r="J4865" s="19">
        <v>4</v>
      </c>
      <c r="K4865" s="20">
        <f>ROUND(1+(SUMPRODUCT(INDEX(CachTinhDiem!$B$8:$E$11,MATCH($B4865,CachTinhDiem!$A$8:$A$11,0),0),$G4865:$J4865)-1)*9/4,1)</f>
        <v>5.3</v>
      </c>
      <c r="L4865" s="20">
        <f>ROUND(1+(INDEX(CachTinhDiem!$B$15:$E$20,MATCH($C4865,CachTinhDiem!$A$15:$A$20,0),MATCH($B4865,CachTinhDiem!$B$14:$E$14,0))-1)*9/4,1)</f>
        <v>3.3</v>
      </c>
      <c r="M4865" s="19">
        <f t="shared" si="75"/>
        <v>0</v>
      </c>
      <c r="N4865" s="23">
        <f>MAX(0,1-M4865*CachTinhDiem!$B$25)</f>
        <v>1</v>
      </c>
      <c r="O4865" s="20">
        <f>ROUND((CachTinhDiem!$B$23*K4865+CachTinhDiem!$B$24*L4865)*N4865,1)</f>
        <v>4.7</v>
      </c>
      <c r="P4865" s="19" t="s">
        <v>3227</v>
      </c>
    </row>
    <row r="4866" spans="1:16" ht="15" customHeight="1" x14ac:dyDescent="0.35">
      <c r="A4866" s="18" t="s">
        <v>1747</v>
      </c>
      <c r="B4866" s="18" t="s">
        <v>3228</v>
      </c>
      <c r="C4866" s="18" t="s">
        <v>103</v>
      </c>
      <c r="D4866" s="19">
        <v>13</v>
      </c>
      <c r="E4866" s="19">
        <v>33</v>
      </c>
      <c r="F4866" s="19">
        <v>30</v>
      </c>
      <c r="G4866" s="19">
        <v>2</v>
      </c>
      <c r="H4866" s="19">
        <v>4</v>
      </c>
      <c r="I4866" s="19">
        <v>4</v>
      </c>
      <c r="J4866" s="19">
        <v>5</v>
      </c>
      <c r="K4866" s="20">
        <f>ROUND(1+(SUMPRODUCT(INDEX(CachTinhDiem!$B$8:$E$11,MATCH($B4866,CachTinhDiem!$A$8:$A$11,0),0),$G4866:$J4866)-1)*9/4,1)</f>
        <v>9.1</v>
      </c>
      <c r="L4866" s="20">
        <f>ROUND(1+(INDEX(CachTinhDiem!$B$15:$E$20,MATCH($C4866,CachTinhDiem!$A$15:$A$20,0),MATCH($B4866,CachTinhDiem!$B$14:$E$14,0))-1)*9/4,1)</f>
        <v>10</v>
      </c>
      <c r="M4866" s="19">
        <f t="shared" ref="M4866:M4929" si="76">MAX(0,$D4866-$F4866,$F4866-$E4866)</f>
        <v>0</v>
      </c>
      <c r="N4866" s="23">
        <f>MAX(0,1-M4866*CachTinhDiem!$B$25)</f>
        <v>1</v>
      </c>
      <c r="O4866" s="20">
        <f>ROUND((CachTinhDiem!$B$23*K4866+CachTinhDiem!$B$24*L4866)*N4866,1)</f>
        <v>9.4</v>
      </c>
      <c r="P4866" s="19" t="s">
        <v>3227</v>
      </c>
    </row>
    <row r="4867" spans="1:16" ht="15" customHeight="1" x14ac:dyDescent="0.35">
      <c r="A4867" s="18" t="s">
        <v>2590</v>
      </c>
      <c r="B4867" s="18" t="s">
        <v>3226</v>
      </c>
      <c r="C4867" s="18" t="s">
        <v>138</v>
      </c>
      <c r="D4867" s="19">
        <v>7</v>
      </c>
      <c r="E4867" s="19">
        <v>40</v>
      </c>
      <c r="F4867" s="19">
        <v>29</v>
      </c>
      <c r="G4867" s="19">
        <v>2</v>
      </c>
      <c r="H4867" s="19">
        <v>5</v>
      </c>
      <c r="I4867" s="19">
        <v>5</v>
      </c>
      <c r="J4867" s="19">
        <v>2</v>
      </c>
      <c r="K4867" s="20">
        <f>ROUND(1+(SUMPRODUCT(INDEX(CachTinhDiem!$B$8:$E$11,MATCH($B4867,CachTinhDiem!$A$8:$A$11,0),0),$G4867:$J4867)-1)*9/4,1)</f>
        <v>8.6999999999999993</v>
      </c>
      <c r="L4867" s="20">
        <f>ROUND(1+(INDEX(CachTinhDiem!$B$15:$E$20,MATCH($C4867,CachTinhDiem!$A$15:$A$20,0),MATCH($B4867,CachTinhDiem!$B$14:$E$14,0))-1)*9/4,1)</f>
        <v>7.8</v>
      </c>
      <c r="M4867" s="19">
        <f t="shared" si="76"/>
        <v>0</v>
      </c>
      <c r="N4867" s="23">
        <f>MAX(0,1-M4867*CachTinhDiem!$B$25)</f>
        <v>1</v>
      </c>
      <c r="O4867" s="20">
        <f>ROUND((CachTinhDiem!$B$23*K4867+CachTinhDiem!$B$24*L4867)*N4867,1)</f>
        <v>8.4</v>
      </c>
      <c r="P4867" s="19" t="s">
        <v>3227</v>
      </c>
    </row>
    <row r="4868" spans="1:16" ht="15" customHeight="1" x14ac:dyDescent="0.35">
      <c r="A4868" s="18" t="s">
        <v>1820</v>
      </c>
      <c r="B4868" s="18" t="s">
        <v>3229</v>
      </c>
      <c r="C4868" s="18" t="s">
        <v>115</v>
      </c>
      <c r="D4868" s="19">
        <v>12</v>
      </c>
      <c r="E4868" s="19">
        <v>32</v>
      </c>
      <c r="F4868" s="19">
        <v>32</v>
      </c>
      <c r="G4868" s="19">
        <v>3</v>
      </c>
      <c r="H4868" s="19">
        <v>2</v>
      </c>
      <c r="I4868" s="19">
        <v>3</v>
      </c>
      <c r="J4868" s="19">
        <v>4</v>
      </c>
      <c r="K4868" s="20">
        <f>ROUND(1+(SUMPRODUCT(INDEX(CachTinhDiem!$B$8:$E$11,MATCH($B4868,CachTinhDiem!$A$8:$A$11,0),0),$G4868:$J4868)-1)*9/4,1)</f>
        <v>5.5</v>
      </c>
      <c r="L4868" s="20">
        <f>ROUND(1+(INDEX(CachTinhDiem!$B$15:$E$20,MATCH($C4868,CachTinhDiem!$A$15:$A$20,0),MATCH($B4868,CachTinhDiem!$B$14:$E$14,0))-1)*9/4,1)</f>
        <v>10</v>
      </c>
      <c r="M4868" s="19">
        <f t="shared" si="76"/>
        <v>0</v>
      </c>
      <c r="N4868" s="23">
        <f>MAX(0,1-M4868*CachTinhDiem!$B$25)</f>
        <v>1</v>
      </c>
      <c r="O4868" s="20">
        <f>ROUND((CachTinhDiem!$B$23*K4868+CachTinhDiem!$B$24*L4868)*N4868,1)</f>
        <v>6.9</v>
      </c>
      <c r="P4868" s="19" t="s">
        <v>3227</v>
      </c>
    </row>
    <row r="4869" spans="1:16" ht="15" customHeight="1" x14ac:dyDescent="0.35">
      <c r="A4869" s="18" t="s">
        <v>2586</v>
      </c>
      <c r="B4869" s="18" t="s">
        <v>3226</v>
      </c>
      <c r="C4869" s="18" t="s">
        <v>138</v>
      </c>
      <c r="D4869" s="19">
        <v>12</v>
      </c>
      <c r="E4869" s="19">
        <v>39</v>
      </c>
      <c r="F4869" s="19">
        <v>21</v>
      </c>
      <c r="G4869" s="19">
        <v>2</v>
      </c>
      <c r="H4869" s="19">
        <v>3</v>
      </c>
      <c r="I4869" s="19">
        <v>5</v>
      </c>
      <c r="J4869" s="19">
        <v>2</v>
      </c>
      <c r="K4869" s="20">
        <f>ROUND(1+(SUMPRODUCT(INDEX(CachTinhDiem!$B$8:$E$11,MATCH($B4869,CachTinhDiem!$A$8:$A$11,0),0),$G4869:$J4869)-1)*9/4,1)</f>
        <v>7.3</v>
      </c>
      <c r="L4869" s="20">
        <f>ROUND(1+(INDEX(CachTinhDiem!$B$15:$E$20,MATCH($C4869,CachTinhDiem!$A$15:$A$20,0),MATCH($B4869,CachTinhDiem!$B$14:$E$14,0))-1)*9/4,1)</f>
        <v>7.8</v>
      </c>
      <c r="M4869" s="19">
        <f t="shared" si="76"/>
        <v>0</v>
      </c>
      <c r="N4869" s="23">
        <f>MAX(0,1-M4869*CachTinhDiem!$B$25)</f>
        <v>1</v>
      </c>
      <c r="O4869" s="20">
        <f>ROUND((CachTinhDiem!$B$23*K4869+CachTinhDiem!$B$24*L4869)*N4869,1)</f>
        <v>7.5</v>
      </c>
      <c r="P4869" s="19" t="s">
        <v>3227</v>
      </c>
    </row>
    <row r="4870" spans="1:16" ht="15" customHeight="1" x14ac:dyDescent="0.35">
      <c r="A4870" s="18" t="s">
        <v>1124</v>
      </c>
      <c r="B4870" s="18" t="s">
        <v>3226</v>
      </c>
      <c r="C4870" s="18" t="s">
        <v>115</v>
      </c>
      <c r="D4870" s="19">
        <v>5</v>
      </c>
      <c r="E4870" s="19">
        <v>13</v>
      </c>
      <c r="F4870" s="19">
        <v>25</v>
      </c>
      <c r="G4870" s="19">
        <v>4</v>
      </c>
      <c r="H4870" s="19">
        <v>1</v>
      </c>
      <c r="I4870" s="19">
        <v>2</v>
      </c>
      <c r="J4870" s="19">
        <v>2</v>
      </c>
      <c r="K4870" s="20">
        <f>ROUND(1+(SUMPRODUCT(INDEX(CachTinhDiem!$B$8:$E$11,MATCH($B4870,CachTinhDiem!$A$8:$A$11,0),0),$G4870:$J4870)-1)*9/4,1)</f>
        <v>2.6</v>
      </c>
      <c r="L4870" s="20">
        <f>ROUND(1+(INDEX(CachTinhDiem!$B$15:$E$20,MATCH($C4870,CachTinhDiem!$A$15:$A$20,0),MATCH($B4870,CachTinhDiem!$B$14:$E$14,0))-1)*9/4,1)</f>
        <v>10</v>
      </c>
      <c r="M4870" s="19">
        <f t="shared" si="76"/>
        <v>12</v>
      </c>
      <c r="N4870" s="23">
        <f>MAX(0,1-M4870*CachTinhDiem!$B$25)</f>
        <v>0</v>
      </c>
      <c r="O4870" s="20">
        <f>ROUND((CachTinhDiem!$B$23*K4870+CachTinhDiem!$B$24*L4870)*N4870,1)</f>
        <v>0</v>
      </c>
      <c r="P4870" s="19" t="s">
        <v>3227</v>
      </c>
    </row>
    <row r="4871" spans="1:16" ht="15" customHeight="1" x14ac:dyDescent="0.35">
      <c r="A4871" s="18" t="s">
        <v>161</v>
      </c>
      <c r="B4871" s="18" t="s">
        <v>3228</v>
      </c>
      <c r="C4871" s="18" t="s">
        <v>115</v>
      </c>
      <c r="D4871" s="19">
        <v>19</v>
      </c>
      <c r="E4871" s="19">
        <v>37</v>
      </c>
      <c r="F4871" s="19">
        <v>12</v>
      </c>
      <c r="G4871" s="19">
        <v>2</v>
      </c>
      <c r="H4871" s="19">
        <v>5</v>
      </c>
      <c r="I4871" s="19">
        <v>2</v>
      </c>
      <c r="J4871" s="19">
        <v>4</v>
      </c>
      <c r="K4871" s="20">
        <f>ROUND(1+(SUMPRODUCT(INDEX(CachTinhDiem!$B$8:$E$11,MATCH($B4871,CachTinhDiem!$A$8:$A$11,0),0),$G4871:$J4871)-1)*9/4,1)</f>
        <v>7.3</v>
      </c>
      <c r="L4871" s="20">
        <f>ROUND(1+(INDEX(CachTinhDiem!$B$15:$E$20,MATCH($C4871,CachTinhDiem!$A$15:$A$20,0),MATCH($B4871,CachTinhDiem!$B$14:$E$14,0))-1)*9/4,1)</f>
        <v>5.5</v>
      </c>
      <c r="M4871" s="19">
        <f t="shared" si="76"/>
        <v>7</v>
      </c>
      <c r="N4871" s="23">
        <f>MAX(0,1-M4871*CachTinhDiem!$B$25)</f>
        <v>0.29999999999999993</v>
      </c>
      <c r="O4871" s="20">
        <f>ROUND((CachTinhDiem!$B$23*K4871+CachTinhDiem!$B$24*L4871)*N4871,1)</f>
        <v>2</v>
      </c>
      <c r="P4871" s="19" t="s">
        <v>3227</v>
      </c>
    </row>
    <row r="4872" spans="1:16" ht="15" customHeight="1" x14ac:dyDescent="0.35">
      <c r="A4872" s="18" t="s">
        <v>2761</v>
      </c>
      <c r="B4872" s="18" t="s">
        <v>3226</v>
      </c>
      <c r="C4872" s="18" t="s">
        <v>103</v>
      </c>
      <c r="D4872" s="19">
        <v>14</v>
      </c>
      <c r="E4872" s="19">
        <v>33</v>
      </c>
      <c r="F4872" s="19">
        <v>27</v>
      </c>
      <c r="G4872" s="19">
        <v>3</v>
      </c>
      <c r="H4872" s="19">
        <v>1</v>
      </c>
      <c r="I4872" s="19">
        <v>3</v>
      </c>
      <c r="J4872" s="19">
        <v>4</v>
      </c>
      <c r="K4872" s="20">
        <f>ROUND(1+(SUMPRODUCT(INDEX(CachTinhDiem!$B$8:$E$11,MATCH($B4872,CachTinhDiem!$A$8:$A$11,0),0),$G4872:$J4872)-1)*9/4,1)</f>
        <v>4.5999999999999996</v>
      </c>
      <c r="L4872" s="20">
        <f>ROUND(1+(INDEX(CachTinhDiem!$B$15:$E$20,MATCH($C4872,CachTinhDiem!$A$15:$A$20,0),MATCH($B4872,CachTinhDiem!$B$14:$E$14,0))-1)*9/4,1)</f>
        <v>3.3</v>
      </c>
      <c r="M4872" s="19">
        <f t="shared" si="76"/>
        <v>0</v>
      </c>
      <c r="N4872" s="23">
        <f>MAX(0,1-M4872*CachTinhDiem!$B$25)</f>
        <v>1</v>
      </c>
      <c r="O4872" s="20">
        <f>ROUND((CachTinhDiem!$B$23*K4872+CachTinhDiem!$B$24*L4872)*N4872,1)</f>
        <v>4.2</v>
      </c>
      <c r="P4872" s="19" t="s">
        <v>3227</v>
      </c>
    </row>
    <row r="4873" spans="1:16" ht="15" customHeight="1" x14ac:dyDescent="0.35">
      <c r="A4873" s="18" t="s">
        <v>2154</v>
      </c>
      <c r="B4873" s="18" t="s">
        <v>3226</v>
      </c>
      <c r="C4873" s="18" t="s">
        <v>150</v>
      </c>
      <c r="D4873" s="19">
        <v>8</v>
      </c>
      <c r="E4873" s="19">
        <v>25</v>
      </c>
      <c r="F4873" s="19">
        <v>21</v>
      </c>
      <c r="G4873" s="19">
        <v>4</v>
      </c>
      <c r="H4873" s="19">
        <v>1</v>
      </c>
      <c r="I4873" s="19">
        <v>2</v>
      </c>
      <c r="J4873" s="19">
        <v>2</v>
      </c>
      <c r="K4873" s="20">
        <f>ROUND(1+(SUMPRODUCT(INDEX(CachTinhDiem!$B$8:$E$11,MATCH($B4873,CachTinhDiem!$A$8:$A$11,0),0),$G4873:$J4873)-1)*9/4,1)</f>
        <v>2.6</v>
      </c>
      <c r="L4873" s="20">
        <f>ROUND(1+(INDEX(CachTinhDiem!$B$15:$E$20,MATCH($C4873,CachTinhDiem!$A$15:$A$20,0),MATCH($B4873,CachTinhDiem!$B$14:$E$14,0))-1)*9/4,1)</f>
        <v>10</v>
      </c>
      <c r="M4873" s="19">
        <f t="shared" si="76"/>
        <v>0</v>
      </c>
      <c r="N4873" s="23">
        <f>MAX(0,1-M4873*CachTinhDiem!$B$25)</f>
        <v>1</v>
      </c>
      <c r="O4873" s="20">
        <f>ROUND((CachTinhDiem!$B$23*K4873+CachTinhDiem!$B$24*L4873)*N4873,1)</f>
        <v>4.8</v>
      </c>
      <c r="P4873" s="19" t="s">
        <v>3225</v>
      </c>
    </row>
    <row r="4874" spans="1:16" ht="15" customHeight="1" x14ac:dyDescent="0.35">
      <c r="A4874" s="18" t="s">
        <v>682</v>
      </c>
      <c r="B4874" s="18" t="s">
        <v>3224</v>
      </c>
      <c r="C4874" s="18" t="s">
        <v>115</v>
      </c>
      <c r="D4874" s="19">
        <v>18</v>
      </c>
      <c r="E4874" s="19">
        <v>34</v>
      </c>
      <c r="F4874" s="19">
        <v>21</v>
      </c>
      <c r="G4874" s="19">
        <v>2</v>
      </c>
      <c r="H4874" s="19">
        <v>4</v>
      </c>
      <c r="I4874" s="19">
        <v>3</v>
      </c>
      <c r="J4874" s="19">
        <v>3</v>
      </c>
      <c r="K4874" s="20">
        <f>ROUND(1+(SUMPRODUCT(INDEX(CachTinhDiem!$B$8:$E$11,MATCH($B4874,CachTinhDiem!$A$8:$A$11,0),0),$G4874:$J4874)-1)*9/4,1)</f>
        <v>5.5</v>
      </c>
      <c r="L4874" s="20">
        <f>ROUND(1+(INDEX(CachTinhDiem!$B$15:$E$20,MATCH($C4874,CachTinhDiem!$A$15:$A$20,0),MATCH($B4874,CachTinhDiem!$B$14:$E$14,0))-1)*9/4,1)</f>
        <v>7.8</v>
      </c>
      <c r="M4874" s="19">
        <f t="shared" si="76"/>
        <v>0</v>
      </c>
      <c r="N4874" s="23">
        <f>MAX(0,1-M4874*CachTinhDiem!$B$25)</f>
        <v>1</v>
      </c>
      <c r="O4874" s="20">
        <f>ROUND((CachTinhDiem!$B$23*K4874+CachTinhDiem!$B$24*L4874)*N4874,1)</f>
        <v>6.2</v>
      </c>
      <c r="P4874" s="19" t="s">
        <v>3227</v>
      </c>
    </row>
    <row r="4875" spans="1:16" ht="15" customHeight="1" x14ac:dyDescent="0.35">
      <c r="A4875" s="18" t="s">
        <v>1363</v>
      </c>
      <c r="B4875" s="18" t="s">
        <v>3226</v>
      </c>
      <c r="C4875" s="18" t="s">
        <v>138</v>
      </c>
      <c r="D4875" s="19">
        <v>5</v>
      </c>
      <c r="E4875" s="19">
        <v>13</v>
      </c>
      <c r="F4875" s="19">
        <v>6</v>
      </c>
      <c r="G4875" s="19">
        <v>5</v>
      </c>
      <c r="H4875" s="19">
        <v>1</v>
      </c>
      <c r="I4875" s="19">
        <v>4</v>
      </c>
      <c r="J4875" s="19">
        <v>3</v>
      </c>
      <c r="K4875" s="20">
        <f>ROUND(1+(SUMPRODUCT(INDEX(CachTinhDiem!$B$8:$E$11,MATCH($B4875,CachTinhDiem!$A$8:$A$11,0),0),$G4875:$J4875)-1)*9/4,1)</f>
        <v>5.3</v>
      </c>
      <c r="L4875" s="20">
        <f>ROUND(1+(INDEX(CachTinhDiem!$B$15:$E$20,MATCH($C4875,CachTinhDiem!$A$15:$A$20,0),MATCH($B4875,CachTinhDiem!$B$14:$E$14,0))-1)*9/4,1)</f>
        <v>7.8</v>
      </c>
      <c r="M4875" s="19">
        <f t="shared" si="76"/>
        <v>0</v>
      </c>
      <c r="N4875" s="23">
        <f>MAX(0,1-M4875*CachTinhDiem!$B$25)</f>
        <v>1</v>
      </c>
      <c r="O4875" s="20">
        <f>ROUND((CachTinhDiem!$B$23*K4875+CachTinhDiem!$B$24*L4875)*N4875,1)</f>
        <v>6.1</v>
      </c>
      <c r="P4875" s="19" t="s">
        <v>3227</v>
      </c>
    </row>
    <row r="4876" spans="1:16" ht="15" customHeight="1" x14ac:dyDescent="0.35">
      <c r="A4876" s="18" t="s">
        <v>621</v>
      </c>
      <c r="B4876" s="18" t="s">
        <v>3228</v>
      </c>
      <c r="C4876" s="18" t="s">
        <v>115</v>
      </c>
      <c r="D4876" s="19">
        <v>18</v>
      </c>
      <c r="E4876" s="19">
        <v>35</v>
      </c>
      <c r="F4876" s="19">
        <v>22</v>
      </c>
      <c r="G4876" s="19">
        <v>2</v>
      </c>
      <c r="H4876" s="19">
        <v>4</v>
      </c>
      <c r="I4876" s="19">
        <v>3</v>
      </c>
      <c r="J4876" s="19">
        <v>3</v>
      </c>
      <c r="K4876" s="20">
        <f>ROUND(1+(SUMPRODUCT(INDEX(CachTinhDiem!$B$8:$E$11,MATCH($B4876,CachTinhDiem!$A$8:$A$11,0),0),$G4876:$J4876)-1)*9/4,1)</f>
        <v>6</v>
      </c>
      <c r="L4876" s="20">
        <f>ROUND(1+(INDEX(CachTinhDiem!$B$15:$E$20,MATCH($C4876,CachTinhDiem!$A$15:$A$20,0),MATCH($B4876,CachTinhDiem!$B$14:$E$14,0))-1)*9/4,1)</f>
        <v>5.5</v>
      </c>
      <c r="M4876" s="19">
        <f t="shared" si="76"/>
        <v>0</v>
      </c>
      <c r="N4876" s="23">
        <f>MAX(0,1-M4876*CachTinhDiem!$B$25)</f>
        <v>1</v>
      </c>
      <c r="O4876" s="20">
        <f>ROUND((CachTinhDiem!$B$23*K4876+CachTinhDiem!$B$24*L4876)*N4876,1)</f>
        <v>5.9</v>
      </c>
      <c r="P4876" s="19" t="s">
        <v>3225</v>
      </c>
    </row>
    <row r="4877" spans="1:16" ht="15" customHeight="1" x14ac:dyDescent="0.35">
      <c r="A4877" s="18" t="s">
        <v>1165</v>
      </c>
      <c r="B4877" s="18" t="s">
        <v>3228</v>
      </c>
      <c r="C4877" s="18" t="s">
        <v>150</v>
      </c>
      <c r="D4877" s="19">
        <v>6</v>
      </c>
      <c r="E4877" s="19">
        <v>18</v>
      </c>
      <c r="F4877" s="19">
        <v>11</v>
      </c>
      <c r="G4877" s="19">
        <v>4</v>
      </c>
      <c r="H4877" s="19">
        <v>2</v>
      </c>
      <c r="I4877" s="19">
        <v>2</v>
      </c>
      <c r="J4877" s="19">
        <v>3</v>
      </c>
      <c r="K4877" s="20">
        <f>ROUND(1+(SUMPRODUCT(INDEX(CachTinhDiem!$B$8:$E$11,MATCH($B4877,CachTinhDiem!$A$8:$A$11,0),0),$G4877:$J4877)-1)*9/4,1)</f>
        <v>4.5999999999999996</v>
      </c>
      <c r="L4877" s="20">
        <f>ROUND(1+(INDEX(CachTinhDiem!$B$15:$E$20,MATCH($C4877,CachTinhDiem!$A$15:$A$20,0),MATCH($B4877,CachTinhDiem!$B$14:$E$14,0))-1)*9/4,1)</f>
        <v>5.5</v>
      </c>
      <c r="M4877" s="19">
        <f t="shared" si="76"/>
        <v>0</v>
      </c>
      <c r="N4877" s="23">
        <f>MAX(0,1-M4877*CachTinhDiem!$B$25)</f>
        <v>1</v>
      </c>
      <c r="O4877" s="20">
        <f>ROUND((CachTinhDiem!$B$23*K4877+CachTinhDiem!$B$24*L4877)*N4877,1)</f>
        <v>4.9000000000000004</v>
      </c>
      <c r="P4877" s="19" t="s">
        <v>3227</v>
      </c>
    </row>
    <row r="4878" spans="1:16" ht="15" customHeight="1" x14ac:dyDescent="0.35">
      <c r="A4878" s="18" t="s">
        <v>2975</v>
      </c>
      <c r="B4878" s="18" t="s">
        <v>3229</v>
      </c>
      <c r="C4878" s="18" t="s">
        <v>115</v>
      </c>
      <c r="D4878" s="19">
        <v>17</v>
      </c>
      <c r="E4878" s="19">
        <v>39</v>
      </c>
      <c r="F4878" s="19">
        <v>5</v>
      </c>
      <c r="G4878" s="19">
        <v>2</v>
      </c>
      <c r="H4878" s="19">
        <v>2</v>
      </c>
      <c r="I4878" s="19">
        <v>4</v>
      </c>
      <c r="J4878" s="19">
        <v>3</v>
      </c>
      <c r="K4878" s="20">
        <f>ROUND(1+(SUMPRODUCT(INDEX(CachTinhDiem!$B$8:$E$11,MATCH($B4878,CachTinhDiem!$A$8:$A$11,0),0),$G4878:$J4878)-1)*9/4,1)</f>
        <v>5.3</v>
      </c>
      <c r="L4878" s="20">
        <f>ROUND(1+(INDEX(CachTinhDiem!$B$15:$E$20,MATCH($C4878,CachTinhDiem!$A$15:$A$20,0),MATCH($B4878,CachTinhDiem!$B$14:$E$14,0))-1)*9/4,1)</f>
        <v>10</v>
      </c>
      <c r="M4878" s="19">
        <f t="shared" si="76"/>
        <v>12</v>
      </c>
      <c r="N4878" s="23">
        <f>MAX(0,1-M4878*CachTinhDiem!$B$25)</f>
        <v>0</v>
      </c>
      <c r="O4878" s="20">
        <f>ROUND((CachTinhDiem!$B$23*K4878+CachTinhDiem!$B$24*L4878)*N4878,1)</f>
        <v>0</v>
      </c>
      <c r="P4878" s="19" t="s">
        <v>3225</v>
      </c>
    </row>
    <row r="4879" spans="1:16" ht="15" customHeight="1" x14ac:dyDescent="0.35">
      <c r="A4879" s="18" t="s">
        <v>868</v>
      </c>
      <c r="B4879" s="18" t="s">
        <v>3226</v>
      </c>
      <c r="C4879" s="18" t="s">
        <v>103</v>
      </c>
      <c r="D4879" s="19">
        <v>24</v>
      </c>
      <c r="E4879" s="19">
        <v>39</v>
      </c>
      <c r="F4879" s="19">
        <v>11</v>
      </c>
      <c r="G4879" s="19">
        <v>2</v>
      </c>
      <c r="H4879" s="19">
        <v>5</v>
      </c>
      <c r="I4879" s="19">
        <v>2</v>
      </c>
      <c r="J4879" s="19">
        <v>4</v>
      </c>
      <c r="K4879" s="20">
        <f>ROUND(1+(SUMPRODUCT(INDEX(CachTinhDiem!$B$8:$E$11,MATCH($B4879,CachTinhDiem!$A$8:$A$11,0),0),$G4879:$J4879)-1)*9/4,1)</f>
        <v>6.2</v>
      </c>
      <c r="L4879" s="20">
        <f>ROUND(1+(INDEX(CachTinhDiem!$B$15:$E$20,MATCH($C4879,CachTinhDiem!$A$15:$A$20,0),MATCH($B4879,CachTinhDiem!$B$14:$E$14,0))-1)*9/4,1)</f>
        <v>3.3</v>
      </c>
      <c r="M4879" s="19">
        <f t="shared" si="76"/>
        <v>13</v>
      </c>
      <c r="N4879" s="23">
        <f>MAX(0,1-M4879*CachTinhDiem!$B$25)</f>
        <v>0</v>
      </c>
      <c r="O4879" s="20">
        <f>ROUND((CachTinhDiem!$B$23*K4879+CachTinhDiem!$B$24*L4879)*N4879,1)</f>
        <v>0</v>
      </c>
      <c r="P4879" s="19" t="s">
        <v>3227</v>
      </c>
    </row>
    <row r="4880" spans="1:16" ht="15" customHeight="1" x14ac:dyDescent="0.35">
      <c r="A4880" s="18" t="s">
        <v>1942</v>
      </c>
      <c r="B4880" s="18" t="s">
        <v>3229</v>
      </c>
      <c r="C4880" s="18" t="s">
        <v>103</v>
      </c>
      <c r="D4880" s="19">
        <v>15</v>
      </c>
      <c r="E4880" s="19">
        <v>35</v>
      </c>
      <c r="F4880" s="19">
        <v>36</v>
      </c>
      <c r="G4880" s="19">
        <v>2</v>
      </c>
      <c r="H4880" s="19">
        <v>5</v>
      </c>
      <c r="I4880" s="19">
        <v>3</v>
      </c>
      <c r="J4880" s="19">
        <v>4</v>
      </c>
      <c r="K4880" s="20">
        <f>ROUND(1+(SUMPRODUCT(INDEX(CachTinhDiem!$B$8:$E$11,MATCH($B4880,CachTinhDiem!$A$8:$A$11,0),0),$G4880:$J4880)-1)*9/4,1)</f>
        <v>7.3</v>
      </c>
      <c r="L4880" s="20">
        <f>ROUND(1+(INDEX(CachTinhDiem!$B$15:$E$20,MATCH($C4880,CachTinhDiem!$A$15:$A$20,0),MATCH($B4880,CachTinhDiem!$B$14:$E$14,0))-1)*9/4,1)</f>
        <v>7.8</v>
      </c>
      <c r="M4880" s="19">
        <f t="shared" si="76"/>
        <v>1</v>
      </c>
      <c r="N4880" s="23">
        <f>MAX(0,1-M4880*CachTinhDiem!$B$25)</f>
        <v>0.9</v>
      </c>
      <c r="O4880" s="20">
        <f>ROUND((CachTinhDiem!$B$23*K4880+CachTinhDiem!$B$24*L4880)*N4880,1)</f>
        <v>6.7</v>
      </c>
      <c r="P4880" s="19" t="s">
        <v>3227</v>
      </c>
    </row>
    <row r="4881" spans="1:16" ht="15" customHeight="1" x14ac:dyDescent="0.35">
      <c r="A4881" s="18" t="s">
        <v>1325</v>
      </c>
      <c r="B4881" s="18" t="s">
        <v>3226</v>
      </c>
      <c r="C4881" s="18" t="s">
        <v>90</v>
      </c>
      <c r="D4881" s="19">
        <v>5</v>
      </c>
      <c r="E4881" s="19">
        <v>12</v>
      </c>
      <c r="F4881" s="19">
        <v>24</v>
      </c>
      <c r="G4881" s="19">
        <v>4</v>
      </c>
      <c r="H4881" s="19">
        <v>2</v>
      </c>
      <c r="I4881" s="19">
        <v>3</v>
      </c>
      <c r="J4881" s="19">
        <v>2</v>
      </c>
      <c r="K4881" s="20">
        <f>ROUND(1+(SUMPRODUCT(INDEX(CachTinhDiem!$B$8:$E$11,MATCH($B4881,CachTinhDiem!$A$8:$A$11,0),0),$G4881:$J4881)-1)*9/4,1)</f>
        <v>4.4000000000000004</v>
      </c>
      <c r="L4881" s="20">
        <f>ROUND(1+(INDEX(CachTinhDiem!$B$15:$E$20,MATCH($C4881,CachTinhDiem!$A$15:$A$20,0),MATCH($B4881,CachTinhDiem!$B$14:$E$14,0))-1)*9/4,1)</f>
        <v>7.8</v>
      </c>
      <c r="M4881" s="19">
        <f t="shared" si="76"/>
        <v>12</v>
      </c>
      <c r="N4881" s="23">
        <f>MAX(0,1-M4881*CachTinhDiem!$B$25)</f>
        <v>0</v>
      </c>
      <c r="O4881" s="20">
        <f>ROUND((CachTinhDiem!$B$23*K4881+CachTinhDiem!$B$24*L4881)*N4881,1)</f>
        <v>0</v>
      </c>
      <c r="P4881" s="19" t="s">
        <v>3227</v>
      </c>
    </row>
    <row r="4882" spans="1:16" ht="15" customHeight="1" x14ac:dyDescent="0.35">
      <c r="A4882" s="18" t="s">
        <v>1701</v>
      </c>
      <c r="B4882" s="18" t="s">
        <v>3229</v>
      </c>
      <c r="C4882" s="18" t="s">
        <v>103</v>
      </c>
      <c r="D4882" s="19">
        <v>15</v>
      </c>
      <c r="E4882" s="19">
        <v>34</v>
      </c>
      <c r="F4882" s="19">
        <v>25</v>
      </c>
      <c r="G4882" s="19">
        <v>2</v>
      </c>
      <c r="H4882" s="19">
        <v>5</v>
      </c>
      <c r="I4882" s="19">
        <v>3</v>
      </c>
      <c r="J4882" s="19">
        <v>4</v>
      </c>
      <c r="K4882" s="20">
        <f>ROUND(1+(SUMPRODUCT(INDEX(CachTinhDiem!$B$8:$E$11,MATCH($B4882,CachTinhDiem!$A$8:$A$11,0),0),$G4882:$J4882)-1)*9/4,1)</f>
        <v>7.3</v>
      </c>
      <c r="L4882" s="20">
        <f>ROUND(1+(INDEX(CachTinhDiem!$B$15:$E$20,MATCH($C4882,CachTinhDiem!$A$15:$A$20,0),MATCH($B4882,CachTinhDiem!$B$14:$E$14,0))-1)*9/4,1)</f>
        <v>7.8</v>
      </c>
      <c r="M4882" s="19">
        <f t="shared" si="76"/>
        <v>0</v>
      </c>
      <c r="N4882" s="23">
        <f>MAX(0,1-M4882*CachTinhDiem!$B$25)</f>
        <v>1</v>
      </c>
      <c r="O4882" s="20">
        <f>ROUND((CachTinhDiem!$B$23*K4882+CachTinhDiem!$B$24*L4882)*N4882,1)</f>
        <v>7.5</v>
      </c>
      <c r="P4882" s="19" t="s">
        <v>3227</v>
      </c>
    </row>
    <row r="4883" spans="1:16" ht="15" customHeight="1" x14ac:dyDescent="0.35">
      <c r="A4883" s="18" t="s">
        <v>1130</v>
      </c>
      <c r="B4883" s="18" t="s">
        <v>3224</v>
      </c>
      <c r="C4883" s="18" t="s">
        <v>90</v>
      </c>
      <c r="D4883" s="19">
        <v>5</v>
      </c>
      <c r="E4883" s="19">
        <v>19</v>
      </c>
      <c r="F4883" s="19">
        <v>29</v>
      </c>
      <c r="G4883" s="19">
        <v>4</v>
      </c>
      <c r="H4883" s="19">
        <v>1</v>
      </c>
      <c r="I4883" s="19">
        <v>3</v>
      </c>
      <c r="J4883" s="19">
        <v>3</v>
      </c>
      <c r="K4883" s="20">
        <f>ROUND(1+(SUMPRODUCT(INDEX(CachTinhDiem!$B$8:$E$11,MATCH($B4883,CachTinhDiem!$A$8:$A$11,0),0),$G4883:$J4883)-1)*9/4,1)</f>
        <v>5.0999999999999996</v>
      </c>
      <c r="L4883" s="20">
        <f>ROUND(1+(INDEX(CachTinhDiem!$B$15:$E$20,MATCH($C4883,CachTinhDiem!$A$15:$A$20,0),MATCH($B4883,CachTinhDiem!$B$14:$E$14,0))-1)*9/4,1)</f>
        <v>5.5</v>
      </c>
      <c r="M4883" s="19">
        <f t="shared" si="76"/>
        <v>10</v>
      </c>
      <c r="N4883" s="23">
        <f>MAX(0,1-M4883*CachTinhDiem!$B$25)</f>
        <v>0</v>
      </c>
      <c r="O4883" s="20">
        <f>ROUND((CachTinhDiem!$B$23*K4883+CachTinhDiem!$B$24*L4883)*N4883,1)</f>
        <v>0</v>
      </c>
      <c r="P4883" s="19" t="s">
        <v>3227</v>
      </c>
    </row>
    <row r="4884" spans="1:16" ht="15" customHeight="1" x14ac:dyDescent="0.35">
      <c r="A4884" s="18" t="s">
        <v>2496</v>
      </c>
      <c r="B4884" s="18" t="s">
        <v>3228</v>
      </c>
      <c r="C4884" s="18" t="s">
        <v>103</v>
      </c>
      <c r="D4884" s="19">
        <v>19</v>
      </c>
      <c r="E4884" s="19">
        <v>34</v>
      </c>
      <c r="F4884" s="19">
        <v>28</v>
      </c>
      <c r="G4884" s="19">
        <v>2</v>
      </c>
      <c r="H4884" s="19">
        <v>3</v>
      </c>
      <c r="I4884" s="19">
        <v>2</v>
      </c>
      <c r="J4884" s="19">
        <v>5</v>
      </c>
      <c r="K4884" s="20">
        <f>ROUND(1+(SUMPRODUCT(INDEX(CachTinhDiem!$B$8:$E$11,MATCH($B4884,CachTinhDiem!$A$8:$A$11,0),0),$G4884:$J4884)-1)*9/4,1)</f>
        <v>7.8</v>
      </c>
      <c r="L4884" s="20">
        <f>ROUND(1+(INDEX(CachTinhDiem!$B$15:$E$20,MATCH($C4884,CachTinhDiem!$A$15:$A$20,0),MATCH($B4884,CachTinhDiem!$B$14:$E$14,0))-1)*9/4,1)</f>
        <v>10</v>
      </c>
      <c r="M4884" s="19">
        <f t="shared" si="76"/>
        <v>0</v>
      </c>
      <c r="N4884" s="23">
        <f>MAX(0,1-M4884*CachTinhDiem!$B$25)</f>
        <v>1</v>
      </c>
      <c r="O4884" s="20">
        <f>ROUND((CachTinhDiem!$B$23*K4884+CachTinhDiem!$B$24*L4884)*N4884,1)</f>
        <v>8.5</v>
      </c>
      <c r="P4884" s="19" t="s">
        <v>3227</v>
      </c>
    </row>
    <row r="4885" spans="1:16" ht="15" customHeight="1" x14ac:dyDescent="0.35">
      <c r="A4885" s="18" t="s">
        <v>758</v>
      </c>
      <c r="B4885" s="18" t="s">
        <v>3228</v>
      </c>
      <c r="C4885" s="18" t="s">
        <v>103</v>
      </c>
      <c r="D4885" s="19">
        <v>21</v>
      </c>
      <c r="E4885" s="19">
        <v>35</v>
      </c>
      <c r="F4885" s="19">
        <v>9</v>
      </c>
      <c r="G4885" s="19">
        <v>1</v>
      </c>
      <c r="H4885" s="19">
        <v>4</v>
      </c>
      <c r="I4885" s="19">
        <v>2</v>
      </c>
      <c r="J4885" s="19">
        <v>5</v>
      </c>
      <c r="K4885" s="20">
        <f>ROUND(1+(SUMPRODUCT(INDEX(CachTinhDiem!$B$8:$E$11,MATCH($B4885,CachTinhDiem!$A$8:$A$11,0),0),$G4885:$J4885)-1)*9/4,1)</f>
        <v>8.1999999999999993</v>
      </c>
      <c r="L4885" s="20">
        <f>ROUND(1+(INDEX(CachTinhDiem!$B$15:$E$20,MATCH($C4885,CachTinhDiem!$A$15:$A$20,0),MATCH($B4885,CachTinhDiem!$B$14:$E$14,0))-1)*9/4,1)</f>
        <v>10</v>
      </c>
      <c r="M4885" s="19">
        <f t="shared" si="76"/>
        <v>12</v>
      </c>
      <c r="N4885" s="23">
        <f>MAX(0,1-M4885*CachTinhDiem!$B$25)</f>
        <v>0</v>
      </c>
      <c r="O4885" s="20">
        <f>ROUND((CachTinhDiem!$B$23*K4885+CachTinhDiem!$B$24*L4885)*N4885,1)</f>
        <v>0</v>
      </c>
      <c r="P4885" s="19" t="s">
        <v>3227</v>
      </c>
    </row>
    <row r="4886" spans="1:16" ht="15" customHeight="1" x14ac:dyDescent="0.35">
      <c r="A4886" s="18" t="s">
        <v>1179</v>
      </c>
      <c r="B4886" s="18" t="s">
        <v>3224</v>
      </c>
      <c r="C4886" s="18" t="s">
        <v>90</v>
      </c>
      <c r="D4886" s="19">
        <v>10</v>
      </c>
      <c r="E4886" s="19">
        <v>25</v>
      </c>
      <c r="F4886" s="19">
        <v>15</v>
      </c>
      <c r="G4886" s="19">
        <v>2</v>
      </c>
      <c r="H4886" s="19">
        <v>4</v>
      </c>
      <c r="I4886" s="19">
        <v>2</v>
      </c>
      <c r="J4886" s="19">
        <v>3</v>
      </c>
      <c r="K4886" s="20">
        <f>ROUND(1+(SUMPRODUCT(INDEX(CachTinhDiem!$B$8:$E$11,MATCH($B4886,CachTinhDiem!$A$8:$A$11,0),0),$G4886:$J4886)-1)*9/4,1)</f>
        <v>4.4000000000000004</v>
      </c>
      <c r="L4886" s="20">
        <f>ROUND(1+(INDEX(CachTinhDiem!$B$15:$E$20,MATCH($C4886,CachTinhDiem!$A$15:$A$20,0),MATCH($B4886,CachTinhDiem!$B$14:$E$14,0))-1)*9/4,1)</f>
        <v>5.5</v>
      </c>
      <c r="M4886" s="19">
        <f t="shared" si="76"/>
        <v>0</v>
      </c>
      <c r="N4886" s="23">
        <f>MAX(0,1-M4886*CachTinhDiem!$B$25)</f>
        <v>1</v>
      </c>
      <c r="O4886" s="20">
        <f>ROUND((CachTinhDiem!$B$23*K4886+CachTinhDiem!$B$24*L4886)*N4886,1)</f>
        <v>4.7</v>
      </c>
      <c r="P4886" s="19" t="s">
        <v>3227</v>
      </c>
    </row>
    <row r="4887" spans="1:16" ht="15" customHeight="1" x14ac:dyDescent="0.35">
      <c r="A4887" s="18" t="s">
        <v>1042</v>
      </c>
      <c r="B4887" s="18" t="s">
        <v>3224</v>
      </c>
      <c r="C4887" s="18" t="s">
        <v>103</v>
      </c>
      <c r="D4887" s="19">
        <v>5</v>
      </c>
      <c r="E4887" s="19">
        <v>18</v>
      </c>
      <c r="F4887" s="19">
        <v>28</v>
      </c>
      <c r="G4887" s="19">
        <v>4</v>
      </c>
      <c r="H4887" s="19">
        <v>1</v>
      </c>
      <c r="I4887" s="19">
        <v>2</v>
      </c>
      <c r="J4887" s="19">
        <v>4</v>
      </c>
      <c r="K4887" s="20">
        <f>ROUND(1+(SUMPRODUCT(INDEX(CachTinhDiem!$B$8:$E$11,MATCH($B4887,CachTinhDiem!$A$8:$A$11,0),0),$G4887:$J4887)-1)*9/4,1)</f>
        <v>4.2</v>
      </c>
      <c r="L4887" s="20">
        <f>ROUND(1+(INDEX(CachTinhDiem!$B$15:$E$20,MATCH($C4887,CachTinhDiem!$A$15:$A$20,0),MATCH($B4887,CachTinhDiem!$B$14:$E$14,0))-1)*9/4,1)</f>
        <v>3.3</v>
      </c>
      <c r="M4887" s="19">
        <f t="shared" si="76"/>
        <v>10</v>
      </c>
      <c r="N4887" s="23">
        <f>MAX(0,1-M4887*CachTinhDiem!$B$25)</f>
        <v>0</v>
      </c>
      <c r="O4887" s="20">
        <f>ROUND((CachTinhDiem!$B$23*K4887+CachTinhDiem!$B$24*L4887)*N4887,1)</f>
        <v>0</v>
      </c>
      <c r="P4887" s="19" t="s">
        <v>3227</v>
      </c>
    </row>
    <row r="4888" spans="1:16" ht="15" customHeight="1" x14ac:dyDescent="0.35">
      <c r="A4888" s="18" t="s">
        <v>1545</v>
      </c>
      <c r="B4888" s="18" t="s">
        <v>3224</v>
      </c>
      <c r="C4888" s="18" t="s">
        <v>115</v>
      </c>
      <c r="D4888" s="19">
        <v>6</v>
      </c>
      <c r="E4888" s="19">
        <v>19</v>
      </c>
      <c r="F4888" s="19">
        <v>38</v>
      </c>
      <c r="G4888" s="19">
        <v>4</v>
      </c>
      <c r="H4888" s="19">
        <v>2</v>
      </c>
      <c r="I4888" s="19">
        <v>3</v>
      </c>
      <c r="J4888" s="19">
        <v>2</v>
      </c>
      <c r="K4888" s="20">
        <f>ROUND(1+(SUMPRODUCT(INDEX(CachTinhDiem!$B$8:$E$11,MATCH($B4888,CachTinhDiem!$A$8:$A$11,0),0),$G4888:$J4888)-1)*9/4,1)</f>
        <v>5.3</v>
      </c>
      <c r="L4888" s="20">
        <f>ROUND(1+(INDEX(CachTinhDiem!$B$15:$E$20,MATCH($C4888,CachTinhDiem!$A$15:$A$20,0),MATCH($B4888,CachTinhDiem!$B$14:$E$14,0))-1)*9/4,1)</f>
        <v>7.8</v>
      </c>
      <c r="M4888" s="19">
        <f t="shared" si="76"/>
        <v>19</v>
      </c>
      <c r="N4888" s="23">
        <f>MAX(0,1-M4888*CachTinhDiem!$B$25)</f>
        <v>0</v>
      </c>
      <c r="O4888" s="20">
        <f>ROUND((CachTinhDiem!$B$23*K4888+CachTinhDiem!$B$24*L4888)*N4888,1)</f>
        <v>0</v>
      </c>
      <c r="P4888" s="19" t="s">
        <v>3227</v>
      </c>
    </row>
    <row r="4889" spans="1:16" ht="15" customHeight="1" x14ac:dyDescent="0.35">
      <c r="A4889" s="18" t="s">
        <v>946</v>
      </c>
      <c r="B4889" s="18" t="s">
        <v>3229</v>
      </c>
      <c r="C4889" s="18" t="s">
        <v>110</v>
      </c>
      <c r="D4889" s="19">
        <v>5</v>
      </c>
      <c r="E4889" s="19">
        <v>11</v>
      </c>
      <c r="F4889" s="19">
        <v>18</v>
      </c>
      <c r="G4889" s="19">
        <v>4</v>
      </c>
      <c r="H4889" s="19">
        <v>2</v>
      </c>
      <c r="I4889" s="19">
        <v>3</v>
      </c>
      <c r="J4889" s="19">
        <v>3</v>
      </c>
      <c r="K4889" s="20">
        <f>ROUND(1+(SUMPRODUCT(INDEX(CachTinhDiem!$B$8:$E$11,MATCH($B4889,CachTinhDiem!$A$8:$A$11,0),0),$G4889:$J4889)-1)*9/4,1)</f>
        <v>5.0999999999999996</v>
      </c>
      <c r="L4889" s="20">
        <f>ROUND(1+(INDEX(CachTinhDiem!$B$15:$E$20,MATCH($C4889,CachTinhDiem!$A$15:$A$20,0),MATCH($B4889,CachTinhDiem!$B$14:$E$14,0))-1)*9/4,1)</f>
        <v>7.8</v>
      </c>
      <c r="M4889" s="19">
        <f t="shared" si="76"/>
        <v>7</v>
      </c>
      <c r="N4889" s="23">
        <f>MAX(0,1-M4889*CachTinhDiem!$B$25)</f>
        <v>0.29999999999999993</v>
      </c>
      <c r="O4889" s="20">
        <f>ROUND((CachTinhDiem!$B$23*K4889+CachTinhDiem!$B$24*L4889)*N4889,1)</f>
        <v>1.8</v>
      </c>
      <c r="P4889" s="19" t="s">
        <v>3227</v>
      </c>
    </row>
    <row r="4890" spans="1:16" ht="15" customHeight="1" x14ac:dyDescent="0.35">
      <c r="A4890" s="18" t="s">
        <v>2008</v>
      </c>
      <c r="B4890" s="18" t="s">
        <v>3224</v>
      </c>
      <c r="C4890" s="18" t="s">
        <v>103</v>
      </c>
      <c r="D4890" s="19">
        <v>12</v>
      </c>
      <c r="E4890" s="19">
        <v>31</v>
      </c>
      <c r="F4890" s="19">
        <v>13</v>
      </c>
      <c r="G4890" s="19">
        <v>3</v>
      </c>
      <c r="H4890" s="19">
        <v>3</v>
      </c>
      <c r="I4890" s="19">
        <v>3</v>
      </c>
      <c r="J4890" s="19">
        <v>4</v>
      </c>
      <c r="K4890" s="20">
        <f>ROUND(1+(SUMPRODUCT(INDEX(CachTinhDiem!$B$8:$E$11,MATCH($B4890,CachTinhDiem!$A$8:$A$11,0),0),$G4890:$J4890)-1)*9/4,1)</f>
        <v>5.7</v>
      </c>
      <c r="L4890" s="20">
        <f>ROUND(1+(INDEX(CachTinhDiem!$B$15:$E$20,MATCH($C4890,CachTinhDiem!$A$15:$A$20,0),MATCH($B4890,CachTinhDiem!$B$14:$E$14,0))-1)*9/4,1)</f>
        <v>3.3</v>
      </c>
      <c r="M4890" s="19">
        <f t="shared" si="76"/>
        <v>0</v>
      </c>
      <c r="N4890" s="23">
        <f>MAX(0,1-M4890*CachTinhDiem!$B$25)</f>
        <v>1</v>
      </c>
      <c r="O4890" s="20">
        <f>ROUND((CachTinhDiem!$B$23*K4890+CachTinhDiem!$B$24*L4890)*N4890,1)</f>
        <v>5</v>
      </c>
      <c r="P4890" s="19" t="s">
        <v>3227</v>
      </c>
    </row>
    <row r="4891" spans="1:16" ht="15" customHeight="1" x14ac:dyDescent="0.35">
      <c r="A4891" s="18" t="s">
        <v>1800</v>
      </c>
      <c r="B4891" s="18" t="s">
        <v>3226</v>
      </c>
      <c r="C4891" s="18" t="s">
        <v>103</v>
      </c>
      <c r="D4891" s="19">
        <v>5</v>
      </c>
      <c r="E4891" s="19">
        <v>15</v>
      </c>
      <c r="F4891" s="19">
        <v>24</v>
      </c>
      <c r="G4891" s="19">
        <v>4</v>
      </c>
      <c r="H4891" s="19">
        <v>1</v>
      </c>
      <c r="I4891" s="19">
        <v>2</v>
      </c>
      <c r="J4891" s="19">
        <v>4</v>
      </c>
      <c r="K4891" s="20">
        <f>ROUND(1+(SUMPRODUCT(INDEX(CachTinhDiem!$B$8:$E$11,MATCH($B4891,CachTinhDiem!$A$8:$A$11,0),0),$G4891:$J4891)-1)*9/4,1)</f>
        <v>3.5</v>
      </c>
      <c r="L4891" s="20">
        <f>ROUND(1+(INDEX(CachTinhDiem!$B$15:$E$20,MATCH($C4891,CachTinhDiem!$A$15:$A$20,0),MATCH($B4891,CachTinhDiem!$B$14:$E$14,0))-1)*9/4,1)</f>
        <v>3.3</v>
      </c>
      <c r="M4891" s="19">
        <f t="shared" si="76"/>
        <v>9</v>
      </c>
      <c r="N4891" s="23">
        <f>MAX(0,1-M4891*CachTinhDiem!$B$25)</f>
        <v>9.9999999999999978E-2</v>
      </c>
      <c r="O4891" s="20">
        <f>ROUND((CachTinhDiem!$B$23*K4891+CachTinhDiem!$B$24*L4891)*N4891,1)</f>
        <v>0.3</v>
      </c>
      <c r="P4891" s="19" t="s">
        <v>3227</v>
      </c>
    </row>
    <row r="4892" spans="1:16" ht="15" customHeight="1" x14ac:dyDescent="0.35">
      <c r="A4892" s="18" t="s">
        <v>319</v>
      </c>
      <c r="B4892" s="18" t="s">
        <v>3226</v>
      </c>
      <c r="C4892" s="18" t="s">
        <v>115</v>
      </c>
      <c r="D4892" s="19">
        <v>18</v>
      </c>
      <c r="E4892" s="19">
        <v>34</v>
      </c>
      <c r="F4892" s="19">
        <v>10</v>
      </c>
      <c r="G4892" s="19">
        <v>2</v>
      </c>
      <c r="H4892" s="19">
        <v>4</v>
      </c>
      <c r="I4892" s="19">
        <v>3</v>
      </c>
      <c r="J4892" s="19">
        <v>3</v>
      </c>
      <c r="K4892" s="20">
        <f>ROUND(1+(SUMPRODUCT(INDEX(CachTinhDiem!$B$8:$E$11,MATCH($B4892,CachTinhDiem!$A$8:$A$11,0),0),$G4892:$J4892)-1)*9/4,1)</f>
        <v>6.2</v>
      </c>
      <c r="L4892" s="20">
        <f>ROUND(1+(INDEX(CachTinhDiem!$B$15:$E$20,MATCH($C4892,CachTinhDiem!$A$15:$A$20,0),MATCH($B4892,CachTinhDiem!$B$14:$E$14,0))-1)*9/4,1)</f>
        <v>10</v>
      </c>
      <c r="M4892" s="19">
        <f t="shared" si="76"/>
        <v>8</v>
      </c>
      <c r="N4892" s="23">
        <f>MAX(0,1-M4892*CachTinhDiem!$B$25)</f>
        <v>0.19999999999999996</v>
      </c>
      <c r="O4892" s="20">
        <f>ROUND((CachTinhDiem!$B$23*K4892+CachTinhDiem!$B$24*L4892)*N4892,1)</f>
        <v>1.5</v>
      </c>
      <c r="P4892" s="19" t="s">
        <v>3227</v>
      </c>
    </row>
    <row r="4893" spans="1:16" ht="15" customHeight="1" x14ac:dyDescent="0.35">
      <c r="A4893" s="18" t="s">
        <v>555</v>
      </c>
      <c r="B4893" s="18" t="s">
        <v>3228</v>
      </c>
      <c r="C4893" s="18" t="s">
        <v>110</v>
      </c>
      <c r="D4893" s="19">
        <v>15</v>
      </c>
      <c r="E4893" s="19">
        <v>31</v>
      </c>
      <c r="F4893" s="19">
        <v>5</v>
      </c>
      <c r="G4893" s="19">
        <v>2</v>
      </c>
      <c r="H4893" s="19">
        <v>4</v>
      </c>
      <c r="I4893" s="19">
        <v>4</v>
      </c>
      <c r="J4893" s="19">
        <v>3</v>
      </c>
      <c r="K4893" s="20">
        <f>ROUND(1+(SUMPRODUCT(INDEX(CachTinhDiem!$B$8:$E$11,MATCH($B4893,CachTinhDiem!$A$8:$A$11,0),0),$G4893:$J4893)-1)*9/4,1)</f>
        <v>6.4</v>
      </c>
      <c r="L4893" s="20">
        <f>ROUND(1+(INDEX(CachTinhDiem!$B$15:$E$20,MATCH($C4893,CachTinhDiem!$A$15:$A$20,0),MATCH($B4893,CachTinhDiem!$B$14:$E$14,0))-1)*9/4,1)</f>
        <v>7.8</v>
      </c>
      <c r="M4893" s="19">
        <f t="shared" si="76"/>
        <v>10</v>
      </c>
      <c r="N4893" s="23">
        <f>MAX(0,1-M4893*CachTinhDiem!$B$25)</f>
        <v>0</v>
      </c>
      <c r="O4893" s="20">
        <f>ROUND((CachTinhDiem!$B$23*K4893+CachTinhDiem!$B$24*L4893)*N4893,1)</f>
        <v>0</v>
      </c>
      <c r="P4893" s="19" t="s">
        <v>3227</v>
      </c>
    </row>
    <row r="4894" spans="1:16" ht="15" customHeight="1" x14ac:dyDescent="0.35">
      <c r="A4894" s="18" t="s">
        <v>1159</v>
      </c>
      <c r="B4894" s="18" t="s">
        <v>3224</v>
      </c>
      <c r="C4894" s="18" t="s">
        <v>115</v>
      </c>
      <c r="D4894" s="19">
        <v>5</v>
      </c>
      <c r="E4894" s="19">
        <v>12</v>
      </c>
      <c r="F4894" s="19">
        <v>39</v>
      </c>
      <c r="G4894" s="19">
        <v>4</v>
      </c>
      <c r="H4894" s="19">
        <v>2</v>
      </c>
      <c r="I4894" s="19">
        <v>1</v>
      </c>
      <c r="J4894" s="19">
        <v>1</v>
      </c>
      <c r="K4894" s="20">
        <f>ROUND(1+(SUMPRODUCT(INDEX(CachTinhDiem!$B$8:$E$11,MATCH($B4894,CachTinhDiem!$A$8:$A$11,0),0),$G4894:$J4894)-1)*9/4,1)</f>
        <v>2.8</v>
      </c>
      <c r="L4894" s="20">
        <f>ROUND(1+(INDEX(CachTinhDiem!$B$15:$E$20,MATCH($C4894,CachTinhDiem!$A$15:$A$20,0),MATCH($B4894,CachTinhDiem!$B$14:$E$14,0))-1)*9/4,1)</f>
        <v>7.8</v>
      </c>
      <c r="M4894" s="19">
        <f t="shared" si="76"/>
        <v>27</v>
      </c>
      <c r="N4894" s="23">
        <f>MAX(0,1-M4894*CachTinhDiem!$B$25)</f>
        <v>0</v>
      </c>
      <c r="O4894" s="20">
        <f>ROUND((CachTinhDiem!$B$23*K4894+CachTinhDiem!$B$24*L4894)*N4894,1)</f>
        <v>0</v>
      </c>
      <c r="P4894" s="19" t="s">
        <v>3227</v>
      </c>
    </row>
    <row r="4895" spans="1:16" ht="15" customHeight="1" x14ac:dyDescent="0.35">
      <c r="A4895" s="18" t="s">
        <v>2628</v>
      </c>
      <c r="B4895" s="18" t="s">
        <v>3228</v>
      </c>
      <c r="C4895" s="18" t="s">
        <v>90</v>
      </c>
      <c r="D4895" s="19">
        <v>5</v>
      </c>
      <c r="E4895" s="19">
        <v>20</v>
      </c>
      <c r="F4895" s="19">
        <v>11</v>
      </c>
      <c r="G4895" s="19">
        <v>4</v>
      </c>
      <c r="H4895" s="19">
        <v>1</v>
      </c>
      <c r="I4895" s="19">
        <v>3</v>
      </c>
      <c r="J4895" s="19">
        <v>3</v>
      </c>
      <c r="K4895" s="20">
        <f>ROUND(1+(SUMPRODUCT(INDEX(CachTinhDiem!$B$8:$E$11,MATCH($B4895,CachTinhDiem!$A$8:$A$11,0),0),$G4895:$J4895)-1)*9/4,1)</f>
        <v>4.5999999999999996</v>
      </c>
      <c r="L4895" s="20">
        <f>ROUND(1+(INDEX(CachTinhDiem!$B$15:$E$20,MATCH($C4895,CachTinhDiem!$A$15:$A$20,0),MATCH($B4895,CachTinhDiem!$B$14:$E$14,0))-1)*9/4,1)</f>
        <v>3.3</v>
      </c>
      <c r="M4895" s="19">
        <f t="shared" si="76"/>
        <v>0</v>
      </c>
      <c r="N4895" s="23">
        <f>MAX(0,1-M4895*CachTinhDiem!$B$25)</f>
        <v>1</v>
      </c>
      <c r="O4895" s="20">
        <f>ROUND((CachTinhDiem!$B$23*K4895+CachTinhDiem!$B$24*L4895)*N4895,1)</f>
        <v>4.2</v>
      </c>
      <c r="P4895" s="19" t="s">
        <v>3227</v>
      </c>
    </row>
    <row r="4896" spans="1:16" ht="15" customHeight="1" x14ac:dyDescent="0.35">
      <c r="A4896" s="18" t="s">
        <v>2412</v>
      </c>
      <c r="B4896" s="18" t="s">
        <v>3228</v>
      </c>
      <c r="C4896" s="18" t="s">
        <v>110</v>
      </c>
      <c r="D4896" s="19">
        <v>23</v>
      </c>
      <c r="E4896" s="19">
        <v>38</v>
      </c>
      <c r="F4896" s="19">
        <v>11</v>
      </c>
      <c r="G4896" s="19">
        <v>2</v>
      </c>
      <c r="H4896" s="19">
        <v>5</v>
      </c>
      <c r="I4896" s="19">
        <v>2</v>
      </c>
      <c r="J4896" s="19">
        <v>4</v>
      </c>
      <c r="K4896" s="20">
        <f>ROUND(1+(SUMPRODUCT(INDEX(CachTinhDiem!$B$8:$E$11,MATCH($B4896,CachTinhDiem!$A$8:$A$11,0),0),$G4896:$J4896)-1)*9/4,1)</f>
        <v>7.3</v>
      </c>
      <c r="L4896" s="20">
        <f>ROUND(1+(INDEX(CachTinhDiem!$B$15:$E$20,MATCH($C4896,CachTinhDiem!$A$15:$A$20,0),MATCH($B4896,CachTinhDiem!$B$14:$E$14,0))-1)*9/4,1)</f>
        <v>7.8</v>
      </c>
      <c r="M4896" s="19">
        <f t="shared" si="76"/>
        <v>12</v>
      </c>
      <c r="N4896" s="23">
        <f>MAX(0,1-M4896*CachTinhDiem!$B$25)</f>
        <v>0</v>
      </c>
      <c r="O4896" s="20">
        <f>ROUND((CachTinhDiem!$B$23*K4896+CachTinhDiem!$B$24*L4896)*N4896,1)</f>
        <v>0</v>
      </c>
      <c r="P4896" s="19" t="s">
        <v>3227</v>
      </c>
    </row>
    <row r="4897" spans="1:16" ht="15" customHeight="1" x14ac:dyDescent="0.35">
      <c r="A4897" s="18" t="s">
        <v>546</v>
      </c>
      <c r="B4897" s="18" t="s">
        <v>3226</v>
      </c>
      <c r="C4897" s="18" t="s">
        <v>110</v>
      </c>
      <c r="D4897" s="19">
        <v>5</v>
      </c>
      <c r="E4897" s="19">
        <v>17</v>
      </c>
      <c r="F4897" s="19">
        <v>5</v>
      </c>
      <c r="G4897" s="19">
        <v>4</v>
      </c>
      <c r="H4897" s="19">
        <v>2</v>
      </c>
      <c r="I4897" s="19">
        <v>2</v>
      </c>
      <c r="J4897" s="19">
        <v>4</v>
      </c>
      <c r="K4897" s="20">
        <f>ROUND(1+(SUMPRODUCT(INDEX(CachTinhDiem!$B$8:$E$11,MATCH($B4897,CachTinhDiem!$A$8:$A$11,0),0),$G4897:$J4897)-1)*9/4,1)</f>
        <v>4.2</v>
      </c>
      <c r="L4897" s="20">
        <f>ROUND(1+(INDEX(CachTinhDiem!$B$15:$E$20,MATCH($C4897,CachTinhDiem!$A$15:$A$20,0),MATCH($B4897,CachTinhDiem!$B$14:$E$14,0))-1)*9/4,1)</f>
        <v>5.5</v>
      </c>
      <c r="M4897" s="19">
        <f t="shared" si="76"/>
        <v>0</v>
      </c>
      <c r="N4897" s="23">
        <f>MAX(0,1-M4897*CachTinhDiem!$B$25)</f>
        <v>1</v>
      </c>
      <c r="O4897" s="20">
        <f>ROUND((CachTinhDiem!$B$23*K4897+CachTinhDiem!$B$24*L4897)*N4897,1)</f>
        <v>4.5999999999999996</v>
      </c>
      <c r="P4897" s="19" t="s">
        <v>3227</v>
      </c>
    </row>
    <row r="4898" spans="1:16" ht="15" customHeight="1" x14ac:dyDescent="0.35">
      <c r="A4898" s="18" t="s">
        <v>139</v>
      </c>
      <c r="B4898" s="18" t="s">
        <v>3224</v>
      </c>
      <c r="C4898" s="18" t="s">
        <v>115</v>
      </c>
      <c r="D4898" s="19">
        <v>19</v>
      </c>
      <c r="E4898" s="19">
        <v>39</v>
      </c>
      <c r="F4898" s="19">
        <v>8</v>
      </c>
      <c r="G4898" s="19">
        <v>2</v>
      </c>
      <c r="H4898" s="19">
        <v>5</v>
      </c>
      <c r="I4898" s="19">
        <v>3</v>
      </c>
      <c r="J4898" s="19">
        <v>4</v>
      </c>
      <c r="K4898" s="20">
        <f>ROUND(1+(SUMPRODUCT(INDEX(CachTinhDiem!$B$8:$E$11,MATCH($B4898,CachTinhDiem!$A$8:$A$11,0),0),$G4898:$J4898)-1)*9/4,1)</f>
        <v>6.2</v>
      </c>
      <c r="L4898" s="20">
        <f>ROUND(1+(INDEX(CachTinhDiem!$B$15:$E$20,MATCH($C4898,CachTinhDiem!$A$15:$A$20,0),MATCH($B4898,CachTinhDiem!$B$14:$E$14,0))-1)*9/4,1)</f>
        <v>7.8</v>
      </c>
      <c r="M4898" s="19">
        <f t="shared" si="76"/>
        <v>11</v>
      </c>
      <c r="N4898" s="23">
        <f>MAX(0,1-M4898*CachTinhDiem!$B$25)</f>
        <v>0</v>
      </c>
      <c r="O4898" s="20">
        <f>ROUND((CachTinhDiem!$B$23*K4898+CachTinhDiem!$B$24*L4898)*N4898,1)</f>
        <v>0</v>
      </c>
      <c r="P4898" s="19" t="s">
        <v>3227</v>
      </c>
    </row>
    <row r="4899" spans="1:16" ht="15" customHeight="1" x14ac:dyDescent="0.35">
      <c r="A4899" s="18" t="s">
        <v>2883</v>
      </c>
      <c r="B4899" s="18" t="s">
        <v>3228</v>
      </c>
      <c r="C4899" s="18" t="s">
        <v>103</v>
      </c>
      <c r="D4899" s="19">
        <v>5</v>
      </c>
      <c r="E4899" s="19">
        <v>34</v>
      </c>
      <c r="F4899" s="19">
        <v>7</v>
      </c>
      <c r="G4899" s="19">
        <v>4</v>
      </c>
      <c r="H4899" s="19">
        <v>1</v>
      </c>
      <c r="I4899" s="19">
        <v>2</v>
      </c>
      <c r="J4899" s="19">
        <v>5</v>
      </c>
      <c r="K4899" s="20">
        <f>ROUND(1+(SUMPRODUCT(INDEX(CachTinhDiem!$B$8:$E$11,MATCH($B4899,CachTinhDiem!$A$8:$A$11,0),0),$G4899:$J4899)-1)*9/4,1)</f>
        <v>6.9</v>
      </c>
      <c r="L4899" s="20">
        <f>ROUND(1+(INDEX(CachTinhDiem!$B$15:$E$20,MATCH($C4899,CachTinhDiem!$A$15:$A$20,0),MATCH($B4899,CachTinhDiem!$B$14:$E$14,0))-1)*9/4,1)</f>
        <v>10</v>
      </c>
      <c r="M4899" s="19">
        <f t="shared" si="76"/>
        <v>0</v>
      </c>
      <c r="N4899" s="23">
        <f>MAX(0,1-M4899*CachTinhDiem!$B$25)</f>
        <v>1</v>
      </c>
      <c r="O4899" s="20">
        <f>ROUND((CachTinhDiem!$B$23*K4899+CachTinhDiem!$B$24*L4899)*N4899,1)</f>
        <v>7.8</v>
      </c>
      <c r="P4899" s="19" t="s">
        <v>3227</v>
      </c>
    </row>
    <row r="4900" spans="1:16" ht="15" customHeight="1" x14ac:dyDescent="0.35">
      <c r="A4900" s="18" t="s">
        <v>1337</v>
      </c>
      <c r="B4900" s="18" t="s">
        <v>3229</v>
      </c>
      <c r="C4900" s="18" t="s">
        <v>115</v>
      </c>
      <c r="D4900" s="19">
        <v>5</v>
      </c>
      <c r="E4900" s="19">
        <v>13</v>
      </c>
      <c r="F4900" s="19">
        <v>7</v>
      </c>
      <c r="G4900" s="19">
        <v>4</v>
      </c>
      <c r="H4900" s="19">
        <v>1</v>
      </c>
      <c r="I4900" s="19">
        <v>3</v>
      </c>
      <c r="J4900" s="19">
        <v>3</v>
      </c>
      <c r="K4900" s="20">
        <f>ROUND(1+(SUMPRODUCT(INDEX(CachTinhDiem!$B$8:$E$11,MATCH($B4900,CachTinhDiem!$A$8:$A$11,0),0),$G4900:$J4900)-1)*9/4,1)</f>
        <v>4.4000000000000004</v>
      </c>
      <c r="L4900" s="20">
        <f>ROUND(1+(INDEX(CachTinhDiem!$B$15:$E$20,MATCH($C4900,CachTinhDiem!$A$15:$A$20,0),MATCH($B4900,CachTinhDiem!$B$14:$E$14,0))-1)*9/4,1)</f>
        <v>10</v>
      </c>
      <c r="M4900" s="19">
        <f t="shared" si="76"/>
        <v>0</v>
      </c>
      <c r="N4900" s="23">
        <f>MAX(0,1-M4900*CachTinhDiem!$B$25)</f>
        <v>1</v>
      </c>
      <c r="O4900" s="20">
        <f>ROUND((CachTinhDiem!$B$23*K4900+CachTinhDiem!$B$24*L4900)*N4900,1)</f>
        <v>6.1</v>
      </c>
      <c r="P4900" s="19" t="s">
        <v>3227</v>
      </c>
    </row>
    <row r="4901" spans="1:16" ht="15" customHeight="1" x14ac:dyDescent="0.35">
      <c r="A4901" s="18" t="s">
        <v>942</v>
      </c>
      <c r="B4901" s="18" t="s">
        <v>3229</v>
      </c>
      <c r="C4901" s="18" t="s">
        <v>115</v>
      </c>
      <c r="D4901" s="19">
        <v>20</v>
      </c>
      <c r="E4901" s="19">
        <v>38</v>
      </c>
      <c r="F4901" s="19">
        <v>5</v>
      </c>
      <c r="G4901" s="19">
        <v>2</v>
      </c>
      <c r="H4901" s="19">
        <v>4</v>
      </c>
      <c r="I4901" s="19">
        <v>4</v>
      </c>
      <c r="J4901" s="19">
        <v>3</v>
      </c>
      <c r="K4901" s="20">
        <f>ROUND(1+(SUMPRODUCT(INDEX(CachTinhDiem!$B$8:$E$11,MATCH($B4901,CachTinhDiem!$A$8:$A$11,0),0),$G4901:$J4901)-1)*9/4,1)</f>
        <v>6.6</v>
      </c>
      <c r="L4901" s="20">
        <f>ROUND(1+(INDEX(CachTinhDiem!$B$15:$E$20,MATCH($C4901,CachTinhDiem!$A$15:$A$20,0),MATCH($B4901,CachTinhDiem!$B$14:$E$14,0))-1)*9/4,1)</f>
        <v>10</v>
      </c>
      <c r="M4901" s="19">
        <f t="shared" si="76"/>
        <v>15</v>
      </c>
      <c r="N4901" s="23">
        <f>MAX(0,1-M4901*CachTinhDiem!$B$25)</f>
        <v>0</v>
      </c>
      <c r="O4901" s="20">
        <f>ROUND((CachTinhDiem!$B$23*K4901+CachTinhDiem!$B$24*L4901)*N4901,1)</f>
        <v>0</v>
      </c>
      <c r="P4901" s="19" t="s">
        <v>3227</v>
      </c>
    </row>
    <row r="4902" spans="1:16" ht="15" customHeight="1" x14ac:dyDescent="0.35">
      <c r="A4902" s="18" t="s">
        <v>2306</v>
      </c>
      <c r="B4902" s="18" t="s">
        <v>3229</v>
      </c>
      <c r="C4902" s="18" t="s">
        <v>150</v>
      </c>
      <c r="D4902" s="19">
        <v>24</v>
      </c>
      <c r="E4902" s="19">
        <v>40</v>
      </c>
      <c r="F4902" s="19">
        <v>22</v>
      </c>
      <c r="G4902" s="19">
        <v>1</v>
      </c>
      <c r="H4902" s="19">
        <v>5</v>
      </c>
      <c r="I4902" s="19">
        <v>3</v>
      </c>
      <c r="J4902" s="19">
        <v>3</v>
      </c>
      <c r="K4902" s="20">
        <f>ROUND(1+(SUMPRODUCT(INDEX(CachTinhDiem!$B$8:$E$11,MATCH($B4902,CachTinhDiem!$A$8:$A$11,0),0),$G4902:$J4902)-1)*9/4,1)</f>
        <v>6.4</v>
      </c>
      <c r="L4902" s="20">
        <f>ROUND(1+(INDEX(CachTinhDiem!$B$15:$E$20,MATCH($C4902,CachTinhDiem!$A$15:$A$20,0),MATCH($B4902,CachTinhDiem!$B$14:$E$14,0))-1)*9/4,1)</f>
        <v>7.8</v>
      </c>
      <c r="M4902" s="19">
        <f t="shared" si="76"/>
        <v>2</v>
      </c>
      <c r="N4902" s="23">
        <f>MAX(0,1-M4902*CachTinhDiem!$B$25)</f>
        <v>0.8</v>
      </c>
      <c r="O4902" s="20">
        <f>ROUND((CachTinhDiem!$B$23*K4902+CachTinhDiem!$B$24*L4902)*N4902,1)</f>
        <v>5.5</v>
      </c>
      <c r="P4902" s="19" t="s">
        <v>3227</v>
      </c>
    </row>
    <row r="4903" spans="1:16" ht="15" customHeight="1" x14ac:dyDescent="0.35">
      <c r="A4903" s="18" t="s">
        <v>559</v>
      </c>
      <c r="B4903" s="18" t="s">
        <v>3229</v>
      </c>
      <c r="C4903" s="18" t="s">
        <v>90</v>
      </c>
      <c r="D4903" s="19">
        <v>20</v>
      </c>
      <c r="E4903" s="19">
        <v>37</v>
      </c>
      <c r="F4903" s="19">
        <v>19</v>
      </c>
      <c r="G4903" s="19">
        <v>2</v>
      </c>
      <c r="H4903" s="19">
        <v>5</v>
      </c>
      <c r="I4903" s="19">
        <v>3</v>
      </c>
      <c r="J4903" s="19">
        <v>1</v>
      </c>
      <c r="K4903" s="20">
        <f>ROUND(1+(SUMPRODUCT(INDEX(CachTinhDiem!$B$8:$E$11,MATCH($B4903,CachTinhDiem!$A$8:$A$11,0),0),$G4903:$J4903)-1)*9/4,1)</f>
        <v>5.3</v>
      </c>
      <c r="L4903" s="20">
        <f>ROUND(1+(INDEX(CachTinhDiem!$B$15:$E$20,MATCH($C4903,CachTinhDiem!$A$15:$A$20,0),MATCH($B4903,CachTinhDiem!$B$14:$E$14,0))-1)*9/4,1)</f>
        <v>7.8</v>
      </c>
      <c r="M4903" s="19">
        <f t="shared" si="76"/>
        <v>1</v>
      </c>
      <c r="N4903" s="23">
        <f>MAX(0,1-M4903*CachTinhDiem!$B$25)</f>
        <v>0.9</v>
      </c>
      <c r="O4903" s="20">
        <f>ROUND((CachTinhDiem!$B$23*K4903+CachTinhDiem!$B$24*L4903)*N4903,1)</f>
        <v>5.4</v>
      </c>
      <c r="P4903" s="19" t="s">
        <v>3225</v>
      </c>
    </row>
    <row r="4904" spans="1:16" ht="15" customHeight="1" x14ac:dyDescent="0.35">
      <c r="A4904" s="18" t="s">
        <v>1290</v>
      </c>
      <c r="B4904" s="18" t="s">
        <v>3228</v>
      </c>
      <c r="C4904" s="18" t="s">
        <v>90</v>
      </c>
      <c r="D4904" s="19">
        <v>5</v>
      </c>
      <c r="E4904" s="19">
        <v>12</v>
      </c>
      <c r="F4904" s="19">
        <v>34</v>
      </c>
      <c r="G4904" s="19">
        <v>4</v>
      </c>
      <c r="H4904" s="19">
        <v>2</v>
      </c>
      <c r="I4904" s="19">
        <v>2</v>
      </c>
      <c r="J4904" s="19">
        <v>1</v>
      </c>
      <c r="K4904" s="20">
        <f>ROUND(1+(SUMPRODUCT(INDEX(CachTinhDiem!$B$8:$E$11,MATCH($B4904,CachTinhDiem!$A$8:$A$11,0),0),$G4904:$J4904)-1)*9/4,1)</f>
        <v>1.9</v>
      </c>
      <c r="L4904" s="20">
        <f>ROUND(1+(INDEX(CachTinhDiem!$B$15:$E$20,MATCH($C4904,CachTinhDiem!$A$15:$A$20,0),MATCH($B4904,CachTinhDiem!$B$14:$E$14,0))-1)*9/4,1)</f>
        <v>3.3</v>
      </c>
      <c r="M4904" s="19">
        <f t="shared" si="76"/>
        <v>22</v>
      </c>
      <c r="N4904" s="23">
        <f>MAX(0,1-M4904*CachTinhDiem!$B$25)</f>
        <v>0</v>
      </c>
      <c r="O4904" s="20">
        <f>ROUND((CachTinhDiem!$B$23*K4904+CachTinhDiem!$B$24*L4904)*N4904,1)</f>
        <v>0</v>
      </c>
      <c r="P4904" s="19" t="s">
        <v>3225</v>
      </c>
    </row>
    <row r="4905" spans="1:16" ht="15" customHeight="1" x14ac:dyDescent="0.35">
      <c r="A4905" s="18" t="s">
        <v>1177</v>
      </c>
      <c r="B4905" s="18" t="s">
        <v>3226</v>
      </c>
      <c r="C4905" s="18" t="s">
        <v>138</v>
      </c>
      <c r="D4905" s="19">
        <v>12</v>
      </c>
      <c r="E4905" s="19">
        <v>25</v>
      </c>
      <c r="F4905" s="19">
        <v>40</v>
      </c>
      <c r="G4905" s="19">
        <v>2</v>
      </c>
      <c r="H4905" s="19">
        <v>3</v>
      </c>
      <c r="I4905" s="19">
        <v>5</v>
      </c>
      <c r="J4905" s="19">
        <v>3</v>
      </c>
      <c r="K4905" s="20">
        <f>ROUND(1+(SUMPRODUCT(INDEX(CachTinhDiem!$B$8:$E$11,MATCH($B4905,CachTinhDiem!$A$8:$A$11,0),0),$G4905:$J4905)-1)*9/4,1)</f>
        <v>7.8</v>
      </c>
      <c r="L4905" s="20">
        <f>ROUND(1+(INDEX(CachTinhDiem!$B$15:$E$20,MATCH($C4905,CachTinhDiem!$A$15:$A$20,0),MATCH($B4905,CachTinhDiem!$B$14:$E$14,0))-1)*9/4,1)</f>
        <v>7.8</v>
      </c>
      <c r="M4905" s="19">
        <f t="shared" si="76"/>
        <v>15</v>
      </c>
      <c r="N4905" s="23">
        <f>MAX(0,1-M4905*CachTinhDiem!$B$25)</f>
        <v>0</v>
      </c>
      <c r="O4905" s="20">
        <f>ROUND((CachTinhDiem!$B$23*K4905+CachTinhDiem!$B$24*L4905)*N4905,1)</f>
        <v>0</v>
      </c>
      <c r="P4905" s="19" t="s">
        <v>3227</v>
      </c>
    </row>
    <row r="4906" spans="1:16" ht="15" customHeight="1" x14ac:dyDescent="0.35">
      <c r="A4906" s="18" t="s">
        <v>1651</v>
      </c>
      <c r="B4906" s="18" t="s">
        <v>3228</v>
      </c>
      <c r="C4906" s="18" t="s">
        <v>90</v>
      </c>
      <c r="D4906" s="19">
        <v>9</v>
      </c>
      <c r="E4906" s="19">
        <v>31</v>
      </c>
      <c r="F4906" s="19">
        <v>16</v>
      </c>
      <c r="G4906" s="19">
        <v>3</v>
      </c>
      <c r="H4906" s="19">
        <v>2</v>
      </c>
      <c r="I4906" s="19">
        <v>2</v>
      </c>
      <c r="J4906" s="19">
        <v>2</v>
      </c>
      <c r="K4906" s="20">
        <f>ROUND(1+(SUMPRODUCT(INDEX(CachTinhDiem!$B$8:$E$11,MATCH($B4906,CachTinhDiem!$A$8:$A$11,0),0),$G4906:$J4906)-1)*9/4,1)</f>
        <v>3.3</v>
      </c>
      <c r="L4906" s="20">
        <f>ROUND(1+(INDEX(CachTinhDiem!$B$15:$E$20,MATCH($C4906,CachTinhDiem!$A$15:$A$20,0),MATCH($B4906,CachTinhDiem!$B$14:$E$14,0))-1)*9/4,1)</f>
        <v>3.3</v>
      </c>
      <c r="M4906" s="19">
        <f t="shared" si="76"/>
        <v>0</v>
      </c>
      <c r="N4906" s="23">
        <f>MAX(0,1-M4906*CachTinhDiem!$B$25)</f>
        <v>1</v>
      </c>
      <c r="O4906" s="20">
        <f>ROUND((CachTinhDiem!$B$23*K4906+CachTinhDiem!$B$24*L4906)*N4906,1)</f>
        <v>3.3</v>
      </c>
      <c r="P4906" s="19" t="s">
        <v>3227</v>
      </c>
    </row>
    <row r="4907" spans="1:16" ht="15" customHeight="1" x14ac:dyDescent="0.35">
      <c r="A4907" s="18" t="s">
        <v>1761</v>
      </c>
      <c r="B4907" s="18" t="s">
        <v>3224</v>
      </c>
      <c r="C4907" s="18" t="s">
        <v>138</v>
      </c>
      <c r="D4907" s="19">
        <v>11</v>
      </c>
      <c r="E4907" s="19">
        <v>31</v>
      </c>
      <c r="F4907" s="19">
        <v>15</v>
      </c>
      <c r="G4907" s="19">
        <v>2</v>
      </c>
      <c r="H4907" s="19">
        <v>4</v>
      </c>
      <c r="I4907" s="19">
        <v>4</v>
      </c>
      <c r="J4907" s="19">
        <v>2</v>
      </c>
      <c r="K4907" s="20">
        <f>ROUND(1+(SUMPRODUCT(INDEX(CachTinhDiem!$B$8:$E$11,MATCH($B4907,CachTinhDiem!$A$8:$A$11,0),0),$G4907:$J4907)-1)*9/4,1)</f>
        <v>6.4</v>
      </c>
      <c r="L4907" s="20">
        <f>ROUND(1+(INDEX(CachTinhDiem!$B$15:$E$20,MATCH($C4907,CachTinhDiem!$A$15:$A$20,0),MATCH($B4907,CachTinhDiem!$B$14:$E$14,0))-1)*9/4,1)</f>
        <v>10</v>
      </c>
      <c r="M4907" s="19">
        <f t="shared" si="76"/>
        <v>0</v>
      </c>
      <c r="N4907" s="23">
        <f>MAX(0,1-M4907*CachTinhDiem!$B$25)</f>
        <v>1</v>
      </c>
      <c r="O4907" s="20">
        <f>ROUND((CachTinhDiem!$B$23*K4907+CachTinhDiem!$B$24*L4907)*N4907,1)</f>
        <v>7.5</v>
      </c>
      <c r="P4907" s="19" t="s">
        <v>3227</v>
      </c>
    </row>
    <row r="4908" spans="1:16" ht="15" customHeight="1" x14ac:dyDescent="0.35">
      <c r="A4908" s="18" t="s">
        <v>3170</v>
      </c>
      <c r="B4908" s="18" t="s">
        <v>3229</v>
      </c>
      <c r="C4908" s="18" t="s">
        <v>115</v>
      </c>
      <c r="D4908" s="19">
        <v>21</v>
      </c>
      <c r="E4908" s="19">
        <v>40</v>
      </c>
      <c r="F4908" s="19">
        <v>9</v>
      </c>
      <c r="G4908" s="19">
        <v>2</v>
      </c>
      <c r="H4908" s="19">
        <v>4</v>
      </c>
      <c r="I4908" s="19">
        <v>4</v>
      </c>
      <c r="J4908" s="19">
        <v>3</v>
      </c>
      <c r="K4908" s="20">
        <f>ROUND(1+(SUMPRODUCT(INDEX(CachTinhDiem!$B$8:$E$11,MATCH($B4908,CachTinhDiem!$A$8:$A$11,0),0),$G4908:$J4908)-1)*9/4,1)</f>
        <v>6.6</v>
      </c>
      <c r="L4908" s="20">
        <f>ROUND(1+(INDEX(CachTinhDiem!$B$15:$E$20,MATCH($C4908,CachTinhDiem!$A$15:$A$20,0),MATCH($B4908,CachTinhDiem!$B$14:$E$14,0))-1)*9/4,1)</f>
        <v>10</v>
      </c>
      <c r="M4908" s="19">
        <f t="shared" si="76"/>
        <v>12</v>
      </c>
      <c r="N4908" s="23">
        <f>MAX(0,1-M4908*CachTinhDiem!$B$25)</f>
        <v>0</v>
      </c>
      <c r="O4908" s="20">
        <f>ROUND((CachTinhDiem!$B$23*K4908+CachTinhDiem!$B$24*L4908)*N4908,1)</f>
        <v>0</v>
      </c>
      <c r="P4908" s="19" t="s">
        <v>3227</v>
      </c>
    </row>
    <row r="4909" spans="1:16" ht="15" customHeight="1" x14ac:dyDescent="0.35">
      <c r="A4909" s="18" t="s">
        <v>2310</v>
      </c>
      <c r="B4909" s="18" t="s">
        <v>3224</v>
      </c>
      <c r="C4909" s="18" t="s">
        <v>150</v>
      </c>
      <c r="D4909" s="19">
        <v>23</v>
      </c>
      <c r="E4909" s="19">
        <v>35</v>
      </c>
      <c r="F4909" s="19">
        <v>12</v>
      </c>
      <c r="G4909" s="19">
        <v>2</v>
      </c>
      <c r="H4909" s="19">
        <v>4</v>
      </c>
      <c r="I4909" s="19">
        <v>2</v>
      </c>
      <c r="J4909" s="19">
        <v>4</v>
      </c>
      <c r="K4909" s="20">
        <f>ROUND(1+(SUMPRODUCT(INDEX(CachTinhDiem!$B$8:$E$11,MATCH($B4909,CachTinhDiem!$A$8:$A$11,0),0),$G4909:$J4909)-1)*9/4,1)</f>
        <v>4.5999999999999996</v>
      </c>
      <c r="L4909" s="20">
        <f>ROUND(1+(INDEX(CachTinhDiem!$B$15:$E$20,MATCH($C4909,CachTinhDiem!$A$15:$A$20,0),MATCH($B4909,CachTinhDiem!$B$14:$E$14,0))-1)*9/4,1)</f>
        <v>3.3</v>
      </c>
      <c r="M4909" s="19">
        <f t="shared" si="76"/>
        <v>11</v>
      </c>
      <c r="N4909" s="23">
        <f>MAX(0,1-M4909*CachTinhDiem!$B$25)</f>
        <v>0</v>
      </c>
      <c r="O4909" s="20">
        <f>ROUND((CachTinhDiem!$B$23*K4909+CachTinhDiem!$B$24*L4909)*N4909,1)</f>
        <v>0</v>
      </c>
      <c r="P4909" s="19" t="s">
        <v>3227</v>
      </c>
    </row>
    <row r="4910" spans="1:16" ht="15" customHeight="1" x14ac:dyDescent="0.35">
      <c r="A4910" s="18" t="s">
        <v>1663</v>
      </c>
      <c r="B4910" s="18" t="s">
        <v>3229</v>
      </c>
      <c r="C4910" s="18" t="s">
        <v>138</v>
      </c>
      <c r="D4910" s="19">
        <v>5</v>
      </c>
      <c r="E4910" s="19">
        <v>10</v>
      </c>
      <c r="F4910" s="19">
        <v>33</v>
      </c>
      <c r="G4910" s="19">
        <v>4</v>
      </c>
      <c r="H4910" s="19">
        <v>1</v>
      </c>
      <c r="I4910" s="19">
        <v>4</v>
      </c>
      <c r="J4910" s="19">
        <v>2</v>
      </c>
      <c r="K4910" s="20">
        <f>ROUND(1+(SUMPRODUCT(INDEX(CachTinhDiem!$B$8:$E$11,MATCH($B4910,CachTinhDiem!$A$8:$A$11,0),0),$G4910:$J4910)-1)*9/4,1)</f>
        <v>4.4000000000000004</v>
      </c>
      <c r="L4910" s="20">
        <f>ROUND(1+(INDEX(CachTinhDiem!$B$15:$E$20,MATCH($C4910,CachTinhDiem!$A$15:$A$20,0),MATCH($B4910,CachTinhDiem!$B$14:$E$14,0))-1)*9/4,1)</f>
        <v>7.8</v>
      </c>
      <c r="M4910" s="19">
        <f t="shared" si="76"/>
        <v>23</v>
      </c>
      <c r="N4910" s="23">
        <f>MAX(0,1-M4910*CachTinhDiem!$B$25)</f>
        <v>0</v>
      </c>
      <c r="O4910" s="20">
        <f>ROUND((CachTinhDiem!$B$23*K4910+CachTinhDiem!$B$24*L4910)*N4910,1)</f>
        <v>0</v>
      </c>
      <c r="P4910" s="19" t="s">
        <v>3227</v>
      </c>
    </row>
    <row r="4911" spans="1:16" ht="15" customHeight="1" x14ac:dyDescent="0.35">
      <c r="A4911" s="18" t="s">
        <v>1521</v>
      </c>
      <c r="B4911" s="18" t="s">
        <v>3228</v>
      </c>
      <c r="C4911" s="18" t="s">
        <v>103</v>
      </c>
      <c r="D4911" s="19">
        <v>11</v>
      </c>
      <c r="E4911" s="19">
        <v>33</v>
      </c>
      <c r="F4911" s="19">
        <v>39</v>
      </c>
      <c r="G4911" s="19">
        <v>3</v>
      </c>
      <c r="H4911" s="19">
        <v>3</v>
      </c>
      <c r="I4911" s="19">
        <v>3</v>
      </c>
      <c r="J4911" s="19">
        <v>4</v>
      </c>
      <c r="K4911" s="20">
        <f>ROUND(1+(SUMPRODUCT(INDEX(CachTinhDiem!$B$8:$E$11,MATCH($B4911,CachTinhDiem!$A$8:$A$11,0),0),$G4911:$J4911)-1)*9/4,1)</f>
        <v>6.9</v>
      </c>
      <c r="L4911" s="20">
        <f>ROUND(1+(INDEX(CachTinhDiem!$B$15:$E$20,MATCH($C4911,CachTinhDiem!$A$15:$A$20,0),MATCH($B4911,CachTinhDiem!$B$14:$E$14,0))-1)*9/4,1)</f>
        <v>10</v>
      </c>
      <c r="M4911" s="19">
        <f t="shared" si="76"/>
        <v>6</v>
      </c>
      <c r="N4911" s="23">
        <f>MAX(0,1-M4911*CachTinhDiem!$B$25)</f>
        <v>0.39999999999999991</v>
      </c>
      <c r="O4911" s="20">
        <f>ROUND((CachTinhDiem!$B$23*K4911+CachTinhDiem!$B$24*L4911)*N4911,1)</f>
        <v>3.1</v>
      </c>
      <c r="P4911" s="19" t="s">
        <v>3227</v>
      </c>
    </row>
    <row r="4912" spans="1:16" ht="15" customHeight="1" x14ac:dyDescent="0.35">
      <c r="A4912" s="18" t="s">
        <v>2618</v>
      </c>
      <c r="B4912" s="18" t="s">
        <v>3228</v>
      </c>
      <c r="C4912" s="18" t="s">
        <v>138</v>
      </c>
      <c r="D4912" s="19">
        <v>17</v>
      </c>
      <c r="E4912" s="19">
        <v>38</v>
      </c>
      <c r="F4912" s="19">
        <v>28</v>
      </c>
      <c r="G4912" s="19">
        <v>2</v>
      </c>
      <c r="H4912" s="19">
        <v>5</v>
      </c>
      <c r="I4912" s="19">
        <v>5</v>
      </c>
      <c r="J4912" s="19">
        <v>2</v>
      </c>
      <c r="K4912" s="20">
        <f>ROUND(1+(SUMPRODUCT(INDEX(CachTinhDiem!$B$8:$E$11,MATCH($B4912,CachTinhDiem!$A$8:$A$11,0),0),$G4912:$J4912)-1)*9/4,1)</f>
        <v>6</v>
      </c>
      <c r="L4912" s="20">
        <f>ROUND(1+(INDEX(CachTinhDiem!$B$15:$E$20,MATCH($C4912,CachTinhDiem!$A$15:$A$20,0),MATCH($B4912,CachTinhDiem!$B$14:$E$14,0))-1)*9/4,1)</f>
        <v>1</v>
      </c>
      <c r="M4912" s="19">
        <f t="shared" si="76"/>
        <v>0</v>
      </c>
      <c r="N4912" s="23">
        <f>MAX(0,1-M4912*CachTinhDiem!$B$25)</f>
        <v>1</v>
      </c>
      <c r="O4912" s="20">
        <f>ROUND((CachTinhDiem!$B$23*K4912+CachTinhDiem!$B$24*L4912)*N4912,1)</f>
        <v>4.5</v>
      </c>
      <c r="P4912" s="19" t="s">
        <v>3227</v>
      </c>
    </row>
    <row r="4913" spans="1:16" ht="15" customHeight="1" x14ac:dyDescent="0.35">
      <c r="A4913" s="18" t="s">
        <v>814</v>
      </c>
      <c r="B4913" s="18" t="s">
        <v>3229</v>
      </c>
      <c r="C4913" s="18" t="s">
        <v>90</v>
      </c>
      <c r="D4913" s="19">
        <v>8</v>
      </c>
      <c r="E4913" s="19">
        <v>23</v>
      </c>
      <c r="F4913" s="19">
        <v>16</v>
      </c>
      <c r="G4913" s="19">
        <v>4</v>
      </c>
      <c r="H4913" s="19">
        <v>2</v>
      </c>
      <c r="I4913" s="19">
        <v>3</v>
      </c>
      <c r="J4913" s="19">
        <v>2</v>
      </c>
      <c r="K4913" s="20">
        <f>ROUND(1+(SUMPRODUCT(INDEX(CachTinhDiem!$B$8:$E$11,MATCH($B4913,CachTinhDiem!$A$8:$A$11,0),0),$G4913:$J4913)-1)*9/4,1)</f>
        <v>4.4000000000000004</v>
      </c>
      <c r="L4913" s="20">
        <f>ROUND(1+(INDEX(CachTinhDiem!$B$15:$E$20,MATCH($C4913,CachTinhDiem!$A$15:$A$20,0),MATCH($B4913,CachTinhDiem!$B$14:$E$14,0))-1)*9/4,1)</f>
        <v>7.8</v>
      </c>
      <c r="M4913" s="19">
        <f t="shared" si="76"/>
        <v>0</v>
      </c>
      <c r="N4913" s="23">
        <f>MAX(0,1-M4913*CachTinhDiem!$B$25)</f>
        <v>1</v>
      </c>
      <c r="O4913" s="20">
        <f>ROUND((CachTinhDiem!$B$23*K4913+CachTinhDiem!$B$24*L4913)*N4913,1)</f>
        <v>5.4</v>
      </c>
      <c r="P4913" s="19" t="s">
        <v>3225</v>
      </c>
    </row>
    <row r="4914" spans="1:16" ht="15" customHeight="1" x14ac:dyDescent="0.35">
      <c r="A4914" s="18" t="s">
        <v>1632</v>
      </c>
      <c r="B4914" s="18" t="s">
        <v>3228</v>
      </c>
      <c r="C4914" s="18" t="s">
        <v>115</v>
      </c>
      <c r="D4914" s="19">
        <v>13</v>
      </c>
      <c r="E4914" s="19">
        <v>33</v>
      </c>
      <c r="F4914" s="19">
        <v>7</v>
      </c>
      <c r="G4914" s="19">
        <v>2</v>
      </c>
      <c r="H4914" s="19">
        <v>3</v>
      </c>
      <c r="I4914" s="19">
        <v>3</v>
      </c>
      <c r="J4914" s="19">
        <v>2</v>
      </c>
      <c r="K4914" s="20">
        <f>ROUND(1+(SUMPRODUCT(INDEX(CachTinhDiem!$B$8:$E$11,MATCH($B4914,CachTinhDiem!$A$8:$A$11,0),0),$G4914:$J4914)-1)*9/4,1)</f>
        <v>4.2</v>
      </c>
      <c r="L4914" s="20">
        <f>ROUND(1+(INDEX(CachTinhDiem!$B$15:$E$20,MATCH($C4914,CachTinhDiem!$A$15:$A$20,0),MATCH($B4914,CachTinhDiem!$B$14:$E$14,0))-1)*9/4,1)</f>
        <v>5.5</v>
      </c>
      <c r="M4914" s="19">
        <f t="shared" si="76"/>
        <v>6</v>
      </c>
      <c r="N4914" s="23">
        <f>MAX(0,1-M4914*CachTinhDiem!$B$25)</f>
        <v>0.39999999999999991</v>
      </c>
      <c r="O4914" s="20">
        <f>ROUND((CachTinhDiem!$B$23*K4914+CachTinhDiem!$B$24*L4914)*N4914,1)</f>
        <v>1.8</v>
      </c>
      <c r="P4914" s="19" t="s">
        <v>3227</v>
      </c>
    </row>
    <row r="4915" spans="1:16" ht="15" customHeight="1" x14ac:dyDescent="0.35">
      <c r="A4915" s="18" t="s">
        <v>1113</v>
      </c>
      <c r="B4915" s="18" t="s">
        <v>3228</v>
      </c>
      <c r="C4915" s="18" t="s">
        <v>90</v>
      </c>
      <c r="D4915" s="19">
        <v>10</v>
      </c>
      <c r="E4915" s="19">
        <v>24</v>
      </c>
      <c r="F4915" s="19">
        <v>10</v>
      </c>
      <c r="G4915" s="19">
        <v>2</v>
      </c>
      <c r="H4915" s="19">
        <v>3</v>
      </c>
      <c r="I4915" s="19">
        <v>3</v>
      </c>
      <c r="J4915" s="19">
        <v>3</v>
      </c>
      <c r="K4915" s="20">
        <f>ROUND(1+(SUMPRODUCT(INDEX(CachTinhDiem!$B$8:$E$11,MATCH($B4915,CachTinhDiem!$A$8:$A$11,0),0),$G4915:$J4915)-1)*9/4,1)</f>
        <v>5.5</v>
      </c>
      <c r="L4915" s="20">
        <f>ROUND(1+(INDEX(CachTinhDiem!$B$15:$E$20,MATCH($C4915,CachTinhDiem!$A$15:$A$20,0),MATCH($B4915,CachTinhDiem!$B$14:$E$14,0))-1)*9/4,1)</f>
        <v>3.3</v>
      </c>
      <c r="M4915" s="19">
        <f t="shared" si="76"/>
        <v>0</v>
      </c>
      <c r="N4915" s="23">
        <f>MAX(0,1-M4915*CachTinhDiem!$B$25)</f>
        <v>1</v>
      </c>
      <c r="O4915" s="20">
        <f>ROUND((CachTinhDiem!$B$23*K4915+CachTinhDiem!$B$24*L4915)*N4915,1)</f>
        <v>4.8</v>
      </c>
      <c r="P4915" s="19" t="s">
        <v>3225</v>
      </c>
    </row>
    <row r="4916" spans="1:16" ht="15" customHeight="1" x14ac:dyDescent="0.35">
      <c r="A4916" s="18" t="s">
        <v>990</v>
      </c>
      <c r="B4916" s="18" t="s">
        <v>3229</v>
      </c>
      <c r="C4916" s="18" t="s">
        <v>103</v>
      </c>
      <c r="D4916" s="19">
        <v>8</v>
      </c>
      <c r="E4916" s="19">
        <v>24</v>
      </c>
      <c r="F4916" s="19">
        <v>10</v>
      </c>
      <c r="G4916" s="19">
        <v>4</v>
      </c>
      <c r="H4916" s="19">
        <v>2</v>
      </c>
      <c r="I4916" s="19">
        <v>3</v>
      </c>
      <c r="J4916" s="19">
        <v>5</v>
      </c>
      <c r="K4916" s="20">
        <f>ROUND(1+(SUMPRODUCT(INDEX(CachTinhDiem!$B$8:$E$11,MATCH($B4916,CachTinhDiem!$A$8:$A$11,0),0),$G4916:$J4916)-1)*9/4,1)</f>
        <v>6.4</v>
      </c>
      <c r="L4916" s="20">
        <f>ROUND(1+(INDEX(CachTinhDiem!$B$15:$E$20,MATCH($C4916,CachTinhDiem!$A$15:$A$20,0),MATCH($B4916,CachTinhDiem!$B$14:$E$14,0))-1)*9/4,1)</f>
        <v>7.8</v>
      </c>
      <c r="M4916" s="19">
        <f t="shared" si="76"/>
        <v>0</v>
      </c>
      <c r="N4916" s="23">
        <f>MAX(0,1-M4916*CachTinhDiem!$B$25)</f>
        <v>1</v>
      </c>
      <c r="O4916" s="20">
        <f>ROUND((CachTinhDiem!$B$23*K4916+CachTinhDiem!$B$24*L4916)*N4916,1)</f>
        <v>6.8</v>
      </c>
      <c r="P4916" s="19" t="s">
        <v>3227</v>
      </c>
    </row>
    <row r="4917" spans="1:16" ht="15" customHeight="1" x14ac:dyDescent="0.35">
      <c r="A4917" s="18" t="s">
        <v>792</v>
      </c>
      <c r="B4917" s="18" t="s">
        <v>3226</v>
      </c>
      <c r="C4917" s="18" t="s">
        <v>103</v>
      </c>
      <c r="D4917" s="19">
        <v>13</v>
      </c>
      <c r="E4917" s="19">
        <v>28</v>
      </c>
      <c r="F4917" s="19">
        <v>19</v>
      </c>
      <c r="G4917" s="19">
        <v>2</v>
      </c>
      <c r="H4917" s="19">
        <v>3</v>
      </c>
      <c r="I4917" s="19">
        <v>1</v>
      </c>
      <c r="J4917" s="19">
        <v>5</v>
      </c>
      <c r="K4917" s="20">
        <f>ROUND(1+(SUMPRODUCT(INDEX(CachTinhDiem!$B$8:$E$11,MATCH($B4917,CachTinhDiem!$A$8:$A$11,0),0),$G4917:$J4917)-1)*9/4,1)</f>
        <v>4.2</v>
      </c>
      <c r="L4917" s="20">
        <f>ROUND(1+(INDEX(CachTinhDiem!$B$15:$E$20,MATCH($C4917,CachTinhDiem!$A$15:$A$20,0),MATCH($B4917,CachTinhDiem!$B$14:$E$14,0))-1)*9/4,1)</f>
        <v>3.3</v>
      </c>
      <c r="M4917" s="19">
        <f t="shared" si="76"/>
        <v>0</v>
      </c>
      <c r="N4917" s="23">
        <f>MAX(0,1-M4917*CachTinhDiem!$B$25)</f>
        <v>1</v>
      </c>
      <c r="O4917" s="20">
        <f>ROUND((CachTinhDiem!$B$23*K4917+CachTinhDiem!$B$24*L4917)*N4917,1)</f>
        <v>3.9</v>
      </c>
      <c r="P4917" s="19" t="s">
        <v>3227</v>
      </c>
    </row>
    <row r="4918" spans="1:16" ht="15" customHeight="1" x14ac:dyDescent="0.35">
      <c r="A4918" s="18" t="s">
        <v>1669</v>
      </c>
      <c r="B4918" s="18" t="s">
        <v>3226</v>
      </c>
      <c r="C4918" s="18" t="s">
        <v>90</v>
      </c>
      <c r="D4918" s="19">
        <v>10</v>
      </c>
      <c r="E4918" s="19">
        <v>29</v>
      </c>
      <c r="F4918" s="19">
        <v>10</v>
      </c>
      <c r="G4918" s="19">
        <v>2</v>
      </c>
      <c r="H4918" s="19">
        <v>3</v>
      </c>
      <c r="I4918" s="19">
        <v>4</v>
      </c>
      <c r="J4918" s="19">
        <v>2</v>
      </c>
      <c r="K4918" s="20">
        <f>ROUND(1+(SUMPRODUCT(INDEX(CachTinhDiem!$B$8:$E$11,MATCH($B4918,CachTinhDiem!$A$8:$A$11,0),0),$G4918:$J4918)-1)*9/4,1)</f>
        <v>6.2</v>
      </c>
      <c r="L4918" s="20">
        <f>ROUND(1+(INDEX(CachTinhDiem!$B$15:$E$20,MATCH($C4918,CachTinhDiem!$A$15:$A$20,0),MATCH($B4918,CachTinhDiem!$B$14:$E$14,0))-1)*9/4,1)</f>
        <v>7.8</v>
      </c>
      <c r="M4918" s="19">
        <f t="shared" si="76"/>
        <v>0</v>
      </c>
      <c r="N4918" s="23">
        <f>MAX(0,1-M4918*CachTinhDiem!$B$25)</f>
        <v>1</v>
      </c>
      <c r="O4918" s="20">
        <f>ROUND((CachTinhDiem!$B$23*K4918+CachTinhDiem!$B$24*L4918)*N4918,1)</f>
        <v>6.7</v>
      </c>
      <c r="P4918" s="19" t="s">
        <v>3227</v>
      </c>
    </row>
    <row r="4919" spans="1:16" ht="15" customHeight="1" x14ac:dyDescent="0.35">
      <c r="A4919" s="18" t="s">
        <v>830</v>
      </c>
      <c r="B4919" s="18" t="s">
        <v>3224</v>
      </c>
      <c r="C4919" s="18" t="s">
        <v>90</v>
      </c>
      <c r="D4919" s="19">
        <v>8</v>
      </c>
      <c r="E4919" s="19">
        <v>22</v>
      </c>
      <c r="F4919" s="19">
        <v>5</v>
      </c>
      <c r="G4919" s="19">
        <v>4</v>
      </c>
      <c r="H4919" s="19">
        <v>3</v>
      </c>
      <c r="I4919" s="19">
        <v>3</v>
      </c>
      <c r="J4919" s="19">
        <v>3</v>
      </c>
      <c r="K4919" s="20">
        <f>ROUND(1+(SUMPRODUCT(INDEX(CachTinhDiem!$B$8:$E$11,MATCH($B4919,CachTinhDiem!$A$8:$A$11,0),0),$G4919:$J4919)-1)*9/4,1)</f>
        <v>6</v>
      </c>
      <c r="L4919" s="20">
        <f>ROUND(1+(INDEX(CachTinhDiem!$B$15:$E$20,MATCH($C4919,CachTinhDiem!$A$15:$A$20,0),MATCH($B4919,CachTinhDiem!$B$14:$E$14,0))-1)*9/4,1)</f>
        <v>5.5</v>
      </c>
      <c r="M4919" s="19">
        <f t="shared" si="76"/>
        <v>3</v>
      </c>
      <c r="N4919" s="23">
        <f>MAX(0,1-M4919*CachTinhDiem!$B$25)</f>
        <v>0.7</v>
      </c>
      <c r="O4919" s="20">
        <f>ROUND((CachTinhDiem!$B$23*K4919+CachTinhDiem!$B$24*L4919)*N4919,1)</f>
        <v>4.0999999999999996</v>
      </c>
      <c r="P4919" s="19" t="s">
        <v>3225</v>
      </c>
    </row>
    <row r="4920" spans="1:16" ht="15" customHeight="1" x14ac:dyDescent="0.35">
      <c r="A4920" s="18" t="s">
        <v>1319</v>
      </c>
      <c r="B4920" s="18" t="s">
        <v>3226</v>
      </c>
      <c r="C4920" s="18" t="s">
        <v>103</v>
      </c>
      <c r="D4920" s="19">
        <v>5</v>
      </c>
      <c r="E4920" s="19">
        <v>11</v>
      </c>
      <c r="F4920" s="19">
        <v>39</v>
      </c>
      <c r="G4920" s="19">
        <v>5</v>
      </c>
      <c r="H4920" s="19">
        <v>1</v>
      </c>
      <c r="I4920" s="19">
        <v>1</v>
      </c>
      <c r="J4920" s="19">
        <v>5</v>
      </c>
      <c r="K4920" s="20">
        <f>ROUND(1+(SUMPRODUCT(INDEX(CachTinhDiem!$B$8:$E$11,MATCH($B4920,CachTinhDiem!$A$8:$A$11,0),0),$G4920:$J4920)-1)*9/4,1)</f>
        <v>2.8</v>
      </c>
      <c r="L4920" s="20">
        <f>ROUND(1+(INDEX(CachTinhDiem!$B$15:$E$20,MATCH($C4920,CachTinhDiem!$A$15:$A$20,0),MATCH($B4920,CachTinhDiem!$B$14:$E$14,0))-1)*9/4,1)</f>
        <v>3.3</v>
      </c>
      <c r="M4920" s="19">
        <f t="shared" si="76"/>
        <v>28</v>
      </c>
      <c r="N4920" s="23">
        <f>MAX(0,1-M4920*CachTinhDiem!$B$25)</f>
        <v>0</v>
      </c>
      <c r="O4920" s="20">
        <f>ROUND((CachTinhDiem!$B$23*K4920+CachTinhDiem!$B$24*L4920)*N4920,1)</f>
        <v>0</v>
      </c>
      <c r="P4920" s="19" t="s">
        <v>3227</v>
      </c>
    </row>
    <row r="4921" spans="1:16" ht="15" customHeight="1" x14ac:dyDescent="0.35">
      <c r="A4921" s="18" t="s">
        <v>2102</v>
      </c>
      <c r="B4921" s="18" t="s">
        <v>3226</v>
      </c>
      <c r="C4921" s="18" t="s">
        <v>115</v>
      </c>
      <c r="D4921" s="19">
        <v>6</v>
      </c>
      <c r="E4921" s="19">
        <v>20</v>
      </c>
      <c r="F4921" s="19">
        <v>7</v>
      </c>
      <c r="G4921" s="19">
        <v>4</v>
      </c>
      <c r="H4921" s="19">
        <v>2</v>
      </c>
      <c r="I4921" s="19">
        <v>2</v>
      </c>
      <c r="J4921" s="19">
        <v>2</v>
      </c>
      <c r="K4921" s="20">
        <f>ROUND(1+(SUMPRODUCT(INDEX(CachTinhDiem!$B$8:$E$11,MATCH($B4921,CachTinhDiem!$A$8:$A$11,0),0),$G4921:$J4921)-1)*9/4,1)</f>
        <v>3.3</v>
      </c>
      <c r="L4921" s="20">
        <f>ROUND(1+(INDEX(CachTinhDiem!$B$15:$E$20,MATCH($C4921,CachTinhDiem!$A$15:$A$20,0),MATCH($B4921,CachTinhDiem!$B$14:$E$14,0))-1)*9/4,1)</f>
        <v>10</v>
      </c>
      <c r="M4921" s="19">
        <f t="shared" si="76"/>
        <v>0</v>
      </c>
      <c r="N4921" s="23">
        <f>MAX(0,1-M4921*CachTinhDiem!$B$25)</f>
        <v>1</v>
      </c>
      <c r="O4921" s="20">
        <f>ROUND((CachTinhDiem!$B$23*K4921+CachTinhDiem!$B$24*L4921)*N4921,1)</f>
        <v>5.3</v>
      </c>
      <c r="P4921" s="19" t="s">
        <v>3227</v>
      </c>
    </row>
    <row r="4922" spans="1:16" ht="15" customHeight="1" x14ac:dyDescent="0.35">
      <c r="A4922" s="18" t="s">
        <v>1539</v>
      </c>
      <c r="B4922" s="18" t="s">
        <v>3229</v>
      </c>
      <c r="C4922" s="18" t="s">
        <v>103</v>
      </c>
      <c r="D4922" s="19">
        <v>19</v>
      </c>
      <c r="E4922" s="19">
        <v>36</v>
      </c>
      <c r="F4922" s="19">
        <v>5</v>
      </c>
      <c r="G4922" s="19">
        <v>2</v>
      </c>
      <c r="H4922" s="19">
        <v>4</v>
      </c>
      <c r="I4922" s="19">
        <v>3</v>
      </c>
      <c r="J4922" s="19">
        <v>5</v>
      </c>
      <c r="K4922" s="20">
        <f>ROUND(1+(SUMPRODUCT(INDEX(CachTinhDiem!$B$8:$E$11,MATCH($B4922,CachTinhDiem!$A$8:$A$11,0),0),$G4922:$J4922)-1)*9/4,1)</f>
        <v>7.3</v>
      </c>
      <c r="L4922" s="20">
        <f>ROUND(1+(INDEX(CachTinhDiem!$B$15:$E$20,MATCH($C4922,CachTinhDiem!$A$15:$A$20,0),MATCH($B4922,CachTinhDiem!$B$14:$E$14,0))-1)*9/4,1)</f>
        <v>7.8</v>
      </c>
      <c r="M4922" s="19">
        <f t="shared" si="76"/>
        <v>14</v>
      </c>
      <c r="N4922" s="23">
        <f>MAX(0,1-M4922*CachTinhDiem!$B$25)</f>
        <v>0</v>
      </c>
      <c r="O4922" s="20">
        <f>ROUND((CachTinhDiem!$B$23*K4922+CachTinhDiem!$B$24*L4922)*N4922,1)</f>
        <v>0</v>
      </c>
      <c r="P4922" s="19" t="s">
        <v>3227</v>
      </c>
    </row>
    <row r="4923" spans="1:16" ht="15" customHeight="1" x14ac:dyDescent="0.35">
      <c r="A4923" s="18" t="s">
        <v>551</v>
      </c>
      <c r="B4923" s="18" t="s">
        <v>3229</v>
      </c>
      <c r="C4923" s="18" t="s">
        <v>115</v>
      </c>
      <c r="D4923" s="19">
        <v>8</v>
      </c>
      <c r="E4923" s="19">
        <v>22</v>
      </c>
      <c r="F4923" s="19">
        <v>7</v>
      </c>
      <c r="G4923" s="19">
        <v>4</v>
      </c>
      <c r="H4923" s="19">
        <v>2</v>
      </c>
      <c r="I4923" s="19">
        <v>3</v>
      </c>
      <c r="J4923" s="19">
        <v>2</v>
      </c>
      <c r="K4923" s="20">
        <f>ROUND(1+(SUMPRODUCT(INDEX(CachTinhDiem!$B$8:$E$11,MATCH($B4923,CachTinhDiem!$A$8:$A$11,0),0),$G4923:$J4923)-1)*9/4,1)</f>
        <v>4.4000000000000004</v>
      </c>
      <c r="L4923" s="20">
        <f>ROUND(1+(INDEX(CachTinhDiem!$B$15:$E$20,MATCH($C4923,CachTinhDiem!$A$15:$A$20,0),MATCH($B4923,CachTinhDiem!$B$14:$E$14,0))-1)*9/4,1)</f>
        <v>10</v>
      </c>
      <c r="M4923" s="19">
        <f t="shared" si="76"/>
        <v>1</v>
      </c>
      <c r="N4923" s="23">
        <f>MAX(0,1-M4923*CachTinhDiem!$B$25)</f>
        <v>0.9</v>
      </c>
      <c r="O4923" s="20">
        <f>ROUND((CachTinhDiem!$B$23*K4923+CachTinhDiem!$B$24*L4923)*N4923,1)</f>
        <v>5.5</v>
      </c>
      <c r="P4923" s="19" t="s">
        <v>3227</v>
      </c>
    </row>
    <row r="4924" spans="1:16" ht="15" customHeight="1" x14ac:dyDescent="0.35">
      <c r="A4924" s="18" t="s">
        <v>474</v>
      </c>
      <c r="B4924" s="18" t="s">
        <v>3226</v>
      </c>
      <c r="C4924" s="18" t="s">
        <v>115</v>
      </c>
      <c r="D4924" s="19">
        <v>18</v>
      </c>
      <c r="E4924" s="19">
        <v>35</v>
      </c>
      <c r="F4924" s="19">
        <v>19</v>
      </c>
      <c r="G4924" s="19">
        <v>2</v>
      </c>
      <c r="H4924" s="19">
        <v>4</v>
      </c>
      <c r="I4924" s="19">
        <v>3</v>
      </c>
      <c r="J4924" s="19">
        <v>2</v>
      </c>
      <c r="K4924" s="20">
        <f>ROUND(1+(SUMPRODUCT(INDEX(CachTinhDiem!$B$8:$E$11,MATCH($B4924,CachTinhDiem!$A$8:$A$11,0),0),$G4924:$J4924)-1)*9/4,1)</f>
        <v>5.7</v>
      </c>
      <c r="L4924" s="20">
        <f>ROUND(1+(INDEX(CachTinhDiem!$B$15:$E$20,MATCH($C4924,CachTinhDiem!$A$15:$A$20,0),MATCH($B4924,CachTinhDiem!$B$14:$E$14,0))-1)*9/4,1)</f>
        <v>10</v>
      </c>
      <c r="M4924" s="19">
        <f t="shared" si="76"/>
        <v>0</v>
      </c>
      <c r="N4924" s="23">
        <f>MAX(0,1-M4924*CachTinhDiem!$B$25)</f>
        <v>1</v>
      </c>
      <c r="O4924" s="20">
        <f>ROUND((CachTinhDiem!$B$23*K4924+CachTinhDiem!$B$24*L4924)*N4924,1)</f>
        <v>7</v>
      </c>
      <c r="P4924" s="19" t="s">
        <v>3227</v>
      </c>
    </row>
    <row r="4925" spans="1:16" ht="15" customHeight="1" x14ac:dyDescent="0.35">
      <c r="A4925" s="18" t="s">
        <v>2606</v>
      </c>
      <c r="B4925" s="18" t="s">
        <v>3228</v>
      </c>
      <c r="C4925" s="18" t="s">
        <v>90</v>
      </c>
      <c r="D4925" s="19">
        <v>5</v>
      </c>
      <c r="E4925" s="19">
        <v>21</v>
      </c>
      <c r="F4925" s="19">
        <v>39</v>
      </c>
      <c r="G4925" s="19">
        <v>4</v>
      </c>
      <c r="H4925" s="19">
        <v>1</v>
      </c>
      <c r="I4925" s="19">
        <v>3</v>
      </c>
      <c r="J4925" s="19">
        <v>3</v>
      </c>
      <c r="K4925" s="20">
        <f>ROUND(1+(SUMPRODUCT(INDEX(CachTinhDiem!$B$8:$E$11,MATCH($B4925,CachTinhDiem!$A$8:$A$11,0),0),$G4925:$J4925)-1)*9/4,1)</f>
        <v>4.5999999999999996</v>
      </c>
      <c r="L4925" s="20">
        <f>ROUND(1+(INDEX(CachTinhDiem!$B$15:$E$20,MATCH($C4925,CachTinhDiem!$A$15:$A$20,0),MATCH($B4925,CachTinhDiem!$B$14:$E$14,0))-1)*9/4,1)</f>
        <v>3.3</v>
      </c>
      <c r="M4925" s="19">
        <f t="shared" si="76"/>
        <v>18</v>
      </c>
      <c r="N4925" s="23">
        <f>MAX(0,1-M4925*CachTinhDiem!$B$25)</f>
        <v>0</v>
      </c>
      <c r="O4925" s="20">
        <f>ROUND((CachTinhDiem!$B$23*K4925+CachTinhDiem!$B$24*L4925)*N4925,1)</f>
        <v>0</v>
      </c>
      <c r="P4925" s="19" t="s">
        <v>3227</v>
      </c>
    </row>
    <row r="4926" spans="1:16" ht="15" customHeight="1" x14ac:dyDescent="0.35">
      <c r="A4926" s="18" t="s">
        <v>2740</v>
      </c>
      <c r="B4926" s="18" t="s">
        <v>3228</v>
      </c>
      <c r="C4926" s="18" t="s">
        <v>115</v>
      </c>
      <c r="D4926" s="19">
        <v>12</v>
      </c>
      <c r="E4926" s="19">
        <v>33</v>
      </c>
      <c r="F4926" s="19">
        <v>22</v>
      </c>
      <c r="G4926" s="19">
        <v>3</v>
      </c>
      <c r="H4926" s="19">
        <v>2</v>
      </c>
      <c r="I4926" s="19">
        <v>3</v>
      </c>
      <c r="J4926" s="19">
        <v>3</v>
      </c>
      <c r="K4926" s="20">
        <f>ROUND(1+(SUMPRODUCT(INDEX(CachTinhDiem!$B$8:$E$11,MATCH($B4926,CachTinhDiem!$A$8:$A$11,0),0),$G4926:$J4926)-1)*9/4,1)</f>
        <v>5.0999999999999996</v>
      </c>
      <c r="L4926" s="20">
        <f>ROUND(1+(INDEX(CachTinhDiem!$B$15:$E$20,MATCH($C4926,CachTinhDiem!$A$15:$A$20,0),MATCH($B4926,CachTinhDiem!$B$14:$E$14,0))-1)*9/4,1)</f>
        <v>5.5</v>
      </c>
      <c r="M4926" s="19">
        <f t="shared" si="76"/>
        <v>0</v>
      </c>
      <c r="N4926" s="23">
        <f>MAX(0,1-M4926*CachTinhDiem!$B$25)</f>
        <v>1</v>
      </c>
      <c r="O4926" s="20">
        <f>ROUND((CachTinhDiem!$B$23*K4926+CachTinhDiem!$B$24*L4926)*N4926,1)</f>
        <v>5.2</v>
      </c>
      <c r="P4926" s="19" t="s">
        <v>3227</v>
      </c>
    </row>
    <row r="4927" spans="1:16" ht="15" customHeight="1" x14ac:dyDescent="0.35">
      <c r="A4927" s="18" t="s">
        <v>3052</v>
      </c>
      <c r="B4927" s="18" t="s">
        <v>3228</v>
      </c>
      <c r="C4927" s="18" t="s">
        <v>115</v>
      </c>
      <c r="D4927" s="19">
        <v>21</v>
      </c>
      <c r="E4927" s="19">
        <v>39</v>
      </c>
      <c r="F4927" s="19">
        <v>12</v>
      </c>
      <c r="G4927" s="19">
        <v>2</v>
      </c>
      <c r="H4927" s="19">
        <v>2</v>
      </c>
      <c r="I4927" s="19">
        <v>4</v>
      </c>
      <c r="J4927" s="19">
        <v>4</v>
      </c>
      <c r="K4927" s="20">
        <f>ROUND(1+(SUMPRODUCT(INDEX(CachTinhDiem!$B$8:$E$11,MATCH($B4927,CachTinhDiem!$A$8:$A$11,0),0),$G4927:$J4927)-1)*9/4,1)</f>
        <v>6.9</v>
      </c>
      <c r="L4927" s="20">
        <f>ROUND(1+(INDEX(CachTinhDiem!$B$15:$E$20,MATCH($C4927,CachTinhDiem!$A$15:$A$20,0),MATCH($B4927,CachTinhDiem!$B$14:$E$14,0))-1)*9/4,1)</f>
        <v>5.5</v>
      </c>
      <c r="M4927" s="19">
        <f t="shared" si="76"/>
        <v>9</v>
      </c>
      <c r="N4927" s="23">
        <f>MAX(0,1-M4927*CachTinhDiem!$B$25)</f>
        <v>9.9999999999999978E-2</v>
      </c>
      <c r="O4927" s="20">
        <f>ROUND((CachTinhDiem!$B$23*K4927+CachTinhDiem!$B$24*L4927)*N4927,1)</f>
        <v>0.6</v>
      </c>
      <c r="P4927" s="19" t="s">
        <v>3225</v>
      </c>
    </row>
    <row r="4928" spans="1:16" ht="15" customHeight="1" x14ac:dyDescent="0.35">
      <c r="A4928" s="18" t="s">
        <v>2257</v>
      </c>
      <c r="B4928" s="18" t="s">
        <v>3229</v>
      </c>
      <c r="C4928" s="18" t="s">
        <v>138</v>
      </c>
      <c r="D4928" s="19">
        <v>25</v>
      </c>
      <c r="E4928" s="19">
        <v>40</v>
      </c>
      <c r="F4928" s="19">
        <v>21</v>
      </c>
      <c r="G4928" s="19">
        <v>2</v>
      </c>
      <c r="H4928" s="19">
        <v>4</v>
      </c>
      <c r="I4928" s="19">
        <v>5</v>
      </c>
      <c r="J4928" s="19">
        <v>3</v>
      </c>
      <c r="K4928" s="20">
        <f>ROUND(1+(SUMPRODUCT(INDEX(CachTinhDiem!$B$8:$E$11,MATCH($B4928,CachTinhDiem!$A$8:$A$11,0),0),$G4928:$J4928)-1)*9/4,1)</f>
        <v>7.3</v>
      </c>
      <c r="L4928" s="20">
        <f>ROUND(1+(INDEX(CachTinhDiem!$B$15:$E$20,MATCH($C4928,CachTinhDiem!$A$15:$A$20,0),MATCH($B4928,CachTinhDiem!$B$14:$E$14,0))-1)*9/4,1)</f>
        <v>7.8</v>
      </c>
      <c r="M4928" s="19">
        <f t="shared" si="76"/>
        <v>4</v>
      </c>
      <c r="N4928" s="23">
        <f>MAX(0,1-M4928*CachTinhDiem!$B$25)</f>
        <v>0.6</v>
      </c>
      <c r="O4928" s="20">
        <f>ROUND((CachTinhDiem!$B$23*K4928+CachTinhDiem!$B$24*L4928)*N4928,1)</f>
        <v>4.5</v>
      </c>
      <c r="P4928" s="19" t="s">
        <v>3227</v>
      </c>
    </row>
    <row r="4929" spans="1:16" ht="15" customHeight="1" x14ac:dyDescent="0.35">
      <c r="A4929" s="18" t="s">
        <v>746</v>
      </c>
      <c r="B4929" s="18" t="s">
        <v>3228</v>
      </c>
      <c r="C4929" s="18" t="s">
        <v>103</v>
      </c>
      <c r="D4929" s="19">
        <v>18</v>
      </c>
      <c r="E4929" s="19">
        <v>34</v>
      </c>
      <c r="F4929" s="19">
        <v>33</v>
      </c>
      <c r="G4929" s="19">
        <v>2</v>
      </c>
      <c r="H4929" s="19">
        <v>4</v>
      </c>
      <c r="I4929" s="19">
        <v>2</v>
      </c>
      <c r="J4929" s="19">
        <v>5</v>
      </c>
      <c r="K4929" s="20">
        <f>ROUND(1+(SUMPRODUCT(INDEX(CachTinhDiem!$B$8:$E$11,MATCH($B4929,CachTinhDiem!$A$8:$A$11,0),0),$G4929:$J4929)-1)*9/4,1)</f>
        <v>8.1999999999999993</v>
      </c>
      <c r="L4929" s="20">
        <f>ROUND(1+(INDEX(CachTinhDiem!$B$15:$E$20,MATCH($C4929,CachTinhDiem!$A$15:$A$20,0),MATCH($B4929,CachTinhDiem!$B$14:$E$14,0))-1)*9/4,1)</f>
        <v>10</v>
      </c>
      <c r="M4929" s="19">
        <f t="shared" si="76"/>
        <v>0</v>
      </c>
      <c r="N4929" s="23">
        <f>MAX(0,1-M4929*CachTinhDiem!$B$25)</f>
        <v>1</v>
      </c>
      <c r="O4929" s="20">
        <f>ROUND((CachTinhDiem!$B$23*K4929+CachTinhDiem!$B$24*L4929)*N4929,1)</f>
        <v>8.6999999999999993</v>
      </c>
      <c r="P4929" s="19" t="s">
        <v>3227</v>
      </c>
    </row>
    <row r="4930" spans="1:16" ht="15" customHeight="1" x14ac:dyDescent="0.35">
      <c r="A4930" s="18" t="s">
        <v>2728</v>
      </c>
      <c r="B4930" s="18" t="s">
        <v>3229</v>
      </c>
      <c r="C4930" s="18" t="s">
        <v>138</v>
      </c>
      <c r="D4930" s="19">
        <v>8</v>
      </c>
      <c r="E4930" s="19">
        <v>40</v>
      </c>
      <c r="F4930" s="19">
        <v>29</v>
      </c>
      <c r="G4930" s="19">
        <v>3</v>
      </c>
      <c r="H4930" s="19">
        <v>5</v>
      </c>
      <c r="I4930" s="19">
        <v>5</v>
      </c>
      <c r="J4930" s="19">
        <v>2</v>
      </c>
      <c r="K4930" s="20">
        <f>ROUND(1+(SUMPRODUCT(INDEX(CachTinhDiem!$B$8:$E$11,MATCH($B4930,CachTinhDiem!$A$8:$A$11,0),0),$G4930:$J4930)-1)*9/4,1)</f>
        <v>7.5</v>
      </c>
      <c r="L4930" s="20">
        <f>ROUND(1+(INDEX(CachTinhDiem!$B$15:$E$20,MATCH($C4930,CachTinhDiem!$A$15:$A$20,0),MATCH($B4930,CachTinhDiem!$B$14:$E$14,0))-1)*9/4,1)</f>
        <v>7.8</v>
      </c>
      <c r="M4930" s="19">
        <f t="shared" ref="M4930:M4993" si="77">MAX(0,$D4930-$F4930,$F4930-$E4930)</f>
        <v>0</v>
      </c>
      <c r="N4930" s="23">
        <f>MAX(0,1-M4930*CachTinhDiem!$B$25)</f>
        <v>1</v>
      </c>
      <c r="O4930" s="20">
        <f>ROUND((CachTinhDiem!$B$23*K4930+CachTinhDiem!$B$24*L4930)*N4930,1)</f>
        <v>7.6</v>
      </c>
      <c r="P4930" s="19" t="s">
        <v>3227</v>
      </c>
    </row>
    <row r="4931" spans="1:16" ht="15" customHeight="1" x14ac:dyDescent="0.35">
      <c r="A4931" s="18" t="s">
        <v>213</v>
      </c>
      <c r="B4931" s="18" t="s">
        <v>3228</v>
      </c>
      <c r="C4931" s="18" t="s">
        <v>115</v>
      </c>
      <c r="D4931" s="19">
        <v>20</v>
      </c>
      <c r="E4931" s="19">
        <v>37</v>
      </c>
      <c r="F4931" s="19">
        <v>28</v>
      </c>
      <c r="G4931" s="19">
        <v>2</v>
      </c>
      <c r="H4931" s="19">
        <v>4</v>
      </c>
      <c r="I4931" s="19">
        <v>4</v>
      </c>
      <c r="J4931" s="19">
        <v>5</v>
      </c>
      <c r="K4931" s="20">
        <f>ROUND(1+(SUMPRODUCT(INDEX(CachTinhDiem!$B$8:$E$11,MATCH($B4931,CachTinhDiem!$A$8:$A$11,0),0),$G4931:$J4931)-1)*9/4,1)</f>
        <v>9.1</v>
      </c>
      <c r="L4931" s="20">
        <f>ROUND(1+(INDEX(CachTinhDiem!$B$15:$E$20,MATCH($C4931,CachTinhDiem!$A$15:$A$20,0),MATCH($B4931,CachTinhDiem!$B$14:$E$14,0))-1)*9/4,1)</f>
        <v>5.5</v>
      </c>
      <c r="M4931" s="19">
        <f t="shared" si="77"/>
        <v>0</v>
      </c>
      <c r="N4931" s="23">
        <f>MAX(0,1-M4931*CachTinhDiem!$B$25)</f>
        <v>1</v>
      </c>
      <c r="O4931" s="20">
        <f>ROUND((CachTinhDiem!$B$23*K4931+CachTinhDiem!$B$24*L4931)*N4931,1)</f>
        <v>8</v>
      </c>
      <c r="P4931" s="19" t="s">
        <v>3227</v>
      </c>
    </row>
    <row r="4932" spans="1:16" ht="15" customHeight="1" x14ac:dyDescent="0.35">
      <c r="A4932" s="18" t="s">
        <v>420</v>
      </c>
      <c r="B4932" s="18" t="s">
        <v>3224</v>
      </c>
      <c r="C4932" s="18" t="s">
        <v>115</v>
      </c>
      <c r="D4932" s="19">
        <v>19</v>
      </c>
      <c r="E4932" s="19">
        <v>33</v>
      </c>
      <c r="F4932" s="19">
        <v>23</v>
      </c>
      <c r="G4932" s="19">
        <v>2</v>
      </c>
      <c r="H4932" s="19">
        <v>4</v>
      </c>
      <c r="I4932" s="19">
        <v>3</v>
      </c>
      <c r="J4932" s="19">
        <v>4</v>
      </c>
      <c r="K4932" s="20">
        <f>ROUND(1+(SUMPRODUCT(INDEX(CachTinhDiem!$B$8:$E$11,MATCH($B4932,CachTinhDiem!$A$8:$A$11,0),0),$G4932:$J4932)-1)*9/4,1)</f>
        <v>5.7</v>
      </c>
      <c r="L4932" s="20">
        <f>ROUND(1+(INDEX(CachTinhDiem!$B$15:$E$20,MATCH($C4932,CachTinhDiem!$A$15:$A$20,0),MATCH($B4932,CachTinhDiem!$B$14:$E$14,0))-1)*9/4,1)</f>
        <v>7.8</v>
      </c>
      <c r="M4932" s="19">
        <f t="shared" si="77"/>
        <v>0</v>
      </c>
      <c r="N4932" s="23">
        <f>MAX(0,1-M4932*CachTinhDiem!$B$25)</f>
        <v>1</v>
      </c>
      <c r="O4932" s="20">
        <f>ROUND((CachTinhDiem!$B$23*K4932+CachTinhDiem!$B$24*L4932)*N4932,1)</f>
        <v>6.3</v>
      </c>
      <c r="P4932" s="19" t="s">
        <v>3227</v>
      </c>
    </row>
    <row r="4933" spans="1:16" ht="15" customHeight="1" x14ac:dyDescent="0.35">
      <c r="A4933" s="18" t="s">
        <v>2460</v>
      </c>
      <c r="B4933" s="18" t="s">
        <v>3226</v>
      </c>
      <c r="C4933" s="18" t="s">
        <v>103</v>
      </c>
      <c r="D4933" s="19">
        <v>17</v>
      </c>
      <c r="E4933" s="19">
        <v>35</v>
      </c>
      <c r="F4933" s="19">
        <v>8</v>
      </c>
      <c r="G4933" s="19">
        <v>2</v>
      </c>
      <c r="H4933" s="19">
        <v>3</v>
      </c>
      <c r="I4933" s="19">
        <v>2</v>
      </c>
      <c r="J4933" s="19">
        <v>5</v>
      </c>
      <c r="K4933" s="20">
        <f>ROUND(1+(SUMPRODUCT(INDEX(CachTinhDiem!$B$8:$E$11,MATCH($B4933,CachTinhDiem!$A$8:$A$11,0),0),$G4933:$J4933)-1)*9/4,1)</f>
        <v>5.3</v>
      </c>
      <c r="L4933" s="20">
        <f>ROUND(1+(INDEX(CachTinhDiem!$B$15:$E$20,MATCH($C4933,CachTinhDiem!$A$15:$A$20,0),MATCH($B4933,CachTinhDiem!$B$14:$E$14,0))-1)*9/4,1)</f>
        <v>3.3</v>
      </c>
      <c r="M4933" s="19">
        <f t="shared" si="77"/>
        <v>9</v>
      </c>
      <c r="N4933" s="23">
        <f>MAX(0,1-M4933*CachTinhDiem!$B$25)</f>
        <v>9.9999999999999978E-2</v>
      </c>
      <c r="O4933" s="20">
        <f>ROUND((CachTinhDiem!$B$23*K4933+CachTinhDiem!$B$24*L4933)*N4933,1)</f>
        <v>0.5</v>
      </c>
      <c r="P4933" s="19" t="s">
        <v>3227</v>
      </c>
    </row>
    <row r="4934" spans="1:16" ht="15" customHeight="1" x14ac:dyDescent="0.35">
      <c r="A4934" s="18" t="s">
        <v>2767</v>
      </c>
      <c r="B4934" s="18" t="s">
        <v>3226</v>
      </c>
      <c r="C4934" s="18" t="s">
        <v>103</v>
      </c>
      <c r="D4934" s="19">
        <v>13</v>
      </c>
      <c r="E4934" s="19">
        <v>33</v>
      </c>
      <c r="F4934" s="19">
        <v>6</v>
      </c>
      <c r="G4934" s="19">
        <v>3</v>
      </c>
      <c r="H4934" s="19">
        <v>1</v>
      </c>
      <c r="I4934" s="19">
        <v>1</v>
      </c>
      <c r="J4934" s="19">
        <v>4</v>
      </c>
      <c r="K4934" s="20">
        <f>ROUND(1+(SUMPRODUCT(INDEX(CachTinhDiem!$B$8:$E$11,MATCH($B4934,CachTinhDiem!$A$8:$A$11,0),0),$G4934:$J4934)-1)*9/4,1)</f>
        <v>2.4</v>
      </c>
      <c r="L4934" s="20">
        <f>ROUND(1+(INDEX(CachTinhDiem!$B$15:$E$20,MATCH($C4934,CachTinhDiem!$A$15:$A$20,0),MATCH($B4934,CachTinhDiem!$B$14:$E$14,0))-1)*9/4,1)</f>
        <v>3.3</v>
      </c>
      <c r="M4934" s="19">
        <f t="shared" si="77"/>
        <v>7</v>
      </c>
      <c r="N4934" s="23">
        <f>MAX(0,1-M4934*CachTinhDiem!$B$25)</f>
        <v>0.29999999999999993</v>
      </c>
      <c r="O4934" s="20">
        <f>ROUND((CachTinhDiem!$B$23*K4934+CachTinhDiem!$B$24*L4934)*N4934,1)</f>
        <v>0.8</v>
      </c>
      <c r="P4934" s="19" t="s">
        <v>3227</v>
      </c>
    </row>
    <row r="4935" spans="1:16" ht="15" customHeight="1" x14ac:dyDescent="0.35">
      <c r="A4935" s="18" t="s">
        <v>3085</v>
      </c>
      <c r="B4935" s="18" t="s">
        <v>3229</v>
      </c>
      <c r="C4935" s="18" t="s">
        <v>110</v>
      </c>
      <c r="D4935" s="19">
        <v>19</v>
      </c>
      <c r="E4935" s="19">
        <v>39</v>
      </c>
      <c r="F4935" s="19">
        <v>33</v>
      </c>
      <c r="G4935" s="19">
        <v>2</v>
      </c>
      <c r="H4935" s="19">
        <v>2</v>
      </c>
      <c r="I4935" s="19">
        <v>3</v>
      </c>
      <c r="J4935" s="19">
        <v>3</v>
      </c>
      <c r="K4935" s="20">
        <f>ROUND(1+(SUMPRODUCT(INDEX(CachTinhDiem!$B$8:$E$11,MATCH($B4935,CachTinhDiem!$A$8:$A$11,0),0),$G4935:$J4935)-1)*9/4,1)</f>
        <v>4.5999999999999996</v>
      </c>
      <c r="L4935" s="20">
        <f>ROUND(1+(INDEX(CachTinhDiem!$B$15:$E$20,MATCH($C4935,CachTinhDiem!$A$15:$A$20,0),MATCH($B4935,CachTinhDiem!$B$14:$E$14,0))-1)*9/4,1)</f>
        <v>7.8</v>
      </c>
      <c r="M4935" s="19">
        <f t="shared" si="77"/>
        <v>0</v>
      </c>
      <c r="N4935" s="23">
        <f>MAX(0,1-M4935*CachTinhDiem!$B$25)</f>
        <v>1</v>
      </c>
      <c r="O4935" s="20">
        <f>ROUND((CachTinhDiem!$B$23*K4935+CachTinhDiem!$B$24*L4935)*N4935,1)</f>
        <v>5.6</v>
      </c>
      <c r="P4935" s="19" t="s">
        <v>3227</v>
      </c>
    </row>
    <row r="4936" spans="1:16" ht="15" customHeight="1" x14ac:dyDescent="0.35">
      <c r="A4936" s="18" t="s">
        <v>2817</v>
      </c>
      <c r="B4936" s="18" t="s">
        <v>3226</v>
      </c>
      <c r="C4936" s="18" t="s">
        <v>138</v>
      </c>
      <c r="D4936" s="19">
        <v>12</v>
      </c>
      <c r="E4936" s="19">
        <v>39</v>
      </c>
      <c r="F4936" s="19">
        <v>19</v>
      </c>
      <c r="G4936" s="19">
        <v>2</v>
      </c>
      <c r="H4936" s="19">
        <v>5</v>
      </c>
      <c r="I4936" s="19">
        <v>5</v>
      </c>
      <c r="J4936" s="19">
        <v>2</v>
      </c>
      <c r="K4936" s="20">
        <f>ROUND(1+(SUMPRODUCT(INDEX(CachTinhDiem!$B$8:$E$11,MATCH($B4936,CachTinhDiem!$A$8:$A$11,0),0),$G4936:$J4936)-1)*9/4,1)</f>
        <v>8.6999999999999993</v>
      </c>
      <c r="L4936" s="20">
        <f>ROUND(1+(INDEX(CachTinhDiem!$B$15:$E$20,MATCH($C4936,CachTinhDiem!$A$15:$A$20,0),MATCH($B4936,CachTinhDiem!$B$14:$E$14,0))-1)*9/4,1)</f>
        <v>7.8</v>
      </c>
      <c r="M4936" s="19">
        <f t="shared" si="77"/>
        <v>0</v>
      </c>
      <c r="N4936" s="23">
        <f>MAX(0,1-M4936*CachTinhDiem!$B$25)</f>
        <v>1</v>
      </c>
      <c r="O4936" s="20">
        <f>ROUND((CachTinhDiem!$B$23*K4936+CachTinhDiem!$B$24*L4936)*N4936,1)</f>
        <v>8.4</v>
      </c>
      <c r="P4936" s="19" t="s">
        <v>3225</v>
      </c>
    </row>
    <row r="4937" spans="1:16" ht="15" customHeight="1" x14ac:dyDescent="0.35">
      <c r="A4937" s="18" t="s">
        <v>1143</v>
      </c>
      <c r="B4937" s="18" t="s">
        <v>3224</v>
      </c>
      <c r="C4937" s="18" t="s">
        <v>115</v>
      </c>
      <c r="D4937" s="19">
        <v>10</v>
      </c>
      <c r="E4937" s="19">
        <v>26</v>
      </c>
      <c r="F4937" s="19">
        <v>36</v>
      </c>
      <c r="G4937" s="19">
        <v>3</v>
      </c>
      <c r="H4937" s="19">
        <v>3</v>
      </c>
      <c r="I4937" s="19">
        <v>2</v>
      </c>
      <c r="J4937" s="19">
        <v>3</v>
      </c>
      <c r="K4937" s="20">
        <f>ROUND(1+(SUMPRODUCT(INDEX(CachTinhDiem!$B$8:$E$11,MATCH($B4937,CachTinhDiem!$A$8:$A$11,0),0),$G4937:$J4937)-1)*9/4,1)</f>
        <v>4.4000000000000004</v>
      </c>
      <c r="L4937" s="20">
        <f>ROUND(1+(INDEX(CachTinhDiem!$B$15:$E$20,MATCH($C4937,CachTinhDiem!$A$15:$A$20,0),MATCH($B4937,CachTinhDiem!$B$14:$E$14,0))-1)*9/4,1)</f>
        <v>7.8</v>
      </c>
      <c r="M4937" s="19">
        <f t="shared" si="77"/>
        <v>10</v>
      </c>
      <c r="N4937" s="23">
        <f>MAX(0,1-M4937*CachTinhDiem!$B$25)</f>
        <v>0</v>
      </c>
      <c r="O4937" s="20">
        <f>ROUND((CachTinhDiem!$B$23*K4937+CachTinhDiem!$B$24*L4937)*N4937,1)</f>
        <v>0</v>
      </c>
      <c r="P4937" s="19" t="s">
        <v>3227</v>
      </c>
    </row>
    <row r="4938" spans="1:16" ht="15" customHeight="1" x14ac:dyDescent="0.35">
      <c r="A4938" s="18" t="s">
        <v>2406</v>
      </c>
      <c r="B4938" s="18" t="s">
        <v>3228</v>
      </c>
      <c r="C4938" s="18" t="s">
        <v>110</v>
      </c>
      <c r="D4938" s="19">
        <v>5</v>
      </c>
      <c r="E4938" s="19">
        <v>14</v>
      </c>
      <c r="F4938" s="19">
        <v>30</v>
      </c>
      <c r="G4938" s="19">
        <v>5</v>
      </c>
      <c r="H4938" s="19">
        <v>1</v>
      </c>
      <c r="I4938" s="19">
        <v>2</v>
      </c>
      <c r="J4938" s="19">
        <v>4</v>
      </c>
      <c r="K4938" s="20">
        <f>ROUND(1+(SUMPRODUCT(INDEX(CachTinhDiem!$B$8:$E$11,MATCH($B4938,CachTinhDiem!$A$8:$A$11,0),0),$G4938:$J4938)-1)*9/4,1)</f>
        <v>5.5</v>
      </c>
      <c r="L4938" s="20">
        <f>ROUND(1+(INDEX(CachTinhDiem!$B$15:$E$20,MATCH($C4938,CachTinhDiem!$A$15:$A$20,0),MATCH($B4938,CachTinhDiem!$B$14:$E$14,0))-1)*9/4,1)</f>
        <v>7.8</v>
      </c>
      <c r="M4938" s="19">
        <f t="shared" si="77"/>
        <v>16</v>
      </c>
      <c r="N4938" s="23">
        <f>MAX(0,1-M4938*CachTinhDiem!$B$25)</f>
        <v>0</v>
      </c>
      <c r="O4938" s="20">
        <f>ROUND((CachTinhDiem!$B$23*K4938+CachTinhDiem!$B$24*L4938)*N4938,1)</f>
        <v>0</v>
      </c>
      <c r="P4938" s="19" t="s">
        <v>3227</v>
      </c>
    </row>
    <row r="4939" spans="1:16" ht="15" customHeight="1" x14ac:dyDescent="0.35">
      <c r="A4939" s="18" t="s">
        <v>3108</v>
      </c>
      <c r="B4939" s="18" t="s">
        <v>3224</v>
      </c>
      <c r="C4939" s="18" t="s">
        <v>110</v>
      </c>
      <c r="D4939" s="19">
        <v>17</v>
      </c>
      <c r="E4939" s="19">
        <v>37</v>
      </c>
      <c r="F4939" s="19">
        <v>27</v>
      </c>
      <c r="G4939" s="19">
        <v>2</v>
      </c>
      <c r="H4939" s="19">
        <v>3</v>
      </c>
      <c r="I4939" s="19">
        <v>4</v>
      </c>
      <c r="J4939" s="19">
        <v>5</v>
      </c>
      <c r="K4939" s="20">
        <f>ROUND(1+(SUMPRODUCT(INDEX(CachTinhDiem!$B$8:$E$11,MATCH($B4939,CachTinhDiem!$A$8:$A$11,0),0),$G4939:$J4939)-1)*9/4,1)</f>
        <v>6.6</v>
      </c>
      <c r="L4939" s="20">
        <f>ROUND(1+(INDEX(CachTinhDiem!$B$15:$E$20,MATCH($C4939,CachTinhDiem!$A$15:$A$20,0),MATCH($B4939,CachTinhDiem!$B$14:$E$14,0))-1)*9/4,1)</f>
        <v>5.5</v>
      </c>
      <c r="M4939" s="19">
        <f t="shared" si="77"/>
        <v>0</v>
      </c>
      <c r="N4939" s="23">
        <f>MAX(0,1-M4939*CachTinhDiem!$B$25)</f>
        <v>1</v>
      </c>
      <c r="O4939" s="20">
        <f>ROUND((CachTinhDiem!$B$23*K4939+CachTinhDiem!$B$24*L4939)*N4939,1)</f>
        <v>6.3</v>
      </c>
      <c r="P4939" s="19" t="s">
        <v>3225</v>
      </c>
    </row>
    <row r="4940" spans="1:16" ht="15" customHeight="1" x14ac:dyDescent="0.35">
      <c r="A4940" s="18" t="s">
        <v>379</v>
      </c>
      <c r="B4940" s="18" t="s">
        <v>3224</v>
      </c>
      <c r="C4940" s="18" t="s">
        <v>150</v>
      </c>
      <c r="D4940" s="19">
        <v>23</v>
      </c>
      <c r="E4940" s="19">
        <v>37</v>
      </c>
      <c r="F4940" s="19">
        <v>21</v>
      </c>
      <c r="G4940" s="19">
        <v>1</v>
      </c>
      <c r="H4940" s="19">
        <v>4</v>
      </c>
      <c r="I4940" s="19">
        <v>2</v>
      </c>
      <c r="J4940" s="19">
        <v>5</v>
      </c>
      <c r="K4940" s="20">
        <f>ROUND(1+(SUMPRODUCT(INDEX(CachTinhDiem!$B$8:$E$11,MATCH($B4940,CachTinhDiem!$A$8:$A$11,0),0),$G4940:$J4940)-1)*9/4,1)</f>
        <v>4.4000000000000004</v>
      </c>
      <c r="L4940" s="20">
        <f>ROUND(1+(INDEX(CachTinhDiem!$B$15:$E$20,MATCH($C4940,CachTinhDiem!$A$15:$A$20,0),MATCH($B4940,CachTinhDiem!$B$14:$E$14,0))-1)*9/4,1)</f>
        <v>3.3</v>
      </c>
      <c r="M4940" s="19">
        <f t="shared" si="77"/>
        <v>2</v>
      </c>
      <c r="N4940" s="23">
        <f>MAX(0,1-M4940*CachTinhDiem!$B$25)</f>
        <v>0.8</v>
      </c>
      <c r="O4940" s="20">
        <f>ROUND((CachTinhDiem!$B$23*K4940+CachTinhDiem!$B$24*L4940)*N4940,1)</f>
        <v>3.3</v>
      </c>
      <c r="P4940" s="19" t="s">
        <v>3227</v>
      </c>
    </row>
    <row r="4941" spans="1:16" ht="15" customHeight="1" x14ac:dyDescent="0.35">
      <c r="A4941" s="18" t="s">
        <v>2724</v>
      </c>
      <c r="B4941" s="18" t="s">
        <v>3229</v>
      </c>
      <c r="C4941" s="18" t="s">
        <v>138</v>
      </c>
      <c r="D4941" s="19">
        <v>5</v>
      </c>
      <c r="E4941" s="19">
        <v>30</v>
      </c>
      <c r="F4941" s="19">
        <v>37</v>
      </c>
      <c r="G4941" s="19">
        <v>4</v>
      </c>
      <c r="H4941" s="19">
        <v>2</v>
      </c>
      <c r="I4941" s="19">
        <v>5</v>
      </c>
      <c r="J4941" s="19">
        <v>1</v>
      </c>
      <c r="K4941" s="20">
        <f>ROUND(1+(SUMPRODUCT(INDEX(CachTinhDiem!$B$8:$E$11,MATCH($B4941,CachTinhDiem!$A$8:$A$11,0),0),$G4941:$J4941)-1)*9/4,1)</f>
        <v>5.0999999999999996</v>
      </c>
      <c r="L4941" s="20">
        <f>ROUND(1+(INDEX(CachTinhDiem!$B$15:$E$20,MATCH($C4941,CachTinhDiem!$A$15:$A$20,0),MATCH($B4941,CachTinhDiem!$B$14:$E$14,0))-1)*9/4,1)</f>
        <v>7.8</v>
      </c>
      <c r="M4941" s="19">
        <f t="shared" si="77"/>
        <v>7</v>
      </c>
      <c r="N4941" s="23">
        <f>MAX(0,1-M4941*CachTinhDiem!$B$25)</f>
        <v>0.29999999999999993</v>
      </c>
      <c r="O4941" s="20">
        <f>ROUND((CachTinhDiem!$B$23*K4941+CachTinhDiem!$B$24*L4941)*N4941,1)</f>
        <v>1.8</v>
      </c>
      <c r="P4941" s="19" t="s">
        <v>3225</v>
      </c>
    </row>
    <row r="4942" spans="1:16" ht="15" customHeight="1" x14ac:dyDescent="0.35">
      <c r="A4942" s="18" t="s">
        <v>1397</v>
      </c>
      <c r="B4942" s="18" t="s">
        <v>3224</v>
      </c>
      <c r="C4942" s="18" t="s">
        <v>115</v>
      </c>
      <c r="D4942" s="19">
        <v>11</v>
      </c>
      <c r="E4942" s="19">
        <v>26</v>
      </c>
      <c r="F4942" s="19">
        <v>33</v>
      </c>
      <c r="G4942" s="19">
        <v>3</v>
      </c>
      <c r="H4942" s="19">
        <v>2</v>
      </c>
      <c r="I4942" s="19">
        <v>2</v>
      </c>
      <c r="J4942" s="19">
        <v>2</v>
      </c>
      <c r="K4942" s="20">
        <f>ROUND(1+(SUMPRODUCT(INDEX(CachTinhDiem!$B$8:$E$11,MATCH($B4942,CachTinhDiem!$A$8:$A$11,0),0),$G4942:$J4942)-1)*9/4,1)</f>
        <v>3.7</v>
      </c>
      <c r="L4942" s="20">
        <f>ROUND(1+(INDEX(CachTinhDiem!$B$15:$E$20,MATCH($C4942,CachTinhDiem!$A$15:$A$20,0),MATCH($B4942,CachTinhDiem!$B$14:$E$14,0))-1)*9/4,1)</f>
        <v>7.8</v>
      </c>
      <c r="M4942" s="19">
        <f t="shared" si="77"/>
        <v>7</v>
      </c>
      <c r="N4942" s="23">
        <f>MAX(0,1-M4942*CachTinhDiem!$B$25)</f>
        <v>0.29999999999999993</v>
      </c>
      <c r="O4942" s="20">
        <f>ROUND((CachTinhDiem!$B$23*K4942+CachTinhDiem!$B$24*L4942)*N4942,1)</f>
        <v>1.5</v>
      </c>
      <c r="P4942" s="19" t="s">
        <v>3227</v>
      </c>
    </row>
    <row r="4943" spans="1:16" ht="15" customHeight="1" x14ac:dyDescent="0.35">
      <c r="A4943" s="18" t="s">
        <v>1403</v>
      </c>
      <c r="B4943" s="18" t="s">
        <v>3229</v>
      </c>
      <c r="C4943" s="18" t="s">
        <v>150</v>
      </c>
      <c r="D4943" s="19">
        <v>5</v>
      </c>
      <c r="E4943" s="19">
        <v>11</v>
      </c>
      <c r="F4943" s="19">
        <v>7</v>
      </c>
      <c r="G4943" s="19">
        <v>4</v>
      </c>
      <c r="H4943" s="19">
        <v>1</v>
      </c>
      <c r="I4943" s="19">
        <v>2</v>
      </c>
      <c r="J4943" s="19">
        <v>2</v>
      </c>
      <c r="K4943" s="20">
        <f>ROUND(1+(SUMPRODUCT(INDEX(CachTinhDiem!$B$8:$E$11,MATCH($B4943,CachTinhDiem!$A$8:$A$11,0),0),$G4943:$J4943)-1)*9/4,1)</f>
        <v>3</v>
      </c>
      <c r="L4943" s="20">
        <f>ROUND(1+(INDEX(CachTinhDiem!$B$15:$E$20,MATCH($C4943,CachTinhDiem!$A$15:$A$20,0),MATCH($B4943,CachTinhDiem!$B$14:$E$14,0))-1)*9/4,1)</f>
        <v>7.8</v>
      </c>
      <c r="M4943" s="19">
        <f t="shared" si="77"/>
        <v>0</v>
      </c>
      <c r="N4943" s="23">
        <f>MAX(0,1-M4943*CachTinhDiem!$B$25)</f>
        <v>1</v>
      </c>
      <c r="O4943" s="20">
        <f>ROUND((CachTinhDiem!$B$23*K4943+CachTinhDiem!$B$24*L4943)*N4943,1)</f>
        <v>4.4000000000000004</v>
      </c>
      <c r="P4943" s="19" t="s">
        <v>3227</v>
      </c>
    </row>
    <row r="4944" spans="1:16" ht="15" customHeight="1" x14ac:dyDescent="0.35">
      <c r="A4944" s="18" t="s">
        <v>1357</v>
      </c>
      <c r="B4944" s="18" t="s">
        <v>3229</v>
      </c>
      <c r="C4944" s="18" t="s">
        <v>103</v>
      </c>
      <c r="D4944" s="19">
        <v>9</v>
      </c>
      <c r="E4944" s="19">
        <v>25</v>
      </c>
      <c r="F4944" s="19">
        <v>25</v>
      </c>
      <c r="G4944" s="19">
        <v>4</v>
      </c>
      <c r="H4944" s="19">
        <v>2</v>
      </c>
      <c r="I4944" s="19">
        <v>3</v>
      </c>
      <c r="J4944" s="19">
        <v>5</v>
      </c>
      <c r="K4944" s="20">
        <f>ROUND(1+(SUMPRODUCT(INDEX(CachTinhDiem!$B$8:$E$11,MATCH($B4944,CachTinhDiem!$A$8:$A$11,0),0),$G4944:$J4944)-1)*9/4,1)</f>
        <v>6.4</v>
      </c>
      <c r="L4944" s="20">
        <f>ROUND(1+(INDEX(CachTinhDiem!$B$15:$E$20,MATCH($C4944,CachTinhDiem!$A$15:$A$20,0),MATCH($B4944,CachTinhDiem!$B$14:$E$14,0))-1)*9/4,1)</f>
        <v>7.8</v>
      </c>
      <c r="M4944" s="19">
        <f t="shared" si="77"/>
        <v>0</v>
      </c>
      <c r="N4944" s="23">
        <f>MAX(0,1-M4944*CachTinhDiem!$B$25)</f>
        <v>1</v>
      </c>
      <c r="O4944" s="20">
        <f>ROUND((CachTinhDiem!$B$23*K4944+CachTinhDiem!$B$24*L4944)*N4944,1)</f>
        <v>6.8</v>
      </c>
      <c r="P4944" s="19" t="s">
        <v>3227</v>
      </c>
    </row>
    <row r="4945" spans="1:16" ht="15" customHeight="1" x14ac:dyDescent="0.35">
      <c r="A4945" s="18" t="s">
        <v>211</v>
      </c>
      <c r="B4945" s="18" t="s">
        <v>3226</v>
      </c>
      <c r="C4945" s="18" t="s">
        <v>110</v>
      </c>
      <c r="D4945" s="19">
        <v>5</v>
      </c>
      <c r="E4945" s="19">
        <v>15</v>
      </c>
      <c r="F4945" s="19">
        <v>37</v>
      </c>
      <c r="G4945" s="19">
        <v>4</v>
      </c>
      <c r="H4945" s="19">
        <v>1</v>
      </c>
      <c r="I4945" s="19">
        <v>1</v>
      </c>
      <c r="J4945" s="19">
        <v>4</v>
      </c>
      <c r="K4945" s="20">
        <f>ROUND(1+(SUMPRODUCT(INDEX(CachTinhDiem!$B$8:$E$11,MATCH($B4945,CachTinhDiem!$A$8:$A$11,0),0),$G4945:$J4945)-1)*9/4,1)</f>
        <v>2.4</v>
      </c>
      <c r="L4945" s="20">
        <f>ROUND(1+(INDEX(CachTinhDiem!$B$15:$E$20,MATCH($C4945,CachTinhDiem!$A$15:$A$20,0),MATCH($B4945,CachTinhDiem!$B$14:$E$14,0))-1)*9/4,1)</f>
        <v>5.5</v>
      </c>
      <c r="M4945" s="19">
        <f t="shared" si="77"/>
        <v>22</v>
      </c>
      <c r="N4945" s="23">
        <f>MAX(0,1-M4945*CachTinhDiem!$B$25)</f>
        <v>0</v>
      </c>
      <c r="O4945" s="20">
        <f>ROUND((CachTinhDiem!$B$23*K4945+CachTinhDiem!$B$24*L4945)*N4945,1)</f>
        <v>0</v>
      </c>
      <c r="P4945" s="19" t="s">
        <v>3225</v>
      </c>
    </row>
    <row r="4946" spans="1:16" ht="15" customHeight="1" x14ac:dyDescent="0.35">
      <c r="A4946" s="18" t="s">
        <v>493</v>
      </c>
      <c r="B4946" s="18" t="s">
        <v>3228</v>
      </c>
      <c r="C4946" s="18" t="s">
        <v>115</v>
      </c>
      <c r="D4946" s="19">
        <v>24</v>
      </c>
      <c r="E4946" s="19">
        <v>39</v>
      </c>
      <c r="F4946" s="19">
        <v>32</v>
      </c>
      <c r="G4946" s="19">
        <v>2</v>
      </c>
      <c r="H4946" s="19">
        <v>5</v>
      </c>
      <c r="I4946" s="19">
        <v>2</v>
      </c>
      <c r="J4946" s="19">
        <v>4</v>
      </c>
      <c r="K4946" s="20">
        <f>ROUND(1+(SUMPRODUCT(INDEX(CachTinhDiem!$B$8:$E$11,MATCH($B4946,CachTinhDiem!$A$8:$A$11,0),0),$G4946:$J4946)-1)*9/4,1)</f>
        <v>7.3</v>
      </c>
      <c r="L4946" s="20">
        <f>ROUND(1+(INDEX(CachTinhDiem!$B$15:$E$20,MATCH($C4946,CachTinhDiem!$A$15:$A$20,0),MATCH($B4946,CachTinhDiem!$B$14:$E$14,0))-1)*9/4,1)</f>
        <v>5.5</v>
      </c>
      <c r="M4946" s="19">
        <f t="shared" si="77"/>
        <v>0</v>
      </c>
      <c r="N4946" s="23">
        <f>MAX(0,1-M4946*CachTinhDiem!$B$25)</f>
        <v>1</v>
      </c>
      <c r="O4946" s="20">
        <f>ROUND((CachTinhDiem!$B$23*K4946+CachTinhDiem!$B$24*L4946)*N4946,1)</f>
        <v>6.8</v>
      </c>
      <c r="P4946" s="19" t="s">
        <v>3227</v>
      </c>
    </row>
    <row r="4947" spans="1:16" ht="15" customHeight="1" x14ac:dyDescent="0.35">
      <c r="A4947" s="18" t="s">
        <v>2304</v>
      </c>
      <c r="B4947" s="18" t="s">
        <v>3226</v>
      </c>
      <c r="C4947" s="18" t="s">
        <v>103</v>
      </c>
      <c r="D4947" s="19">
        <v>16</v>
      </c>
      <c r="E4947" s="19">
        <v>31</v>
      </c>
      <c r="F4947" s="19">
        <v>8</v>
      </c>
      <c r="G4947" s="19">
        <v>2</v>
      </c>
      <c r="H4947" s="19">
        <v>3</v>
      </c>
      <c r="I4947" s="19">
        <v>1</v>
      </c>
      <c r="J4947" s="19">
        <v>5</v>
      </c>
      <c r="K4947" s="20">
        <f>ROUND(1+(SUMPRODUCT(INDEX(CachTinhDiem!$B$8:$E$11,MATCH($B4947,CachTinhDiem!$A$8:$A$11,0),0),$G4947:$J4947)-1)*9/4,1)</f>
        <v>4.2</v>
      </c>
      <c r="L4947" s="20">
        <f>ROUND(1+(INDEX(CachTinhDiem!$B$15:$E$20,MATCH($C4947,CachTinhDiem!$A$15:$A$20,0),MATCH($B4947,CachTinhDiem!$B$14:$E$14,0))-1)*9/4,1)</f>
        <v>3.3</v>
      </c>
      <c r="M4947" s="19">
        <f t="shared" si="77"/>
        <v>8</v>
      </c>
      <c r="N4947" s="23">
        <f>MAX(0,1-M4947*CachTinhDiem!$B$25)</f>
        <v>0.19999999999999996</v>
      </c>
      <c r="O4947" s="20">
        <f>ROUND((CachTinhDiem!$B$23*K4947+CachTinhDiem!$B$24*L4947)*N4947,1)</f>
        <v>0.8</v>
      </c>
      <c r="P4947" s="19" t="s">
        <v>3227</v>
      </c>
    </row>
    <row r="4948" spans="1:16" ht="15" customHeight="1" x14ac:dyDescent="0.35">
      <c r="A4948" s="18" t="s">
        <v>1687</v>
      </c>
      <c r="B4948" s="18" t="s">
        <v>3224</v>
      </c>
      <c r="C4948" s="18" t="s">
        <v>103</v>
      </c>
      <c r="D4948" s="19">
        <v>12</v>
      </c>
      <c r="E4948" s="19">
        <v>32</v>
      </c>
      <c r="F4948" s="19">
        <v>22</v>
      </c>
      <c r="G4948" s="19">
        <v>3</v>
      </c>
      <c r="H4948" s="19">
        <v>3</v>
      </c>
      <c r="I4948" s="19">
        <v>3</v>
      </c>
      <c r="J4948" s="19">
        <v>4</v>
      </c>
      <c r="K4948" s="20">
        <f>ROUND(1+(SUMPRODUCT(INDEX(CachTinhDiem!$B$8:$E$11,MATCH($B4948,CachTinhDiem!$A$8:$A$11,0),0),$G4948:$J4948)-1)*9/4,1)</f>
        <v>5.7</v>
      </c>
      <c r="L4948" s="20">
        <f>ROUND(1+(INDEX(CachTinhDiem!$B$15:$E$20,MATCH($C4948,CachTinhDiem!$A$15:$A$20,0),MATCH($B4948,CachTinhDiem!$B$14:$E$14,0))-1)*9/4,1)</f>
        <v>3.3</v>
      </c>
      <c r="M4948" s="19">
        <f t="shared" si="77"/>
        <v>0</v>
      </c>
      <c r="N4948" s="23">
        <f>MAX(0,1-M4948*CachTinhDiem!$B$25)</f>
        <v>1</v>
      </c>
      <c r="O4948" s="20">
        <f>ROUND((CachTinhDiem!$B$23*K4948+CachTinhDiem!$B$24*L4948)*N4948,1)</f>
        <v>5</v>
      </c>
      <c r="P4948" s="19" t="s">
        <v>3227</v>
      </c>
    </row>
    <row r="4949" spans="1:16" ht="15" customHeight="1" x14ac:dyDescent="0.35">
      <c r="A4949" s="18" t="s">
        <v>515</v>
      </c>
      <c r="B4949" s="18" t="s">
        <v>3224</v>
      </c>
      <c r="C4949" s="18" t="s">
        <v>103</v>
      </c>
      <c r="D4949" s="19">
        <v>18</v>
      </c>
      <c r="E4949" s="19">
        <v>35</v>
      </c>
      <c r="F4949" s="19">
        <v>21</v>
      </c>
      <c r="G4949" s="19">
        <v>2</v>
      </c>
      <c r="H4949" s="19">
        <v>4</v>
      </c>
      <c r="I4949" s="19">
        <v>2</v>
      </c>
      <c r="J4949" s="19">
        <v>5</v>
      </c>
      <c r="K4949" s="20">
        <f>ROUND(1+(SUMPRODUCT(INDEX(CachTinhDiem!$B$8:$E$11,MATCH($B4949,CachTinhDiem!$A$8:$A$11,0),0),$G4949:$J4949)-1)*9/4,1)</f>
        <v>4.8</v>
      </c>
      <c r="L4949" s="20">
        <f>ROUND(1+(INDEX(CachTinhDiem!$B$15:$E$20,MATCH($C4949,CachTinhDiem!$A$15:$A$20,0),MATCH($B4949,CachTinhDiem!$B$14:$E$14,0))-1)*9/4,1)</f>
        <v>3.3</v>
      </c>
      <c r="M4949" s="19">
        <f t="shared" si="77"/>
        <v>0</v>
      </c>
      <c r="N4949" s="23">
        <f>MAX(0,1-M4949*CachTinhDiem!$B$25)</f>
        <v>1</v>
      </c>
      <c r="O4949" s="20">
        <f>ROUND((CachTinhDiem!$B$23*K4949+CachTinhDiem!$B$24*L4949)*N4949,1)</f>
        <v>4.4000000000000004</v>
      </c>
      <c r="P4949" s="19" t="s">
        <v>3227</v>
      </c>
    </row>
    <row r="4950" spans="1:16" ht="15" customHeight="1" x14ac:dyDescent="0.35">
      <c r="A4950" s="18" t="s">
        <v>2072</v>
      </c>
      <c r="B4950" s="18" t="s">
        <v>3224</v>
      </c>
      <c r="C4950" s="18" t="s">
        <v>138</v>
      </c>
      <c r="D4950" s="19">
        <v>12</v>
      </c>
      <c r="E4950" s="19">
        <v>31</v>
      </c>
      <c r="F4950" s="19">
        <v>20</v>
      </c>
      <c r="G4950" s="19">
        <v>2</v>
      </c>
      <c r="H4950" s="19">
        <v>3</v>
      </c>
      <c r="I4950" s="19">
        <v>4</v>
      </c>
      <c r="J4950" s="19">
        <v>3</v>
      </c>
      <c r="K4950" s="20">
        <f>ROUND(1+(SUMPRODUCT(INDEX(CachTinhDiem!$B$8:$E$11,MATCH($B4950,CachTinhDiem!$A$8:$A$11,0),0),$G4950:$J4950)-1)*9/4,1)</f>
        <v>6.2</v>
      </c>
      <c r="L4950" s="20">
        <f>ROUND(1+(INDEX(CachTinhDiem!$B$15:$E$20,MATCH($C4950,CachTinhDiem!$A$15:$A$20,0),MATCH($B4950,CachTinhDiem!$B$14:$E$14,0))-1)*9/4,1)</f>
        <v>10</v>
      </c>
      <c r="M4950" s="19">
        <f t="shared" si="77"/>
        <v>0</v>
      </c>
      <c r="N4950" s="23">
        <f>MAX(0,1-M4950*CachTinhDiem!$B$25)</f>
        <v>1</v>
      </c>
      <c r="O4950" s="20">
        <f>ROUND((CachTinhDiem!$B$23*K4950+CachTinhDiem!$B$24*L4950)*N4950,1)</f>
        <v>7.3</v>
      </c>
      <c r="P4950" s="19" t="s">
        <v>3227</v>
      </c>
    </row>
    <row r="4951" spans="1:16" ht="15" customHeight="1" x14ac:dyDescent="0.35">
      <c r="A4951" s="18" t="s">
        <v>1239</v>
      </c>
      <c r="B4951" s="18" t="s">
        <v>3228</v>
      </c>
      <c r="C4951" s="18" t="s">
        <v>103</v>
      </c>
      <c r="D4951" s="19">
        <v>5</v>
      </c>
      <c r="E4951" s="19">
        <v>20</v>
      </c>
      <c r="F4951" s="19">
        <v>26</v>
      </c>
      <c r="G4951" s="19">
        <v>4</v>
      </c>
      <c r="H4951" s="19">
        <v>1</v>
      </c>
      <c r="I4951" s="19">
        <v>2</v>
      </c>
      <c r="J4951" s="19">
        <v>5</v>
      </c>
      <c r="K4951" s="20">
        <f>ROUND(1+(SUMPRODUCT(INDEX(CachTinhDiem!$B$8:$E$11,MATCH($B4951,CachTinhDiem!$A$8:$A$11,0),0),$G4951:$J4951)-1)*9/4,1)</f>
        <v>6.9</v>
      </c>
      <c r="L4951" s="20">
        <f>ROUND(1+(INDEX(CachTinhDiem!$B$15:$E$20,MATCH($C4951,CachTinhDiem!$A$15:$A$20,0),MATCH($B4951,CachTinhDiem!$B$14:$E$14,0))-1)*9/4,1)</f>
        <v>10</v>
      </c>
      <c r="M4951" s="19">
        <f t="shared" si="77"/>
        <v>6</v>
      </c>
      <c r="N4951" s="23">
        <f>MAX(0,1-M4951*CachTinhDiem!$B$25)</f>
        <v>0.39999999999999991</v>
      </c>
      <c r="O4951" s="20">
        <f>ROUND((CachTinhDiem!$B$23*K4951+CachTinhDiem!$B$24*L4951)*N4951,1)</f>
        <v>3.1</v>
      </c>
      <c r="P4951" s="19" t="s">
        <v>3225</v>
      </c>
    </row>
    <row r="4952" spans="1:16" ht="15" customHeight="1" x14ac:dyDescent="0.35">
      <c r="A4952" s="18" t="s">
        <v>2714</v>
      </c>
      <c r="B4952" s="18" t="s">
        <v>3224</v>
      </c>
      <c r="C4952" s="18" t="s">
        <v>138</v>
      </c>
      <c r="D4952" s="19">
        <v>12</v>
      </c>
      <c r="E4952" s="19">
        <v>38</v>
      </c>
      <c r="F4952" s="19">
        <v>35</v>
      </c>
      <c r="G4952" s="19">
        <v>2</v>
      </c>
      <c r="H4952" s="19">
        <v>5</v>
      </c>
      <c r="I4952" s="19">
        <v>5</v>
      </c>
      <c r="J4952" s="19">
        <v>1</v>
      </c>
      <c r="K4952" s="20">
        <f>ROUND(1+(SUMPRODUCT(INDEX(CachTinhDiem!$B$8:$E$11,MATCH($B4952,CachTinhDiem!$A$8:$A$11,0),0),$G4952:$J4952)-1)*9/4,1)</f>
        <v>7.8</v>
      </c>
      <c r="L4952" s="20">
        <f>ROUND(1+(INDEX(CachTinhDiem!$B$15:$E$20,MATCH($C4952,CachTinhDiem!$A$15:$A$20,0),MATCH($B4952,CachTinhDiem!$B$14:$E$14,0))-1)*9/4,1)</f>
        <v>10</v>
      </c>
      <c r="M4952" s="19">
        <f t="shared" si="77"/>
        <v>0</v>
      </c>
      <c r="N4952" s="23">
        <f>MAX(0,1-M4952*CachTinhDiem!$B$25)</f>
        <v>1</v>
      </c>
      <c r="O4952" s="20">
        <f>ROUND((CachTinhDiem!$B$23*K4952+CachTinhDiem!$B$24*L4952)*N4952,1)</f>
        <v>8.5</v>
      </c>
      <c r="P4952" s="19" t="s">
        <v>3227</v>
      </c>
    </row>
    <row r="4953" spans="1:16" ht="15" customHeight="1" x14ac:dyDescent="0.35">
      <c r="A4953" s="18" t="s">
        <v>2913</v>
      </c>
      <c r="B4953" s="18" t="s">
        <v>3229</v>
      </c>
      <c r="C4953" s="18" t="s">
        <v>103</v>
      </c>
      <c r="D4953" s="19">
        <v>8</v>
      </c>
      <c r="E4953" s="19">
        <v>34</v>
      </c>
      <c r="F4953" s="19">
        <v>31</v>
      </c>
      <c r="G4953" s="19">
        <v>4</v>
      </c>
      <c r="H4953" s="19">
        <v>1</v>
      </c>
      <c r="I4953" s="19">
        <v>3</v>
      </c>
      <c r="J4953" s="19">
        <v>5</v>
      </c>
      <c r="K4953" s="20">
        <f>ROUND(1+(SUMPRODUCT(INDEX(CachTinhDiem!$B$8:$E$11,MATCH($B4953,CachTinhDiem!$A$8:$A$11,0),0),$G4953:$J4953)-1)*9/4,1)</f>
        <v>5.7</v>
      </c>
      <c r="L4953" s="20">
        <f>ROUND(1+(INDEX(CachTinhDiem!$B$15:$E$20,MATCH($C4953,CachTinhDiem!$A$15:$A$20,0),MATCH($B4953,CachTinhDiem!$B$14:$E$14,0))-1)*9/4,1)</f>
        <v>7.8</v>
      </c>
      <c r="M4953" s="19">
        <f t="shared" si="77"/>
        <v>0</v>
      </c>
      <c r="N4953" s="23">
        <f>MAX(0,1-M4953*CachTinhDiem!$B$25)</f>
        <v>1</v>
      </c>
      <c r="O4953" s="20">
        <f>ROUND((CachTinhDiem!$B$23*K4953+CachTinhDiem!$B$24*L4953)*N4953,1)</f>
        <v>6.3</v>
      </c>
      <c r="P4953" s="19" t="s">
        <v>3225</v>
      </c>
    </row>
    <row r="4954" spans="1:16" ht="15" customHeight="1" x14ac:dyDescent="0.35">
      <c r="A4954" s="18" t="s">
        <v>2217</v>
      </c>
      <c r="B4954" s="18" t="s">
        <v>3229</v>
      </c>
      <c r="C4954" s="18" t="s">
        <v>103</v>
      </c>
      <c r="D4954" s="19">
        <v>8</v>
      </c>
      <c r="E4954" s="19">
        <v>28</v>
      </c>
      <c r="F4954" s="19">
        <v>12</v>
      </c>
      <c r="G4954" s="19">
        <v>4</v>
      </c>
      <c r="H4954" s="19">
        <v>2</v>
      </c>
      <c r="I4954" s="19">
        <v>2</v>
      </c>
      <c r="J4954" s="19">
        <v>5</v>
      </c>
      <c r="K4954" s="20">
        <f>ROUND(1+(SUMPRODUCT(INDEX(CachTinhDiem!$B$8:$E$11,MATCH($B4954,CachTinhDiem!$A$8:$A$11,0),0),$G4954:$J4954)-1)*9/4,1)</f>
        <v>5.7</v>
      </c>
      <c r="L4954" s="20">
        <f>ROUND(1+(INDEX(CachTinhDiem!$B$15:$E$20,MATCH($C4954,CachTinhDiem!$A$15:$A$20,0),MATCH($B4954,CachTinhDiem!$B$14:$E$14,0))-1)*9/4,1)</f>
        <v>7.8</v>
      </c>
      <c r="M4954" s="19">
        <f t="shared" si="77"/>
        <v>0</v>
      </c>
      <c r="N4954" s="23">
        <f>MAX(0,1-M4954*CachTinhDiem!$B$25)</f>
        <v>1</v>
      </c>
      <c r="O4954" s="20">
        <f>ROUND((CachTinhDiem!$B$23*K4954+CachTinhDiem!$B$24*L4954)*N4954,1)</f>
        <v>6.3</v>
      </c>
      <c r="P4954" s="19" t="s">
        <v>3227</v>
      </c>
    </row>
    <row r="4955" spans="1:16" ht="15" customHeight="1" x14ac:dyDescent="0.35">
      <c r="A4955" s="18" t="s">
        <v>2614</v>
      </c>
      <c r="B4955" s="18" t="s">
        <v>3226</v>
      </c>
      <c r="C4955" s="18" t="s">
        <v>150</v>
      </c>
      <c r="D4955" s="19">
        <v>15</v>
      </c>
      <c r="E4955" s="19">
        <v>33</v>
      </c>
      <c r="F4955" s="19">
        <v>30</v>
      </c>
      <c r="G4955" s="19">
        <v>2</v>
      </c>
      <c r="H4955" s="19">
        <v>2</v>
      </c>
      <c r="I4955" s="19">
        <v>2</v>
      </c>
      <c r="J4955" s="19">
        <v>3</v>
      </c>
      <c r="K4955" s="20">
        <f>ROUND(1+(SUMPRODUCT(INDEX(CachTinhDiem!$B$8:$E$11,MATCH($B4955,CachTinhDiem!$A$8:$A$11,0),0),$G4955:$J4955)-1)*9/4,1)</f>
        <v>3.7</v>
      </c>
      <c r="L4955" s="20">
        <f>ROUND(1+(INDEX(CachTinhDiem!$B$15:$E$20,MATCH($C4955,CachTinhDiem!$A$15:$A$20,0),MATCH($B4955,CachTinhDiem!$B$14:$E$14,0))-1)*9/4,1)</f>
        <v>10</v>
      </c>
      <c r="M4955" s="19">
        <f t="shared" si="77"/>
        <v>0</v>
      </c>
      <c r="N4955" s="23">
        <f>MAX(0,1-M4955*CachTinhDiem!$B$25)</f>
        <v>1</v>
      </c>
      <c r="O4955" s="20">
        <f>ROUND((CachTinhDiem!$B$23*K4955+CachTinhDiem!$B$24*L4955)*N4955,1)</f>
        <v>5.6</v>
      </c>
      <c r="P4955" s="19" t="s">
        <v>3227</v>
      </c>
    </row>
    <row r="4956" spans="1:16" ht="15" customHeight="1" x14ac:dyDescent="0.35">
      <c r="A4956" s="18" t="s">
        <v>1653</v>
      </c>
      <c r="B4956" s="18" t="s">
        <v>3229</v>
      </c>
      <c r="C4956" s="18" t="s">
        <v>103</v>
      </c>
      <c r="D4956" s="19">
        <v>12</v>
      </c>
      <c r="E4956" s="19">
        <v>32</v>
      </c>
      <c r="F4956" s="19">
        <v>35</v>
      </c>
      <c r="G4956" s="19">
        <v>3</v>
      </c>
      <c r="H4956" s="19">
        <v>3</v>
      </c>
      <c r="I4956" s="19">
        <v>2</v>
      </c>
      <c r="J4956" s="19">
        <v>3</v>
      </c>
      <c r="K4956" s="20">
        <f>ROUND(1+(SUMPRODUCT(INDEX(CachTinhDiem!$B$8:$E$11,MATCH($B4956,CachTinhDiem!$A$8:$A$11,0),0),$G4956:$J4956)-1)*9/4,1)</f>
        <v>4.8</v>
      </c>
      <c r="L4956" s="20">
        <f>ROUND(1+(INDEX(CachTinhDiem!$B$15:$E$20,MATCH($C4956,CachTinhDiem!$A$15:$A$20,0),MATCH($B4956,CachTinhDiem!$B$14:$E$14,0))-1)*9/4,1)</f>
        <v>7.8</v>
      </c>
      <c r="M4956" s="19">
        <f t="shared" si="77"/>
        <v>3</v>
      </c>
      <c r="N4956" s="23">
        <f>MAX(0,1-M4956*CachTinhDiem!$B$25)</f>
        <v>0.7</v>
      </c>
      <c r="O4956" s="20">
        <f>ROUND((CachTinhDiem!$B$23*K4956+CachTinhDiem!$B$24*L4956)*N4956,1)</f>
        <v>4</v>
      </c>
      <c r="P4956" s="19" t="s">
        <v>3227</v>
      </c>
    </row>
    <row r="4957" spans="1:16" ht="15" customHeight="1" x14ac:dyDescent="0.35">
      <c r="A4957" s="18" t="s">
        <v>784</v>
      </c>
      <c r="B4957" s="18" t="s">
        <v>3226</v>
      </c>
      <c r="C4957" s="18" t="s">
        <v>110</v>
      </c>
      <c r="D4957" s="19">
        <v>5</v>
      </c>
      <c r="E4957" s="19">
        <v>18</v>
      </c>
      <c r="F4957" s="19">
        <v>15</v>
      </c>
      <c r="G4957" s="19">
        <v>4</v>
      </c>
      <c r="H4957" s="19">
        <v>1</v>
      </c>
      <c r="I4957" s="19">
        <v>2</v>
      </c>
      <c r="J4957" s="19">
        <v>4</v>
      </c>
      <c r="K4957" s="20">
        <f>ROUND(1+(SUMPRODUCT(INDEX(CachTinhDiem!$B$8:$E$11,MATCH($B4957,CachTinhDiem!$A$8:$A$11,0),0),$G4957:$J4957)-1)*9/4,1)</f>
        <v>3.5</v>
      </c>
      <c r="L4957" s="20">
        <f>ROUND(1+(INDEX(CachTinhDiem!$B$15:$E$20,MATCH($C4957,CachTinhDiem!$A$15:$A$20,0),MATCH($B4957,CachTinhDiem!$B$14:$E$14,0))-1)*9/4,1)</f>
        <v>5.5</v>
      </c>
      <c r="M4957" s="19">
        <f t="shared" si="77"/>
        <v>0</v>
      </c>
      <c r="N4957" s="23">
        <f>MAX(0,1-M4957*CachTinhDiem!$B$25)</f>
        <v>1</v>
      </c>
      <c r="O4957" s="20">
        <f>ROUND((CachTinhDiem!$B$23*K4957+CachTinhDiem!$B$24*L4957)*N4957,1)</f>
        <v>4.0999999999999996</v>
      </c>
      <c r="P4957" s="19" t="s">
        <v>3227</v>
      </c>
    </row>
    <row r="4958" spans="1:16" ht="15" customHeight="1" x14ac:dyDescent="0.35">
      <c r="A4958" s="18" t="s">
        <v>2462</v>
      </c>
      <c r="B4958" s="18" t="s">
        <v>3226</v>
      </c>
      <c r="C4958" s="18" t="s">
        <v>103</v>
      </c>
      <c r="D4958" s="19">
        <v>5</v>
      </c>
      <c r="E4958" s="19">
        <v>14</v>
      </c>
      <c r="F4958" s="19">
        <v>35</v>
      </c>
      <c r="G4958" s="19">
        <v>4</v>
      </c>
      <c r="H4958" s="19">
        <v>1</v>
      </c>
      <c r="I4958" s="19">
        <v>2</v>
      </c>
      <c r="J4958" s="19">
        <v>4</v>
      </c>
      <c r="K4958" s="20">
        <f>ROUND(1+(SUMPRODUCT(INDEX(CachTinhDiem!$B$8:$E$11,MATCH($B4958,CachTinhDiem!$A$8:$A$11,0),0),$G4958:$J4958)-1)*9/4,1)</f>
        <v>3.5</v>
      </c>
      <c r="L4958" s="20">
        <f>ROUND(1+(INDEX(CachTinhDiem!$B$15:$E$20,MATCH($C4958,CachTinhDiem!$A$15:$A$20,0),MATCH($B4958,CachTinhDiem!$B$14:$E$14,0))-1)*9/4,1)</f>
        <v>3.3</v>
      </c>
      <c r="M4958" s="19">
        <f t="shared" si="77"/>
        <v>21</v>
      </c>
      <c r="N4958" s="23">
        <f>MAX(0,1-M4958*CachTinhDiem!$B$25)</f>
        <v>0</v>
      </c>
      <c r="O4958" s="20">
        <f>ROUND((CachTinhDiem!$B$23*K4958+CachTinhDiem!$B$24*L4958)*N4958,1)</f>
        <v>0</v>
      </c>
      <c r="P4958" s="19" t="s">
        <v>3227</v>
      </c>
    </row>
    <row r="4959" spans="1:16" ht="15" customHeight="1" x14ac:dyDescent="0.35">
      <c r="A4959" s="18" t="s">
        <v>2488</v>
      </c>
      <c r="B4959" s="18" t="s">
        <v>3226</v>
      </c>
      <c r="C4959" s="18" t="s">
        <v>103</v>
      </c>
      <c r="D4959" s="19">
        <v>22</v>
      </c>
      <c r="E4959" s="19">
        <v>36</v>
      </c>
      <c r="F4959" s="19">
        <v>40</v>
      </c>
      <c r="G4959" s="19">
        <v>1</v>
      </c>
      <c r="H4959" s="19">
        <v>5</v>
      </c>
      <c r="I4959" s="19">
        <v>3</v>
      </c>
      <c r="J4959" s="19">
        <v>5</v>
      </c>
      <c r="K4959" s="20">
        <f>ROUND(1+(SUMPRODUCT(INDEX(CachTinhDiem!$B$8:$E$11,MATCH($B4959,CachTinhDiem!$A$8:$A$11,0),0),$G4959:$J4959)-1)*9/4,1)</f>
        <v>7.8</v>
      </c>
      <c r="L4959" s="20">
        <f>ROUND(1+(INDEX(CachTinhDiem!$B$15:$E$20,MATCH($C4959,CachTinhDiem!$A$15:$A$20,0),MATCH($B4959,CachTinhDiem!$B$14:$E$14,0))-1)*9/4,1)</f>
        <v>3.3</v>
      </c>
      <c r="M4959" s="19">
        <f t="shared" si="77"/>
        <v>4</v>
      </c>
      <c r="N4959" s="23">
        <f>MAX(0,1-M4959*CachTinhDiem!$B$25)</f>
        <v>0.6</v>
      </c>
      <c r="O4959" s="20">
        <f>ROUND((CachTinhDiem!$B$23*K4959+CachTinhDiem!$B$24*L4959)*N4959,1)</f>
        <v>3.9</v>
      </c>
      <c r="P4959" s="19" t="s">
        <v>3227</v>
      </c>
    </row>
    <row r="4960" spans="1:16" ht="15" customHeight="1" x14ac:dyDescent="0.35">
      <c r="A4960" s="18" t="s">
        <v>1663</v>
      </c>
      <c r="B4960" s="18" t="s">
        <v>3228</v>
      </c>
      <c r="C4960" s="18" t="s">
        <v>138</v>
      </c>
      <c r="D4960" s="19">
        <v>5</v>
      </c>
      <c r="E4960" s="19">
        <v>10</v>
      </c>
      <c r="F4960" s="19">
        <v>5</v>
      </c>
      <c r="G4960" s="19">
        <v>4</v>
      </c>
      <c r="H4960" s="19">
        <v>1</v>
      </c>
      <c r="I4960" s="19">
        <v>4</v>
      </c>
      <c r="J4960" s="19">
        <v>2</v>
      </c>
      <c r="K4960" s="20">
        <f>ROUND(1+(SUMPRODUCT(INDEX(CachTinhDiem!$B$8:$E$11,MATCH($B4960,CachTinhDiem!$A$8:$A$11,0),0),$G4960:$J4960)-1)*9/4,1)</f>
        <v>3.7</v>
      </c>
      <c r="L4960" s="20">
        <f>ROUND(1+(INDEX(CachTinhDiem!$B$15:$E$20,MATCH($C4960,CachTinhDiem!$A$15:$A$20,0),MATCH($B4960,CachTinhDiem!$B$14:$E$14,0))-1)*9/4,1)</f>
        <v>1</v>
      </c>
      <c r="M4960" s="19">
        <f t="shared" si="77"/>
        <v>0</v>
      </c>
      <c r="N4960" s="23">
        <f>MAX(0,1-M4960*CachTinhDiem!$B$25)</f>
        <v>1</v>
      </c>
      <c r="O4960" s="20">
        <f>ROUND((CachTinhDiem!$B$23*K4960+CachTinhDiem!$B$24*L4960)*N4960,1)</f>
        <v>2.9</v>
      </c>
      <c r="P4960" s="19" t="s">
        <v>3227</v>
      </c>
    </row>
    <row r="4961" spans="1:16" ht="15" customHeight="1" x14ac:dyDescent="0.35">
      <c r="A4961" s="18" t="s">
        <v>1677</v>
      </c>
      <c r="B4961" s="18" t="s">
        <v>3229</v>
      </c>
      <c r="C4961" s="18" t="s">
        <v>103</v>
      </c>
      <c r="D4961" s="19">
        <v>14</v>
      </c>
      <c r="E4961" s="19">
        <v>34</v>
      </c>
      <c r="F4961" s="19">
        <v>37</v>
      </c>
      <c r="G4961" s="19">
        <v>2</v>
      </c>
      <c r="H4961" s="19">
        <v>5</v>
      </c>
      <c r="I4961" s="19">
        <v>4</v>
      </c>
      <c r="J4961" s="19">
        <v>4</v>
      </c>
      <c r="K4961" s="20">
        <f>ROUND(1+(SUMPRODUCT(INDEX(CachTinhDiem!$B$8:$E$11,MATCH($B4961,CachTinhDiem!$A$8:$A$11,0),0),$G4961:$J4961)-1)*9/4,1)</f>
        <v>8</v>
      </c>
      <c r="L4961" s="20">
        <f>ROUND(1+(INDEX(CachTinhDiem!$B$15:$E$20,MATCH($C4961,CachTinhDiem!$A$15:$A$20,0),MATCH($B4961,CachTinhDiem!$B$14:$E$14,0))-1)*9/4,1)</f>
        <v>7.8</v>
      </c>
      <c r="M4961" s="19">
        <f t="shared" si="77"/>
        <v>3</v>
      </c>
      <c r="N4961" s="23">
        <f>MAX(0,1-M4961*CachTinhDiem!$B$25)</f>
        <v>0.7</v>
      </c>
      <c r="O4961" s="20">
        <f>ROUND((CachTinhDiem!$B$23*K4961+CachTinhDiem!$B$24*L4961)*N4961,1)</f>
        <v>5.6</v>
      </c>
      <c r="P4961" s="19" t="s">
        <v>3227</v>
      </c>
    </row>
    <row r="4962" spans="1:16" ht="15" customHeight="1" x14ac:dyDescent="0.35">
      <c r="A4962" s="18" t="s">
        <v>868</v>
      </c>
      <c r="B4962" s="18" t="s">
        <v>3228</v>
      </c>
      <c r="C4962" s="18" t="s">
        <v>103</v>
      </c>
      <c r="D4962" s="19">
        <v>24</v>
      </c>
      <c r="E4962" s="19">
        <v>39</v>
      </c>
      <c r="F4962" s="19">
        <v>21</v>
      </c>
      <c r="G4962" s="19">
        <v>2</v>
      </c>
      <c r="H4962" s="19">
        <v>5</v>
      </c>
      <c r="I4962" s="19">
        <v>2</v>
      </c>
      <c r="J4962" s="19">
        <v>4</v>
      </c>
      <c r="K4962" s="20">
        <f>ROUND(1+(SUMPRODUCT(INDEX(CachTinhDiem!$B$8:$E$11,MATCH($B4962,CachTinhDiem!$A$8:$A$11,0),0),$G4962:$J4962)-1)*9/4,1)</f>
        <v>7.3</v>
      </c>
      <c r="L4962" s="20">
        <f>ROUND(1+(INDEX(CachTinhDiem!$B$15:$E$20,MATCH($C4962,CachTinhDiem!$A$15:$A$20,0),MATCH($B4962,CachTinhDiem!$B$14:$E$14,0))-1)*9/4,1)</f>
        <v>10</v>
      </c>
      <c r="M4962" s="19">
        <f t="shared" si="77"/>
        <v>3</v>
      </c>
      <c r="N4962" s="23">
        <f>MAX(0,1-M4962*CachTinhDiem!$B$25)</f>
        <v>0.7</v>
      </c>
      <c r="O4962" s="20">
        <f>ROUND((CachTinhDiem!$B$23*K4962+CachTinhDiem!$B$24*L4962)*N4962,1)</f>
        <v>5.7</v>
      </c>
      <c r="P4962" s="19" t="s">
        <v>3227</v>
      </c>
    </row>
    <row r="4963" spans="1:16" ht="15" customHeight="1" x14ac:dyDescent="0.35">
      <c r="A4963" s="18" t="s">
        <v>1275</v>
      </c>
      <c r="B4963" s="18" t="s">
        <v>3229</v>
      </c>
      <c r="C4963" s="18" t="s">
        <v>138</v>
      </c>
      <c r="D4963" s="19">
        <v>13</v>
      </c>
      <c r="E4963" s="19">
        <v>29</v>
      </c>
      <c r="F4963" s="19">
        <v>30</v>
      </c>
      <c r="G4963" s="19">
        <v>2</v>
      </c>
      <c r="H4963" s="19">
        <v>3</v>
      </c>
      <c r="I4963" s="19">
        <v>3</v>
      </c>
      <c r="J4963" s="19">
        <v>3</v>
      </c>
      <c r="K4963" s="20">
        <f>ROUND(1+(SUMPRODUCT(INDEX(CachTinhDiem!$B$8:$E$11,MATCH($B4963,CachTinhDiem!$A$8:$A$11,0),0),$G4963:$J4963)-1)*9/4,1)</f>
        <v>5.3</v>
      </c>
      <c r="L4963" s="20">
        <f>ROUND(1+(INDEX(CachTinhDiem!$B$15:$E$20,MATCH($C4963,CachTinhDiem!$A$15:$A$20,0),MATCH($B4963,CachTinhDiem!$B$14:$E$14,0))-1)*9/4,1)</f>
        <v>7.8</v>
      </c>
      <c r="M4963" s="19">
        <f t="shared" si="77"/>
        <v>1</v>
      </c>
      <c r="N4963" s="23">
        <f>MAX(0,1-M4963*CachTinhDiem!$B$25)</f>
        <v>0.9</v>
      </c>
      <c r="O4963" s="20">
        <f>ROUND((CachTinhDiem!$B$23*K4963+CachTinhDiem!$B$24*L4963)*N4963,1)</f>
        <v>5.4</v>
      </c>
      <c r="P4963" s="19" t="s">
        <v>3227</v>
      </c>
    </row>
    <row r="4964" spans="1:16" ht="15" customHeight="1" x14ac:dyDescent="0.35">
      <c r="A4964" s="18" t="s">
        <v>1415</v>
      </c>
      <c r="B4964" s="18" t="s">
        <v>3228</v>
      </c>
      <c r="C4964" s="18" t="s">
        <v>138</v>
      </c>
      <c r="D4964" s="19">
        <v>26</v>
      </c>
      <c r="E4964" s="19">
        <v>40</v>
      </c>
      <c r="F4964" s="19">
        <v>6</v>
      </c>
      <c r="G4964" s="19">
        <v>2</v>
      </c>
      <c r="H4964" s="19">
        <v>4</v>
      </c>
      <c r="I4964" s="19">
        <v>4</v>
      </c>
      <c r="J4964" s="19">
        <v>4</v>
      </c>
      <c r="K4964" s="20">
        <f>ROUND(1+(SUMPRODUCT(INDEX(CachTinhDiem!$B$8:$E$11,MATCH($B4964,CachTinhDiem!$A$8:$A$11,0),0),$G4964:$J4964)-1)*9/4,1)</f>
        <v>7.8</v>
      </c>
      <c r="L4964" s="20">
        <f>ROUND(1+(INDEX(CachTinhDiem!$B$15:$E$20,MATCH($C4964,CachTinhDiem!$A$15:$A$20,0),MATCH($B4964,CachTinhDiem!$B$14:$E$14,0))-1)*9/4,1)</f>
        <v>1</v>
      </c>
      <c r="M4964" s="19">
        <f t="shared" si="77"/>
        <v>20</v>
      </c>
      <c r="N4964" s="23">
        <f>MAX(0,1-M4964*CachTinhDiem!$B$25)</f>
        <v>0</v>
      </c>
      <c r="O4964" s="20">
        <f>ROUND((CachTinhDiem!$B$23*K4964+CachTinhDiem!$B$24*L4964)*N4964,1)</f>
        <v>0</v>
      </c>
      <c r="P4964" s="19" t="s">
        <v>3227</v>
      </c>
    </row>
    <row r="4965" spans="1:16" ht="15" customHeight="1" x14ac:dyDescent="0.35">
      <c r="A4965" s="18" t="s">
        <v>263</v>
      </c>
      <c r="B4965" s="18" t="s">
        <v>3229</v>
      </c>
      <c r="C4965" s="18" t="s">
        <v>90</v>
      </c>
      <c r="D4965" s="19">
        <v>6</v>
      </c>
      <c r="E4965" s="19">
        <v>17</v>
      </c>
      <c r="F4965" s="19">
        <v>29</v>
      </c>
      <c r="G4965" s="19">
        <v>4</v>
      </c>
      <c r="H4965" s="19">
        <v>3</v>
      </c>
      <c r="I4965" s="19">
        <v>2</v>
      </c>
      <c r="J4965" s="19">
        <v>4</v>
      </c>
      <c r="K4965" s="20">
        <f>ROUND(1+(SUMPRODUCT(INDEX(CachTinhDiem!$B$8:$E$11,MATCH($B4965,CachTinhDiem!$A$8:$A$11,0),0),$G4965:$J4965)-1)*9/4,1)</f>
        <v>5.7</v>
      </c>
      <c r="L4965" s="20">
        <f>ROUND(1+(INDEX(CachTinhDiem!$B$15:$E$20,MATCH($C4965,CachTinhDiem!$A$15:$A$20,0),MATCH($B4965,CachTinhDiem!$B$14:$E$14,0))-1)*9/4,1)</f>
        <v>7.8</v>
      </c>
      <c r="M4965" s="19">
        <f t="shared" si="77"/>
        <v>12</v>
      </c>
      <c r="N4965" s="23">
        <f>MAX(0,1-M4965*CachTinhDiem!$B$25)</f>
        <v>0</v>
      </c>
      <c r="O4965" s="20">
        <f>ROUND((CachTinhDiem!$B$23*K4965+CachTinhDiem!$B$24*L4965)*N4965,1)</f>
        <v>0</v>
      </c>
      <c r="P4965" s="19" t="s">
        <v>3227</v>
      </c>
    </row>
    <row r="4966" spans="1:16" ht="15" customHeight="1" x14ac:dyDescent="0.35">
      <c r="A4966" s="18" t="s">
        <v>2040</v>
      </c>
      <c r="B4966" s="18" t="s">
        <v>3228</v>
      </c>
      <c r="C4966" s="18" t="s">
        <v>115</v>
      </c>
      <c r="D4966" s="19">
        <v>5</v>
      </c>
      <c r="E4966" s="19">
        <v>20</v>
      </c>
      <c r="F4966" s="19">
        <v>40</v>
      </c>
      <c r="G4966" s="19">
        <v>4</v>
      </c>
      <c r="H4966" s="19">
        <v>1</v>
      </c>
      <c r="I4966" s="19">
        <v>3</v>
      </c>
      <c r="J4966" s="19">
        <v>3</v>
      </c>
      <c r="K4966" s="20">
        <f>ROUND(1+(SUMPRODUCT(INDEX(CachTinhDiem!$B$8:$E$11,MATCH($B4966,CachTinhDiem!$A$8:$A$11,0),0),$G4966:$J4966)-1)*9/4,1)</f>
        <v>4.5999999999999996</v>
      </c>
      <c r="L4966" s="20">
        <f>ROUND(1+(INDEX(CachTinhDiem!$B$15:$E$20,MATCH($C4966,CachTinhDiem!$A$15:$A$20,0),MATCH($B4966,CachTinhDiem!$B$14:$E$14,0))-1)*9/4,1)</f>
        <v>5.5</v>
      </c>
      <c r="M4966" s="19">
        <f t="shared" si="77"/>
        <v>20</v>
      </c>
      <c r="N4966" s="23">
        <f>MAX(0,1-M4966*CachTinhDiem!$B$25)</f>
        <v>0</v>
      </c>
      <c r="O4966" s="20">
        <f>ROUND((CachTinhDiem!$B$23*K4966+CachTinhDiem!$B$24*L4966)*N4966,1)</f>
        <v>0</v>
      </c>
      <c r="P4966" s="19" t="s">
        <v>3225</v>
      </c>
    </row>
    <row r="4967" spans="1:16" ht="15" customHeight="1" x14ac:dyDescent="0.35">
      <c r="A4967" s="18" t="s">
        <v>918</v>
      </c>
      <c r="B4967" s="18" t="s">
        <v>3228</v>
      </c>
      <c r="C4967" s="18" t="s">
        <v>110</v>
      </c>
      <c r="D4967" s="19">
        <v>5</v>
      </c>
      <c r="E4967" s="19">
        <v>14</v>
      </c>
      <c r="F4967" s="19">
        <v>34</v>
      </c>
      <c r="G4967" s="19">
        <v>5</v>
      </c>
      <c r="H4967" s="19">
        <v>1</v>
      </c>
      <c r="I4967" s="19">
        <v>2</v>
      </c>
      <c r="J4967" s="19">
        <v>4</v>
      </c>
      <c r="K4967" s="20">
        <f>ROUND(1+(SUMPRODUCT(INDEX(CachTinhDiem!$B$8:$E$11,MATCH($B4967,CachTinhDiem!$A$8:$A$11,0),0),$G4967:$J4967)-1)*9/4,1)</f>
        <v>5.5</v>
      </c>
      <c r="L4967" s="20">
        <f>ROUND(1+(INDEX(CachTinhDiem!$B$15:$E$20,MATCH($C4967,CachTinhDiem!$A$15:$A$20,0),MATCH($B4967,CachTinhDiem!$B$14:$E$14,0))-1)*9/4,1)</f>
        <v>7.8</v>
      </c>
      <c r="M4967" s="19">
        <f t="shared" si="77"/>
        <v>20</v>
      </c>
      <c r="N4967" s="23">
        <f>MAX(0,1-M4967*CachTinhDiem!$B$25)</f>
        <v>0</v>
      </c>
      <c r="O4967" s="20">
        <f>ROUND((CachTinhDiem!$B$23*K4967+CachTinhDiem!$B$24*L4967)*N4967,1)</f>
        <v>0</v>
      </c>
      <c r="P4967" s="19" t="s">
        <v>3227</v>
      </c>
    </row>
    <row r="4968" spans="1:16" ht="15" customHeight="1" x14ac:dyDescent="0.35">
      <c r="A4968" s="18" t="s">
        <v>255</v>
      </c>
      <c r="B4968" s="18" t="s">
        <v>3229</v>
      </c>
      <c r="C4968" s="18" t="s">
        <v>115</v>
      </c>
      <c r="D4968" s="19">
        <v>20</v>
      </c>
      <c r="E4968" s="19">
        <v>38</v>
      </c>
      <c r="F4968" s="19">
        <v>7</v>
      </c>
      <c r="G4968" s="19">
        <v>2</v>
      </c>
      <c r="H4968" s="19">
        <v>5</v>
      </c>
      <c r="I4968" s="19">
        <v>3</v>
      </c>
      <c r="J4968" s="19">
        <v>5</v>
      </c>
      <c r="K4968" s="20">
        <f>ROUND(1+(SUMPRODUCT(INDEX(CachTinhDiem!$B$8:$E$11,MATCH($B4968,CachTinhDiem!$A$8:$A$11,0),0),$G4968:$J4968)-1)*9/4,1)</f>
        <v>8</v>
      </c>
      <c r="L4968" s="20">
        <f>ROUND(1+(INDEX(CachTinhDiem!$B$15:$E$20,MATCH($C4968,CachTinhDiem!$A$15:$A$20,0),MATCH($B4968,CachTinhDiem!$B$14:$E$14,0))-1)*9/4,1)</f>
        <v>10</v>
      </c>
      <c r="M4968" s="19">
        <f t="shared" si="77"/>
        <v>13</v>
      </c>
      <c r="N4968" s="23">
        <f>MAX(0,1-M4968*CachTinhDiem!$B$25)</f>
        <v>0</v>
      </c>
      <c r="O4968" s="20">
        <f>ROUND((CachTinhDiem!$B$23*K4968+CachTinhDiem!$B$24*L4968)*N4968,1)</f>
        <v>0</v>
      </c>
      <c r="P4968" s="19" t="s">
        <v>3227</v>
      </c>
    </row>
    <row r="4969" spans="1:16" ht="15" customHeight="1" x14ac:dyDescent="0.35">
      <c r="A4969" s="18" t="s">
        <v>2283</v>
      </c>
      <c r="B4969" s="18" t="s">
        <v>3228</v>
      </c>
      <c r="C4969" s="18" t="s">
        <v>150</v>
      </c>
      <c r="D4969" s="19">
        <v>25</v>
      </c>
      <c r="E4969" s="19">
        <v>39</v>
      </c>
      <c r="F4969" s="19">
        <v>14</v>
      </c>
      <c r="G4969" s="19">
        <v>1</v>
      </c>
      <c r="H4969" s="19">
        <v>5</v>
      </c>
      <c r="I4969" s="19">
        <v>3</v>
      </c>
      <c r="J4969" s="19">
        <v>4</v>
      </c>
      <c r="K4969" s="20">
        <f>ROUND(1+(SUMPRODUCT(INDEX(CachTinhDiem!$B$8:$E$11,MATCH($B4969,CachTinhDiem!$A$8:$A$11,0),0),$G4969:$J4969)-1)*9/4,1)</f>
        <v>7.8</v>
      </c>
      <c r="L4969" s="20">
        <f>ROUND(1+(INDEX(CachTinhDiem!$B$15:$E$20,MATCH($C4969,CachTinhDiem!$A$15:$A$20,0),MATCH($B4969,CachTinhDiem!$B$14:$E$14,0))-1)*9/4,1)</f>
        <v>5.5</v>
      </c>
      <c r="M4969" s="19">
        <f t="shared" si="77"/>
        <v>11</v>
      </c>
      <c r="N4969" s="23">
        <f>MAX(0,1-M4969*CachTinhDiem!$B$25)</f>
        <v>0</v>
      </c>
      <c r="O4969" s="20">
        <f>ROUND((CachTinhDiem!$B$23*K4969+CachTinhDiem!$B$24*L4969)*N4969,1)</f>
        <v>0</v>
      </c>
      <c r="P4969" s="19" t="s">
        <v>3227</v>
      </c>
    </row>
    <row r="4970" spans="1:16" ht="15" customHeight="1" x14ac:dyDescent="0.35">
      <c r="A4970" s="18" t="s">
        <v>758</v>
      </c>
      <c r="B4970" s="18" t="s">
        <v>3224</v>
      </c>
      <c r="C4970" s="18" t="s">
        <v>103</v>
      </c>
      <c r="D4970" s="19">
        <v>21</v>
      </c>
      <c r="E4970" s="19">
        <v>35</v>
      </c>
      <c r="F4970" s="19">
        <v>29</v>
      </c>
      <c r="G4970" s="19">
        <v>1</v>
      </c>
      <c r="H4970" s="19">
        <v>4</v>
      </c>
      <c r="I4970" s="19">
        <v>2</v>
      </c>
      <c r="J4970" s="19">
        <v>5</v>
      </c>
      <c r="K4970" s="20">
        <f>ROUND(1+(SUMPRODUCT(INDEX(CachTinhDiem!$B$8:$E$11,MATCH($B4970,CachTinhDiem!$A$8:$A$11,0),0),$G4970:$J4970)-1)*9/4,1)</f>
        <v>4.4000000000000004</v>
      </c>
      <c r="L4970" s="20">
        <f>ROUND(1+(INDEX(CachTinhDiem!$B$15:$E$20,MATCH($C4970,CachTinhDiem!$A$15:$A$20,0),MATCH($B4970,CachTinhDiem!$B$14:$E$14,0))-1)*9/4,1)</f>
        <v>3.3</v>
      </c>
      <c r="M4970" s="19">
        <f t="shared" si="77"/>
        <v>0</v>
      </c>
      <c r="N4970" s="23">
        <f>MAX(0,1-M4970*CachTinhDiem!$B$25)</f>
        <v>1</v>
      </c>
      <c r="O4970" s="20">
        <f>ROUND((CachTinhDiem!$B$23*K4970+CachTinhDiem!$B$24*L4970)*N4970,1)</f>
        <v>4.0999999999999996</v>
      </c>
      <c r="P4970" s="19" t="s">
        <v>3227</v>
      </c>
    </row>
    <row r="4971" spans="1:16" ht="15" customHeight="1" x14ac:dyDescent="0.35">
      <c r="A4971" s="18" t="s">
        <v>589</v>
      </c>
      <c r="B4971" s="18" t="s">
        <v>3226</v>
      </c>
      <c r="C4971" s="18" t="s">
        <v>103</v>
      </c>
      <c r="D4971" s="19">
        <v>23</v>
      </c>
      <c r="E4971" s="19">
        <v>38</v>
      </c>
      <c r="F4971" s="19">
        <v>14</v>
      </c>
      <c r="G4971" s="19">
        <v>1</v>
      </c>
      <c r="H4971" s="19">
        <v>5</v>
      </c>
      <c r="I4971" s="19">
        <v>2</v>
      </c>
      <c r="J4971" s="19">
        <v>3</v>
      </c>
      <c r="K4971" s="20">
        <f>ROUND(1+(SUMPRODUCT(INDEX(CachTinhDiem!$B$8:$E$11,MATCH($B4971,CachTinhDiem!$A$8:$A$11,0),0),$G4971:$J4971)-1)*9/4,1)</f>
        <v>5.7</v>
      </c>
      <c r="L4971" s="20">
        <f>ROUND(1+(INDEX(CachTinhDiem!$B$15:$E$20,MATCH($C4971,CachTinhDiem!$A$15:$A$20,0),MATCH($B4971,CachTinhDiem!$B$14:$E$14,0))-1)*9/4,1)</f>
        <v>3.3</v>
      </c>
      <c r="M4971" s="19">
        <f t="shared" si="77"/>
        <v>9</v>
      </c>
      <c r="N4971" s="23">
        <f>MAX(0,1-M4971*CachTinhDiem!$B$25)</f>
        <v>9.9999999999999978E-2</v>
      </c>
      <c r="O4971" s="20">
        <f>ROUND((CachTinhDiem!$B$23*K4971+CachTinhDiem!$B$24*L4971)*N4971,1)</f>
        <v>0.5</v>
      </c>
      <c r="P4971" s="19" t="s">
        <v>3227</v>
      </c>
    </row>
    <row r="4972" spans="1:16" ht="15" customHeight="1" x14ac:dyDescent="0.35">
      <c r="A4972" s="18" t="s">
        <v>1022</v>
      </c>
      <c r="B4972" s="18" t="s">
        <v>3228</v>
      </c>
      <c r="C4972" s="18" t="s">
        <v>103</v>
      </c>
      <c r="D4972" s="19">
        <v>20</v>
      </c>
      <c r="E4972" s="19">
        <v>37</v>
      </c>
      <c r="F4972" s="19">
        <v>33</v>
      </c>
      <c r="G4972" s="19">
        <v>2</v>
      </c>
      <c r="H4972" s="19">
        <v>4</v>
      </c>
      <c r="I4972" s="19">
        <v>3</v>
      </c>
      <c r="J4972" s="19">
        <v>3</v>
      </c>
      <c r="K4972" s="20">
        <f>ROUND(1+(SUMPRODUCT(INDEX(CachTinhDiem!$B$8:$E$11,MATCH($B4972,CachTinhDiem!$A$8:$A$11,0),0),$G4972:$J4972)-1)*9/4,1)</f>
        <v>6</v>
      </c>
      <c r="L4972" s="20">
        <f>ROUND(1+(INDEX(CachTinhDiem!$B$15:$E$20,MATCH($C4972,CachTinhDiem!$A$15:$A$20,0),MATCH($B4972,CachTinhDiem!$B$14:$E$14,0))-1)*9/4,1)</f>
        <v>10</v>
      </c>
      <c r="M4972" s="19">
        <f t="shared" si="77"/>
        <v>0</v>
      </c>
      <c r="N4972" s="23">
        <f>MAX(0,1-M4972*CachTinhDiem!$B$25)</f>
        <v>1</v>
      </c>
      <c r="O4972" s="20">
        <f>ROUND((CachTinhDiem!$B$23*K4972+CachTinhDiem!$B$24*L4972)*N4972,1)</f>
        <v>7.2</v>
      </c>
      <c r="P4972" s="19" t="s">
        <v>3227</v>
      </c>
    </row>
    <row r="4973" spans="1:16" ht="15" customHeight="1" x14ac:dyDescent="0.35">
      <c r="A4973" s="18" t="s">
        <v>2682</v>
      </c>
      <c r="B4973" s="18" t="s">
        <v>3224</v>
      </c>
      <c r="C4973" s="18" t="s">
        <v>103</v>
      </c>
      <c r="D4973" s="19">
        <v>7</v>
      </c>
      <c r="E4973" s="19">
        <v>35</v>
      </c>
      <c r="F4973" s="19">
        <v>24</v>
      </c>
      <c r="G4973" s="19">
        <v>4</v>
      </c>
      <c r="H4973" s="19">
        <v>1</v>
      </c>
      <c r="I4973" s="19">
        <v>3</v>
      </c>
      <c r="J4973" s="19">
        <v>5</v>
      </c>
      <c r="K4973" s="20">
        <f>ROUND(1+(SUMPRODUCT(INDEX(CachTinhDiem!$B$8:$E$11,MATCH($B4973,CachTinhDiem!$A$8:$A$11,0),0),$G4973:$J4973)-1)*9/4,1)</f>
        <v>5.5</v>
      </c>
      <c r="L4973" s="20">
        <f>ROUND(1+(INDEX(CachTinhDiem!$B$15:$E$20,MATCH($C4973,CachTinhDiem!$A$15:$A$20,0),MATCH($B4973,CachTinhDiem!$B$14:$E$14,0))-1)*9/4,1)</f>
        <v>3.3</v>
      </c>
      <c r="M4973" s="19">
        <f t="shared" si="77"/>
        <v>0</v>
      </c>
      <c r="N4973" s="23">
        <f>MAX(0,1-M4973*CachTinhDiem!$B$25)</f>
        <v>1</v>
      </c>
      <c r="O4973" s="20">
        <f>ROUND((CachTinhDiem!$B$23*K4973+CachTinhDiem!$B$24*L4973)*N4973,1)</f>
        <v>4.8</v>
      </c>
      <c r="P4973" s="19" t="s">
        <v>3227</v>
      </c>
    </row>
    <row r="4974" spans="1:16" ht="15" customHeight="1" x14ac:dyDescent="0.35">
      <c r="A4974" s="18" t="s">
        <v>2630</v>
      </c>
      <c r="B4974" s="18" t="s">
        <v>3229</v>
      </c>
      <c r="C4974" s="18" t="s">
        <v>90</v>
      </c>
      <c r="D4974" s="19">
        <v>12</v>
      </c>
      <c r="E4974" s="19">
        <v>33</v>
      </c>
      <c r="F4974" s="19">
        <v>22</v>
      </c>
      <c r="G4974" s="19">
        <v>3</v>
      </c>
      <c r="H4974" s="19">
        <v>2</v>
      </c>
      <c r="I4974" s="19">
        <v>4</v>
      </c>
      <c r="J4974" s="19">
        <v>3</v>
      </c>
      <c r="K4974" s="20">
        <f>ROUND(1+(SUMPRODUCT(INDEX(CachTinhDiem!$B$8:$E$11,MATCH($B4974,CachTinhDiem!$A$8:$A$11,0),0),$G4974:$J4974)-1)*9/4,1)</f>
        <v>5.5</v>
      </c>
      <c r="L4974" s="20">
        <f>ROUND(1+(INDEX(CachTinhDiem!$B$15:$E$20,MATCH($C4974,CachTinhDiem!$A$15:$A$20,0),MATCH($B4974,CachTinhDiem!$B$14:$E$14,0))-1)*9/4,1)</f>
        <v>7.8</v>
      </c>
      <c r="M4974" s="19">
        <f t="shared" si="77"/>
        <v>0</v>
      </c>
      <c r="N4974" s="23">
        <f>MAX(0,1-M4974*CachTinhDiem!$B$25)</f>
        <v>1</v>
      </c>
      <c r="O4974" s="20">
        <f>ROUND((CachTinhDiem!$B$23*K4974+CachTinhDiem!$B$24*L4974)*N4974,1)</f>
        <v>6.2</v>
      </c>
      <c r="P4974" s="19" t="s">
        <v>3227</v>
      </c>
    </row>
    <row r="4975" spans="1:16" ht="15" customHeight="1" x14ac:dyDescent="0.35">
      <c r="A4975" s="18" t="s">
        <v>1000</v>
      </c>
      <c r="B4975" s="18" t="s">
        <v>3229</v>
      </c>
      <c r="C4975" s="18" t="s">
        <v>103</v>
      </c>
      <c r="D4975" s="19">
        <v>5</v>
      </c>
      <c r="E4975" s="19">
        <v>17</v>
      </c>
      <c r="F4975" s="19">
        <v>29</v>
      </c>
      <c r="G4975" s="19">
        <v>4</v>
      </c>
      <c r="H4975" s="19">
        <v>1</v>
      </c>
      <c r="I4975" s="19">
        <v>2</v>
      </c>
      <c r="J4975" s="19">
        <v>4</v>
      </c>
      <c r="K4975" s="20">
        <f>ROUND(1+(SUMPRODUCT(INDEX(CachTinhDiem!$B$8:$E$11,MATCH($B4975,CachTinhDiem!$A$8:$A$11,0),0),$G4975:$J4975)-1)*9/4,1)</f>
        <v>4.4000000000000004</v>
      </c>
      <c r="L4975" s="20">
        <f>ROUND(1+(INDEX(CachTinhDiem!$B$15:$E$20,MATCH($C4975,CachTinhDiem!$A$15:$A$20,0),MATCH($B4975,CachTinhDiem!$B$14:$E$14,0))-1)*9/4,1)</f>
        <v>7.8</v>
      </c>
      <c r="M4975" s="19">
        <f t="shared" si="77"/>
        <v>12</v>
      </c>
      <c r="N4975" s="23">
        <f>MAX(0,1-M4975*CachTinhDiem!$B$25)</f>
        <v>0</v>
      </c>
      <c r="O4975" s="20">
        <f>ROUND((CachTinhDiem!$B$23*K4975+CachTinhDiem!$B$24*L4975)*N4975,1)</f>
        <v>0</v>
      </c>
      <c r="P4975" s="19" t="s">
        <v>3227</v>
      </c>
    </row>
    <row r="4976" spans="1:16" ht="15" customHeight="1" x14ac:dyDescent="0.35">
      <c r="A4976" s="18" t="s">
        <v>1419</v>
      </c>
      <c r="B4976" s="18" t="s">
        <v>3224</v>
      </c>
      <c r="C4976" s="18" t="s">
        <v>138</v>
      </c>
      <c r="D4976" s="19">
        <v>5</v>
      </c>
      <c r="E4976" s="19">
        <v>12</v>
      </c>
      <c r="F4976" s="19">
        <v>5</v>
      </c>
      <c r="G4976" s="19">
        <v>5</v>
      </c>
      <c r="H4976" s="19">
        <v>1</v>
      </c>
      <c r="I4976" s="19">
        <v>3</v>
      </c>
      <c r="J4976" s="19">
        <v>3</v>
      </c>
      <c r="K4976" s="20">
        <f>ROUND(1+(SUMPRODUCT(INDEX(CachTinhDiem!$B$8:$E$11,MATCH($B4976,CachTinhDiem!$A$8:$A$11,0),0),$G4976:$J4976)-1)*9/4,1)</f>
        <v>5.5</v>
      </c>
      <c r="L4976" s="20">
        <f>ROUND(1+(INDEX(CachTinhDiem!$B$15:$E$20,MATCH($C4976,CachTinhDiem!$A$15:$A$20,0),MATCH($B4976,CachTinhDiem!$B$14:$E$14,0))-1)*9/4,1)</f>
        <v>10</v>
      </c>
      <c r="M4976" s="19">
        <f t="shared" si="77"/>
        <v>0</v>
      </c>
      <c r="N4976" s="23">
        <f>MAX(0,1-M4976*CachTinhDiem!$B$25)</f>
        <v>1</v>
      </c>
      <c r="O4976" s="20">
        <f>ROUND((CachTinhDiem!$B$23*K4976+CachTinhDiem!$B$24*L4976)*N4976,1)</f>
        <v>6.9</v>
      </c>
      <c r="P4976" s="19" t="s">
        <v>3227</v>
      </c>
    </row>
    <row r="4977" spans="1:16" ht="15" customHeight="1" x14ac:dyDescent="0.35">
      <c r="A4977" s="18" t="s">
        <v>2191</v>
      </c>
      <c r="B4977" s="18" t="s">
        <v>3226</v>
      </c>
      <c r="C4977" s="18" t="s">
        <v>150</v>
      </c>
      <c r="D4977" s="19">
        <v>26</v>
      </c>
      <c r="E4977" s="19">
        <v>39</v>
      </c>
      <c r="F4977" s="19">
        <v>29</v>
      </c>
      <c r="G4977" s="19">
        <v>1</v>
      </c>
      <c r="H4977" s="19">
        <v>5</v>
      </c>
      <c r="I4977" s="19">
        <v>3</v>
      </c>
      <c r="J4977" s="19">
        <v>3</v>
      </c>
      <c r="K4977" s="20">
        <f>ROUND(1+(SUMPRODUCT(INDEX(CachTinhDiem!$B$8:$E$11,MATCH($B4977,CachTinhDiem!$A$8:$A$11,0),0),$G4977:$J4977)-1)*9/4,1)</f>
        <v>6.9</v>
      </c>
      <c r="L4977" s="20">
        <f>ROUND(1+(INDEX(CachTinhDiem!$B$15:$E$20,MATCH($C4977,CachTinhDiem!$A$15:$A$20,0),MATCH($B4977,CachTinhDiem!$B$14:$E$14,0))-1)*9/4,1)</f>
        <v>10</v>
      </c>
      <c r="M4977" s="19">
        <f t="shared" si="77"/>
        <v>0</v>
      </c>
      <c r="N4977" s="23">
        <f>MAX(0,1-M4977*CachTinhDiem!$B$25)</f>
        <v>1</v>
      </c>
      <c r="O4977" s="20">
        <f>ROUND((CachTinhDiem!$B$23*K4977+CachTinhDiem!$B$24*L4977)*N4977,1)</f>
        <v>7.8</v>
      </c>
      <c r="P4977" s="19" t="s">
        <v>3227</v>
      </c>
    </row>
    <row r="4978" spans="1:16" ht="15" customHeight="1" x14ac:dyDescent="0.35">
      <c r="A4978" s="18" t="s">
        <v>1455</v>
      </c>
      <c r="B4978" s="18" t="s">
        <v>3228</v>
      </c>
      <c r="C4978" s="18" t="s">
        <v>115</v>
      </c>
      <c r="D4978" s="19">
        <v>9</v>
      </c>
      <c r="E4978" s="19">
        <v>28</v>
      </c>
      <c r="F4978" s="19">
        <v>9</v>
      </c>
      <c r="G4978" s="19">
        <v>3</v>
      </c>
      <c r="H4978" s="19">
        <v>3</v>
      </c>
      <c r="I4978" s="19">
        <v>4</v>
      </c>
      <c r="J4978" s="19">
        <v>3</v>
      </c>
      <c r="K4978" s="20">
        <f>ROUND(1+(SUMPRODUCT(INDEX(CachTinhDiem!$B$8:$E$11,MATCH($B4978,CachTinhDiem!$A$8:$A$11,0),0),$G4978:$J4978)-1)*9/4,1)</f>
        <v>6</v>
      </c>
      <c r="L4978" s="20">
        <f>ROUND(1+(INDEX(CachTinhDiem!$B$15:$E$20,MATCH($C4978,CachTinhDiem!$A$15:$A$20,0),MATCH($B4978,CachTinhDiem!$B$14:$E$14,0))-1)*9/4,1)</f>
        <v>5.5</v>
      </c>
      <c r="M4978" s="19">
        <f t="shared" si="77"/>
        <v>0</v>
      </c>
      <c r="N4978" s="23">
        <f>MAX(0,1-M4978*CachTinhDiem!$B$25)</f>
        <v>1</v>
      </c>
      <c r="O4978" s="20">
        <f>ROUND((CachTinhDiem!$B$23*K4978+CachTinhDiem!$B$24*L4978)*N4978,1)</f>
        <v>5.9</v>
      </c>
      <c r="P4978" s="19" t="s">
        <v>3227</v>
      </c>
    </row>
    <row r="4979" spans="1:16" ht="15" customHeight="1" x14ac:dyDescent="0.35">
      <c r="A4979" s="18" t="s">
        <v>1952</v>
      </c>
      <c r="B4979" s="18" t="s">
        <v>3226</v>
      </c>
      <c r="C4979" s="18" t="s">
        <v>138</v>
      </c>
      <c r="D4979" s="19">
        <v>14</v>
      </c>
      <c r="E4979" s="19">
        <v>29</v>
      </c>
      <c r="F4979" s="19">
        <v>9</v>
      </c>
      <c r="G4979" s="19">
        <v>2</v>
      </c>
      <c r="H4979" s="19">
        <v>3</v>
      </c>
      <c r="I4979" s="19">
        <v>4</v>
      </c>
      <c r="J4979" s="19">
        <v>3</v>
      </c>
      <c r="K4979" s="20">
        <f>ROUND(1+(SUMPRODUCT(INDEX(CachTinhDiem!$B$8:$E$11,MATCH($B4979,CachTinhDiem!$A$8:$A$11,0),0),$G4979:$J4979)-1)*9/4,1)</f>
        <v>6.6</v>
      </c>
      <c r="L4979" s="20">
        <f>ROUND(1+(INDEX(CachTinhDiem!$B$15:$E$20,MATCH($C4979,CachTinhDiem!$A$15:$A$20,0),MATCH($B4979,CachTinhDiem!$B$14:$E$14,0))-1)*9/4,1)</f>
        <v>7.8</v>
      </c>
      <c r="M4979" s="19">
        <f t="shared" si="77"/>
        <v>5</v>
      </c>
      <c r="N4979" s="23">
        <f>MAX(0,1-M4979*CachTinhDiem!$B$25)</f>
        <v>0.5</v>
      </c>
      <c r="O4979" s="20">
        <f>ROUND((CachTinhDiem!$B$23*K4979+CachTinhDiem!$B$24*L4979)*N4979,1)</f>
        <v>3.5</v>
      </c>
      <c r="P4979" s="19" t="s">
        <v>3227</v>
      </c>
    </row>
    <row r="4980" spans="1:16" ht="15" customHeight="1" x14ac:dyDescent="0.35">
      <c r="A4980" s="18" t="s">
        <v>2070</v>
      </c>
      <c r="B4980" s="18" t="s">
        <v>3228</v>
      </c>
      <c r="C4980" s="18" t="s">
        <v>110</v>
      </c>
      <c r="D4980" s="19">
        <v>18</v>
      </c>
      <c r="E4980" s="19">
        <v>36</v>
      </c>
      <c r="F4980" s="19">
        <v>15</v>
      </c>
      <c r="G4980" s="19">
        <v>2</v>
      </c>
      <c r="H4980" s="19">
        <v>5</v>
      </c>
      <c r="I4980" s="19">
        <v>3</v>
      </c>
      <c r="J4980" s="19">
        <v>4</v>
      </c>
      <c r="K4980" s="20">
        <f>ROUND(1+(SUMPRODUCT(INDEX(CachTinhDiem!$B$8:$E$11,MATCH($B4980,CachTinhDiem!$A$8:$A$11,0),0),$G4980:$J4980)-1)*9/4,1)</f>
        <v>7.8</v>
      </c>
      <c r="L4980" s="20">
        <f>ROUND(1+(INDEX(CachTinhDiem!$B$15:$E$20,MATCH($C4980,CachTinhDiem!$A$15:$A$20,0),MATCH($B4980,CachTinhDiem!$B$14:$E$14,0))-1)*9/4,1)</f>
        <v>7.8</v>
      </c>
      <c r="M4980" s="19">
        <f t="shared" si="77"/>
        <v>3</v>
      </c>
      <c r="N4980" s="23">
        <f>MAX(0,1-M4980*CachTinhDiem!$B$25)</f>
        <v>0.7</v>
      </c>
      <c r="O4980" s="20">
        <f>ROUND((CachTinhDiem!$B$23*K4980+CachTinhDiem!$B$24*L4980)*N4980,1)</f>
        <v>5.5</v>
      </c>
      <c r="P4980" s="19" t="s">
        <v>3227</v>
      </c>
    </row>
    <row r="4981" spans="1:16" ht="15" customHeight="1" x14ac:dyDescent="0.35">
      <c r="A4981" s="18" t="s">
        <v>442</v>
      </c>
      <c r="B4981" s="18" t="s">
        <v>3226</v>
      </c>
      <c r="C4981" s="18" t="s">
        <v>110</v>
      </c>
      <c r="D4981" s="19">
        <v>5</v>
      </c>
      <c r="E4981" s="19">
        <v>13</v>
      </c>
      <c r="F4981" s="19">
        <v>37</v>
      </c>
      <c r="G4981" s="19">
        <v>5</v>
      </c>
      <c r="H4981" s="19">
        <v>2</v>
      </c>
      <c r="I4981" s="19">
        <v>2</v>
      </c>
      <c r="J4981" s="19">
        <v>4</v>
      </c>
      <c r="K4981" s="20">
        <f>ROUND(1+(SUMPRODUCT(INDEX(CachTinhDiem!$B$8:$E$11,MATCH($B4981,CachTinhDiem!$A$8:$A$11,0),0),$G4981:$J4981)-1)*9/4,1)</f>
        <v>4.2</v>
      </c>
      <c r="L4981" s="20">
        <f>ROUND(1+(INDEX(CachTinhDiem!$B$15:$E$20,MATCH($C4981,CachTinhDiem!$A$15:$A$20,0),MATCH($B4981,CachTinhDiem!$B$14:$E$14,0))-1)*9/4,1)</f>
        <v>5.5</v>
      </c>
      <c r="M4981" s="19">
        <f t="shared" si="77"/>
        <v>24</v>
      </c>
      <c r="N4981" s="23">
        <f>MAX(0,1-M4981*CachTinhDiem!$B$25)</f>
        <v>0</v>
      </c>
      <c r="O4981" s="20">
        <f>ROUND((CachTinhDiem!$B$23*K4981+CachTinhDiem!$B$24*L4981)*N4981,1)</f>
        <v>0</v>
      </c>
      <c r="P4981" s="19" t="s">
        <v>3227</v>
      </c>
    </row>
    <row r="4982" spans="1:16" ht="15" customHeight="1" x14ac:dyDescent="0.35">
      <c r="A4982" s="18" t="s">
        <v>2893</v>
      </c>
      <c r="B4982" s="18" t="s">
        <v>3229</v>
      </c>
      <c r="C4982" s="18" t="s">
        <v>150</v>
      </c>
      <c r="D4982" s="19">
        <v>13</v>
      </c>
      <c r="E4982" s="19">
        <v>35</v>
      </c>
      <c r="F4982" s="19">
        <v>40</v>
      </c>
      <c r="G4982" s="19">
        <v>3</v>
      </c>
      <c r="H4982" s="19">
        <v>2</v>
      </c>
      <c r="I4982" s="19">
        <v>3</v>
      </c>
      <c r="J4982" s="19">
        <v>3</v>
      </c>
      <c r="K4982" s="20">
        <f>ROUND(1+(SUMPRODUCT(INDEX(CachTinhDiem!$B$8:$E$11,MATCH($B4982,CachTinhDiem!$A$8:$A$11,0),0),$G4982:$J4982)-1)*9/4,1)</f>
        <v>4.8</v>
      </c>
      <c r="L4982" s="20">
        <f>ROUND(1+(INDEX(CachTinhDiem!$B$15:$E$20,MATCH($C4982,CachTinhDiem!$A$15:$A$20,0),MATCH($B4982,CachTinhDiem!$B$14:$E$14,0))-1)*9/4,1)</f>
        <v>7.8</v>
      </c>
      <c r="M4982" s="19">
        <f t="shared" si="77"/>
        <v>5</v>
      </c>
      <c r="N4982" s="23">
        <f>MAX(0,1-M4982*CachTinhDiem!$B$25)</f>
        <v>0.5</v>
      </c>
      <c r="O4982" s="20">
        <f>ROUND((CachTinhDiem!$B$23*K4982+CachTinhDiem!$B$24*L4982)*N4982,1)</f>
        <v>2.9</v>
      </c>
      <c r="P4982" s="19" t="s">
        <v>3227</v>
      </c>
    </row>
    <row r="4983" spans="1:16" ht="15" customHeight="1" x14ac:dyDescent="0.35">
      <c r="A4983" s="18" t="s">
        <v>2789</v>
      </c>
      <c r="B4983" s="18" t="s">
        <v>3226</v>
      </c>
      <c r="C4983" s="18" t="s">
        <v>115</v>
      </c>
      <c r="D4983" s="19">
        <v>15</v>
      </c>
      <c r="E4983" s="19">
        <v>35</v>
      </c>
      <c r="F4983" s="19">
        <v>27</v>
      </c>
      <c r="G4983" s="19">
        <v>2</v>
      </c>
      <c r="H4983" s="19">
        <v>1</v>
      </c>
      <c r="I4983" s="19">
        <v>5</v>
      </c>
      <c r="J4983" s="19">
        <v>3</v>
      </c>
      <c r="K4983" s="20">
        <f>ROUND(1+(SUMPRODUCT(INDEX(CachTinhDiem!$B$8:$E$11,MATCH($B4983,CachTinhDiem!$A$8:$A$11,0),0),$G4983:$J4983)-1)*9/4,1)</f>
        <v>6.4</v>
      </c>
      <c r="L4983" s="20">
        <f>ROUND(1+(INDEX(CachTinhDiem!$B$15:$E$20,MATCH($C4983,CachTinhDiem!$A$15:$A$20,0),MATCH($B4983,CachTinhDiem!$B$14:$E$14,0))-1)*9/4,1)</f>
        <v>10</v>
      </c>
      <c r="M4983" s="19">
        <f t="shared" si="77"/>
        <v>0</v>
      </c>
      <c r="N4983" s="23">
        <f>MAX(0,1-M4983*CachTinhDiem!$B$25)</f>
        <v>1</v>
      </c>
      <c r="O4983" s="20">
        <f>ROUND((CachTinhDiem!$B$23*K4983+CachTinhDiem!$B$24*L4983)*N4983,1)</f>
        <v>7.5</v>
      </c>
      <c r="P4983" s="19" t="s">
        <v>3227</v>
      </c>
    </row>
    <row r="4984" spans="1:16" ht="15" customHeight="1" x14ac:dyDescent="0.35">
      <c r="A4984" s="18" t="s">
        <v>1641</v>
      </c>
      <c r="B4984" s="18" t="s">
        <v>3229</v>
      </c>
      <c r="C4984" s="18" t="s">
        <v>103</v>
      </c>
      <c r="D4984" s="19">
        <v>15</v>
      </c>
      <c r="E4984" s="19">
        <v>33</v>
      </c>
      <c r="F4984" s="19">
        <v>29</v>
      </c>
      <c r="G4984" s="19">
        <v>2</v>
      </c>
      <c r="H4984" s="19">
        <v>3</v>
      </c>
      <c r="I4984" s="19">
        <v>3</v>
      </c>
      <c r="J4984" s="19">
        <v>4</v>
      </c>
      <c r="K4984" s="20">
        <f>ROUND(1+(SUMPRODUCT(INDEX(CachTinhDiem!$B$8:$E$11,MATCH($B4984,CachTinhDiem!$A$8:$A$11,0),0),$G4984:$J4984)-1)*9/4,1)</f>
        <v>6</v>
      </c>
      <c r="L4984" s="20">
        <f>ROUND(1+(INDEX(CachTinhDiem!$B$15:$E$20,MATCH($C4984,CachTinhDiem!$A$15:$A$20,0),MATCH($B4984,CachTinhDiem!$B$14:$E$14,0))-1)*9/4,1)</f>
        <v>7.8</v>
      </c>
      <c r="M4984" s="19">
        <f t="shared" si="77"/>
        <v>0</v>
      </c>
      <c r="N4984" s="23">
        <f>MAX(0,1-M4984*CachTinhDiem!$B$25)</f>
        <v>1</v>
      </c>
      <c r="O4984" s="20">
        <f>ROUND((CachTinhDiem!$B$23*K4984+CachTinhDiem!$B$24*L4984)*N4984,1)</f>
        <v>6.5</v>
      </c>
      <c r="P4984" s="19" t="s">
        <v>3227</v>
      </c>
    </row>
    <row r="4985" spans="1:16" ht="15" customHeight="1" x14ac:dyDescent="0.35">
      <c r="A4985" s="18" t="s">
        <v>690</v>
      </c>
      <c r="B4985" s="18" t="s">
        <v>3228</v>
      </c>
      <c r="C4985" s="18" t="s">
        <v>110</v>
      </c>
      <c r="D4985" s="19">
        <v>5</v>
      </c>
      <c r="E4985" s="19">
        <v>13</v>
      </c>
      <c r="F4985" s="19">
        <v>21</v>
      </c>
      <c r="G4985" s="19">
        <v>4</v>
      </c>
      <c r="H4985" s="19">
        <v>1</v>
      </c>
      <c r="I4985" s="19">
        <v>2</v>
      </c>
      <c r="J4985" s="19">
        <v>4</v>
      </c>
      <c r="K4985" s="20">
        <f>ROUND(1+(SUMPRODUCT(INDEX(CachTinhDiem!$B$8:$E$11,MATCH($B4985,CachTinhDiem!$A$8:$A$11,0),0),$G4985:$J4985)-1)*9/4,1)</f>
        <v>5.5</v>
      </c>
      <c r="L4985" s="20">
        <f>ROUND(1+(INDEX(CachTinhDiem!$B$15:$E$20,MATCH($C4985,CachTinhDiem!$A$15:$A$20,0),MATCH($B4985,CachTinhDiem!$B$14:$E$14,0))-1)*9/4,1)</f>
        <v>7.8</v>
      </c>
      <c r="M4985" s="19">
        <f t="shared" si="77"/>
        <v>8</v>
      </c>
      <c r="N4985" s="23">
        <f>MAX(0,1-M4985*CachTinhDiem!$B$25)</f>
        <v>0.19999999999999996</v>
      </c>
      <c r="O4985" s="20">
        <f>ROUND((CachTinhDiem!$B$23*K4985+CachTinhDiem!$B$24*L4985)*N4985,1)</f>
        <v>1.2</v>
      </c>
      <c r="P4985" s="19" t="s">
        <v>3227</v>
      </c>
    </row>
    <row r="4986" spans="1:16" ht="15" customHeight="1" x14ac:dyDescent="0.35">
      <c r="A4986" s="18" t="s">
        <v>1304</v>
      </c>
      <c r="B4986" s="18" t="s">
        <v>3228</v>
      </c>
      <c r="C4986" s="18" t="s">
        <v>150</v>
      </c>
      <c r="D4986" s="19">
        <v>6</v>
      </c>
      <c r="E4986" s="19">
        <v>18</v>
      </c>
      <c r="F4986" s="19">
        <v>9</v>
      </c>
      <c r="G4986" s="19">
        <v>4</v>
      </c>
      <c r="H4986" s="19">
        <v>2</v>
      </c>
      <c r="I4986" s="19">
        <v>2</v>
      </c>
      <c r="J4986" s="19">
        <v>3</v>
      </c>
      <c r="K4986" s="20">
        <f>ROUND(1+(SUMPRODUCT(INDEX(CachTinhDiem!$B$8:$E$11,MATCH($B4986,CachTinhDiem!$A$8:$A$11,0),0),$G4986:$J4986)-1)*9/4,1)</f>
        <v>4.5999999999999996</v>
      </c>
      <c r="L4986" s="20">
        <f>ROUND(1+(INDEX(CachTinhDiem!$B$15:$E$20,MATCH($C4986,CachTinhDiem!$A$15:$A$20,0),MATCH($B4986,CachTinhDiem!$B$14:$E$14,0))-1)*9/4,1)</f>
        <v>5.5</v>
      </c>
      <c r="M4986" s="19">
        <f t="shared" si="77"/>
        <v>0</v>
      </c>
      <c r="N4986" s="23">
        <f>MAX(0,1-M4986*CachTinhDiem!$B$25)</f>
        <v>1</v>
      </c>
      <c r="O4986" s="20">
        <f>ROUND((CachTinhDiem!$B$23*K4986+CachTinhDiem!$B$24*L4986)*N4986,1)</f>
        <v>4.9000000000000004</v>
      </c>
      <c r="P4986" s="19" t="s">
        <v>3227</v>
      </c>
    </row>
    <row r="4987" spans="1:16" ht="15" customHeight="1" x14ac:dyDescent="0.35">
      <c r="A4987" s="18" t="s">
        <v>729</v>
      </c>
      <c r="B4987" s="18" t="s">
        <v>3224</v>
      </c>
      <c r="C4987" s="18" t="s">
        <v>110</v>
      </c>
      <c r="D4987" s="19">
        <v>5</v>
      </c>
      <c r="E4987" s="19">
        <v>14</v>
      </c>
      <c r="F4987" s="19">
        <v>30</v>
      </c>
      <c r="G4987" s="19">
        <v>4</v>
      </c>
      <c r="H4987" s="19">
        <v>1</v>
      </c>
      <c r="I4987" s="19">
        <v>2</v>
      </c>
      <c r="J4987" s="19">
        <v>4</v>
      </c>
      <c r="K4987" s="20">
        <f>ROUND(1+(SUMPRODUCT(INDEX(CachTinhDiem!$B$8:$E$11,MATCH($B4987,CachTinhDiem!$A$8:$A$11,0),0),$G4987:$J4987)-1)*9/4,1)</f>
        <v>4.2</v>
      </c>
      <c r="L4987" s="20">
        <f>ROUND(1+(INDEX(CachTinhDiem!$B$15:$E$20,MATCH($C4987,CachTinhDiem!$A$15:$A$20,0),MATCH($B4987,CachTinhDiem!$B$14:$E$14,0))-1)*9/4,1)</f>
        <v>5.5</v>
      </c>
      <c r="M4987" s="19">
        <f t="shared" si="77"/>
        <v>16</v>
      </c>
      <c r="N4987" s="23">
        <f>MAX(0,1-M4987*CachTinhDiem!$B$25)</f>
        <v>0</v>
      </c>
      <c r="O4987" s="20">
        <f>ROUND((CachTinhDiem!$B$23*K4987+CachTinhDiem!$B$24*L4987)*N4987,1)</f>
        <v>0</v>
      </c>
      <c r="P4987" s="19" t="s">
        <v>3225</v>
      </c>
    </row>
    <row r="4988" spans="1:16" ht="15" customHeight="1" x14ac:dyDescent="0.35">
      <c r="A4988" s="18" t="s">
        <v>2312</v>
      </c>
      <c r="B4988" s="18" t="s">
        <v>3226</v>
      </c>
      <c r="C4988" s="18" t="s">
        <v>103</v>
      </c>
      <c r="D4988" s="19">
        <v>17</v>
      </c>
      <c r="E4988" s="19">
        <v>33</v>
      </c>
      <c r="F4988" s="19">
        <v>13</v>
      </c>
      <c r="G4988" s="19">
        <v>2</v>
      </c>
      <c r="H4988" s="19">
        <v>3</v>
      </c>
      <c r="I4988" s="19">
        <v>2</v>
      </c>
      <c r="J4988" s="19">
        <v>5</v>
      </c>
      <c r="K4988" s="20">
        <f>ROUND(1+(SUMPRODUCT(INDEX(CachTinhDiem!$B$8:$E$11,MATCH($B4988,CachTinhDiem!$A$8:$A$11,0),0),$G4988:$J4988)-1)*9/4,1)</f>
        <v>5.3</v>
      </c>
      <c r="L4988" s="20">
        <f>ROUND(1+(INDEX(CachTinhDiem!$B$15:$E$20,MATCH($C4988,CachTinhDiem!$A$15:$A$20,0),MATCH($B4988,CachTinhDiem!$B$14:$E$14,0))-1)*9/4,1)</f>
        <v>3.3</v>
      </c>
      <c r="M4988" s="19">
        <f t="shared" si="77"/>
        <v>4</v>
      </c>
      <c r="N4988" s="23">
        <f>MAX(0,1-M4988*CachTinhDiem!$B$25)</f>
        <v>0.6</v>
      </c>
      <c r="O4988" s="20">
        <f>ROUND((CachTinhDiem!$B$23*K4988+CachTinhDiem!$B$24*L4988)*N4988,1)</f>
        <v>2.8</v>
      </c>
      <c r="P4988" s="19" t="s">
        <v>3227</v>
      </c>
    </row>
    <row r="4989" spans="1:16" ht="15" customHeight="1" x14ac:dyDescent="0.35">
      <c r="A4989" s="18" t="s">
        <v>832</v>
      </c>
      <c r="B4989" s="18" t="s">
        <v>3226</v>
      </c>
      <c r="C4989" s="18" t="s">
        <v>115</v>
      </c>
      <c r="D4989" s="19">
        <v>18</v>
      </c>
      <c r="E4989" s="19">
        <v>35</v>
      </c>
      <c r="F4989" s="19">
        <v>33</v>
      </c>
      <c r="G4989" s="19">
        <v>2</v>
      </c>
      <c r="H4989" s="19">
        <v>4</v>
      </c>
      <c r="I4989" s="19">
        <v>3</v>
      </c>
      <c r="J4989" s="19">
        <v>3</v>
      </c>
      <c r="K4989" s="20">
        <f>ROUND(1+(SUMPRODUCT(INDEX(CachTinhDiem!$B$8:$E$11,MATCH($B4989,CachTinhDiem!$A$8:$A$11,0),0),$G4989:$J4989)-1)*9/4,1)</f>
        <v>6.2</v>
      </c>
      <c r="L4989" s="20">
        <f>ROUND(1+(INDEX(CachTinhDiem!$B$15:$E$20,MATCH($C4989,CachTinhDiem!$A$15:$A$20,0),MATCH($B4989,CachTinhDiem!$B$14:$E$14,0))-1)*9/4,1)</f>
        <v>10</v>
      </c>
      <c r="M4989" s="19">
        <f t="shared" si="77"/>
        <v>0</v>
      </c>
      <c r="N4989" s="23">
        <f>MAX(0,1-M4989*CachTinhDiem!$B$25)</f>
        <v>1</v>
      </c>
      <c r="O4989" s="20">
        <f>ROUND((CachTinhDiem!$B$23*K4989+CachTinhDiem!$B$24*L4989)*N4989,1)</f>
        <v>7.3</v>
      </c>
      <c r="P4989" s="19" t="s">
        <v>3225</v>
      </c>
    </row>
    <row r="4990" spans="1:16" ht="15" customHeight="1" x14ac:dyDescent="0.35">
      <c r="A4990" s="18" t="s">
        <v>1615</v>
      </c>
      <c r="B4990" s="18" t="s">
        <v>3224</v>
      </c>
      <c r="C4990" s="18" t="s">
        <v>115</v>
      </c>
      <c r="D4990" s="19">
        <v>11</v>
      </c>
      <c r="E4990" s="19">
        <v>32</v>
      </c>
      <c r="F4990" s="19">
        <v>12</v>
      </c>
      <c r="G4990" s="19">
        <v>3</v>
      </c>
      <c r="H4990" s="19">
        <v>2</v>
      </c>
      <c r="I4990" s="19">
        <v>3</v>
      </c>
      <c r="J4990" s="19">
        <v>3</v>
      </c>
      <c r="K4990" s="20">
        <f>ROUND(1+(SUMPRODUCT(INDEX(CachTinhDiem!$B$8:$E$11,MATCH($B4990,CachTinhDiem!$A$8:$A$11,0),0),$G4990:$J4990)-1)*9/4,1)</f>
        <v>5.0999999999999996</v>
      </c>
      <c r="L4990" s="20">
        <f>ROUND(1+(INDEX(CachTinhDiem!$B$15:$E$20,MATCH($C4990,CachTinhDiem!$A$15:$A$20,0),MATCH($B4990,CachTinhDiem!$B$14:$E$14,0))-1)*9/4,1)</f>
        <v>7.8</v>
      </c>
      <c r="M4990" s="19">
        <f t="shared" si="77"/>
        <v>0</v>
      </c>
      <c r="N4990" s="23">
        <f>MAX(0,1-M4990*CachTinhDiem!$B$25)</f>
        <v>1</v>
      </c>
      <c r="O4990" s="20">
        <f>ROUND((CachTinhDiem!$B$23*K4990+CachTinhDiem!$B$24*L4990)*N4990,1)</f>
        <v>5.9</v>
      </c>
      <c r="P4990" s="19" t="s">
        <v>3227</v>
      </c>
    </row>
    <row r="4991" spans="1:16" ht="15" customHeight="1" x14ac:dyDescent="0.35">
      <c r="A4991" s="18" t="s">
        <v>314</v>
      </c>
      <c r="B4991" s="18" t="s">
        <v>3229</v>
      </c>
      <c r="C4991" s="18" t="s">
        <v>90</v>
      </c>
      <c r="D4991" s="19">
        <v>8</v>
      </c>
      <c r="E4991" s="19">
        <v>22</v>
      </c>
      <c r="F4991" s="19">
        <v>26</v>
      </c>
      <c r="G4991" s="19">
        <v>4</v>
      </c>
      <c r="H4991" s="19">
        <v>3</v>
      </c>
      <c r="I4991" s="19">
        <v>3</v>
      </c>
      <c r="J4991" s="19">
        <v>2</v>
      </c>
      <c r="K4991" s="20">
        <f>ROUND(1+(SUMPRODUCT(INDEX(CachTinhDiem!$B$8:$E$11,MATCH($B4991,CachTinhDiem!$A$8:$A$11,0),0),$G4991:$J4991)-1)*9/4,1)</f>
        <v>5.0999999999999996</v>
      </c>
      <c r="L4991" s="20">
        <f>ROUND(1+(INDEX(CachTinhDiem!$B$15:$E$20,MATCH($C4991,CachTinhDiem!$A$15:$A$20,0),MATCH($B4991,CachTinhDiem!$B$14:$E$14,0))-1)*9/4,1)</f>
        <v>7.8</v>
      </c>
      <c r="M4991" s="19">
        <f t="shared" si="77"/>
        <v>4</v>
      </c>
      <c r="N4991" s="23">
        <f>MAX(0,1-M4991*CachTinhDiem!$B$25)</f>
        <v>0.6</v>
      </c>
      <c r="O4991" s="20">
        <f>ROUND((CachTinhDiem!$B$23*K4991+CachTinhDiem!$B$24*L4991)*N4991,1)</f>
        <v>3.5</v>
      </c>
      <c r="P4991" s="19" t="s">
        <v>3227</v>
      </c>
    </row>
    <row r="4992" spans="1:16" ht="15" customHeight="1" x14ac:dyDescent="0.35">
      <c r="A4992" s="18" t="s">
        <v>2911</v>
      </c>
      <c r="B4992" s="18" t="s">
        <v>3226</v>
      </c>
      <c r="C4992" s="18" t="s">
        <v>138</v>
      </c>
      <c r="D4992" s="19">
        <v>8</v>
      </c>
      <c r="E4992" s="19">
        <v>39</v>
      </c>
      <c r="F4992" s="19">
        <v>19</v>
      </c>
      <c r="G4992" s="19">
        <v>3</v>
      </c>
      <c r="H4992" s="19">
        <v>5</v>
      </c>
      <c r="I4992" s="19">
        <v>5</v>
      </c>
      <c r="J4992" s="19">
        <v>2</v>
      </c>
      <c r="K4992" s="20">
        <f>ROUND(1+(SUMPRODUCT(INDEX(CachTinhDiem!$B$8:$E$11,MATCH($B4992,CachTinhDiem!$A$8:$A$11,0),0),$G4992:$J4992)-1)*9/4,1)</f>
        <v>8.6999999999999993</v>
      </c>
      <c r="L4992" s="20">
        <f>ROUND(1+(INDEX(CachTinhDiem!$B$15:$E$20,MATCH($C4992,CachTinhDiem!$A$15:$A$20,0),MATCH($B4992,CachTinhDiem!$B$14:$E$14,0))-1)*9/4,1)</f>
        <v>7.8</v>
      </c>
      <c r="M4992" s="19">
        <f t="shared" si="77"/>
        <v>0</v>
      </c>
      <c r="N4992" s="23">
        <f>MAX(0,1-M4992*CachTinhDiem!$B$25)</f>
        <v>1</v>
      </c>
      <c r="O4992" s="20">
        <f>ROUND((CachTinhDiem!$B$23*K4992+CachTinhDiem!$B$24*L4992)*N4992,1)</f>
        <v>8.4</v>
      </c>
      <c r="P4992" s="19" t="s">
        <v>3225</v>
      </c>
    </row>
    <row r="4993" spans="1:16" ht="15" customHeight="1" x14ac:dyDescent="0.35">
      <c r="A4993" s="18" t="s">
        <v>2710</v>
      </c>
      <c r="B4993" s="18" t="s">
        <v>3226</v>
      </c>
      <c r="C4993" s="18" t="s">
        <v>103</v>
      </c>
      <c r="D4993" s="19">
        <v>15</v>
      </c>
      <c r="E4993" s="19">
        <v>34</v>
      </c>
      <c r="F4993" s="19">
        <v>28</v>
      </c>
      <c r="G4993" s="19">
        <v>2</v>
      </c>
      <c r="H4993" s="19">
        <v>1</v>
      </c>
      <c r="I4993" s="19">
        <v>4</v>
      </c>
      <c r="J4993" s="19">
        <v>4</v>
      </c>
      <c r="K4993" s="20">
        <f>ROUND(1+(SUMPRODUCT(INDEX(CachTinhDiem!$B$8:$E$11,MATCH($B4993,CachTinhDiem!$A$8:$A$11,0),0),$G4993:$J4993)-1)*9/4,1)</f>
        <v>5.7</v>
      </c>
      <c r="L4993" s="20">
        <f>ROUND(1+(INDEX(CachTinhDiem!$B$15:$E$20,MATCH($C4993,CachTinhDiem!$A$15:$A$20,0),MATCH($B4993,CachTinhDiem!$B$14:$E$14,0))-1)*9/4,1)</f>
        <v>3.3</v>
      </c>
      <c r="M4993" s="19">
        <f t="shared" si="77"/>
        <v>0</v>
      </c>
      <c r="N4993" s="23">
        <f>MAX(0,1-M4993*CachTinhDiem!$B$25)</f>
        <v>1</v>
      </c>
      <c r="O4993" s="20">
        <f>ROUND((CachTinhDiem!$B$23*K4993+CachTinhDiem!$B$24*L4993)*N4993,1)</f>
        <v>5</v>
      </c>
      <c r="P4993" s="19" t="s">
        <v>3227</v>
      </c>
    </row>
    <row r="4994" spans="1:16" ht="15" customHeight="1" x14ac:dyDescent="0.35">
      <c r="A4994" s="18" t="s">
        <v>1866</v>
      </c>
      <c r="B4994" s="18" t="s">
        <v>3228</v>
      </c>
      <c r="C4994" s="18" t="s">
        <v>115</v>
      </c>
      <c r="D4994" s="19">
        <v>11</v>
      </c>
      <c r="E4994" s="19">
        <v>32</v>
      </c>
      <c r="F4994" s="19">
        <v>37</v>
      </c>
      <c r="G4994" s="19">
        <v>2</v>
      </c>
      <c r="H4994" s="19">
        <v>3</v>
      </c>
      <c r="I4994" s="19">
        <v>4</v>
      </c>
      <c r="J4994" s="19">
        <v>2</v>
      </c>
      <c r="K4994" s="20">
        <f>ROUND(1+(SUMPRODUCT(INDEX(CachTinhDiem!$B$8:$E$11,MATCH($B4994,CachTinhDiem!$A$8:$A$11,0),0),$G4994:$J4994)-1)*9/4,1)</f>
        <v>4.5999999999999996</v>
      </c>
      <c r="L4994" s="20">
        <f>ROUND(1+(INDEX(CachTinhDiem!$B$15:$E$20,MATCH($C4994,CachTinhDiem!$A$15:$A$20,0),MATCH($B4994,CachTinhDiem!$B$14:$E$14,0))-1)*9/4,1)</f>
        <v>5.5</v>
      </c>
      <c r="M4994" s="19">
        <f t="shared" ref="M4994:M5057" si="78">MAX(0,$D4994-$F4994,$F4994-$E4994)</f>
        <v>5</v>
      </c>
      <c r="N4994" s="23">
        <f>MAX(0,1-M4994*CachTinhDiem!$B$25)</f>
        <v>0.5</v>
      </c>
      <c r="O4994" s="20">
        <f>ROUND((CachTinhDiem!$B$23*K4994+CachTinhDiem!$B$24*L4994)*N4994,1)</f>
        <v>2.4</v>
      </c>
      <c r="P4994" s="19" t="s">
        <v>3227</v>
      </c>
    </row>
    <row r="4995" spans="1:16" ht="15" customHeight="1" x14ac:dyDescent="0.35">
      <c r="A4995" s="18" t="s">
        <v>2299</v>
      </c>
      <c r="B4995" s="18" t="s">
        <v>3226</v>
      </c>
      <c r="C4995" s="18" t="s">
        <v>103</v>
      </c>
      <c r="D4995" s="19">
        <v>19</v>
      </c>
      <c r="E4995" s="19">
        <v>36</v>
      </c>
      <c r="F4995" s="19">
        <v>19</v>
      </c>
      <c r="G4995" s="19">
        <v>2</v>
      </c>
      <c r="H4995" s="19">
        <v>4</v>
      </c>
      <c r="I4995" s="19">
        <v>4</v>
      </c>
      <c r="J4995" s="19">
        <v>4</v>
      </c>
      <c r="K4995" s="20">
        <f>ROUND(1+(SUMPRODUCT(INDEX(CachTinhDiem!$B$8:$E$11,MATCH($B4995,CachTinhDiem!$A$8:$A$11,0),0),$G4995:$J4995)-1)*9/4,1)</f>
        <v>7.8</v>
      </c>
      <c r="L4995" s="20">
        <f>ROUND(1+(INDEX(CachTinhDiem!$B$15:$E$20,MATCH($C4995,CachTinhDiem!$A$15:$A$20,0),MATCH($B4995,CachTinhDiem!$B$14:$E$14,0))-1)*9/4,1)</f>
        <v>3.3</v>
      </c>
      <c r="M4995" s="19">
        <f t="shared" si="78"/>
        <v>0</v>
      </c>
      <c r="N4995" s="23">
        <f>MAX(0,1-M4995*CachTinhDiem!$B$25)</f>
        <v>1</v>
      </c>
      <c r="O4995" s="20">
        <f>ROUND((CachTinhDiem!$B$23*K4995+CachTinhDiem!$B$24*L4995)*N4995,1)</f>
        <v>6.5</v>
      </c>
      <c r="P4995" s="19" t="s">
        <v>3227</v>
      </c>
    </row>
    <row r="4996" spans="1:16" ht="15" customHeight="1" x14ac:dyDescent="0.35">
      <c r="A4996" s="18" t="s">
        <v>1084</v>
      </c>
      <c r="B4996" s="18" t="s">
        <v>3226</v>
      </c>
      <c r="C4996" s="18" t="s">
        <v>138</v>
      </c>
      <c r="D4996" s="19">
        <v>26</v>
      </c>
      <c r="E4996" s="19">
        <v>40</v>
      </c>
      <c r="F4996" s="19">
        <v>34</v>
      </c>
      <c r="G4996" s="19">
        <v>2</v>
      </c>
      <c r="H4996" s="19">
        <v>4</v>
      </c>
      <c r="I4996" s="19">
        <v>4</v>
      </c>
      <c r="J4996" s="19">
        <v>4</v>
      </c>
      <c r="K4996" s="20">
        <f>ROUND(1+(SUMPRODUCT(INDEX(CachTinhDiem!$B$8:$E$11,MATCH($B4996,CachTinhDiem!$A$8:$A$11,0),0),$G4996:$J4996)-1)*9/4,1)</f>
        <v>7.8</v>
      </c>
      <c r="L4996" s="20">
        <f>ROUND(1+(INDEX(CachTinhDiem!$B$15:$E$20,MATCH($C4996,CachTinhDiem!$A$15:$A$20,0),MATCH($B4996,CachTinhDiem!$B$14:$E$14,0))-1)*9/4,1)</f>
        <v>7.8</v>
      </c>
      <c r="M4996" s="19">
        <f t="shared" si="78"/>
        <v>0</v>
      </c>
      <c r="N4996" s="23">
        <f>MAX(0,1-M4996*CachTinhDiem!$B$25)</f>
        <v>1</v>
      </c>
      <c r="O4996" s="20">
        <f>ROUND((CachTinhDiem!$B$23*K4996+CachTinhDiem!$B$24*L4996)*N4996,1)</f>
        <v>7.8</v>
      </c>
      <c r="P4996" s="19" t="s">
        <v>3227</v>
      </c>
    </row>
    <row r="4997" spans="1:16" ht="15" customHeight="1" x14ac:dyDescent="0.35">
      <c r="A4997" s="18" t="s">
        <v>2652</v>
      </c>
      <c r="B4997" s="18" t="s">
        <v>3226</v>
      </c>
      <c r="C4997" s="18" t="s">
        <v>115</v>
      </c>
      <c r="D4997" s="19">
        <v>5</v>
      </c>
      <c r="E4997" s="19">
        <v>29</v>
      </c>
      <c r="F4997" s="19">
        <v>12</v>
      </c>
      <c r="G4997" s="19">
        <v>4</v>
      </c>
      <c r="H4997" s="19">
        <v>2</v>
      </c>
      <c r="I4997" s="19">
        <v>5</v>
      </c>
      <c r="J4997" s="19">
        <v>2</v>
      </c>
      <c r="K4997" s="20">
        <f>ROUND(1+(SUMPRODUCT(INDEX(CachTinhDiem!$B$8:$E$11,MATCH($B4997,CachTinhDiem!$A$8:$A$11,0),0),$G4997:$J4997)-1)*9/4,1)</f>
        <v>6.6</v>
      </c>
      <c r="L4997" s="20">
        <f>ROUND(1+(INDEX(CachTinhDiem!$B$15:$E$20,MATCH($C4997,CachTinhDiem!$A$15:$A$20,0),MATCH($B4997,CachTinhDiem!$B$14:$E$14,0))-1)*9/4,1)</f>
        <v>10</v>
      </c>
      <c r="M4997" s="19">
        <f t="shared" si="78"/>
        <v>0</v>
      </c>
      <c r="N4997" s="23">
        <f>MAX(0,1-M4997*CachTinhDiem!$B$25)</f>
        <v>1</v>
      </c>
      <c r="O4997" s="20">
        <f>ROUND((CachTinhDiem!$B$23*K4997+CachTinhDiem!$B$24*L4997)*N4997,1)</f>
        <v>7.6</v>
      </c>
      <c r="P4997" s="19" t="s">
        <v>3227</v>
      </c>
    </row>
    <row r="4998" spans="1:16" ht="15" customHeight="1" x14ac:dyDescent="0.35">
      <c r="A4998" s="18" t="s">
        <v>716</v>
      </c>
      <c r="B4998" s="18" t="s">
        <v>3228</v>
      </c>
      <c r="C4998" s="18" t="s">
        <v>115</v>
      </c>
      <c r="D4998" s="19">
        <v>25</v>
      </c>
      <c r="E4998" s="19">
        <v>40</v>
      </c>
      <c r="F4998" s="19">
        <v>16</v>
      </c>
      <c r="G4998" s="19">
        <v>1</v>
      </c>
      <c r="H4998" s="19">
        <v>5</v>
      </c>
      <c r="I4998" s="19">
        <v>3</v>
      </c>
      <c r="J4998" s="19">
        <v>3</v>
      </c>
      <c r="K4998" s="20">
        <f>ROUND(1+(SUMPRODUCT(INDEX(CachTinhDiem!$B$8:$E$11,MATCH($B4998,CachTinhDiem!$A$8:$A$11,0),0),$G4998:$J4998)-1)*9/4,1)</f>
        <v>6.4</v>
      </c>
      <c r="L4998" s="20">
        <f>ROUND(1+(INDEX(CachTinhDiem!$B$15:$E$20,MATCH($C4998,CachTinhDiem!$A$15:$A$20,0),MATCH($B4998,CachTinhDiem!$B$14:$E$14,0))-1)*9/4,1)</f>
        <v>5.5</v>
      </c>
      <c r="M4998" s="19">
        <f t="shared" si="78"/>
        <v>9</v>
      </c>
      <c r="N4998" s="23">
        <f>MAX(0,1-M4998*CachTinhDiem!$B$25)</f>
        <v>9.9999999999999978E-2</v>
      </c>
      <c r="O4998" s="20">
        <f>ROUND((CachTinhDiem!$B$23*K4998+CachTinhDiem!$B$24*L4998)*N4998,1)</f>
        <v>0.6</v>
      </c>
      <c r="P4998" s="19" t="s">
        <v>3227</v>
      </c>
    </row>
    <row r="4999" spans="1:16" ht="15" customHeight="1" x14ac:dyDescent="0.35">
      <c r="A4999" s="18" t="s">
        <v>806</v>
      </c>
      <c r="B4999" s="18" t="s">
        <v>3229</v>
      </c>
      <c r="C4999" s="18" t="s">
        <v>110</v>
      </c>
      <c r="D4999" s="19">
        <v>5</v>
      </c>
      <c r="E4999" s="19">
        <v>15</v>
      </c>
      <c r="F4999" s="19">
        <v>40</v>
      </c>
      <c r="G4999" s="19">
        <v>4</v>
      </c>
      <c r="H4999" s="19">
        <v>1</v>
      </c>
      <c r="I4999" s="19">
        <v>2</v>
      </c>
      <c r="J4999" s="19">
        <v>4</v>
      </c>
      <c r="K4999" s="20">
        <f>ROUND(1+(SUMPRODUCT(INDEX(CachTinhDiem!$B$8:$E$11,MATCH($B4999,CachTinhDiem!$A$8:$A$11,0),0),$G4999:$J4999)-1)*9/4,1)</f>
        <v>4.4000000000000004</v>
      </c>
      <c r="L4999" s="20">
        <f>ROUND(1+(INDEX(CachTinhDiem!$B$15:$E$20,MATCH($C4999,CachTinhDiem!$A$15:$A$20,0),MATCH($B4999,CachTinhDiem!$B$14:$E$14,0))-1)*9/4,1)</f>
        <v>7.8</v>
      </c>
      <c r="M4999" s="19">
        <f t="shared" si="78"/>
        <v>25</v>
      </c>
      <c r="N4999" s="23">
        <f>MAX(0,1-M4999*CachTinhDiem!$B$25)</f>
        <v>0</v>
      </c>
      <c r="O4999" s="20">
        <f>ROUND((CachTinhDiem!$B$23*K4999+CachTinhDiem!$B$24*L4999)*N4999,1)</f>
        <v>0</v>
      </c>
      <c r="P4999" s="19" t="s">
        <v>3227</v>
      </c>
    </row>
    <row r="5000" spans="1:16" ht="15" customHeight="1" x14ac:dyDescent="0.35">
      <c r="A5000" s="18" t="s">
        <v>375</v>
      </c>
      <c r="B5000" s="18" t="s">
        <v>3224</v>
      </c>
      <c r="C5000" s="18" t="s">
        <v>110</v>
      </c>
      <c r="D5000" s="19">
        <v>5</v>
      </c>
      <c r="E5000" s="19">
        <v>15</v>
      </c>
      <c r="F5000" s="19">
        <v>27</v>
      </c>
      <c r="G5000" s="19">
        <v>4</v>
      </c>
      <c r="H5000" s="19">
        <v>1</v>
      </c>
      <c r="I5000" s="19">
        <v>2</v>
      </c>
      <c r="J5000" s="19">
        <v>4</v>
      </c>
      <c r="K5000" s="20">
        <f>ROUND(1+(SUMPRODUCT(INDEX(CachTinhDiem!$B$8:$E$11,MATCH($B5000,CachTinhDiem!$A$8:$A$11,0),0),$G5000:$J5000)-1)*9/4,1)</f>
        <v>4.2</v>
      </c>
      <c r="L5000" s="20">
        <f>ROUND(1+(INDEX(CachTinhDiem!$B$15:$E$20,MATCH($C5000,CachTinhDiem!$A$15:$A$20,0),MATCH($B5000,CachTinhDiem!$B$14:$E$14,0))-1)*9/4,1)</f>
        <v>5.5</v>
      </c>
      <c r="M5000" s="19">
        <f t="shared" si="78"/>
        <v>12</v>
      </c>
      <c r="N5000" s="23">
        <f>MAX(0,1-M5000*CachTinhDiem!$B$25)</f>
        <v>0</v>
      </c>
      <c r="O5000" s="20">
        <f>ROUND((CachTinhDiem!$B$23*K5000+CachTinhDiem!$B$24*L5000)*N5000,1)</f>
        <v>0</v>
      </c>
      <c r="P5000" s="19" t="s">
        <v>3227</v>
      </c>
    </row>
    <row r="5001" spans="1:16" ht="15" customHeight="1" x14ac:dyDescent="0.35">
      <c r="A5001" s="18" t="s">
        <v>896</v>
      </c>
      <c r="B5001" s="18" t="s">
        <v>3228</v>
      </c>
      <c r="C5001" s="18" t="s">
        <v>115</v>
      </c>
      <c r="D5001" s="19">
        <v>25</v>
      </c>
      <c r="E5001" s="19">
        <v>40</v>
      </c>
      <c r="F5001" s="19">
        <v>35</v>
      </c>
      <c r="G5001" s="19">
        <v>1</v>
      </c>
      <c r="H5001" s="19">
        <v>5</v>
      </c>
      <c r="I5001" s="19">
        <v>2</v>
      </c>
      <c r="J5001" s="19">
        <v>3</v>
      </c>
      <c r="K5001" s="20">
        <f>ROUND(1+(SUMPRODUCT(INDEX(CachTinhDiem!$B$8:$E$11,MATCH($B5001,CachTinhDiem!$A$8:$A$11,0),0),$G5001:$J5001)-1)*9/4,1)</f>
        <v>6</v>
      </c>
      <c r="L5001" s="20">
        <f>ROUND(1+(INDEX(CachTinhDiem!$B$15:$E$20,MATCH($C5001,CachTinhDiem!$A$15:$A$20,0),MATCH($B5001,CachTinhDiem!$B$14:$E$14,0))-1)*9/4,1)</f>
        <v>5.5</v>
      </c>
      <c r="M5001" s="19">
        <f t="shared" si="78"/>
        <v>0</v>
      </c>
      <c r="N5001" s="23">
        <f>MAX(0,1-M5001*CachTinhDiem!$B$25)</f>
        <v>1</v>
      </c>
      <c r="O5001" s="20">
        <f>ROUND((CachTinhDiem!$B$23*K5001+CachTinhDiem!$B$24*L5001)*N5001,1)</f>
        <v>5.9</v>
      </c>
      <c r="P5001" s="19" t="s">
        <v>3227</v>
      </c>
    </row>
    <row r="5002" spans="1:16" ht="15" customHeight="1" x14ac:dyDescent="0.35">
      <c r="A5002" s="18" t="s">
        <v>872</v>
      </c>
      <c r="B5002" s="18" t="s">
        <v>3229</v>
      </c>
      <c r="C5002" s="18" t="s">
        <v>115</v>
      </c>
      <c r="D5002" s="19">
        <v>5</v>
      </c>
      <c r="E5002" s="19">
        <v>15</v>
      </c>
      <c r="F5002" s="19">
        <v>6</v>
      </c>
      <c r="G5002" s="19">
        <v>4</v>
      </c>
      <c r="H5002" s="19">
        <v>1</v>
      </c>
      <c r="I5002" s="19">
        <v>2</v>
      </c>
      <c r="J5002" s="19">
        <v>4</v>
      </c>
      <c r="K5002" s="20">
        <f>ROUND(1+(SUMPRODUCT(INDEX(CachTinhDiem!$B$8:$E$11,MATCH($B5002,CachTinhDiem!$A$8:$A$11,0),0),$G5002:$J5002)-1)*9/4,1)</f>
        <v>4.4000000000000004</v>
      </c>
      <c r="L5002" s="20">
        <f>ROUND(1+(INDEX(CachTinhDiem!$B$15:$E$20,MATCH($C5002,CachTinhDiem!$A$15:$A$20,0),MATCH($B5002,CachTinhDiem!$B$14:$E$14,0))-1)*9/4,1)</f>
        <v>10</v>
      </c>
      <c r="M5002" s="19">
        <f t="shared" si="78"/>
        <v>0</v>
      </c>
      <c r="N5002" s="23">
        <f>MAX(0,1-M5002*CachTinhDiem!$B$25)</f>
        <v>1</v>
      </c>
      <c r="O5002" s="20">
        <f>ROUND((CachTinhDiem!$B$23*K5002+CachTinhDiem!$B$24*L5002)*N5002,1)</f>
        <v>6.1</v>
      </c>
      <c r="P5002" s="19" t="s">
        <v>3227</v>
      </c>
    </row>
    <row r="5003" spans="1:16" ht="15" customHeight="1" x14ac:dyDescent="0.35">
      <c r="A5003" s="18" t="s">
        <v>1250</v>
      </c>
      <c r="B5003" s="18" t="s">
        <v>3229</v>
      </c>
      <c r="C5003" s="18" t="s">
        <v>115</v>
      </c>
      <c r="D5003" s="19">
        <v>5</v>
      </c>
      <c r="E5003" s="19">
        <v>14</v>
      </c>
      <c r="F5003" s="19">
        <v>17</v>
      </c>
      <c r="G5003" s="19">
        <v>4</v>
      </c>
      <c r="H5003" s="19">
        <v>2</v>
      </c>
      <c r="I5003" s="19">
        <v>2</v>
      </c>
      <c r="J5003" s="19">
        <v>2</v>
      </c>
      <c r="K5003" s="20">
        <f>ROUND(1+(SUMPRODUCT(INDEX(CachTinhDiem!$B$8:$E$11,MATCH($B5003,CachTinhDiem!$A$8:$A$11,0),0),$G5003:$J5003)-1)*9/4,1)</f>
        <v>3.7</v>
      </c>
      <c r="L5003" s="20">
        <f>ROUND(1+(INDEX(CachTinhDiem!$B$15:$E$20,MATCH($C5003,CachTinhDiem!$A$15:$A$20,0),MATCH($B5003,CachTinhDiem!$B$14:$E$14,0))-1)*9/4,1)</f>
        <v>10</v>
      </c>
      <c r="M5003" s="19">
        <f t="shared" si="78"/>
        <v>3</v>
      </c>
      <c r="N5003" s="23">
        <f>MAX(0,1-M5003*CachTinhDiem!$B$25)</f>
        <v>0.7</v>
      </c>
      <c r="O5003" s="20">
        <f>ROUND((CachTinhDiem!$B$23*K5003+CachTinhDiem!$B$24*L5003)*N5003,1)</f>
        <v>3.9</v>
      </c>
      <c r="P5003" s="19" t="s">
        <v>3227</v>
      </c>
    </row>
    <row r="5004" spans="1:16" ht="15" customHeight="1" x14ac:dyDescent="0.35">
      <c r="A5004" s="18" t="s">
        <v>1319</v>
      </c>
      <c r="B5004" s="18" t="s">
        <v>3224</v>
      </c>
      <c r="C5004" s="18" t="s">
        <v>103</v>
      </c>
      <c r="D5004" s="19">
        <v>5</v>
      </c>
      <c r="E5004" s="19">
        <v>11</v>
      </c>
      <c r="F5004" s="19">
        <v>11</v>
      </c>
      <c r="G5004" s="19">
        <v>5</v>
      </c>
      <c r="H5004" s="19">
        <v>1</v>
      </c>
      <c r="I5004" s="19">
        <v>1</v>
      </c>
      <c r="J5004" s="19">
        <v>5</v>
      </c>
      <c r="K5004" s="20">
        <f>ROUND(1+(SUMPRODUCT(INDEX(CachTinhDiem!$B$8:$E$11,MATCH($B5004,CachTinhDiem!$A$8:$A$11,0),0),$G5004:$J5004)-1)*9/4,1)</f>
        <v>3.7</v>
      </c>
      <c r="L5004" s="20">
        <f>ROUND(1+(INDEX(CachTinhDiem!$B$15:$E$20,MATCH($C5004,CachTinhDiem!$A$15:$A$20,0),MATCH($B5004,CachTinhDiem!$B$14:$E$14,0))-1)*9/4,1)</f>
        <v>3.3</v>
      </c>
      <c r="M5004" s="19">
        <f t="shared" si="78"/>
        <v>0</v>
      </c>
      <c r="N5004" s="23">
        <f>MAX(0,1-M5004*CachTinhDiem!$B$25)</f>
        <v>1</v>
      </c>
      <c r="O5004" s="20">
        <f>ROUND((CachTinhDiem!$B$23*K5004+CachTinhDiem!$B$24*L5004)*N5004,1)</f>
        <v>3.6</v>
      </c>
      <c r="P5004" s="19" t="s">
        <v>3227</v>
      </c>
    </row>
    <row r="5005" spans="1:16" ht="15" customHeight="1" x14ac:dyDescent="0.35">
      <c r="A5005" s="18" t="s">
        <v>948</v>
      </c>
      <c r="B5005" s="18" t="s">
        <v>3229</v>
      </c>
      <c r="C5005" s="18" t="s">
        <v>138</v>
      </c>
      <c r="D5005" s="19">
        <v>6</v>
      </c>
      <c r="E5005" s="19">
        <v>19</v>
      </c>
      <c r="F5005" s="19">
        <v>14</v>
      </c>
      <c r="G5005" s="19">
        <v>4</v>
      </c>
      <c r="H5005" s="19">
        <v>2</v>
      </c>
      <c r="I5005" s="19">
        <v>3</v>
      </c>
      <c r="J5005" s="19">
        <v>2</v>
      </c>
      <c r="K5005" s="20">
        <f>ROUND(1+(SUMPRODUCT(INDEX(CachTinhDiem!$B$8:$E$11,MATCH($B5005,CachTinhDiem!$A$8:$A$11,0),0),$G5005:$J5005)-1)*9/4,1)</f>
        <v>4.4000000000000004</v>
      </c>
      <c r="L5005" s="20">
        <f>ROUND(1+(INDEX(CachTinhDiem!$B$15:$E$20,MATCH($C5005,CachTinhDiem!$A$15:$A$20,0),MATCH($B5005,CachTinhDiem!$B$14:$E$14,0))-1)*9/4,1)</f>
        <v>7.8</v>
      </c>
      <c r="M5005" s="19">
        <f t="shared" si="78"/>
        <v>0</v>
      </c>
      <c r="N5005" s="23">
        <f>MAX(0,1-M5005*CachTinhDiem!$B$25)</f>
        <v>1</v>
      </c>
      <c r="O5005" s="20">
        <f>ROUND((CachTinhDiem!$B$23*K5005+CachTinhDiem!$B$24*L5005)*N5005,1)</f>
        <v>5.4</v>
      </c>
      <c r="P5005" s="19" t="s">
        <v>3227</v>
      </c>
    </row>
    <row r="5006" spans="1:16" ht="15" customHeight="1" x14ac:dyDescent="0.35">
      <c r="A5006" s="18" t="s">
        <v>2326</v>
      </c>
      <c r="B5006" s="18" t="s">
        <v>3224</v>
      </c>
      <c r="C5006" s="18" t="s">
        <v>110</v>
      </c>
      <c r="D5006" s="19">
        <v>22</v>
      </c>
      <c r="E5006" s="19">
        <v>37</v>
      </c>
      <c r="F5006" s="19">
        <v>39</v>
      </c>
      <c r="G5006" s="19">
        <v>2</v>
      </c>
      <c r="H5006" s="19">
        <v>5</v>
      </c>
      <c r="I5006" s="19">
        <v>2</v>
      </c>
      <c r="J5006" s="19">
        <v>4</v>
      </c>
      <c r="K5006" s="20">
        <f>ROUND(1+(SUMPRODUCT(INDEX(CachTinhDiem!$B$8:$E$11,MATCH($B5006,CachTinhDiem!$A$8:$A$11,0),0),$G5006:$J5006)-1)*9/4,1)</f>
        <v>5.0999999999999996</v>
      </c>
      <c r="L5006" s="20">
        <f>ROUND(1+(INDEX(CachTinhDiem!$B$15:$E$20,MATCH($C5006,CachTinhDiem!$A$15:$A$20,0),MATCH($B5006,CachTinhDiem!$B$14:$E$14,0))-1)*9/4,1)</f>
        <v>5.5</v>
      </c>
      <c r="M5006" s="19">
        <f t="shared" si="78"/>
        <v>2</v>
      </c>
      <c r="N5006" s="23">
        <f>MAX(0,1-M5006*CachTinhDiem!$B$25)</f>
        <v>0.8</v>
      </c>
      <c r="O5006" s="20">
        <f>ROUND((CachTinhDiem!$B$23*K5006+CachTinhDiem!$B$24*L5006)*N5006,1)</f>
        <v>4.2</v>
      </c>
      <c r="P5006" s="19" t="s">
        <v>3227</v>
      </c>
    </row>
    <row r="5007" spans="1:16" ht="15" customHeight="1" x14ac:dyDescent="0.35">
      <c r="A5007" s="18" t="s">
        <v>2803</v>
      </c>
      <c r="B5007" s="18" t="s">
        <v>3229</v>
      </c>
      <c r="C5007" s="18" t="s">
        <v>115</v>
      </c>
      <c r="D5007" s="19">
        <v>5</v>
      </c>
      <c r="E5007" s="19">
        <v>10</v>
      </c>
      <c r="F5007" s="19">
        <v>39</v>
      </c>
      <c r="G5007" s="19">
        <v>4</v>
      </c>
      <c r="H5007" s="19">
        <v>2</v>
      </c>
      <c r="I5007" s="19">
        <v>2</v>
      </c>
      <c r="J5007" s="19">
        <v>3</v>
      </c>
      <c r="K5007" s="20">
        <f>ROUND(1+(SUMPRODUCT(INDEX(CachTinhDiem!$B$8:$E$11,MATCH($B5007,CachTinhDiem!$A$8:$A$11,0),0),$G5007:$J5007)-1)*9/4,1)</f>
        <v>4.4000000000000004</v>
      </c>
      <c r="L5007" s="20">
        <f>ROUND(1+(INDEX(CachTinhDiem!$B$15:$E$20,MATCH($C5007,CachTinhDiem!$A$15:$A$20,0),MATCH($B5007,CachTinhDiem!$B$14:$E$14,0))-1)*9/4,1)</f>
        <v>10</v>
      </c>
      <c r="M5007" s="19">
        <f t="shared" si="78"/>
        <v>29</v>
      </c>
      <c r="N5007" s="23">
        <f>MAX(0,1-M5007*CachTinhDiem!$B$25)</f>
        <v>0</v>
      </c>
      <c r="O5007" s="20">
        <f>ROUND((CachTinhDiem!$B$23*K5007+CachTinhDiem!$B$24*L5007)*N5007,1)</f>
        <v>0</v>
      </c>
      <c r="P5007" s="19" t="s">
        <v>3227</v>
      </c>
    </row>
    <row r="5008" spans="1:16" ht="15" customHeight="1" x14ac:dyDescent="0.35">
      <c r="A5008" s="18" t="s">
        <v>758</v>
      </c>
      <c r="B5008" s="18" t="s">
        <v>3226</v>
      </c>
      <c r="C5008" s="18" t="s">
        <v>103</v>
      </c>
      <c r="D5008" s="19">
        <v>21</v>
      </c>
      <c r="E5008" s="19">
        <v>35</v>
      </c>
      <c r="F5008" s="19">
        <v>24</v>
      </c>
      <c r="G5008" s="19">
        <v>1</v>
      </c>
      <c r="H5008" s="19">
        <v>4</v>
      </c>
      <c r="I5008" s="19">
        <v>2</v>
      </c>
      <c r="J5008" s="19">
        <v>5</v>
      </c>
      <c r="K5008" s="20">
        <f>ROUND(1+(SUMPRODUCT(INDEX(CachTinhDiem!$B$8:$E$11,MATCH($B5008,CachTinhDiem!$A$8:$A$11,0),0),$G5008:$J5008)-1)*9/4,1)</f>
        <v>6</v>
      </c>
      <c r="L5008" s="20">
        <f>ROUND(1+(INDEX(CachTinhDiem!$B$15:$E$20,MATCH($C5008,CachTinhDiem!$A$15:$A$20,0),MATCH($B5008,CachTinhDiem!$B$14:$E$14,0))-1)*9/4,1)</f>
        <v>3.3</v>
      </c>
      <c r="M5008" s="19">
        <f t="shared" si="78"/>
        <v>0</v>
      </c>
      <c r="N5008" s="23">
        <f>MAX(0,1-M5008*CachTinhDiem!$B$25)</f>
        <v>1</v>
      </c>
      <c r="O5008" s="20">
        <f>ROUND((CachTinhDiem!$B$23*K5008+CachTinhDiem!$B$24*L5008)*N5008,1)</f>
        <v>5.2</v>
      </c>
      <c r="P5008" s="19" t="s">
        <v>3227</v>
      </c>
    </row>
    <row r="5009" spans="1:16" ht="15" customHeight="1" x14ac:dyDescent="0.35">
      <c r="A5009" s="18" t="s">
        <v>2757</v>
      </c>
      <c r="B5009" s="18" t="s">
        <v>3226</v>
      </c>
      <c r="C5009" s="18" t="s">
        <v>115</v>
      </c>
      <c r="D5009" s="19">
        <v>5</v>
      </c>
      <c r="E5009" s="19">
        <v>10</v>
      </c>
      <c r="F5009" s="19">
        <v>17</v>
      </c>
      <c r="G5009" s="19">
        <v>4</v>
      </c>
      <c r="H5009" s="19">
        <v>1</v>
      </c>
      <c r="I5009" s="19">
        <v>2</v>
      </c>
      <c r="J5009" s="19">
        <v>2</v>
      </c>
      <c r="K5009" s="20">
        <f>ROUND(1+(SUMPRODUCT(INDEX(CachTinhDiem!$B$8:$E$11,MATCH($B5009,CachTinhDiem!$A$8:$A$11,0),0),$G5009:$J5009)-1)*9/4,1)</f>
        <v>2.6</v>
      </c>
      <c r="L5009" s="20">
        <f>ROUND(1+(INDEX(CachTinhDiem!$B$15:$E$20,MATCH($C5009,CachTinhDiem!$A$15:$A$20,0),MATCH($B5009,CachTinhDiem!$B$14:$E$14,0))-1)*9/4,1)</f>
        <v>10</v>
      </c>
      <c r="M5009" s="19">
        <f t="shared" si="78"/>
        <v>7</v>
      </c>
      <c r="N5009" s="23">
        <f>MAX(0,1-M5009*CachTinhDiem!$B$25)</f>
        <v>0.29999999999999993</v>
      </c>
      <c r="O5009" s="20">
        <f>ROUND((CachTinhDiem!$B$23*K5009+CachTinhDiem!$B$24*L5009)*N5009,1)</f>
        <v>1.4</v>
      </c>
      <c r="P5009" s="19" t="s">
        <v>3227</v>
      </c>
    </row>
    <row r="5010" spans="1:16" ht="15" customHeight="1" x14ac:dyDescent="0.35">
      <c r="A5010" s="18" t="s">
        <v>1719</v>
      </c>
      <c r="B5010" s="18" t="s">
        <v>3228</v>
      </c>
      <c r="C5010" s="18" t="s">
        <v>90</v>
      </c>
      <c r="D5010" s="19">
        <v>9</v>
      </c>
      <c r="E5010" s="19">
        <v>33</v>
      </c>
      <c r="F5010" s="19">
        <v>11</v>
      </c>
      <c r="G5010" s="19">
        <v>3</v>
      </c>
      <c r="H5010" s="19">
        <v>2</v>
      </c>
      <c r="I5010" s="19">
        <v>3</v>
      </c>
      <c r="J5010" s="19">
        <v>4</v>
      </c>
      <c r="K5010" s="20">
        <f>ROUND(1+(SUMPRODUCT(INDEX(CachTinhDiem!$B$8:$E$11,MATCH($B5010,CachTinhDiem!$A$8:$A$11,0),0),$G5010:$J5010)-1)*9/4,1)</f>
        <v>6.4</v>
      </c>
      <c r="L5010" s="20">
        <f>ROUND(1+(INDEX(CachTinhDiem!$B$15:$E$20,MATCH($C5010,CachTinhDiem!$A$15:$A$20,0),MATCH($B5010,CachTinhDiem!$B$14:$E$14,0))-1)*9/4,1)</f>
        <v>3.3</v>
      </c>
      <c r="M5010" s="19">
        <f t="shared" si="78"/>
        <v>0</v>
      </c>
      <c r="N5010" s="23">
        <f>MAX(0,1-M5010*CachTinhDiem!$B$25)</f>
        <v>1</v>
      </c>
      <c r="O5010" s="20">
        <f>ROUND((CachTinhDiem!$B$23*K5010+CachTinhDiem!$B$24*L5010)*N5010,1)</f>
        <v>5.5</v>
      </c>
      <c r="P5010" s="19" t="s">
        <v>3227</v>
      </c>
    </row>
    <row r="5011" spans="1:16" ht="15" customHeight="1" x14ac:dyDescent="0.35">
      <c r="A5011" s="18" t="s">
        <v>1850</v>
      </c>
      <c r="B5011" s="18" t="s">
        <v>3226</v>
      </c>
      <c r="C5011" s="18" t="s">
        <v>103</v>
      </c>
      <c r="D5011" s="19">
        <v>13</v>
      </c>
      <c r="E5011" s="19">
        <v>33</v>
      </c>
      <c r="F5011" s="19">
        <v>40</v>
      </c>
      <c r="G5011" s="19">
        <v>3</v>
      </c>
      <c r="H5011" s="19">
        <v>3</v>
      </c>
      <c r="I5011" s="19">
        <v>4</v>
      </c>
      <c r="J5011" s="19">
        <v>5</v>
      </c>
      <c r="K5011" s="20">
        <f>ROUND(1+(SUMPRODUCT(INDEX(CachTinhDiem!$B$8:$E$11,MATCH($B5011,CachTinhDiem!$A$8:$A$11,0),0),$G5011:$J5011)-1)*9/4,1)</f>
        <v>7.5</v>
      </c>
      <c r="L5011" s="20">
        <f>ROUND(1+(INDEX(CachTinhDiem!$B$15:$E$20,MATCH($C5011,CachTinhDiem!$A$15:$A$20,0),MATCH($B5011,CachTinhDiem!$B$14:$E$14,0))-1)*9/4,1)</f>
        <v>3.3</v>
      </c>
      <c r="M5011" s="19">
        <f t="shared" si="78"/>
        <v>7</v>
      </c>
      <c r="N5011" s="23">
        <f>MAX(0,1-M5011*CachTinhDiem!$B$25)</f>
        <v>0.29999999999999993</v>
      </c>
      <c r="O5011" s="20">
        <f>ROUND((CachTinhDiem!$B$23*K5011+CachTinhDiem!$B$24*L5011)*N5011,1)</f>
        <v>1.9</v>
      </c>
      <c r="P5011" s="19" t="s">
        <v>3227</v>
      </c>
    </row>
    <row r="5012" spans="1:16" ht="15" customHeight="1" x14ac:dyDescent="0.35">
      <c r="A5012" s="18" t="s">
        <v>1846</v>
      </c>
      <c r="B5012" s="18" t="s">
        <v>3226</v>
      </c>
      <c r="C5012" s="18" t="s">
        <v>138</v>
      </c>
      <c r="D5012" s="19">
        <v>14</v>
      </c>
      <c r="E5012" s="19">
        <v>31</v>
      </c>
      <c r="F5012" s="19">
        <v>14</v>
      </c>
      <c r="G5012" s="19">
        <v>2</v>
      </c>
      <c r="H5012" s="19">
        <v>3</v>
      </c>
      <c r="I5012" s="19">
        <v>5</v>
      </c>
      <c r="J5012" s="19">
        <v>3</v>
      </c>
      <c r="K5012" s="20">
        <f>ROUND(1+(SUMPRODUCT(INDEX(CachTinhDiem!$B$8:$E$11,MATCH($B5012,CachTinhDiem!$A$8:$A$11,0),0),$G5012:$J5012)-1)*9/4,1)</f>
        <v>7.8</v>
      </c>
      <c r="L5012" s="20">
        <f>ROUND(1+(INDEX(CachTinhDiem!$B$15:$E$20,MATCH($C5012,CachTinhDiem!$A$15:$A$20,0),MATCH($B5012,CachTinhDiem!$B$14:$E$14,0))-1)*9/4,1)</f>
        <v>7.8</v>
      </c>
      <c r="M5012" s="19">
        <f t="shared" si="78"/>
        <v>0</v>
      </c>
      <c r="N5012" s="23">
        <f>MAX(0,1-M5012*CachTinhDiem!$B$25)</f>
        <v>1</v>
      </c>
      <c r="O5012" s="20">
        <f>ROUND((CachTinhDiem!$B$23*K5012+CachTinhDiem!$B$24*L5012)*N5012,1)</f>
        <v>7.8</v>
      </c>
      <c r="P5012" s="19" t="s">
        <v>3225</v>
      </c>
    </row>
    <row r="5013" spans="1:16" ht="15" customHeight="1" x14ac:dyDescent="0.35">
      <c r="A5013" s="18" t="s">
        <v>1302</v>
      </c>
      <c r="B5013" s="18" t="s">
        <v>3229</v>
      </c>
      <c r="C5013" s="18" t="s">
        <v>90</v>
      </c>
      <c r="D5013" s="19">
        <v>6</v>
      </c>
      <c r="E5013" s="19">
        <v>19</v>
      </c>
      <c r="F5013" s="19">
        <v>17</v>
      </c>
      <c r="G5013" s="19">
        <v>4</v>
      </c>
      <c r="H5013" s="19">
        <v>2</v>
      </c>
      <c r="I5013" s="19">
        <v>3</v>
      </c>
      <c r="J5013" s="19">
        <v>3</v>
      </c>
      <c r="K5013" s="20">
        <f>ROUND(1+(SUMPRODUCT(INDEX(CachTinhDiem!$B$8:$E$11,MATCH($B5013,CachTinhDiem!$A$8:$A$11,0),0),$G5013:$J5013)-1)*9/4,1)</f>
        <v>5.0999999999999996</v>
      </c>
      <c r="L5013" s="20">
        <f>ROUND(1+(INDEX(CachTinhDiem!$B$15:$E$20,MATCH($C5013,CachTinhDiem!$A$15:$A$20,0),MATCH($B5013,CachTinhDiem!$B$14:$E$14,0))-1)*9/4,1)</f>
        <v>7.8</v>
      </c>
      <c r="M5013" s="19">
        <f t="shared" si="78"/>
        <v>0</v>
      </c>
      <c r="N5013" s="23">
        <f>MAX(0,1-M5013*CachTinhDiem!$B$25)</f>
        <v>1</v>
      </c>
      <c r="O5013" s="20">
        <f>ROUND((CachTinhDiem!$B$23*K5013+CachTinhDiem!$B$24*L5013)*N5013,1)</f>
        <v>5.9</v>
      </c>
      <c r="P5013" s="19" t="s">
        <v>3225</v>
      </c>
    </row>
    <row r="5014" spans="1:16" ht="15" customHeight="1" x14ac:dyDescent="0.35">
      <c r="A5014" s="18" t="s">
        <v>980</v>
      </c>
      <c r="B5014" s="18" t="s">
        <v>3229</v>
      </c>
      <c r="C5014" s="18" t="s">
        <v>110</v>
      </c>
      <c r="D5014" s="19">
        <v>16</v>
      </c>
      <c r="E5014" s="19">
        <v>30</v>
      </c>
      <c r="F5014" s="19">
        <v>35</v>
      </c>
      <c r="G5014" s="19">
        <v>2</v>
      </c>
      <c r="H5014" s="19">
        <v>4</v>
      </c>
      <c r="I5014" s="19">
        <v>3</v>
      </c>
      <c r="J5014" s="19">
        <v>3</v>
      </c>
      <c r="K5014" s="20">
        <f>ROUND(1+(SUMPRODUCT(INDEX(CachTinhDiem!$B$8:$E$11,MATCH($B5014,CachTinhDiem!$A$8:$A$11,0),0),$G5014:$J5014)-1)*9/4,1)</f>
        <v>6</v>
      </c>
      <c r="L5014" s="20">
        <f>ROUND(1+(INDEX(CachTinhDiem!$B$15:$E$20,MATCH($C5014,CachTinhDiem!$A$15:$A$20,0),MATCH($B5014,CachTinhDiem!$B$14:$E$14,0))-1)*9/4,1)</f>
        <v>7.8</v>
      </c>
      <c r="M5014" s="19">
        <f t="shared" si="78"/>
        <v>5</v>
      </c>
      <c r="N5014" s="23">
        <f>MAX(0,1-M5014*CachTinhDiem!$B$25)</f>
        <v>0.5</v>
      </c>
      <c r="O5014" s="20">
        <f>ROUND((CachTinhDiem!$B$23*K5014+CachTinhDiem!$B$24*L5014)*N5014,1)</f>
        <v>3.3</v>
      </c>
      <c r="P5014" s="19" t="s">
        <v>3225</v>
      </c>
    </row>
    <row r="5015" spans="1:16" ht="15" customHeight="1" x14ac:dyDescent="0.35">
      <c r="A5015" s="18" t="s">
        <v>2785</v>
      </c>
      <c r="B5015" s="18" t="s">
        <v>3229</v>
      </c>
      <c r="C5015" s="18" t="s">
        <v>90</v>
      </c>
      <c r="D5015" s="19">
        <v>5</v>
      </c>
      <c r="E5015" s="19">
        <v>20</v>
      </c>
      <c r="F5015" s="19">
        <v>17</v>
      </c>
      <c r="G5015" s="19">
        <v>4</v>
      </c>
      <c r="H5015" s="19">
        <v>1</v>
      </c>
      <c r="I5015" s="19">
        <v>3</v>
      </c>
      <c r="J5015" s="19">
        <v>3</v>
      </c>
      <c r="K5015" s="20">
        <f>ROUND(1+(SUMPRODUCT(INDEX(CachTinhDiem!$B$8:$E$11,MATCH($B5015,CachTinhDiem!$A$8:$A$11,0),0),$G5015:$J5015)-1)*9/4,1)</f>
        <v>4.4000000000000004</v>
      </c>
      <c r="L5015" s="20">
        <f>ROUND(1+(INDEX(CachTinhDiem!$B$15:$E$20,MATCH($C5015,CachTinhDiem!$A$15:$A$20,0),MATCH($B5015,CachTinhDiem!$B$14:$E$14,0))-1)*9/4,1)</f>
        <v>7.8</v>
      </c>
      <c r="M5015" s="19">
        <f t="shared" si="78"/>
        <v>0</v>
      </c>
      <c r="N5015" s="23">
        <f>MAX(0,1-M5015*CachTinhDiem!$B$25)</f>
        <v>1</v>
      </c>
      <c r="O5015" s="20">
        <f>ROUND((CachTinhDiem!$B$23*K5015+CachTinhDiem!$B$24*L5015)*N5015,1)</f>
        <v>5.4</v>
      </c>
      <c r="P5015" s="19" t="s">
        <v>3227</v>
      </c>
    </row>
    <row r="5016" spans="1:16" ht="15" customHeight="1" x14ac:dyDescent="0.35">
      <c r="A5016" s="18" t="s">
        <v>1319</v>
      </c>
      <c r="B5016" s="18" t="s">
        <v>3228</v>
      </c>
      <c r="C5016" s="18" t="s">
        <v>103</v>
      </c>
      <c r="D5016" s="19">
        <v>5</v>
      </c>
      <c r="E5016" s="19">
        <v>11</v>
      </c>
      <c r="F5016" s="19">
        <v>32</v>
      </c>
      <c r="G5016" s="19">
        <v>5</v>
      </c>
      <c r="H5016" s="19">
        <v>1</v>
      </c>
      <c r="I5016" s="19">
        <v>1</v>
      </c>
      <c r="J5016" s="19">
        <v>5</v>
      </c>
      <c r="K5016" s="20">
        <f>ROUND(1+(SUMPRODUCT(INDEX(CachTinhDiem!$B$8:$E$11,MATCH($B5016,CachTinhDiem!$A$8:$A$11,0),0),$G5016:$J5016)-1)*9/4,1)</f>
        <v>6.4</v>
      </c>
      <c r="L5016" s="20">
        <f>ROUND(1+(INDEX(CachTinhDiem!$B$15:$E$20,MATCH($C5016,CachTinhDiem!$A$15:$A$20,0),MATCH($B5016,CachTinhDiem!$B$14:$E$14,0))-1)*9/4,1)</f>
        <v>10</v>
      </c>
      <c r="M5016" s="19">
        <f t="shared" si="78"/>
        <v>21</v>
      </c>
      <c r="N5016" s="23">
        <f>MAX(0,1-M5016*CachTinhDiem!$B$25)</f>
        <v>0</v>
      </c>
      <c r="O5016" s="20">
        <f>ROUND((CachTinhDiem!$B$23*K5016+CachTinhDiem!$B$24*L5016)*N5016,1)</f>
        <v>0</v>
      </c>
      <c r="P5016" s="19" t="s">
        <v>3227</v>
      </c>
    </row>
    <row r="5017" spans="1:16" ht="15" customHeight="1" x14ac:dyDescent="0.35">
      <c r="A5017" s="18" t="s">
        <v>2563</v>
      </c>
      <c r="B5017" s="18" t="s">
        <v>3226</v>
      </c>
      <c r="C5017" s="18" t="s">
        <v>90</v>
      </c>
      <c r="D5017" s="19">
        <v>14</v>
      </c>
      <c r="E5017" s="19">
        <v>33</v>
      </c>
      <c r="F5017" s="19">
        <v>35</v>
      </c>
      <c r="G5017" s="19">
        <v>3</v>
      </c>
      <c r="H5017" s="19">
        <v>2</v>
      </c>
      <c r="I5017" s="19">
        <v>3</v>
      </c>
      <c r="J5017" s="19">
        <v>3</v>
      </c>
      <c r="K5017" s="20">
        <f>ROUND(1+(SUMPRODUCT(INDEX(CachTinhDiem!$B$8:$E$11,MATCH($B5017,CachTinhDiem!$A$8:$A$11,0),0),$G5017:$J5017)-1)*9/4,1)</f>
        <v>4.8</v>
      </c>
      <c r="L5017" s="20">
        <f>ROUND(1+(INDEX(CachTinhDiem!$B$15:$E$20,MATCH($C5017,CachTinhDiem!$A$15:$A$20,0),MATCH($B5017,CachTinhDiem!$B$14:$E$14,0))-1)*9/4,1)</f>
        <v>7.8</v>
      </c>
      <c r="M5017" s="19">
        <f t="shared" si="78"/>
        <v>2</v>
      </c>
      <c r="N5017" s="23">
        <f>MAX(0,1-M5017*CachTinhDiem!$B$25)</f>
        <v>0.8</v>
      </c>
      <c r="O5017" s="20">
        <f>ROUND((CachTinhDiem!$B$23*K5017+CachTinhDiem!$B$24*L5017)*N5017,1)</f>
        <v>4.5999999999999996</v>
      </c>
      <c r="P5017" s="19" t="s">
        <v>3227</v>
      </c>
    </row>
    <row r="5018" spans="1:16" ht="15" customHeight="1" x14ac:dyDescent="0.35">
      <c r="A5018" s="18" t="s">
        <v>2849</v>
      </c>
      <c r="B5018" s="18" t="s">
        <v>3226</v>
      </c>
      <c r="C5018" s="18" t="s">
        <v>115</v>
      </c>
      <c r="D5018" s="19">
        <v>12</v>
      </c>
      <c r="E5018" s="19">
        <v>34</v>
      </c>
      <c r="F5018" s="19">
        <v>5</v>
      </c>
      <c r="G5018" s="19">
        <v>3</v>
      </c>
      <c r="H5018" s="19">
        <v>2</v>
      </c>
      <c r="I5018" s="19">
        <v>5</v>
      </c>
      <c r="J5018" s="19">
        <v>3</v>
      </c>
      <c r="K5018" s="20">
        <f>ROUND(1+(SUMPRODUCT(INDEX(CachTinhDiem!$B$8:$E$11,MATCH($B5018,CachTinhDiem!$A$8:$A$11,0),0),$G5018:$J5018)-1)*9/4,1)</f>
        <v>7.1</v>
      </c>
      <c r="L5018" s="20">
        <f>ROUND(1+(INDEX(CachTinhDiem!$B$15:$E$20,MATCH($C5018,CachTinhDiem!$A$15:$A$20,0),MATCH($B5018,CachTinhDiem!$B$14:$E$14,0))-1)*9/4,1)</f>
        <v>10</v>
      </c>
      <c r="M5018" s="19">
        <f t="shared" si="78"/>
        <v>7</v>
      </c>
      <c r="N5018" s="23">
        <f>MAX(0,1-M5018*CachTinhDiem!$B$25)</f>
        <v>0.29999999999999993</v>
      </c>
      <c r="O5018" s="20">
        <f>ROUND((CachTinhDiem!$B$23*K5018+CachTinhDiem!$B$24*L5018)*N5018,1)</f>
        <v>2.4</v>
      </c>
      <c r="P5018" s="19" t="s">
        <v>3227</v>
      </c>
    </row>
    <row r="5019" spans="1:16" ht="15" customHeight="1" x14ac:dyDescent="0.35">
      <c r="A5019" s="18" t="s">
        <v>1439</v>
      </c>
      <c r="B5019" s="18" t="s">
        <v>3228</v>
      </c>
      <c r="C5019" s="18" t="s">
        <v>138</v>
      </c>
      <c r="D5019" s="19">
        <v>28</v>
      </c>
      <c r="E5019" s="19">
        <v>40</v>
      </c>
      <c r="F5019" s="19">
        <v>32</v>
      </c>
      <c r="G5019" s="19">
        <v>1</v>
      </c>
      <c r="H5019" s="19">
        <v>5</v>
      </c>
      <c r="I5019" s="19">
        <v>5</v>
      </c>
      <c r="J5019" s="19">
        <v>4</v>
      </c>
      <c r="K5019" s="20">
        <f>ROUND(1+(SUMPRODUCT(INDEX(CachTinhDiem!$B$8:$E$11,MATCH($B5019,CachTinhDiem!$A$8:$A$11,0),0),$G5019:$J5019)-1)*9/4,1)</f>
        <v>8.6999999999999993</v>
      </c>
      <c r="L5019" s="20">
        <f>ROUND(1+(INDEX(CachTinhDiem!$B$15:$E$20,MATCH($C5019,CachTinhDiem!$A$15:$A$20,0),MATCH($B5019,CachTinhDiem!$B$14:$E$14,0))-1)*9/4,1)</f>
        <v>1</v>
      </c>
      <c r="M5019" s="19">
        <f t="shared" si="78"/>
        <v>0</v>
      </c>
      <c r="N5019" s="23">
        <f>MAX(0,1-M5019*CachTinhDiem!$B$25)</f>
        <v>1</v>
      </c>
      <c r="O5019" s="20">
        <f>ROUND((CachTinhDiem!$B$23*K5019+CachTinhDiem!$B$24*L5019)*N5019,1)</f>
        <v>6.4</v>
      </c>
      <c r="P5019" s="19" t="s">
        <v>3225</v>
      </c>
    </row>
    <row r="5020" spans="1:16" ht="15" customHeight="1" x14ac:dyDescent="0.35">
      <c r="A5020" s="18" t="s">
        <v>1529</v>
      </c>
      <c r="B5020" s="18" t="s">
        <v>3229</v>
      </c>
      <c r="C5020" s="18" t="s">
        <v>115</v>
      </c>
      <c r="D5020" s="19">
        <v>7</v>
      </c>
      <c r="E5020" s="19">
        <v>20</v>
      </c>
      <c r="F5020" s="19">
        <v>39</v>
      </c>
      <c r="G5020" s="19">
        <v>4</v>
      </c>
      <c r="H5020" s="19">
        <v>2</v>
      </c>
      <c r="I5020" s="19">
        <v>3</v>
      </c>
      <c r="J5020" s="19">
        <v>2</v>
      </c>
      <c r="K5020" s="20">
        <f>ROUND(1+(SUMPRODUCT(INDEX(CachTinhDiem!$B$8:$E$11,MATCH($B5020,CachTinhDiem!$A$8:$A$11,0),0),$G5020:$J5020)-1)*9/4,1)</f>
        <v>4.4000000000000004</v>
      </c>
      <c r="L5020" s="20">
        <f>ROUND(1+(INDEX(CachTinhDiem!$B$15:$E$20,MATCH($C5020,CachTinhDiem!$A$15:$A$20,0),MATCH($B5020,CachTinhDiem!$B$14:$E$14,0))-1)*9/4,1)</f>
        <v>10</v>
      </c>
      <c r="M5020" s="19">
        <f t="shared" si="78"/>
        <v>19</v>
      </c>
      <c r="N5020" s="23">
        <f>MAX(0,1-M5020*CachTinhDiem!$B$25)</f>
        <v>0</v>
      </c>
      <c r="O5020" s="20">
        <f>ROUND((CachTinhDiem!$B$23*K5020+CachTinhDiem!$B$24*L5020)*N5020,1)</f>
        <v>0</v>
      </c>
      <c r="P5020" s="19" t="s">
        <v>3225</v>
      </c>
    </row>
    <row r="5021" spans="1:16" ht="15" customHeight="1" x14ac:dyDescent="0.35">
      <c r="A5021" s="18" t="s">
        <v>2757</v>
      </c>
      <c r="B5021" s="18" t="s">
        <v>3228</v>
      </c>
      <c r="C5021" s="18" t="s">
        <v>115</v>
      </c>
      <c r="D5021" s="19">
        <v>5</v>
      </c>
      <c r="E5021" s="19">
        <v>10</v>
      </c>
      <c r="F5021" s="19">
        <v>40</v>
      </c>
      <c r="G5021" s="19">
        <v>4</v>
      </c>
      <c r="H5021" s="19">
        <v>1</v>
      </c>
      <c r="I5021" s="19">
        <v>2</v>
      </c>
      <c r="J5021" s="19">
        <v>2</v>
      </c>
      <c r="K5021" s="20">
        <f>ROUND(1+(SUMPRODUCT(INDEX(CachTinhDiem!$B$8:$E$11,MATCH($B5021,CachTinhDiem!$A$8:$A$11,0),0),$G5021:$J5021)-1)*9/4,1)</f>
        <v>2.8</v>
      </c>
      <c r="L5021" s="20">
        <f>ROUND(1+(INDEX(CachTinhDiem!$B$15:$E$20,MATCH($C5021,CachTinhDiem!$A$15:$A$20,0),MATCH($B5021,CachTinhDiem!$B$14:$E$14,0))-1)*9/4,1)</f>
        <v>5.5</v>
      </c>
      <c r="M5021" s="19">
        <f t="shared" si="78"/>
        <v>30</v>
      </c>
      <c r="N5021" s="23">
        <f>MAX(0,1-M5021*CachTinhDiem!$B$25)</f>
        <v>0</v>
      </c>
      <c r="O5021" s="20">
        <f>ROUND((CachTinhDiem!$B$23*K5021+CachTinhDiem!$B$24*L5021)*N5021,1)</f>
        <v>0</v>
      </c>
      <c r="P5021" s="19" t="s">
        <v>3227</v>
      </c>
    </row>
    <row r="5022" spans="1:16" ht="15" customHeight="1" x14ac:dyDescent="0.35">
      <c r="A5022" s="18" t="s">
        <v>1641</v>
      </c>
      <c r="B5022" s="18" t="s">
        <v>3224</v>
      </c>
      <c r="C5022" s="18" t="s">
        <v>103</v>
      </c>
      <c r="D5022" s="19">
        <v>15</v>
      </c>
      <c r="E5022" s="19">
        <v>33</v>
      </c>
      <c r="F5022" s="19">
        <v>26</v>
      </c>
      <c r="G5022" s="19">
        <v>2</v>
      </c>
      <c r="H5022" s="19">
        <v>3</v>
      </c>
      <c r="I5022" s="19">
        <v>3</v>
      </c>
      <c r="J5022" s="19">
        <v>4</v>
      </c>
      <c r="K5022" s="20">
        <f>ROUND(1+(SUMPRODUCT(INDEX(CachTinhDiem!$B$8:$E$11,MATCH($B5022,CachTinhDiem!$A$8:$A$11,0),0),$G5022:$J5022)-1)*9/4,1)</f>
        <v>5.3</v>
      </c>
      <c r="L5022" s="20">
        <f>ROUND(1+(INDEX(CachTinhDiem!$B$15:$E$20,MATCH($C5022,CachTinhDiem!$A$15:$A$20,0),MATCH($B5022,CachTinhDiem!$B$14:$E$14,0))-1)*9/4,1)</f>
        <v>3.3</v>
      </c>
      <c r="M5022" s="19">
        <f t="shared" si="78"/>
        <v>0</v>
      </c>
      <c r="N5022" s="23">
        <f>MAX(0,1-M5022*CachTinhDiem!$B$25)</f>
        <v>1</v>
      </c>
      <c r="O5022" s="20">
        <f>ROUND((CachTinhDiem!$B$23*K5022+CachTinhDiem!$B$24*L5022)*N5022,1)</f>
        <v>4.7</v>
      </c>
      <c r="P5022" s="19" t="s">
        <v>3227</v>
      </c>
    </row>
    <row r="5023" spans="1:16" ht="15" customHeight="1" x14ac:dyDescent="0.35">
      <c r="A5023" s="18" t="s">
        <v>1479</v>
      </c>
      <c r="B5023" s="18" t="s">
        <v>3224</v>
      </c>
      <c r="C5023" s="18" t="s">
        <v>115</v>
      </c>
      <c r="D5023" s="19">
        <v>5</v>
      </c>
      <c r="E5023" s="19">
        <v>10</v>
      </c>
      <c r="F5023" s="19">
        <v>16</v>
      </c>
      <c r="G5023" s="19">
        <v>4</v>
      </c>
      <c r="H5023" s="19">
        <v>1</v>
      </c>
      <c r="I5023" s="19">
        <v>2</v>
      </c>
      <c r="J5023" s="19">
        <v>2</v>
      </c>
      <c r="K5023" s="20">
        <f>ROUND(1+(SUMPRODUCT(INDEX(CachTinhDiem!$B$8:$E$11,MATCH($B5023,CachTinhDiem!$A$8:$A$11,0),0),$G5023:$J5023)-1)*9/4,1)</f>
        <v>3.7</v>
      </c>
      <c r="L5023" s="20">
        <f>ROUND(1+(INDEX(CachTinhDiem!$B$15:$E$20,MATCH($C5023,CachTinhDiem!$A$15:$A$20,0),MATCH($B5023,CachTinhDiem!$B$14:$E$14,0))-1)*9/4,1)</f>
        <v>7.8</v>
      </c>
      <c r="M5023" s="19">
        <f t="shared" si="78"/>
        <v>6</v>
      </c>
      <c r="N5023" s="23">
        <f>MAX(0,1-M5023*CachTinhDiem!$B$25)</f>
        <v>0.39999999999999991</v>
      </c>
      <c r="O5023" s="20">
        <f>ROUND((CachTinhDiem!$B$23*K5023+CachTinhDiem!$B$24*L5023)*N5023,1)</f>
        <v>2</v>
      </c>
      <c r="P5023" s="19" t="s">
        <v>3227</v>
      </c>
    </row>
    <row r="5024" spans="1:16" ht="15" customHeight="1" x14ac:dyDescent="0.35">
      <c r="A5024" s="18" t="s">
        <v>1990</v>
      </c>
      <c r="B5024" s="18" t="s">
        <v>3224</v>
      </c>
      <c r="C5024" s="18" t="s">
        <v>115</v>
      </c>
      <c r="D5024" s="19">
        <v>8</v>
      </c>
      <c r="E5024" s="19">
        <v>26</v>
      </c>
      <c r="F5024" s="19">
        <v>37</v>
      </c>
      <c r="G5024" s="19">
        <v>4</v>
      </c>
      <c r="H5024" s="19">
        <v>2</v>
      </c>
      <c r="I5024" s="19">
        <v>4</v>
      </c>
      <c r="J5024" s="19">
        <v>2</v>
      </c>
      <c r="K5024" s="20">
        <f>ROUND(1+(SUMPRODUCT(INDEX(CachTinhDiem!$B$8:$E$11,MATCH($B5024,CachTinhDiem!$A$8:$A$11,0),0),$G5024:$J5024)-1)*9/4,1)</f>
        <v>6.4</v>
      </c>
      <c r="L5024" s="20">
        <f>ROUND(1+(INDEX(CachTinhDiem!$B$15:$E$20,MATCH($C5024,CachTinhDiem!$A$15:$A$20,0),MATCH($B5024,CachTinhDiem!$B$14:$E$14,0))-1)*9/4,1)</f>
        <v>7.8</v>
      </c>
      <c r="M5024" s="19">
        <f t="shared" si="78"/>
        <v>11</v>
      </c>
      <c r="N5024" s="23">
        <f>MAX(0,1-M5024*CachTinhDiem!$B$25)</f>
        <v>0</v>
      </c>
      <c r="O5024" s="20">
        <f>ROUND((CachTinhDiem!$B$23*K5024+CachTinhDiem!$B$24*L5024)*N5024,1)</f>
        <v>0</v>
      </c>
      <c r="P5024" s="19" t="s">
        <v>3227</v>
      </c>
    </row>
    <row r="5025" spans="1:16" ht="15" customHeight="1" x14ac:dyDescent="0.35">
      <c r="A5025" s="18" t="s">
        <v>1433</v>
      </c>
      <c r="B5025" s="18" t="s">
        <v>3224</v>
      </c>
      <c r="C5025" s="18" t="s">
        <v>138</v>
      </c>
      <c r="D5025" s="19">
        <v>27</v>
      </c>
      <c r="E5025" s="19">
        <v>40</v>
      </c>
      <c r="F5025" s="19">
        <v>23</v>
      </c>
      <c r="G5025" s="19">
        <v>1</v>
      </c>
      <c r="H5025" s="19">
        <v>5</v>
      </c>
      <c r="I5025" s="19">
        <v>4</v>
      </c>
      <c r="J5025" s="19">
        <v>4</v>
      </c>
      <c r="K5025" s="20">
        <f>ROUND(1+(SUMPRODUCT(INDEX(CachTinhDiem!$B$8:$E$11,MATCH($B5025,CachTinhDiem!$A$8:$A$11,0),0),$G5025:$J5025)-1)*9/4,1)</f>
        <v>6.9</v>
      </c>
      <c r="L5025" s="20">
        <f>ROUND(1+(INDEX(CachTinhDiem!$B$15:$E$20,MATCH($C5025,CachTinhDiem!$A$15:$A$20,0),MATCH($B5025,CachTinhDiem!$B$14:$E$14,0))-1)*9/4,1)</f>
        <v>10</v>
      </c>
      <c r="M5025" s="19">
        <f t="shared" si="78"/>
        <v>4</v>
      </c>
      <c r="N5025" s="23">
        <f>MAX(0,1-M5025*CachTinhDiem!$B$25)</f>
        <v>0.6</v>
      </c>
      <c r="O5025" s="20">
        <f>ROUND((CachTinhDiem!$B$23*K5025+CachTinhDiem!$B$24*L5025)*N5025,1)</f>
        <v>4.7</v>
      </c>
      <c r="P5025" s="19" t="s">
        <v>3227</v>
      </c>
    </row>
    <row r="5026" spans="1:16" ht="15" customHeight="1" x14ac:dyDescent="0.35">
      <c r="A5026" s="18" t="s">
        <v>2533</v>
      </c>
      <c r="B5026" s="18" t="s">
        <v>3226</v>
      </c>
      <c r="C5026" s="18" t="s">
        <v>103</v>
      </c>
      <c r="D5026" s="19">
        <v>6</v>
      </c>
      <c r="E5026" s="19">
        <v>35</v>
      </c>
      <c r="F5026" s="19">
        <v>5</v>
      </c>
      <c r="G5026" s="19">
        <v>4</v>
      </c>
      <c r="H5026" s="19">
        <v>1</v>
      </c>
      <c r="I5026" s="19">
        <v>2</v>
      </c>
      <c r="J5026" s="19">
        <v>4</v>
      </c>
      <c r="K5026" s="20">
        <f>ROUND(1+(SUMPRODUCT(INDEX(CachTinhDiem!$B$8:$E$11,MATCH($B5026,CachTinhDiem!$A$8:$A$11,0),0),$G5026:$J5026)-1)*9/4,1)</f>
        <v>3.5</v>
      </c>
      <c r="L5026" s="20">
        <f>ROUND(1+(INDEX(CachTinhDiem!$B$15:$E$20,MATCH($C5026,CachTinhDiem!$A$15:$A$20,0),MATCH($B5026,CachTinhDiem!$B$14:$E$14,0))-1)*9/4,1)</f>
        <v>3.3</v>
      </c>
      <c r="M5026" s="19">
        <f t="shared" si="78"/>
        <v>1</v>
      </c>
      <c r="N5026" s="23">
        <f>MAX(0,1-M5026*CachTinhDiem!$B$25)</f>
        <v>0.9</v>
      </c>
      <c r="O5026" s="20">
        <f>ROUND((CachTinhDiem!$B$23*K5026+CachTinhDiem!$B$24*L5026)*N5026,1)</f>
        <v>3.1</v>
      </c>
      <c r="P5026" s="19" t="s">
        <v>3227</v>
      </c>
    </row>
    <row r="5027" spans="1:16" ht="15" customHeight="1" x14ac:dyDescent="0.35">
      <c r="A5027" s="18" t="s">
        <v>1545</v>
      </c>
      <c r="B5027" s="18" t="s">
        <v>3226</v>
      </c>
      <c r="C5027" s="18" t="s">
        <v>115</v>
      </c>
      <c r="D5027" s="19">
        <v>6</v>
      </c>
      <c r="E5027" s="19">
        <v>19</v>
      </c>
      <c r="F5027" s="19">
        <v>16</v>
      </c>
      <c r="G5027" s="19">
        <v>4</v>
      </c>
      <c r="H5027" s="19">
        <v>2</v>
      </c>
      <c r="I5027" s="19">
        <v>3</v>
      </c>
      <c r="J5027" s="19">
        <v>2</v>
      </c>
      <c r="K5027" s="20">
        <f>ROUND(1+(SUMPRODUCT(INDEX(CachTinhDiem!$B$8:$E$11,MATCH($B5027,CachTinhDiem!$A$8:$A$11,0),0),$G5027:$J5027)-1)*9/4,1)</f>
        <v>4.4000000000000004</v>
      </c>
      <c r="L5027" s="20">
        <f>ROUND(1+(INDEX(CachTinhDiem!$B$15:$E$20,MATCH($C5027,CachTinhDiem!$A$15:$A$20,0),MATCH($B5027,CachTinhDiem!$B$14:$E$14,0))-1)*9/4,1)</f>
        <v>10</v>
      </c>
      <c r="M5027" s="19">
        <f t="shared" si="78"/>
        <v>0</v>
      </c>
      <c r="N5027" s="23">
        <f>MAX(0,1-M5027*CachTinhDiem!$B$25)</f>
        <v>1</v>
      </c>
      <c r="O5027" s="20">
        <f>ROUND((CachTinhDiem!$B$23*K5027+CachTinhDiem!$B$24*L5027)*N5027,1)</f>
        <v>6.1</v>
      </c>
      <c r="P5027" s="19" t="s">
        <v>3227</v>
      </c>
    </row>
    <row r="5028" spans="1:16" ht="15" customHeight="1" x14ac:dyDescent="0.35">
      <c r="A5028" s="18" t="s">
        <v>641</v>
      </c>
      <c r="B5028" s="18" t="s">
        <v>3226</v>
      </c>
      <c r="C5028" s="18" t="s">
        <v>110</v>
      </c>
      <c r="D5028" s="19">
        <v>5</v>
      </c>
      <c r="E5028" s="19">
        <v>13</v>
      </c>
      <c r="F5028" s="19">
        <v>6</v>
      </c>
      <c r="G5028" s="19">
        <v>4</v>
      </c>
      <c r="H5028" s="19">
        <v>1</v>
      </c>
      <c r="I5028" s="19">
        <v>1</v>
      </c>
      <c r="J5028" s="19">
        <v>4</v>
      </c>
      <c r="K5028" s="20">
        <f>ROUND(1+(SUMPRODUCT(INDEX(CachTinhDiem!$B$8:$E$11,MATCH($B5028,CachTinhDiem!$A$8:$A$11,0),0),$G5028:$J5028)-1)*9/4,1)</f>
        <v>2.4</v>
      </c>
      <c r="L5028" s="20">
        <f>ROUND(1+(INDEX(CachTinhDiem!$B$15:$E$20,MATCH($C5028,CachTinhDiem!$A$15:$A$20,0),MATCH($B5028,CachTinhDiem!$B$14:$E$14,0))-1)*9/4,1)</f>
        <v>5.5</v>
      </c>
      <c r="M5028" s="19">
        <f t="shared" si="78"/>
        <v>0</v>
      </c>
      <c r="N5028" s="23">
        <f>MAX(0,1-M5028*CachTinhDiem!$B$25)</f>
        <v>1</v>
      </c>
      <c r="O5028" s="20">
        <f>ROUND((CachTinhDiem!$B$23*K5028+CachTinhDiem!$B$24*L5028)*N5028,1)</f>
        <v>3.3</v>
      </c>
      <c r="P5028" s="19" t="s">
        <v>3227</v>
      </c>
    </row>
    <row r="5029" spans="1:16" ht="15" customHeight="1" x14ac:dyDescent="0.35">
      <c r="A5029" s="18" t="s">
        <v>2299</v>
      </c>
      <c r="B5029" s="18" t="s">
        <v>3228</v>
      </c>
      <c r="C5029" s="18" t="s">
        <v>103</v>
      </c>
      <c r="D5029" s="19">
        <v>19</v>
      </c>
      <c r="E5029" s="19">
        <v>36</v>
      </c>
      <c r="F5029" s="19">
        <v>19</v>
      </c>
      <c r="G5029" s="19">
        <v>2</v>
      </c>
      <c r="H5029" s="19">
        <v>4</v>
      </c>
      <c r="I5029" s="19">
        <v>4</v>
      </c>
      <c r="J5029" s="19">
        <v>4</v>
      </c>
      <c r="K5029" s="20">
        <f>ROUND(1+(SUMPRODUCT(INDEX(CachTinhDiem!$B$8:$E$11,MATCH($B5029,CachTinhDiem!$A$8:$A$11,0),0),$G5029:$J5029)-1)*9/4,1)</f>
        <v>7.8</v>
      </c>
      <c r="L5029" s="20">
        <f>ROUND(1+(INDEX(CachTinhDiem!$B$15:$E$20,MATCH($C5029,CachTinhDiem!$A$15:$A$20,0),MATCH($B5029,CachTinhDiem!$B$14:$E$14,0))-1)*9/4,1)</f>
        <v>10</v>
      </c>
      <c r="M5029" s="19">
        <f t="shared" si="78"/>
        <v>0</v>
      </c>
      <c r="N5029" s="23">
        <f>MAX(0,1-M5029*CachTinhDiem!$B$25)</f>
        <v>1</v>
      </c>
      <c r="O5029" s="20">
        <f>ROUND((CachTinhDiem!$B$23*K5029+CachTinhDiem!$B$24*L5029)*N5029,1)</f>
        <v>8.5</v>
      </c>
      <c r="P5029" s="19" t="s">
        <v>3227</v>
      </c>
    </row>
    <row r="5030" spans="1:16" ht="15" customHeight="1" x14ac:dyDescent="0.35">
      <c r="A5030" s="18" t="s">
        <v>694</v>
      </c>
      <c r="B5030" s="18" t="s">
        <v>3229</v>
      </c>
      <c r="C5030" s="18" t="s">
        <v>103</v>
      </c>
      <c r="D5030" s="19">
        <v>8</v>
      </c>
      <c r="E5030" s="19">
        <v>24</v>
      </c>
      <c r="F5030" s="19">
        <v>25</v>
      </c>
      <c r="G5030" s="19">
        <v>4</v>
      </c>
      <c r="H5030" s="19">
        <v>2</v>
      </c>
      <c r="I5030" s="19">
        <v>3</v>
      </c>
      <c r="J5030" s="19">
        <v>5</v>
      </c>
      <c r="K5030" s="20">
        <f>ROUND(1+(SUMPRODUCT(INDEX(CachTinhDiem!$B$8:$E$11,MATCH($B5030,CachTinhDiem!$A$8:$A$11,0),0),$G5030:$J5030)-1)*9/4,1)</f>
        <v>6.4</v>
      </c>
      <c r="L5030" s="20">
        <f>ROUND(1+(INDEX(CachTinhDiem!$B$15:$E$20,MATCH($C5030,CachTinhDiem!$A$15:$A$20,0),MATCH($B5030,CachTinhDiem!$B$14:$E$14,0))-1)*9/4,1)</f>
        <v>7.8</v>
      </c>
      <c r="M5030" s="19">
        <f t="shared" si="78"/>
        <v>1</v>
      </c>
      <c r="N5030" s="23">
        <f>MAX(0,1-M5030*CachTinhDiem!$B$25)</f>
        <v>0.9</v>
      </c>
      <c r="O5030" s="20">
        <f>ROUND((CachTinhDiem!$B$23*K5030+CachTinhDiem!$B$24*L5030)*N5030,1)</f>
        <v>6.1</v>
      </c>
      <c r="P5030" s="19" t="s">
        <v>3227</v>
      </c>
    </row>
    <row r="5031" spans="1:16" ht="15" customHeight="1" x14ac:dyDescent="0.35">
      <c r="A5031" s="18" t="s">
        <v>1413</v>
      </c>
      <c r="B5031" s="18" t="s">
        <v>3229</v>
      </c>
      <c r="C5031" s="18" t="s">
        <v>90</v>
      </c>
      <c r="D5031" s="19">
        <v>5</v>
      </c>
      <c r="E5031" s="19">
        <v>13</v>
      </c>
      <c r="F5031" s="19">
        <v>19</v>
      </c>
      <c r="G5031" s="19">
        <v>4</v>
      </c>
      <c r="H5031" s="19">
        <v>1</v>
      </c>
      <c r="I5031" s="19">
        <v>2</v>
      </c>
      <c r="J5031" s="19">
        <v>1</v>
      </c>
      <c r="K5031" s="20">
        <f>ROUND(1+(SUMPRODUCT(INDEX(CachTinhDiem!$B$8:$E$11,MATCH($B5031,CachTinhDiem!$A$8:$A$11,0),0),$G5031:$J5031)-1)*9/4,1)</f>
        <v>2.4</v>
      </c>
      <c r="L5031" s="20">
        <f>ROUND(1+(INDEX(CachTinhDiem!$B$15:$E$20,MATCH($C5031,CachTinhDiem!$A$15:$A$20,0),MATCH($B5031,CachTinhDiem!$B$14:$E$14,0))-1)*9/4,1)</f>
        <v>7.8</v>
      </c>
      <c r="M5031" s="19">
        <f t="shared" si="78"/>
        <v>6</v>
      </c>
      <c r="N5031" s="23">
        <f>MAX(0,1-M5031*CachTinhDiem!$B$25)</f>
        <v>0.39999999999999991</v>
      </c>
      <c r="O5031" s="20">
        <f>ROUND((CachTinhDiem!$B$23*K5031+CachTinhDiem!$B$24*L5031)*N5031,1)</f>
        <v>1.6</v>
      </c>
      <c r="P5031" s="19" t="s">
        <v>3227</v>
      </c>
    </row>
    <row r="5032" spans="1:16" ht="15" customHeight="1" x14ac:dyDescent="0.35">
      <c r="A5032" s="18" t="s">
        <v>1595</v>
      </c>
      <c r="B5032" s="18" t="s">
        <v>3228</v>
      </c>
      <c r="C5032" s="18" t="s">
        <v>90</v>
      </c>
      <c r="D5032" s="19">
        <v>11</v>
      </c>
      <c r="E5032" s="19">
        <v>33</v>
      </c>
      <c r="F5032" s="19">
        <v>21</v>
      </c>
      <c r="G5032" s="19">
        <v>3</v>
      </c>
      <c r="H5032" s="19">
        <v>2</v>
      </c>
      <c r="I5032" s="19">
        <v>3</v>
      </c>
      <c r="J5032" s="19">
        <v>2</v>
      </c>
      <c r="K5032" s="20">
        <f>ROUND(1+(SUMPRODUCT(INDEX(CachTinhDiem!$B$8:$E$11,MATCH($B5032,CachTinhDiem!$A$8:$A$11,0),0),$G5032:$J5032)-1)*9/4,1)</f>
        <v>3.7</v>
      </c>
      <c r="L5032" s="20">
        <f>ROUND(1+(INDEX(CachTinhDiem!$B$15:$E$20,MATCH($C5032,CachTinhDiem!$A$15:$A$20,0),MATCH($B5032,CachTinhDiem!$B$14:$E$14,0))-1)*9/4,1)</f>
        <v>3.3</v>
      </c>
      <c r="M5032" s="19">
        <f t="shared" si="78"/>
        <v>0</v>
      </c>
      <c r="N5032" s="23">
        <f>MAX(0,1-M5032*CachTinhDiem!$B$25)</f>
        <v>1</v>
      </c>
      <c r="O5032" s="20">
        <f>ROUND((CachTinhDiem!$B$23*K5032+CachTinhDiem!$B$24*L5032)*N5032,1)</f>
        <v>3.6</v>
      </c>
      <c r="P5032" s="19" t="s">
        <v>3227</v>
      </c>
    </row>
    <row r="5033" spans="1:16" ht="15" customHeight="1" x14ac:dyDescent="0.35">
      <c r="A5033" s="18" t="s">
        <v>609</v>
      </c>
      <c r="B5033" s="18" t="s">
        <v>3229</v>
      </c>
      <c r="C5033" s="18" t="s">
        <v>103</v>
      </c>
      <c r="D5033" s="19">
        <v>20</v>
      </c>
      <c r="E5033" s="19">
        <v>35</v>
      </c>
      <c r="F5033" s="19">
        <v>12</v>
      </c>
      <c r="G5033" s="19">
        <v>2</v>
      </c>
      <c r="H5033" s="19">
        <v>4</v>
      </c>
      <c r="I5033" s="19">
        <v>2</v>
      </c>
      <c r="J5033" s="19">
        <v>5</v>
      </c>
      <c r="K5033" s="20">
        <f>ROUND(1+(SUMPRODUCT(INDEX(CachTinhDiem!$B$8:$E$11,MATCH($B5033,CachTinhDiem!$A$8:$A$11,0),0),$G5033:$J5033)-1)*9/4,1)</f>
        <v>6.6</v>
      </c>
      <c r="L5033" s="20">
        <f>ROUND(1+(INDEX(CachTinhDiem!$B$15:$E$20,MATCH($C5033,CachTinhDiem!$A$15:$A$20,0),MATCH($B5033,CachTinhDiem!$B$14:$E$14,0))-1)*9/4,1)</f>
        <v>7.8</v>
      </c>
      <c r="M5033" s="19">
        <f t="shared" si="78"/>
        <v>8</v>
      </c>
      <c r="N5033" s="23">
        <f>MAX(0,1-M5033*CachTinhDiem!$B$25)</f>
        <v>0.19999999999999996</v>
      </c>
      <c r="O5033" s="20">
        <f>ROUND((CachTinhDiem!$B$23*K5033+CachTinhDiem!$B$24*L5033)*N5033,1)</f>
        <v>1.4</v>
      </c>
      <c r="P5033" s="19" t="s">
        <v>3227</v>
      </c>
    </row>
    <row r="5034" spans="1:16" ht="15" customHeight="1" x14ac:dyDescent="0.35">
      <c r="A5034" s="18" t="s">
        <v>1725</v>
      </c>
      <c r="B5034" s="18" t="s">
        <v>3228</v>
      </c>
      <c r="C5034" s="18" t="s">
        <v>150</v>
      </c>
      <c r="D5034" s="19">
        <v>18</v>
      </c>
      <c r="E5034" s="19">
        <v>35</v>
      </c>
      <c r="F5034" s="19">
        <v>37</v>
      </c>
      <c r="G5034" s="19">
        <v>2</v>
      </c>
      <c r="H5034" s="19">
        <v>3</v>
      </c>
      <c r="I5034" s="19">
        <v>3</v>
      </c>
      <c r="J5034" s="19">
        <v>3</v>
      </c>
      <c r="K5034" s="20">
        <f>ROUND(1+(SUMPRODUCT(INDEX(CachTinhDiem!$B$8:$E$11,MATCH($B5034,CachTinhDiem!$A$8:$A$11,0),0),$G5034:$J5034)-1)*9/4,1)</f>
        <v>5.5</v>
      </c>
      <c r="L5034" s="20">
        <f>ROUND(1+(INDEX(CachTinhDiem!$B$15:$E$20,MATCH($C5034,CachTinhDiem!$A$15:$A$20,0),MATCH($B5034,CachTinhDiem!$B$14:$E$14,0))-1)*9/4,1)</f>
        <v>5.5</v>
      </c>
      <c r="M5034" s="19">
        <f t="shared" si="78"/>
        <v>2</v>
      </c>
      <c r="N5034" s="23">
        <f>MAX(0,1-M5034*CachTinhDiem!$B$25)</f>
        <v>0.8</v>
      </c>
      <c r="O5034" s="20">
        <f>ROUND((CachTinhDiem!$B$23*K5034+CachTinhDiem!$B$24*L5034)*N5034,1)</f>
        <v>4.4000000000000004</v>
      </c>
      <c r="P5034" s="19" t="s">
        <v>3227</v>
      </c>
    </row>
    <row r="5035" spans="1:16" ht="15" customHeight="1" x14ac:dyDescent="0.35">
      <c r="A5035" s="18" t="s">
        <v>2324</v>
      </c>
      <c r="B5035" s="18" t="s">
        <v>3226</v>
      </c>
      <c r="C5035" s="18" t="s">
        <v>115</v>
      </c>
      <c r="D5035" s="19">
        <v>19</v>
      </c>
      <c r="E5035" s="19">
        <v>35</v>
      </c>
      <c r="F5035" s="19">
        <v>19</v>
      </c>
      <c r="G5035" s="19">
        <v>2</v>
      </c>
      <c r="H5035" s="19">
        <v>2</v>
      </c>
      <c r="I5035" s="19">
        <v>3</v>
      </c>
      <c r="J5035" s="19">
        <v>3</v>
      </c>
      <c r="K5035" s="20">
        <f>ROUND(1+(SUMPRODUCT(INDEX(CachTinhDiem!$B$8:$E$11,MATCH($B5035,CachTinhDiem!$A$8:$A$11,0),0),$G5035:$J5035)-1)*9/4,1)</f>
        <v>4.8</v>
      </c>
      <c r="L5035" s="20">
        <f>ROUND(1+(INDEX(CachTinhDiem!$B$15:$E$20,MATCH($C5035,CachTinhDiem!$A$15:$A$20,0),MATCH($B5035,CachTinhDiem!$B$14:$E$14,0))-1)*9/4,1)</f>
        <v>10</v>
      </c>
      <c r="M5035" s="19">
        <f t="shared" si="78"/>
        <v>0</v>
      </c>
      <c r="N5035" s="23">
        <f>MAX(0,1-M5035*CachTinhDiem!$B$25)</f>
        <v>1</v>
      </c>
      <c r="O5035" s="20">
        <f>ROUND((CachTinhDiem!$B$23*K5035+CachTinhDiem!$B$24*L5035)*N5035,1)</f>
        <v>6.4</v>
      </c>
      <c r="P5035" s="19" t="s">
        <v>3227</v>
      </c>
    </row>
    <row r="5036" spans="1:16" ht="15" customHeight="1" x14ac:dyDescent="0.35">
      <c r="A5036" s="18" t="s">
        <v>2644</v>
      </c>
      <c r="B5036" s="18" t="s">
        <v>3228</v>
      </c>
      <c r="C5036" s="18" t="s">
        <v>115</v>
      </c>
      <c r="D5036" s="19">
        <v>16</v>
      </c>
      <c r="E5036" s="19">
        <v>36</v>
      </c>
      <c r="F5036" s="19">
        <v>33</v>
      </c>
      <c r="G5036" s="19">
        <v>2</v>
      </c>
      <c r="H5036" s="19">
        <v>2</v>
      </c>
      <c r="I5036" s="19">
        <v>4</v>
      </c>
      <c r="J5036" s="19">
        <v>3</v>
      </c>
      <c r="K5036" s="20">
        <f>ROUND(1+(SUMPRODUCT(INDEX(CachTinhDiem!$B$8:$E$11,MATCH($B5036,CachTinhDiem!$A$8:$A$11,0),0),$G5036:$J5036)-1)*9/4,1)</f>
        <v>5.5</v>
      </c>
      <c r="L5036" s="20">
        <f>ROUND(1+(INDEX(CachTinhDiem!$B$15:$E$20,MATCH($C5036,CachTinhDiem!$A$15:$A$20,0),MATCH($B5036,CachTinhDiem!$B$14:$E$14,0))-1)*9/4,1)</f>
        <v>5.5</v>
      </c>
      <c r="M5036" s="19">
        <f t="shared" si="78"/>
        <v>0</v>
      </c>
      <c r="N5036" s="23">
        <f>MAX(0,1-M5036*CachTinhDiem!$B$25)</f>
        <v>1</v>
      </c>
      <c r="O5036" s="20">
        <f>ROUND((CachTinhDiem!$B$23*K5036+CachTinhDiem!$B$24*L5036)*N5036,1)</f>
        <v>5.5</v>
      </c>
      <c r="P5036" s="19" t="s">
        <v>3227</v>
      </c>
    </row>
    <row r="5037" spans="1:16" ht="15" customHeight="1" x14ac:dyDescent="0.35">
      <c r="A5037" s="18" t="s">
        <v>2666</v>
      </c>
      <c r="B5037" s="18" t="s">
        <v>3224</v>
      </c>
      <c r="C5037" s="18" t="s">
        <v>103</v>
      </c>
      <c r="D5037" s="19">
        <v>14</v>
      </c>
      <c r="E5037" s="19">
        <v>33</v>
      </c>
      <c r="F5037" s="19">
        <v>30</v>
      </c>
      <c r="G5037" s="19">
        <v>3</v>
      </c>
      <c r="H5037" s="19">
        <v>1</v>
      </c>
      <c r="I5037" s="19">
        <v>4</v>
      </c>
      <c r="J5037" s="19">
        <v>4</v>
      </c>
      <c r="K5037" s="20">
        <f>ROUND(1+(SUMPRODUCT(INDEX(CachTinhDiem!$B$8:$E$11,MATCH($B5037,CachTinhDiem!$A$8:$A$11,0),0),$G5037:$J5037)-1)*9/4,1)</f>
        <v>6</v>
      </c>
      <c r="L5037" s="20">
        <f>ROUND(1+(INDEX(CachTinhDiem!$B$15:$E$20,MATCH($C5037,CachTinhDiem!$A$15:$A$20,0),MATCH($B5037,CachTinhDiem!$B$14:$E$14,0))-1)*9/4,1)</f>
        <v>3.3</v>
      </c>
      <c r="M5037" s="19">
        <f t="shared" si="78"/>
        <v>0</v>
      </c>
      <c r="N5037" s="23">
        <f>MAX(0,1-M5037*CachTinhDiem!$B$25)</f>
        <v>1</v>
      </c>
      <c r="O5037" s="20">
        <f>ROUND((CachTinhDiem!$B$23*K5037+CachTinhDiem!$B$24*L5037)*N5037,1)</f>
        <v>5.2</v>
      </c>
      <c r="P5037" s="19" t="s">
        <v>3225</v>
      </c>
    </row>
    <row r="5038" spans="1:16" ht="15" customHeight="1" x14ac:dyDescent="0.35">
      <c r="A5038" s="18" t="s">
        <v>208</v>
      </c>
      <c r="B5038" s="18" t="s">
        <v>3228</v>
      </c>
      <c r="C5038" s="18" t="s">
        <v>138</v>
      </c>
      <c r="D5038" s="19">
        <v>23</v>
      </c>
      <c r="E5038" s="19">
        <v>40</v>
      </c>
      <c r="F5038" s="19">
        <v>12</v>
      </c>
      <c r="G5038" s="19">
        <v>1</v>
      </c>
      <c r="H5038" s="19">
        <v>5</v>
      </c>
      <c r="I5038" s="19">
        <v>5</v>
      </c>
      <c r="J5038" s="19">
        <v>2</v>
      </c>
      <c r="K5038" s="20">
        <f>ROUND(1+(SUMPRODUCT(INDEX(CachTinhDiem!$B$8:$E$11,MATCH($B5038,CachTinhDiem!$A$8:$A$11,0),0),$G5038:$J5038)-1)*9/4,1)</f>
        <v>6</v>
      </c>
      <c r="L5038" s="20">
        <f>ROUND(1+(INDEX(CachTinhDiem!$B$15:$E$20,MATCH($C5038,CachTinhDiem!$A$15:$A$20,0),MATCH($B5038,CachTinhDiem!$B$14:$E$14,0))-1)*9/4,1)</f>
        <v>1</v>
      </c>
      <c r="M5038" s="19">
        <f t="shared" si="78"/>
        <v>11</v>
      </c>
      <c r="N5038" s="23">
        <f>MAX(0,1-M5038*CachTinhDiem!$B$25)</f>
        <v>0</v>
      </c>
      <c r="O5038" s="20">
        <f>ROUND((CachTinhDiem!$B$23*K5038+CachTinhDiem!$B$24*L5038)*N5038,1)</f>
        <v>0</v>
      </c>
      <c r="P5038" s="19" t="s">
        <v>3227</v>
      </c>
    </row>
    <row r="5039" spans="1:16" ht="15" customHeight="1" x14ac:dyDescent="0.35">
      <c r="A5039" s="18" t="s">
        <v>476</v>
      </c>
      <c r="B5039" s="18" t="s">
        <v>3224</v>
      </c>
      <c r="C5039" s="18" t="s">
        <v>90</v>
      </c>
      <c r="D5039" s="19">
        <v>7</v>
      </c>
      <c r="E5039" s="19">
        <v>17</v>
      </c>
      <c r="F5039" s="19">
        <v>9</v>
      </c>
      <c r="G5039" s="19">
        <v>4</v>
      </c>
      <c r="H5039" s="19">
        <v>3</v>
      </c>
      <c r="I5039" s="19">
        <v>2</v>
      </c>
      <c r="J5039" s="19">
        <v>2</v>
      </c>
      <c r="K5039" s="20">
        <f>ROUND(1+(SUMPRODUCT(INDEX(CachTinhDiem!$B$8:$E$11,MATCH($B5039,CachTinhDiem!$A$8:$A$11,0),0),$G5039:$J5039)-1)*9/4,1)</f>
        <v>4.5999999999999996</v>
      </c>
      <c r="L5039" s="20">
        <f>ROUND(1+(INDEX(CachTinhDiem!$B$15:$E$20,MATCH($C5039,CachTinhDiem!$A$15:$A$20,0),MATCH($B5039,CachTinhDiem!$B$14:$E$14,0))-1)*9/4,1)</f>
        <v>5.5</v>
      </c>
      <c r="M5039" s="19">
        <f t="shared" si="78"/>
        <v>0</v>
      </c>
      <c r="N5039" s="23">
        <f>MAX(0,1-M5039*CachTinhDiem!$B$25)</f>
        <v>1</v>
      </c>
      <c r="O5039" s="20">
        <f>ROUND((CachTinhDiem!$B$23*K5039+CachTinhDiem!$B$24*L5039)*N5039,1)</f>
        <v>4.9000000000000004</v>
      </c>
      <c r="P5039" s="19" t="s">
        <v>3227</v>
      </c>
    </row>
    <row r="5040" spans="1:16" ht="15" customHeight="1" x14ac:dyDescent="0.35">
      <c r="A5040" s="18" t="s">
        <v>2574</v>
      </c>
      <c r="B5040" s="18" t="s">
        <v>3226</v>
      </c>
      <c r="C5040" s="18" t="s">
        <v>103</v>
      </c>
      <c r="D5040" s="19">
        <v>5</v>
      </c>
      <c r="E5040" s="19">
        <v>33</v>
      </c>
      <c r="F5040" s="19">
        <v>28</v>
      </c>
      <c r="G5040" s="19">
        <v>4</v>
      </c>
      <c r="H5040" s="19">
        <v>1</v>
      </c>
      <c r="I5040" s="19">
        <v>3</v>
      </c>
      <c r="J5040" s="19">
        <v>5</v>
      </c>
      <c r="K5040" s="20">
        <f>ROUND(1+(SUMPRODUCT(INDEX(CachTinhDiem!$B$8:$E$11,MATCH($B5040,CachTinhDiem!$A$8:$A$11,0),0),$G5040:$J5040)-1)*9/4,1)</f>
        <v>5.0999999999999996</v>
      </c>
      <c r="L5040" s="20">
        <f>ROUND(1+(INDEX(CachTinhDiem!$B$15:$E$20,MATCH($C5040,CachTinhDiem!$A$15:$A$20,0),MATCH($B5040,CachTinhDiem!$B$14:$E$14,0))-1)*9/4,1)</f>
        <v>3.3</v>
      </c>
      <c r="M5040" s="19">
        <f t="shared" si="78"/>
        <v>0</v>
      </c>
      <c r="N5040" s="23">
        <f>MAX(0,1-M5040*CachTinhDiem!$B$25)</f>
        <v>1</v>
      </c>
      <c r="O5040" s="20">
        <f>ROUND((CachTinhDiem!$B$23*K5040+CachTinhDiem!$B$24*L5040)*N5040,1)</f>
        <v>4.5999999999999996</v>
      </c>
      <c r="P5040" s="19" t="s">
        <v>3227</v>
      </c>
    </row>
    <row r="5041" spans="1:16" ht="15" customHeight="1" x14ac:dyDescent="0.35">
      <c r="A5041" s="18" t="s">
        <v>142</v>
      </c>
      <c r="B5041" s="18" t="s">
        <v>3224</v>
      </c>
      <c r="C5041" s="18" t="s">
        <v>103</v>
      </c>
      <c r="D5041" s="19">
        <v>21</v>
      </c>
      <c r="E5041" s="19">
        <v>35</v>
      </c>
      <c r="F5041" s="19">
        <v>33</v>
      </c>
      <c r="G5041" s="19">
        <v>2</v>
      </c>
      <c r="H5041" s="19">
        <v>4</v>
      </c>
      <c r="I5041" s="19">
        <v>2</v>
      </c>
      <c r="J5041" s="19">
        <v>5</v>
      </c>
      <c r="K5041" s="20">
        <f>ROUND(1+(SUMPRODUCT(INDEX(CachTinhDiem!$B$8:$E$11,MATCH($B5041,CachTinhDiem!$A$8:$A$11,0),0),$G5041:$J5041)-1)*9/4,1)</f>
        <v>4.8</v>
      </c>
      <c r="L5041" s="20">
        <f>ROUND(1+(INDEX(CachTinhDiem!$B$15:$E$20,MATCH($C5041,CachTinhDiem!$A$15:$A$20,0),MATCH($B5041,CachTinhDiem!$B$14:$E$14,0))-1)*9/4,1)</f>
        <v>3.3</v>
      </c>
      <c r="M5041" s="19">
        <f t="shared" si="78"/>
        <v>0</v>
      </c>
      <c r="N5041" s="23">
        <f>MAX(0,1-M5041*CachTinhDiem!$B$25)</f>
        <v>1</v>
      </c>
      <c r="O5041" s="20">
        <f>ROUND((CachTinhDiem!$B$23*K5041+CachTinhDiem!$B$24*L5041)*N5041,1)</f>
        <v>4.4000000000000004</v>
      </c>
      <c r="P5041" s="19" t="s">
        <v>3227</v>
      </c>
    </row>
    <row r="5042" spans="1:16" ht="15" customHeight="1" x14ac:dyDescent="0.35">
      <c r="A5042" s="18" t="s">
        <v>1133</v>
      </c>
      <c r="B5042" s="18" t="s">
        <v>3226</v>
      </c>
      <c r="C5042" s="18" t="s">
        <v>90</v>
      </c>
      <c r="D5042" s="19">
        <v>5</v>
      </c>
      <c r="E5042" s="19">
        <v>19</v>
      </c>
      <c r="F5042" s="19">
        <v>35</v>
      </c>
      <c r="G5042" s="19">
        <v>4</v>
      </c>
      <c r="H5042" s="19">
        <v>1</v>
      </c>
      <c r="I5042" s="19">
        <v>3</v>
      </c>
      <c r="J5042" s="19">
        <v>3</v>
      </c>
      <c r="K5042" s="20">
        <f>ROUND(1+(SUMPRODUCT(INDEX(CachTinhDiem!$B$8:$E$11,MATCH($B5042,CachTinhDiem!$A$8:$A$11,0),0),$G5042:$J5042)-1)*9/4,1)</f>
        <v>4.2</v>
      </c>
      <c r="L5042" s="20">
        <f>ROUND(1+(INDEX(CachTinhDiem!$B$15:$E$20,MATCH($C5042,CachTinhDiem!$A$15:$A$20,0),MATCH($B5042,CachTinhDiem!$B$14:$E$14,0))-1)*9/4,1)</f>
        <v>7.8</v>
      </c>
      <c r="M5042" s="19">
        <f t="shared" si="78"/>
        <v>16</v>
      </c>
      <c r="N5042" s="23">
        <f>MAX(0,1-M5042*CachTinhDiem!$B$25)</f>
        <v>0</v>
      </c>
      <c r="O5042" s="20">
        <f>ROUND((CachTinhDiem!$B$23*K5042+CachTinhDiem!$B$24*L5042)*N5042,1)</f>
        <v>0</v>
      </c>
      <c r="P5042" s="19" t="s">
        <v>3227</v>
      </c>
    </row>
    <row r="5043" spans="1:16" ht="15" customHeight="1" x14ac:dyDescent="0.35">
      <c r="A5043" s="18" t="s">
        <v>1882</v>
      </c>
      <c r="B5043" s="18" t="s">
        <v>3228</v>
      </c>
      <c r="C5043" s="18" t="s">
        <v>90</v>
      </c>
      <c r="D5043" s="19">
        <v>10</v>
      </c>
      <c r="E5043" s="19">
        <v>33</v>
      </c>
      <c r="F5043" s="19">
        <v>20</v>
      </c>
      <c r="G5043" s="19">
        <v>3</v>
      </c>
      <c r="H5043" s="19">
        <v>2</v>
      </c>
      <c r="I5043" s="19">
        <v>3</v>
      </c>
      <c r="J5043" s="19">
        <v>2</v>
      </c>
      <c r="K5043" s="20">
        <f>ROUND(1+(SUMPRODUCT(INDEX(CachTinhDiem!$B$8:$E$11,MATCH($B5043,CachTinhDiem!$A$8:$A$11,0),0),$G5043:$J5043)-1)*9/4,1)</f>
        <v>3.7</v>
      </c>
      <c r="L5043" s="20">
        <f>ROUND(1+(INDEX(CachTinhDiem!$B$15:$E$20,MATCH($C5043,CachTinhDiem!$A$15:$A$20,0),MATCH($B5043,CachTinhDiem!$B$14:$E$14,0))-1)*9/4,1)</f>
        <v>3.3</v>
      </c>
      <c r="M5043" s="19">
        <f t="shared" si="78"/>
        <v>0</v>
      </c>
      <c r="N5043" s="23">
        <f>MAX(0,1-M5043*CachTinhDiem!$B$25)</f>
        <v>1</v>
      </c>
      <c r="O5043" s="20">
        <f>ROUND((CachTinhDiem!$B$23*K5043+CachTinhDiem!$B$24*L5043)*N5043,1)</f>
        <v>3.6</v>
      </c>
      <c r="P5043" s="19" t="s">
        <v>3227</v>
      </c>
    </row>
    <row r="5044" spans="1:16" ht="15" customHeight="1" x14ac:dyDescent="0.35">
      <c r="A5044" s="18" t="s">
        <v>395</v>
      </c>
      <c r="B5044" s="18" t="s">
        <v>3224</v>
      </c>
      <c r="C5044" s="18" t="s">
        <v>138</v>
      </c>
      <c r="D5044" s="19">
        <v>22</v>
      </c>
      <c r="E5044" s="19">
        <v>40</v>
      </c>
      <c r="F5044" s="19">
        <v>22</v>
      </c>
      <c r="G5044" s="19">
        <v>2</v>
      </c>
      <c r="H5044" s="19">
        <v>4</v>
      </c>
      <c r="I5044" s="19">
        <v>5</v>
      </c>
      <c r="J5044" s="19">
        <v>2</v>
      </c>
      <c r="K5044" s="20">
        <f>ROUND(1+(SUMPRODUCT(INDEX(CachTinhDiem!$B$8:$E$11,MATCH($B5044,CachTinhDiem!$A$8:$A$11,0),0),$G5044:$J5044)-1)*9/4,1)</f>
        <v>7.5</v>
      </c>
      <c r="L5044" s="20">
        <f>ROUND(1+(INDEX(CachTinhDiem!$B$15:$E$20,MATCH($C5044,CachTinhDiem!$A$15:$A$20,0),MATCH($B5044,CachTinhDiem!$B$14:$E$14,0))-1)*9/4,1)</f>
        <v>10</v>
      </c>
      <c r="M5044" s="19">
        <f t="shared" si="78"/>
        <v>0</v>
      </c>
      <c r="N5044" s="23">
        <f>MAX(0,1-M5044*CachTinhDiem!$B$25)</f>
        <v>1</v>
      </c>
      <c r="O5044" s="20">
        <f>ROUND((CachTinhDiem!$B$23*K5044+CachTinhDiem!$B$24*L5044)*N5044,1)</f>
        <v>8.3000000000000007</v>
      </c>
      <c r="P5044" s="19" t="s">
        <v>3227</v>
      </c>
    </row>
    <row r="5045" spans="1:16" ht="15" customHeight="1" x14ac:dyDescent="0.35">
      <c r="A5045" s="18" t="s">
        <v>609</v>
      </c>
      <c r="B5045" s="18" t="s">
        <v>3228</v>
      </c>
      <c r="C5045" s="18" t="s">
        <v>103</v>
      </c>
      <c r="D5045" s="19">
        <v>20</v>
      </c>
      <c r="E5045" s="19">
        <v>35</v>
      </c>
      <c r="F5045" s="19">
        <v>13</v>
      </c>
      <c r="G5045" s="19">
        <v>2</v>
      </c>
      <c r="H5045" s="19">
        <v>4</v>
      </c>
      <c r="I5045" s="19">
        <v>2</v>
      </c>
      <c r="J5045" s="19">
        <v>5</v>
      </c>
      <c r="K5045" s="20">
        <f>ROUND(1+(SUMPRODUCT(INDEX(CachTinhDiem!$B$8:$E$11,MATCH($B5045,CachTinhDiem!$A$8:$A$11,0),0),$G5045:$J5045)-1)*9/4,1)</f>
        <v>8.1999999999999993</v>
      </c>
      <c r="L5045" s="20">
        <f>ROUND(1+(INDEX(CachTinhDiem!$B$15:$E$20,MATCH($C5045,CachTinhDiem!$A$15:$A$20,0),MATCH($B5045,CachTinhDiem!$B$14:$E$14,0))-1)*9/4,1)</f>
        <v>10</v>
      </c>
      <c r="M5045" s="19">
        <f t="shared" si="78"/>
        <v>7</v>
      </c>
      <c r="N5045" s="23">
        <f>MAX(0,1-M5045*CachTinhDiem!$B$25)</f>
        <v>0.29999999999999993</v>
      </c>
      <c r="O5045" s="20">
        <f>ROUND((CachTinhDiem!$B$23*K5045+CachTinhDiem!$B$24*L5045)*N5045,1)</f>
        <v>2.6</v>
      </c>
      <c r="P5045" s="19" t="s">
        <v>3227</v>
      </c>
    </row>
    <row r="5046" spans="1:16" ht="15" customHeight="1" x14ac:dyDescent="0.35">
      <c r="A5046" s="18" t="s">
        <v>1597</v>
      </c>
      <c r="B5046" s="18" t="s">
        <v>3228</v>
      </c>
      <c r="C5046" s="18" t="s">
        <v>103</v>
      </c>
      <c r="D5046" s="19">
        <v>13</v>
      </c>
      <c r="E5046" s="19">
        <v>32</v>
      </c>
      <c r="F5046" s="19">
        <v>23</v>
      </c>
      <c r="G5046" s="19">
        <v>3</v>
      </c>
      <c r="H5046" s="19">
        <v>3</v>
      </c>
      <c r="I5046" s="19">
        <v>4</v>
      </c>
      <c r="J5046" s="19">
        <v>4</v>
      </c>
      <c r="K5046" s="20">
        <f>ROUND(1+(SUMPRODUCT(INDEX(CachTinhDiem!$B$8:$E$11,MATCH($B5046,CachTinhDiem!$A$8:$A$11,0),0),$G5046:$J5046)-1)*9/4,1)</f>
        <v>7.3</v>
      </c>
      <c r="L5046" s="20">
        <f>ROUND(1+(INDEX(CachTinhDiem!$B$15:$E$20,MATCH($C5046,CachTinhDiem!$A$15:$A$20,0),MATCH($B5046,CachTinhDiem!$B$14:$E$14,0))-1)*9/4,1)</f>
        <v>10</v>
      </c>
      <c r="M5046" s="19">
        <f t="shared" si="78"/>
        <v>0</v>
      </c>
      <c r="N5046" s="23">
        <f>MAX(0,1-M5046*CachTinhDiem!$B$25)</f>
        <v>1</v>
      </c>
      <c r="O5046" s="20">
        <f>ROUND((CachTinhDiem!$B$23*K5046+CachTinhDiem!$B$24*L5046)*N5046,1)</f>
        <v>8.1</v>
      </c>
      <c r="P5046" s="19" t="s">
        <v>3227</v>
      </c>
    </row>
    <row r="5047" spans="1:16" ht="15" customHeight="1" x14ac:dyDescent="0.35">
      <c r="A5047" s="18" t="s">
        <v>488</v>
      </c>
      <c r="B5047" s="18" t="s">
        <v>3229</v>
      </c>
      <c r="C5047" s="18" t="s">
        <v>103</v>
      </c>
      <c r="D5047" s="19">
        <v>9</v>
      </c>
      <c r="E5047" s="19">
        <v>23</v>
      </c>
      <c r="F5047" s="19">
        <v>29</v>
      </c>
      <c r="G5047" s="19">
        <v>4</v>
      </c>
      <c r="H5047" s="19">
        <v>2</v>
      </c>
      <c r="I5047" s="19">
        <v>2</v>
      </c>
      <c r="J5047" s="19">
        <v>4</v>
      </c>
      <c r="K5047" s="20">
        <f>ROUND(1+(SUMPRODUCT(INDEX(CachTinhDiem!$B$8:$E$11,MATCH($B5047,CachTinhDiem!$A$8:$A$11,0),0),$G5047:$J5047)-1)*9/4,1)</f>
        <v>5.0999999999999996</v>
      </c>
      <c r="L5047" s="20">
        <f>ROUND(1+(INDEX(CachTinhDiem!$B$15:$E$20,MATCH($C5047,CachTinhDiem!$A$15:$A$20,0),MATCH($B5047,CachTinhDiem!$B$14:$E$14,0))-1)*9/4,1)</f>
        <v>7.8</v>
      </c>
      <c r="M5047" s="19">
        <f t="shared" si="78"/>
        <v>6</v>
      </c>
      <c r="N5047" s="23">
        <f>MAX(0,1-M5047*CachTinhDiem!$B$25)</f>
        <v>0.39999999999999991</v>
      </c>
      <c r="O5047" s="20">
        <f>ROUND((CachTinhDiem!$B$23*K5047+CachTinhDiem!$B$24*L5047)*N5047,1)</f>
        <v>2.4</v>
      </c>
      <c r="P5047" s="19" t="s">
        <v>3227</v>
      </c>
    </row>
    <row r="5048" spans="1:16" ht="15" customHeight="1" x14ac:dyDescent="0.35">
      <c r="A5048" s="18" t="s">
        <v>2018</v>
      </c>
      <c r="B5048" s="18" t="s">
        <v>3229</v>
      </c>
      <c r="C5048" s="18" t="s">
        <v>103</v>
      </c>
      <c r="D5048" s="19">
        <v>14</v>
      </c>
      <c r="E5048" s="19">
        <v>35</v>
      </c>
      <c r="F5048" s="19">
        <v>5</v>
      </c>
      <c r="G5048" s="19">
        <v>2</v>
      </c>
      <c r="H5048" s="19">
        <v>3</v>
      </c>
      <c r="I5048" s="19">
        <v>3</v>
      </c>
      <c r="J5048" s="19">
        <v>4</v>
      </c>
      <c r="K5048" s="20">
        <f>ROUND(1+(SUMPRODUCT(INDEX(CachTinhDiem!$B$8:$E$11,MATCH($B5048,CachTinhDiem!$A$8:$A$11,0),0),$G5048:$J5048)-1)*9/4,1)</f>
        <v>6</v>
      </c>
      <c r="L5048" s="20">
        <f>ROUND(1+(INDEX(CachTinhDiem!$B$15:$E$20,MATCH($C5048,CachTinhDiem!$A$15:$A$20,0),MATCH($B5048,CachTinhDiem!$B$14:$E$14,0))-1)*9/4,1)</f>
        <v>7.8</v>
      </c>
      <c r="M5048" s="19">
        <f t="shared" si="78"/>
        <v>9</v>
      </c>
      <c r="N5048" s="23">
        <f>MAX(0,1-M5048*CachTinhDiem!$B$25)</f>
        <v>9.9999999999999978E-2</v>
      </c>
      <c r="O5048" s="20">
        <f>ROUND((CachTinhDiem!$B$23*K5048+CachTinhDiem!$B$24*L5048)*N5048,1)</f>
        <v>0.7</v>
      </c>
      <c r="P5048" s="19" t="s">
        <v>3227</v>
      </c>
    </row>
    <row r="5049" spans="1:16" ht="15" customHeight="1" x14ac:dyDescent="0.35">
      <c r="A5049" s="18" t="s">
        <v>770</v>
      </c>
      <c r="B5049" s="18" t="s">
        <v>3226</v>
      </c>
      <c r="C5049" s="18" t="s">
        <v>90</v>
      </c>
      <c r="D5049" s="19">
        <v>20</v>
      </c>
      <c r="E5049" s="19">
        <v>38</v>
      </c>
      <c r="F5049" s="19">
        <v>8</v>
      </c>
      <c r="G5049" s="19">
        <v>2</v>
      </c>
      <c r="H5049" s="19">
        <v>5</v>
      </c>
      <c r="I5049" s="19">
        <v>3</v>
      </c>
      <c r="J5049" s="19">
        <v>2</v>
      </c>
      <c r="K5049" s="20">
        <f>ROUND(1+(SUMPRODUCT(INDEX(CachTinhDiem!$B$8:$E$11,MATCH($B5049,CachTinhDiem!$A$8:$A$11,0),0),$G5049:$J5049)-1)*9/4,1)</f>
        <v>6.4</v>
      </c>
      <c r="L5049" s="20">
        <f>ROUND(1+(INDEX(CachTinhDiem!$B$15:$E$20,MATCH($C5049,CachTinhDiem!$A$15:$A$20,0),MATCH($B5049,CachTinhDiem!$B$14:$E$14,0))-1)*9/4,1)</f>
        <v>7.8</v>
      </c>
      <c r="M5049" s="19">
        <f t="shared" si="78"/>
        <v>12</v>
      </c>
      <c r="N5049" s="23">
        <f>MAX(0,1-M5049*CachTinhDiem!$B$25)</f>
        <v>0</v>
      </c>
      <c r="O5049" s="20">
        <f>ROUND((CachTinhDiem!$B$23*K5049+CachTinhDiem!$B$24*L5049)*N5049,1)</f>
        <v>0</v>
      </c>
      <c r="P5049" s="19" t="s">
        <v>3227</v>
      </c>
    </row>
    <row r="5050" spans="1:16" ht="15" customHeight="1" x14ac:dyDescent="0.35">
      <c r="A5050" s="18" t="s">
        <v>2570</v>
      </c>
      <c r="B5050" s="18" t="s">
        <v>3229</v>
      </c>
      <c r="C5050" s="18" t="s">
        <v>90</v>
      </c>
      <c r="D5050" s="19">
        <v>14</v>
      </c>
      <c r="E5050" s="19">
        <v>34</v>
      </c>
      <c r="F5050" s="19">
        <v>5</v>
      </c>
      <c r="G5050" s="19">
        <v>3</v>
      </c>
      <c r="H5050" s="19">
        <v>1</v>
      </c>
      <c r="I5050" s="19">
        <v>2</v>
      </c>
      <c r="J5050" s="19">
        <v>3</v>
      </c>
      <c r="K5050" s="20">
        <f>ROUND(1+(SUMPRODUCT(INDEX(CachTinhDiem!$B$8:$E$11,MATCH($B5050,CachTinhDiem!$A$8:$A$11,0),0),$G5050:$J5050)-1)*9/4,1)</f>
        <v>3.5</v>
      </c>
      <c r="L5050" s="20">
        <f>ROUND(1+(INDEX(CachTinhDiem!$B$15:$E$20,MATCH($C5050,CachTinhDiem!$A$15:$A$20,0),MATCH($B5050,CachTinhDiem!$B$14:$E$14,0))-1)*9/4,1)</f>
        <v>7.8</v>
      </c>
      <c r="M5050" s="19">
        <f t="shared" si="78"/>
        <v>9</v>
      </c>
      <c r="N5050" s="23">
        <f>MAX(0,1-M5050*CachTinhDiem!$B$25)</f>
        <v>9.9999999999999978E-2</v>
      </c>
      <c r="O5050" s="20">
        <f>ROUND((CachTinhDiem!$B$23*K5050+CachTinhDiem!$B$24*L5050)*N5050,1)</f>
        <v>0.5</v>
      </c>
      <c r="P5050" s="19" t="s">
        <v>3227</v>
      </c>
    </row>
    <row r="5051" spans="1:16" ht="15" customHeight="1" x14ac:dyDescent="0.35">
      <c r="A5051" s="18" t="s">
        <v>3200</v>
      </c>
      <c r="B5051" s="18" t="s">
        <v>3229</v>
      </c>
      <c r="C5051" s="18" t="s">
        <v>138</v>
      </c>
      <c r="D5051" s="19">
        <v>20</v>
      </c>
      <c r="E5051" s="19">
        <v>40</v>
      </c>
      <c r="F5051" s="19">
        <v>23</v>
      </c>
      <c r="G5051" s="19">
        <v>2</v>
      </c>
      <c r="H5051" s="19">
        <v>4</v>
      </c>
      <c r="I5051" s="19">
        <v>5</v>
      </c>
      <c r="J5051" s="19">
        <v>2</v>
      </c>
      <c r="K5051" s="20">
        <f>ROUND(1+(SUMPRODUCT(INDEX(CachTinhDiem!$B$8:$E$11,MATCH($B5051,CachTinhDiem!$A$8:$A$11,0),0),$G5051:$J5051)-1)*9/4,1)</f>
        <v>6.6</v>
      </c>
      <c r="L5051" s="20">
        <f>ROUND(1+(INDEX(CachTinhDiem!$B$15:$E$20,MATCH($C5051,CachTinhDiem!$A$15:$A$20,0),MATCH($B5051,CachTinhDiem!$B$14:$E$14,0))-1)*9/4,1)</f>
        <v>7.8</v>
      </c>
      <c r="M5051" s="19">
        <f t="shared" si="78"/>
        <v>0</v>
      </c>
      <c r="N5051" s="23">
        <f>MAX(0,1-M5051*CachTinhDiem!$B$25)</f>
        <v>1</v>
      </c>
      <c r="O5051" s="20">
        <f>ROUND((CachTinhDiem!$B$23*K5051+CachTinhDiem!$B$24*L5051)*N5051,1)</f>
        <v>7</v>
      </c>
      <c r="P5051" s="19" t="s">
        <v>3227</v>
      </c>
    </row>
    <row r="5052" spans="1:16" ht="15" customHeight="1" x14ac:dyDescent="0.35">
      <c r="A5052" s="18" t="s">
        <v>2285</v>
      </c>
      <c r="B5052" s="18" t="s">
        <v>3229</v>
      </c>
      <c r="C5052" s="18" t="s">
        <v>103</v>
      </c>
      <c r="D5052" s="19">
        <v>19</v>
      </c>
      <c r="E5052" s="19">
        <v>38</v>
      </c>
      <c r="F5052" s="19">
        <v>23</v>
      </c>
      <c r="G5052" s="19">
        <v>2</v>
      </c>
      <c r="H5052" s="19">
        <v>5</v>
      </c>
      <c r="I5052" s="19">
        <v>3</v>
      </c>
      <c r="J5052" s="19">
        <v>4</v>
      </c>
      <c r="K5052" s="20">
        <f>ROUND(1+(SUMPRODUCT(INDEX(CachTinhDiem!$B$8:$E$11,MATCH($B5052,CachTinhDiem!$A$8:$A$11,0),0),$G5052:$J5052)-1)*9/4,1)</f>
        <v>7.3</v>
      </c>
      <c r="L5052" s="20">
        <f>ROUND(1+(INDEX(CachTinhDiem!$B$15:$E$20,MATCH($C5052,CachTinhDiem!$A$15:$A$20,0),MATCH($B5052,CachTinhDiem!$B$14:$E$14,0))-1)*9/4,1)</f>
        <v>7.8</v>
      </c>
      <c r="M5052" s="19">
        <f t="shared" si="78"/>
        <v>0</v>
      </c>
      <c r="N5052" s="23">
        <f>MAX(0,1-M5052*CachTinhDiem!$B$25)</f>
        <v>1</v>
      </c>
      <c r="O5052" s="20">
        <f>ROUND((CachTinhDiem!$B$23*K5052+CachTinhDiem!$B$24*L5052)*N5052,1)</f>
        <v>7.5</v>
      </c>
      <c r="P5052" s="19" t="s">
        <v>3227</v>
      </c>
    </row>
    <row r="5053" spans="1:16" ht="15" customHeight="1" x14ac:dyDescent="0.35">
      <c r="A5053" s="18" t="s">
        <v>2549</v>
      </c>
      <c r="B5053" s="18" t="s">
        <v>3226</v>
      </c>
      <c r="C5053" s="18" t="s">
        <v>138</v>
      </c>
      <c r="D5053" s="19">
        <v>18</v>
      </c>
      <c r="E5053" s="19">
        <v>38</v>
      </c>
      <c r="F5053" s="19">
        <v>24</v>
      </c>
      <c r="G5053" s="19">
        <v>2</v>
      </c>
      <c r="H5053" s="19">
        <v>5</v>
      </c>
      <c r="I5053" s="19">
        <v>5</v>
      </c>
      <c r="J5053" s="19">
        <v>1</v>
      </c>
      <c r="K5053" s="20">
        <f>ROUND(1+(SUMPRODUCT(INDEX(CachTinhDiem!$B$8:$E$11,MATCH($B5053,CachTinhDiem!$A$8:$A$11,0),0),$G5053:$J5053)-1)*9/4,1)</f>
        <v>8.1999999999999993</v>
      </c>
      <c r="L5053" s="20">
        <f>ROUND(1+(INDEX(CachTinhDiem!$B$15:$E$20,MATCH($C5053,CachTinhDiem!$A$15:$A$20,0),MATCH($B5053,CachTinhDiem!$B$14:$E$14,0))-1)*9/4,1)</f>
        <v>7.8</v>
      </c>
      <c r="M5053" s="19">
        <f t="shared" si="78"/>
        <v>0</v>
      </c>
      <c r="N5053" s="23">
        <f>MAX(0,1-M5053*CachTinhDiem!$B$25)</f>
        <v>1</v>
      </c>
      <c r="O5053" s="20">
        <f>ROUND((CachTinhDiem!$B$23*K5053+CachTinhDiem!$B$24*L5053)*N5053,1)</f>
        <v>8.1</v>
      </c>
      <c r="P5053" s="19" t="s">
        <v>3227</v>
      </c>
    </row>
    <row r="5054" spans="1:16" ht="15" customHeight="1" x14ac:dyDescent="0.35">
      <c r="A5054" s="18" t="s">
        <v>239</v>
      </c>
      <c r="B5054" s="18" t="s">
        <v>3228</v>
      </c>
      <c r="C5054" s="18" t="s">
        <v>103</v>
      </c>
      <c r="D5054" s="19">
        <v>7</v>
      </c>
      <c r="E5054" s="19">
        <v>18</v>
      </c>
      <c r="F5054" s="19">
        <v>24</v>
      </c>
      <c r="G5054" s="19">
        <v>4</v>
      </c>
      <c r="H5054" s="19">
        <v>2</v>
      </c>
      <c r="I5054" s="19">
        <v>2</v>
      </c>
      <c r="J5054" s="19">
        <v>3</v>
      </c>
      <c r="K5054" s="20">
        <f>ROUND(1+(SUMPRODUCT(INDEX(CachTinhDiem!$B$8:$E$11,MATCH($B5054,CachTinhDiem!$A$8:$A$11,0),0),$G5054:$J5054)-1)*9/4,1)</f>
        <v>4.5999999999999996</v>
      </c>
      <c r="L5054" s="20">
        <f>ROUND(1+(INDEX(CachTinhDiem!$B$15:$E$20,MATCH($C5054,CachTinhDiem!$A$15:$A$20,0),MATCH($B5054,CachTinhDiem!$B$14:$E$14,0))-1)*9/4,1)</f>
        <v>10</v>
      </c>
      <c r="M5054" s="19">
        <f t="shared" si="78"/>
        <v>6</v>
      </c>
      <c r="N5054" s="23">
        <f>MAX(0,1-M5054*CachTinhDiem!$B$25)</f>
        <v>0.39999999999999991</v>
      </c>
      <c r="O5054" s="20">
        <f>ROUND((CachTinhDiem!$B$23*K5054+CachTinhDiem!$B$24*L5054)*N5054,1)</f>
        <v>2.5</v>
      </c>
      <c r="P5054" s="19" t="s">
        <v>3227</v>
      </c>
    </row>
    <row r="5055" spans="1:16" ht="15" customHeight="1" x14ac:dyDescent="0.35">
      <c r="A5055" s="18" t="s">
        <v>2058</v>
      </c>
      <c r="B5055" s="18" t="s">
        <v>3226</v>
      </c>
      <c r="C5055" s="18" t="s">
        <v>103</v>
      </c>
      <c r="D5055" s="19">
        <v>15</v>
      </c>
      <c r="E5055" s="19">
        <v>35</v>
      </c>
      <c r="F5055" s="19">
        <v>11</v>
      </c>
      <c r="G5055" s="19">
        <v>2</v>
      </c>
      <c r="H5055" s="19">
        <v>5</v>
      </c>
      <c r="I5055" s="19">
        <v>3</v>
      </c>
      <c r="J5055" s="19">
        <v>4</v>
      </c>
      <c r="K5055" s="20">
        <f>ROUND(1+(SUMPRODUCT(INDEX(CachTinhDiem!$B$8:$E$11,MATCH($B5055,CachTinhDiem!$A$8:$A$11,0),0),$G5055:$J5055)-1)*9/4,1)</f>
        <v>7.3</v>
      </c>
      <c r="L5055" s="20">
        <f>ROUND(1+(INDEX(CachTinhDiem!$B$15:$E$20,MATCH($C5055,CachTinhDiem!$A$15:$A$20,0),MATCH($B5055,CachTinhDiem!$B$14:$E$14,0))-1)*9/4,1)</f>
        <v>3.3</v>
      </c>
      <c r="M5055" s="19">
        <f t="shared" si="78"/>
        <v>4</v>
      </c>
      <c r="N5055" s="23">
        <f>MAX(0,1-M5055*CachTinhDiem!$B$25)</f>
        <v>0.6</v>
      </c>
      <c r="O5055" s="20">
        <f>ROUND((CachTinhDiem!$B$23*K5055+CachTinhDiem!$B$24*L5055)*N5055,1)</f>
        <v>3.7</v>
      </c>
      <c r="P5055" s="19" t="s">
        <v>3227</v>
      </c>
    </row>
    <row r="5056" spans="1:16" ht="15" customHeight="1" x14ac:dyDescent="0.35">
      <c r="A5056" s="18" t="s">
        <v>1265</v>
      </c>
      <c r="B5056" s="18" t="s">
        <v>3224</v>
      </c>
      <c r="C5056" s="18" t="s">
        <v>115</v>
      </c>
      <c r="D5056" s="19">
        <v>5</v>
      </c>
      <c r="E5056" s="19">
        <v>12</v>
      </c>
      <c r="F5056" s="19">
        <v>26</v>
      </c>
      <c r="G5056" s="19">
        <v>4</v>
      </c>
      <c r="H5056" s="19">
        <v>2</v>
      </c>
      <c r="I5056" s="19">
        <v>2</v>
      </c>
      <c r="J5056" s="19">
        <v>2</v>
      </c>
      <c r="K5056" s="20">
        <f>ROUND(1+(SUMPRODUCT(INDEX(CachTinhDiem!$B$8:$E$11,MATCH($B5056,CachTinhDiem!$A$8:$A$11,0),0),$G5056:$J5056)-1)*9/4,1)</f>
        <v>4.2</v>
      </c>
      <c r="L5056" s="20">
        <f>ROUND(1+(INDEX(CachTinhDiem!$B$15:$E$20,MATCH($C5056,CachTinhDiem!$A$15:$A$20,0),MATCH($B5056,CachTinhDiem!$B$14:$E$14,0))-1)*9/4,1)</f>
        <v>7.8</v>
      </c>
      <c r="M5056" s="19">
        <f t="shared" si="78"/>
        <v>14</v>
      </c>
      <c r="N5056" s="23">
        <f>MAX(0,1-M5056*CachTinhDiem!$B$25)</f>
        <v>0</v>
      </c>
      <c r="O5056" s="20">
        <f>ROUND((CachTinhDiem!$B$23*K5056+CachTinhDiem!$B$24*L5056)*N5056,1)</f>
        <v>0</v>
      </c>
      <c r="P5056" s="19" t="s">
        <v>3227</v>
      </c>
    </row>
    <row r="5057" spans="1:16" ht="15" customHeight="1" x14ac:dyDescent="0.35">
      <c r="A5057" s="18" t="s">
        <v>533</v>
      </c>
      <c r="B5057" s="18" t="s">
        <v>3226</v>
      </c>
      <c r="C5057" s="18" t="s">
        <v>110</v>
      </c>
      <c r="D5057" s="19">
        <v>5</v>
      </c>
      <c r="E5057" s="19">
        <v>12</v>
      </c>
      <c r="F5057" s="19">
        <v>35</v>
      </c>
      <c r="G5057" s="19">
        <v>5</v>
      </c>
      <c r="H5057" s="19">
        <v>2</v>
      </c>
      <c r="I5057" s="19">
        <v>2</v>
      </c>
      <c r="J5057" s="19">
        <v>4</v>
      </c>
      <c r="K5057" s="20">
        <f>ROUND(1+(SUMPRODUCT(INDEX(CachTinhDiem!$B$8:$E$11,MATCH($B5057,CachTinhDiem!$A$8:$A$11,0),0),$G5057:$J5057)-1)*9/4,1)</f>
        <v>4.2</v>
      </c>
      <c r="L5057" s="20">
        <f>ROUND(1+(INDEX(CachTinhDiem!$B$15:$E$20,MATCH($C5057,CachTinhDiem!$A$15:$A$20,0),MATCH($B5057,CachTinhDiem!$B$14:$E$14,0))-1)*9/4,1)</f>
        <v>5.5</v>
      </c>
      <c r="M5057" s="19">
        <f t="shared" si="78"/>
        <v>23</v>
      </c>
      <c r="N5057" s="23">
        <f>MAX(0,1-M5057*CachTinhDiem!$B$25)</f>
        <v>0</v>
      </c>
      <c r="O5057" s="20">
        <f>ROUND((CachTinhDiem!$B$23*K5057+CachTinhDiem!$B$24*L5057)*N5057,1)</f>
        <v>0</v>
      </c>
      <c r="P5057" s="19" t="s">
        <v>3227</v>
      </c>
    </row>
    <row r="5058" spans="1:16" ht="15" customHeight="1" x14ac:dyDescent="0.35">
      <c r="A5058" s="18" t="s">
        <v>1137</v>
      </c>
      <c r="B5058" s="18" t="s">
        <v>3224</v>
      </c>
      <c r="C5058" s="18" t="s">
        <v>90</v>
      </c>
      <c r="D5058" s="19">
        <v>8</v>
      </c>
      <c r="E5058" s="19">
        <v>22</v>
      </c>
      <c r="F5058" s="19">
        <v>29</v>
      </c>
      <c r="G5058" s="19">
        <v>4</v>
      </c>
      <c r="H5058" s="19">
        <v>1</v>
      </c>
      <c r="I5058" s="19">
        <v>3</v>
      </c>
      <c r="J5058" s="19">
        <v>4</v>
      </c>
      <c r="K5058" s="20">
        <f>ROUND(1+(SUMPRODUCT(INDEX(CachTinhDiem!$B$8:$E$11,MATCH($B5058,CachTinhDiem!$A$8:$A$11,0),0),$G5058:$J5058)-1)*9/4,1)</f>
        <v>5.3</v>
      </c>
      <c r="L5058" s="20">
        <f>ROUND(1+(INDEX(CachTinhDiem!$B$15:$E$20,MATCH($C5058,CachTinhDiem!$A$15:$A$20,0),MATCH($B5058,CachTinhDiem!$B$14:$E$14,0))-1)*9/4,1)</f>
        <v>5.5</v>
      </c>
      <c r="M5058" s="19">
        <f t="shared" ref="M5058:M5121" si="79">MAX(0,$D5058-$F5058,$F5058-$E5058)</f>
        <v>7</v>
      </c>
      <c r="N5058" s="23">
        <f>MAX(0,1-M5058*CachTinhDiem!$B$25)</f>
        <v>0.29999999999999993</v>
      </c>
      <c r="O5058" s="20">
        <f>ROUND((CachTinhDiem!$B$23*K5058+CachTinhDiem!$B$24*L5058)*N5058,1)</f>
        <v>1.6</v>
      </c>
      <c r="P5058" s="19" t="s">
        <v>3227</v>
      </c>
    </row>
    <row r="5059" spans="1:16" ht="15" customHeight="1" x14ac:dyDescent="0.35">
      <c r="A5059" s="18" t="s">
        <v>1922</v>
      </c>
      <c r="B5059" s="18" t="s">
        <v>3229</v>
      </c>
      <c r="C5059" s="18" t="s">
        <v>138</v>
      </c>
      <c r="D5059" s="19">
        <v>12</v>
      </c>
      <c r="E5059" s="19">
        <v>32</v>
      </c>
      <c r="F5059" s="19">
        <v>38</v>
      </c>
      <c r="G5059" s="19">
        <v>2</v>
      </c>
      <c r="H5059" s="19">
        <v>3</v>
      </c>
      <c r="I5059" s="19">
        <v>3</v>
      </c>
      <c r="J5059" s="19">
        <v>2</v>
      </c>
      <c r="K5059" s="20">
        <f>ROUND(1+(SUMPRODUCT(INDEX(CachTinhDiem!$B$8:$E$11,MATCH($B5059,CachTinhDiem!$A$8:$A$11,0),0),$G5059:$J5059)-1)*9/4,1)</f>
        <v>4.5999999999999996</v>
      </c>
      <c r="L5059" s="20">
        <f>ROUND(1+(INDEX(CachTinhDiem!$B$15:$E$20,MATCH($C5059,CachTinhDiem!$A$15:$A$20,0),MATCH($B5059,CachTinhDiem!$B$14:$E$14,0))-1)*9/4,1)</f>
        <v>7.8</v>
      </c>
      <c r="M5059" s="19">
        <f t="shared" si="79"/>
        <v>6</v>
      </c>
      <c r="N5059" s="23">
        <f>MAX(0,1-M5059*CachTinhDiem!$B$25)</f>
        <v>0.39999999999999991</v>
      </c>
      <c r="O5059" s="20">
        <f>ROUND((CachTinhDiem!$B$23*K5059+CachTinhDiem!$B$24*L5059)*N5059,1)</f>
        <v>2.2000000000000002</v>
      </c>
      <c r="P5059" s="19" t="s">
        <v>3227</v>
      </c>
    </row>
    <row r="5060" spans="1:16" ht="15" customHeight="1" x14ac:dyDescent="0.35">
      <c r="A5060" s="18" t="s">
        <v>1621</v>
      </c>
      <c r="B5060" s="18" t="s">
        <v>3228</v>
      </c>
      <c r="C5060" s="18" t="s">
        <v>138</v>
      </c>
      <c r="D5060" s="19">
        <v>5</v>
      </c>
      <c r="E5060" s="19">
        <v>10</v>
      </c>
      <c r="F5060" s="19">
        <v>15</v>
      </c>
      <c r="G5060" s="19">
        <v>4</v>
      </c>
      <c r="H5060" s="19">
        <v>1</v>
      </c>
      <c r="I5060" s="19">
        <v>4</v>
      </c>
      <c r="J5060" s="19">
        <v>2</v>
      </c>
      <c r="K5060" s="20">
        <f>ROUND(1+(SUMPRODUCT(INDEX(CachTinhDiem!$B$8:$E$11,MATCH($B5060,CachTinhDiem!$A$8:$A$11,0),0),$G5060:$J5060)-1)*9/4,1)</f>
        <v>3.7</v>
      </c>
      <c r="L5060" s="20">
        <f>ROUND(1+(INDEX(CachTinhDiem!$B$15:$E$20,MATCH($C5060,CachTinhDiem!$A$15:$A$20,0),MATCH($B5060,CachTinhDiem!$B$14:$E$14,0))-1)*9/4,1)</f>
        <v>1</v>
      </c>
      <c r="M5060" s="19">
        <f t="shared" si="79"/>
        <v>5</v>
      </c>
      <c r="N5060" s="23">
        <f>MAX(0,1-M5060*CachTinhDiem!$B$25)</f>
        <v>0.5</v>
      </c>
      <c r="O5060" s="20">
        <f>ROUND((CachTinhDiem!$B$23*K5060+CachTinhDiem!$B$24*L5060)*N5060,1)</f>
        <v>1.4</v>
      </c>
      <c r="P5060" s="19" t="s">
        <v>3227</v>
      </c>
    </row>
    <row r="5061" spans="1:16" ht="15" customHeight="1" x14ac:dyDescent="0.35">
      <c r="A5061" s="18" t="s">
        <v>561</v>
      </c>
      <c r="B5061" s="18" t="s">
        <v>3224</v>
      </c>
      <c r="C5061" s="18" t="s">
        <v>138</v>
      </c>
      <c r="D5061" s="19">
        <v>23</v>
      </c>
      <c r="E5061" s="19">
        <v>40</v>
      </c>
      <c r="F5061" s="19">
        <v>9</v>
      </c>
      <c r="G5061" s="19">
        <v>1</v>
      </c>
      <c r="H5061" s="19">
        <v>5</v>
      </c>
      <c r="I5061" s="19">
        <v>5</v>
      </c>
      <c r="J5061" s="19">
        <v>2</v>
      </c>
      <c r="K5061" s="20">
        <f>ROUND(1+(SUMPRODUCT(INDEX(CachTinhDiem!$B$8:$E$11,MATCH($B5061,CachTinhDiem!$A$8:$A$11,0),0),$G5061:$J5061)-1)*9/4,1)</f>
        <v>7.5</v>
      </c>
      <c r="L5061" s="20">
        <f>ROUND(1+(INDEX(CachTinhDiem!$B$15:$E$20,MATCH($C5061,CachTinhDiem!$A$15:$A$20,0),MATCH($B5061,CachTinhDiem!$B$14:$E$14,0))-1)*9/4,1)</f>
        <v>10</v>
      </c>
      <c r="M5061" s="19">
        <f t="shared" si="79"/>
        <v>14</v>
      </c>
      <c r="N5061" s="23">
        <f>MAX(0,1-M5061*CachTinhDiem!$B$25)</f>
        <v>0</v>
      </c>
      <c r="O5061" s="20">
        <f>ROUND((CachTinhDiem!$B$23*K5061+CachTinhDiem!$B$24*L5061)*N5061,1)</f>
        <v>0</v>
      </c>
      <c r="P5061" s="19" t="s">
        <v>3227</v>
      </c>
    </row>
    <row r="5062" spans="1:16" ht="15" customHeight="1" x14ac:dyDescent="0.35">
      <c r="A5062" s="18" t="s">
        <v>3188</v>
      </c>
      <c r="B5062" s="18" t="s">
        <v>3224</v>
      </c>
      <c r="C5062" s="18" t="s">
        <v>90</v>
      </c>
      <c r="D5062" s="19">
        <v>23</v>
      </c>
      <c r="E5062" s="19">
        <v>40</v>
      </c>
      <c r="F5062" s="19">
        <v>9</v>
      </c>
      <c r="G5062" s="19">
        <v>1</v>
      </c>
      <c r="H5062" s="19">
        <v>3</v>
      </c>
      <c r="I5062" s="19">
        <v>2</v>
      </c>
      <c r="J5062" s="19">
        <v>2</v>
      </c>
      <c r="K5062" s="20">
        <f>ROUND(1+(SUMPRODUCT(INDEX(CachTinhDiem!$B$8:$E$11,MATCH($B5062,CachTinhDiem!$A$8:$A$11,0),0),$G5062:$J5062)-1)*9/4,1)</f>
        <v>3.3</v>
      </c>
      <c r="L5062" s="20">
        <f>ROUND(1+(INDEX(CachTinhDiem!$B$15:$E$20,MATCH($C5062,CachTinhDiem!$A$15:$A$20,0),MATCH($B5062,CachTinhDiem!$B$14:$E$14,0))-1)*9/4,1)</f>
        <v>5.5</v>
      </c>
      <c r="M5062" s="19">
        <f t="shared" si="79"/>
        <v>14</v>
      </c>
      <c r="N5062" s="23">
        <f>MAX(0,1-M5062*CachTinhDiem!$B$25)</f>
        <v>0</v>
      </c>
      <c r="O5062" s="20">
        <f>ROUND((CachTinhDiem!$B$23*K5062+CachTinhDiem!$B$24*L5062)*N5062,1)</f>
        <v>0</v>
      </c>
      <c r="P5062" s="19" t="s">
        <v>3227</v>
      </c>
    </row>
    <row r="5063" spans="1:16" ht="15" customHeight="1" x14ac:dyDescent="0.35">
      <c r="A5063" s="18" t="s">
        <v>619</v>
      </c>
      <c r="B5063" s="18" t="s">
        <v>3226</v>
      </c>
      <c r="C5063" s="18" t="s">
        <v>110</v>
      </c>
      <c r="D5063" s="19">
        <v>5</v>
      </c>
      <c r="E5063" s="19">
        <v>13</v>
      </c>
      <c r="F5063" s="19">
        <v>29</v>
      </c>
      <c r="G5063" s="19">
        <v>4</v>
      </c>
      <c r="H5063" s="19">
        <v>2</v>
      </c>
      <c r="I5063" s="19">
        <v>3</v>
      </c>
      <c r="J5063" s="19">
        <v>3</v>
      </c>
      <c r="K5063" s="20">
        <f>ROUND(1+(SUMPRODUCT(INDEX(CachTinhDiem!$B$8:$E$11,MATCH($B5063,CachTinhDiem!$A$8:$A$11,0),0),$G5063:$J5063)-1)*9/4,1)</f>
        <v>4.8</v>
      </c>
      <c r="L5063" s="20">
        <f>ROUND(1+(INDEX(CachTinhDiem!$B$15:$E$20,MATCH($C5063,CachTinhDiem!$A$15:$A$20,0),MATCH($B5063,CachTinhDiem!$B$14:$E$14,0))-1)*9/4,1)</f>
        <v>5.5</v>
      </c>
      <c r="M5063" s="19">
        <f t="shared" si="79"/>
        <v>16</v>
      </c>
      <c r="N5063" s="23">
        <f>MAX(0,1-M5063*CachTinhDiem!$B$25)</f>
        <v>0</v>
      </c>
      <c r="O5063" s="20">
        <f>ROUND((CachTinhDiem!$B$23*K5063+CachTinhDiem!$B$24*L5063)*N5063,1)</f>
        <v>0</v>
      </c>
      <c r="P5063" s="19" t="s">
        <v>3227</v>
      </c>
    </row>
    <row r="5064" spans="1:16" ht="15" customHeight="1" x14ac:dyDescent="0.35">
      <c r="A5064" s="18" t="s">
        <v>145</v>
      </c>
      <c r="B5064" s="18" t="s">
        <v>3226</v>
      </c>
      <c r="C5064" s="18" t="s">
        <v>90</v>
      </c>
      <c r="D5064" s="19">
        <v>7</v>
      </c>
      <c r="E5064" s="19">
        <v>20</v>
      </c>
      <c r="F5064" s="19">
        <v>40</v>
      </c>
      <c r="G5064" s="19">
        <v>4</v>
      </c>
      <c r="H5064" s="19">
        <v>2</v>
      </c>
      <c r="I5064" s="19">
        <v>2</v>
      </c>
      <c r="J5064" s="19">
        <v>2</v>
      </c>
      <c r="K5064" s="20">
        <f>ROUND(1+(SUMPRODUCT(INDEX(CachTinhDiem!$B$8:$E$11,MATCH($B5064,CachTinhDiem!$A$8:$A$11,0),0),$G5064:$J5064)-1)*9/4,1)</f>
        <v>3.3</v>
      </c>
      <c r="L5064" s="20">
        <f>ROUND(1+(INDEX(CachTinhDiem!$B$15:$E$20,MATCH($C5064,CachTinhDiem!$A$15:$A$20,0),MATCH($B5064,CachTinhDiem!$B$14:$E$14,0))-1)*9/4,1)</f>
        <v>7.8</v>
      </c>
      <c r="M5064" s="19">
        <f t="shared" si="79"/>
        <v>20</v>
      </c>
      <c r="N5064" s="23">
        <f>MAX(0,1-M5064*CachTinhDiem!$B$25)</f>
        <v>0</v>
      </c>
      <c r="O5064" s="20">
        <f>ROUND((CachTinhDiem!$B$23*K5064+CachTinhDiem!$B$24*L5064)*N5064,1)</f>
        <v>0</v>
      </c>
      <c r="P5064" s="19" t="s">
        <v>3225</v>
      </c>
    </row>
    <row r="5065" spans="1:16" ht="15" customHeight="1" x14ac:dyDescent="0.35">
      <c r="A5065" s="18" t="s">
        <v>1487</v>
      </c>
      <c r="B5065" s="18" t="s">
        <v>3228</v>
      </c>
      <c r="C5065" s="18" t="s">
        <v>103</v>
      </c>
      <c r="D5065" s="19">
        <v>15</v>
      </c>
      <c r="E5065" s="19">
        <v>31</v>
      </c>
      <c r="F5065" s="19">
        <v>13</v>
      </c>
      <c r="G5065" s="19">
        <v>2</v>
      </c>
      <c r="H5065" s="19">
        <v>5</v>
      </c>
      <c r="I5065" s="19">
        <v>2</v>
      </c>
      <c r="J5065" s="19">
        <v>4</v>
      </c>
      <c r="K5065" s="20">
        <f>ROUND(1+(SUMPRODUCT(INDEX(CachTinhDiem!$B$8:$E$11,MATCH($B5065,CachTinhDiem!$A$8:$A$11,0),0),$G5065:$J5065)-1)*9/4,1)</f>
        <v>7.3</v>
      </c>
      <c r="L5065" s="20">
        <f>ROUND(1+(INDEX(CachTinhDiem!$B$15:$E$20,MATCH($C5065,CachTinhDiem!$A$15:$A$20,0),MATCH($B5065,CachTinhDiem!$B$14:$E$14,0))-1)*9/4,1)</f>
        <v>10</v>
      </c>
      <c r="M5065" s="19">
        <f t="shared" si="79"/>
        <v>2</v>
      </c>
      <c r="N5065" s="23">
        <f>MAX(0,1-M5065*CachTinhDiem!$B$25)</f>
        <v>0.8</v>
      </c>
      <c r="O5065" s="20">
        <f>ROUND((CachTinhDiem!$B$23*K5065+CachTinhDiem!$B$24*L5065)*N5065,1)</f>
        <v>6.5</v>
      </c>
      <c r="P5065" s="19" t="s">
        <v>3227</v>
      </c>
    </row>
    <row r="5066" spans="1:16" ht="15" customHeight="1" x14ac:dyDescent="0.35">
      <c r="A5066" s="18" t="s">
        <v>2482</v>
      </c>
      <c r="B5066" s="18" t="s">
        <v>3228</v>
      </c>
      <c r="C5066" s="18" t="s">
        <v>150</v>
      </c>
      <c r="D5066" s="19">
        <v>25</v>
      </c>
      <c r="E5066" s="19">
        <v>40</v>
      </c>
      <c r="F5066" s="19">
        <v>16</v>
      </c>
      <c r="G5066" s="19">
        <v>1</v>
      </c>
      <c r="H5066" s="19">
        <v>5</v>
      </c>
      <c r="I5066" s="19">
        <v>2</v>
      </c>
      <c r="J5066" s="19">
        <v>3</v>
      </c>
      <c r="K5066" s="20">
        <f>ROUND(1+(SUMPRODUCT(INDEX(CachTinhDiem!$B$8:$E$11,MATCH($B5066,CachTinhDiem!$A$8:$A$11,0),0),$G5066:$J5066)-1)*9/4,1)</f>
        <v>6</v>
      </c>
      <c r="L5066" s="20">
        <f>ROUND(1+(INDEX(CachTinhDiem!$B$15:$E$20,MATCH($C5066,CachTinhDiem!$A$15:$A$20,0),MATCH($B5066,CachTinhDiem!$B$14:$E$14,0))-1)*9/4,1)</f>
        <v>5.5</v>
      </c>
      <c r="M5066" s="19">
        <f t="shared" si="79"/>
        <v>9</v>
      </c>
      <c r="N5066" s="23">
        <f>MAX(0,1-M5066*CachTinhDiem!$B$25)</f>
        <v>9.9999999999999978E-2</v>
      </c>
      <c r="O5066" s="20">
        <f>ROUND((CachTinhDiem!$B$23*K5066+CachTinhDiem!$B$24*L5066)*N5066,1)</f>
        <v>0.6</v>
      </c>
      <c r="P5066" s="19" t="s">
        <v>3225</v>
      </c>
    </row>
    <row r="5067" spans="1:16" ht="15" customHeight="1" x14ac:dyDescent="0.35">
      <c r="A5067" s="18" t="s">
        <v>540</v>
      </c>
      <c r="B5067" s="18" t="s">
        <v>3224</v>
      </c>
      <c r="C5067" s="18" t="s">
        <v>115</v>
      </c>
      <c r="D5067" s="19">
        <v>10</v>
      </c>
      <c r="E5067" s="19">
        <v>25</v>
      </c>
      <c r="F5067" s="19">
        <v>19</v>
      </c>
      <c r="G5067" s="19">
        <v>3</v>
      </c>
      <c r="H5067" s="19">
        <v>3</v>
      </c>
      <c r="I5067" s="19">
        <v>4</v>
      </c>
      <c r="J5067" s="19">
        <v>1</v>
      </c>
      <c r="K5067" s="20">
        <f>ROUND(1+(SUMPRODUCT(INDEX(CachTinhDiem!$B$8:$E$11,MATCH($B5067,CachTinhDiem!$A$8:$A$11,0),0),$G5067:$J5067)-1)*9/4,1)</f>
        <v>6.2</v>
      </c>
      <c r="L5067" s="20">
        <f>ROUND(1+(INDEX(CachTinhDiem!$B$15:$E$20,MATCH($C5067,CachTinhDiem!$A$15:$A$20,0),MATCH($B5067,CachTinhDiem!$B$14:$E$14,0))-1)*9/4,1)</f>
        <v>7.8</v>
      </c>
      <c r="M5067" s="19">
        <f t="shared" si="79"/>
        <v>0</v>
      </c>
      <c r="N5067" s="23">
        <f>MAX(0,1-M5067*CachTinhDiem!$B$25)</f>
        <v>1</v>
      </c>
      <c r="O5067" s="20">
        <f>ROUND((CachTinhDiem!$B$23*K5067+CachTinhDiem!$B$24*L5067)*N5067,1)</f>
        <v>6.7</v>
      </c>
      <c r="P5067" s="19" t="s">
        <v>3225</v>
      </c>
    </row>
    <row r="5068" spans="1:16" ht="15" customHeight="1" x14ac:dyDescent="0.35">
      <c r="A5068" s="18" t="s">
        <v>2775</v>
      </c>
      <c r="B5068" s="18" t="s">
        <v>3228</v>
      </c>
      <c r="C5068" s="18" t="s">
        <v>103</v>
      </c>
      <c r="D5068" s="19">
        <v>5</v>
      </c>
      <c r="E5068" s="19">
        <v>20</v>
      </c>
      <c r="F5068" s="19">
        <v>19</v>
      </c>
      <c r="G5068" s="19">
        <v>4</v>
      </c>
      <c r="H5068" s="19">
        <v>1</v>
      </c>
      <c r="I5068" s="19">
        <v>2</v>
      </c>
      <c r="J5068" s="19">
        <v>4</v>
      </c>
      <c r="K5068" s="20">
        <f>ROUND(1+(SUMPRODUCT(INDEX(CachTinhDiem!$B$8:$E$11,MATCH($B5068,CachTinhDiem!$A$8:$A$11,0),0),$G5068:$J5068)-1)*9/4,1)</f>
        <v>5.5</v>
      </c>
      <c r="L5068" s="20">
        <f>ROUND(1+(INDEX(CachTinhDiem!$B$15:$E$20,MATCH($C5068,CachTinhDiem!$A$15:$A$20,0),MATCH($B5068,CachTinhDiem!$B$14:$E$14,0))-1)*9/4,1)</f>
        <v>10</v>
      </c>
      <c r="M5068" s="19">
        <f t="shared" si="79"/>
        <v>0</v>
      </c>
      <c r="N5068" s="23">
        <f>MAX(0,1-M5068*CachTinhDiem!$B$25)</f>
        <v>1</v>
      </c>
      <c r="O5068" s="20">
        <f>ROUND((CachTinhDiem!$B$23*K5068+CachTinhDiem!$B$24*L5068)*N5068,1)</f>
        <v>6.9</v>
      </c>
      <c r="P5068" s="19" t="s">
        <v>3227</v>
      </c>
    </row>
    <row r="5069" spans="1:16" ht="15" customHeight="1" x14ac:dyDescent="0.35">
      <c r="A5069" s="18" t="s">
        <v>3130</v>
      </c>
      <c r="B5069" s="18" t="s">
        <v>3228</v>
      </c>
      <c r="C5069" s="18" t="s">
        <v>110</v>
      </c>
      <c r="D5069" s="19">
        <v>20</v>
      </c>
      <c r="E5069" s="19">
        <v>37</v>
      </c>
      <c r="F5069" s="19">
        <v>22</v>
      </c>
      <c r="G5069" s="19">
        <v>2</v>
      </c>
      <c r="H5069" s="19">
        <v>2</v>
      </c>
      <c r="I5069" s="19">
        <v>3</v>
      </c>
      <c r="J5069" s="19">
        <v>4</v>
      </c>
      <c r="K5069" s="20">
        <f>ROUND(1+(SUMPRODUCT(INDEX(CachTinhDiem!$B$8:$E$11,MATCH($B5069,CachTinhDiem!$A$8:$A$11,0),0),$G5069:$J5069)-1)*9/4,1)</f>
        <v>6.4</v>
      </c>
      <c r="L5069" s="20">
        <f>ROUND(1+(INDEX(CachTinhDiem!$B$15:$E$20,MATCH($C5069,CachTinhDiem!$A$15:$A$20,0),MATCH($B5069,CachTinhDiem!$B$14:$E$14,0))-1)*9/4,1)</f>
        <v>7.8</v>
      </c>
      <c r="M5069" s="19">
        <f t="shared" si="79"/>
        <v>0</v>
      </c>
      <c r="N5069" s="23">
        <f>MAX(0,1-M5069*CachTinhDiem!$B$25)</f>
        <v>1</v>
      </c>
      <c r="O5069" s="20">
        <f>ROUND((CachTinhDiem!$B$23*K5069+CachTinhDiem!$B$24*L5069)*N5069,1)</f>
        <v>6.8</v>
      </c>
      <c r="P5069" s="19" t="s">
        <v>3227</v>
      </c>
    </row>
    <row r="5070" spans="1:16" ht="15" customHeight="1" x14ac:dyDescent="0.35">
      <c r="A5070" s="18" t="s">
        <v>2110</v>
      </c>
      <c r="B5070" s="18" t="s">
        <v>3224</v>
      </c>
      <c r="C5070" s="18" t="s">
        <v>150</v>
      </c>
      <c r="D5070" s="19">
        <v>11</v>
      </c>
      <c r="E5070" s="19">
        <v>31</v>
      </c>
      <c r="F5070" s="19">
        <v>18</v>
      </c>
      <c r="G5070" s="19">
        <v>3</v>
      </c>
      <c r="H5070" s="19">
        <v>3</v>
      </c>
      <c r="I5070" s="19">
        <v>3</v>
      </c>
      <c r="J5070" s="19">
        <v>2</v>
      </c>
      <c r="K5070" s="20">
        <f>ROUND(1+(SUMPRODUCT(INDEX(CachTinhDiem!$B$8:$E$11,MATCH($B5070,CachTinhDiem!$A$8:$A$11,0),0),$G5070:$J5070)-1)*9/4,1)</f>
        <v>5.3</v>
      </c>
      <c r="L5070" s="20">
        <f>ROUND(1+(INDEX(CachTinhDiem!$B$15:$E$20,MATCH($C5070,CachTinhDiem!$A$15:$A$20,0),MATCH($B5070,CachTinhDiem!$B$14:$E$14,0))-1)*9/4,1)</f>
        <v>3.3</v>
      </c>
      <c r="M5070" s="19">
        <f t="shared" si="79"/>
        <v>0</v>
      </c>
      <c r="N5070" s="23">
        <f>MAX(0,1-M5070*CachTinhDiem!$B$25)</f>
        <v>1</v>
      </c>
      <c r="O5070" s="20">
        <f>ROUND((CachTinhDiem!$B$23*K5070+CachTinhDiem!$B$24*L5070)*N5070,1)</f>
        <v>4.7</v>
      </c>
      <c r="P5070" s="19" t="s">
        <v>3227</v>
      </c>
    </row>
    <row r="5071" spans="1:16" ht="15" customHeight="1" x14ac:dyDescent="0.35">
      <c r="A5071" s="18" t="s">
        <v>2801</v>
      </c>
      <c r="B5071" s="18" t="s">
        <v>3224</v>
      </c>
      <c r="C5071" s="18" t="s">
        <v>115</v>
      </c>
      <c r="D5071" s="19">
        <v>5</v>
      </c>
      <c r="E5071" s="19">
        <v>10</v>
      </c>
      <c r="F5071" s="19">
        <v>33</v>
      </c>
      <c r="G5071" s="19">
        <v>5</v>
      </c>
      <c r="H5071" s="19">
        <v>1</v>
      </c>
      <c r="I5071" s="19">
        <v>2</v>
      </c>
      <c r="J5071" s="19">
        <v>2</v>
      </c>
      <c r="K5071" s="20">
        <f>ROUND(1+(SUMPRODUCT(INDEX(CachTinhDiem!$B$8:$E$11,MATCH($B5071,CachTinhDiem!$A$8:$A$11,0),0),$G5071:$J5071)-1)*9/4,1)</f>
        <v>4.2</v>
      </c>
      <c r="L5071" s="20">
        <f>ROUND(1+(INDEX(CachTinhDiem!$B$15:$E$20,MATCH($C5071,CachTinhDiem!$A$15:$A$20,0),MATCH($B5071,CachTinhDiem!$B$14:$E$14,0))-1)*9/4,1)</f>
        <v>7.8</v>
      </c>
      <c r="M5071" s="19">
        <f t="shared" si="79"/>
        <v>23</v>
      </c>
      <c r="N5071" s="23">
        <f>MAX(0,1-M5071*CachTinhDiem!$B$25)</f>
        <v>0</v>
      </c>
      <c r="O5071" s="20">
        <f>ROUND((CachTinhDiem!$B$23*K5071+CachTinhDiem!$B$24*L5071)*N5071,1)</f>
        <v>0</v>
      </c>
      <c r="P5071" s="19" t="s">
        <v>3225</v>
      </c>
    </row>
    <row r="5072" spans="1:16" ht="15" customHeight="1" x14ac:dyDescent="0.35">
      <c r="A5072" s="18" t="s">
        <v>818</v>
      </c>
      <c r="B5072" s="18" t="s">
        <v>3228</v>
      </c>
      <c r="C5072" s="18" t="s">
        <v>110</v>
      </c>
      <c r="D5072" s="19">
        <v>18</v>
      </c>
      <c r="E5072" s="19">
        <v>32</v>
      </c>
      <c r="F5072" s="19">
        <v>23</v>
      </c>
      <c r="G5072" s="19">
        <v>2</v>
      </c>
      <c r="H5072" s="19">
        <v>5</v>
      </c>
      <c r="I5072" s="19">
        <v>3</v>
      </c>
      <c r="J5072" s="19">
        <v>3</v>
      </c>
      <c r="K5072" s="20">
        <f>ROUND(1+(SUMPRODUCT(INDEX(CachTinhDiem!$B$8:$E$11,MATCH($B5072,CachTinhDiem!$A$8:$A$11,0),0),$G5072:$J5072)-1)*9/4,1)</f>
        <v>6.4</v>
      </c>
      <c r="L5072" s="20">
        <f>ROUND(1+(INDEX(CachTinhDiem!$B$15:$E$20,MATCH($C5072,CachTinhDiem!$A$15:$A$20,0),MATCH($B5072,CachTinhDiem!$B$14:$E$14,0))-1)*9/4,1)</f>
        <v>7.8</v>
      </c>
      <c r="M5072" s="19">
        <f t="shared" si="79"/>
        <v>0</v>
      </c>
      <c r="N5072" s="23">
        <f>MAX(0,1-M5072*CachTinhDiem!$B$25)</f>
        <v>1</v>
      </c>
      <c r="O5072" s="20">
        <f>ROUND((CachTinhDiem!$B$23*K5072+CachTinhDiem!$B$24*L5072)*N5072,1)</f>
        <v>6.8</v>
      </c>
      <c r="P5072" s="19" t="s">
        <v>3225</v>
      </c>
    </row>
    <row r="5073" spans="1:16" ht="15" customHeight="1" x14ac:dyDescent="0.35">
      <c r="A5073" s="18" t="s">
        <v>2139</v>
      </c>
      <c r="B5073" s="18" t="s">
        <v>3226</v>
      </c>
      <c r="C5073" s="18" t="s">
        <v>150</v>
      </c>
      <c r="D5073" s="19">
        <v>9</v>
      </c>
      <c r="E5073" s="19">
        <v>23</v>
      </c>
      <c r="F5073" s="19">
        <v>26</v>
      </c>
      <c r="G5073" s="19">
        <v>3</v>
      </c>
      <c r="H5073" s="19">
        <v>1</v>
      </c>
      <c r="I5073" s="19">
        <v>4</v>
      </c>
      <c r="J5073" s="19">
        <v>3</v>
      </c>
      <c r="K5073" s="20">
        <f>ROUND(1+(SUMPRODUCT(INDEX(CachTinhDiem!$B$8:$E$11,MATCH($B5073,CachTinhDiem!$A$8:$A$11,0),0),$G5073:$J5073)-1)*9/4,1)</f>
        <v>5.3</v>
      </c>
      <c r="L5073" s="20">
        <f>ROUND(1+(INDEX(CachTinhDiem!$B$15:$E$20,MATCH($C5073,CachTinhDiem!$A$15:$A$20,0),MATCH($B5073,CachTinhDiem!$B$14:$E$14,0))-1)*9/4,1)</f>
        <v>10</v>
      </c>
      <c r="M5073" s="19">
        <f t="shared" si="79"/>
        <v>3</v>
      </c>
      <c r="N5073" s="23">
        <f>MAX(0,1-M5073*CachTinhDiem!$B$25)</f>
        <v>0.7</v>
      </c>
      <c r="O5073" s="20">
        <f>ROUND((CachTinhDiem!$B$23*K5073+CachTinhDiem!$B$24*L5073)*N5073,1)</f>
        <v>4.7</v>
      </c>
      <c r="P5073" s="19" t="s">
        <v>3227</v>
      </c>
    </row>
    <row r="5074" spans="1:16" ht="15" customHeight="1" x14ac:dyDescent="0.35">
      <c r="A5074" s="18" t="s">
        <v>2670</v>
      </c>
      <c r="B5074" s="18" t="s">
        <v>3229</v>
      </c>
      <c r="C5074" s="18" t="s">
        <v>103</v>
      </c>
      <c r="D5074" s="19">
        <v>7</v>
      </c>
      <c r="E5074" s="19">
        <v>34</v>
      </c>
      <c r="F5074" s="19">
        <v>22</v>
      </c>
      <c r="G5074" s="19">
        <v>4</v>
      </c>
      <c r="H5074" s="19">
        <v>1</v>
      </c>
      <c r="I5074" s="19">
        <v>3</v>
      </c>
      <c r="J5074" s="19">
        <v>5</v>
      </c>
      <c r="K5074" s="20">
        <f>ROUND(1+(SUMPRODUCT(INDEX(CachTinhDiem!$B$8:$E$11,MATCH($B5074,CachTinhDiem!$A$8:$A$11,0),0),$G5074:$J5074)-1)*9/4,1)</f>
        <v>5.7</v>
      </c>
      <c r="L5074" s="20">
        <f>ROUND(1+(INDEX(CachTinhDiem!$B$15:$E$20,MATCH($C5074,CachTinhDiem!$A$15:$A$20,0),MATCH($B5074,CachTinhDiem!$B$14:$E$14,0))-1)*9/4,1)</f>
        <v>7.8</v>
      </c>
      <c r="M5074" s="19">
        <f t="shared" si="79"/>
        <v>0</v>
      </c>
      <c r="N5074" s="23">
        <f>MAX(0,1-M5074*CachTinhDiem!$B$25)</f>
        <v>1</v>
      </c>
      <c r="O5074" s="20">
        <f>ROUND((CachTinhDiem!$B$23*K5074+CachTinhDiem!$B$24*L5074)*N5074,1)</f>
        <v>6.3</v>
      </c>
      <c r="P5074" s="19" t="s">
        <v>3227</v>
      </c>
    </row>
    <row r="5075" spans="1:16" ht="15" customHeight="1" x14ac:dyDescent="0.35">
      <c r="A5075" s="18" t="s">
        <v>546</v>
      </c>
      <c r="B5075" s="18" t="s">
        <v>3224</v>
      </c>
      <c r="C5075" s="18" t="s">
        <v>110</v>
      </c>
      <c r="D5075" s="19">
        <v>5</v>
      </c>
      <c r="E5075" s="19">
        <v>17</v>
      </c>
      <c r="F5075" s="19">
        <v>16</v>
      </c>
      <c r="G5075" s="19">
        <v>4</v>
      </c>
      <c r="H5075" s="19">
        <v>2</v>
      </c>
      <c r="I5075" s="19">
        <v>2</v>
      </c>
      <c r="J5075" s="19">
        <v>4</v>
      </c>
      <c r="K5075" s="20">
        <f>ROUND(1+(SUMPRODUCT(INDEX(CachTinhDiem!$B$8:$E$11,MATCH($B5075,CachTinhDiem!$A$8:$A$11,0),0),$G5075:$J5075)-1)*9/4,1)</f>
        <v>4.5999999999999996</v>
      </c>
      <c r="L5075" s="20">
        <f>ROUND(1+(INDEX(CachTinhDiem!$B$15:$E$20,MATCH($C5075,CachTinhDiem!$A$15:$A$20,0),MATCH($B5075,CachTinhDiem!$B$14:$E$14,0))-1)*9/4,1)</f>
        <v>5.5</v>
      </c>
      <c r="M5075" s="19">
        <f t="shared" si="79"/>
        <v>0</v>
      </c>
      <c r="N5075" s="23">
        <f>MAX(0,1-M5075*CachTinhDiem!$B$25)</f>
        <v>1</v>
      </c>
      <c r="O5075" s="20">
        <f>ROUND((CachTinhDiem!$B$23*K5075+CachTinhDiem!$B$24*L5075)*N5075,1)</f>
        <v>4.9000000000000004</v>
      </c>
      <c r="P5075" s="19" t="s">
        <v>3227</v>
      </c>
    </row>
    <row r="5076" spans="1:16" ht="15" customHeight="1" x14ac:dyDescent="0.35">
      <c r="A5076" s="18" t="s">
        <v>134</v>
      </c>
      <c r="B5076" s="18" t="s">
        <v>3229</v>
      </c>
      <c r="C5076" s="18" t="s">
        <v>138</v>
      </c>
      <c r="D5076" s="19">
        <v>5</v>
      </c>
      <c r="E5076" s="19">
        <v>20</v>
      </c>
      <c r="F5076" s="19">
        <v>12</v>
      </c>
      <c r="G5076" s="19">
        <v>4</v>
      </c>
      <c r="H5076" s="19">
        <v>1</v>
      </c>
      <c r="I5076" s="19">
        <v>3</v>
      </c>
      <c r="J5076" s="19">
        <v>2</v>
      </c>
      <c r="K5076" s="20">
        <f>ROUND(1+(SUMPRODUCT(INDEX(CachTinhDiem!$B$8:$E$11,MATCH($B5076,CachTinhDiem!$A$8:$A$11,0),0),$G5076:$J5076)-1)*9/4,1)</f>
        <v>3.7</v>
      </c>
      <c r="L5076" s="20">
        <f>ROUND(1+(INDEX(CachTinhDiem!$B$15:$E$20,MATCH($C5076,CachTinhDiem!$A$15:$A$20,0),MATCH($B5076,CachTinhDiem!$B$14:$E$14,0))-1)*9/4,1)</f>
        <v>7.8</v>
      </c>
      <c r="M5076" s="19">
        <f t="shared" si="79"/>
        <v>0</v>
      </c>
      <c r="N5076" s="23">
        <f>MAX(0,1-M5076*CachTinhDiem!$B$25)</f>
        <v>1</v>
      </c>
      <c r="O5076" s="20">
        <f>ROUND((CachTinhDiem!$B$23*K5076+CachTinhDiem!$B$24*L5076)*N5076,1)</f>
        <v>4.9000000000000004</v>
      </c>
      <c r="P5076" s="19" t="s">
        <v>3227</v>
      </c>
    </row>
    <row r="5077" spans="1:16" ht="15" customHeight="1" x14ac:dyDescent="0.35">
      <c r="A5077" s="18" t="s">
        <v>2243</v>
      </c>
      <c r="B5077" s="18" t="s">
        <v>3228</v>
      </c>
      <c r="C5077" s="18" t="s">
        <v>150</v>
      </c>
      <c r="D5077" s="19">
        <v>25</v>
      </c>
      <c r="E5077" s="19">
        <v>39</v>
      </c>
      <c r="F5077" s="19">
        <v>13</v>
      </c>
      <c r="G5077" s="19">
        <v>1</v>
      </c>
      <c r="H5077" s="19">
        <v>5</v>
      </c>
      <c r="I5077" s="19">
        <v>2</v>
      </c>
      <c r="J5077" s="19">
        <v>3</v>
      </c>
      <c r="K5077" s="20">
        <f>ROUND(1+(SUMPRODUCT(INDEX(CachTinhDiem!$B$8:$E$11,MATCH($B5077,CachTinhDiem!$A$8:$A$11,0),0),$G5077:$J5077)-1)*9/4,1)</f>
        <v>6</v>
      </c>
      <c r="L5077" s="20">
        <f>ROUND(1+(INDEX(CachTinhDiem!$B$15:$E$20,MATCH($C5077,CachTinhDiem!$A$15:$A$20,0),MATCH($B5077,CachTinhDiem!$B$14:$E$14,0))-1)*9/4,1)</f>
        <v>5.5</v>
      </c>
      <c r="M5077" s="19">
        <f t="shared" si="79"/>
        <v>12</v>
      </c>
      <c r="N5077" s="23">
        <f>MAX(0,1-M5077*CachTinhDiem!$B$25)</f>
        <v>0</v>
      </c>
      <c r="O5077" s="20">
        <f>ROUND((CachTinhDiem!$B$23*K5077+CachTinhDiem!$B$24*L5077)*N5077,1)</f>
        <v>0</v>
      </c>
      <c r="P5077" s="19" t="s">
        <v>3227</v>
      </c>
    </row>
    <row r="5078" spans="1:16" ht="15" customHeight="1" x14ac:dyDescent="0.35">
      <c r="A5078" s="18" t="s">
        <v>2555</v>
      </c>
      <c r="B5078" s="18" t="s">
        <v>3226</v>
      </c>
      <c r="C5078" s="18" t="s">
        <v>90</v>
      </c>
      <c r="D5078" s="19">
        <v>14</v>
      </c>
      <c r="E5078" s="19">
        <v>34</v>
      </c>
      <c r="F5078" s="19">
        <v>12</v>
      </c>
      <c r="G5078" s="19">
        <v>3</v>
      </c>
      <c r="H5078" s="19">
        <v>1</v>
      </c>
      <c r="I5078" s="19">
        <v>2</v>
      </c>
      <c r="J5078" s="19">
        <v>3</v>
      </c>
      <c r="K5078" s="20">
        <f>ROUND(1+(SUMPRODUCT(INDEX(CachTinhDiem!$B$8:$E$11,MATCH($B5078,CachTinhDiem!$A$8:$A$11,0),0),$G5078:$J5078)-1)*9/4,1)</f>
        <v>3</v>
      </c>
      <c r="L5078" s="20">
        <f>ROUND(1+(INDEX(CachTinhDiem!$B$15:$E$20,MATCH($C5078,CachTinhDiem!$A$15:$A$20,0),MATCH($B5078,CachTinhDiem!$B$14:$E$14,0))-1)*9/4,1)</f>
        <v>7.8</v>
      </c>
      <c r="M5078" s="19">
        <f t="shared" si="79"/>
        <v>2</v>
      </c>
      <c r="N5078" s="23">
        <f>MAX(0,1-M5078*CachTinhDiem!$B$25)</f>
        <v>0.8</v>
      </c>
      <c r="O5078" s="20">
        <f>ROUND((CachTinhDiem!$B$23*K5078+CachTinhDiem!$B$24*L5078)*N5078,1)</f>
        <v>3.6</v>
      </c>
      <c r="P5078" s="19" t="s">
        <v>3227</v>
      </c>
    </row>
    <row r="5079" spans="1:16" ht="15" customHeight="1" x14ac:dyDescent="0.35">
      <c r="A5079" s="18" t="s">
        <v>2652</v>
      </c>
      <c r="B5079" s="18" t="s">
        <v>3224</v>
      </c>
      <c r="C5079" s="18" t="s">
        <v>115</v>
      </c>
      <c r="D5079" s="19">
        <v>5</v>
      </c>
      <c r="E5079" s="19">
        <v>29</v>
      </c>
      <c r="F5079" s="19">
        <v>12</v>
      </c>
      <c r="G5079" s="19">
        <v>4</v>
      </c>
      <c r="H5079" s="19">
        <v>2</v>
      </c>
      <c r="I5079" s="19">
        <v>5</v>
      </c>
      <c r="J5079" s="19">
        <v>2</v>
      </c>
      <c r="K5079" s="20">
        <f>ROUND(1+(SUMPRODUCT(INDEX(CachTinhDiem!$B$8:$E$11,MATCH($B5079,CachTinhDiem!$A$8:$A$11,0),0),$G5079:$J5079)-1)*9/4,1)</f>
        <v>7.5</v>
      </c>
      <c r="L5079" s="20">
        <f>ROUND(1+(INDEX(CachTinhDiem!$B$15:$E$20,MATCH($C5079,CachTinhDiem!$A$15:$A$20,0),MATCH($B5079,CachTinhDiem!$B$14:$E$14,0))-1)*9/4,1)</f>
        <v>7.8</v>
      </c>
      <c r="M5079" s="19">
        <f t="shared" si="79"/>
        <v>0</v>
      </c>
      <c r="N5079" s="23">
        <f>MAX(0,1-M5079*CachTinhDiem!$B$25)</f>
        <v>1</v>
      </c>
      <c r="O5079" s="20">
        <f>ROUND((CachTinhDiem!$B$23*K5079+CachTinhDiem!$B$24*L5079)*N5079,1)</f>
        <v>7.6</v>
      </c>
      <c r="P5079" s="19" t="s">
        <v>3227</v>
      </c>
    </row>
    <row r="5080" spans="1:16" ht="15" customHeight="1" x14ac:dyDescent="0.35">
      <c r="A5080" s="18" t="s">
        <v>816</v>
      </c>
      <c r="B5080" s="18" t="s">
        <v>3229</v>
      </c>
      <c r="C5080" s="18" t="s">
        <v>90</v>
      </c>
      <c r="D5080" s="19">
        <v>19</v>
      </c>
      <c r="E5080" s="19">
        <v>37</v>
      </c>
      <c r="F5080" s="19">
        <v>31</v>
      </c>
      <c r="G5080" s="19">
        <v>2</v>
      </c>
      <c r="H5080" s="19">
        <v>4</v>
      </c>
      <c r="I5080" s="19">
        <v>3</v>
      </c>
      <c r="J5080" s="19">
        <v>3</v>
      </c>
      <c r="K5080" s="20">
        <f>ROUND(1+(SUMPRODUCT(INDEX(CachTinhDiem!$B$8:$E$11,MATCH($B5080,CachTinhDiem!$A$8:$A$11,0),0),$G5080:$J5080)-1)*9/4,1)</f>
        <v>6</v>
      </c>
      <c r="L5080" s="20">
        <f>ROUND(1+(INDEX(CachTinhDiem!$B$15:$E$20,MATCH($C5080,CachTinhDiem!$A$15:$A$20,0),MATCH($B5080,CachTinhDiem!$B$14:$E$14,0))-1)*9/4,1)</f>
        <v>7.8</v>
      </c>
      <c r="M5080" s="19">
        <f t="shared" si="79"/>
        <v>0</v>
      </c>
      <c r="N5080" s="23">
        <f>MAX(0,1-M5080*CachTinhDiem!$B$25)</f>
        <v>1</v>
      </c>
      <c r="O5080" s="20">
        <f>ROUND((CachTinhDiem!$B$23*K5080+CachTinhDiem!$B$24*L5080)*N5080,1)</f>
        <v>6.5</v>
      </c>
      <c r="P5080" s="19" t="s">
        <v>3227</v>
      </c>
    </row>
    <row r="5081" spans="1:16" ht="15" customHeight="1" x14ac:dyDescent="0.35">
      <c r="A5081" s="18" t="s">
        <v>3016</v>
      </c>
      <c r="B5081" s="18" t="s">
        <v>3226</v>
      </c>
      <c r="C5081" s="18" t="s">
        <v>115</v>
      </c>
      <c r="D5081" s="19">
        <v>20</v>
      </c>
      <c r="E5081" s="19">
        <v>40</v>
      </c>
      <c r="F5081" s="19">
        <v>19</v>
      </c>
      <c r="G5081" s="19">
        <v>2</v>
      </c>
      <c r="H5081" s="19">
        <v>4</v>
      </c>
      <c r="I5081" s="19">
        <v>4</v>
      </c>
      <c r="J5081" s="19">
        <v>2</v>
      </c>
      <c r="K5081" s="20">
        <f>ROUND(1+(SUMPRODUCT(INDEX(CachTinhDiem!$B$8:$E$11,MATCH($B5081,CachTinhDiem!$A$8:$A$11,0),0),$G5081:$J5081)-1)*9/4,1)</f>
        <v>6.9</v>
      </c>
      <c r="L5081" s="20">
        <f>ROUND(1+(INDEX(CachTinhDiem!$B$15:$E$20,MATCH($C5081,CachTinhDiem!$A$15:$A$20,0),MATCH($B5081,CachTinhDiem!$B$14:$E$14,0))-1)*9/4,1)</f>
        <v>10</v>
      </c>
      <c r="M5081" s="19">
        <f t="shared" si="79"/>
        <v>1</v>
      </c>
      <c r="N5081" s="23">
        <f>MAX(0,1-M5081*CachTinhDiem!$B$25)</f>
        <v>0.9</v>
      </c>
      <c r="O5081" s="20">
        <f>ROUND((CachTinhDiem!$B$23*K5081+CachTinhDiem!$B$24*L5081)*N5081,1)</f>
        <v>7</v>
      </c>
      <c r="P5081" s="19" t="s">
        <v>3227</v>
      </c>
    </row>
    <row r="5082" spans="1:16" ht="15" customHeight="1" x14ac:dyDescent="0.35">
      <c r="A5082" s="18" t="s">
        <v>323</v>
      </c>
      <c r="B5082" s="18" t="s">
        <v>3229</v>
      </c>
      <c r="C5082" s="18" t="s">
        <v>103</v>
      </c>
      <c r="D5082" s="19">
        <v>6</v>
      </c>
      <c r="E5082" s="19">
        <v>19</v>
      </c>
      <c r="F5082" s="19">
        <v>34</v>
      </c>
      <c r="G5082" s="19">
        <v>4</v>
      </c>
      <c r="H5082" s="19">
        <v>2</v>
      </c>
      <c r="I5082" s="19">
        <v>2</v>
      </c>
      <c r="J5082" s="19">
        <v>4</v>
      </c>
      <c r="K5082" s="20">
        <f>ROUND(1+(SUMPRODUCT(INDEX(CachTinhDiem!$B$8:$E$11,MATCH($B5082,CachTinhDiem!$A$8:$A$11,0),0),$G5082:$J5082)-1)*9/4,1)</f>
        <v>5.0999999999999996</v>
      </c>
      <c r="L5082" s="20">
        <f>ROUND(1+(INDEX(CachTinhDiem!$B$15:$E$20,MATCH($C5082,CachTinhDiem!$A$15:$A$20,0),MATCH($B5082,CachTinhDiem!$B$14:$E$14,0))-1)*9/4,1)</f>
        <v>7.8</v>
      </c>
      <c r="M5082" s="19">
        <f t="shared" si="79"/>
        <v>15</v>
      </c>
      <c r="N5082" s="23">
        <f>MAX(0,1-M5082*CachTinhDiem!$B$25)</f>
        <v>0</v>
      </c>
      <c r="O5082" s="20">
        <f>ROUND((CachTinhDiem!$B$23*K5082+CachTinhDiem!$B$24*L5082)*N5082,1)</f>
        <v>0</v>
      </c>
      <c r="P5082" s="19" t="s">
        <v>3227</v>
      </c>
    </row>
    <row r="5083" spans="1:16" ht="15" customHeight="1" x14ac:dyDescent="0.35">
      <c r="A5083" s="18" t="s">
        <v>2819</v>
      </c>
      <c r="B5083" s="18" t="s">
        <v>3226</v>
      </c>
      <c r="C5083" s="18" t="s">
        <v>115</v>
      </c>
      <c r="D5083" s="19">
        <v>11</v>
      </c>
      <c r="E5083" s="19">
        <v>34</v>
      </c>
      <c r="F5083" s="19">
        <v>7</v>
      </c>
      <c r="G5083" s="19">
        <v>3</v>
      </c>
      <c r="H5083" s="19">
        <v>2</v>
      </c>
      <c r="I5083" s="19">
        <v>4</v>
      </c>
      <c r="J5083" s="19">
        <v>2</v>
      </c>
      <c r="K5083" s="20">
        <f>ROUND(1+(SUMPRODUCT(INDEX(CachTinhDiem!$B$8:$E$11,MATCH($B5083,CachTinhDiem!$A$8:$A$11,0),0),$G5083:$J5083)-1)*9/4,1)</f>
        <v>5.5</v>
      </c>
      <c r="L5083" s="20">
        <f>ROUND(1+(INDEX(CachTinhDiem!$B$15:$E$20,MATCH($C5083,CachTinhDiem!$A$15:$A$20,0),MATCH($B5083,CachTinhDiem!$B$14:$E$14,0))-1)*9/4,1)</f>
        <v>10</v>
      </c>
      <c r="M5083" s="19">
        <f t="shared" si="79"/>
        <v>4</v>
      </c>
      <c r="N5083" s="23">
        <f>MAX(0,1-M5083*CachTinhDiem!$B$25)</f>
        <v>0.6</v>
      </c>
      <c r="O5083" s="20">
        <f>ROUND((CachTinhDiem!$B$23*K5083+CachTinhDiem!$B$24*L5083)*N5083,1)</f>
        <v>4.0999999999999996</v>
      </c>
      <c r="P5083" s="19" t="s">
        <v>3227</v>
      </c>
    </row>
    <row r="5084" spans="1:16" ht="15" customHeight="1" x14ac:dyDescent="0.35">
      <c r="A5084" s="18" t="s">
        <v>3034</v>
      </c>
      <c r="B5084" s="18" t="s">
        <v>3229</v>
      </c>
      <c r="C5084" s="18" t="s">
        <v>138</v>
      </c>
      <c r="D5084" s="19">
        <v>21</v>
      </c>
      <c r="E5084" s="19">
        <v>40</v>
      </c>
      <c r="F5084" s="19">
        <v>6</v>
      </c>
      <c r="G5084" s="19">
        <v>2</v>
      </c>
      <c r="H5084" s="19">
        <v>4</v>
      </c>
      <c r="I5084" s="19">
        <v>5</v>
      </c>
      <c r="J5084" s="19">
        <v>2</v>
      </c>
      <c r="K5084" s="20">
        <f>ROUND(1+(SUMPRODUCT(INDEX(CachTinhDiem!$B$8:$E$11,MATCH($B5084,CachTinhDiem!$A$8:$A$11,0),0),$G5084:$J5084)-1)*9/4,1)</f>
        <v>6.6</v>
      </c>
      <c r="L5084" s="20">
        <f>ROUND(1+(INDEX(CachTinhDiem!$B$15:$E$20,MATCH($C5084,CachTinhDiem!$A$15:$A$20,0),MATCH($B5084,CachTinhDiem!$B$14:$E$14,0))-1)*9/4,1)</f>
        <v>7.8</v>
      </c>
      <c r="M5084" s="19">
        <f t="shared" si="79"/>
        <v>15</v>
      </c>
      <c r="N5084" s="23">
        <f>MAX(0,1-M5084*CachTinhDiem!$B$25)</f>
        <v>0</v>
      </c>
      <c r="O5084" s="20">
        <f>ROUND((CachTinhDiem!$B$23*K5084+CachTinhDiem!$B$24*L5084)*N5084,1)</f>
        <v>0</v>
      </c>
      <c r="P5084" s="19" t="s">
        <v>3225</v>
      </c>
    </row>
    <row r="5085" spans="1:16" ht="15" customHeight="1" x14ac:dyDescent="0.35">
      <c r="A5085" s="18" t="s">
        <v>404</v>
      </c>
      <c r="B5085" s="18" t="s">
        <v>3228</v>
      </c>
      <c r="C5085" s="18" t="s">
        <v>110</v>
      </c>
      <c r="D5085" s="19">
        <v>23</v>
      </c>
      <c r="E5085" s="19">
        <v>36</v>
      </c>
      <c r="F5085" s="19">
        <v>29</v>
      </c>
      <c r="G5085" s="19">
        <v>2</v>
      </c>
      <c r="H5085" s="19">
        <v>5</v>
      </c>
      <c r="I5085" s="19">
        <v>2</v>
      </c>
      <c r="J5085" s="19">
        <v>4</v>
      </c>
      <c r="K5085" s="20">
        <f>ROUND(1+(SUMPRODUCT(INDEX(CachTinhDiem!$B$8:$E$11,MATCH($B5085,CachTinhDiem!$A$8:$A$11,0),0),$G5085:$J5085)-1)*9/4,1)</f>
        <v>7.3</v>
      </c>
      <c r="L5085" s="20">
        <f>ROUND(1+(INDEX(CachTinhDiem!$B$15:$E$20,MATCH($C5085,CachTinhDiem!$A$15:$A$20,0),MATCH($B5085,CachTinhDiem!$B$14:$E$14,0))-1)*9/4,1)</f>
        <v>7.8</v>
      </c>
      <c r="M5085" s="19">
        <f t="shared" si="79"/>
        <v>0</v>
      </c>
      <c r="N5085" s="23">
        <f>MAX(0,1-M5085*CachTinhDiem!$B$25)</f>
        <v>1</v>
      </c>
      <c r="O5085" s="20">
        <f>ROUND((CachTinhDiem!$B$23*K5085+CachTinhDiem!$B$24*L5085)*N5085,1)</f>
        <v>7.5</v>
      </c>
      <c r="P5085" s="19" t="s">
        <v>3227</v>
      </c>
    </row>
    <row r="5086" spans="1:16" ht="15" customHeight="1" x14ac:dyDescent="0.35">
      <c r="A5086" s="18" t="s">
        <v>3210</v>
      </c>
      <c r="B5086" s="18" t="s">
        <v>3229</v>
      </c>
      <c r="C5086" s="18" t="s">
        <v>90</v>
      </c>
      <c r="D5086" s="19">
        <v>23</v>
      </c>
      <c r="E5086" s="19">
        <v>40</v>
      </c>
      <c r="F5086" s="19">
        <v>16</v>
      </c>
      <c r="G5086" s="19">
        <v>1</v>
      </c>
      <c r="H5086" s="19">
        <v>3</v>
      </c>
      <c r="I5086" s="19">
        <v>3</v>
      </c>
      <c r="J5086" s="19">
        <v>3</v>
      </c>
      <c r="K5086" s="20">
        <f>ROUND(1+(SUMPRODUCT(INDEX(CachTinhDiem!$B$8:$E$11,MATCH($B5086,CachTinhDiem!$A$8:$A$11,0),0),$G5086:$J5086)-1)*9/4,1)</f>
        <v>5.0999999999999996</v>
      </c>
      <c r="L5086" s="20">
        <f>ROUND(1+(INDEX(CachTinhDiem!$B$15:$E$20,MATCH($C5086,CachTinhDiem!$A$15:$A$20,0),MATCH($B5086,CachTinhDiem!$B$14:$E$14,0))-1)*9/4,1)</f>
        <v>7.8</v>
      </c>
      <c r="M5086" s="19">
        <f t="shared" si="79"/>
        <v>7</v>
      </c>
      <c r="N5086" s="23">
        <f>MAX(0,1-M5086*CachTinhDiem!$B$25)</f>
        <v>0.29999999999999993</v>
      </c>
      <c r="O5086" s="20">
        <f>ROUND((CachTinhDiem!$B$23*K5086+CachTinhDiem!$B$24*L5086)*N5086,1)</f>
        <v>1.8</v>
      </c>
      <c r="P5086" s="19" t="s">
        <v>3227</v>
      </c>
    </row>
    <row r="5087" spans="1:16" ht="15" customHeight="1" x14ac:dyDescent="0.35">
      <c r="A5087" s="18" t="s">
        <v>1908</v>
      </c>
      <c r="B5087" s="18" t="s">
        <v>3228</v>
      </c>
      <c r="C5087" s="18" t="s">
        <v>115</v>
      </c>
      <c r="D5087" s="19">
        <v>9</v>
      </c>
      <c r="E5087" s="19">
        <v>31</v>
      </c>
      <c r="F5087" s="19">
        <v>24</v>
      </c>
      <c r="G5087" s="19">
        <v>3</v>
      </c>
      <c r="H5087" s="19">
        <v>2</v>
      </c>
      <c r="I5087" s="19">
        <v>3</v>
      </c>
      <c r="J5087" s="19">
        <v>3</v>
      </c>
      <c r="K5087" s="20">
        <f>ROUND(1+(SUMPRODUCT(INDEX(CachTinhDiem!$B$8:$E$11,MATCH($B5087,CachTinhDiem!$A$8:$A$11,0),0),$G5087:$J5087)-1)*9/4,1)</f>
        <v>5.0999999999999996</v>
      </c>
      <c r="L5087" s="20">
        <f>ROUND(1+(INDEX(CachTinhDiem!$B$15:$E$20,MATCH($C5087,CachTinhDiem!$A$15:$A$20,0),MATCH($B5087,CachTinhDiem!$B$14:$E$14,0))-1)*9/4,1)</f>
        <v>5.5</v>
      </c>
      <c r="M5087" s="19">
        <f t="shared" si="79"/>
        <v>0</v>
      </c>
      <c r="N5087" s="23">
        <f>MAX(0,1-M5087*CachTinhDiem!$B$25)</f>
        <v>1</v>
      </c>
      <c r="O5087" s="20">
        <f>ROUND((CachTinhDiem!$B$23*K5087+CachTinhDiem!$B$24*L5087)*N5087,1)</f>
        <v>5.2</v>
      </c>
      <c r="P5087" s="19" t="s">
        <v>3227</v>
      </c>
    </row>
    <row r="5088" spans="1:16" ht="15" customHeight="1" x14ac:dyDescent="0.35">
      <c r="A5088" s="18" t="s">
        <v>2299</v>
      </c>
      <c r="B5088" s="18" t="s">
        <v>3224</v>
      </c>
      <c r="C5088" s="18" t="s">
        <v>103</v>
      </c>
      <c r="D5088" s="19">
        <v>19</v>
      </c>
      <c r="E5088" s="19">
        <v>36</v>
      </c>
      <c r="F5088" s="19">
        <v>37</v>
      </c>
      <c r="G5088" s="19">
        <v>2</v>
      </c>
      <c r="H5088" s="19">
        <v>4</v>
      </c>
      <c r="I5088" s="19">
        <v>4</v>
      </c>
      <c r="J5088" s="19">
        <v>4</v>
      </c>
      <c r="K5088" s="20">
        <f>ROUND(1+(SUMPRODUCT(INDEX(CachTinhDiem!$B$8:$E$11,MATCH($B5088,CachTinhDiem!$A$8:$A$11,0),0),$G5088:$J5088)-1)*9/4,1)</f>
        <v>6.9</v>
      </c>
      <c r="L5088" s="20">
        <f>ROUND(1+(INDEX(CachTinhDiem!$B$15:$E$20,MATCH($C5088,CachTinhDiem!$A$15:$A$20,0),MATCH($B5088,CachTinhDiem!$B$14:$E$14,0))-1)*9/4,1)</f>
        <v>3.3</v>
      </c>
      <c r="M5088" s="19">
        <f t="shared" si="79"/>
        <v>1</v>
      </c>
      <c r="N5088" s="23">
        <f>MAX(0,1-M5088*CachTinhDiem!$B$25)</f>
        <v>0.9</v>
      </c>
      <c r="O5088" s="20">
        <f>ROUND((CachTinhDiem!$B$23*K5088+CachTinhDiem!$B$24*L5088)*N5088,1)</f>
        <v>5.2</v>
      </c>
      <c r="P5088" s="19" t="s">
        <v>3227</v>
      </c>
    </row>
    <row r="5089" spans="1:16" ht="15" customHeight="1" x14ac:dyDescent="0.35">
      <c r="A5089" s="18" t="s">
        <v>1034</v>
      </c>
      <c r="B5089" s="18" t="s">
        <v>3224</v>
      </c>
      <c r="C5089" s="18" t="s">
        <v>90</v>
      </c>
      <c r="D5089" s="19">
        <v>7</v>
      </c>
      <c r="E5089" s="19">
        <v>19</v>
      </c>
      <c r="F5089" s="19">
        <v>24</v>
      </c>
      <c r="G5089" s="19">
        <v>4</v>
      </c>
      <c r="H5089" s="19">
        <v>2</v>
      </c>
      <c r="I5089" s="19">
        <v>3</v>
      </c>
      <c r="J5089" s="19">
        <v>2</v>
      </c>
      <c r="K5089" s="20">
        <f>ROUND(1+(SUMPRODUCT(INDEX(CachTinhDiem!$B$8:$E$11,MATCH($B5089,CachTinhDiem!$A$8:$A$11,0),0),$G5089:$J5089)-1)*9/4,1)</f>
        <v>5.3</v>
      </c>
      <c r="L5089" s="20">
        <f>ROUND(1+(INDEX(CachTinhDiem!$B$15:$E$20,MATCH($C5089,CachTinhDiem!$A$15:$A$20,0),MATCH($B5089,CachTinhDiem!$B$14:$E$14,0))-1)*9/4,1)</f>
        <v>5.5</v>
      </c>
      <c r="M5089" s="19">
        <f t="shared" si="79"/>
        <v>5</v>
      </c>
      <c r="N5089" s="23">
        <f>MAX(0,1-M5089*CachTinhDiem!$B$25)</f>
        <v>0.5</v>
      </c>
      <c r="O5089" s="20">
        <f>ROUND((CachTinhDiem!$B$23*K5089+CachTinhDiem!$B$24*L5089)*N5089,1)</f>
        <v>2.7</v>
      </c>
      <c r="P5089" s="19" t="s">
        <v>3227</v>
      </c>
    </row>
    <row r="5090" spans="1:16" ht="15" customHeight="1" x14ac:dyDescent="0.35">
      <c r="A5090" s="18" t="s">
        <v>1441</v>
      </c>
      <c r="B5090" s="18" t="s">
        <v>3224</v>
      </c>
      <c r="C5090" s="18" t="s">
        <v>90</v>
      </c>
      <c r="D5090" s="19">
        <v>6</v>
      </c>
      <c r="E5090" s="19">
        <v>21</v>
      </c>
      <c r="F5090" s="19">
        <v>11</v>
      </c>
      <c r="G5090" s="19">
        <v>4</v>
      </c>
      <c r="H5090" s="19">
        <v>2</v>
      </c>
      <c r="I5090" s="19">
        <v>3</v>
      </c>
      <c r="J5090" s="19">
        <v>2</v>
      </c>
      <c r="K5090" s="20">
        <f>ROUND(1+(SUMPRODUCT(INDEX(CachTinhDiem!$B$8:$E$11,MATCH($B5090,CachTinhDiem!$A$8:$A$11,0),0),$G5090:$J5090)-1)*9/4,1)</f>
        <v>5.3</v>
      </c>
      <c r="L5090" s="20">
        <f>ROUND(1+(INDEX(CachTinhDiem!$B$15:$E$20,MATCH($C5090,CachTinhDiem!$A$15:$A$20,0),MATCH($B5090,CachTinhDiem!$B$14:$E$14,0))-1)*9/4,1)</f>
        <v>5.5</v>
      </c>
      <c r="M5090" s="19">
        <f t="shared" si="79"/>
        <v>0</v>
      </c>
      <c r="N5090" s="23">
        <f>MAX(0,1-M5090*CachTinhDiem!$B$25)</f>
        <v>1</v>
      </c>
      <c r="O5090" s="20">
        <f>ROUND((CachTinhDiem!$B$23*K5090+CachTinhDiem!$B$24*L5090)*N5090,1)</f>
        <v>5.4</v>
      </c>
      <c r="P5090" s="19" t="s">
        <v>3227</v>
      </c>
    </row>
    <row r="5091" spans="1:16" ht="15" customHeight="1" x14ac:dyDescent="0.35">
      <c r="A5091" s="18" t="s">
        <v>1954</v>
      </c>
      <c r="B5091" s="18" t="s">
        <v>3229</v>
      </c>
      <c r="C5091" s="18" t="s">
        <v>115</v>
      </c>
      <c r="D5091" s="19">
        <v>13</v>
      </c>
      <c r="E5091" s="19">
        <v>31</v>
      </c>
      <c r="F5091" s="19">
        <v>15</v>
      </c>
      <c r="G5091" s="19">
        <v>2</v>
      </c>
      <c r="H5091" s="19">
        <v>3</v>
      </c>
      <c r="I5091" s="19">
        <v>4</v>
      </c>
      <c r="J5091" s="19">
        <v>2</v>
      </c>
      <c r="K5091" s="20">
        <f>ROUND(1+(SUMPRODUCT(INDEX(CachTinhDiem!$B$8:$E$11,MATCH($B5091,CachTinhDiem!$A$8:$A$11,0),0),$G5091:$J5091)-1)*9/4,1)</f>
        <v>5.3</v>
      </c>
      <c r="L5091" s="20">
        <f>ROUND(1+(INDEX(CachTinhDiem!$B$15:$E$20,MATCH($C5091,CachTinhDiem!$A$15:$A$20,0),MATCH($B5091,CachTinhDiem!$B$14:$E$14,0))-1)*9/4,1)</f>
        <v>10</v>
      </c>
      <c r="M5091" s="19">
        <f t="shared" si="79"/>
        <v>0</v>
      </c>
      <c r="N5091" s="23">
        <f>MAX(0,1-M5091*CachTinhDiem!$B$25)</f>
        <v>1</v>
      </c>
      <c r="O5091" s="20">
        <f>ROUND((CachTinhDiem!$B$23*K5091+CachTinhDiem!$B$24*L5091)*N5091,1)</f>
        <v>6.7</v>
      </c>
      <c r="P5091" s="19" t="s">
        <v>3225</v>
      </c>
    </row>
    <row r="5092" spans="1:16" ht="15" customHeight="1" x14ac:dyDescent="0.35">
      <c r="A5092" s="18" t="s">
        <v>1717</v>
      </c>
      <c r="B5092" s="18" t="s">
        <v>3226</v>
      </c>
      <c r="C5092" s="18" t="s">
        <v>110</v>
      </c>
      <c r="D5092" s="19">
        <v>19</v>
      </c>
      <c r="E5092" s="19">
        <v>36</v>
      </c>
      <c r="F5092" s="19">
        <v>11</v>
      </c>
      <c r="G5092" s="19">
        <v>2</v>
      </c>
      <c r="H5092" s="19">
        <v>5</v>
      </c>
      <c r="I5092" s="19">
        <v>2</v>
      </c>
      <c r="J5092" s="19">
        <v>4</v>
      </c>
      <c r="K5092" s="20">
        <f>ROUND(1+(SUMPRODUCT(INDEX(CachTinhDiem!$B$8:$E$11,MATCH($B5092,CachTinhDiem!$A$8:$A$11,0),0),$G5092:$J5092)-1)*9/4,1)</f>
        <v>6.2</v>
      </c>
      <c r="L5092" s="20">
        <f>ROUND(1+(INDEX(CachTinhDiem!$B$15:$E$20,MATCH($C5092,CachTinhDiem!$A$15:$A$20,0),MATCH($B5092,CachTinhDiem!$B$14:$E$14,0))-1)*9/4,1)</f>
        <v>5.5</v>
      </c>
      <c r="M5092" s="19">
        <f t="shared" si="79"/>
        <v>8</v>
      </c>
      <c r="N5092" s="23">
        <f>MAX(0,1-M5092*CachTinhDiem!$B$25)</f>
        <v>0.19999999999999996</v>
      </c>
      <c r="O5092" s="20">
        <f>ROUND((CachTinhDiem!$B$23*K5092+CachTinhDiem!$B$24*L5092)*N5092,1)</f>
        <v>1.2</v>
      </c>
      <c r="P5092" s="19" t="s">
        <v>3227</v>
      </c>
    </row>
    <row r="5093" spans="1:16" ht="15" customHeight="1" x14ac:dyDescent="0.35">
      <c r="A5093" s="18" t="s">
        <v>696</v>
      </c>
      <c r="B5093" s="18" t="s">
        <v>3224</v>
      </c>
      <c r="C5093" s="18" t="s">
        <v>138</v>
      </c>
      <c r="D5093" s="19">
        <v>6</v>
      </c>
      <c r="E5093" s="19">
        <v>19</v>
      </c>
      <c r="F5093" s="19">
        <v>38</v>
      </c>
      <c r="G5093" s="19">
        <v>4</v>
      </c>
      <c r="H5093" s="19">
        <v>2</v>
      </c>
      <c r="I5093" s="19">
        <v>3</v>
      </c>
      <c r="J5093" s="19">
        <v>2</v>
      </c>
      <c r="K5093" s="20">
        <f>ROUND(1+(SUMPRODUCT(INDEX(CachTinhDiem!$B$8:$E$11,MATCH($B5093,CachTinhDiem!$A$8:$A$11,0),0),$G5093:$J5093)-1)*9/4,1)</f>
        <v>5.3</v>
      </c>
      <c r="L5093" s="20">
        <f>ROUND(1+(INDEX(CachTinhDiem!$B$15:$E$20,MATCH($C5093,CachTinhDiem!$A$15:$A$20,0),MATCH($B5093,CachTinhDiem!$B$14:$E$14,0))-1)*9/4,1)</f>
        <v>10</v>
      </c>
      <c r="M5093" s="19">
        <f t="shared" si="79"/>
        <v>19</v>
      </c>
      <c r="N5093" s="23">
        <f>MAX(0,1-M5093*CachTinhDiem!$B$25)</f>
        <v>0</v>
      </c>
      <c r="O5093" s="20">
        <f>ROUND((CachTinhDiem!$B$23*K5093+CachTinhDiem!$B$24*L5093)*N5093,1)</f>
        <v>0</v>
      </c>
      <c r="P5093" s="19" t="s">
        <v>3227</v>
      </c>
    </row>
    <row r="5094" spans="1:16" ht="15" customHeight="1" x14ac:dyDescent="0.35">
      <c r="A5094" s="18" t="s">
        <v>2891</v>
      </c>
      <c r="B5094" s="18" t="s">
        <v>3226</v>
      </c>
      <c r="C5094" s="18" t="s">
        <v>115</v>
      </c>
      <c r="D5094" s="19">
        <v>16</v>
      </c>
      <c r="E5094" s="19">
        <v>36</v>
      </c>
      <c r="F5094" s="19">
        <v>32</v>
      </c>
      <c r="G5094" s="19">
        <v>2</v>
      </c>
      <c r="H5094" s="19">
        <v>4</v>
      </c>
      <c r="I5094" s="19">
        <v>4</v>
      </c>
      <c r="J5094" s="19">
        <v>4</v>
      </c>
      <c r="K5094" s="20">
        <f>ROUND(1+(SUMPRODUCT(INDEX(CachTinhDiem!$B$8:$E$11,MATCH($B5094,CachTinhDiem!$A$8:$A$11,0),0),$G5094:$J5094)-1)*9/4,1)</f>
        <v>7.8</v>
      </c>
      <c r="L5094" s="20">
        <f>ROUND(1+(INDEX(CachTinhDiem!$B$15:$E$20,MATCH($C5094,CachTinhDiem!$A$15:$A$20,0),MATCH($B5094,CachTinhDiem!$B$14:$E$14,0))-1)*9/4,1)</f>
        <v>10</v>
      </c>
      <c r="M5094" s="19">
        <f t="shared" si="79"/>
        <v>0</v>
      </c>
      <c r="N5094" s="23">
        <f>MAX(0,1-M5094*CachTinhDiem!$B$25)</f>
        <v>1</v>
      </c>
      <c r="O5094" s="20">
        <f>ROUND((CachTinhDiem!$B$23*K5094+CachTinhDiem!$B$24*L5094)*N5094,1)</f>
        <v>8.5</v>
      </c>
      <c r="P5094" s="19" t="s">
        <v>3227</v>
      </c>
    </row>
    <row r="5095" spans="1:16" ht="15" customHeight="1" x14ac:dyDescent="0.35">
      <c r="A5095" s="18" t="s">
        <v>1557</v>
      </c>
      <c r="B5095" s="18" t="s">
        <v>3229</v>
      </c>
      <c r="C5095" s="18" t="s">
        <v>103</v>
      </c>
      <c r="D5095" s="19">
        <v>5</v>
      </c>
      <c r="E5095" s="19">
        <v>13</v>
      </c>
      <c r="F5095" s="19">
        <v>33</v>
      </c>
      <c r="G5095" s="19">
        <v>5</v>
      </c>
      <c r="H5095" s="19">
        <v>1</v>
      </c>
      <c r="I5095" s="19">
        <v>2</v>
      </c>
      <c r="J5095" s="19">
        <v>3</v>
      </c>
      <c r="K5095" s="20">
        <f>ROUND(1+(SUMPRODUCT(INDEX(CachTinhDiem!$B$8:$E$11,MATCH($B5095,CachTinhDiem!$A$8:$A$11,0),0),$G5095:$J5095)-1)*9/4,1)</f>
        <v>3.9</v>
      </c>
      <c r="L5095" s="20">
        <f>ROUND(1+(INDEX(CachTinhDiem!$B$15:$E$20,MATCH($C5095,CachTinhDiem!$A$15:$A$20,0),MATCH($B5095,CachTinhDiem!$B$14:$E$14,0))-1)*9/4,1)</f>
        <v>7.8</v>
      </c>
      <c r="M5095" s="19">
        <f t="shared" si="79"/>
        <v>20</v>
      </c>
      <c r="N5095" s="23">
        <f>MAX(0,1-M5095*CachTinhDiem!$B$25)</f>
        <v>0</v>
      </c>
      <c r="O5095" s="20">
        <f>ROUND((CachTinhDiem!$B$23*K5095+CachTinhDiem!$B$24*L5095)*N5095,1)</f>
        <v>0</v>
      </c>
      <c r="P5095" s="19" t="s">
        <v>3225</v>
      </c>
    </row>
    <row r="5096" spans="1:16" ht="15" customHeight="1" x14ac:dyDescent="0.35">
      <c r="A5096" s="18" t="s">
        <v>2927</v>
      </c>
      <c r="B5096" s="18" t="s">
        <v>3224</v>
      </c>
      <c r="C5096" s="18" t="s">
        <v>115</v>
      </c>
      <c r="D5096" s="19">
        <v>5</v>
      </c>
      <c r="E5096" s="19">
        <v>10</v>
      </c>
      <c r="F5096" s="19">
        <v>11</v>
      </c>
      <c r="G5096" s="19">
        <v>5</v>
      </c>
      <c r="H5096" s="19">
        <v>1</v>
      </c>
      <c r="I5096" s="19">
        <v>2</v>
      </c>
      <c r="J5096" s="19">
        <v>2</v>
      </c>
      <c r="K5096" s="20">
        <f>ROUND(1+(SUMPRODUCT(INDEX(CachTinhDiem!$B$8:$E$11,MATCH($B5096,CachTinhDiem!$A$8:$A$11,0),0),$G5096:$J5096)-1)*9/4,1)</f>
        <v>4.2</v>
      </c>
      <c r="L5096" s="20">
        <f>ROUND(1+(INDEX(CachTinhDiem!$B$15:$E$20,MATCH($C5096,CachTinhDiem!$A$15:$A$20,0),MATCH($B5096,CachTinhDiem!$B$14:$E$14,0))-1)*9/4,1)</f>
        <v>7.8</v>
      </c>
      <c r="M5096" s="19">
        <f t="shared" si="79"/>
        <v>1</v>
      </c>
      <c r="N5096" s="23">
        <f>MAX(0,1-M5096*CachTinhDiem!$B$25)</f>
        <v>0.9</v>
      </c>
      <c r="O5096" s="20">
        <f>ROUND((CachTinhDiem!$B$23*K5096+CachTinhDiem!$B$24*L5096)*N5096,1)</f>
        <v>4.8</v>
      </c>
      <c r="P5096" s="19" t="s">
        <v>3225</v>
      </c>
    </row>
    <row r="5097" spans="1:16" ht="15" customHeight="1" x14ac:dyDescent="0.35">
      <c r="A5097" s="18" t="s">
        <v>2616</v>
      </c>
      <c r="B5097" s="18" t="s">
        <v>3226</v>
      </c>
      <c r="C5097" s="18" t="s">
        <v>115</v>
      </c>
      <c r="D5097" s="19">
        <v>11</v>
      </c>
      <c r="E5097" s="19">
        <v>35</v>
      </c>
      <c r="F5097" s="19">
        <v>27</v>
      </c>
      <c r="G5097" s="19">
        <v>3</v>
      </c>
      <c r="H5097" s="19">
        <v>2</v>
      </c>
      <c r="I5097" s="19">
        <v>3</v>
      </c>
      <c r="J5097" s="19">
        <v>3</v>
      </c>
      <c r="K5097" s="20">
        <f>ROUND(1+(SUMPRODUCT(INDEX(CachTinhDiem!$B$8:$E$11,MATCH($B5097,CachTinhDiem!$A$8:$A$11,0),0),$G5097:$J5097)-1)*9/4,1)</f>
        <v>4.8</v>
      </c>
      <c r="L5097" s="20">
        <f>ROUND(1+(INDEX(CachTinhDiem!$B$15:$E$20,MATCH($C5097,CachTinhDiem!$A$15:$A$20,0),MATCH($B5097,CachTinhDiem!$B$14:$E$14,0))-1)*9/4,1)</f>
        <v>10</v>
      </c>
      <c r="M5097" s="19">
        <f t="shared" si="79"/>
        <v>0</v>
      </c>
      <c r="N5097" s="23">
        <f>MAX(0,1-M5097*CachTinhDiem!$B$25)</f>
        <v>1</v>
      </c>
      <c r="O5097" s="20">
        <f>ROUND((CachTinhDiem!$B$23*K5097+CachTinhDiem!$B$24*L5097)*N5097,1)</f>
        <v>6.4</v>
      </c>
      <c r="P5097" s="19" t="s">
        <v>3227</v>
      </c>
    </row>
    <row r="5098" spans="1:16" ht="15" customHeight="1" x14ac:dyDescent="0.35">
      <c r="A5098" s="18" t="s">
        <v>2999</v>
      </c>
      <c r="B5098" s="18" t="s">
        <v>3228</v>
      </c>
      <c r="C5098" s="18" t="s">
        <v>90</v>
      </c>
      <c r="D5098" s="19">
        <v>23</v>
      </c>
      <c r="E5098" s="19">
        <v>40</v>
      </c>
      <c r="F5098" s="19">
        <v>24</v>
      </c>
      <c r="G5098" s="19">
        <v>1</v>
      </c>
      <c r="H5098" s="19">
        <v>2</v>
      </c>
      <c r="I5098" s="19">
        <v>2</v>
      </c>
      <c r="J5098" s="19">
        <v>3</v>
      </c>
      <c r="K5098" s="20">
        <f>ROUND(1+(SUMPRODUCT(INDEX(CachTinhDiem!$B$8:$E$11,MATCH($B5098,CachTinhDiem!$A$8:$A$11,0),0),$G5098:$J5098)-1)*9/4,1)</f>
        <v>4.5999999999999996</v>
      </c>
      <c r="L5098" s="20">
        <f>ROUND(1+(INDEX(CachTinhDiem!$B$15:$E$20,MATCH($C5098,CachTinhDiem!$A$15:$A$20,0),MATCH($B5098,CachTinhDiem!$B$14:$E$14,0))-1)*9/4,1)</f>
        <v>3.3</v>
      </c>
      <c r="M5098" s="19">
        <f t="shared" si="79"/>
        <v>0</v>
      </c>
      <c r="N5098" s="23">
        <f>MAX(0,1-M5098*CachTinhDiem!$B$25)</f>
        <v>1</v>
      </c>
      <c r="O5098" s="20">
        <f>ROUND((CachTinhDiem!$B$23*K5098+CachTinhDiem!$B$24*L5098)*N5098,1)</f>
        <v>4.2</v>
      </c>
      <c r="P5098" s="19" t="s">
        <v>3225</v>
      </c>
    </row>
    <row r="5099" spans="1:16" ht="15" customHeight="1" x14ac:dyDescent="0.35">
      <c r="A5099" s="18" t="s">
        <v>1874</v>
      </c>
      <c r="B5099" s="18" t="s">
        <v>3226</v>
      </c>
      <c r="C5099" s="18" t="s">
        <v>115</v>
      </c>
      <c r="D5099" s="19">
        <v>13</v>
      </c>
      <c r="E5099" s="19">
        <v>30</v>
      </c>
      <c r="F5099" s="19">
        <v>17</v>
      </c>
      <c r="G5099" s="19">
        <v>2</v>
      </c>
      <c r="H5099" s="19">
        <v>3</v>
      </c>
      <c r="I5099" s="19">
        <v>4</v>
      </c>
      <c r="J5099" s="19">
        <v>2</v>
      </c>
      <c r="K5099" s="20">
        <f>ROUND(1+(SUMPRODUCT(INDEX(CachTinhDiem!$B$8:$E$11,MATCH($B5099,CachTinhDiem!$A$8:$A$11,0),0),$G5099:$J5099)-1)*9/4,1)</f>
        <v>6.2</v>
      </c>
      <c r="L5099" s="20">
        <f>ROUND(1+(INDEX(CachTinhDiem!$B$15:$E$20,MATCH($C5099,CachTinhDiem!$A$15:$A$20,0),MATCH($B5099,CachTinhDiem!$B$14:$E$14,0))-1)*9/4,1)</f>
        <v>10</v>
      </c>
      <c r="M5099" s="19">
        <f t="shared" si="79"/>
        <v>0</v>
      </c>
      <c r="N5099" s="23">
        <f>MAX(0,1-M5099*CachTinhDiem!$B$25)</f>
        <v>1</v>
      </c>
      <c r="O5099" s="20">
        <f>ROUND((CachTinhDiem!$B$23*K5099+CachTinhDiem!$B$24*L5099)*N5099,1)</f>
        <v>7.3</v>
      </c>
      <c r="P5099" s="19" t="s">
        <v>3225</v>
      </c>
    </row>
    <row r="5100" spans="1:16" ht="15" customHeight="1" x14ac:dyDescent="0.35">
      <c r="A5100" s="18" t="s">
        <v>2408</v>
      </c>
      <c r="B5100" s="18" t="s">
        <v>3226</v>
      </c>
      <c r="C5100" s="18" t="s">
        <v>138</v>
      </c>
      <c r="D5100" s="19">
        <v>22</v>
      </c>
      <c r="E5100" s="19">
        <v>39</v>
      </c>
      <c r="F5100" s="19">
        <v>16</v>
      </c>
      <c r="G5100" s="19">
        <v>2</v>
      </c>
      <c r="H5100" s="19">
        <v>5</v>
      </c>
      <c r="I5100" s="19">
        <v>5</v>
      </c>
      <c r="J5100" s="19">
        <v>3</v>
      </c>
      <c r="K5100" s="20">
        <f>ROUND(1+(SUMPRODUCT(INDEX(CachTinhDiem!$B$8:$E$11,MATCH($B5100,CachTinhDiem!$A$8:$A$11,0),0),$G5100:$J5100)-1)*9/4,1)</f>
        <v>9.1</v>
      </c>
      <c r="L5100" s="20">
        <f>ROUND(1+(INDEX(CachTinhDiem!$B$15:$E$20,MATCH($C5100,CachTinhDiem!$A$15:$A$20,0),MATCH($B5100,CachTinhDiem!$B$14:$E$14,0))-1)*9/4,1)</f>
        <v>7.8</v>
      </c>
      <c r="M5100" s="19">
        <f t="shared" si="79"/>
        <v>6</v>
      </c>
      <c r="N5100" s="23">
        <f>MAX(0,1-M5100*CachTinhDiem!$B$25)</f>
        <v>0.39999999999999991</v>
      </c>
      <c r="O5100" s="20">
        <f>ROUND((CachTinhDiem!$B$23*K5100+CachTinhDiem!$B$24*L5100)*N5100,1)</f>
        <v>3.5</v>
      </c>
      <c r="P5100" s="19" t="s">
        <v>3227</v>
      </c>
    </row>
    <row r="5101" spans="1:16" ht="15" customHeight="1" x14ac:dyDescent="0.35">
      <c r="A5101" s="18" t="s">
        <v>308</v>
      </c>
      <c r="B5101" s="18" t="s">
        <v>3226</v>
      </c>
      <c r="C5101" s="18" t="s">
        <v>103</v>
      </c>
      <c r="D5101" s="19">
        <v>12</v>
      </c>
      <c r="E5101" s="19">
        <v>28</v>
      </c>
      <c r="F5101" s="19">
        <v>20</v>
      </c>
      <c r="G5101" s="19">
        <v>2</v>
      </c>
      <c r="H5101" s="19">
        <v>5</v>
      </c>
      <c r="I5101" s="19">
        <v>2</v>
      </c>
      <c r="J5101" s="19">
        <v>4</v>
      </c>
      <c r="K5101" s="20">
        <f>ROUND(1+(SUMPRODUCT(INDEX(CachTinhDiem!$B$8:$E$11,MATCH($B5101,CachTinhDiem!$A$8:$A$11,0),0),$G5101:$J5101)-1)*9/4,1)</f>
        <v>6.2</v>
      </c>
      <c r="L5101" s="20">
        <f>ROUND(1+(INDEX(CachTinhDiem!$B$15:$E$20,MATCH($C5101,CachTinhDiem!$A$15:$A$20,0),MATCH($B5101,CachTinhDiem!$B$14:$E$14,0))-1)*9/4,1)</f>
        <v>3.3</v>
      </c>
      <c r="M5101" s="19">
        <f t="shared" si="79"/>
        <v>0</v>
      </c>
      <c r="N5101" s="23">
        <f>MAX(0,1-M5101*CachTinhDiem!$B$25)</f>
        <v>1</v>
      </c>
      <c r="O5101" s="20">
        <f>ROUND((CachTinhDiem!$B$23*K5101+CachTinhDiem!$B$24*L5101)*N5101,1)</f>
        <v>5.3</v>
      </c>
      <c r="P5101" s="19" t="s">
        <v>3227</v>
      </c>
    </row>
    <row r="5102" spans="1:16" ht="15" customHeight="1" x14ac:dyDescent="0.35">
      <c r="A5102" s="18" t="s">
        <v>1183</v>
      </c>
      <c r="B5102" s="18" t="s">
        <v>3229</v>
      </c>
      <c r="C5102" s="18" t="s">
        <v>138</v>
      </c>
      <c r="D5102" s="19">
        <v>11</v>
      </c>
      <c r="E5102" s="19">
        <v>29</v>
      </c>
      <c r="F5102" s="19">
        <v>33</v>
      </c>
      <c r="G5102" s="19">
        <v>3</v>
      </c>
      <c r="H5102" s="19">
        <v>3</v>
      </c>
      <c r="I5102" s="19">
        <v>4</v>
      </c>
      <c r="J5102" s="19">
        <v>3</v>
      </c>
      <c r="K5102" s="20">
        <f>ROUND(1+(SUMPRODUCT(INDEX(CachTinhDiem!$B$8:$E$11,MATCH($B5102,CachTinhDiem!$A$8:$A$11,0),0),$G5102:$J5102)-1)*9/4,1)</f>
        <v>6.2</v>
      </c>
      <c r="L5102" s="20">
        <f>ROUND(1+(INDEX(CachTinhDiem!$B$15:$E$20,MATCH($C5102,CachTinhDiem!$A$15:$A$20,0),MATCH($B5102,CachTinhDiem!$B$14:$E$14,0))-1)*9/4,1)</f>
        <v>7.8</v>
      </c>
      <c r="M5102" s="19">
        <f t="shared" si="79"/>
        <v>4</v>
      </c>
      <c r="N5102" s="23">
        <f>MAX(0,1-M5102*CachTinhDiem!$B$25)</f>
        <v>0.6</v>
      </c>
      <c r="O5102" s="20">
        <f>ROUND((CachTinhDiem!$B$23*K5102+CachTinhDiem!$B$24*L5102)*N5102,1)</f>
        <v>4</v>
      </c>
      <c r="P5102" s="19" t="s">
        <v>3227</v>
      </c>
    </row>
    <row r="5103" spans="1:16" ht="15" customHeight="1" x14ac:dyDescent="0.35">
      <c r="A5103" s="18" t="s">
        <v>1988</v>
      </c>
      <c r="B5103" s="18" t="s">
        <v>3224</v>
      </c>
      <c r="C5103" s="18" t="s">
        <v>138</v>
      </c>
      <c r="D5103" s="19">
        <v>13</v>
      </c>
      <c r="E5103" s="19">
        <v>31</v>
      </c>
      <c r="F5103" s="19">
        <v>36</v>
      </c>
      <c r="G5103" s="19">
        <v>2</v>
      </c>
      <c r="H5103" s="19">
        <v>3</v>
      </c>
      <c r="I5103" s="19">
        <v>4</v>
      </c>
      <c r="J5103" s="19">
        <v>3</v>
      </c>
      <c r="K5103" s="20">
        <f>ROUND(1+(SUMPRODUCT(INDEX(CachTinhDiem!$B$8:$E$11,MATCH($B5103,CachTinhDiem!$A$8:$A$11,0),0),$G5103:$J5103)-1)*9/4,1)</f>
        <v>6.2</v>
      </c>
      <c r="L5103" s="20">
        <f>ROUND(1+(INDEX(CachTinhDiem!$B$15:$E$20,MATCH($C5103,CachTinhDiem!$A$15:$A$20,0),MATCH($B5103,CachTinhDiem!$B$14:$E$14,0))-1)*9/4,1)</f>
        <v>10</v>
      </c>
      <c r="M5103" s="19">
        <f t="shared" si="79"/>
        <v>5</v>
      </c>
      <c r="N5103" s="23">
        <f>MAX(0,1-M5103*CachTinhDiem!$B$25)</f>
        <v>0.5</v>
      </c>
      <c r="O5103" s="20">
        <f>ROUND((CachTinhDiem!$B$23*K5103+CachTinhDiem!$B$24*L5103)*N5103,1)</f>
        <v>3.7</v>
      </c>
      <c r="P5103" s="19" t="s">
        <v>3227</v>
      </c>
    </row>
    <row r="5104" spans="1:16" ht="15" customHeight="1" x14ac:dyDescent="0.35">
      <c r="A5104" s="18" t="s">
        <v>2285</v>
      </c>
      <c r="B5104" s="18" t="s">
        <v>3228</v>
      </c>
      <c r="C5104" s="18" t="s">
        <v>103</v>
      </c>
      <c r="D5104" s="19">
        <v>19</v>
      </c>
      <c r="E5104" s="19">
        <v>38</v>
      </c>
      <c r="F5104" s="19">
        <v>9</v>
      </c>
      <c r="G5104" s="19">
        <v>2</v>
      </c>
      <c r="H5104" s="19">
        <v>5</v>
      </c>
      <c r="I5104" s="19">
        <v>3</v>
      </c>
      <c r="J5104" s="19">
        <v>4</v>
      </c>
      <c r="K5104" s="20">
        <f>ROUND(1+(SUMPRODUCT(INDEX(CachTinhDiem!$B$8:$E$11,MATCH($B5104,CachTinhDiem!$A$8:$A$11,0),0),$G5104:$J5104)-1)*9/4,1)</f>
        <v>7.8</v>
      </c>
      <c r="L5104" s="20">
        <f>ROUND(1+(INDEX(CachTinhDiem!$B$15:$E$20,MATCH($C5104,CachTinhDiem!$A$15:$A$20,0),MATCH($B5104,CachTinhDiem!$B$14:$E$14,0))-1)*9/4,1)</f>
        <v>10</v>
      </c>
      <c r="M5104" s="19">
        <f t="shared" si="79"/>
        <v>10</v>
      </c>
      <c r="N5104" s="23">
        <f>MAX(0,1-M5104*CachTinhDiem!$B$25)</f>
        <v>0</v>
      </c>
      <c r="O5104" s="20">
        <f>ROUND((CachTinhDiem!$B$23*K5104+CachTinhDiem!$B$24*L5104)*N5104,1)</f>
        <v>0</v>
      </c>
      <c r="P5104" s="19" t="s">
        <v>3227</v>
      </c>
    </row>
    <row r="5105" spans="1:16" ht="15" customHeight="1" x14ac:dyDescent="0.35">
      <c r="A5105" s="18" t="s">
        <v>2931</v>
      </c>
      <c r="B5105" s="18" t="s">
        <v>3224</v>
      </c>
      <c r="C5105" s="18" t="s">
        <v>103</v>
      </c>
      <c r="D5105" s="19">
        <v>5</v>
      </c>
      <c r="E5105" s="19">
        <v>20</v>
      </c>
      <c r="F5105" s="19">
        <v>14</v>
      </c>
      <c r="G5105" s="19">
        <v>4</v>
      </c>
      <c r="H5105" s="19">
        <v>1</v>
      </c>
      <c r="I5105" s="19">
        <v>2</v>
      </c>
      <c r="J5105" s="19">
        <v>4</v>
      </c>
      <c r="K5105" s="20">
        <f>ROUND(1+(SUMPRODUCT(INDEX(CachTinhDiem!$B$8:$E$11,MATCH($B5105,CachTinhDiem!$A$8:$A$11,0),0),$G5105:$J5105)-1)*9/4,1)</f>
        <v>4.2</v>
      </c>
      <c r="L5105" s="20">
        <f>ROUND(1+(INDEX(CachTinhDiem!$B$15:$E$20,MATCH($C5105,CachTinhDiem!$A$15:$A$20,0),MATCH($B5105,CachTinhDiem!$B$14:$E$14,0))-1)*9/4,1)</f>
        <v>3.3</v>
      </c>
      <c r="M5105" s="19">
        <f t="shared" si="79"/>
        <v>0</v>
      </c>
      <c r="N5105" s="23">
        <f>MAX(0,1-M5105*CachTinhDiem!$B$25)</f>
        <v>1</v>
      </c>
      <c r="O5105" s="20">
        <f>ROUND((CachTinhDiem!$B$23*K5105+CachTinhDiem!$B$24*L5105)*N5105,1)</f>
        <v>3.9</v>
      </c>
      <c r="P5105" s="19" t="s">
        <v>3227</v>
      </c>
    </row>
    <row r="5106" spans="1:16" ht="15" customHeight="1" x14ac:dyDescent="0.35">
      <c r="A5106" s="18" t="s">
        <v>1237</v>
      </c>
      <c r="B5106" s="18" t="s">
        <v>3228</v>
      </c>
      <c r="C5106" s="18" t="s">
        <v>115</v>
      </c>
      <c r="D5106" s="19">
        <v>5</v>
      </c>
      <c r="E5106" s="19">
        <v>12</v>
      </c>
      <c r="F5106" s="19">
        <v>11</v>
      </c>
      <c r="G5106" s="19">
        <v>4</v>
      </c>
      <c r="H5106" s="19">
        <v>2</v>
      </c>
      <c r="I5106" s="19">
        <v>2</v>
      </c>
      <c r="J5106" s="19">
        <v>2</v>
      </c>
      <c r="K5106" s="20">
        <f>ROUND(1+(SUMPRODUCT(INDEX(CachTinhDiem!$B$8:$E$11,MATCH($B5106,CachTinhDiem!$A$8:$A$11,0),0),$G5106:$J5106)-1)*9/4,1)</f>
        <v>3.3</v>
      </c>
      <c r="L5106" s="20">
        <f>ROUND(1+(INDEX(CachTinhDiem!$B$15:$E$20,MATCH($C5106,CachTinhDiem!$A$15:$A$20,0),MATCH($B5106,CachTinhDiem!$B$14:$E$14,0))-1)*9/4,1)</f>
        <v>5.5</v>
      </c>
      <c r="M5106" s="19">
        <f t="shared" si="79"/>
        <v>0</v>
      </c>
      <c r="N5106" s="23">
        <f>MAX(0,1-M5106*CachTinhDiem!$B$25)</f>
        <v>1</v>
      </c>
      <c r="O5106" s="20">
        <f>ROUND((CachTinhDiem!$B$23*K5106+CachTinhDiem!$B$24*L5106)*N5106,1)</f>
        <v>4</v>
      </c>
      <c r="P5106" s="19" t="s">
        <v>3227</v>
      </c>
    </row>
    <row r="5107" spans="1:16" ht="15" customHeight="1" x14ac:dyDescent="0.35">
      <c r="A5107" s="18" t="s">
        <v>1796</v>
      </c>
      <c r="B5107" s="18" t="s">
        <v>3224</v>
      </c>
      <c r="C5107" s="18" t="s">
        <v>150</v>
      </c>
      <c r="D5107" s="19">
        <v>5</v>
      </c>
      <c r="E5107" s="19">
        <v>18</v>
      </c>
      <c r="F5107" s="19">
        <v>34</v>
      </c>
      <c r="G5107" s="19">
        <v>4</v>
      </c>
      <c r="H5107" s="19">
        <v>1</v>
      </c>
      <c r="I5107" s="19">
        <v>3</v>
      </c>
      <c r="J5107" s="19">
        <v>3</v>
      </c>
      <c r="K5107" s="20">
        <f>ROUND(1+(SUMPRODUCT(INDEX(CachTinhDiem!$B$8:$E$11,MATCH($B5107,CachTinhDiem!$A$8:$A$11,0),0),$G5107:$J5107)-1)*9/4,1)</f>
        <v>5.0999999999999996</v>
      </c>
      <c r="L5107" s="20">
        <f>ROUND(1+(INDEX(CachTinhDiem!$B$15:$E$20,MATCH($C5107,CachTinhDiem!$A$15:$A$20,0),MATCH($B5107,CachTinhDiem!$B$14:$E$14,0))-1)*9/4,1)</f>
        <v>3.3</v>
      </c>
      <c r="M5107" s="19">
        <f t="shared" si="79"/>
        <v>16</v>
      </c>
      <c r="N5107" s="23">
        <f>MAX(0,1-M5107*CachTinhDiem!$B$25)</f>
        <v>0</v>
      </c>
      <c r="O5107" s="20">
        <f>ROUND((CachTinhDiem!$B$23*K5107+CachTinhDiem!$B$24*L5107)*N5107,1)</f>
        <v>0</v>
      </c>
      <c r="P5107" s="19" t="s">
        <v>3227</v>
      </c>
    </row>
    <row r="5108" spans="1:16" ht="15" customHeight="1" x14ac:dyDescent="0.35">
      <c r="A5108" s="18" t="s">
        <v>649</v>
      </c>
      <c r="B5108" s="18" t="s">
        <v>3229</v>
      </c>
      <c r="C5108" s="18" t="s">
        <v>150</v>
      </c>
      <c r="D5108" s="19">
        <v>6</v>
      </c>
      <c r="E5108" s="19">
        <v>18</v>
      </c>
      <c r="F5108" s="19">
        <v>27</v>
      </c>
      <c r="G5108" s="19">
        <v>4</v>
      </c>
      <c r="H5108" s="19">
        <v>2</v>
      </c>
      <c r="I5108" s="19">
        <v>2</v>
      </c>
      <c r="J5108" s="19">
        <v>3</v>
      </c>
      <c r="K5108" s="20">
        <f>ROUND(1+(SUMPRODUCT(INDEX(CachTinhDiem!$B$8:$E$11,MATCH($B5108,CachTinhDiem!$A$8:$A$11,0),0),$G5108:$J5108)-1)*9/4,1)</f>
        <v>4.4000000000000004</v>
      </c>
      <c r="L5108" s="20">
        <f>ROUND(1+(INDEX(CachTinhDiem!$B$15:$E$20,MATCH($C5108,CachTinhDiem!$A$15:$A$20,0),MATCH($B5108,CachTinhDiem!$B$14:$E$14,0))-1)*9/4,1)</f>
        <v>7.8</v>
      </c>
      <c r="M5108" s="19">
        <f t="shared" si="79"/>
        <v>9</v>
      </c>
      <c r="N5108" s="23">
        <f>MAX(0,1-M5108*CachTinhDiem!$B$25)</f>
        <v>9.9999999999999978E-2</v>
      </c>
      <c r="O5108" s="20">
        <f>ROUND((CachTinhDiem!$B$23*K5108+CachTinhDiem!$B$24*L5108)*N5108,1)</f>
        <v>0.5</v>
      </c>
      <c r="P5108" s="19" t="s">
        <v>3227</v>
      </c>
    </row>
    <row r="5109" spans="1:16" ht="15" customHeight="1" x14ac:dyDescent="0.35">
      <c r="A5109" s="18" t="s">
        <v>2006</v>
      </c>
      <c r="B5109" s="18" t="s">
        <v>3224</v>
      </c>
      <c r="C5109" s="18" t="s">
        <v>115</v>
      </c>
      <c r="D5109" s="19">
        <v>24</v>
      </c>
      <c r="E5109" s="19">
        <v>38</v>
      </c>
      <c r="F5109" s="19">
        <v>18</v>
      </c>
      <c r="G5109" s="19">
        <v>2</v>
      </c>
      <c r="H5109" s="19">
        <v>5</v>
      </c>
      <c r="I5109" s="19">
        <v>5</v>
      </c>
      <c r="J5109" s="19">
        <v>3</v>
      </c>
      <c r="K5109" s="20">
        <f>ROUND(1+(SUMPRODUCT(INDEX(CachTinhDiem!$B$8:$E$11,MATCH($B5109,CachTinhDiem!$A$8:$A$11,0),0),$G5109:$J5109)-1)*9/4,1)</f>
        <v>8.1999999999999993</v>
      </c>
      <c r="L5109" s="20">
        <f>ROUND(1+(INDEX(CachTinhDiem!$B$15:$E$20,MATCH($C5109,CachTinhDiem!$A$15:$A$20,0),MATCH($B5109,CachTinhDiem!$B$14:$E$14,0))-1)*9/4,1)</f>
        <v>7.8</v>
      </c>
      <c r="M5109" s="19">
        <f t="shared" si="79"/>
        <v>6</v>
      </c>
      <c r="N5109" s="23">
        <f>MAX(0,1-M5109*CachTinhDiem!$B$25)</f>
        <v>0.39999999999999991</v>
      </c>
      <c r="O5109" s="20">
        <f>ROUND((CachTinhDiem!$B$23*K5109+CachTinhDiem!$B$24*L5109)*N5109,1)</f>
        <v>3.2</v>
      </c>
      <c r="P5109" s="19" t="s">
        <v>3227</v>
      </c>
    </row>
    <row r="5110" spans="1:16" ht="15" customHeight="1" x14ac:dyDescent="0.35">
      <c r="A5110" s="18" t="s">
        <v>3097</v>
      </c>
      <c r="B5110" s="18" t="s">
        <v>3224</v>
      </c>
      <c r="C5110" s="18" t="s">
        <v>138</v>
      </c>
      <c r="D5110" s="19">
        <v>21</v>
      </c>
      <c r="E5110" s="19">
        <v>40</v>
      </c>
      <c r="F5110" s="19">
        <v>14</v>
      </c>
      <c r="G5110" s="19">
        <v>1</v>
      </c>
      <c r="H5110" s="19">
        <v>3</v>
      </c>
      <c r="I5110" s="19">
        <v>4</v>
      </c>
      <c r="J5110" s="19">
        <v>2</v>
      </c>
      <c r="K5110" s="20">
        <f>ROUND(1+(SUMPRODUCT(INDEX(CachTinhDiem!$B$8:$E$11,MATCH($B5110,CachTinhDiem!$A$8:$A$11,0),0),$G5110:$J5110)-1)*9/4,1)</f>
        <v>5.5</v>
      </c>
      <c r="L5110" s="20">
        <f>ROUND(1+(INDEX(CachTinhDiem!$B$15:$E$20,MATCH($C5110,CachTinhDiem!$A$15:$A$20,0),MATCH($B5110,CachTinhDiem!$B$14:$E$14,0))-1)*9/4,1)</f>
        <v>10</v>
      </c>
      <c r="M5110" s="19">
        <f t="shared" si="79"/>
        <v>7</v>
      </c>
      <c r="N5110" s="23">
        <f>MAX(0,1-M5110*CachTinhDiem!$B$25)</f>
        <v>0.29999999999999993</v>
      </c>
      <c r="O5110" s="20">
        <f>ROUND((CachTinhDiem!$B$23*K5110+CachTinhDiem!$B$24*L5110)*N5110,1)</f>
        <v>2.1</v>
      </c>
      <c r="P5110" s="19" t="s">
        <v>3225</v>
      </c>
    </row>
    <row r="5111" spans="1:16" ht="15" customHeight="1" x14ac:dyDescent="0.35">
      <c r="A5111" s="18" t="s">
        <v>379</v>
      </c>
      <c r="B5111" s="18" t="s">
        <v>3229</v>
      </c>
      <c r="C5111" s="18" t="s">
        <v>150</v>
      </c>
      <c r="D5111" s="19">
        <v>23</v>
      </c>
      <c r="E5111" s="19">
        <v>37</v>
      </c>
      <c r="F5111" s="19">
        <v>34</v>
      </c>
      <c r="G5111" s="19">
        <v>1</v>
      </c>
      <c r="H5111" s="19">
        <v>4</v>
      </c>
      <c r="I5111" s="19">
        <v>2</v>
      </c>
      <c r="J5111" s="19">
        <v>5</v>
      </c>
      <c r="K5111" s="20">
        <f>ROUND(1+(SUMPRODUCT(INDEX(CachTinhDiem!$B$8:$E$11,MATCH($B5111,CachTinhDiem!$A$8:$A$11,0),0),$G5111:$J5111)-1)*9/4,1)</f>
        <v>6.4</v>
      </c>
      <c r="L5111" s="20">
        <f>ROUND(1+(INDEX(CachTinhDiem!$B$15:$E$20,MATCH($C5111,CachTinhDiem!$A$15:$A$20,0),MATCH($B5111,CachTinhDiem!$B$14:$E$14,0))-1)*9/4,1)</f>
        <v>7.8</v>
      </c>
      <c r="M5111" s="19">
        <f t="shared" si="79"/>
        <v>0</v>
      </c>
      <c r="N5111" s="23">
        <f>MAX(0,1-M5111*CachTinhDiem!$B$25)</f>
        <v>1</v>
      </c>
      <c r="O5111" s="20">
        <f>ROUND((CachTinhDiem!$B$23*K5111+CachTinhDiem!$B$24*L5111)*N5111,1)</f>
        <v>6.8</v>
      </c>
      <c r="P5111" s="19" t="s">
        <v>3227</v>
      </c>
    </row>
    <row r="5112" spans="1:16" ht="15" customHeight="1" x14ac:dyDescent="0.35">
      <c r="A5112" s="18" t="s">
        <v>601</v>
      </c>
      <c r="B5112" s="18" t="s">
        <v>3228</v>
      </c>
      <c r="C5112" s="18" t="s">
        <v>150</v>
      </c>
      <c r="D5112" s="19">
        <v>6</v>
      </c>
      <c r="E5112" s="19">
        <v>17</v>
      </c>
      <c r="F5112" s="19">
        <v>12</v>
      </c>
      <c r="G5112" s="19">
        <v>4</v>
      </c>
      <c r="H5112" s="19">
        <v>2</v>
      </c>
      <c r="I5112" s="19">
        <v>2</v>
      </c>
      <c r="J5112" s="19">
        <v>4</v>
      </c>
      <c r="K5112" s="20">
        <f>ROUND(1+(SUMPRODUCT(INDEX(CachTinhDiem!$B$8:$E$11,MATCH($B5112,CachTinhDiem!$A$8:$A$11,0),0),$G5112:$J5112)-1)*9/4,1)</f>
        <v>6</v>
      </c>
      <c r="L5112" s="20">
        <f>ROUND(1+(INDEX(CachTinhDiem!$B$15:$E$20,MATCH($C5112,CachTinhDiem!$A$15:$A$20,0),MATCH($B5112,CachTinhDiem!$B$14:$E$14,0))-1)*9/4,1)</f>
        <v>5.5</v>
      </c>
      <c r="M5112" s="19">
        <f t="shared" si="79"/>
        <v>0</v>
      </c>
      <c r="N5112" s="23">
        <f>MAX(0,1-M5112*CachTinhDiem!$B$25)</f>
        <v>1</v>
      </c>
      <c r="O5112" s="20">
        <f>ROUND((CachTinhDiem!$B$23*K5112+CachTinhDiem!$B$24*L5112)*N5112,1)</f>
        <v>5.9</v>
      </c>
      <c r="P5112" s="19" t="s">
        <v>3227</v>
      </c>
    </row>
    <row r="5113" spans="1:16" ht="15" customHeight="1" x14ac:dyDescent="0.35">
      <c r="A5113" s="18" t="s">
        <v>3089</v>
      </c>
      <c r="B5113" s="18" t="s">
        <v>3224</v>
      </c>
      <c r="C5113" s="18" t="s">
        <v>110</v>
      </c>
      <c r="D5113" s="19">
        <v>15</v>
      </c>
      <c r="E5113" s="19">
        <v>37</v>
      </c>
      <c r="F5113" s="19">
        <v>26</v>
      </c>
      <c r="G5113" s="19">
        <v>2</v>
      </c>
      <c r="H5113" s="19">
        <v>2</v>
      </c>
      <c r="I5113" s="19">
        <v>5</v>
      </c>
      <c r="J5113" s="19">
        <v>3</v>
      </c>
      <c r="K5113" s="20">
        <f>ROUND(1+(SUMPRODUCT(INDEX(CachTinhDiem!$B$8:$E$11,MATCH($B5113,CachTinhDiem!$A$8:$A$11,0),0),$G5113:$J5113)-1)*9/4,1)</f>
        <v>6.9</v>
      </c>
      <c r="L5113" s="20">
        <f>ROUND(1+(INDEX(CachTinhDiem!$B$15:$E$20,MATCH($C5113,CachTinhDiem!$A$15:$A$20,0),MATCH($B5113,CachTinhDiem!$B$14:$E$14,0))-1)*9/4,1)</f>
        <v>5.5</v>
      </c>
      <c r="M5113" s="19">
        <f t="shared" si="79"/>
        <v>0</v>
      </c>
      <c r="N5113" s="23">
        <f>MAX(0,1-M5113*CachTinhDiem!$B$25)</f>
        <v>1</v>
      </c>
      <c r="O5113" s="20">
        <f>ROUND((CachTinhDiem!$B$23*K5113+CachTinhDiem!$B$24*L5113)*N5113,1)</f>
        <v>6.5</v>
      </c>
      <c r="P5113" s="19" t="s">
        <v>3227</v>
      </c>
    </row>
    <row r="5114" spans="1:16" ht="15" customHeight="1" x14ac:dyDescent="0.35">
      <c r="A5114" s="18" t="s">
        <v>2897</v>
      </c>
      <c r="B5114" s="18" t="s">
        <v>3229</v>
      </c>
      <c r="C5114" s="18" t="s">
        <v>138</v>
      </c>
      <c r="D5114" s="19">
        <v>19</v>
      </c>
      <c r="E5114" s="19">
        <v>38</v>
      </c>
      <c r="F5114" s="19">
        <v>8</v>
      </c>
      <c r="G5114" s="19">
        <v>2</v>
      </c>
      <c r="H5114" s="19">
        <v>5</v>
      </c>
      <c r="I5114" s="19">
        <v>5</v>
      </c>
      <c r="J5114" s="19">
        <v>2</v>
      </c>
      <c r="K5114" s="20">
        <f>ROUND(1+(SUMPRODUCT(INDEX(CachTinhDiem!$B$8:$E$11,MATCH($B5114,CachTinhDiem!$A$8:$A$11,0),0),$G5114:$J5114)-1)*9/4,1)</f>
        <v>7.3</v>
      </c>
      <c r="L5114" s="20">
        <f>ROUND(1+(INDEX(CachTinhDiem!$B$15:$E$20,MATCH($C5114,CachTinhDiem!$A$15:$A$20,0),MATCH($B5114,CachTinhDiem!$B$14:$E$14,0))-1)*9/4,1)</f>
        <v>7.8</v>
      </c>
      <c r="M5114" s="19">
        <f t="shared" si="79"/>
        <v>11</v>
      </c>
      <c r="N5114" s="23">
        <f>MAX(0,1-M5114*CachTinhDiem!$B$25)</f>
        <v>0</v>
      </c>
      <c r="O5114" s="20">
        <f>ROUND((CachTinhDiem!$B$23*K5114+CachTinhDiem!$B$24*L5114)*N5114,1)</f>
        <v>0</v>
      </c>
      <c r="P5114" s="19" t="s">
        <v>3227</v>
      </c>
    </row>
    <row r="5115" spans="1:16" ht="15" customHeight="1" x14ac:dyDescent="0.35">
      <c r="A5115" s="18" t="s">
        <v>1345</v>
      </c>
      <c r="B5115" s="18" t="s">
        <v>3228</v>
      </c>
      <c r="C5115" s="18" t="s">
        <v>103</v>
      </c>
      <c r="D5115" s="19">
        <v>10</v>
      </c>
      <c r="E5115" s="19">
        <v>26</v>
      </c>
      <c r="F5115" s="19">
        <v>38</v>
      </c>
      <c r="G5115" s="19">
        <v>4</v>
      </c>
      <c r="H5115" s="19">
        <v>2</v>
      </c>
      <c r="I5115" s="19">
        <v>2</v>
      </c>
      <c r="J5115" s="19">
        <v>5</v>
      </c>
      <c r="K5115" s="20">
        <f>ROUND(1+(SUMPRODUCT(INDEX(CachTinhDiem!$B$8:$E$11,MATCH($B5115,CachTinhDiem!$A$8:$A$11,0),0),$G5115:$J5115)-1)*9/4,1)</f>
        <v>7.3</v>
      </c>
      <c r="L5115" s="20">
        <f>ROUND(1+(INDEX(CachTinhDiem!$B$15:$E$20,MATCH($C5115,CachTinhDiem!$A$15:$A$20,0),MATCH($B5115,CachTinhDiem!$B$14:$E$14,0))-1)*9/4,1)</f>
        <v>10</v>
      </c>
      <c r="M5115" s="19">
        <f t="shared" si="79"/>
        <v>12</v>
      </c>
      <c r="N5115" s="23">
        <f>MAX(0,1-M5115*CachTinhDiem!$B$25)</f>
        <v>0</v>
      </c>
      <c r="O5115" s="20">
        <f>ROUND((CachTinhDiem!$B$23*K5115+CachTinhDiem!$B$24*L5115)*N5115,1)</f>
        <v>0</v>
      </c>
      <c r="P5115" s="19" t="s">
        <v>3227</v>
      </c>
    </row>
    <row r="5116" spans="1:16" ht="15" customHeight="1" x14ac:dyDescent="0.35">
      <c r="A5116" s="18" t="s">
        <v>1511</v>
      </c>
      <c r="B5116" s="18" t="s">
        <v>3224</v>
      </c>
      <c r="C5116" s="18" t="s">
        <v>138</v>
      </c>
      <c r="D5116" s="19">
        <v>13</v>
      </c>
      <c r="E5116" s="19">
        <v>31</v>
      </c>
      <c r="F5116" s="19">
        <v>17</v>
      </c>
      <c r="G5116" s="19">
        <v>2</v>
      </c>
      <c r="H5116" s="19">
        <v>3</v>
      </c>
      <c r="I5116" s="19">
        <v>3</v>
      </c>
      <c r="J5116" s="19">
        <v>3</v>
      </c>
      <c r="K5116" s="20">
        <f>ROUND(1+(SUMPRODUCT(INDEX(CachTinhDiem!$B$8:$E$11,MATCH($B5116,CachTinhDiem!$A$8:$A$11,0),0),$G5116:$J5116)-1)*9/4,1)</f>
        <v>5.0999999999999996</v>
      </c>
      <c r="L5116" s="20">
        <f>ROUND(1+(INDEX(CachTinhDiem!$B$15:$E$20,MATCH($C5116,CachTinhDiem!$A$15:$A$20,0),MATCH($B5116,CachTinhDiem!$B$14:$E$14,0))-1)*9/4,1)</f>
        <v>10</v>
      </c>
      <c r="M5116" s="19">
        <f t="shared" si="79"/>
        <v>0</v>
      </c>
      <c r="N5116" s="23">
        <f>MAX(0,1-M5116*CachTinhDiem!$B$25)</f>
        <v>1</v>
      </c>
      <c r="O5116" s="20">
        <f>ROUND((CachTinhDiem!$B$23*K5116+CachTinhDiem!$B$24*L5116)*N5116,1)</f>
        <v>6.6</v>
      </c>
      <c r="P5116" s="19" t="s">
        <v>3227</v>
      </c>
    </row>
    <row r="5117" spans="1:16" ht="15" customHeight="1" x14ac:dyDescent="0.35">
      <c r="A5117" s="18" t="s">
        <v>577</v>
      </c>
      <c r="B5117" s="18" t="s">
        <v>3229</v>
      </c>
      <c r="C5117" s="18" t="s">
        <v>150</v>
      </c>
      <c r="D5117" s="19">
        <v>5</v>
      </c>
      <c r="E5117" s="19">
        <v>18</v>
      </c>
      <c r="F5117" s="19">
        <v>37</v>
      </c>
      <c r="G5117" s="19">
        <v>4</v>
      </c>
      <c r="H5117" s="19">
        <v>1</v>
      </c>
      <c r="I5117" s="19">
        <v>2</v>
      </c>
      <c r="J5117" s="19">
        <v>3</v>
      </c>
      <c r="K5117" s="20">
        <f>ROUND(1+(SUMPRODUCT(INDEX(CachTinhDiem!$B$8:$E$11,MATCH($B5117,CachTinhDiem!$A$8:$A$11,0),0),$G5117:$J5117)-1)*9/4,1)</f>
        <v>3.7</v>
      </c>
      <c r="L5117" s="20">
        <f>ROUND(1+(INDEX(CachTinhDiem!$B$15:$E$20,MATCH($C5117,CachTinhDiem!$A$15:$A$20,0),MATCH($B5117,CachTinhDiem!$B$14:$E$14,0))-1)*9/4,1)</f>
        <v>7.8</v>
      </c>
      <c r="M5117" s="19">
        <f t="shared" si="79"/>
        <v>19</v>
      </c>
      <c r="N5117" s="23">
        <f>MAX(0,1-M5117*CachTinhDiem!$B$25)</f>
        <v>0</v>
      </c>
      <c r="O5117" s="20">
        <f>ROUND((CachTinhDiem!$B$23*K5117+CachTinhDiem!$B$24*L5117)*N5117,1)</f>
        <v>0</v>
      </c>
      <c r="P5117" s="19" t="s">
        <v>3225</v>
      </c>
    </row>
    <row r="5118" spans="1:16" ht="15" customHeight="1" x14ac:dyDescent="0.35">
      <c r="A5118" s="18" t="s">
        <v>3216</v>
      </c>
      <c r="B5118" s="18" t="s">
        <v>3224</v>
      </c>
      <c r="C5118" s="18" t="s">
        <v>90</v>
      </c>
      <c r="D5118" s="19">
        <v>23</v>
      </c>
      <c r="E5118" s="19">
        <v>40</v>
      </c>
      <c r="F5118" s="19">
        <v>21</v>
      </c>
      <c r="G5118" s="19">
        <v>1</v>
      </c>
      <c r="H5118" s="19">
        <v>3</v>
      </c>
      <c r="I5118" s="19">
        <v>3</v>
      </c>
      <c r="J5118" s="19">
        <v>2</v>
      </c>
      <c r="K5118" s="20">
        <f>ROUND(1+(SUMPRODUCT(INDEX(CachTinhDiem!$B$8:$E$11,MATCH($B5118,CachTinhDiem!$A$8:$A$11,0),0),$G5118:$J5118)-1)*9/4,1)</f>
        <v>4.4000000000000004</v>
      </c>
      <c r="L5118" s="20">
        <f>ROUND(1+(INDEX(CachTinhDiem!$B$15:$E$20,MATCH($C5118,CachTinhDiem!$A$15:$A$20,0),MATCH($B5118,CachTinhDiem!$B$14:$E$14,0))-1)*9/4,1)</f>
        <v>5.5</v>
      </c>
      <c r="M5118" s="19">
        <f t="shared" si="79"/>
        <v>2</v>
      </c>
      <c r="N5118" s="23">
        <f>MAX(0,1-M5118*CachTinhDiem!$B$25)</f>
        <v>0.8</v>
      </c>
      <c r="O5118" s="20">
        <f>ROUND((CachTinhDiem!$B$23*K5118+CachTinhDiem!$B$24*L5118)*N5118,1)</f>
        <v>3.8</v>
      </c>
      <c r="P5118" s="19" t="s">
        <v>3225</v>
      </c>
    </row>
    <row r="5119" spans="1:16" ht="15" customHeight="1" x14ac:dyDescent="0.35">
      <c r="A5119" s="18" t="s">
        <v>2982</v>
      </c>
      <c r="B5119" s="18" t="s">
        <v>3228</v>
      </c>
      <c r="C5119" s="18" t="s">
        <v>90</v>
      </c>
      <c r="D5119" s="19">
        <v>23</v>
      </c>
      <c r="E5119" s="19">
        <v>40</v>
      </c>
      <c r="F5119" s="19">
        <v>30</v>
      </c>
      <c r="G5119" s="19">
        <v>1</v>
      </c>
      <c r="H5119" s="19">
        <v>3</v>
      </c>
      <c r="I5119" s="19">
        <v>4</v>
      </c>
      <c r="J5119" s="19">
        <v>2</v>
      </c>
      <c r="K5119" s="20">
        <f>ROUND(1+(SUMPRODUCT(INDEX(CachTinhDiem!$B$8:$E$11,MATCH($B5119,CachTinhDiem!$A$8:$A$11,0),0),$G5119:$J5119)-1)*9/4,1)</f>
        <v>4.5999999999999996</v>
      </c>
      <c r="L5119" s="20">
        <f>ROUND(1+(INDEX(CachTinhDiem!$B$15:$E$20,MATCH($C5119,CachTinhDiem!$A$15:$A$20,0),MATCH($B5119,CachTinhDiem!$B$14:$E$14,0))-1)*9/4,1)</f>
        <v>3.3</v>
      </c>
      <c r="M5119" s="19">
        <f t="shared" si="79"/>
        <v>0</v>
      </c>
      <c r="N5119" s="23">
        <f>MAX(0,1-M5119*CachTinhDiem!$B$25)</f>
        <v>1</v>
      </c>
      <c r="O5119" s="20">
        <f>ROUND((CachTinhDiem!$B$23*K5119+CachTinhDiem!$B$24*L5119)*N5119,1)</f>
        <v>4.2</v>
      </c>
      <c r="P5119" s="19" t="s">
        <v>3227</v>
      </c>
    </row>
    <row r="5120" spans="1:16" ht="15" customHeight="1" x14ac:dyDescent="0.35">
      <c r="A5120" s="18" t="s">
        <v>1617</v>
      </c>
      <c r="B5120" s="18" t="s">
        <v>3228</v>
      </c>
      <c r="C5120" s="18" t="s">
        <v>138</v>
      </c>
      <c r="D5120" s="19">
        <v>5</v>
      </c>
      <c r="E5120" s="19">
        <v>11</v>
      </c>
      <c r="F5120" s="19">
        <v>6</v>
      </c>
      <c r="G5120" s="19">
        <v>4</v>
      </c>
      <c r="H5120" s="19">
        <v>1</v>
      </c>
      <c r="I5120" s="19">
        <v>4</v>
      </c>
      <c r="J5120" s="19">
        <v>2</v>
      </c>
      <c r="K5120" s="20">
        <f>ROUND(1+(SUMPRODUCT(INDEX(CachTinhDiem!$B$8:$E$11,MATCH($B5120,CachTinhDiem!$A$8:$A$11,0),0),$G5120:$J5120)-1)*9/4,1)</f>
        <v>3.7</v>
      </c>
      <c r="L5120" s="20">
        <f>ROUND(1+(INDEX(CachTinhDiem!$B$15:$E$20,MATCH($C5120,CachTinhDiem!$A$15:$A$20,0),MATCH($B5120,CachTinhDiem!$B$14:$E$14,0))-1)*9/4,1)</f>
        <v>1</v>
      </c>
      <c r="M5120" s="19">
        <f t="shared" si="79"/>
        <v>0</v>
      </c>
      <c r="N5120" s="23">
        <f>MAX(0,1-M5120*CachTinhDiem!$B$25)</f>
        <v>1</v>
      </c>
      <c r="O5120" s="20">
        <f>ROUND((CachTinhDiem!$B$23*K5120+CachTinhDiem!$B$24*L5120)*N5120,1)</f>
        <v>2.9</v>
      </c>
      <c r="P5120" s="19" t="s">
        <v>3227</v>
      </c>
    </row>
    <row r="5121" spans="1:16" ht="15" customHeight="1" x14ac:dyDescent="0.35">
      <c r="A5121" s="18" t="s">
        <v>111</v>
      </c>
      <c r="B5121" s="18" t="s">
        <v>3228</v>
      </c>
      <c r="C5121" s="18" t="s">
        <v>115</v>
      </c>
      <c r="D5121" s="19">
        <v>20</v>
      </c>
      <c r="E5121" s="19">
        <v>38</v>
      </c>
      <c r="F5121" s="19">
        <v>32</v>
      </c>
      <c r="G5121" s="19">
        <v>2</v>
      </c>
      <c r="H5121" s="19">
        <v>5</v>
      </c>
      <c r="I5121" s="19">
        <v>3</v>
      </c>
      <c r="J5121" s="19">
        <v>4</v>
      </c>
      <c r="K5121" s="20">
        <f>ROUND(1+(SUMPRODUCT(INDEX(CachTinhDiem!$B$8:$E$11,MATCH($B5121,CachTinhDiem!$A$8:$A$11,0),0),$G5121:$J5121)-1)*9/4,1)</f>
        <v>7.8</v>
      </c>
      <c r="L5121" s="20">
        <f>ROUND(1+(INDEX(CachTinhDiem!$B$15:$E$20,MATCH($C5121,CachTinhDiem!$A$15:$A$20,0),MATCH($B5121,CachTinhDiem!$B$14:$E$14,0))-1)*9/4,1)</f>
        <v>5.5</v>
      </c>
      <c r="M5121" s="19">
        <f t="shared" si="79"/>
        <v>0</v>
      </c>
      <c r="N5121" s="23">
        <f>MAX(0,1-M5121*CachTinhDiem!$B$25)</f>
        <v>1</v>
      </c>
      <c r="O5121" s="20">
        <f>ROUND((CachTinhDiem!$B$23*K5121+CachTinhDiem!$B$24*L5121)*N5121,1)</f>
        <v>7.1</v>
      </c>
      <c r="P5121" s="19" t="s">
        <v>3227</v>
      </c>
    </row>
    <row r="5122" spans="1:16" ht="15" customHeight="1" x14ac:dyDescent="0.35">
      <c r="A5122" s="18" t="s">
        <v>2586</v>
      </c>
      <c r="B5122" s="18" t="s">
        <v>3229</v>
      </c>
      <c r="C5122" s="18" t="s">
        <v>138</v>
      </c>
      <c r="D5122" s="19">
        <v>12</v>
      </c>
      <c r="E5122" s="19">
        <v>39</v>
      </c>
      <c r="F5122" s="19">
        <v>34</v>
      </c>
      <c r="G5122" s="19">
        <v>2</v>
      </c>
      <c r="H5122" s="19">
        <v>3</v>
      </c>
      <c r="I5122" s="19">
        <v>5</v>
      </c>
      <c r="J5122" s="19">
        <v>2</v>
      </c>
      <c r="K5122" s="20">
        <f>ROUND(1+(SUMPRODUCT(INDEX(CachTinhDiem!$B$8:$E$11,MATCH($B5122,CachTinhDiem!$A$8:$A$11,0),0),$G5122:$J5122)-1)*9/4,1)</f>
        <v>6</v>
      </c>
      <c r="L5122" s="20">
        <f>ROUND(1+(INDEX(CachTinhDiem!$B$15:$E$20,MATCH($C5122,CachTinhDiem!$A$15:$A$20,0),MATCH($B5122,CachTinhDiem!$B$14:$E$14,0))-1)*9/4,1)</f>
        <v>7.8</v>
      </c>
      <c r="M5122" s="19">
        <f t="shared" ref="M5122:M5185" si="80">MAX(0,$D5122-$F5122,$F5122-$E5122)</f>
        <v>0</v>
      </c>
      <c r="N5122" s="23">
        <f>MAX(0,1-M5122*CachTinhDiem!$B$25)</f>
        <v>1</v>
      </c>
      <c r="O5122" s="20">
        <f>ROUND((CachTinhDiem!$B$23*K5122+CachTinhDiem!$B$24*L5122)*N5122,1)</f>
        <v>6.5</v>
      </c>
      <c r="P5122" s="19" t="s">
        <v>3227</v>
      </c>
    </row>
    <row r="5123" spans="1:16" ht="15" customHeight="1" x14ac:dyDescent="0.35">
      <c r="A5123" s="18" t="s">
        <v>1655</v>
      </c>
      <c r="B5123" s="18" t="s">
        <v>3228</v>
      </c>
      <c r="C5123" s="18" t="s">
        <v>115</v>
      </c>
      <c r="D5123" s="19">
        <v>11</v>
      </c>
      <c r="E5123" s="19">
        <v>32</v>
      </c>
      <c r="F5123" s="19">
        <v>19</v>
      </c>
      <c r="G5123" s="19">
        <v>3</v>
      </c>
      <c r="H5123" s="19">
        <v>2</v>
      </c>
      <c r="I5123" s="19">
        <v>3</v>
      </c>
      <c r="J5123" s="19">
        <v>3</v>
      </c>
      <c r="K5123" s="20">
        <f>ROUND(1+(SUMPRODUCT(INDEX(CachTinhDiem!$B$8:$E$11,MATCH($B5123,CachTinhDiem!$A$8:$A$11,0),0),$G5123:$J5123)-1)*9/4,1)</f>
        <v>5.0999999999999996</v>
      </c>
      <c r="L5123" s="20">
        <f>ROUND(1+(INDEX(CachTinhDiem!$B$15:$E$20,MATCH($C5123,CachTinhDiem!$A$15:$A$20,0),MATCH($B5123,CachTinhDiem!$B$14:$E$14,0))-1)*9/4,1)</f>
        <v>5.5</v>
      </c>
      <c r="M5123" s="19">
        <f t="shared" si="80"/>
        <v>0</v>
      </c>
      <c r="N5123" s="23">
        <f>MAX(0,1-M5123*CachTinhDiem!$B$25)</f>
        <v>1</v>
      </c>
      <c r="O5123" s="20">
        <f>ROUND((CachTinhDiem!$B$23*K5123+CachTinhDiem!$B$24*L5123)*N5123,1)</f>
        <v>5.2</v>
      </c>
      <c r="P5123" s="19" t="s">
        <v>3227</v>
      </c>
    </row>
    <row r="5124" spans="1:16" ht="15" customHeight="1" x14ac:dyDescent="0.35">
      <c r="A5124" s="18" t="s">
        <v>2436</v>
      </c>
      <c r="B5124" s="18" t="s">
        <v>3226</v>
      </c>
      <c r="C5124" s="18" t="s">
        <v>115</v>
      </c>
      <c r="D5124" s="19">
        <v>23</v>
      </c>
      <c r="E5124" s="19">
        <v>39</v>
      </c>
      <c r="F5124" s="19">
        <v>40</v>
      </c>
      <c r="G5124" s="19">
        <v>2</v>
      </c>
      <c r="H5124" s="19">
        <v>5</v>
      </c>
      <c r="I5124" s="19">
        <v>4</v>
      </c>
      <c r="J5124" s="19">
        <v>3</v>
      </c>
      <c r="K5124" s="20">
        <f>ROUND(1+(SUMPRODUCT(INDEX(CachTinhDiem!$B$8:$E$11,MATCH($B5124,CachTinhDiem!$A$8:$A$11,0),0),$G5124:$J5124)-1)*9/4,1)</f>
        <v>8</v>
      </c>
      <c r="L5124" s="20">
        <f>ROUND(1+(INDEX(CachTinhDiem!$B$15:$E$20,MATCH($C5124,CachTinhDiem!$A$15:$A$20,0),MATCH($B5124,CachTinhDiem!$B$14:$E$14,0))-1)*9/4,1)</f>
        <v>10</v>
      </c>
      <c r="M5124" s="19">
        <f t="shared" si="80"/>
        <v>1</v>
      </c>
      <c r="N5124" s="23">
        <f>MAX(0,1-M5124*CachTinhDiem!$B$25)</f>
        <v>0.9</v>
      </c>
      <c r="O5124" s="20">
        <f>ROUND((CachTinhDiem!$B$23*K5124+CachTinhDiem!$B$24*L5124)*N5124,1)</f>
        <v>7.7</v>
      </c>
      <c r="P5124" s="19" t="s">
        <v>3227</v>
      </c>
    </row>
    <row r="5125" spans="1:16" ht="15" customHeight="1" x14ac:dyDescent="0.35">
      <c r="A5125" s="18" t="s">
        <v>1331</v>
      </c>
      <c r="B5125" s="18" t="s">
        <v>3224</v>
      </c>
      <c r="C5125" s="18" t="s">
        <v>90</v>
      </c>
      <c r="D5125" s="19">
        <v>9</v>
      </c>
      <c r="E5125" s="19">
        <v>26</v>
      </c>
      <c r="F5125" s="19">
        <v>15</v>
      </c>
      <c r="G5125" s="19">
        <v>3</v>
      </c>
      <c r="H5125" s="19">
        <v>2</v>
      </c>
      <c r="I5125" s="19">
        <v>3</v>
      </c>
      <c r="J5125" s="19">
        <v>3</v>
      </c>
      <c r="K5125" s="20">
        <f>ROUND(1+(SUMPRODUCT(INDEX(CachTinhDiem!$B$8:$E$11,MATCH($B5125,CachTinhDiem!$A$8:$A$11,0),0),$G5125:$J5125)-1)*9/4,1)</f>
        <v>5.0999999999999996</v>
      </c>
      <c r="L5125" s="20">
        <f>ROUND(1+(INDEX(CachTinhDiem!$B$15:$E$20,MATCH($C5125,CachTinhDiem!$A$15:$A$20,0),MATCH($B5125,CachTinhDiem!$B$14:$E$14,0))-1)*9/4,1)</f>
        <v>5.5</v>
      </c>
      <c r="M5125" s="19">
        <f t="shared" si="80"/>
        <v>0</v>
      </c>
      <c r="N5125" s="23">
        <f>MAX(0,1-M5125*CachTinhDiem!$B$25)</f>
        <v>1</v>
      </c>
      <c r="O5125" s="20">
        <f>ROUND((CachTinhDiem!$B$23*K5125+CachTinhDiem!$B$24*L5125)*N5125,1)</f>
        <v>5.2</v>
      </c>
      <c r="P5125" s="19" t="s">
        <v>3227</v>
      </c>
    </row>
    <row r="5126" spans="1:16" ht="15" customHeight="1" x14ac:dyDescent="0.35">
      <c r="A5126" s="18" t="s">
        <v>1197</v>
      </c>
      <c r="B5126" s="18" t="s">
        <v>3229</v>
      </c>
      <c r="C5126" s="18" t="s">
        <v>138</v>
      </c>
      <c r="D5126" s="19">
        <v>28</v>
      </c>
      <c r="E5126" s="19">
        <v>40</v>
      </c>
      <c r="F5126" s="19">
        <v>36</v>
      </c>
      <c r="G5126" s="19">
        <v>1</v>
      </c>
      <c r="H5126" s="19">
        <v>5</v>
      </c>
      <c r="I5126" s="19">
        <v>4</v>
      </c>
      <c r="J5126" s="19">
        <v>4</v>
      </c>
      <c r="K5126" s="20">
        <f>ROUND(1+(SUMPRODUCT(INDEX(CachTinhDiem!$B$8:$E$11,MATCH($B5126,CachTinhDiem!$A$8:$A$11,0),0),$G5126:$J5126)-1)*9/4,1)</f>
        <v>7.8</v>
      </c>
      <c r="L5126" s="20">
        <f>ROUND(1+(INDEX(CachTinhDiem!$B$15:$E$20,MATCH($C5126,CachTinhDiem!$A$15:$A$20,0),MATCH($B5126,CachTinhDiem!$B$14:$E$14,0))-1)*9/4,1)</f>
        <v>7.8</v>
      </c>
      <c r="M5126" s="19">
        <f t="shared" si="80"/>
        <v>0</v>
      </c>
      <c r="N5126" s="23">
        <f>MAX(0,1-M5126*CachTinhDiem!$B$25)</f>
        <v>1</v>
      </c>
      <c r="O5126" s="20">
        <f>ROUND((CachTinhDiem!$B$23*K5126+CachTinhDiem!$B$24*L5126)*N5126,1)</f>
        <v>7.8</v>
      </c>
      <c r="P5126" s="19" t="s">
        <v>3227</v>
      </c>
    </row>
    <row r="5127" spans="1:16" ht="15" customHeight="1" x14ac:dyDescent="0.35">
      <c r="A5127" s="18" t="s">
        <v>1834</v>
      </c>
      <c r="B5127" s="18" t="s">
        <v>3229</v>
      </c>
      <c r="C5127" s="18" t="s">
        <v>150</v>
      </c>
      <c r="D5127" s="19">
        <v>11</v>
      </c>
      <c r="E5127" s="19">
        <v>29</v>
      </c>
      <c r="F5127" s="19">
        <v>8</v>
      </c>
      <c r="G5127" s="19">
        <v>3</v>
      </c>
      <c r="H5127" s="19">
        <v>3</v>
      </c>
      <c r="I5127" s="19">
        <v>3</v>
      </c>
      <c r="J5127" s="19">
        <v>2</v>
      </c>
      <c r="K5127" s="20">
        <f>ROUND(1+(SUMPRODUCT(INDEX(CachTinhDiem!$B$8:$E$11,MATCH($B5127,CachTinhDiem!$A$8:$A$11,0),0),$G5127:$J5127)-1)*9/4,1)</f>
        <v>4.8</v>
      </c>
      <c r="L5127" s="20">
        <f>ROUND(1+(INDEX(CachTinhDiem!$B$15:$E$20,MATCH($C5127,CachTinhDiem!$A$15:$A$20,0),MATCH($B5127,CachTinhDiem!$B$14:$E$14,0))-1)*9/4,1)</f>
        <v>7.8</v>
      </c>
      <c r="M5127" s="19">
        <f t="shared" si="80"/>
        <v>3</v>
      </c>
      <c r="N5127" s="23">
        <f>MAX(0,1-M5127*CachTinhDiem!$B$25)</f>
        <v>0.7</v>
      </c>
      <c r="O5127" s="20">
        <f>ROUND((CachTinhDiem!$B$23*K5127+CachTinhDiem!$B$24*L5127)*N5127,1)</f>
        <v>4</v>
      </c>
      <c r="P5127" s="19" t="s">
        <v>3225</v>
      </c>
    </row>
    <row r="5128" spans="1:16" ht="15" customHeight="1" x14ac:dyDescent="0.35">
      <c r="A5128" s="18" t="s">
        <v>2869</v>
      </c>
      <c r="B5128" s="18" t="s">
        <v>3224</v>
      </c>
      <c r="C5128" s="18" t="s">
        <v>115</v>
      </c>
      <c r="D5128" s="19">
        <v>15</v>
      </c>
      <c r="E5128" s="19">
        <v>36</v>
      </c>
      <c r="F5128" s="19">
        <v>13</v>
      </c>
      <c r="G5128" s="19">
        <v>2</v>
      </c>
      <c r="H5128" s="19">
        <v>2</v>
      </c>
      <c r="I5128" s="19">
        <v>4</v>
      </c>
      <c r="J5128" s="19">
        <v>4</v>
      </c>
      <c r="K5128" s="20">
        <f>ROUND(1+(SUMPRODUCT(INDEX(CachTinhDiem!$B$8:$E$11,MATCH($B5128,CachTinhDiem!$A$8:$A$11,0),0),$G5128:$J5128)-1)*9/4,1)</f>
        <v>6</v>
      </c>
      <c r="L5128" s="20">
        <f>ROUND(1+(INDEX(CachTinhDiem!$B$15:$E$20,MATCH($C5128,CachTinhDiem!$A$15:$A$20,0),MATCH($B5128,CachTinhDiem!$B$14:$E$14,0))-1)*9/4,1)</f>
        <v>7.8</v>
      </c>
      <c r="M5128" s="19">
        <f t="shared" si="80"/>
        <v>2</v>
      </c>
      <c r="N5128" s="23">
        <f>MAX(0,1-M5128*CachTinhDiem!$B$25)</f>
        <v>0.8</v>
      </c>
      <c r="O5128" s="20">
        <f>ROUND((CachTinhDiem!$B$23*K5128+CachTinhDiem!$B$24*L5128)*N5128,1)</f>
        <v>5.2</v>
      </c>
      <c r="P5128" s="19" t="s">
        <v>3227</v>
      </c>
    </row>
    <row r="5129" spans="1:16" ht="15" customHeight="1" x14ac:dyDescent="0.35">
      <c r="A5129" s="18" t="s">
        <v>2076</v>
      </c>
      <c r="B5129" s="18" t="s">
        <v>3224</v>
      </c>
      <c r="C5129" s="18" t="s">
        <v>115</v>
      </c>
      <c r="D5129" s="19">
        <v>11</v>
      </c>
      <c r="E5129" s="19">
        <v>30</v>
      </c>
      <c r="F5129" s="19">
        <v>36</v>
      </c>
      <c r="G5129" s="19">
        <v>3</v>
      </c>
      <c r="H5129" s="19">
        <v>2</v>
      </c>
      <c r="I5129" s="19">
        <v>4</v>
      </c>
      <c r="J5129" s="19">
        <v>3</v>
      </c>
      <c r="K5129" s="20">
        <f>ROUND(1+(SUMPRODUCT(INDEX(CachTinhDiem!$B$8:$E$11,MATCH($B5129,CachTinhDiem!$A$8:$A$11,0),0),$G5129:$J5129)-1)*9/4,1)</f>
        <v>6.2</v>
      </c>
      <c r="L5129" s="20">
        <f>ROUND(1+(INDEX(CachTinhDiem!$B$15:$E$20,MATCH($C5129,CachTinhDiem!$A$15:$A$20,0),MATCH($B5129,CachTinhDiem!$B$14:$E$14,0))-1)*9/4,1)</f>
        <v>7.8</v>
      </c>
      <c r="M5129" s="19">
        <f t="shared" si="80"/>
        <v>6</v>
      </c>
      <c r="N5129" s="23">
        <f>MAX(0,1-M5129*CachTinhDiem!$B$25)</f>
        <v>0.39999999999999991</v>
      </c>
      <c r="O5129" s="20">
        <f>ROUND((CachTinhDiem!$B$23*K5129+CachTinhDiem!$B$24*L5129)*N5129,1)</f>
        <v>2.7</v>
      </c>
      <c r="P5129" s="19" t="s">
        <v>3227</v>
      </c>
    </row>
    <row r="5130" spans="1:16" ht="15" customHeight="1" x14ac:dyDescent="0.35">
      <c r="A5130" s="18" t="s">
        <v>3083</v>
      </c>
      <c r="B5130" s="18" t="s">
        <v>3228</v>
      </c>
      <c r="C5130" s="18" t="s">
        <v>110</v>
      </c>
      <c r="D5130" s="19">
        <v>22</v>
      </c>
      <c r="E5130" s="19">
        <v>40</v>
      </c>
      <c r="F5130" s="19">
        <v>23</v>
      </c>
      <c r="G5130" s="19">
        <v>1</v>
      </c>
      <c r="H5130" s="19">
        <v>3</v>
      </c>
      <c r="I5130" s="19">
        <v>3</v>
      </c>
      <c r="J5130" s="19">
        <v>3</v>
      </c>
      <c r="K5130" s="20">
        <f>ROUND(1+(SUMPRODUCT(INDEX(CachTinhDiem!$B$8:$E$11,MATCH($B5130,CachTinhDiem!$A$8:$A$11,0),0),$G5130:$J5130)-1)*9/4,1)</f>
        <v>5.5</v>
      </c>
      <c r="L5130" s="20">
        <f>ROUND(1+(INDEX(CachTinhDiem!$B$15:$E$20,MATCH($C5130,CachTinhDiem!$A$15:$A$20,0),MATCH($B5130,CachTinhDiem!$B$14:$E$14,0))-1)*9/4,1)</f>
        <v>7.8</v>
      </c>
      <c r="M5130" s="19">
        <f t="shared" si="80"/>
        <v>0</v>
      </c>
      <c r="N5130" s="23">
        <f>MAX(0,1-M5130*CachTinhDiem!$B$25)</f>
        <v>1</v>
      </c>
      <c r="O5130" s="20">
        <f>ROUND((CachTinhDiem!$B$23*K5130+CachTinhDiem!$B$24*L5130)*N5130,1)</f>
        <v>6.2</v>
      </c>
      <c r="P5130" s="19" t="s">
        <v>3227</v>
      </c>
    </row>
    <row r="5131" spans="1:16" ht="15" customHeight="1" x14ac:dyDescent="0.35">
      <c r="A5131" s="18" t="s">
        <v>2686</v>
      </c>
      <c r="B5131" s="18" t="s">
        <v>3226</v>
      </c>
      <c r="C5131" s="18" t="s">
        <v>138</v>
      </c>
      <c r="D5131" s="19">
        <v>5</v>
      </c>
      <c r="E5131" s="19">
        <v>32</v>
      </c>
      <c r="F5131" s="19">
        <v>39</v>
      </c>
      <c r="G5131" s="19">
        <v>4</v>
      </c>
      <c r="H5131" s="19">
        <v>3</v>
      </c>
      <c r="I5131" s="19">
        <v>5</v>
      </c>
      <c r="J5131" s="19">
        <v>1</v>
      </c>
      <c r="K5131" s="20">
        <f>ROUND(1+(SUMPRODUCT(INDEX(CachTinhDiem!$B$8:$E$11,MATCH($B5131,CachTinhDiem!$A$8:$A$11,0),0),$G5131:$J5131)-1)*9/4,1)</f>
        <v>6.9</v>
      </c>
      <c r="L5131" s="20">
        <f>ROUND(1+(INDEX(CachTinhDiem!$B$15:$E$20,MATCH($C5131,CachTinhDiem!$A$15:$A$20,0),MATCH($B5131,CachTinhDiem!$B$14:$E$14,0))-1)*9/4,1)</f>
        <v>7.8</v>
      </c>
      <c r="M5131" s="19">
        <f t="shared" si="80"/>
        <v>7</v>
      </c>
      <c r="N5131" s="23">
        <f>MAX(0,1-M5131*CachTinhDiem!$B$25)</f>
        <v>0.29999999999999993</v>
      </c>
      <c r="O5131" s="20">
        <f>ROUND((CachTinhDiem!$B$23*K5131+CachTinhDiem!$B$24*L5131)*N5131,1)</f>
        <v>2.2000000000000002</v>
      </c>
      <c r="P5131" s="19" t="s">
        <v>3227</v>
      </c>
    </row>
    <row r="5132" spans="1:16" ht="15" customHeight="1" x14ac:dyDescent="0.35">
      <c r="A5132" s="18" t="s">
        <v>2354</v>
      </c>
      <c r="B5132" s="18" t="s">
        <v>3224</v>
      </c>
      <c r="C5132" s="18" t="s">
        <v>103</v>
      </c>
      <c r="D5132" s="19">
        <v>12</v>
      </c>
      <c r="E5132" s="19">
        <v>28</v>
      </c>
      <c r="F5132" s="19">
        <v>10</v>
      </c>
      <c r="G5132" s="19">
        <v>4</v>
      </c>
      <c r="H5132" s="19">
        <v>2</v>
      </c>
      <c r="I5132" s="19">
        <v>3</v>
      </c>
      <c r="J5132" s="19">
        <v>5</v>
      </c>
      <c r="K5132" s="20">
        <f>ROUND(1+(SUMPRODUCT(INDEX(CachTinhDiem!$B$8:$E$11,MATCH($B5132,CachTinhDiem!$A$8:$A$11,0),0),$G5132:$J5132)-1)*9/4,1)</f>
        <v>6</v>
      </c>
      <c r="L5132" s="20">
        <f>ROUND(1+(INDEX(CachTinhDiem!$B$15:$E$20,MATCH($C5132,CachTinhDiem!$A$15:$A$20,0),MATCH($B5132,CachTinhDiem!$B$14:$E$14,0))-1)*9/4,1)</f>
        <v>3.3</v>
      </c>
      <c r="M5132" s="19">
        <f t="shared" si="80"/>
        <v>2</v>
      </c>
      <c r="N5132" s="23">
        <f>MAX(0,1-M5132*CachTinhDiem!$B$25)</f>
        <v>0.8</v>
      </c>
      <c r="O5132" s="20">
        <f>ROUND((CachTinhDiem!$B$23*K5132+CachTinhDiem!$B$24*L5132)*N5132,1)</f>
        <v>4.2</v>
      </c>
      <c r="P5132" s="19" t="s">
        <v>3227</v>
      </c>
    </row>
    <row r="5133" spans="1:16" ht="15" customHeight="1" x14ac:dyDescent="0.35">
      <c r="A5133" s="18" t="s">
        <v>3038</v>
      </c>
      <c r="B5133" s="18" t="s">
        <v>3229</v>
      </c>
      <c r="C5133" s="18" t="s">
        <v>110</v>
      </c>
      <c r="D5133" s="19">
        <v>17</v>
      </c>
      <c r="E5133" s="19">
        <v>38</v>
      </c>
      <c r="F5133" s="19">
        <v>16</v>
      </c>
      <c r="G5133" s="19">
        <v>2</v>
      </c>
      <c r="H5133" s="19">
        <v>3</v>
      </c>
      <c r="I5133" s="19">
        <v>3</v>
      </c>
      <c r="J5133" s="19">
        <v>4</v>
      </c>
      <c r="K5133" s="20">
        <f>ROUND(1+(SUMPRODUCT(INDEX(CachTinhDiem!$B$8:$E$11,MATCH($B5133,CachTinhDiem!$A$8:$A$11,0),0),$G5133:$J5133)-1)*9/4,1)</f>
        <v>6</v>
      </c>
      <c r="L5133" s="20">
        <f>ROUND(1+(INDEX(CachTinhDiem!$B$15:$E$20,MATCH($C5133,CachTinhDiem!$A$15:$A$20,0),MATCH($B5133,CachTinhDiem!$B$14:$E$14,0))-1)*9/4,1)</f>
        <v>7.8</v>
      </c>
      <c r="M5133" s="19">
        <f t="shared" si="80"/>
        <v>1</v>
      </c>
      <c r="N5133" s="23">
        <f>MAX(0,1-M5133*CachTinhDiem!$B$25)</f>
        <v>0.9</v>
      </c>
      <c r="O5133" s="20">
        <f>ROUND((CachTinhDiem!$B$23*K5133+CachTinhDiem!$B$24*L5133)*N5133,1)</f>
        <v>5.9</v>
      </c>
      <c r="P5133" s="19" t="s">
        <v>3227</v>
      </c>
    </row>
    <row r="5134" spans="1:16" ht="15" customHeight="1" x14ac:dyDescent="0.35">
      <c r="A5134" s="18" t="s">
        <v>1393</v>
      </c>
      <c r="B5134" s="18" t="s">
        <v>3224</v>
      </c>
      <c r="C5134" s="18" t="s">
        <v>110</v>
      </c>
      <c r="D5134" s="19">
        <v>5</v>
      </c>
      <c r="E5134" s="19">
        <v>13</v>
      </c>
      <c r="F5134" s="19">
        <v>8</v>
      </c>
      <c r="G5134" s="19">
        <v>5</v>
      </c>
      <c r="H5134" s="19">
        <v>1</v>
      </c>
      <c r="I5134" s="19">
        <v>3</v>
      </c>
      <c r="J5134" s="19">
        <v>3</v>
      </c>
      <c r="K5134" s="20">
        <f>ROUND(1+(SUMPRODUCT(INDEX(CachTinhDiem!$B$8:$E$11,MATCH($B5134,CachTinhDiem!$A$8:$A$11,0),0),$G5134:$J5134)-1)*9/4,1)</f>
        <v>5.5</v>
      </c>
      <c r="L5134" s="20">
        <f>ROUND(1+(INDEX(CachTinhDiem!$B$15:$E$20,MATCH($C5134,CachTinhDiem!$A$15:$A$20,0),MATCH($B5134,CachTinhDiem!$B$14:$E$14,0))-1)*9/4,1)</f>
        <v>5.5</v>
      </c>
      <c r="M5134" s="19">
        <f t="shared" si="80"/>
        <v>0</v>
      </c>
      <c r="N5134" s="23">
        <f>MAX(0,1-M5134*CachTinhDiem!$B$25)</f>
        <v>1</v>
      </c>
      <c r="O5134" s="20">
        <f>ROUND((CachTinhDiem!$B$23*K5134+CachTinhDiem!$B$24*L5134)*N5134,1)</f>
        <v>5.5</v>
      </c>
      <c r="P5134" s="19" t="s">
        <v>3227</v>
      </c>
    </row>
    <row r="5135" spans="1:16" ht="15" customHeight="1" x14ac:dyDescent="0.35">
      <c r="A5135" s="18" t="s">
        <v>2630</v>
      </c>
      <c r="B5135" s="18" t="s">
        <v>3224</v>
      </c>
      <c r="C5135" s="18" t="s">
        <v>90</v>
      </c>
      <c r="D5135" s="19">
        <v>12</v>
      </c>
      <c r="E5135" s="19">
        <v>33</v>
      </c>
      <c r="F5135" s="19">
        <v>37</v>
      </c>
      <c r="G5135" s="19">
        <v>3</v>
      </c>
      <c r="H5135" s="19">
        <v>2</v>
      </c>
      <c r="I5135" s="19">
        <v>4</v>
      </c>
      <c r="J5135" s="19">
        <v>3</v>
      </c>
      <c r="K5135" s="20">
        <f>ROUND(1+(SUMPRODUCT(INDEX(CachTinhDiem!$B$8:$E$11,MATCH($B5135,CachTinhDiem!$A$8:$A$11,0),0),$G5135:$J5135)-1)*9/4,1)</f>
        <v>6.2</v>
      </c>
      <c r="L5135" s="20">
        <f>ROUND(1+(INDEX(CachTinhDiem!$B$15:$E$20,MATCH($C5135,CachTinhDiem!$A$15:$A$20,0),MATCH($B5135,CachTinhDiem!$B$14:$E$14,0))-1)*9/4,1)</f>
        <v>5.5</v>
      </c>
      <c r="M5135" s="19">
        <f t="shared" si="80"/>
        <v>4</v>
      </c>
      <c r="N5135" s="23">
        <f>MAX(0,1-M5135*CachTinhDiem!$B$25)</f>
        <v>0.6</v>
      </c>
      <c r="O5135" s="20">
        <f>ROUND((CachTinhDiem!$B$23*K5135+CachTinhDiem!$B$24*L5135)*N5135,1)</f>
        <v>3.6</v>
      </c>
      <c r="P5135" s="19" t="s">
        <v>3227</v>
      </c>
    </row>
    <row r="5136" spans="1:16" ht="15" customHeight="1" x14ac:dyDescent="0.35">
      <c r="A5136" s="18" t="s">
        <v>1367</v>
      </c>
      <c r="B5136" s="18" t="s">
        <v>3226</v>
      </c>
      <c r="C5136" s="18" t="s">
        <v>115</v>
      </c>
      <c r="D5136" s="19">
        <v>9</v>
      </c>
      <c r="E5136" s="19">
        <v>26</v>
      </c>
      <c r="F5136" s="19">
        <v>29</v>
      </c>
      <c r="G5136" s="19">
        <v>3</v>
      </c>
      <c r="H5136" s="19">
        <v>2</v>
      </c>
      <c r="I5136" s="19">
        <v>2</v>
      </c>
      <c r="J5136" s="19">
        <v>3</v>
      </c>
      <c r="K5136" s="20">
        <f>ROUND(1+(SUMPRODUCT(INDEX(CachTinhDiem!$B$8:$E$11,MATCH($B5136,CachTinhDiem!$A$8:$A$11,0),0),$G5136:$J5136)-1)*9/4,1)</f>
        <v>3.7</v>
      </c>
      <c r="L5136" s="20">
        <f>ROUND(1+(INDEX(CachTinhDiem!$B$15:$E$20,MATCH($C5136,CachTinhDiem!$A$15:$A$20,0),MATCH($B5136,CachTinhDiem!$B$14:$E$14,0))-1)*9/4,1)</f>
        <v>10</v>
      </c>
      <c r="M5136" s="19">
        <f t="shared" si="80"/>
        <v>3</v>
      </c>
      <c r="N5136" s="23">
        <f>MAX(0,1-M5136*CachTinhDiem!$B$25)</f>
        <v>0.7</v>
      </c>
      <c r="O5136" s="20">
        <f>ROUND((CachTinhDiem!$B$23*K5136+CachTinhDiem!$B$24*L5136)*N5136,1)</f>
        <v>3.9</v>
      </c>
      <c r="P5136" s="19" t="s">
        <v>3227</v>
      </c>
    </row>
    <row r="5137" spans="1:16" ht="15" customHeight="1" x14ac:dyDescent="0.35">
      <c r="A5137" s="18" t="s">
        <v>2490</v>
      </c>
      <c r="B5137" s="18" t="s">
        <v>3228</v>
      </c>
      <c r="C5137" s="18" t="s">
        <v>138</v>
      </c>
      <c r="D5137" s="19">
        <v>22</v>
      </c>
      <c r="E5137" s="19">
        <v>38</v>
      </c>
      <c r="F5137" s="19">
        <v>18</v>
      </c>
      <c r="G5137" s="19">
        <v>2</v>
      </c>
      <c r="H5137" s="19">
        <v>4</v>
      </c>
      <c r="I5137" s="19">
        <v>5</v>
      </c>
      <c r="J5137" s="19">
        <v>3</v>
      </c>
      <c r="K5137" s="20">
        <f>ROUND(1+(SUMPRODUCT(INDEX(CachTinhDiem!$B$8:$E$11,MATCH($B5137,CachTinhDiem!$A$8:$A$11,0),0),$G5137:$J5137)-1)*9/4,1)</f>
        <v>6.9</v>
      </c>
      <c r="L5137" s="20">
        <f>ROUND(1+(INDEX(CachTinhDiem!$B$15:$E$20,MATCH($C5137,CachTinhDiem!$A$15:$A$20,0),MATCH($B5137,CachTinhDiem!$B$14:$E$14,0))-1)*9/4,1)</f>
        <v>1</v>
      </c>
      <c r="M5137" s="19">
        <f t="shared" si="80"/>
        <v>4</v>
      </c>
      <c r="N5137" s="23">
        <f>MAX(0,1-M5137*CachTinhDiem!$B$25)</f>
        <v>0.6</v>
      </c>
      <c r="O5137" s="20">
        <f>ROUND((CachTinhDiem!$B$23*K5137+CachTinhDiem!$B$24*L5137)*N5137,1)</f>
        <v>3.1</v>
      </c>
      <c r="P5137" s="19" t="s">
        <v>3227</v>
      </c>
    </row>
    <row r="5138" spans="1:16" ht="15" customHeight="1" x14ac:dyDescent="0.35">
      <c r="A5138" s="18" t="s">
        <v>3081</v>
      </c>
      <c r="B5138" s="18" t="s">
        <v>3228</v>
      </c>
      <c r="C5138" s="18" t="s">
        <v>115</v>
      </c>
      <c r="D5138" s="19">
        <v>21</v>
      </c>
      <c r="E5138" s="19">
        <v>40</v>
      </c>
      <c r="F5138" s="19">
        <v>9</v>
      </c>
      <c r="G5138" s="19">
        <v>1</v>
      </c>
      <c r="H5138" s="19">
        <v>2</v>
      </c>
      <c r="I5138" s="19">
        <v>5</v>
      </c>
      <c r="J5138" s="19">
        <v>3</v>
      </c>
      <c r="K5138" s="20">
        <f>ROUND(1+(SUMPRODUCT(INDEX(CachTinhDiem!$B$8:$E$11,MATCH($B5138,CachTinhDiem!$A$8:$A$11,0),0),$G5138:$J5138)-1)*9/4,1)</f>
        <v>6</v>
      </c>
      <c r="L5138" s="20">
        <f>ROUND(1+(INDEX(CachTinhDiem!$B$15:$E$20,MATCH($C5138,CachTinhDiem!$A$15:$A$20,0),MATCH($B5138,CachTinhDiem!$B$14:$E$14,0))-1)*9/4,1)</f>
        <v>5.5</v>
      </c>
      <c r="M5138" s="19">
        <f t="shared" si="80"/>
        <v>12</v>
      </c>
      <c r="N5138" s="23">
        <f>MAX(0,1-M5138*CachTinhDiem!$B$25)</f>
        <v>0</v>
      </c>
      <c r="O5138" s="20">
        <f>ROUND((CachTinhDiem!$B$23*K5138+CachTinhDiem!$B$24*L5138)*N5138,1)</f>
        <v>0</v>
      </c>
      <c r="P5138" s="19" t="s">
        <v>3227</v>
      </c>
    </row>
    <row r="5139" spans="1:16" ht="15" customHeight="1" x14ac:dyDescent="0.35">
      <c r="A5139" s="18" t="s">
        <v>2941</v>
      </c>
      <c r="B5139" s="18" t="s">
        <v>3229</v>
      </c>
      <c r="C5139" s="18" t="s">
        <v>115</v>
      </c>
      <c r="D5139" s="19">
        <v>5</v>
      </c>
      <c r="E5139" s="19">
        <v>10</v>
      </c>
      <c r="F5139" s="19">
        <v>14</v>
      </c>
      <c r="G5139" s="19">
        <v>5</v>
      </c>
      <c r="H5139" s="19">
        <v>1</v>
      </c>
      <c r="I5139" s="19">
        <v>2</v>
      </c>
      <c r="J5139" s="19">
        <v>2</v>
      </c>
      <c r="K5139" s="20">
        <f>ROUND(1+(SUMPRODUCT(INDEX(CachTinhDiem!$B$8:$E$11,MATCH($B5139,CachTinhDiem!$A$8:$A$11,0),0),$G5139:$J5139)-1)*9/4,1)</f>
        <v>3.3</v>
      </c>
      <c r="L5139" s="20">
        <f>ROUND(1+(INDEX(CachTinhDiem!$B$15:$E$20,MATCH($C5139,CachTinhDiem!$A$15:$A$20,0),MATCH($B5139,CachTinhDiem!$B$14:$E$14,0))-1)*9/4,1)</f>
        <v>10</v>
      </c>
      <c r="M5139" s="19">
        <f t="shared" si="80"/>
        <v>4</v>
      </c>
      <c r="N5139" s="23">
        <f>MAX(0,1-M5139*CachTinhDiem!$B$25)</f>
        <v>0.6</v>
      </c>
      <c r="O5139" s="20">
        <f>ROUND((CachTinhDiem!$B$23*K5139+CachTinhDiem!$B$24*L5139)*N5139,1)</f>
        <v>3.2</v>
      </c>
      <c r="P5139" s="19" t="s">
        <v>3225</v>
      </c>
    </row>
    <row r="5140" spans="1:16" ht="15" customHeight="1" x14ac:dyDescent="0.35">
      <c r="A5140" s="18" t="s">
        <v>2877</v>
      </c>
      <c r="B5140" s="18" t="s">
        <v>3224</v>
      </c>
      <c r="C5140" s="18" t="s">
        <v>115</v>
      </c>
      <c r="D5140" s="19">
        <v>15</v>
      </c>
      <c r="E5140" s="19">
        <v>35</v>
      </c>
      <c r="F5140" s="19">
        <v>15</v>
      </c>
      <c r="G5140" s="19">
        <v>2</v>
      </c>
      <c r="H5140" s="19">
        <v>1</v>
      </c>
      <c r="I5140" s="19">
        <v>5</v>
      </c>
      <c r="J5140" s="19">
        <v>3</v>
      </c>
      <c r="K5140" s="20">
        <f>ROUND(1+(SUMPRODUCT(INDEX(CachTinhDiem!$B$8:$E$11,MATCH($B5140,CachTinhDiem!$A$8:$A$11,0),0),$G5140:$J5140)-1)*9/4,1)</f>
        <v>6.4</v>
      </c>
      <c r="L5140" s="20">
        <f>ROUND(1+(INDEX(CachTinhDiem!$B$15:$E$20,MATCH($C5140,CachTinhDiem!$A$15:$A$20,0),MATCH($B5140,CachTinhDiem!$B$14:$E$14,0))-1)*9/4,1)</f>
        <v>7.8</v>
      </c>
      <c r="M5140" s="19">
        <f t="shared" si="80"/>
        <v>0</v>
      </c>
      <c r="N5140" s="23">
        <f>MAX(0,1-M5140*CachTinhDiem!$B$25)</f>
        <v>1</v>
      </c>
      <c r="O5140" s="20">
        <f>ROUND((CachTinhDiem!$B$23*K5140+CachTinhDiem!$B$24*L5140)*N5140,1)</f>
        <v>6.8</v>
      </c>
      <c r="P5140" s="19" t="s">
        <v>3227</v>
      </c>
    </row>
    <row r="5141" spans="1:16" ht="15" customHeight="1" x14ac:dyDescent="0.35">
      <c r="A5141" s="18" t="s">
        <v>3174</v>
      </c>
      <c r="B5141" s="18" t="s">
        <v>3226</v>
      </c>
      <c r="C5141" s="18" t="s">
        <v>115</v>
      </c>
      <c r="D5141" s="19">
        <v>18</v>
      </c>
      <c r="E5141" s="19">
        <v>40</v>
      </c>
      <c r="F5141" s="19">
        <v>34</v>
      </c>
      <c r="G5141" s="19">
        <v>2</v>
      </c>
      <c r="H5141" s="19">
        <v>3</v>
      </c>
      <c r="I5141" s="19">
        <v>4</v>
      </c>
      <c r="J5141" s="19">
        <v>2</v>
      </c>
      <c r="K5141" s="20">
        <f>ROUND(1+(SUMPRODUCT(INDEX(CachTinhDiem!$B$8:$E$11,MATCH($B5141,CachTinhDiem!$A$8:$A$11,0),0),$G5141:$J5141)-1)*9/4,1)</f>
        <v>6.2</v>
      </c>
      <c r="L5141" s="20">
        <f>ROUND(1+(INDEX(CachTinhDiem!$B$15:$E$20,MATCH($C5141,CachTinhDiem!$A$15:$A$20,0),MATCH($B5141,CachTinhDiem!$B$14:$E$14,0))-1)*9/4,1)</f>
        <v>10</v>
      </c>
      <c r="M5141" s="19">
        <f t="shared" si="80"/>
        <v>0</v>
      </c>
      <c r="N5141" s="23">
        <f>MAX(0,1-M5141*CachTinhDiem!$B$25)</f>
        <v>1</v>
      </c>
      <c r="O5141" s="20">
        <f>ROUND((CachTinhDiem!$B$23*K5141+CachTinhDiem!$B$24*L5141)*N5141,1)</f>
        <v>7.3</v>
      </c>
      <c r="P5141" s="19" t="s">
        <v>3227</v>
      </c>
    </row>
    <row r="5142" spans="1:16" ht="15" customHeight="1" x14ac:dyDescent="0.35">
      <c r="A5142" s="18" t="s">
        <v>1695</v>
      </c>
      <c r="B5142" s="18" t="s">
        <v>3229</v>
      </c>
      <c r="C5142" s="18" t="s">
        <v>103</v>
      </c>
      <c r="D5142" s="19">
        <v>11</v>
      </c>
      <c r="E5142" s="19">
        <v>32</v>
      </c>
      <c r="F5142" s="19">
        <v>28</v>
      </c>
      <c r="G5142" s="19">
        <v>3</v>
      </c>
      <c r="H5142" s="19">
        <v>3</v>
      </c>
      <c r="I5142" s="19">
        <v>3</v>
      </c>
      <c r="J5142" s="19">
        <v>4</v>
      </c>
      <c r="K5142" s="20">
        <f>ROUND(1+(SUMPRODUCT(INDEX(CachTinhDiem!$B$8:$E$11,MATCH($B5142,CachTinhDiem!$A$8:$A$11,0),0),$G5142:$J5142)-1)*9/4,1)</f>
        <v>6.2</v>
      </c>
      <c r="L5142" s="20">
        <f>ROUND(1+(INDEX(CachTinhDiem!$B$15:$E$20,MATCH($C5142,CachTinhDiem!$A$15:$A$20,0),MATCH($B5142,CachTinhDiem!$B$14:$E$14,0))-1)*9/4,1)</f>
        <v>7.8</v>
      </c>
      <c r="M5142" s="19">
        <f t="shared" si="80"/>
        <v>0</v>
      </c>
      <c r="N5142" s="23">
        <f>MAX(0,1-M5142*CachTinhDiem!$B$25)</f>
        <v>1</v>
      </c>
      <c r="O5142" s="20">
        <f>ROUND((CachTinhDiem!$B$23*K5142+CachTinhDiem!$B$24*L5142)*N5142,1)</f>
        <v>6.7</v>
      </c>
      <c r="P5142" s="19" t="s">
        <v>3227</v>
      </c>
    </row>
    <row r="5143" spans="1:16" ht="15" customHeight="1" x14ac:dyDescent="0.35">
      <c r="A5143" s="18" t="s">
        <v>2348</v>
      </c>
      <c r="B5143" s="18" t="s">
        <v>3226</v>
      </c>
      <c r="C5143" s="18" t="s">
        <v>150</v>
      </c>
      <c r="D5143" s="19">
        <v>26</v>
      </c>
      <c r="E5143" s="19">
        <v>40</v>
      </c>
      <c r="F5143" s="19">
        <v>40</v>
      </c>
      <c r="G5143" s="19">
        <v>1</v>
      </c>
      <c r="H5143" s="19">
        <v>5</v>
      </c>
      <c r="I5143" s="19">
        <v>2</v>
      </c>
      <c r="J5143" s="19">
        <v>3</v>
      </c>
      <c r="K5143" s="20">
        <f>ROUND(1+(SUMPRODUCT(INDEX(CachTinhDiem!$B$8:$E$11,MATCH($B5143,CachTinhDiem!$A$8:$A$11,0),0),$G5143:$J5143)-1)*9/4,1)</f>
        <v>5.7</v>
      </c>
      <c r="L5143" s="20">
        <f>ROUND(1+(INDEX(CachTinhDiem!$B$15:$E$20,MATCH($C5143,CachTinhDiem!$A$15:$A$20,0),MATCH($B5143,CachTinhDiem!$B$14:$E$14,0))-1)*9/4,1)</f>
        <v>10</v>
      </c>
      <c r="M5143" s="19">
        <f t="shared" si="80"/>
        <v>0</v>
      </c>
      <c r="N5143" s="23">
        <f>MAX(0,1-M5143*CachTinhDiem!$B$25)</f>
        <v>1</v>
      </c>
      <c r="O5143" s="20">
        <f>ROUND((CachTinhDiem!$B$23*K5143+CachTinhDiem!$B$24*L5143)*N5143,1)</f>
        <v>7</v>
      </c>
      <c r="P5143" s="19" t="s">
        <v>3227</v>
      </c>
    </row>
    <row r="5144" spans="1:16" ht="15" customHeight="1" x14ac:dyDescent="0.35">
      <c r="A5144" s="18" t="s">
        <v>2531</v>
      </c>
      <c r="B5144" s="18" t="s">
        <v>3228</v>
      </c>
      <c r="C5144" s="18" t="s">
        <v>103</v>
      </c>
      <c r="D5144" s="19">
        <v>5</v>
      </c>
      <c r="E5144" s="19">
        <v>34</v>
      </c>
      <c r="F5144" s="19">
        <v>31</v>
      </c>
      <c r="G5144" s="19">
        <v>4</v>
      </c>
      <c r="H5144" s="19">
        <v>1</v>
      </c>
      <c r="I5144" s="19">
        <v>3</v>
      </c>
      <c r="J5144" s="19">
        <v>5</v>
      </c>
      <c r="K5144" s="20">
        <f>ROUND(1+(SUMPRODUCT(INDEX(CachTinhDiem!$B$8:$E$11,MATCH($B5144,CachTinhDiem!$A$8:$A$11,0),0),$G5144:$J5144)-1)*9/4,1)</f>
        <v>7.3</v>
      </c>
      <c r="L5144" s="20">
        <f>ROUND(1+(INDEX(CachTinhDiem!$B$15:$E$20,MATCH($C5144,CachTinhDiem!$A$15:$A$20,0),MATCH($B5144,CachTinhDiem!$B$14:$E$14,0))-1)*9/4,1)</f>
        <v>10</v>
      </c>
      <c r="M5144" s="19">
        <f t="shared" si="80"/>
        <v>0</v>
      </c>
      <c r="N5144" s="23">
        <f>MAX(0,1-M5144*CachTinhDiem!$B$25)</f>
        <v>1</v>
      </c>
      <c r="O5144" s="20">
        <f>ROUND((CachTinhDiem!$B$23*K5144+CachTinhDiem!$B$24*L5144)*N5144,1)</f>
        <v>8.1</v>
      </c>
      <c r="P5144" s="19" t="s">
        <v>3225</v>
      </c>
    </row>
    <row r="5145" spans="1:16" ht="15" customHeight="1" x14ac:dyDescent="0.35">
      <c r="A5145" s="18" t="s">
        <v>1842</v>
      </c>
      <c r="B5145" s="18" t="s">
        <v>3228</v>
      </c>
      <c r="C5145" s="18" t="s">
        <v>90</v>
      </c>
      <c r="D5145" s="19">
        <v>5</v>
      </c>
      <c r="E5145" s="19">
        <v>20</v>
      </c>
      <c r="F5145" s="19">
        <v>14</v>
      </c>
      <c r="G5145" s="19">
        <v>4</v>
      </c>
      <c r="H5145" s="19">
        <v>1</v>
      </c>
      <c r="I5145" s="19">
        <v>2</v>
      </c>
      <c r="J5145" s="19">
        <v>3</v>
      </c>
      <c r="K5145" s="20">
        <f>ROUND(1+(SUMPRODUCT(INDEX(CachTinhDiem!$B$8:$E$11,MATCH($B5145,CachTinhDiem!$A$8:$A$11,0),0),$G5145:$J5145)-1)*9/4,1)</f>
        <v>4.2</v>
      </c>
      <c r="L5145" s="20">
        <f>ROUND(1+(INDEX(CachTinhDiem!$B$15:$E$20,MATCH($C5145,CachTinhDiem!$A$15:$A$20,0),MATCH($B5145,CachTinhDiem!$B$14:$E$14,0))-1)*9/4,1)</f>
        <v>3.3</v>
      </c>
      <c r="M5145" s="19">
        <f t="shared" si="80"/>
        <v>0</v>
      </c>
      <c r="N5145" s="23">
        <f>MAX(0,1-M5145*CachTinhDiem!$B$25)</f>
        <v>1</v>
      </c>
      <c r="O5145" s="20">
        <f>ROUND((CachTinhDiem!$B$23*K5145+CachTinhDiem!$B$24*L5145)*N5145,1)</f>
        <v>3.9</v>
      </c>
      <c r="P5145" s="19" t="s">
        <v>3227</v>
      </c>
    </row>
    <row r="5146" spans="1:16" ht="15" customHeight="1" x14ac:dyDescent="0.35">
      <c r="A5146" s="18" t="s">
        <v>704</v>
      </c>
      <c r="B5146" s="18" t="s">
        <v>3224</v>
      </c>
      <c r="C5146" s="18" t="s">
        <v>103</v>
      </c>
      <c r="D5146" s="19">
        <v>18</v>
      </c>
      <c r="E5146" s="19">
        <v>36</v>
      </c>
      <c r="F5146" s="19">
        <v>40</v>
      </c>
      <c r="G5146" s="19">
        <v>2</v>
      </c>
      <c r="H5146" s="19">
        <v>5</v>
      </c>
      <c r="I5146" s="19">
        <v>2</v>
      </c>
      <c r="J5146" s="19">
        <v>4</v>
      </c>
      <c r="K5146" s="20">
        <f>ROUND(1+(SUMPRODUCT(INDEX(CachTinhDiem!$B$8:$E$11,MATCH($B5146,CachTinhDiem!$A$8:$A$11,0),0),$G5146:$J5146)-1)*9/4,1)</f>
        <v>5.0999999999999996</v>
      </c>
      <c r="L5146" s="20">
        <f>ROUND(1+(INDEX(CachTinhDiem!$B$15:$E$20,MATCH($C5146,CachTinhDiem!$A$15:$A$20,0),MATCH($B5146,CachTinhDiem!$B$14:$E$14,0))-1)*9/4,1)</f>
        <v>3.3</v>
      </c>
      <c r="M5146" s="19">
        <f t="shared" si="80"/>
        <v>4</v>
      </c>
      <c r="N5146" s="23">
        <f>MAX(0,1-M5146*CachTinhDiem!$B$25)</f>
        <v>0.6</v>
      </c>
      <c r="O5146" s="20">
        <f>ROUND((CachTinhDiem!$B$23*K5146+CachTinhDiem!$B$24*L5146)*N5146,1)</f>
        <v>2.7</v>
      </c>
      <c r="P5146" s="19" t="s">
        <v>3227</v>
      </c>
    </row>
    <row r="5147" spans="1:16" ht="15" customHeight="1" x14ac:dyDescent="0.35">
      <c r="A5147" s="18" t="s">
        <v>698</v>
      </c>
      <c r="B5147" s="18" t="s">
        <v>3224</v>
      </c>
      <c r="C5147" s="18" t="s">
        <v>90</v>
      </c>
      <c r="D5147" s="19">
        <v>20</v>
      </c>
      <c r="E5147" s="19">
        <v>37</v>
      </c>
      <c r="F5147" s="19">
        <v>21</v>
      </c>
      <c r="G5147" s="19">
        <v>2</v>
      </c>
      <c r="H5147" s="19">
        <v>4</v>
      </c>
      <c r="I5147" s="19">
        <v>3</v>
      </c>
      <c r="J5147" s="19">
        <v>2</v>
      </c>
      <c r="K5147" s="20">
        <f>ROUND(1+(SUMPRODUCT(INDEX(CachTinhDiem!$B$8:$E$11,MATCH($B5147,CachTinhDiem!$A$8:$A$11,0),0),$G5147:$J5147)-1)*9/4,1)</f>
        <v>5.3</v>
      </c>
      <c r="L5147" s="20">
        <f>ROUND(1+(INDEX(CachTinhDiem!$B$15:$E$20,MATCH($C5147,CachTinhDiem!$A$15:$A$20,0),MATCH($B5147,CachTinhDiem!$B$14:$E$14,0))-1)*9/4,1)</f>
        <v>5.5</v>
      </c>
      <c r="M5147" s="19">
        <f t="shared" si="80"/>
        <v>0</v>
      </c>
      <c r="N5147" s="23">
        <f>MAX(0,1-M5147*CachTinhDiem!$B$25)</f>
        <v>1</v>
      </c>
      <c r="O5147" s="20">
        <f>ROUND((CachTinhDiem!$B$23*K5147+CachTinhDiem!$B$24*L5147)*N5147,1)</f>
        <v>5.4</v>
      </c>
      <c r="P5147" s="19" t="s">
        <v>3227</v>
      </c>
    </row>
    <row r="5148" spans="1:16" ht="15" customHeight="1" x14ac:dyDescent="0.35">
      <c r="A5148" s="18" t="s">
        <v>1826</v>
      </c>
      <c r="B5148" s="18" t="s">
        <v>3226</v>
      </c>
      <c r="C5148" s="18" t="s">
        <v>138</v>
      </c>
      <c r="D5148" s="19">
        <v>12</v>
      </c>
      <c r="E5148" s="19">
        <v>33</v>
      </c>
      <c r="F5148" s="19">
        <v>8</v>
      </c>
      <c r="G5148" s="19">
        <v>2</v>
      </c>
      <c r="H5148" s="19">
        <v>3</v>
      </c>
      <c r="I5148" s="19">
        <v>5</v>
      </c>
      <c r="J5148" s="19">
        <v>1</v>
      </c>
      <c r="K5148" s="20">
        <f>ROUND(1+(SUMPRODUCT(INDEX(CachTinhDiem!$B$8:$E$11,MATCH($B5148,CachTinhDiem!$A$8:$A$11,0),0),$G5148:$J5148)-1)*9/4,1)</f>
        <v>6.9</v>
      </c>
      <c r="L5148" s="20">
        <f>ROUND(1+(INDEX(CachTinhDiem!$B$15:$E$20,MATCH($C5148,CachTinhDiem!$A$15:$A$20,0),MATCH($B5148,CachTinhDiem!$B$14:$E$14,0))-1)*9/4,1)</f>
        <v>7.8</v>
      </c>
      <c r="M5148" s="19">
        <f t="shared" si="80"/>
        <v>4</v>
      </c>
      <c r="N5148" s="23">
        <f>MAX(0,1-M5148*CachTinhDiem!$B$25)</f>
        <v>0.6</v>
      </c>
      <c r="O5148" s="20">
        <f>ROUND((CachTinhDiem!$B$23*K5148+CachTinhDiem!$B$24*L5148)*N5148,1)</f>
        <v>4.3</v>
      </c>
      <c r="P5148" s="19" t="s">
        <v>3227</v>
      </c>
    </row>
    <row r="5149" spans="1:16" ht="15" customHeight="1" x14ac:dyDescent="0.35">
      <c r="A5149" s="18" t="s">
        <v>1063</v>
      </c>
      <c r="B5149" s="18" t="s">
        <v>3228</v>
      </c>
      <c r="C5149" s="18" t="s">
        <v>90</v>
      </c>
      <c r="D5149" s="19">
        <v>5</v>
      </c>
      <c r="E5149" s="19">
        <v>12</v>
      </c>
      <c r="F5149" s="19">
        <v>7</v>
      </c>
      <c r="G5149" s="19">
        <v>4</v>
      </c>
      <c r="H5149" s="19">
        <v>2</v>
      </c>
      <c r="I5149" s="19">
        <v>2</v>
      </c>
      <c r="J5149" s="19">
        <v>3</v>
      </c>
      <c r="K5149" s="20">
        <f>ROUND(1+(SUMPRODUCT(INDEX(CachTinhDiem!$B$8:$E$11,MATCH($B5149,CachTinhDiem!$A$8:$A$11,0),0),$G5149:$J5149)-1)*9/4,1)</f>
        <v>4.5999999999999996</v>
      </c>
      <c r="L5149" s="20">
        <f>ROUND(1+(INDEX(CachTinhDiem!$B$15:$E$20,MATCH($C5149,CachTinhDiem!$A$15:$A$20,0),MATCH($B5149,CachTinhDiem!$B$14:$E$14,0))-1)*9/4,1)</f>
        <v>3.3</v>
      </c>
      <c r="M5149" s="19">
        <f t="shared" si="80"/>
        <v>0</v>
      </c>
      <c r="N5149" s="23">
        <f>MAX(0,1-M5149*CachTinhDiem!$B$25)</f>
        <v>1</v>
      </c>
      <c r="O5149" s="20">
        <f>ROUND((CachTinhDiem!$B$23*K5149+CachTinhDiem!$B$24*L5149)*N5149,1)</f>
        <v>4.2</v>
      </c>
      <c r="P5149" s="19" t="s">
        <v>3227</v>
      </c>
    </row>
    <row r="5150" spans="1:16" ht="15" customHeight="1" x14ac:dyDescent="0.35">
      <c r="A5150" s="18" t="s">
        <v>2058</v>
      </c>
      <c r="B5150" s="18" t="s">
        <v>3229</v>
      </c>
      <c r="C5150" s="18" t="s">
        <v>103</v>
      </c>
      <c r="D5150" s="19">
        <v>15</v>
      </c>
      <c r="E5150" s="19">
        <v>35</v>
      </c>
      <c r="F5150" s="19">
        <v>23</v>
      </c>
      <c r="G5150" s="19">
        <v>2</v>
      </c>
      <c r="H5150" s="19">
        <v>5</v>
      </c>
      <c r="I5150" s="19">
        <v>3</v>
      </c>
      <c r="J5150" s="19">
        <v>4</v>
      </c>
      <c r="K5150" s="20">
        <f>ROUND(1+(SUMPRODUCT(INDEX(CachTinhDiem!$B$8:$E$11,MATCH($B5150,CachTinhDiem!$A$8:$A$11,0),0),$G5150:$J5150)-1)*9/4,1)</f>
        <v>7.3</v>
      </c>
      <c r="L5150" s="20">
        <f>ROUND(1+(INDEX(CachTinhDiem!$B$15:$E$20,MATCH($C5150,CachTinhDiem!$A$15:$A$20,0),MATCH($B5150,CachTinhDiem!$B$14:$E$14,0))-1)*9/4,1)</f>
        <v>7.8</v>
      </c>
      <c r="M5150" s="19">
        <f t="shared" si="80"/>
        <v>0</v>
      </c>
      <c r="N5150" s="23">
        <f>MAX(0,1-M5150*CachTinhDiem!$B$25)</f>
        <v>1</v>
      </c>
      <c r="O5150" s="20">
        <f>ROUND((CachTinhDiem!$B$23*K5150+CachTinhDiem!$B$24*L5150)*N5150,1)</f>
        <v>7.5</v>
      </c>
      <c r="P5150" s="19" t="s">
        <v>3227</v>
      </c>
    </row>
    <row r="5151" spans="1:16" ht="15" customHeight="1" x14ac:dyDescent="0.35">
      <c r="A5151" s="18" t="s">
        <v>1409</v>
      </c>
      <c r="B5151" s="18" t="s">
        <v>3226</v>
      </c>
      <c r="C5151" s="18" t="s">
        <v>115</v>
      </c>
      <c r="D5151" s="19">
        <v>10</v>
      </c>
      <c r="E5151" s="19">
        <v>27</v>
      </c>
      <c r="F5151" s="19">
        <v>27</v>
      </c>
      <c r="G5151" s="19">
        <v>3</v>
      </c>
      <c r="H5151" s="19">
        <v>2</v>
      </c>
      <c r="I5151" s="19">
        <v>3</v>
      </c>
      <c r="J5151" s="19">
        <v>3</v>
      </c>
      <c r="K5151" s="20">
        <f>ROUND(1+(SUMPRODUCT(INDEX(CachTinhDiem!$B$8:$E$11,MATCH($B5151,CachTinhDiem!$A$8:$A$11,0),0),$G5151:$J5151)-1)*9/4,1)</f>
        <v>4.8</v>
      </c>
      <c r="L5151" s="20">
        <f>ROUND(1+(INDEX(CachTinhDiem!$B$15:$E$20,MATCH($C5151,CachTinhDiem!$A$15:$A$20,0),MATCH($B5151,CachTinhDiem!$B$14:$E$14,0))-1)*9/4,1)</f>
        <v>10</v>
      </c>
      <c r="M5151" s="19">
        <f t="shared" si="80"/>
        <v>0</v>
      </c>
      <c r="N5151" s="23">
        <f>MAX(0,1-M5151*CachTinhDiem!$B$25)</f>
        <v>1</v>
      </c>
      <c r="O5151" s="20">
        <f>ROUND((CachTinhDiem!$B$23*K5151+CachTinhDiem!$B$24*L5151)*N5151,1)</f>
        <v>6.4</v>
      </c>
      <c r="P5151" s="19" t="s">
        <v>3225</v>
      </c>
    </row>
    <row r="5152" spans="1:16" ht="15" customHeight="1" x14ac:dyDescent="0.35">
      <c r="A5152" s="18" t="s">
        <v>3099</v>
      </c>
      <c r="B5152" s="18" t="s">
        <v>3226</v>
      </c>
      <c r="C5152" s="18" t="s">
        <v>90</v>
      </c>
      <c r="D5152" s="19">
        <v>23</v>
      </c>
      <c r="E5152" s="19">
        <v>40</v>
      </c>
      <c r="F5152" s="19">
        <v>36</v>
      </c>
      <c r="G5152" s="19">
        <v>1</v>
      </c>
      <c r="H5152" s="19">
        <v>2</v>
      </c>
      <c r="I5152" s="19">
        <v>4</v>
      </c>
      <c r="J5152" s="19">
        <v>2</v>
      </c>
      <c r="K5152" s="20">
        <f>ROUND(1+(SUMPRODUCT(INDEX(CachTinhDiem!$B$8:$E$11,MATCH($B5152,CachTinhDiem!$A$8:$A$11,0),0),$G5152:$J5152)-1)*9/4,1)</f>
        <v>5.5</v>
      </c>
      <c r="L5152" s="20">
        <f>ROUND(1+(INDEX(CachTinhDiem!$B$15:$E$20,MATCH($C5152,CachTinhDiem!$A$15:$A$20,0),MATCH($B5152,CachTinhDiem!$B$14:$E$14,0))-1)*9/4,1)</f>
        <v>7.8</v>
      </c>
      <c r="M5152" s="19">
        <f t="shared" si="80"/>
        <v>0</v>
      </c>
      <c r="N5152" s="23">
        <f>MAX(0,1-M5152*CachTinhDiem!$B$25)</f>
        <v>1</v>
      </c>
      <c r="O5152" s="20">
        <f>ROUND((CachTinhDiem!$B$23*K5152+CachTinhDiem!$B$24*L5152)*N5152,1)</f>
        <v>6.2</v>
      </c>
      <c r="P5152" s="19" t="s">
        <v>3227</v>
      </c>
    </row>
    <row r="5153" spans="1:16" ht="15" customHeight="1" x14ac:dyDescent="0.35">
      <c r="A5153" s="18" t="s">
        <v>2909</v>
      </c>
      <c r="B5153" s="18" t="s">
        <v>3229</v>
      </c>
      <c r="C5153" s="18" t="s">
        <v>103</v>
      </c>
      <c r="D5153" s="19">
        <v>5</v>
      </c>
      <c r="E5153" s="19">
        <v>34</v>
      </c>
      <c r="F5153" s="19">
        <v>17</v>
      </c>
      <c r="G5153" s="19">
        <v>4</v>
      </c>
      <c r="H5153" s="19">
        <v>1</v>
      </c>
      <c r="I5153" s="19">
        <v>2</v>
      </c>
      <c r="J5153" s="19">
        <v>5</v>
      </c>
      <c r="K5153" s="20">
        <f>ROUND(1+(SUMPRODUCT(INDEX(CachTinhDiem!$B$8:$E$11,MATCH($B5153,CachTinhDiem!$A$8:$A$11,0),0),$G5153:$J5153)-1)*9/4,1)</f>
        <v>5.0999999999999996</v>
      </c>
      <c r="L5153" s="20">
        <f>ROUND(1+(INDEX(CachTinhDiem!$B$15:$E$20,MATCH($C5153,CachTinhDiem!$A$15:$A$20,0),MATCH($B5153,CachTinhDiem!$B$14:$E$14,0))-1)*9/4,1)</f>
        <v>7.8</v>
      </c>
      <c r="M5153" s="19">
        <f t="shared" si="80"/>
        <v>0</v>
      </c>
      <c r="N5153" s="23">
        <f>MAX(0,1-M5153*CachTinhDiem!$B$25)</f>
        <v>1</v>
      </c>
      <c r="O5153" s="20">
        <f>ROUND((CachTinhDiem!$B$23*K5153+CachTinhDiem!$B$24*L5153)*N5153,1)</f>
        <v>5.9</v>
      </c>
      <c r="P5153" s="19" t="s">
        <v>3227</v>
      </c>
    </row>
    <row r="5154" spans="1:16" ht="15" customHeight="1" x14ac:dyDescent="0.35">
      <c r="A5154" s="18" t="s">
        <v>1623</v>
      </c>
      <c r="B5154" s="18" t="s">
        <v>3224</v>
      </c>
      <c r="C5154" s="18" t="s">
        <v>103</v>
      </c>
      <c r="D5154" s="19">
        <v>13</v>
      </c>
      <c r="E5154" s="19">
        <v>32</v>
      </c>
      <c r="F5154" s="19">
        <v>12</v>
      </c>
      <c r="G5154" s="19">
        <v>3</v>
      </c>
      <c r="H5154" s="19">
        <v>3</v>
      </c>
      <c r="I5154" s="19">
        <v>2</v>
      </c>
      <c r="J5154" s="19">
        <v>3</v>
      </c>
      <c r="K5154" s="20">
        <f>ROUND(1+(SUMPRODUCT(INDEX(CachTinhDiem!$B$8:$E$11,MATCH($B5154,CachTinhDiem!$A$8:$A$11,0),0),$G5154:$J5154)-1)*9/4,1)</f>
        <v>4.4000000000000004</v>
      </c>
      <c r="L5154" s="20">
        <f>ROUND(1+(INDEX(CachTinhDiem!$B$15:$E$20,MATCH($C5154,CachTinhDiem!$A$15:$A$20,0),MATCH($B5154,CachTinhDiem!$B$14:$E$14,0))-1)*9/4,1)</f>
        <v>3.3</v>
      </c>
      <c r="M5154" s="19">
        <f t="shared" si="80"/>
        <v>1</v>
      </c>
      <c r="N5154" s="23">
        <f>MAX(0,1-M5154*CachTinhDiem!$B$25)</f>
        <v>0.9</v>
      </c>
      <c r="O5154" s="20">
        <f>ROUND((CachTinhDiem!$B$23*K5154+CachTinhDiem!$B$24*L5154)*N5154,1)</f>
        <v>3.7</v>
      </c>
      <c r="P5154" s="19" t="s">
        <v>3227</v>
      </c>
    </row>
    <row r="5155" spans="1:16" ht="15" customHeight="1" x14ac:dyDescent="0.35">
      <c r="A5155" s="18" t="s">
        <v>1539</v>
      </c>
      <c r="B5155" s="18" t="s">
        <v>3224</v>
      </c>
      <c r="C5155" s="18" t="s">
        <v>103</v>
      </c>
      <c r="D5155" s="19">
        <v>19</v>
      </c>
      <c r="E5155" s="19">
        <v>36</v>
      </c>
      <c r="F5155" s="19">
        <v>24</v>
      </c>
      <c r="G5155" s="19">
        <v>2</v>
      </c>
      <c r="H5155" s="19">
        <v>4</v>
      </c>
      <c r="I5155" s="19">
        <v>3</v>
      </c>
      <c r="J5155" s="19">
        <v>5</v>
      </c>
      <c r="K5155" s="20">
        <f>ROUND(1+(SUMPRODUCT(INDEX(CachTinhDiem!$B$8:$E$11,MATCH($B5155,CachTinhDiem!$A$8:$A$11,0),0),$G5155:$J5155)-1)*9/4,1)</f>
        <v>6</v>
      </c>
      <c r="L5155" s="20">
        <f>ROUND(1+(INDEX(CachTinhDiem!$B$15:$E$20,MATCH($C5155,CachTinhDiem!$A$15:$A$20,0),MATCH($B5155,CachTinhDiem!$B$14:$E$14,0))-1)*9/4,1)</f>
        <v>3.3</v>
      </c>
      <c r="M5155" s="19">
        <f t="shared" si="80"/>
        <v>0</v>
      </c>
      <c r="N5155" s="23">
        <f>MAX(0,1-M5155*CachTinhDiem!$B$25)</f>
        <v>1</v>
      </c>
      <c r="O5155" s="20">
        <f>ROUND((CachTinhDiem!$B$23*K5155+CachTinhDiem!$B$24*L5155)*N5155,1)</f>
        <v>5.2</v>
      </c>
      <c r="P5155" s="19" t="s">
        <v>3227</v>
      </c>
    </row>
    <row r="5156" spans="1:16" ht="15" customHeight="1" x14ac:dyDescent="0.35">
      <c r="A5156" s="18" t="s">
        <v>764</v>
      </c>
      <c r="B5156" s="18" t="s">
        <v>3228</v>
      </c>
      <c r="C5156" s="18" t="s">
        <v>110</v>
      </c>
      <c r="D5156" s="19">
        <v>16</v>
      </c>
      <c r="E5156" s="19">
        <v>31</v>
      </c>
      <c r="F5156" s="19">
        <v>19</v>
      </c>
      <c r="G5156" s="19">
        <v>2</v>
      </c>
      <c r="H5156" s="19">
        <v>4</v>
      </c>
      <c r="I5156" s="19">
        <v>3</v>
      </c>
      <c r="J5156" s="19">
        <v>3</v>
      </c>
      <c r="K5156" s="20">
        <f>ROUND(1+(SUMPRODUCT(INDEX(CachTinhDiem!$B$8:$E$11,MATCH($B5156,CachTinhDiem!$A$8:$A$11,0),0),$G5156:$J5156)-1)*9/4,1)</f>
        <v>6</v>
      </c>
      <c r="L5156" s="20">
        <f>ROUND(1+(INDEX(CachTinhDiem!$B$15:$E$20,MATCH($C5156,CachTinhDiem!$A$15:$A$20,0),MATCH($B5156,CachTinhDiem!$B$14:$E$14,0))-1)*9/4,1)</f>
        <v>7.8</v>
      </c>
      <c r="M5156" s="19">
        <f t="shared" si="80"/>
        <v>0</v>
      </c>
      <c r="N5156" s="23">
        <f>MAX(0,1-M5156*CachTinhDiem!$B$25)</f>
        <v>1</v>
      </c>
      <c r="O5156" s="20">
        <f>ROUND((CachTinhDiem!$B$23*K5156+CachTinhDiem!$B$24*L5156)*N5156,1)</f>
        <v>6.5</v>
      </c>
      <c r="P5156" s="19" t="s">
        <v>3227</v>
      </c>
    </row>
    <row r="5157" spans="1:16" ht="15" customHeight="1" x14ac:dyDescent="0.35">
      <c r="A5157" s="18" t="s">
        <v>738</v>
      </c>
      <c r="B5157" s="18" t="s">
        <v>3224</v>
      </c>
      <c r="C5157" s="18" t="s">
        <v>115</v>
      </c>
      <c r="D5157" s="19">
        <v>17</v>
      </c>
      <c r="E5157" s="19">
        <v>33</v>
      </c>
      <c r="F5157" s="19">
        <v>27</v>
      </c>
      <c r="G5157" s="19">
        <v>2</v>
      </c>
      <c r="H5157" s="19">
        <v>4</v>
      </c>
      <c r="I5157" s="19">
        <v>3</v>
      </c>
      <c r="J5157" s="19">
        <v>3</v>
      </c>
      <c r="K5157" s="20">
        <f>ROUND(1+(SUMPRODUCT(INDEX(CachTinhDiem!$B$8:$E$11,MATCH($B5157,CachTinhDiem!$A$8:$A$11,0),0),$G5157:$J5157)-1)*9/4,1)</f>
        <v>5.5</v>
      </c>
      <c r="L5157" s="20">
        <f>ROUND(1+(INDEX(CachTinhDiem!$B$15:$E$20,MATCH($C5157,CachTinhDiem!$A$15:$A$20,0),MATCH($B5157,CachTinhDiem!$B$14:$E$14,0))-1)*9/4,1)</f>
        <v>7.8</v>
      </c>
      <c r="M5157" s="19">
        <f t="shared" si="80"/>
        <v>0</v>
      </c>
      <c r="N5157" s="23">
        <f>MAX(0,1-M5157*CachTinhDiem!$B$25)</f>
        <v>1</v>
      </c>
      <c r="O5157" s="20">
        <f>ROUND((CachTinhDiem!$B$23*K5157+CachTinhDiem!$B$24*L5157)*N5157,1)</f>
        <v>6.2</v>
      </c>
      <c r="P5157" s="19" t="s">
        <v>3227</v>
      </c>
    </row>
    <row r="5158" spans="1:16" ht="15" customHeight="1" x14ac:dyDescent="0.35">
      <c r="A5158" s="18" t="s">
        <v>2418</v>
      </c>
      <c r="B5158" s="18" t="s">
        <v>3224</v>
      </c>
      <c r="C5158" s="18" t="s">
        <v>150</v>
      </c>
      <c r="D5158" s="19">
        <v>25</v>
      </c>
      <c r="E5158" s="19">
        <v>39</v>
      </c>
      <c r="F5158" s="19">
        <v>20</v>
      </c>
      <c r="G5158" s="19">
        <v>1</v>
      </c>
      <c r="H5158" s="19">
        <v>5</v>
      </c>
      <c r="I5158" s="19">
        <v>4</v>
      </c>
      <c r="J5158" s="19">
        <v>3</v>
      </c>
      <c r="K5158" s="20">
        <f>ROUND(1+(SUMPRODUCT(INDEX(CachTinhDiem!$B$8:$E$11,MATCH($B5158,CachTinhDiem!$A$8:$A$11,0),0),$G5158:$J5158)-1)*9/4,1)</f>
        <v>6.6</v>
      </c>
      <c r="L5158" s="20">
        <f>ROUND(1+(INDEX(CachTinhDiem!$B$15:$E$20,MATCH($C5158,CachTinhDiem!$A$15:$A$20,0),MATCH($B5158,CachTinhDiem!$B$14:$E$14,0))-1)*9/4,1)</f>
        <v>3.3</v>
      </c>
      <c r="M5158" s="19">
        <f t="shared" si="80"/>
        <v>5</v>
      </c>
      <c r="N5158" s="23">
        <f>MAX(0,1-M5158*CachTinhDiem!$B$25)</f>
        <v>0.5</v>
      </c>
      <c r="O5158" s="20">
        <f>ROUND((CachTinhDiem!$B$23*K5158+CachTinhDiem!$B$24*L5158)*N5158,1)</f>
        <v>2.8</v>
      </c>
      <c r="P5158" s="19" t="s">
        <v>3227</v>
      </c>
    </row>
    <row r="5159" spans="1:16" ht="15" customHeight="1" x14ac:dyDescent="0.35">
      <c r="A5159" s="18" t="s">
        <v>1603</v>
      </c>
      <c r="B5159" s="18" t="s">
        <v>3229</v>
      </c>
      <c r="C5159" s="18" t="s">
        <v>90</v>
      </c>
      <c r="D5159" s="19">
        <v>16</v>
      </c>
      <c r="E5159" s="19">
        <v>34</v>
      </c>
      <c r="F5159" s="19">
        <v>26</v>
      </c>
      <c r="G5159" s="19">
        <v>2</v>
      </c>
      <c r="H5159" s="19">
        <v>2</v>
      </c>
      <c r="I5159" s="19">
        <v>3</v>
      </c>
      <c r="J5159" s="19">
        <v>1</v>
      </c>
      <c r="K5159" s="20">
        <f>ROUND(1+(SUMPRODUCT(INDEX(CachTinhDiem!$B$8:$E$11,MATCH($B5159,CachTinhDiem!$A$8:$A$11,0),0),$G5159:$J5159)-1)*9/4,1)</f>
        <v>3.3</v>
      </c>
      <c r="L5159" s="20">
        <f>ROUND(1+(INDEX(CachTinhDiem!$B$15:$E$20,MATCH($C5159,CachTinhDiem!$A$15:$A$20,0),MATCH($B5159,CachTinhDiem!$B$14:$E$14,0))-1)*9/4,1)</f>
        <v>7.8</v>
      </c>
      <c r="M5159" s="19">
        <f t="shared" si="80"/>
        <v>0</v>
      </c>
      <c r="N5159" s="23">
        <f>MAX(0,1-M5159*CachTinhDiem!$B$25)</f>
        <v>1</v>
      </c>
      <c r="O5159" s="20">
        <f>ROUND((CachTinhDiem!$B$23*K5159+CachTinhDiem!$B$24*L5159)*N5159,1)</f>
        <v>4.7</v>
      </c>
      <c r="P5159" s="19" t="s">
        <v>3227</v>
      </c>
    </row>
    <row r="5160" spans="1:16" ht="15" customHeight="1" x14ac:dyDescent="0.35">
      <c r="A5160" s="18" t="s">
        <v>2710</v>
      </c>
      <c r="B5160" s="18" t="s">
        <v>3229</v>
      </c>
      <c r="C5160" s="18" t="s">
        <v>103</v>
      </c>
      <c r="D5160" s="19">
        <v>15</v>
      </c>
      <c r="E5160" s="19">
        <v>34</v>
      </c>
      <c r="F5160" s="19">
        <v>31</v>
      </c>
      <c r="G5160" s="19">
        <v>2</v>
      </c>
      <c r="H5160" s="19">
        <v>1</v>
      </c>
      <c r="I5160" s="19">
        <v>4</v>
      </c>
      <c r="J5160" s="19">
        <v>4</v>
      </c>
      <c r="K5160" s="20">
        <f>ROUND(1+(SUMPRODUCT(INDEX(CachTinhDiem!$B$8:$E$11,MATCH($B5160,CachTinhDiem!$A$8:$A$11,0),0),$G5160:$J5160)-1)*9/4,1)</f>
        <v>5.3</v>
      </c>
      <c r="L5160" s="20">
        <f>ROUND(1+(INDEX(CachTinhDiem!$B$15:$E$20,MATCH($C5160,CachTinhDiem!$A$15:$A$20,0),MATCH($B5160,CachTinhDiem!$B$14:$E$14,0))-1)*9/4,1)</f>
        <v>7.8</v>
      </c>
      <c r="M5160" s="19">
        <f t="shared" si="80"/>
        <v>0</v>
      </c>
      <c r="N5160" s="23">
        <f>MAX(0,1-M5160*CachTinhDiem!$B$25)</f>
        <v>1</v>
      </c>
      <c r="O5160" s="20">
        <f>ROUND((CachTinhDiem!$B$23*K5160+CachTinhDiem!$B$24*L5160)*N5160,1)</f>
        <v>6.1</v>
      </c>
      <c r="P5160" s="19" t="s">
        <v>3227</v>
      </c>
    </row>
    <row r="5161" spans="1:16" ht="15" customHeight="1" x14ac:dyDescent="0.35">
      <c r="A5161" s="18" t="s">
        <v>1812</v>
      </c>
      <c r="B5161" s="18" t="s">
        <v>3228</v>
      </c>
      <c r="C5161" s="18" t="s">
        <v>103</v>
      </c>
      <c r="D5161" s="19">
        <v>20</v>
      </c>
      <c r="E5161" s="19">
        <v>37</v>
      </c>
      <c r="F5161" s="19">
        <v>11</v>
      </c>
      <c r="G5161" s="19">
        <v>2</v>
      </c>
      <c r="H5161" s="19">
        <v>5</v>
      </c>
      <c r="I5161" s="19">
        <v>4</v>
      </c>
      <c r="J5161" s="19">
        <v>3</v>
      </c>
      <c r="K5161" s="20">
        <f>ROUND(1+(SUMPRODUCT(INDEX(CachTinhDiem!$B$8:$E$11,MATCH($B5161,CachTinhDiem!$A$8:$A$11,0),0),$G5161:$J5161)-1)*9/4,1)</f>
        <v>6.9</v>
      </c>
      <c r="L5161" s="20">
        <f>ROUND(1+(INDEX(CachTinhDiem!$B$15:$E$20,MATCH($C5161,CachTinhDiem!$A$15:$A$20,0),MATCH($B5161,CachTinhDiem!$B$14:$E$14,0))-1)*9/4,1)</f>
        <v>10</v>
      </c>
      <c r="M5161" s="19">
        <f t="shared" si="80"/>
        <v>9</v>
      </c>
      <c r="N5161" s="23">
        <f>MAX(0,1-M5161*CachTinhDiem!$B$25)</f>
        <v>9.9999999999999978E-2</v>
      </c>
      <c r="O5161" s="20">
        <f>ROUND((CachTinhDiem!$B$23*K5161+CachTinhDiem!$B$24*L5161)*N5161,1)</f>
        <v>0.8</v>
      </c>
      <c r="P5161" s="19" t="s">
        <v>3225</v>
      </c>
    </row>
    <row r="5162" spans="1:16" ht="15" customHeight="1" x14ac:dyDescent="0.35">
      <c r="A5162" s="18" t="s">
        <v>886</v>
      </c>
      <c r="B5162" s="18" t="s">
        <v>3229</v>
      </c>
      <c r="C5162" s="18" t="s">
        <v>103</v>
      </c>
      <c r="D5162" s="19">
        <v>22</v>
      </c>
      <c r="E5162" s="19">
        <v>35</v>
      </c>
      <c r="F5162" s="19">
        <v>37</v>
      </c>
      <c r="G5162" s="19">
        <v>1</v>
      </c>
      <c r="H5162" s="19">
        <v>4</v>
      </c>
      <c r="I5162" s="19">
        <v>2</v>
      </c>
      <c r="J5162" s="19">
        <v>5</v>
      </c>
      <c r="K5162" s="20">
        <f>ROUND(1+(SUMPRODUCT(INDEX(CachTinhDiem!$B$8:$E$11,MATCH($B5162,CachTinhDiem!$A$8:$A$11,0),0),$G5162:$J5162)-1)*9/4,1)</f>
        <v>6.4</v>
      </c>
      <c r="L5162" s="20">
        <f>ROUND(1+(INDEX(CachTinhDiem!$B$15:$E$20,MATCH($C5162,CachTinhDiem!$A$15:$A$20,0),MATCH($B5162,CachTinhDiem!$B$14:$E$14,0))-1)*9/4,1)</f>
        <v>7.8</v>
      </c>
      <c r="M5162" s="19">
        <f t="shared" si="80"/>
        <v>2</v>
      </c>
      <c r="N5162" s="23">
        <f>MAX(0,1-M5162*CachTinhDiem!$B$25)</f>
        <v>0.8</v>
      </c>
      <c r="O5162" s="20">
        <f>ROUND((CachTinhDiem!$B$23*K5162+CachTinhDiem!$B$24*L5162)*N5162,1)</f>
        <v>5.5</v>
      </c>
      <c r="P5162" s="19" t="s">
        <v>3227</v>
      </c>
    </row>
    <row r="5163" spans="1:16" ht="15" customHeight="1" x14ac:dyDescent="0.35">
      <c r="A5163" s="18" t="s">
        <v>2291</v>
      </c>
      <c r="B5163" s="18" t="s">
        <v>3229</v>
      </c>
      <c r="C5163" s="18" t="s">
        <v>138</v>
      </c>
      <c r="D5163" s="19">
        <v>24</v>
      </c>
      <c r="E5163" s="19">
        <v>40</v>
      </c>
      <c r="F5163" s="19">
        <v>27</v>
      </c>
      <c r="G5163" s="19">
        <v>2</v>
      </c>
      <c r="H5163" s="19">
        <v>4</v>
      </c>
      <c r="I5163" s="19">
        <v>5</v>
      </c>
      <c r="J5163" s="19">
        <v>3</v>
      </c>
      <c r="K5163" s="20">
        <f>ROUND(1+(SUMPRODUCT(INDEX(CachTinhDiem!$B$8:$E$11,MATCH($B5163,CachTinhDiem!$A$8:$A$11,0),0),$G5163:$J5163)-1)*9/4,1)</f>
        <v>7.3</v>
      </c>
      <c r="L5163" s="20">
        <f>ROUND(1+(INDEX(CachTinhDiem!$B$15:$E$20,MATCH($C5163,CachTinhDiem!$A$15:$A$20,0),MATCH($B5163,CachTinhDiem!$B$14:$E$14,0))-1)*9/4,1)</f>
        <v>7.8</v>
      </c>
      <c r="M5163" s="19">
        <f t="shared" si="80"/>
        <v>0</v>
      </c>
      <c r="N5163" s="23">
        <f>MAX(0,1-M5163*CachTinhDiem!$B$25)</f>
        <v>1</v>
      </c>
      <c r="O5163" s="20">
        <f>ROUND((CachTinhDiem!$B$23*K5163+CachTinhDiem!$B$24*L5163)*N5163,1)</f>
        <v>7.5</v>
      </c>
      <c r="P5163" s="19" t="s">
        <v>3227</v>
      </c>
    </row>
    <row r="5164" spans="1:16" ht="15" customHeight="1" x14ac:dyDescent="0.35">
      <c r="A5164" s="18" t="s">
        <v>2314</v>
      </c>
      <c r="B5164" s="18" t="s">
        <v>3228</v>
      </c>
      <c r="C5164" s="18" t="s">
        <v>150</v>
      </c>
      <c r="D5164" s="19">
        <v>22</v>
      </c>
      <c r="E5164" s="19">
        <v>35</v>
      </c>
      <c r="F5164" s="19">
        <v>32</v>
      </c>
      <c r="G5164" s="19">
        <v>2</v>
      </c>
      <c r="H5164" s="19">
        <v>4</v>
      </c>
      <c r="I5164" s="19">
        <v>2</v>
      </c>
      <c r="J5164" s="19">
        <v>5</v>
      </c>
      <c r="K5164" s="20">
        <f>ROUND(1+(SUMPRODUCT(INDEX(CachTinhDiem!$B$8:$E$11,MATCH($B5164,CachTinhDiem!$A$8:$A$11,0),0),$G5164:$J5164)-1)*9/4,1)</f>
        <v>8.1999999999999993</v>
      </c>
      <c r="L5164" s="20">
        <f>ROUND(1+(INDEX(CachTinhDiem!$B$15:$E$20,MATCH($C5164,CachTinhDiem!$A$15:$A$20,0),MATCH($B5164,CachTinhDiem!$B$14:$E$14,0))-1)*9/4,1)</f>
        <v>5.5</v>
      </c>
      <c r="M5164" s="19">
        <f t="shared" si="80"/>
        <v>0</v>
      </c>
      <c r="N5164" s="23">
        <f>MAX(0,1-M5164*CachTinhDiem!$B$25)</f>
        <v>1</v>
      </c>
      <c r="O5164" s="20">
        <f>ROUND((CachTinhDiem!$B$23*K5164+CachTinhDiem!$B$24*L5164)*N5164,1)</f>
        <v>7.4</v>
      </c>
      <c r="P5164" s="19" t="s">
        <v>3227</v>
      </c>
    </row>
    <row r="5165" spans="1:16" ht="15" customHeight="1" x14ac:dyDescent="0.35">
      <c r="A5165" s="18" t="s">
        <v>1671</v>
      </c>
      <c r="B5165" s="18" t="s">
        <v>3228</v>
      </c>
      <c r="C5165" s="18" t="s">
        <v>115</v>
      </c>
      <c r="D5165" s="19">
        <v>5</v>
      </c>
      <c r="E5165" s="19">
        <v>20</v>
      </c>
      <c r="F5165" s="19">
        <v>33</v>
      </c>
      <c r="G5165" s="19">
        <v>4</v>
      </c>
      <c r="H5165" s="19">
        <v>1</v>
      </c>
      <c r="I5165" s="19">
        <v>3</v>
      </c>
      <c r="J5165" s="19">
        <v>2</v>
      </c>
      <c r="K5165" s="20">
        <f>ROUND(1+(SUMPRODUCT(INDEX(CachTinhDiem!$B$8:$E$11,MATCH($B5165,CachTinhDiem!$A$8:$A$11,0),0),$G5165:$J5165)-1)*9/4,1)</f>
        <v>3.3</v>
      </c>
      <c r="L5165" s="20">
        <f>ROUND(1+(INDEX(CachTinhDiem!$B$15:$E$20,MATCH($C5165,CachTinhDiem!$A$15:$A$20,0),MATCH($B5165,CachTinhDiem!$B$14:$E$14,0))-1)*9/4,1)</f>
        <v>5.5</v>
      </c>
      <c r="M5165" s="19">
        <f t="shared" si="80"/>
        <v>13</v>
      </c>
      <c r="N5165" s="23">
        <f>MAX(0,1-M5165*CachTinhDiem!$B$25)</f>
        <v>0</v>
      </c>
      <c r="O5165" s="20">
        <f>ROUND((CachTinhDiem!$B$23*K5165+CachTinhDiem!$B$24*L5165)*N5165,1)</f>
        <v>0</v>
      </c>
      <c r="P5165" s="19" t="s">
        <v>3227</v>
      </c>
    </row>
    <row r="5166" spans="1:16" ht="15" customHeight="1" x14ac:dyDescent="0.35">
      <c r="A5166" s="18" t="s">
        <v>1070</v>
      </c>
      <c r="B5166" s="18" t="s">
        <v>3229</v>
      </c>
      <c r="C5166" s="18" t="s">
        <v>115</v>
      </c>
      <c r="D5166" s="19">
        <v>5</v>
      </c>
      <c r="E5166" s="19">
        <v>10</v>
      </c>
      <c r="F5166" s="19">
        <v>40</v>
      </c>
      <c r="G5166" s="19">
        <v>5</v>
      </c>
      <c r="H5166" s="19">
        <v>1</v>
      </c>
      <c r="I5166" s="19">
        <v>2</v>
      </c>
      <c r="J5166" s="19">
        <v>2</v>
      </c>
      <c r="K5166" s="20">
        <f>ROUND(1+(SUMPRODUCT(INDEX(CachTinhDiem!$B$8:$E$11,MATCH($B5166,CachTinhDiem!$A$8:$A$11,0),0),$G5166:$J5166)-1)*9/4,1)</f>
        <v>3.3</v>
      </c>
      <c r="L5166" s="20">
        <f>ROUND(1+(INDEX(CachTinhDiem!$B$15:$E$20,MATCH($C5166,CachTinhDiem!$A$15:$A$20,0),MATCH($B5166,CachTinhDiem!$B$14:$E$14,0))-1)*9/4,1)</f>
        <v>10</v>
      </c>
      <c r="M5166" s="19">
        <f t="shared" si="80"/>
        <v>30</v>
      </c>
      <c r="N5166" s="23">
        <f>MAX(0,1-M5166*CachTinhDiem!$B$25)</f>
        <v>0</v>
      </c>
      <c r="O5166" s="20">
        <f>ROUND((CachTinhDiem!$B$23*K5166+CachTinhDiem!$B$24*L5166)*N5166,1)</f>
        <v>0</v>
      </c>
      <c r="P5166" s="19" t="s">
        <v>3225</v>
      </c>
    </row>
    <row r="5167" spans="1:16" ht="15" customHeight="1" x14ac:dyDescent="0.35">
      <c r="A5167" s="18" t="s">
        <v>1115</v>
      </c>
      <c r="B5167" s="18" t="s">
        <v>3224</v>
      </c>
      <c r="C5167" s="18" t="s">
        <v>115</v>
      </c>
      <c r="D5167" s="19">
        <v>9</v>
      </c>
      <c r="E5167" s="19">
        <v>25</v>
      </c>
      <c r="F5167" s="19">
        <v>26</v>
      </c>
      <c r="G5167" s="19">
        <v>3</v>
      </c>
      <c r="H5167" s="19">
        <v>2</v>
      </c>
      <c r="I5167" s="19">
        <v>4</v>
      </c>
      <c r="J5167" s="19">
        <v>4</v>
      </c>
      <c r="K5167" s="20">
        <f>ROUND(1+(SUMPRODUCT(INDEX(CachTinhDiem!$B$8:$E$11,MATCH($B5167,CachTinhDiem!$A$8:$A$11,0),0),$G5167:$J5167)-1)*9/4,1)</f>
        <v>6.4</v>
      </c>
      <c r="L5167" s="20">
        <f>ROUND(1+(INDEX(CachTinhDiem!$B$15:$E$20,MATCH($C5167,CachTinhDiem!$A$15:$A$20,0),MATCH($B5167,CachTinhDiem!$B$14:$E$14,0))-1)*9/4,1)</f>
        <v>7.8</v>
      </c>
      <c r="M5167" s="19">
        <f t="shared" si="80"/>
        <v>1</v>
      </c>
      <c r="N5167" s="23">
        <f>MAX(0,1-M5167*CachTinhDiem!$B$25)</f>
        <v>0.9</v>
      </c>
      <c r="O5167" s="20">
        <f>ROUND((CachTinhDiem!$B$23*K5167+CachTinhDiem!$B$24*L5167)*N5167,1)</f>
        <v>6.1</v>
      </c>
      <c r="P5167" s="19" t="s">
        <v>3227</v>
      </c>
    </row>
    <row r="5168" spans="1:16" ht="15" customHeight="1" x14ac:dyDescent="0.35">
      <c r="A5168" s="18" t="s">
        <v>1259</v>
      </c>
      <c r="B5168" s="18" t="s">
        <v>3226</v>
      </c>
      <c r="C5168" s="18" t="s">
        <v>138</v>
      </c>
      <c r="D5168" s="19">
        <v>12</v>
      </c>
      <c r="E5168" s="19">
        <v>25</v>
      </c>
      <c r="F5168" s="19">
        <v>36</v>
      </c>
      <c r="G5168" s="19">
        <v>2</v>
      </c>
      <c r="H5168" s="19">
        <v>3</v>
      </c>
      <c r="I5168" s="19">
        <v>5</v>
      </c>
      <c r="J5168" s="19">
        <v>4</v>
      </c>
      <c r="K5168" s="20">
        <f>ROUND(1+(SUMPRODUCT(INDEX(CachTinhDiem!$B$8:$E$11,MATCH($B5168,CachTinhDiem!$A$8:$A$11,0),0),$G5168:$J5168)-1)*9/4,1)</f>
        <v>8.1999999999999993</v>
      </c>
      <c r="L5168" s="20">
        <f>ROUND(1+(INDEX(CachTinhDiem!$B$15:$E$20,MATCH($C5168,CachTinhDiem!$A$15:$A$20,0),MATCH($B5168,CachTinhDiem!$B$14:$E$14,0))-1)*9/4,1)</f>
        <v>7.8</v>
      </c>
      <c r="M5168" s="19">
        <f t="shared" si="80"/>
        <v>11</v>
      </c>
      <c r="N5168" s="23">
        <f>MAX(0,1-M5168*CachTinhDiem!$B$25)</f>
        <v>0</v>
      </c>
      <c r="O5168" s="20">
        <f>ROUND((CachTinhDiem!$B$23*K5168+CachTinhDiem!$B$24*L5168)*N5168,1)</f>
        <v>0</v>
      </c>
      <c r="P5168" s="19" t="s">
        <v>3227</v>
      </c>
    </row>
    <row r="5169" spans="1:16" ht="15" customHeight="1" x14ac:dyDescent="0.35">
      <c r="A5169" s="18" t="s">
        <v>1385</v>
      </c>
      <c r="B5169" s="18" t="s">
        <v>3224</v>
      </c>
      <c r="C5169" s="18" t="s">
        <v>115</v>
      </c>
      <c r="D5169" s="19">
        <v>5</v>
      </c>
      <c r="E5169" s="19">
        <v>14</v>
      </c>
      <c r="F5169" s="19">
        <v>16</v>
      </c>
      <c r="G5169" s="19">
        <v>4</v>
      </c>
      <c r="H5169" s="19">
        <v>1</v>
      </c>
      <c r="I5169" s="19">
        <v>2</v>
      </c>
      <c r="J5169" s="19">
        <v>3</v>
      </c>
      <c r="K5169" s="20">
        <f>ROUND(1+(SUMPRODUCT(INDEX(CachTinhDiem!$B$8:$E$11,MATCH($B5169,CachTinhDiem!$A$8:$A$11,0),0),$G5169:$J5169)-1)*9/4,1)</f>
        <v>3.9</v>
      </c>
      <c r="L5169" s="20">
        <f>ROUND(1+(INDEX(CachTinhDiem!$B$15:$E$20,MATCH($C5169,CachTinhDiem!$A$15:$A$20,0),MATCH($B5169,CachTinhDiem!$B$14:$E$14,0))-1)*9/4,1)</f>
        <v>7.8</v>
      </c>
      <c r="M5169" s="19">
        <f t="shared" si="80"/>
        <v>2</v>
      </c>
      <c r="N5169" s="23">
        <f>MAX(0,1-M5169*CachTinhDiem!$B$25)</f>
        <v>0.8</v>
      </c>
      <c r="O5169" s="20">
        <f>ROUND((CachTinhDiem!$B$23*K5169+CachTinhDiem!$B$24*L5169)*N5169,1)</f>
        <v>4.0999999999999996</v>
      </c>
      <c r="P5169" s="19" t="s">
        <v>3225</v>
      </c>
    </row>
    <row r="5170" spans="1:16" ht="15" customHeight="1" x14ac:dyDescent="0.35">
      <c r="A5170" s="18" t="s">
        <v>672</v>
      </c>
      <c r="B5170" s="18" t="s">
        <v>3226</v>
      </c>
      <c r="C5170" s="18" t="s">
        <v>110</v>
      </c>
      <c r="D5170" s="19">
        <v>22</v>
      </c>
      <c r="E5170" s="19">
        <v>40</v>
      </c>
      <c r="F5170" s="19">
        <v>16</v>
      </c>
      <c r="G5170" s="19">
        <v>1</v>
      </c>
      <c r="H5170" s="19">
        <v>5</v>
      </c>
      <c r="I5170" s="19">
        <v>3</v>
      </c>
      <c r="J5170" s="19">
        <v>2</v>
      </c>
      <c r="K5170" s="20">
        <f>ROUND(1+(SUMPRODUCT(INDEX(CachTinhDiem!$B$8:$E$11,MATCH($B5170,CachTinhDiem!$A$8:$A$11,0),0),$G5170:$J5170)-1)*9/4,1)</f>
        <v>6.4</v>
      </c>
      <c r="L5170" s="20">
        <f>ROUND(1+(INDEX(CachTinhDiem!$B$15:$E$20,MATCH($C5170,CachTinhDiem!$A$15:$A$20,0),MATCH($B5170,CachTinhDiem!$B$14:$E$14,0))-1)*9/4,1)</f>
        <v>5.5</v>
      </c>
      <c r="M5170" s="19">
        <f t="shared" si="80"/>
        <v>6</v>
      </c>
      <c r="N5170" s="23">
        <f>MAX(0,1-M5170*CachTinhDiem!$B$25)</f>
        <v>0.39999999999999991</v>
      </c>
      <c r="O5170" s="20">
        <f>ROUND((CachTinhDiem!$B$23*K5170+CachTinhDiem!$B$24*L5170)*N5170,1)</f>
        <v>2.5</v>
      </c>
      <c r="P5170" s="19" t="s">
        <v>3227</v>
      </c>
    </row>
    <row r="5171" spans="1:16" ht="15" customHeight="1" x14ac:dyDescent="0.35">
      <c r="A5171" s="18" t="s">
        <v>1689</v>
      </c>
      <c r="B5171" s="18" t="s">
        <v>3228</v>
      </c>
      <c r="C5171" s="18" t="s">
        <v>115</v>
      </c>
      <c r="D5171" s="19">
        <v>11</v>
      </c>
      <c r="E5171" s="19">
        <v>33</v>
      </c>
      <c r="F5171" s="19">
        <v>13</v>
      </c>
      <c r="G5171" s="19">
        <v>2</v>
      </c>
      <c r="H5171" s="19">
        <v>3</v>
      </c>
      <c r="I5171" s="19">
        <v>4</v>
      </c>
      <c r="J5171" s="19">
        <v>2</v>
      </c>
      <c r="K5171" s="20">
        <f>ROUND(1+(SUMPRODUCT(INDEX(CachTinhDiem!$B$8:$E$11,MATCH($B5171,CachTinhDiem!$A$8:$A$11,0),0),$G5171:$J5171)-1)*9/4,1)</f>
        <v>4.5999999999999996</v>
      </c>
      <c r="L5171" s="20">
        <f>ROUND(1+(INDEX(CachTinhDiem!$B$15:$E$20,MATCH($C5171,CachTinhDiem!$A$15:$A$20,0),MATCH($B5171,CachTinhDiem!$B$14:$E$14,0))-1)*9/4,1)</f>
        <v>5.5</v>
      </c>
      <c r="M5171" s="19">
        <f t="shared" si="80"/>
        <v>0</v>
      </c>
      <c r="N5171" s="23">
        <f>MAX(0,1-M5171*CachTinhDiem!$B$25)</f>
        <v>1</v>
      </c>
      <c r="O5171" s="20">
        <f>ROUND((CachTinhDiem!$B$23*K5171+CachTinhDiem!$B$24*L5171)*N5171,1)</f>
        <v>4.9000000000000004</v>
      </c>
      <c r="P5171" s="19" t="s">
        <v>3227</v>
      </c>
    </row>
    <row r="5172" spans="1:16" ht="15" customHeight="1" x14ac:dyDescent="0.35">
      <c r="A5172" s="18" t="s">
        <v>573</v>
      </c>
      <c r="B5172" s="18" t="s">
        <v>3229</v>
      </c>
      <c r="C5172" s="18" t="s">
        <v>103</v>
      </c>
      <c r="D5172" s="19">
        <v>19</v>
      </c>
      <c r="E5172" s="19">
        <v>35</v>
      </c>
      <c r="F5172" s="19">
        <v>29</v>
      </c>
      <c r="G5172" s="19">
        <v>2</v>
      </c>
      <c r="H5172" s="19">
        <v>5</v>
      </c>
      <c r="I5172" s="19">
        <v>2</v>
      </c>
      <c r="J5172" s="19">
        <v>4</v>
      </c>
      <c r="K5172" s="20">
        <f>ROUND(1+(SUMPRODUCT(INDEX(CachTinhDiem!$B$8:$E$11,MATCH($B5172,CachTinhDiem!$A$8:$A$11,0),0),$G5172:$J5172)-1)*9/4,1)</f>
        <v>6.6</v>
      </c>
      <c r="L5172" s="20">
        <f>ROUND(1+(INDEX(CachTinhDiem!$B$15:$E$20,MATCH($C5172,CachTinhDiem!$A$15:$A$20,0),MATCH($B5172,CachTinhDiem!$B$14:$E$14,0))-1)*9/4,1)</f>
        <v>7.8</v>
      </c>
      <c r="M5172" s="19">
        <f t="shared" si="80"/>
        <v>0</v>
      </c>
      <c r="N5172" s="23">
        <f>MAX(0,1-M5172*CachTinhDiem!$B$25)</f>
        <v>1</v>
      </c>
      <c r="O5172" s="20">
        <f>ROUND((CachTinhDiem!$B$23*K5172+CachTinhDiem!$B$24*L5172)*N5172,1)</f>
        <v>7</v>
      </c>
      <c r="P5172" s="19" t="s">
        <v>3227</v>
      </c>
    </row>
    <row r="5173" spans="1:16" ht="15" customHeight="1" x14ac:dyDescent="0.35">
      <c r="A5173" s="18" t="s">
        <v>1173</v>
      </c>
      <c r="B5173" s="18" t="s">
        <v>3228</v>
      </c>
      <c r="C5173" s="18" t="s">
        <v>138</v>
      </c>
      <c r="D5173" s="19">
        <v>11</v>
      </c>
      <c r="E5173" s="19">
        <v>25</v>
      </c>
      <c r="F5173" s="19">
        <v>5</v>
      </c>
      <c r="G5173" s="19">
        <v>2</v>
      </c>
      <c r="H5173" s="19">
        <v>3</v>
      </c>
      <c r="I5173" s="19">
        <v>5</v>
      </c>
      <c r="J5173" s="19">
        <v>4</v>
      </c>
      <c r="K5173" s="20">
        <f>ROUND(1+(SUMPRODUCT(INDEX(CachTinhDiem!$B$8:$E$11,MATCH($B5173,CachTinhDiem!$A$8:$A$11,0),0),$G5173:$J5173)-1)*9/4,1)</f>
        <v>7.8</v>
      </c>
      <c r="L5173" s="20">
        <f>ROUND(1+(INDEX(CachTinhDiem!$B$15:$E$20,MATCH($C5173,CachTinhDiem!$A$15:$A$20,0),MATCH($B5173,CachTinhDiem!$B$14:$E$14,0))-1)*9/4,1)</f>
        <v>1</v>
      </c>
      <c r="M5173" s="19">
        <f t="shared" si="80"/>
        <v>6</v>
      </c>
      <c r="N5173" s="23">
        <f>MAX(0,1-M5173*CachTinhDiem!$B$25)</f>
        <v>0.39999999999999991</v>
      </c>
      <c r="O5173" s="20">
        <f>ROUND((CachTinhDiem!$B$23*K5173+CachTinhDiem!$B$24*L5173)*N5173,1)</f>
        <v>2.2999999999999998</v>
      </c>
      <c r="P5173" s="19" t="s">
        <v>3227</v>
      </c>
    </row>
    <row r="5174" spans="1:16" ht="15" customHeight="1" x14ac:dyDescent="0.35">
      <c r="A5174" s="18" t="s">
        <v>1685</v>
      </c>
      <c r="B5174" s="18" t="s">
        <v>3224</v>
      </c>
      <c r="C5174" s="18" t="s">
        <v>150</v>
      </c>
      <c r="D5174" s="19">
        <v>5</v>
      </c>
      <c r="E5174" s="19">
        <v>21</v>
      </c>
      <c r="F5174" s="19">
        <v>18</v>
      </c>
      <c r="G5174" s="19">
        <v>4</v>
      </c>
      <c r="H5174" s="19">
        <v>1</v>
      </c>
      <c r="I5174" s="19">
        <v>3</v>
      </c>
      <c r="J5174" s="19">
        <v>2</v>
      </c>
      <c r="K5174" s="20">
        <f>ROUND(1+(SUMPRODUCT(INDEX(CachTinhDiem!$B$8:$E$11,MATCH($B5174,CachTinhDiem!$A$8:$A$11,0),0),$G5174:$J5174)-1)*9/4,1)</f>
        <v>4.8</v>
      </c>
      <c r="L5174" s="20">
        <f>ROUND(1+(INDEX(CachTinhDiem!$B$15:$E$20,MATCH($C5174,CachTinhDiem!$A$15:$A$20,0),MATCH($B5174,CachTinhDiem!$B$14:$E$14,0))-1)*9/4,1)</f>
        <v>3.3</v>
      </c>
      <c r="M5174" s="19">
        <f t="shared" si="80"/>
        <v>0</v>
      </c>
      <c r="N5174" s="23">
        <f>MAX(0,1-M5174*CachTinhDiem!$B$25)</f>
        <v>1</v>
      </c>
      <c r="O5174" s="20">
        <f>ROUND((CachTinhDiem!$B$23*K5174+CachTinhDiem!$B$24*L5174)*N5174,1)</f>
        <v>4.4000000000000004</v>
      </c>
      <c r="P5174" s="19" t="s">
        <v>3227</v>
      </c>
    </row>
    <row r="5175" spans="1:16" ht="15" customHeight="1" x14ac:dyDescent="0.35">
      <c r="A5175" s="18" t="s">
        <v>992</v>
      </c>
      <c r="B5175" s="18" t="s">
        <v>3229</v>
      </c>
      <c r="C5175" s="18" t="s">
        <v>110</v>
      </c>
      <c r="D5175" s="19">
        <v>5</v>
      </c>
      <c r="E5175" s="19">
        <v>14</v>
      </c>
      <c r="F5175" s="19">
        <v>27</v>
      </c>
      <c r="G5175" s="19">
        <v>4</v>
      </c>
      <c r="H5175" s="19">
        <v>1</v>
      </c>
      <c r="I5175" s="19">
        <v>2</v>
      </c>
      <c r="J5175" s="19">
        <v>4</v>
      </c>
      <c r="K5175" s="20">
        <f>ROUND(1+(SUMPRODUCT(INDEX(CachTinhDiem!$B$8:$E$11,MATCH($B5175,CachTinhDiem!$A$8:$A$11,0),0),$G5175:$J5175)-1)*9/4,1)</f>
        <v>4.4000000000000004</v>
      </c>
      <c r="L5175" s="20">
        <f>ROUND(1+(INDEX(CachTinhDiem!$B$15:$E$20,MATCH($C5175,CachTinhDiem!$A$15:$A$20,0),MATCH($B5175,CachTinhDiem!$B$14:$E$14,0))-1)*9/4,1)</f>
        <v>7.8</v>
      </c>
      <c r="M5175" s="19">
        <f t="shared" si="80"/>
        <v>13</v>
      </c>
      <c r="N5175" s="23">
        <f>MAX(0,1-M5175*CachTinhDiem!$B$25)</f>
        <v>0</v>
      </c>
      <c r="O5175" s="20">
        <f>ROUND((CachTinhDiem!$B$23*K5175+CachTinhDiem!$B$24*L5175)*N5175,1)</f>
        <v>0</v>
      </c>
      <c r="P5175" s="19" t="s">
        <v>3225</v>
      </c>
    </row>
    <row r="5176" spans="1:16" ht="15" customHeight="1" x14ac:dyDescent="0.35">
      <c r="A5176" s="18" t="s">
        <v>2352</v>
      </c>
      <c r="B5176" s="18" t="s">
        <v>3229</v>
      </c>
      <c r="C5176" s="18" t="s">
        <v>103</v>
      </c>
      <c r="D5176" s="19">
        <v>16</v>
      </c>
      <c r="E5176" s="19">
        <v>31</v>
      </c>
      <c r="F5176" s="19">
        <v>5</v>
      </c>
      <c r="G5176" s="19">
        <v>2</v>
      </c>
      <c r="H5176" s="19">
        <v>3</v>
      </c>
      <c r="I5176" s="19">
        <v>2</v>
      </c>
      <c r="J5176" s="19">
        <v>5</v>
      </c>
      <c r="K5176" s="20">
        <f>ROUND(1+(SUMPRODUCT(INDEX(CachTinhDiem!$B$8:$E$11,MATCH($B5176,CachTinhDiem!$A$8:$A$11,0),0),$G5176:$J5176)-1)*9/4,1)</f>
        <v>6</v>
      </c>
      <c r="L5176" s="20">
        <f>ROUND(1+(INDEX(CachTinhDiem!$B$15:$E$20,MATCH($C5176,CachTinhDiem!$A$15:$A$20,0),MATCH($B5176,CachTinhDiem!$B$14:$E$14,0))-1)*9/4,1)</f>
        <v>7.8</v>
      </c>
      <c r="M5176" s="19">
        <f t="shared" si="80"/>
        <v>11</v>
      </c>
      <c r="N5176" s="23">
        <f>MAX(0,1-M5176*CachTinhDiem!$B$25)</f>
        <v>0</v>
      </c>
      <c r="O5176" s="20">
        <f>ROUND((CachTinhDiem!$B$23*K5176+CachTinhDiem!$B$24*L5176)*N5176,1)</f>
        <v>0</v>
      </c>
      <c r="P5176" s="19" t="s">
        <v>3227</v>
      </c>
    </row>
    <row r="5177" spans="1:16" ht="15" customHeight="1" x14ac:dyDescent="0.35">
      <c r="A5177" s="18" t="s">
        <v>404</v>
      </c>
      <c r="B5177" s="18" t="s">
        <v>3226</v>
      </c>
      <c r="C5177" s="18" t="s">
        <v>110</v>
      </c>
      <c r="D5177" s="19">
        <v>23</v>
      </c>
      <c r="E5177" s="19">
        <v>36</v>
      </c>
      <c r="F5177" s="19">
        <v>11</v>
      </c>
      <c r="G5177" s="19">
        <v>2</v>
      </c>
      <c r="H5177" s="19">
        <v>5</v>
      </c>
      <c r="I5177" s="19">
        <v>2</v>
      </c>
      <c r="J5177" s="19">
        <v>4</v>
      </c>
      <c r="K5177" s="20">
        <f>ROUND(1+(SUMPRODUCT(INDEX(CachTinhDiem!$B$8:$E$11,MATCH($B5177,CachTinhDiem!$A$8:$A$11,0),0),$G5177:$J5177)-1)*9/4,1)</f>
        <v>6.2</v>
      </c>
      <c r="L5177" s="20">
        <f>ROUND(1+(INDEX(CachTinhDiem!$B$15:$E$20,MATCH($C5177,CachTinhDiem!$A$15:$A$20,0),MATCH($B5177,CachTinhDiem!$B$14:$E$14,0))-1)*9/4,1)</f>
        <v>5.5</v>
      </c>
      <c r="M5177" s="19">
        <f t="shared" si="80"/>
        <v>12</v>
      </c>
      <c r="N5177" s="23">
        <f>MAX(0,1-M5177*CachTinhDiem!$B$25)</f>
        <v>0</v>
      </c>
      <c r="O5177" s="20">
        <f>ROUND((CachTinhDiem!$B$23*K5177+CachTinhDiem!$B$24*L5177)*N5177,1)</f>
        <v>0</v>
      </c>
      <c r="P5177" s="19" t="s">
        <v>3227</v>
      </c>
    </row>
    <row r="5178" spans="1:16" ht="15" customHeight="1" x14ac:dyDescent="0.35">
      <c r="A5178" s="18" t="s">
        <v>2293</v>
      </c>
      <c r="B5178" s="18" t="s">
        <v>3224</v>
      </c>
      <c r="C5178" s="18" t="s">
        <v>138</v>
      </c>
      <c r="D5178" s="19">
        <v>24</v>
      </c>
      <c r="E5178" s="19">
        <v>40</v>
      </c>
      <c r="F5178" s="19">
        <v>8</v>
      </c>
      <c r="G5178" s="19">
        <v>2</v>
      </c>
      <c r="H5178" s="19">
        <v>4</v>
      </c>
      <c r="I5178" s="19">
        <v>5</v>
      </c>
      <c r="J5178" s="19">
        <v>3</v>
      </c>
      <c r="K5178" s="20">
        <f>ROUND(1+(SUMPRODUCT(INDEX(CachTinhDiem!$B$8:$E$11,MATCH($B5178,CachTinhDiem!$A$8:$A$11,0),0),$G5178:$J5178)-1)*9/4,1)</f>
        <v>7.8</v>
      </c>
      <c r="L5178" s="20">
        <f>ROUND(1+(INDEX(CachTinhDiem!$B$15:$E$20,MATCH($C5178,CachTinhDiem!$A$15:$A$20,0),MATCH($B5178,CachTinhDiem!$B$14:$E$14,0))-1)*9/4,1)</f>
        <v>10</v>
      </c>
      <c r="M5178" s="19">
        <f t="shared" si="80"/>
        <v>16</v>
      </c>
      <c r="N5178" s="23">
        <f>MAX(0,1-M5178*CachTinhDiem!$B$25)</f>
        <v>0</v>
      </c>
      <c r="O5178" s="20">
        <f>ROUND((CachTinhDiem!$B$23*K5178+CachTinhDiem!$B$24*L5178)*N5178,1)</f>
        <v>0</v>
      </c>
      <c r="P5178" s="19" t="s">
        <v>3227</v>
      </c>
    </row>
    <row r="5179" spans="1:16" ht="15" customHeight="1" x14ac:dyDescent="0.35">
      <c r="A5179" s="18" t="s">
        <v>1207</v>
      </c>
      <c r="B5179" s="18" t="s">
        <v>3224</v>
      </c>
      <c r="C5179" s="18" t="s">
        <v>103</v>
      </c>
      <c r="D5179" s="19">
        <v>5</v>
      </c>
      <c r="E5179" s="19">
        <v>11</v>
      </c>
      <c r="F5179" s="19">
        <v>32</v>
      </c>
      <c r="G5179" s="19">
        <v>5</v>
      </c>
      <c r="H5179" s="19">
        <v>1</v>
      </c>
      <c r="I5179" s="19">
        <v>2</v>
      </c>
      <c r="J5179" s="19">
        <v>5</v>
      </c>
      <c r="K5179" s="20">
        <f>ROUND(1+(SUMPRODUCT(INDEX(CachTinhDiem!$B$8:$E$11,MATCH($B5179,CachTinhDiem!$A$8:$A$11,0),0),$G5179:$J5179)-1)*9/4,1)</f>
        <v>4.8</v>
      </c>
      <c r="L5179" s="20">
        <f>ROUND(1+(INDEX(CachTinhDiem!$B$15:$E$20,MATCH($C5179,CachTinhDiem!$A$15:$A$20,0),MATCH($B5179,CachTinhDiem!$B$14:$E$14,0))-1)*9/4,1)</f>
        <v>3.3</v>
      </c>
      <c r="M5179" s="19">
        <f t="shared" si="80"/>
        <v>21</v>
      </c>
      <c r="N5179" s="23">
        <f>MAX(0,1-M5179*CachTinhDiem!$B$25)</f>
        <v>0</v>
      </c>
      <c r="O5179" s="20">
        <f>ROUND((CachTinhDiem!$B$23*K5179+CachTinhDiem!$B$24*L5179)*N5179,1)</f>
        <v>0</v>
      </c>
      <c r="P5179" s="19" t="s">
        <v>3227</v>
      </c>
    </row>
    <row r="5180" spans="1:16" ht="15" customHeight="1" x14ac:dyDescent="0.35">
      <c r="A5180" s="18" t="s">
        <v>93</v>
      </c>
      <c r="B5180" s="18" t="s">
        <v>3229</v>
      </c>
      <c r="C5180" s="18" t="s">
        <v>90</v>
      </c>
      <c r="D5180" s="19">
        <v>8</v>
      </c>
      <c r="E5180" s="19">
        <v>22</v>
      </c>
      <c r="F5180" s="19">
        <v>23</v>
      </c>
      <c r="G5180" s="19">
        <v>4</v>
      </c>
      <c r="H5180" s="19">
        <v>2</v>
      </c>
      <c r="I5180" s="19">
        <v>3</v>
      </c>
      <c r="J5180" s="19">
        <v>3</v>
      </c>
      <c r="K5180" s="20">
        <f>ROUND(1+(SUMPRODUCT(INDEX(CachTinhDiem!$B$8:$E$11,MATCH($B5180,CachTinhDiem!$A$8:$A$11,0),0),$G5180:$J5180)-1)*9/4,1)</f>
        <v>5.0999999999999996</v>
      </c>
      <c r="L5180" s="20">
        <f>ROUND(1+(INDEX(CachTinhDiem!$B$15:$E$20,MATCH($C5180,CachTinhDiem!$A$15:$A$20,0),MATCH($B5180,CachTinhDiem!$B$14:$E$14,0))-1)*9/4,1)</f>
        <v>7.8</v>
      </c>
      <c r="M5180" s="19">
        <f t="shared" si="80"/>
        <v>1</v>
      </c>
      <c r="N5180" s="23">
        <f>MAX(0,1-M5180*CachTinhDiem!$B$25)</f>
        <v>0.9</v>
      </c>
      <c r="O5180" s="20">
        <f>ROUND((CachTinhDiem!$B$23*K5180+CachTinhDiem!$B$24*L5180)*N5180,1)</f>
        <v>5.3</v>
      </c>
      <c r="P5180" s="19" t="s">
        <v>3227</v>
      </c>
    </row>
    <row r="5181" spans="1:16" ht="15" customHeight="1" x14ac:dyDescent="0.35">
      <c r="A5181" s="18" t="s">
        <v>151</v>
      </c>
      <c r="B5181" s="18" t="s">
        <v>3226</v>
      </c>
      <c r="C5181" s="18" t="s">
        <v>110</v>
      </c>
      <c r="D5181" s="19">
        <v>22</v>
      </c>
      <c r="E5181" s="19">
        <v>37</v>
      </c>
      <c r="F5181" s="19">
        <v>20</v>
      </c>
      <c r="G5181" s="19">
        <v>2</v>
      </c>
      <c r="H5181" s="19">
        <v>5</v>
      </c>
      <c r="I5181" s="19">
        <v>2</v>
      </c>
      <c r="J5181" s="19">
        <v>4</v>
      </c>
      <c r="K5181" s="20">
        <f>ROUND(1+(SUMPRODUCT(INDEX(CachTinhDiem!$B$8:$E$11,MATCH($B5181,CachTinhDiem!$A$8:$A$11,0),0),$G5181:$J5181)-1)*9/4,1)</f>
        <v>6.2</v>
      </c>
      <c r="L5181" s="20">
        <f>ROUND(1+(INDEX(CachTinhDiem!$B$15:$E$20,MATCH($C5181,CachTinhDiem!$A$15:$A$20,0),MATCH($B5181,CachTinhDiem!$B$14:$E$14,0))-1)*9/4,1)</f>
        <v>5.5</v>
      </c>
      <c r="M5181" s="19">
        <f t="shared" si="80"/>
        <v>2</v>
      </c>
      <c r="N5181" s="23">
        <f>MAX(0,1-M5181*CachTinhDiem!$B$25)</f>
        <v>0.8</v>
      </c>
      <c r="O5181" s="20">
        <f>ROUND((CachTinhDiem!$B$23*K5181+CachTinhDiem!$B$24*L5181)*N5181,1)</f>
        <v>4.8</v>
      </c>
      <c r="P5181" s="19" t="s">
        <v>3227</v>
      </c>
    </row>
    <row r="5182" spans="1:16" ht="15" customHeight="1" x14ac:dyDescent="0.35">
      <c r="A5182" s="18" t="s">
        <v>2546</v>
      </c>
      <c r="B5182" s="18" t="s">
        <v>3228</v>
      </c>
      <c r="C5182" s="18" t="s">
        <v>150</v>
      </c>
      <c r="D5182" s="19">
        <v>14</v>
      </c>
      <c r="E5182" s="19">
        <v>34</v>
      </c>
      <c r="F5182" s="19">
        <v>9</v>
      </c>
      <c r="G5182" s="19">
        <v>3</v>
      </c>
      <c r="H5182" s="19">
        <v>2</v>
      </c>
      <c r="I5182" s="19">
        <v>3</v>
      </c>
      <c r="J5182" s="19">
        <v>3</v>
      </c>
      <c r="K5182" s="20">
        <f>ROUND(1+(SUMPRODUCT(INDEX(CachTinhDiem!$B$8:$E$11,MATCH($B5182,CachTinhDiem!$A$8:$A$11,0),0),$G5182:$J5182)-1)*9/4,1)</f>
        <v>5.0999999999999996</v>
      </c>
      <c r="L5182" s="20">
        <f>ROUND(1+(INDEX(CachTinhDiem!$B$15:$E$20,MATCH($C5182,CachTinhDiem!$A$15:$A$20,0),MATCH($B5182,CachTinhDiem!$B$14:$E$14,0))-1)*9/4,1)</f>
        <v>5.5</v>
      </c>
      <c r="M5182" s="19">
        <f t="shared" si="80"/>
        <v>5</v>
      </c>
      <c r="N5182" s="23">
        <f>MAX(0,1-M5182*CachTinhDiem!$B$25)</f>
        <v>0.5</v>
      </c>
      <c r="O5182" s="20">
        <f>ROUND((CachTinhDiem!$B$23*K5182+CachTinhDiem!$B$24*L5182)*N5182,1)</f>
        <v>2.6</v>
      </c>
      <c r="P5182" s="19" t="s">
        <v>3227</v>
      </c>
    </row>
    <row r="5183" spans="1:16" ht="15" customHeight="1" x14ac:dyDescent="0.35">
      <c r="A5183" s="18" t="s">
        <v>2664</v>
      </c>
      <c r="B5183" s="18" t="s">
        <v>3224</v>
      </c>
      <c r="C5183" s="18" t="s">
        <v>138</v>
      </c>
      <c r="D5183" s="19">
        <v>18</v>
      </c>
      <c r="E5183" s="19">
        <v>38</v>
      </c>
      <c r="F5183" s="19">
        <v>29</v>
      </c>
      <c r="G5183" s="19">
        <v>2</v>
      </c>
      <c r="H5183" s="19">
        <v>5</v>
      </c>
      <c r="I5183" s="19">
        <v>5</v>
      </c>
      <c r="J5183" s="19">
        <v>3</v>
      </c>
      <c r="K5183" s="20">
        <f>ROUND(1+(SUMPRODUCT(INDEX(CachTinhDiem!$B$8:$E$11,MATCH($B5183,CachTinhDiem!$A$8:$A$11,0),0),$G5183:$J5183)-1)*9/4,1)</f>
        <v>8.1999999999999993</v>
      </c>
      <c r="L5183" s="20">
        <f>ROUND(1+(INDEX(CachTinhDiem!$B$15:$E$20,MATCH($C5183,CachTinhDiem!$A$15:$A$20,0),MATCH($B5183,CachTinhDiem!$B$14:$E$14,0))-1)*9/4,1)</f>
        <v>10</v>
      </c>
      <c r="M5183" s="19">
        <f t="shared" si="80"/>
        <v>0</v>
      </c>
      <c r="N5183" s="23">
        <f>MAX(0,1-M5183*CachTinhDiem!$B$25)</f>
        <v>1</v>
      </c>
      <c r="O5183" s="20">
        <f>ROUND((CachTinhDiem!$B$23*K5183+CachTinhDiem!$B$24*L5183)*N5183,1)</f>
        <v>8.6999999999999993</v>
      </c>
      <c r="P5183" s="19" t="s">
        <v>3227</v>
      </c>
    </row>
    <row r="5184" spans="1:16" ht="15" customHeight="1" x14ac:dyDescent="0.35">
      <c r="A5184" s="18" t="s">
        <v>2875</v>
      </c>
      <c r="B5184" s="18" t="s">
        <v>3229</v>
      </c>
      <c r="C5184" s="18" t="s">
        <v>138</v>
      </c>
      <c r="D5184" s="19">
        <v>14</v>
      </c>
      <c r="E5184" s="19">
        <v>39</v>
      </c>
      <c r="F5184" s="19">
        <v>26</v>
      </c>
      <c r="G5184" s="19">
        <v>2</v>
      </c>
      <c r="H5184" s="19">
        <v>5</v>
      </c>
      <c r="I5184" s="19">
        <v>5</v>
      </c>
      <c r="J5184" s="19">
        <v>2</v>
      </c>
      <c r="K5184" s="20">
        <f>ROUND(1+(SUMPRODUCT(INDEX(CachTinhDiem!$B$8:$E$11,MATCH($B5184,CachTinhDiem!$A$8:$A$11,0),0),$G5184:$J5184)-1)*9/4,1)</f>
        <v>7.3</v>
      </c>
      <c r="L5184" s="20">
        <f>ROUND(1+(INDEX(CachTinhDiem!$B$15:$E$20,MATCH($C5184,CachTinhDiem!$A$15:$A$20,0),MATCH($B5184,CachTinhDiem!$B$14:$E$14,0))-1)*9/4,1)</f>
        <v>7.8</v>
      </c>
      <c r="M5184" s="19">
        <f t="shared" si="80"/>
        <v>0</v>
      </c>
      <c r="N5184" s="23">
        <f>MAX(0,1-M5184*CachTinhDiem!$B$25)</f>
        <v>1</v>
      </c>
      <c r="O5184" s="20">
        <f>ROUND((CachTinhDiem!$B$23*K5184+CachTinhDiem!$B$24*L5184)*N5184,1)</f>
        <v>7.5</v>
      </c>
      <c r="P5184" s="19" t="s">
        <v>3227</v>
      </c>
    </row>
    <row r="5185" spans="1:16" ht="15" customHeight="1" x14ac:dyDescent="0.35">
      <c r="A5185" s="18" t="s">
        <v>2358</v>
      </c>
      <c r="B5185" s="18" t="s">
        <v>3228</v>
      </c>
      <c r="C5185" s="18" t="s">
        <v>103</v>
      </c>
      <c r="D5185" s="19">
        <v>11</v>
      </c>
      <c r="E5185" s="19">
        <v>28</v>
      </c>
      <c r="F5185" s="19">
        <v>36</v>
      </c>
      <c r="G5185" s="19">
        <v>4</v>
      </c>
      <c r="H5185" s="19">
        <v>2</v>
      </c>
      <c r="I5185" s="19">
        <v>3</v>
      </c>
      <c r="J5185" s="19">
        <v>5</v>
      </c>
      <c r="K5185" s="20">
        <f>ROUND(1+(SUMPRODUCT(INDEX(CachTinhDiem!$B$8:$E$11,MATCH($B5185,CachTinhDiem!$A$8:$A$11,0),0),$G5185:$J5185)-1)*9/4,1)</f>
        <v>7.8</v>
      </c>
      <c r="L5185" s="20">
        <f>ROUND(1+(INDEX(CachTinhDiem!$B$15:$E$20,MATCH($C5185,CachTinhDiem!$A$15:$A$20,0),MATCH($B5185,CachTinhDiem!$B$14:$E$14,0))-1)*9/4,1)</f>
        <v>10</v>
      </c>
      <c r="M5185" s="19">
        <f t="shared" si="80"/>
        <v>8</v>
      </c>
      <c r="N5185" s="23">
        <f>MAX(0,1-M5185*CachTinhDiem!$B$25)</f>
        <v>0.19999999999999996</v>
      </c>
      <c r="O5185" s="20">
        <f>ROUND((CachTinhDiem!$B$23*K5185+CachTinhDiem!$B$24*L5185)*N5185,1)</f>
        <v>1.7</v>
      </c>
      <c r="P5185" s="19" t="s">
        <v>3227</v>
      </c>
    </row>
    <row r="5186" spans="1:16" ht="15" customHeight="1" x14ac:dyDescent="0.35">
      <c r="A5186" s="18" t="s">
        <v>2324</v>
      </c>
      <c r="B5186" s="18" t="s">
        <v>3224</v>
      </c>
      <c r="C5186" s="18" t="s">
        <v>115</v>
      </c>
      <c r="D5186" s="19">
        <v>19</v>
      </c>
      <c r="E5186" s="19">
        <v>35</v>
      </c>
      <c r="F5186" s="19">
        <v>25</v>
      </c>
      <c r="G5186" s="19">
        <v>2</v>
      </c>
      <c r="H5186" s="19">
        <v>2</v>
      </c>
      <c r="I5186" s="19">
        <v>3</v>
      </c>
      <c r="J5186" s="19">
        <v>3</v>
      </c>
      <c r="K5186" s="20">
        <f>ROUND(1+(SUMPRODUCT(INDEX(CachTinhDiem!$B$8:$E$11,MATCH($B5186,CachTinhDiem!$A$8:$A$11,0),0),$G5186:$J5186)-1)*9/4,1)</f>
        <v>4.5999999999999996</v>
      </c>
      <c r="L5186" s="20">
        <f>ROUND(1+(INDEX(CachTinhDiem!$B$15:$E$20,MATCH($C5186,CachTinhDiem!$A$15:$A$20,0),MATCH($B5186,CachTinhDiem!$B$14:$E$14,0))-1)*9/4,1)</f>
        <v>7.8</v>
      </c>
      <c r="M5186" s="19">
        <f t="shared" ref="M5186:M5249" si="81">MAX(0,$D5186-$F5186,$F5186-$E5186)</f>
        <v>0</v>
      </c>
      <c r="N5186" s="23">
        <f>MAX(0,1-M5186*CachTinhDiem!$B$25)</f>
        <v>1</v>
      </c>
      <c r="O5186" s="20">
        <f>ROUND((CachTinhDiem!$B$23*K5186+CachTinhDiem!$B$24*L5186)*N5186,1)</f>
        <v>5.6</v>
      </c>
      <c r="P5186" s="19" t="s">
        <v>3227</v>
      </c>
    </row>
    <row r="5187" spans="1:16" ht="15" customHeight="1" x14ac:dyDescent="0.35">
      <c r="A5187" s="18" t="s">
        <v>583</v>
      </c>
      <c r="B5187" s="18" t="s">
        <v>3224</v>
      </c>
      <c r="C5187" s="18" t="s">
        <v>103</v>
      </c>
      <c r="D5187" s="19">
        <v>7</v>
      </c>
      <c r="E5187" s="19">
        <v>24</v>
      </c>
      <c r="F5187" s="19">
        <v>37</v>
      </c>
      <c r="G5187" s="19">
        <v>4</v>
      </c>
      <c r="H5187" s="19">
        <v>2</v>
      </c>
      <c r="I5187" s="19">
        <v>1</v>
      </c>
      <c r="J5187" s="19">
        <v>5</v>
      </c>
      <c r="K5187" s="20">
        <f>ROUND(1+(SUMPRODUCT(INDEX(CachTinhDiem!$B$8:$E$11,MATCH($B5187,CachTinhDiem!$A$8:$A$11,0),0),$G5187:$J5187)-1)*9/4,1)</f>
        <v>3.7</v>
      </c>
      <c r="L5187" s="20">
        <f>ROUND(1+(INDEX(CachTinhDiem!$B$15:$E$20,MATCH($C5187,CachTinhDiem!$A$15:$A$20,0),MATCH($B5187,CachTinhDiem!$B$14:$E$14,0))-1)*9/4,1)</f>
        <v>3.3</v>
      </c>
      <c r="M5187" s="19">
        <f t="shared" si="81"/>
        <v>13</v>
      </c>
      <c r="N5187" s="23">
        <f>MAX(0,1-M5187*CachTinhDiem!$B$25)</f>
        <v>0</v>
      </c>
      <c r="O5187" s="20">
        <f>ROUND((CachTinhDiem!$B$23*K5187+CachTinhDiem!$B$24*L5187)*N5187,1)</f>
        <v>0</v>
      </c>
      <c r="P5187" s="19" t="s">
        <v>3227</v>
      </c>
    </row>
    <row r="5188" spans="1:16" ht="15" customHeight="1" x14ac:dyDescent="0.35">
      <c r="A5188" s="18" t="s">
        <v>1367</v>
      </c>
      <c r="B5188" s="18" t="s">
        <v>3228</v>
      </c>
      <c r="C5188" s="18" t="s">
        <v>115</v>
      </c>
      <c r="D5188" s="19">
        <v>9</v>
      </c>
      <c r="E5188" s="19">
        <v>26</v>
      </c>
      <c r="F5188" s="19">
        <v>23</v>
      </c>
      <c r="G5188" s="19">
        <v>3</v>
      </c>
      <c r="H5188" s="19">
        <v>2</v>
      </c>
      <c r="I5188" s="19">
        <v>2</v>
      </c>
      <c r="J5188" s="19">
        <v>3</v>
      </c>
      <c r="K5188" s="20">
        <f>ROUND(1+(SUMPRODUCT(INDEX(CachTinhDiem!$B$8:$E$11,MATCH($B5188,CachTinhDiem!$A$8:$A$11,0),0),$G5188:$J5188)-1)*9/4,1)</f>
        <v>4.5999999999999996</v>
      </c>
      <c r="L5188" s="20">
        <f>ROUND(1+(INDEX(CachTinhDiem!$B$15:$E$20,MATCH($C5188,CachTinhDiem!$A$15:$A$20,0),MATCH($B5188,CachTinhDiem!$B$14:$E$14,0))-1)*9/4,1)</f>
        <v>5.5</v>
      </c>
      <c r="M5188" s="19">
        <f t="shared" si="81"/>
        <v>0</v>
      </c>
      <c r="N5188" s="23">
        <f>MAX(0,1-M5188*CachTinhDiem!$B$25)</f>
        <v>1</v>
      </c>
      <c r="O5188" s="20">
        <f>ROUND((CachTinhDiem!$B$23*K5188+CachTinhDiem!$B$24*L5188)*N5188,1)</f>
        <v>4.9000000000000004</v>
      </c>
      <c r="P5188" s="19" t="s">
        <v>3227</v>
      </c>
    </row>
    <row r="5189" spans="1:16" ht="15" customHeight="1" x14ac:dyDescent="0.35">
      <c r="A5189" s="18" t="s">
        <v>3186</v>
      </c>
      <c r="B5189" s="18" t="s">
        <v>3228</v>
      </c>
      <c r="C5189" s="18" t="s">
        <v>110</v>
      </c>
      <c r="D5189" s="19">
        <v>16</v>
      </c>
      <c r="E5189" s="19">
        <v>37</v>
      </c>
      <c r="F5189" s="19">
        <v>29</v>
      </c>
      <c r="G5189" s="19">
        <v>2</v>
      </c>
      <c r="H5189" s="19">
        <v>3</v>
      </c>
      <c r="I5189" s="19">
        <v>4</v>
      </c>
      <c r="J5189" s="19">
        <v>3</v>
      </c>
      <c r="K5189" s="20">
        <f>ROUND(1+(SUMPRODUCT(INDEX(CachTinhDiem!$B$8:$E$11,MATCH($B5189,CachTinhDiem!$A$8:$A$11,0),0),$G5189:$J5189)-1)*9/4,1)</f>
        <v>6</v>
      </c>
      <c r="L5189" s="20">
        <f>ROUND(1+(INDEX(CachTinhDiem!$B$15:$E$20,MATCH($C5189,CachTinhDiem!$A$15:$A$20,0),MATCH($B5189,CachTinhDiem!$B$14:$E$14,0))-1)*9/4,1)</f>
        <v>7.8</v>
      </c>
      <c r="M5189" s="19">
        <f t="shared" si="81"/>
        <v>0</v>
      </c>
      <c r="N5189" s="23">
        <f>MAX(0,1-M5189*CachTinhDiem!$B$25)</f>
        <v>1</v>
      </c>
      <c r="O5189" s="20">
        <f>ROUND((CachTinhDiem!$B$23*K5189+CachTinhDiem!$B$24*L5189)*N5189,1)</f>
        <v>6.5</v>
      </c>
      <c r="P5189" s="19" t="s">
        <v>3227</v>
      </c>
    </row>
    <row r="5190" spans="1:16" ht="15" customHeight="1" x14ac:dyDescent="0.35">
      <c r="A5190" s="18" t="s">
        <v>2867</v>
      </c>
      <c r="B5190" s="18" t="s">
        <v>3226</v>
      </c>
      <c r="C5190" s="18" t="s">
        <v>103</v>
      </c>
      <c r="D5190" s="19">
        <v>5</v>
      </c>
      <c r="E5190" s="19">
        <v>34</v>
      </c>
      <c r="F5190" s="19">
        <v>25</v>
      </c>
      <c r="G5190" s="19">
        <v>4</v>
      </c>
      <c r="H5190" s="19">
        <v>1</v>
      </c>
      <c r="I5190" s="19">
        <v>2</v>
      </c>
      <c r="J5190" s="19">
        <v>5</v>
      </c>
      <c r="K5190" s="20">
        <f>ROUND(1+(SUMPRODUCT(INDEX(CachTinhDiem!$B$8:$E$11,MATCH($B5190,CachTinhDiem!$A$8:$A$11,0),0),$G5190:$J5190)-1)*9/4,1)</f>
        <v>3.9</v>
      </c>
      <c r="L5190" s="20">
        <f>ROUND(1+(INDEX(CachTinhDiem!$B$15:$E$20,MATCH($C5190,CachTinhDiem!$A$15:$A$20,0),MATCH($B5190,CachTinhDiem!$B$14:$E$14,0))-1)*9/4,1)</f>
        <v>3.3</v>
      </c>
      <c r="M5190" s="19">
        <f t="shared" si="81"/>
        <v>0</v>
      </c>
      <c r="N5190" s="23">
        <f>MAX(0,1-M5190*CachTinhDiem!$B$25)</f>
        <v>1</v>
      </c>
      <c r="O5190" s="20">
        <f>ROUND((CachTinhDiem!$B$23*K5190+CachTinhDiem!$B$24*L5190)*N5190,1)</f>
        <v>3.7</v>
      </c>
      <c r="P5190" s="19" t="s">
        <v>3227</v>
      </c>
    </row>
    <row r="5191" spans="1:16" ht="15" customHeight="1" x14ac:dyDescent="0.35">
      <c r="A5191" s="18" t="s">
        <v>1655</v>
      </c>
      <c r="B5191" s="18" t="s">
        <v>3226</v>
      </c>
      <c r="C5191" s="18" t="s">
        <v>115</v>
      </c>
      <c r="D5191" s="19">
        <v>11</v>
      </c>
      <c r="E5191" s="19">
        <v>32</v>
      </c>
      <c r="F5191" s="19">
        <v>16</v>
      </c>
      <c r="G5191" s="19">
        <v>3</v>
      </c>
      <c r="H5191" s="19">
        <v>2</v>
      </c>
      <c r="I5191" s="19">
        <v>3</v>
      </c>
      <c r="J5191" s="19">
        <v>3</v>
      </c>
      <c r="K5191" s="20">
        <f>ROUND(1+(SUMPRODUCT(INDEX(CachTinhDiem!$B$8:$E$11,MATCH($B5191,CachTinhDiem!$A$8:$A$11,0),0),$G5191:$J5191)-1)*9/4,1)</f>
        <v>4.8</v>
      </c>
      <c r="L5191" s="20">
        <f>ROUND(1+(INDEX(CachTinhDiem!$B$15:$E$20,MATCH($C5191,CachTinhDiem!$A$15:$A$20,0),MATCH($B5191,CachTinhDiem!$B$14:$E$14,0))-1)*9/4,1)</f>
        <v>10</v>
      </c>
      <c r="M5191" s="19">
        <f t="shared" si="81"/>
        <v>0</v>
      </c>
      <c r="N5191" s="23">
        <f>MAX(0,1-M5191*CachTinhDiem!$B$25)</f>
        <v>1</v>
      </c>
      <c r="O5191" s="20">
        <f>ROUND((CachTinhDiem!$B$23*K5191+CachTinhDiem!$B$24*L5191)*N5191,1)</f>
        <v>6.4</v>
      </c>
      <c r="P5191" s="19" t="s">
        <v>3227</v>
      </c>
    </row>
    <row r="5192" spans="1:16" ht="15" customHeight="1" x14ac:dyDescent="0.35">
      <c r="A5192" s="18" t="s">
        <v>308</v>
      </c>
      <c r="B5192" s="18" t="s">
        <v>3224</v>
      </c>
      <c r="C5192" s="18" t="s">
        <v>103</v>
      </c>
      <c r="D5192" s="19">
        <v>12</v>
      </c>
      <c r="E5192" s="19">
        <v>28</v>
      </c>
      <c r="F5192" s="19">
        <v>12</v>
      </c>
      <c r="G5192" s="19">
        <v>2</v>
      </c>
      <c r="H5192" s="19">
        <v>5</v>
      </c>
      <c r="I5192" s="19">
        <v>2</v>
      </c>
      <c r="J5192" s="19">
        <v>4</v>
      </c>
      <c r="K5192" s="20">
        <f>ROUND(1+(SUMPRODUCT(INDEX(CachTinhDiem!$B$8:$E$11,MATCH($B5192,CachTinhDiem!$A$8:$A$11,0),0),$G5192:$J5192)-1)*9/4,1)</f>
        <v>5.0999999999999996</v>
      </c>
      <c r="L5192" s="20">
        <f>ROUND(1+(INDEX(CachTinhDiem!$B$15:$E$20,MATCH($C5192,CachTinhDiem!$A$15:$A$20,0),MATCH($B5192,CachTinhDiem!$B$14:$E$14,0))-1)*9/4,1)</f>
        <v>3.3</v>
      </c>
      <c r="M5192" s="19">
        <f t="shared" si="81"/>
        <v>0</v>
      </c>
      <c r="N5192" s="23">
        <f>MAX(0,1-M5192*CachTinhDiem!$B$25)</f>
        <v>1</v>
      </c>
      <c r="O5192" s="20">
        <f>ROUND((CachTinhDiem!$B$23*K5192+CachTinhDiem!$B$24*L5192)*N5192,1)</f>
        <v>4.5999999999999996</v>
      </c>
      <c r="P5192" s="19" t="s">
        <v>3227</v>
      </c>
    </row>
    <row r="5193" spans="1:16" ht="15" customHeight="1" x14ac:dyDescent="0.35">
      <c r="A5193" s="18" t="s">
        <v>2793</v>
      </c>
      <c r="B5193" s="18" t="s">
        <v>3228</v>
      </c>
      <c r="C5193" s="18" t="s">
        <v>110</v>
      </c>
      <c r="D5193" s="19">
        <v>14</v>
      </c>
      <c r="E5193" s="19">
        <v>33</v>
      </c>
      <c r="F5193" s="19">
        <v>32</v>
      </c>
      <c r="G5193" s="19">
        <v>3</v>
      </c>
      <c r="H5193" s="19">
        <v>1</v>
      </c>
      <c r="I5193" s="19">
        <v>3</v>
      </c>
      <c r="J5193" s="19">
        <v>5</v>
      </c>
      <c r="K5193" s="20">
        <f>ROUND(1+(SUMPRODUCT(INDEX(CachTinhDiem!$B$8:$E$11,MATCH($B5193,CachTinhDiem!$A$8:$A$11,0),0),$G5193:$J5193)-1)*9/4,1)</f>
        <v>7.3</v>
      </c>
      <c r="L5193" s="20">
        <f>ROUND(1+(INDEX(CachTinhDiem!$B$15:$E$20,MATCH($C5193,CachTinhDiem!$A$15:$A$20,0),MATCH($B5193,CachTinhDiem!$B$14:$E$14,0))-1)*9/4,1)</f>
        <v>7.8</v>
      </c>
      <c r="M5193" s="19">
        <f t="shared" si="81"/>
        <v>0</v>
      </c>
      <c r="N5193" s="23">
        <f>MAX(0,1-M5193*CachTinhDiem!$B$25)</f>
        <v>1</v>
      </c>
      <c r="O5193" s="20">
        <f>ROUND((CachTinhDiem!$B$23*K5193+CachTinhDiem!$B$24*L5193)*N5193,1)</f>
        <v>7.5</v>
      </c>
      <c r="P5193" s="19" t="s">
        <v>3225</v>
      </c>
    </row>
    <row r="5194" spans="1:16" ht="15" customHeight="1" x14ac:dyDescent="0.35">
      <c r="A5194" s="18" t="s">
        <v>1924</v>
      </c>
      <c r="B5194" s="18" t="s">
        <v>3226</v>
      </c>
      <c r="C5194" s="18" t="s">
        <v>138</v>
      </c>
      <c r="D5194" s="19">
        <v>5</v>
      </c>
      <c r="E5194" s="19">
        <v>10</v>
      </c>
      <c r="F5194" s="19">
        <v>14</v>
      </c>
      <c r="G5194" s="19">
        <v>4</v>
      </c>
      <c r="H5194" s="19">
        <v>2</v>
      </c>
      <c r="I5194" s="19">
        <v>4</v>
      </c>
      <c r="J5194" s="19">
        <v>2</v>
      </c>
      <c r="K5194" s="20">
        <f>ROUND(1+(SUMPRODUCT(INDEX(CachTinhDiem!$B$8:$E$11,MATCH($B5194,CachTinhDiem!$A$8:$A$11,0),0),$G5194:$J5194)-1)*9/4,1)</f>
        <v>5.5</v>
      </c>
      <c r="L5194" s="20">
        <f>ROUND(1+(INDEX(CachTinhDiem!$B$15:$E$20,MATCH($C5194,CachTinhDiem!$A$15:$A$20,0),MATCH($B5194,CachTinhDiem!$B$14:$E$14,0))-1)*9/4,1)</f>
        <v>7.8</v>
      </c>
      <c r="M5194" s="19">
        <f t="shared" si="81"/>
        <v>4</v>
      </c>
      <c r="N5194" s="23">
        <f>MAX(0,1-M5194*CachTinhDiem!$B$25)</f>
        <v>0.6</v>
      </c>
      <c r="O5194" s="20">
        <f>ROUND((CachTinhDiem!$B$23*K5194+CachTinhDiem!$B$24*L5194)*N5194,1)</f>
        <v>3.7</v>
      </c>
      <c r="P5194" s="19" t="s">
        <v>3225</v>
      </c>
    </row>
    <row r="5195" spans="1:16" ht="15" customHeight="1" x14ac:dyDescent="0.35">
      <c r="A5195" s="18" t="s">
        <v>1467</v>
      </c>
      <c r="B5195" s="18" t="s">
        <v>3228</v>
      </c>
      <c r="C5195" s="18" t="s">
        <v>150</v>
      </c>
      <c r="D5195" s="19">
        <v>5</v>
      </c>
      <c r="E5195" s="19">
        <v>17</v>
      </c>
      <c r="F5195" s="19">
        <v>33</v>
      </c>
      <c r="G5195" s="19">
        <v>4</v>
      </c>
      <c r="H5195" s="19">
        <v>1</v>
      </c>
      <c r="I5195" s="19">
        <v>2</v>
      </c>
      <c r="J5195" s="19">
        <v>3</v>
      </c>
      <c r="K5195" s="20">
        <f>ROUND(1+(SUMPRODUCT(INDEX(CachTinhDiem!$B$8:$E$11,MATCH($B5195,CachTinhDiem!$A$8:$A$11,0),0),$G5195:$J5195)-1)*9/4,1)</f>
        <v>4.2</v>
      </c>
      <c r="L5195" s="20">
        <f>ROUND(1+(INDEX(CachTinhDiem!$B$15:$E$20,MATCH($C5195,CachTinhDiem!$A$15:$A$20,0),MATCH($B5195,CachTinhDiem!$B$14:$E$14,0))-1)*9/4,1)</f>
        <v>5.5</v>
      </c>
      <c r="M5195" s="19">
        <f t="shared" si="81"/>
        <v>16</v>
      </c>
      <c r="N5195" s="23">
        <f>MAX(0,1-M5195*CachTinhDiem!$B$25)</f>
        <v>0</v>
      </c>
      <c r="O5195" s="20">
        <f>ROUND((CachTinhDiem!$B$23*K5195+CachTinhDiem!$B$24*L5195)*N5195,1)</f>
        <v>0</v>
      </c>
      <c r="P5195" s="19" t="s">
        <v>3227</v>
      </c>
    </row>
    <row r="5196" spans="1:16" ht="15" customHeight="1" x14ac:dyDescent="0.35">
      <c r="A5196" s="18" t="s">
        <v>1617</v>
      </c>
      <c r="B5196" s="18" t="s">
        <v>3224</v>
      </c>
      <c r="C5196" s="18" t="s">
        <v>138</v>
      </c>
      <c r="D5196" s="19">
        <v>5</v>
      </c>
      <c r="E5196" s="19">
        <v>11</v>
      </c>
      <c r="F5196" s="19">
        <v>40</v>
      </c>
      <c r="G5196" s="19">
        <v>4</v>
      </c>
      <c r="H5196" s="19">
        <v>1</v>
      </c>
      <c r="I5196" s="19">
        <v>4</v>
      </c>
      <c r="J5196" s="19">
        <v>2</v>
      </c>
      <c r="K5196" s="20">
        <f>ROUND(1+(SUMPRODUCT(INDEX(CachTinhDiem!$B$8:$E$11,MATCH($B5196,CachTinhDiem!$A$8:$A$11,0),0),$G5196:$J5196)-1)*9/4,1)</f>
        <v>6</v>
      </c>
      <c r="L5196" s="20">
        <f>ROUND(1+(INDEX(CachTinhDiem!$B$15:$E$20,MATCH($C5196,CachTinhDiem!$A$15:$A$20,0),MATCH($B5196,CachTinhDiem!$B$14:$E$14,0))-1)*9/4,1)</f>
        <v>10</v>
      </c>
      <c r="M5196" s="19">
        <f t="shared" si="81"/>
        <v>29</v>
      </c>
      <c r="N5196" s="23">
        <f>MAX(0,1-M5196*CachTinhDiem!$B$25)</f>
        <v>0</v>
      </c>
      <c r="O5196" s="20">
        <f>ROUND((CachTinhDiem!$B$23*K5196+CachTinhDiem!$B$24*L5196)*N5196,1)</f>
        <v>0</v>
      </c>
      <c r="P5196" s="19" t="s">
        <v>3227</v>
      </c>
    </row>
    <row r="5197" spans="1:16" ht="15" customHeight="1" x14ac:dyDescent="0.35">
      <c r="A5197" s="18" t="s">
        <v>2988</v>
      </c>
      <c r="B5197" s="18" t="s">
        <v>3224</v>
      </c>
      <c r="C5197" s="18" t="s">
        <v>110</v>
      </c>
      <c r="D5197" s="19">
        <v>15</v>
      </c>
      <c r="E5197" s="19">
        <v>35</v>
      </c>
      <c r="F5197" s="19">
        <v>6</v>
      </c>
      <c r="G5197" s="19">
        <v>2</v>
      </c>
      <c r="H5197" s="19">
        <v>1</v>
      </c>
      <c r="I5197" s="19">
        <v>4</v>
      </c>
      <c r="J5197" s="19">
        <v>4</v>
      </c>
      <c r="K5197" s="20">
        <f>ROUND(1+(SUMPRODUCT(INDEX(CachTinhDiem!$B$8:$E$11,MATCH($B5197,CachTinhDiem!$A$8:$A$11,0),0),$G5197:$J5197)-1)*9/4,1)</f>
        <v>5.5</v>
      </c>
      <c r="L5197" s="20">
        <f>ROUND(1+(INDEX(CachTinhDiem!$B$15:$E$20,MATCH($C5197,CachTinhDiem!$A$15:$A$20,0),MATCH($B5197,CachTinhDiem!$B$14:$E$14,0))-1)*9/4,1)</f>
        <v>5.5</v>
      </c>
      <c r="M5197" s="19">
        <f t="shared" si="81"/>
        <v>9</v>
      </c>
      <c r="N5197" s="23">
        <f>MAX(0,1-M5197*CachTinhDiem!$B$25)</f>
        <v>9.9999999999999978E-2</v>
      </c>
      <c r="O5197" s="20">
        <f>ROUND((CachTinhDiem!$B$23*K5197+CachTinhDiem!$B$24*L5197)*N5197,1)</f>
        <v>0.6</v>
      </c>
      <c r="P5197" s="19" t="s">
        <v>3227</v>
      </c>
    </row>
    <row r="5198" spans="1:16" ht="15" customHeight="1" x14ac:dyDescent="0.35">
      <c r="A5198" s="18" t="s">
        <v>319</v>
      </c>
      <c r="B5198" s="18" t="s">
        <v>3228</v>
      </c>
      <c r="C5198" s="18" t="s">
        <v>115</v>
      </c>
      <c r="D5198" s="19">
        <v>18</v>
      </c>
      <c r="E5198" s="19">
        <v>34</v>
      </c>
      <c r="F5198" s="19">
        <v>36</v>
      </c>
      <c r="G5198" s="19">
        <v>2</v>
      </c>
      <c r="H5198" s="19">
        <v>4</v>
      </c>
      <c r="I5198" s="19">
        <v>3</v>
      </c>
      <c r="J5198" s="19">
        <v>3</v>
      </c>
      <c r="K5198" s="20">
        <f>ROUND(1+(SUMPRODUCT(INDEX(CachTinhDiem!$B$8:$E$11,MATCH($B5198,CachTinhDiem!$A$8:$A$11,0),0),$G5198:$J5198)-1)*9/4,1)</f>
        <v>6</v>
      </c>
      <c r="L5198" s="20">
        <f>ROUND(1+(INDEX(CachTinhDiem!$B$15:$E$20,MATCH($C5198,CachTinhDiem!$A$15:$A$20,0),MATCH($B5198,CachTinhDiem!$B$14:$E$14,0))-1)*9/4,1)</f>
        <v>5.5</v>
      </c>
      <c r="M5198" s="19">
        <f t="shared" si="81"/>
        <v>2</v>
      </c>
      <c r="N5198" s="23">
        <f>MAX(0,1-M5198*CachTinhDiem!$B$25)</f>
        <v>0.8</v>
      </c>
      <c r="O5198" s="20">
        <f>ROUND((CachTinhDiem!$B$23*K5198+CachTinhDiem!$B$24*L5198)*N5198,1)</f>
        <v>4.7</v>
      </c>
      <c r="P5198" s="19" t="s">
        <v>3227</v>
      </c>
    </row>
    <row r="5199" spans="1:16" ht="15" customHeight="1" x14ac:dyDescent="0.35">
      <c r="A5199" s="18" t="s">
        <v>2243</v>
      </c>
      <c r="B5199" s="18" t="s">
        <v>3226</v>
      </c>
      <c r="C5199" s="18" t="s">
        <v>150</v>
      </c>
      <c r="D5199" s="19">
        <v>25</v>
      </c>
      <c r="E5199" s="19">
        <v>39</v>
      </c>
      <c r="F5199" s="19">
        <v>19</v>
      </c>
      <c r="G5199" s="19">
        <v>1</v>
      </c>
      <c r="H5199" s="19">
        <v>5</v>
      </c>
      <c r="I5199" s="19">
        <v>2</v>
      </c>
      <c r="J5199" s="19">
        <v>3</v>
      </c>
      <c r="K5199" s="20">
        <f>ROUND(1+(SUMPRODUCT(INDEX(CachTinhDiem!$B$8:$E$11,MATCH($B5199,CachTinhDiem!$A$8:$A$11,0),0),$G5199:$J5199)-1)*9/4,1)</f>
        <v>5.7</v>
      </c>
      <c r="L5199" s="20">
        <f>ROUND(1+(INDEX(CachTinhDiem!$B$15:$E$20,MATCH($C5199,CachTinhDiem!$A$15:$A$20,0),MATCH($B5199,CachTinhDiem!$B$14:$E$14,0))-1)*9/4,1)</f>
        <v>10</v>
      </c>
      <c r="M5199" s="19">
        <f t="shared" si="81"/>
        <v>6</v>
      </c>
      <c r="N5199" s="23">
        <f>MAX(0,1-M5199*CachTinhDiem!$B$25)</f>
        <v>0.39999999999999991</v>
      </c>
      <c r="O5199" s="20">
        <f>ROUND((CachTinhDiem!$B$23*K5199+CachTinhDiem!$B$24*L5199)*N5199,1)</f>
        <v>2.8</v>
      </c>
      <c r="P5199" s="19" t="s">
        <v>3227</v>
      </c>
    </row>
    <row r="5200" spans="1:16" ht="15" customHeight="1" x14ac:dyDescent="0.35">
      <c r="A5200" s="18" t="s">
        <v>896</v>
      </c>
      <c r="B5200" s="18" t="s">
        <v>3224</v>
      </c>
      <c r="C5200" s="18" t="s">
        <v>115</v>
      </c>
      <c r="D5200" s="19">
        <v>25</v>
      </c>
      <c r="E5200" s="19">
        <v>40</v>
      </c>
      <c r="F5200" s="19">
        <v>10</v>
      </c>
      <c r="G5200" s="19">
        <v>1</v>
      </c>
      <c r="H5200" s="19">
        <v>5</v>
      </c>
      <c r="I5200" s="19">
        <v>2</v>
      </c>
      <c r="J5200" s="19">
        <v>3</v>
      </c>
      <c r="K5200" s="20">
        <f>ROUND(1+(SUMPRODUCT(INDEX(CachTinhDiem!$B$8:$E$11,MATCH($B5200,CachTinhDiem!$A$8:$A$11,0),0),$G5200:$J5200)-1)*9/4,1)</f>
        <v>4.4000000000000004</v>
      </c>
      <c r="L5200" s="20">
        <f>ROUND(1+(INDEX(CachTinhDiem!$B$15:$E$20,MATCH($C5200,CachTinhDiem!$A$15:$A$20,0),MATCH($B5200,CachTinhDiem!$B$14:$E$14,0))-1)*9/4,1)</f>
        <v>7.8</v>
      </c>
      <c r="M5200" s="19">
        <f t="shared" si="81"/>
        <v>15</v>
      </c>
      <c r="N5200" s="23">
        <f>MAX(0,1-M5200*CachTinhDiem!$B$25)</f>
        <v>0</v>
      </c>
      <c r="O5200" s="20">
        <f>ROUND((CachTinhDiem!$B$23*K5200+CachTinhDiem!$B$24*L5200)*N5200,1)</f>
        <v>0</v>
      </c>
      <c r="P5200" s="19" t="s">
        <v>3227</v>
      </c>
    </row>
    <row r="5201" spans="1:16" ht="15" customHeight="1" x14ac:dyDescent="0.35">
      <c r="A5201" s="18" t="s">
        <v>3164</v>
      </c>
      <c r="B5201" s="18" t="s">
        <v>3226</v>
      </c>
      <c r="C5201" s="18" t="s">
        <v>115</v>
      </c>
      <c r="D5201" s="19">
        <v>18</v>
      </c>
      <c r="E5201" s="19">
        <v>40</v>
      </c>
      <c r="F5201" s="19">
        <v>24</v>
      </c>
      <c r="G5201" s="19">
        <v>2</v>
      </c>
      <c r="H5201" s="19">
        <v>2</v>
      </c>
      <c r="I5201" s="19">
        <v>4</v>
      </c>
      <c r="J5201" s="19">
        <v>3</v>
      </c>
      <c r="K5201" s="20">
        <f>ROUND(1+(SUMPRODUCT(INDEX(CachTinhDiem!$B$8:$E$11,MATCH($B5201,CachTinhDiem!$A$8:$A$11,0),0),$G5201:$J5201)-1)*9/4,1)</f>
        <v>6</v>
      </c>
      <c r="L5201" s="20">
        <f>ROUND(1+(INDEX(CachTinhDiem!$B$15:$E$20,MATCH($C5201,CachTinhDiem!$A$15:$A$20,0),MATCH($B5201,CachTinhDiem!$B$14:$E$14,0))-1)*9/4,1)</f>
        <v>10</v>
      </c>
      <c r="M5201" s="19">
        <f t="shared" si="81"/>
        <v>0</v>
      </c>
      <c r="N5201" s="23">
        <f>MAX(0,1-M5201*CachTinhDiem!$B$25)</f>
        <v>1</v>
      </c>
      <c r="O5201" s="20">
        <f>ROUND((CachTinhDiem!$B$23*K5201+CachTinhDiem!$B$24*L5201)*N5201,1)</f>
        <v>7.2</v>
      </c>
      <c r="P5201" s="19" t="s">
        <v>3227</v>
      </c>
    </row>
    <row r="5202" spans="1:16" ht="15" customHeight="1" x14ac:dyDescent="0.35">
      <c r="A5202" s="18" t="s">
        <v>714</v>
      </c>
      <c r="B5202" s="18" t="s">
        <v>3228</v>
      </c>
      <c r="C5202" s="18" t="s">
        <v>110</v>
      </c>
      <c r="D5202" s="19">
        <v>16</v>
      </c>
      <c r="E5202" s="19">
        <v>31</v>
      </c>
      <c r="F5202" s="19">
        <v>39</v>
      </c>
      <c r="G5202" s="19">
        <v>2</v>
      </c>
      <c r="H5202" s="19">
        <v>4</v>
      </c>
      <c r="I5202" s="19">
        <v>3</v>
      </c>
      <c r="J5202" s="19">
        <v>3</v>
      </c>
      <c r="K5202" s="20">
        <f>ROUND(1+(SUMPRODUCT(INDEX(CachTinhDiem!$B$8:$E$11,MATCH($B5202,CachTinhDiem!$A$8:$A$11,0),0),$G5202:$J5202)-1)*9/4,1)</f>
        <v>6</v>
      </c>
      <c r="L5202" s="20">
        <f>ROUND(1+(INDEX(CachTinhDiem!$B$15:$E$20,MATCH($C5202,CachTinhDiem!$A$15:$A$20,0),MATCH($B5202,CachTinhDiem!$B$14:$E$14,0))-1)*9/4,1)</f>
        <v>7.8</v>
      </c>
      <c r="M5202" s="19">
        <f t="shared" si="81"/>
        <v>8</v>
      </c>
      <c r="N5202" s="23">
        <f>MAX(0,1-M5202*CachTinhDiem!$B$25)</f>
        <v>0.19999999999999996</v>
      </c>
      <c r="O5202" s="20">
        <f>ROUND((CachTinhDiem!$B$23*K5202+CachTinhDiem!$B$24*L5202)*N5202,1)</f>
        <v>1.3</v>
      </c>
      <c r="P5202" s="19" t="s">
        <v>3227</v>
      </c>
    </row>
    <row r="5203" spans="1:16" ht="15" customHeight="1" x14ac:dyDescent="0.35">
      <c r="A5203" s="18" t="s">
        <v>2604</v>
      </c>
      <c r="B5203" s="18" t="s">
        <v>3229</v>
      </c>
      <c r="C5203" s="18" t="s">
        <v>150</v>
      </c>
      <c r="D5203" s="19">
        <v>5</v>
      </c>
      <c r="E5203" s="19">
        <v>17</v>
      </c>
      <c r="F5203" s="19">
        <v>31</v>
      </c>
      <c r="G5203" s="19">
        <v>4</v>
      </c>
      <c r="H5203" s="19">
        <v>1</v>
      </c>
      <c r="I5203" s="19">
        <v>1</v>
      </c>
      <c r="J5203" s="19">
        <v>5</v>
      </c>
      <c r="K5203" s="20">
        <f>ROUND(1+(SUMPRODUCT(INDEX(CachTinhDiem!$B$8:$E$11,MATCH($B5203,CachTinhDiem!$A$8:$A$11,0),0),$G5203:$J5203)-1)*9/4,1)</f>
        <v>4.4000000000000004</v>
      </c>
      <c r="L5203" s="20">
        <f>ROUND(1+(INDEX(CachTinhDiem!$B$15:$E$20,MATCH($C5203,CachTinhDiem!$A$15:$A$20,0),MATCH($B5203,CachTinhDiem!$B$14:$E$14,0))-1)*9/4,1)</f>
        <v>7.8</v>
      </c>
      <c r="M5203" s="19">
        <f t="shared" si="81"/>
        <v>14</v>
      </c>
      <c r="N5203" s="23">
        <f>MAX(0,1-M5203*CachTinhDiem!$B$25)</f>
        <v>0</v>
      </c>
      <c r="O5203" s="20">
        <f>ROUND((CachTinhDiem!$B$23*K5203+CachTinhDiem!$B$24*L5203)*N5203,1)</f>
        <v>0</v>
      </c>
      <c r="P5203" s="19" t="s">
        <v>3227</v>
      </c>
    </row>
    <row r="5204" spans="1:16" ht="15" customHeight="1" x14ac:dyDescent="0.35">
      <c r="A5204" s="18" t="s">
        <v>882</v>
      </c>
      <c r="B5204" s="18" t="s">
        <v>3229</v>
      </c>
      <c r="C5204" s="18" t="s">
        <v>115</v>
      </c>
      <c r="D5204" s="19">
        <v>5</v>
      </c>
      <c r="E5204" s="19">
        <v>15</v>
      </c>
      <c r="F5204" s="19">
        <v>21</v>
      </c>
      <c r="G5204" s="19">
        <v>4</v>
      </c>
      <c r="H5204" s="19">
        <v>1</v>
      </c>
      <c r="I5204" s="19">
        <v>2</v>
      </c>
      <c r="J5204" s="19">
        <v>5</v>
      </c>
      <c r="K5204" s="20">
        <f>ROUND(1+(SUMPRODUCT(INDEX(CachTinhDiem!$B$8:$E$11,MATCH($B5204,CachTinhDiem!$A$8:$A$11,0),0),$G5204:$J5204)-1)*9/4,1)</f>
        <v>5.0999999999999996</v>
      </c>
      <c r="L5204" s="20">
        <f>ROUND(1+(INDEX(CachTinhDiem!$B$15:$E$20,MATCH($C5204,CachTinhDiem!$A$15:$A$20,0),MATCH($B5204,CachTinhDiem!$B$14:$E$14,0))-1)*9/4,1)</f>
        <v>10</v>
      </c>
      <c r="M5204" s="19">
        <f t="shared" si="81"/>
        <v>6</v>
      </c>
      <c r="N5204" s="23">
        <f>MAX(0,1-M5204*CachTinhDiem!$B$25)</f>
        <v>0.39999999999999991</v>
      </c>
      <c r="O5204" s="20">
        <f>ROUND((CachTinhDiem!$B$23*K5204+CachTinhDiem!$B$24*L5204)*N5204,1)</f>
        <v>2.6</v>
      </c>
      <c r="P5204" s="19" t="s">
        <v>3227</v>
      </c>
    </row>
    <row r="5205" spans="1:16" ht="15" customHeight="1" x14ac:dyDescent="0.35">
      <c r="A5205" s="18" t="s">
        <v>2082</v>
      </c>
      <c r="B5205" s="18" t="s">
        <v>3229</v>
      </c>
      <c r="C5205" s="18" t="s">
        <v>110</v>
      </c>
      <c r="D5205" s="19">
        <v>18</v>
      </c>
      <c r="E5205" s="19">
        <v>36</v>
      </c>
      <c r="F5205" s="19">
        <v>40</v>
      </c>
      <c r="G5205" s="19">
        <v>2</v>
      </c>
      <c r="H5205" s="19">
        <v>4</v>
      </c>
      <c r="I5205" s="19">
        <v>3</v>
      </c>
      <c r="J5205" s="19">
        <v>4</v>
      </c>
      <c r="K5205" s="20">
        <f>ROUND(1+(SUMPRODUCT(INDEX(CachTinhDiem!$B$8:$E$11,MATCH($B5205,CachTinhDiem!$A$8:$A$11,0),0),$G5205:$J5205)-1)*9/4,1)</f>
        <v>6.6</v>
      </c>
      <c r="L5205" s="20">
        <f>ROUND(1+(INDEX(CachTinhDiem!$B$15:$E$20,MATCH($C5205,CachTinhDiem!$A$15:$A$20,0),MATCH($B5205,CachTinhDiem!$B$14:$E$14,0))-1)*9/4,1)</f>
        <v>7.8</v>
      </c>
      <c r="M5205" s="19">
        <f t="shared" si="81"/>
        <v>4</v>
      </c>
      <c r="N5205" s="23">
        <f>MAX(0,1-M5205*CachTinhDiem!$B$25)</f>
        <v>0.6</v>
      </c>
      <c r="O5205" s="20">
        <f>ROUND((CachTinhDiem!$B$23*K5205+CachTinhDiem!$B$24*L5205)*N5205,1)</f>
        <v>4.2</v>
      </c>
      <c r="P5205" s="19" t="s">
        <v>3227</v>
      </c>
    </row>
    <row r="5206" spans="1:16" ht="15" customHeight="1" x14ac:dyDescent="0.35">
      <c r="A5206" s="18" t="s">
        <v>1209</v>
      </c>
      <c r="B5206" s="18" t="s">
        <v>3224</v>
      </c>
      <c r="C5206" s="18" t="s">
        <v>138</v>
      </c>
      <c r="D5206" s="19">
        <v>27</v>
      </c>
      <c r="E5206" s="19">
        <v>40</v>
      </c>
      <c r="F5206" s="19">
        <v>36</v>
      </c>
      <c r="G5206" s="19">
        <v>1</v>
      </c>
      <c r="H5206" s="19">
        <v>5</v>
      </c>
      <c r="I5206" s="19">
        <v>5</v>
      </c>
      <c r="J5206" s="19">
        <v>4</v>
      </c>
      <c r="K5206" s="20">
        <f>ROUND(1+(SUMPRODUCT(INDEX(CachTinhDiem!$B$8:$E$11,MATCH($B5206,CachTinhDiem!$A$8:$A$11,0),0),$G5206:$J5206)-1)*9/4,1)</f>
        <v>8</v>
      </c>
      <c r="L5206" s="20">
        <f>ROUND(1+(INDEX(CachTinhDiem!$B$15:$E$20,MATCH($C5206,CachTinhDiem!$A$15:$A$20,0),MATCH($B5206,CachTinhDiem!$B$14:$E$14,0))-1)*9/4,1)</f>
        <v>10</v>
      </c>
      <c r="M5206" s="19">
        <f t="shared" si="81"/>
        <v>0</v>
      </c>
      <c r="N5206" s="23">
        <f>MAX(0,1-M5206*CachTinhDiem!$B$25)</f>
        <v>1</v>
      </c>
      <c r="O5206" s="20">
        <f>ROUND((CachTinhDiem!$B$23*K5206+CachTinhDiem!$B$24*L5206)*N5206,1)</f>
        <v>8.6</v>
      </c>
      <c r="P5206" s="19" t="s">
        <v>3227</v>
      </c>
    </row>
    <row r="5207" spans="1:16" ht="15" customHeight="1" x14ac:dyDescent="0.35">
      <c r="A5207" s="18" t="s">
        <v>1864</v>
      </c>
      <c r="B5207" s="18" t="s">
        <v>3224</v>
      </c>
      <c r="C5207" s="18" t="s">
        <v>103</v>
      </c>
      <c r="D5207" s="19">
        <v>12</v>
      </c>
      <c r="E5207" s="19">
        <v>33</v>
      </c>
      <c r="F5207" s="19">
        <v>36</v>
      </c>
      <c r="G5207" s="19">
        <v>3</v>
      </c>
      <c r="H5207" s="19">
        <v>3</v>
      </c>
      <c r="I5207" s="19">
        <v>4</v>
      </c>
      <c r="J5207" s="19">
        <v>4</v>
      </c>
      <c r="K5207" s="20">
        <f>ROUND(1+(SUMPRODUCT(INDEX(CachTinhDiem!$B$8:$E$11,MATCH($B5207,CachTinhDiem!$A$8:$A$11,0),0),$G5207:$J5207)-1)*9/4,1)</f>
        <v>6.9</v>
      </c>
      <c r="L5207" s="20">
        <f>ROUND(1+(INDEX(CachTinhDiem!$B$15:$E$20,MATCH($C5207,CachTinhDiem!$A$15:$A$20,0),MATCH($B5207,CachTinhDiem!$B$14:$E$14,0))-1)*9/4,1)</f>
        <v>3.3</v>
      </c>
      <c r="M5207" s="19">
        <f t="shared" si="81"/>
        <v>3</v>
      </c>
      <c r="N5207" s="23">
        <f>MAX(0,1-M5207*CachTinhDiem!$B$25)</f>
        <v>0.7</v>
      </c>
      <c r="O5207" s="20">
        <f>ROUND((CachTinhDiem!$B$23*K5207+CachTinhDiem!$B$24*L5207)*N5207,1)</f>
        <v>4.0999999999999996</v>
      </c>
      <c r="P5207" s="19" t="s">
        <v>3227</v>
      </c>
    </row>
    <row r="5208" spans="1:16" ht="15" customHeight="1" x14ac:dyDescent="0.35">
      <c r="A5208" s="18" t="s">
        <v>1984</v>
      </c>
      <c r="B5208" s="18" t="s">
        <v>3226</v>
      </c>
      <c r="C5208" s="18" t="s">
        <v>90</v>
      </c>
      <c r="D5208" s="19">
        <v>9</v>
      </c>
      <c r="E5208" s="19">
        <v>29</v>
      </c>
      <c r="F5208" s="19">
        <v>31</v>
      </c>
      <c r="G5208" s="19">
        <v>3</v>
      </c>
      <c r="H5208" s="19">
        <v>3</v>
      </c>
      <c r="I5208" s="19">
        <v>3</v>
      </c>
      <c r="J5208" s="19">
        <v>2</v>
      </c>
      <c r="K5208" s="20">
        <f>ROUND(1+(SUMPRODUCT(INDEX(CachTinhDiem!$B$8:$E$11,MATCH($B5208,CachTinhDiem!$A$8:$A$11,0),0),$G5208:$J5208)-1)*9/4,1)</f>
        <v>5.0999999999999996</v>
      </c>
      <c r="L5208" s="20">
        <f>ROUND(1+(INDEX(CachTinhDiem!$B$15:$E$20,MATCH($C5208,CachTinhDiem!$A$15:$A$20,0),MATCH($B5208,CachTinhDiem!$B$14:$E$14,0))-1)*9/4,1)</f>
        <v>7.8</v>
      </c>
      <c r="M5208" s="19">
        <f t="shared" si="81"/>
        <v>2</v>
      </c>
      <c r="N5208" s="23">
        <f>MAX(0,1-M5208*CachTinhDiem!$B$25)</f>
        <v>0.8</v>
      </c>
      <c r="O5208" s="20">
        <f>ROUND((CachTinhDiem!$B$23*K5208+CachTinhDiem!$B$24*L5208)*N5208,1)</f>
        <v>4.7</v>
      </c>
      <c r="P5208" s="19" t="s">
        <v>3225</v>
      </c>
    </row>
    <row r="5209" spans="1:16" ht="15" customHeight="1" x14ac:dyDescent="0.35">
      <c r="A5209" s="18" t="s">
        <v>764</v>
      </c>
      <c r="B5209" s="18" t="s">
        <v>3224</v>
      </c>
      <c r="C5209" s="18" t="s">
        <v>110</v>
      </c>
      <c r="D5209" s="19">
        <v>16</v>
      </c>
      <c r="E5209" s="19">
        <v>31</v>
      </c>
      <c r="F5209" s="19">
        <v>19</v>
      </c>
      <c r="G5209" s="19">
        <v>2</v>
      </c>
      <c r="H5209" s="19">
        <v>4</v>
      </c>
      <c r="I5209" s="19">
        <v>3</v>
      </c>
      <c r="J5209" s="19">
        <v>3</v>
      </c>
      <c r="K5209" s="20">
        <f>ROUND(1+(SUMPRODUCT(INDEX(CachTinhDiem!$B$8:$E$11,MATCH($B5209,CachTinhDiem!$A$8:$A$11,0),0),$G5209:$J5209)-1)*9/4,1)</f>
        <v>5.5</v>
      </c>
      <c r="L5209" s="20">
        <f>ROUND(1+(INDEX(CachTinhDiem!$B$15:$E$20,MATCH($C5209,CachTinhDiem!$A$15:$A$20,0),MATCH($B5209,CachTinhDiem!$B$14:$E$14,0))-1)*9/4,1)</f>
        <v>5.5</v>
      </c>
      <c r="M5209" s="19">
        <f t="shared" si="81"/>
        <v>0</v>
      </c>
      <c r="N5209" s="23">
        <f>MAX(0,1-M5209*CachTinhDiem!$B$25)</f>
        <v>1</v>
      </c>
      <c r="O5209" s="20">
        <f>ROUND((CachTinhDiem!$B$23*K5209+CachTinhDiem!$B$24*L5209)*N5209,1)</f>
        <v>5.5</v>
      </c>
      <c r="P5209" s="19" t="s">
        <v>3227</v>
      </c>
    </row>
    <row r="5210" spans="1:16" ht="15" customHeight="1" x14ac:dyDescent="0.35">
      <c r="A5210" s="18" t="s">
        <v>1717</v>
      </c>
      <c r="B5210" s="18" t="s">
        <v>3229</v>
      </c>
      <c r="C5210" s="18" t="s">
        <v>110</v>
      </c>
      <c r="D5210" s="19">
        <v>19</v>
      </c>
      <c r="E5210" s="19">
        <v>36</v>
      </c>
      <c r="F5210" s="19">
        <v>38</v>
      </c>
      <c r="G5210" s="19">
        <v>2</v>
      </c>
      <c r="H5210" s="19">
        <v>5</v>
      </c>
      <c r="I5210" s="19">
        <v>2</v>
      </c>
      <c r="J5210" s="19">
        <v>4</v>
      </c>
      <c r="K5210" s="20">
        <f>ROUND(1+(SUMPRODUCT(INDEX(CachTinhDiem!$B$8:$E$11,MATCH($B5210,CachTinhDiem!$A$8:$A$11,0),0),$G5210:$J5210)-1)*9/4,1)</f>
        <v>6.6</v>
      </c>
      <c r="L5210" s="20">
        <f>ROUND(1+(INDEX(CachTinhDiem!$B$15:$E$20,MATCH($C5210,CachTinhDiem!$A$15:$A$20,0),MATCH($B5210,CachTinhDiem!$B$14:$E$14,0))-1)*9/4,1)</f>
        <v>7.8</v>
      </c>
      <c r="M5210" s="19">
        <f t="shared" si="81"/>
        <v>2</v>
      </c>
      <c r="N5210" s="23">
        <f>MAX(0,1-M5210*CachTinhDiem!$B$25)</f>
        <v>0.8</v>
      </c>
      <c r="O5210" s="20">
        <f>ROUND((CachTinhDiem!$B$23*K5210+CachTinhDiem!$B$24*L5210)*N5210,1)</f>
        <v>5.6</v>
      </c>
      <c r="P5210" s="19" t="s">
        <v>3227</v>
      </c>
    </row>
    <row r="5211" spans="1:16" ht="15" customHeight="1" x14ac:dyDescent="0.35">
      <c r="A5211" s="18" t="s">
        <v>308</v>
      </c>
      <c r="B5211" s="18" t="s">
        <v>3228</v>
      </c>
      <c r="C5211" s="18" t="s">
        <v>103</v>
      </c>
      <c r="D5211" s="19">
        <v>12</v>
      </c>
      <c r="E5211" s="19">
        <v>28</v>
      </c>
      <c r="F5211" s="19">
        <v>18</v>
      </c>
      <c r="G5211" s="19">
        <v>2</v>
      </c>
      <c r="H5211" s="19">
        <v>5</v>
      </c>
      <c r="I5211" s="19">
        <v>2</v>
      </c>
      <c r="J5211" s="19">
        <v>4</v>
      </c>
      <c r="K5211" s="20">
        <f>ROUND(1+(SUMPRODUCT(INDEX(CachTinhDiem!$B$8:$E$11,MATCH($B5211,CachTinhDiem!$A$8:$A$11,0),0),$G5211:$J5211)-1)*9/4,1)</f>
        <v>7.3</v>
      </c>
      <c r="L5211" s="20">
        <f>ROUND(1+(INDEX(CachTinhDiem!$B$15:$E$20,MATCH($C5211,CachTinhDiem!$A$15:$A$20,0),MATCH($B5211,CachTinhDiem!$B$14:$E$14,0))-1)*9/4,1)</f>
        <v>10</v>
      </c>
      <c r="M5211" s="19">
        <f t="shared" si="81"/>
        <v>0</v>
      </c>
      <c r="N5211" s="23">
        <f>MAX(0,1-M5211*CachTinhDiem!$B$25)</f>
        <v>1</v>
      </c>
      <c r="O5211" s="20">
        <f>ROUND((CachTinhDiem!$B$23*K5211+CachTinhDiem!$B$24*L5211)*N5211,1)</f>
        <v>8.1</v>
      </c>
      <c r="P5211" s="19" t="s">
        <v>3227</v>
      </c>
    </row>
    <row r="5212" spans="1:16" ht="15" customHeight="1" x14ac:dyDescent="0.35">
      <c r="A5212" s="18" t="s">
        <v>452</v>
      </c>
      <c r="B5212" s="18" t="s">
        <v>3226</v>
      </c>
      <c r="C5212" s="18" t="s">
        <v>110</v>
      </c>
      <c r="D5212" s="19">
        <v>21</v>
      </c>
      <c r="E5212" s="19">
        <v>38</v>
      </c>
      <c r="F5212" s="19">
        <v>35</v>
      </c>
      <c r="G5212" s="19">
        <v>2</v>
      </c>
      <c r="H5212" s="19">
        <v>4</v>
      </c>
      <c r="I5212" s="19">
        <v>3</v>
      </c>
      <c r="J5212" s="19">
        <v>2</v>
      </c>
      <c r="K5212" s="20">
        <f>ROUND(1+(SUMPRODUCT(INDEX(CachTinhDiem!$B$8:$E$11,MATCH($B5212,CachTinhDiem!$A$8:$A$11,0),0),$G5212:$J5212)-1)*9/4,1)</f>
        <v>5.7</v>
      </c>
      <c r="L5212" s="20">
        <f>ROUND(1+(INDEX(CachTinhDiem!$B$15:$E$20,MATCH($C5212,CachTinhDiem!$A$15:$A$20,0),MATCH($B5212,CachTinhDiem!$B$14:$E$14,0))-1)*9/4,1)</f>
        <v>5.5</v>
      </c>
      <c r="M5212" s="19">
        <f t="shared" si="81"/>
        <v>0</v>
      </c>
      <c r="N5212" s="23">
        <f>MAX(0,1-M5212*CachTinhDiem!$B$25)</f>
        <v>1</v>
      </c>
      <c r="O5212" s="20">
        <f>ROUND((CachTinhDiem!$B$23*K5212+CachTinhDiem!$B$24*L5212)*N5212,1)</f>
        <v>5.6</v>
      </c>
      <c r="P5212" s="19" t="s">
        <v>3227</v>
      </c>
    </row>
    <row r="5213" spans="1:16" ht="15" customHeight="1" x14ac:dyDescent="0.35">
      <c r="A5213" s="18" t="s">
        <v>1566</v>
      </c>
      <c r="B5213" s="18" t="s">
        <v>3224</v>
      </c>
      <c r="C5213" s="18" t="s">
        <v>115</v>
      </c>
      <c r="D5213" s="19">
        <v>6</v>
      </c>
      <c r="E5213" s="19">
        <v>20</v>
      </c>
      <c r="F5213" s="19">
        <v>8</v>
      </c>
      <c r="G5213" s="19">
        <v>4</v>
      </c>
      <c r="H5213" s="19">
        <v>2</v>
      </c>
      <c r="I5213" s="19">
        <v>3</v>
      </c>
      <c r="J5213" s="19">
        <v>3</v>
      </c>
      <c r="K5213" s="20">
        <f>ROUND(1+(SUMPRODUCT(INDEX(CachTinhDiem!$B$8:$E$11,MATCH($B5213,CachTinhDiem!$A$8:$A$11,0),0),$G5213:$J5213)-1)*9/4,1)</f>
        <v>5.5</v>
      </c>
      <c r="L5213" s="20">
        <f>ROUND(1+(INDEX(CachTinhDiem!$B$15:$E$20,MATCH($C5213,CachTinhDiem!$A$15:$A$20,0),MATCH($B5213,CachTinhDiem!$B$14:$E$14,0))-1)*9/4,1)</f>
        <v>7.8</v>
      </c>
      <c r="M5213" s="19">
        <f t="shared" si="81"/>
        <v>0</v>
      </c>
      <c r="N5213" s="23">
        <f>MAX(0,1-M5213*CachTinhDiem!$B$25)</f>
        <v>1</v>
      </c>
      <c r="O5213" s="20">
        <f>ROUND((CachTinhDiem!$B$23*K5213+CachTinhDiem!$B$24*L5213)*N5213,1)</f>
        <v>6.2</v>
      </c>
      <c r="P5213" s="19" t="s">
        <v>3227</v>
      </c>
    </row>
    <row r="5214" spans="1:16" ht="15" customHeight="1" x14ac:dyDescent="0.35">
      <c r="A5214" s="18" t="s">
        <v>2576</v>
      </c>
      <c r="B5214" s="18" t="s">
        <v>3228</v>
      </c>
      <c r="C5214" s="18" t="s">
        <v>103</v>
      </c>
      <c r="D5214" s="19">
        <v>14</v>
      </c>
      <c r="E5214" s="19">
        <v>34</v>
      </c>
      <c r="F5214" s="19">
        <v>15</v>
      </c>
      <c r="G5214" s="19">
        <v>3</v>
      </c>
      <c r="H5214" s="19">
        <v>1</v>
      </c>
      <c r="I5214" s="19">
        <v>4</v>
      </c>
      <c r="J5214" s="19">
        <v>4</v>
      </c>
      <c r="K5214" s="20">
        <f>ROUND(1+(SUMPRODUCT(INDEX(CachTinhDiem!$B$8:$E$11,MATCH($B5214,CachTinhDiem!$A$8:$A$11,0),0),$G5214:$J5214)-1)*9/4,1)</f>
        <v>6.4</v>
      </c>
      <c r="L5214" s="20">
        <f>ROUND(1+(INDEX(CachTinhDiem!$B$15:$E$20,MATCH($C5214,CachTinhDiem!$A$15:$A$20,0),MATCH($B5214,CachTinhDiem!$B$14:$E$14,0))-1)*9/4,1)</f>
        <v>10</v>
      </c>
      <c r="M5214" s="19">
        <f t="shared" si="81"/>
        <v>0</v>
      </c>
      <c r="N5214" s="23">
        <f>MAX(0,1-M5214*CachTinhDiem!$B$25)</f>
        <v>1</v>
      </c>
      <c r="O5214" s="20">
        <f>ROUND((CachTinhDiem!$B$23*K5214+CachTinhDiem!$B$24*L5214)*N5214,1)</f>
        <v>7.5</v>
      </c>
      <c r="P5214" s="19" t="s">
        <v>3225</v>
      </c>
    </row>
    <row r="5215" spans="1:16" ht="15" customHeight="1" x14ac:dyDescent="0.35">
      <c r="A5215" s="18" t="s">
        <v>3204</v>
      </c>
      <c r="B5215" s="18" t="s">
        <v>3229</v>
      </c>
      <c r="C5215" s="18" t="s">
        <v>90</v>
      </c>
      <c r="D5215" s="19">
        <v>24</v>
      </c>
      <c r="E5215" s="19">
        <v>40</v>
      </c>
      <c r="F5215" s="19">
        <v>40</v>
      </c>
      <c r="G5215" s="19">
        <v>1</v>
      </c>
      <c r="H5215" s="19">
        <v>3</v>
      </c>
      <c r="I5215" s="19">
        <v>4</v>
      </c>
      <c r="J5215" s="19">
        <v>3</v>
      </c>
      <c r="K5215" s="20">
        <f>ROUND(1+(SUMPRODUCT(INDEX(CachTinhDiem!$B$8:$E$11,MATCH($B5215,CachTinhDiem!$A$8:$A$11,0),0),$G5215:$J5215)-1)*9/4,1)</f>
        <v>5.7</v>
      </c>
      <c r="L5215" s="20">
        <f>ROUND(1+(INDEX(CachTinhDiem!$B$15:$E$20,MATCH($C5215,CachTinhDiem!$A$15:$A$20,0),MATCH($B5215,CachTinhDiem!$B$14:$E$14,0))-1)*9/4,1)</f>
        <v>7.8</v>
      </c>
      <c r="M5215" s="19">
        <f t="shared" si="81"/>
        <v>0</v>
      </c>
      <c r="N5215" s="23">
        <f>MAX(0,1-M5215*CachTinhDiem!$B$25)</f>
        <v>1</v>
      </c>
      <c r="O5215" s="20">
        <f>ROUND((CachTinhDiem!$B$23*K5215+CachTinhDiem!$B$24*L5215)*N5215,1)</f>
        <v>6.3</v>
      </c>
      <c r="P5215" s="19" t="s">
        <v>3225</v>
      </c>
    </row>
    <row r="5216" spans="1:16" ht="15" customHeight="1" x14ac:dyDescent="0.35">
      <c r="A5216" s="18" t="s">
        <v>205</v>
      </c>
      <c r="B5216" s="18" t="s">
        <v>3226</v>
      </c>
      <c r="C5216" s="18" t="s">
        <v>115</v>
      </c>
      <c r="D5216" s="19">
        <v>20</v>
      </c>
      <c r="E5216" s="19">
        <v>40</v>
      </c>
      <c r="F5216" s="19">
        <v>5</v>
      </c>
      <c r="G5216" s="19">
        <v>2</v>
      </c>
      <c r="H5216" s="19">
        <v>5</v>
      </c>
      <c r="I5216" s="19">
        <v>3</v>
      </c>
      <c r="J5216" s="19">
        <v>1</v>
      </c>
      <c r="K5216" s="20">
        <f>ROUND(1+(SUMPRODUCT(INDEX(CachTinhDiem!$B$8:$E$11,MATCH($B5216,CachTinhDiem!$A$8:$A$11,0),0),$G5216:$J5216)-1)*9/4,1)</f>
        <v>6</v>
      </c>
      <c r="L5216" s="20">
        <f>ROUND(1+(INDEX(CachTinhDiem!$B$15:$E$20,MATCH($C5216,CachTinhDiem!$A$15:$A$20,0),MATCH($B5216,CachTinhDiem!$B$14:$E$14,0))-1)*9/4,1)</f>
        <v>10</v>
      </c>
      <c r="M5216" s="19">
        <f t="shared" si="81"/>
        <v>15</v>
      </c>
      <c r="N5216" s="23">
        <f>MAX(0,1-M5216*CachTinhDiem!$B$25)</f>
        <v>0</v>
      </c>
      <c r="O5216" s="20">
        <f>ROUND((CachTinhDiem!$B$23*K5216+CachTinhDiem!$B$24*L5216)*N5216,1)</f>
        <v>0</v>
      </c>
      <c r="P5216" s="19" t="s">
        <v>3227</v>
      </c>
    </row>
    <row r="5217" spans="1:16" ht="15" customHeight="1" x14ac:dyDescent="0.35">
      <c r="A5217" s="18" t="s">
        <v>639</v>
      </c>
      <c r="B5217" s="18" t="s">
        <v>3228</v>
      </c>
      <c r="C5217" s="18" t="s">
        <v>110</v>
      </c>
      <c r="D5217" s="19">
        <v>5</v>
      </c>
      <c r="E5217" s="19">
        <v>15</v>
      </c>
      <c r="F5217" s="19">
        <v>22</v>
      </c>
      <c r="G5217" s="19">
        <v>4</v>
      </c>
      <c r="H5217" s="19">
        <v>1</v>
      </c>
      <c r="I5217" s="19">
        <v>2</v>
      </c>
      <c r="J5217" s="19">
        <v>3</v>
      </c>
      <c r="K5217" s="20">
        <f>ROUND(1+(SUMPRODUCT(INDEX(CachTinhDiem!$B$8:$E$11,MATCH($B5217,CachTinhDiem!$A$8:$A$11,0),0),$G5217:$J5217)-1)*9/4,1)</f>
        <v>4.2</v>
      </c>
      <c r="L5217" s="20">
        <f>ROUND(1+(INDEX(CachTinhDiem!$B$15:$E$20,MATCH($C5217,CachTinhDiem!$A$15:$A$20,0),MATCH($B5217,CachTinhDiem!$B$14:$E$14,0))-1)*9/4,1)</f>
        <v>7.8</v>
      </c>
      <c r="M5217" s="19">
        <f t="shared" si="81"/>
        <v>7</v>
      </c>
      <c r="N5217" s="23">
        <f>MAX(0,1-M5217*CachTinhDiem!$B$25)</f>
        <v>0.29999999999999993</v>
      </c>
      <c r="O5217" s="20">
        <f>ROUND((CachTinhDiem!$B$23*K5217+CachTinhDiem!$B$24*L5217)*N5217,1)</f>
        <v>1.6</v>
      </c>
      <c r="P5217" s="19" t="s">
        <v>3227</v>
      </c>
    </row>
    <row r="5218" spans="1:16" ht="15" customHeight="1" x14ac:dyDescent="0.35">
      <c r="A5218" s="18" t="s">
        <v>3142</v>
      </c>
      <c r="B5218" s="18" t="s">
        <v>3224</v>
      </c>
      <c r="C5218" s="18" t="s">
        <v>150</v>
      </c>
      <c r="D5218" s="19">
        <v>27</v>
      </c>
      <c r="E5218" s="19">
        <v>40</v>
      </c>
      <c r="F5218" s="19">
        <v>8</v>
      </c>
      <c r="G5218" s="19">
        <v>1</v>
      </c>
      <c r="H5218" s="19">
        <v>5</v>
      </c>
      <c r="I5218" s="19">
        <v>3</v>
      </c>
      <c r="J5218" s="19">
        <v>2</v>
      </c>
      <c r="K5218" s="20">
        <f>ROUND(1+(SUMPRODUCT(INDEX(CachTinhDiem!$B$8:$E$11,MATCH($B5218,CachTinhDiem!$A$8:$A$11,0),0),$G5218:$J5218)-1)*9/4,1)</f>
        <v>5.3</v>
      </c>
      <c r="L5218" s="20">
        <f>ROUND(1+(INDEX(CachTinhDiem!$B$15:$E$20,MATCH($C5218,CachTinhDiem!$A$15:$A$20,0),MATCH($B5218,CachTinhDiem!$B$14:$E$14,0))-1)*9/4,1)</f>
        <v>3.3</v>
      </c>
      <c r="M5218" s="19">
        <f t="shared" si="81"/>
        <v>19</v>
      </c>
      <c r="N5218" s="23">
        <f>MAX(0,1-M5218*CachTinhDiem!$B$25)</f>
        <v>0</v>
      </c>
      <c r="O5218" s="20">
        <f>ROUND((CachTinhDiem!$B$23*K5218+CachTinhDiem!$B$24*L5218)*N5218,1)</f>
        <v>0</v>
      </c>
      <c r="P5218" s="19" t="s">
        <v>3227</v>
      </c>
    </row>
    <row r="5219" spans="1:16" ht="15" customHeight="1" x14ac:dyDescent="0.35">
      <c r="A5219" s="18" t="s">
        <v>2716</v>
      </c>
      <c r="B5219" s="18" t="s">
        <v>3229</v>
      </c>
      <c r="C5219" s="18" t="s">
        <v>103</v>
      </c>
      <c r="D5219" s="19">
        <v>13</v>
      </c>
      <c r="E5219" s="19">
        <v>34</v>
      </c>
      <c r="F5219" s="19">
        <v>17</v>
      </c>
      <c r="G5219" s="19">
        <v>3</v>
      </c>
      <c r="H5219" s="19">
        <v>1</v>
      </c>
      <c r="I5219" s="19">
        <v>4</v>
      </c>
      <c r="J5219" s="19">
        <v>5</v>
      </c>
      <c r="K5219" s="20">
        <f>ROUND(1+(SUMPRODUCT(INDEX(CachTinhDiem!$B$8:$E$11,MATCH($B5219,CachTinhDiem!$A$8:$A$11,0),0),$G5219:$J5219)-1)*9/4,1)</f>
        <v>6.2</v>
      </c>
      <c r="L5219" s="20">
        <f>ROUND(1+(INDEX(CachTinhDiem!$B$15:$E$20,MATCH($C5219,CachTinhDiem!$A$15:$A$20,0),MATCH($B5219,CachTinhDiem!$B$14:$E$14,0))-1)*9/4,1)</f>
        <v>7.8</v>
      </c>
      <c r="M5219" s="19">
        <f t="shared" si="81"/>
        <v>0</v>
      </c>
      <c r="N5219" s="23">
        <f>MAX(0,1-M5219*CachTinhDiem!$B$25)</f>
        <v>1</v>
      </c>
      <c r="O5219" s="20">
        <f>ROUND((CachTinhDiem!$B$23*K5219+CachTinhDiem!$B$24*L5219)*N5219,1)</f>
        <v>6.7</v>
      </c>
      <c r="P5219" s="19" t="s">
        <v>3227</v>
      </c>
    </row>
    <row r="5220" spans="1:16" ht="15" customHeight="1" x14ac:dyDescent="0.35">
      <c r="A5220" s="18" t="s">
        <v>2014</v>
      </c>
      <c r="B5220" s="18" t="s">
        <v>3229</v>
      </c>
      <c r="C5220" s="18" t="s">
        <v>138</v>
      </c>
      <c r="D5220" s="19">
        <v>12</v>
      </c>
      <c r="E5220" s="19">
        <v>30</v>
      </c>
      <c r="F5220" s="19">
        <v>37</v>
      </c>
      <c r="G5220" s="19">
        <v>2</v>
      </c>
      <c r="H5220" s="19">
        <v>3</v>
      </c>
      <c r="I5220" s="19">
        <v>4</v>
      </c>
      <c r="J5220" s="19">
        <v>1</v>
      </c>
      <c r="K5220" s="20">
        <f>ROUND(1+(SUMPRODUCT(INDEX(CachTinhDiem!$B$8:$E$11,MATCH($B5220,CachTinhDiem!$A$8:$A$11,0),0),$G5220:$J5220)-1)*9/4,1)</f>
        <v>4.5999999999999996</v>
      </c>
      <c r="L5220" s="20">
        <f>ROUND(1+(INDEX(CachTinhDiem!$B$15:$E$20,MATCH($C5220,CachTinhDiem!$A$15:$A$20,0),MATCH($B5220,CachTinhDiem!$B$14:$E$14,0))-1)*9/4,1)</f>
        <v>7.8</v>
      </c>
      <c r="M5220" s="19">
        <f t="shared" si="81"/>
        <v>7</v>
      </c>
      <c r="N5220" s="23">
        <f>MAX(0,1-M5220*CachTinhDiem!$B$25)</f>
        <v>0.29999999999999993</v>
      </c>
      <c r="O5220" s="20">
        <f>ROUND((CachTinhDiem!$B$23*K5220+CachTinhDiem!$B$24*L5220)*N5220,1)</f>
        <v>1.7</v>
      </c>
      <c r="P5220" s="19" t="s">
        <v>3225</v>
      </c>
    </row>
    <row r="5221" spans="1:16" ht="15" customHeight="1" x14ac:dyDescent="0.35">
      <c r="A5221" s="18" t="s">
        <v>2356</v>
      </c>
      <c r="B5221" s="18" t="s">
        <v>3224</v>
      </c>
      <c r="C5221" s="18" t="s">
        <v>110</v>
      </c>
      <c r="D5221" s="19">
        <v>21</v>
      </c>
      <c r="E5221" s="19">
        <v>38</v>
      </c>
      <c r="F5221" s="19">
        <v>20</v>
      </c>
      <c r="G5221" s="19">
        <v>2</v>
      </c>
      <c r="H5221" s="19">
        <v>5</v>
      </c>
      <c r="I5221" s="19">
        <v>2</v>
      </c>
      <c r="J5221" s="19">
        <v>4</v>
      </c>
      <c r="K5221" s="20">
        <f>ROUND(1+(SUMPRODUCT(INDEX(CachTinhDiem!$B$8:$E$11,MATCH($B5221,CachTinhDiem!$A$8:$A$11,0),0),$G5221:$J5221)-1)*9/4,1)</f>
        <v>5.0999999999999996</v>
      </c>
      <c r="L5221" s="20">
        <f>ROUND(1+(INDEX(CachTinhDiem!$B$15:$E$20,MATCH($C5221,CachTinhDiem!$A$15:$A$20,0),MATCH($B5221,CachTinhDiem!$B$14:$E$14,0))-1)*9/4,1)</f>
        <v>5.5</v>
      </c>
      <c r="M5221" s="19">
        <f t="shared" si="81"/>
        <v>1</v>
      </c>
      <c r="N5221" s="23">
        <f>MAX(0,1-M5221*CachTinhDiem!$B$25)</f>
        <v>0.9</v>
      </c>
      <c r="O5221" s="20">
        <f>ROUND((CachTinhDiem!$B$23*K5221+CachTinhDiem!$B$24*L5221)*N5221,1)</f>
        <v>4.7</v>
      </c>
      <c r="P5221" s="19" t="s">
        <v>3225</v>
      </c>
    </row>
    <row r="5222" spans="1:16" ht="15" customHeight="1" x14ac:dyDescent="0.35">
      <c r="A5222" s="18" t="s">
        <v>740</v>
      </c>
      <c r="B5222" s="18" t="s">
        <v>3229</v>
      </c>
      <c r="C5222" s="18" t="s">
        <v>110</v>
      </c>
      <c r="D5222" s="19">
        <v>5</v>
      </c>
      <c r="E5222" s="19">
        <v>15</v>
      </c>
      <c r="F5222" s="19">
        <v>35</v>
      </c>
      <c r="G5222" s="19">
        <v>4</v>
      </c>
      <c r="H5222" s="19">
        <v>2</v>
      </c>
      <c r="I5222" s="19">
        <v>2</v>
      </c>
      <c r="J5222" s="19">
        <v>4</v>
      </c>
      <c r="K5222" s="20">
        <f>ROUND(1+(SUMPRODUCT(INDEX(CachTinhDiem!$B$8:$E$11,MATCH($B5222,CachTinhDiem!$A$8:$A$11,0),0),$G5222:$J5222)-1)*9/4,1)</f>
        <v>5.0999999999999996</v>
      </c>
      <c r="L5222" s="20">
        <f>ROUND(1+(INDEX(CachTinhDiem!$B$15:$E$20,MATCH($C5222,CachTinhDiem!$A$15:$A$20,0),MATCH($B5222,CachTinhDiem!$B$14:$E$14,0))-1)*9/4,1)</f>
        <v>7.8</v>
      </c>
      <c r="M5222" s="19">
        <f t="shared" si="81"/>
        <v>20</v>
      </c>
      <c r="N5222" s="23">
        <f>MAX(0,1-M5222*CachTinhDiem!$B$25)</f>
        <v>0</v>
      </c>
      <c r="O5222" s="20">
        <f>ROUND((CachTinhDiem!$B$23*K5222+CachTinhDiem!$B$24*L5222)*N5222,1)</f>
        <v>0</v>
      </c>
      <c r="P5222" s="19" t="s">
        <v>3227</v>
      </c>
    </row>
    <row r="5223" spans="1:16" ht="15" customHeight="1" x14ac:dyDescent="0.35">
      <c r="A5223" s="18" t="s">
        <v>1814</v>
      </c>
      <c r="B5223" s="18" t="s">
        <v>3224</v>
      </c>
      <c r="C5223" s="18" t="s">
        <v>115</v>
      </c>
      <c r="D5223" s="19">
        <v>6</v>
      </c>
      <c r="E5223" s="19">
        <v>20</v>
      </c>
      <c r="F5223" s="19">
        <v>30</v>
      </c>
      <c r="G5223" s="19">
        <v>4</v>
      </c>
      <c r="H5223" s="19">
        <v>2</v>
      </c>
      <c r="I5223" s="19">
        <v>3</v>
      </c>
      <c r="J5223" s="19">
        <v>2</v>
      </c>
      <c r="K5223" s="20">
        <f>ROUND(1+(SUMPRODUCT(INDEX(CachTinhDiem!$B$8:$E$11,MATCH($B5223,CachTinhDiem!$A$8:$A$11,0),0),$G5223:$J5223)-1)*9/4,1)</f>
        <v>5.3</v>
      </c>
      <c r="L5223" s="20">
        <f>ROUND(1+(INDEX(CachTinhDiem!$B$15:$E$20,MATCH($C5223,CachTinhDiem!$A$15:$A$20,0),MATCH($B5223,CachTinhDiem!$B$14:$E$14,0))-1)*9/4,1)</f>
        <v>7.8</v>
      </c>
      <c r="M5223" s="19">
        <f t="shared" si="81"/>
        <v>10</v>
      </c>
      <c r="N5223" s="23">
        <f>MAX(0,1-M5223*CachTinhDiem!$B$25)</f>
        <v>0</v>
      </c>
      <c r="O5223" s="20">
        <f>ROUND((CachTinhDiem!$B$23*K5223+CachTinhDiem!$B$24*L5223)*N5223,1)</f>
        <v>0</v>
      </c>
      <c r="P5223" s="19" t="s">
        <v>3225</v>
      </c>
    </row>
    <row r="5224" spans="1:16" ht="15" customHeight="1" x14ac:dyDescent="0.35">
      <c r="A5224" s="18" t="s">
        <v>1201</v>
      </c>
      <c r="B5224" s="18" t="s">
        <v>3226</v>
      </c>
      <c r="C5224" s="18" t="s">
        <v>115</v>
      </c>
      <c r="D5224" s="19">
        <v>5</v>
      </c>
      <c r="E5224" s="19">
        <v>11</v>
      </c>
      <c r="F5224" s="19">
        <v>28</v>
      </c>
      <c r="G5224" s="19">
        <v>4</v>
      </c>
      <c r="H5224" s="19">
        <v>2</v>
      </c>
      <c r="I5224" s="19">
        <v>2</v>
      </c>
      <c r="J5224" s="19">
        <v>1</v>
      </c>
      <c r="K5224" s="20">
        <f>ROUND(1+(SUMPRODUCT(INDEX(CachTinhDiem!$B$8:$E$11,MATCH($B5224,CachTinhDiem!$A$8:$A$11,0),0),$G5224:$J5224)-1)*9/4,1)</f>
        <v>2.8</v>
      </c>
      <c r="L5224" s="20">
        <f>ROUND(1+(INDEX(CachTinhDiem!$B$15:$E$20,MATCH($C5224,CachTinhDiem!$A$15:$A$20,0),MATCH($B5224,CachTinhDiem!$B$14:$E$14,0))-1)*9/4,1)</f>
        <v>10</v>
      </c>
      <c r="M5224" s="19">
        <f t="shared" si="81"/>
        <v>17</v>
      </c>
      <c r="N5224" s="23">
        <f>MAX(0,1-M5224*CachTinhDiem!$B$25)</f>
        <v>0</v>
      </c>
      <c r="O5224" s="20">
        <f>ROUND((CachTinhDiem!$B$23*K5224+CachTinhDiem!$B$24*L5224)*N5224,1)</f>
        <v>0</v>
      </c>
      <c r="P5224" s="19" t="s">
        <v>3227</v>
      </c>
    </row>
    <row r="5225" spans="1:16" ht="15" customHeight="1" x14ac:dyDescent="0.35">
      <c r="A5225" s="18" t="s">
        <v>354</v>
      </c>
      <c r="B5225" s="18" t="s">
        <v>3228</v>
      </c>
      <c r="C5225" s="18" t="s">
        <v>110</v>
      </c>
      <c r="D5225" s="19">
        <v>22</v>
      </c>
      <c r="E5225" s="19">
        <v>37</v>
      </c>
      <c r="F5225" s="19">
        <v>28</v>
      </c>
      <c r="G5225" s="19">
        <v>1</v>
      </c>
      <c r="H5225" s="19">
        <v>5</v>
      </c>
      <c r="I5225" s="19">
        <v>2</v>
      </c>
      <c r="J5225" s="19">
        <v>3</v>
      </c>
      <c r="K5225" s="20">
        <f>ROUND(1+(SUMPRODUCT(INDEX(CachTinhDiem!$B$8:$E$11,MATCH($B5225,CachTinhDiem!$A$8:$A$11,0),0),$G5225:$J5225)-1)*9/4,1)</f>
        <v>6</v>
      </c>
      <c r="L5225" s="20">
        <f>ROUND(1+(INDEX(CachTinhDiem!$B$15:$E$20,MATCH($C5225,CachTinhDiem!$A$15:$A$20,0),MATCH($B5225,CachTinhDiem!$B$14:$E$14,0))-1)*9/4,1)</f>
        <v>7.8</v>
      </c>
      <c r="M5225" s="19">
        <f t="shared" si="81"/>
        <v>0</v>
      </c>
      <c r="N5225" s="23">
        <f>MAX(0,1-M5225*CachTinhDiem!$B$25)</f>
        <v>1</v>
      </c>
      <c r="O5225" s="20">
        <f>ROUND((CachTinhDiem!$B$23*K5225+CachTinhDiem!$B$24*L5225)*N5225,1)</f>
        <v>6.5</v>
      </c>
      <c r="P5225" s="19" t="s">
        <v>3225</v>
      </c>
    </row>
    <row r="5226" spans="1:16" ht="15" customHeight="1" x14ac:dyDescent="0.35">
      <c r="A5226" s="18" t="s">
        <v>1628</v>
      </c>
      <c r="B5226" s="18" t="s">
        <v>3224</v>
      </c>
      <c r="C5226" s="18" t="s">
        <v>150</v>
      </c>
      <c r="D5226" s="19">
        <v>5</v>
      </c>
      <c r="E5226" s="19">
        <v>18</v>
      </c>
      <c r="F5226" s="19">
        <v>6</v>
      </c>
      <c r="G5226" s="19">
        <v>4</v>
      </c>
      <c r="H5226" s="19">
        <v>1</v>
      </c>
      <c r="I5226" s="19">
        <v>3</v>
      </c>
      <c r="J5226" s="19">
        <v>3</v>
      </c>
      <c r="K5226" s="20">
        <f>ROUND(1+(SUMPRODUCT(INDEX(CachTinhDiem!$B$8:$E$11,MATCH($B5226,CachTinhDiem!$A$8:$A$11,0),0),$G5226:$J5226)-1)*9/4,1)</f>
        <v>5.0999999999999996</v>
      </c>
      <c r="L5226" s="20">
        <f>ROUND(1+(INDEX(CachTinhDiem!$B$15:$E$20,MATCH($C5226,CachTinhDiem!$A$15:$A$20,0),MATCH($B5226,CachTinhDiem!$B$14:$E$14,0))-1)*9/4,1)</f>
        <v>3.3</v>
      </c>
      <c r="M5226" s="19">
        <f t="shared" si="81"/>
        <v>0</v>
      </c>
      <c r="N5226" s="23">
        <f>MAX(0,1-M5226*CachTinhDiem!$B$25)</f>
        <v>1</v>
      </c>
      <c r="O5226" s="20">
        <f>ROUND((CachTinhDiem!$B$23*K5226+CachTinhDiem!$B$24*L5226)*N5226,1)</f>
        <v>4.5999999999999996</v>
      </c>
      <c r="P5226" s="19" t="s">
        <v>3227</v>
      </c>
    </row>
    <row r="5227" spans="1:16" ht="15" customHeight="1" x14ac:dyDescent="0.35">
      <c r="A5227" s="18" t="s">
        <v>762</v>
      </c>
      <c r="B5227" s="18" t="s">
        <v>3226</v>
      </c>
      <c r="C5227" s="18" t="s">
        <v>110</v>
      </c>
      <c r="D5227" s="19">
        <v>5</v>
      </c>
      <c r="E5227" s="19">
        <v>16</v>
      </c>
      <c r="F5227" s="19">
        <v>22</v>
      </c>
      <c r="G5227" s="19">
        <v>4</v>
      </c>
      <c r="H5227" s="19">
        <v>1</v>
      </c>
      <c r="I5227" s="19">
        <v>3</v>
      </c>
      <c r="J5227" s="19">
        <v>3</v>
      </c>
      <c r="K5227" s="20">
        <f>ROUND(1+(SUMPRODUCT(INDEX(CachTinhDiem!$B$8:$E$11,MATCH($B5227,CachTinhDiem!$A$8:$A$11,0),0),$G5227:$J5227)-1)*9/4,1)</f>
        <v>4.2</v>
      </c>
      <c r="L5227" s="20">
        <f>ROUND(1+(INDEX(CachTinhDiem!$B$15:$E$20,MATCH($C5227,CachTinhDiem!$A$15:$A$20,0),MATCH($B5227,CachTinhDiem!$B$14:$E$14,0))-1)*9/4,1)</f>
        <v>5.5</v>
      </c>
      <c r="M5227" s="19">
        <f t="shared" si="81"/>
        <v>6</v>
      </c>
      <c r="N5227" s="23">
        <f>MAX(0,1-M5227*CachTinhDiem!$B$25)</f>
        <v>0.39999999999999991</v>
      </c>
      <c r="O5227" s="20">
        <f>ROUND((CachTinhDiem!$B$23*K5227+CachTinhDiem!$B$24*L5227)*N5227,1)</f>
        <v>1.8</v>
      </c>
      <c r="P5227" s="19" t="s">
        <v>3227</v>
      </c>
    </row>
    <row r="5228" spans="1:16" ht="15" customHeight="1" x14ac:dyDescent="0.35">
      <c r="A5228" s="18" t="s">
        <v>1605</v>
      </c>
      <c r="B5228" s="18" t="s">
        <v>3226</v>
      </c>
      <c r="C5228" s="18" t="s">
        <v>115</v>
      </c>
      <c r="D5228" s="19">
        <v>10</v>
      </c>
      <c r="E5228" s="19">
        <v>30</v>
      </c>
      <c r="F5228" s="19">
        <v>6</v>
      </c>
      <c r="G5228" s="19">
        <v>2</v>
      </c>
      <c r="H5228" s="19">
        <v>3</v>
      </c>
      <c r="I5228" s="19">
        <v>4</v>
      </c>
      <c r="J5228" s="19">
        <v>1</v>
      </c>
      <c r="K5228" s="20">
        <f>ROUND(1+(SUMPRODUCT(INDEX(CachTinhDiem!$B$8:$E$11,MATCH($B5228,CachTinhDiem!$A$8:$A$11,0),0),$G5228:$J5228)-1)*9/4,1)</f>
        <v>5.7</v>
      </c>
      <c r="L5228" s="20">
        <f>ROUND(1+(INDEX(CachTinhDiem!$B$15:$E$20,MATCH($C5228,CachTinhDiem!$A$15:$A$20,0),MATCH($B5228,CachTinhDiem!$B$14:$E$14,0))-1)*9/4,1)</f>
        <v>10</v>
      </c>
      <c r="M5228" s="19">
        <f t="shared" si="81"/>
        <v>4</v>
      </c>
      <c r="N5228" s="23">
        <f>MAX(0,1-M5228*CachTinhDiem!$B$25)</f>
        <v>0.6</v>
      </c>
      <c r="O5228" s="20">
        <f>ROUND((CachTinhDiem!$B$23*K5228+CachTinhDiem!$B$24*L5228)*N5228,1)</f>
        <v>4.2</v>
      </c>
      <c r="P5228" s="19" t="s">
        <v>3225</v>
      </c>
    </row>
    <row r="5229" spans="1:16" ht="15" customHeight="1" x14ac:dyDescent="0.35">
      <c r="A5229" s="18" t="s">
        <v>1628</v>
      </c>
      <c r="B5229" s="18" t="s">
        <v>3229</v>
      </c>
      <c r="C5229" s="18" t="s">
        <v>150</v>
      </c>
      <c r="D5229" s="19">
        <v>5</v>
      </c>
      <c r="E5229" s="19">
        <v>18</v>
      </c>
      <c r="F5229" s="19">
        <v>20</v>
      </c>
      <c r="G5229" s="19">
        <v>4</v>
      </c>
      <c r="H5229" s="19">
        <v>1</v>
      </c>
      <c r="I5229" s="19">
        <v>3</v>
      </c>
      <c r="J5229" s="19">
        <v>3</v>
      </c>
      <c r="K5229" s="20">
        <f>ROUND(1+(SUMPRODUCT(INDEX(CachTinhDiem!$B$8:$E$11,MATCH($B5229,CachTinhDiem!$A$8:$A$11,0),0),$G5229:$J5229)-1)*9/4,1)</f>
        <v>4.4000000000000004</v>
      </c>
      <c r="L5229" s="20">
        <f>ROUND(1+(INDEX(CachTinhDiem!$B$15:$E$20,MATCH($C5229,CachTinhDiem!$A$15:$A$20,0),MATCH($B5229,CachTinhDiem!$B$14:$E$14,0))-1)*9/4,1)</f>
        <v>7.8</v>
      </c>
      <c r="M5229" s="19">
        <f t="shared" si="81"/>
        <v>2</v>
      </c>
      <c r="N5229" s="23">
        <f>MAX(0,1-M5229*CachTinhDiem!$B$25)</f>
        <v>0.8</v>
      </c>
      <c r="O5229" s="20">
        <f>ROUND((CachTinhDiem!$B$23*K5229+CachTinhDiem!$B$24*L5229)*N5229,1)</f>
        <v>4.3</v>
      </c>
      <c r="P5229" s="19" t="s">
        <v>3227</v>
      </c>
    </row>
    <row r="5230" spans="1:16" ht="15" customHeight="1" x14ac:dyDescent="0.35">
      <c r="A5230" s="18" t="s">
        <v>371</v>
      </c>
      <c r="B5230" s="18" t="s">
        <v>3224</v>
      </c>
      <c r="C5230" s="18" t="s">
        <v>115</v>
      </c>
      <c r="D5230" s="19">
        <v>18</v>
      </c>
      <c r="E5230" s="19">
        <v>34</v>
      </c>
      <c r="F5230" s="19">
        <v>13</v>
      </c>
      <c r="G5230" s="19">
        <v>2</v>
      </c>
      <c r="H5230" s="19">
        <v>4</v>
      </c>
      <c r="I5230" s="19">
        <v>3</v>
      </c>
      <c r="J5230" s="19">
        <v>3</v>
      </c>
      <c r="K5230" s="20">
        <f>ROUND(1+(SUMPRODUCT(INDEX(CachTinhDiem!$B$8:$E$11,MATCH($B5230,CachTinhDiem!$A$8:$A$11,0),0),$G5230:$J5230)-1)*9/4,1)</f>
        <v>5.5</v>
      </c>
      <c r="L5230" s="20">
        <f>ROUND(1+(INDEX(CachTinhDiem!$B$15:$E$20,MATCH($C5230,CachTinhDiem!$A$15:$A$20,0),MATCH($B5230,CachTinhDiem!$B$14:$E$14,0))-1)*9/4,1)</f>
        <v>7.8</v>
      </c>
      <c r="M5230" s="19">
        <f t="shared" si="81"/>
        <v>5</v>
      </c>
      <c r="N5230" s="23">
        <f>MAX(0,1-M5230*CachTinhDiem!$B$25)</f>
        <v>0.5</v>
      </c>
      <c r="O5230" s="20">
        <f>ROUND((CachTinhDiem!$B$23*K5230+CachTinhDiem!$B$24*L5230)*N5230,1)</f>
        <v>3.1</v>
      </c>
      <c r="P5230" s="19" t="s">
        <v>3227</v>
      </c>
    </row>
    <row r="5231" spans="1:16" ht="15" customHeight="1" x14ac:dyDescent="0.35">
      <c r="A5231" s="18" t="s">
        <v>2751</v>
      </c>
      <c r="B5231" s="18" t="s">
        <v>3228</v>
      </c>
      <c r="C5231" s="18" t="s">
        <v>90</v>
      </c>
      <c r="D5231" s="19">
        <v>14</v>
      </c>
      <c r="E5231" s="19">
        <v>34</v>
      </c>
      <c r="F5231" s="19">
        <v>33</v>
      </c>
      <c r="G5231" s="19">
        <v>3</v>
      </c>
      <c r="H5231" s="19">
        <v>2</v>
      </c>
      <c r="I5231" s="19">
        <v>3</v>
      </c>
      <c r="J5231" s="19">
        <v>3</v>
      </c>
      <c r="K5231" s="20">
        <f>ROUND(1+(SUMPRODUCT(INDEX(CachTinhDiem!$B$8:$E$11,MATCH($B5231,CachTinhDiem!$A$8:$A$11,0),0),$G5231:$J5231)-1)*9/4,1)</f>
        <v>5.0999999999999996</v>
      </c>
      <c r="L5231" s="20">
        <f>ROUND(1+(INDEX(CachTinhDiem!$B$15:$E$20,MATCH($C5231,CachTinhDiem!$A$15:$A$20,0),MATCH($B5231,CachTinhDiem!$B$14:$E$14,0))-1)*9/4,1)</f>
        <v>3.3</v>
      </c>
      <c r="M5231" s="19">
        <f t="shared" si="81"/>
        <v>0</v>
      </c>
      <c r="N5231" s="23">
        <f>MAX(0,1-M5231*CachTinhDiem!$B$25)</f>
        <v>1</v>
      </c>
      <c r="O5231" s="20">
        <f>ROUND((CachTinhDiem!$B$23*K5231+CachTinhDiem!$B$24*L5231)*N5231,1)</f>
        <v>4.5999999999999996</v>
      </c>
      <c r="P5231" s="19" t="s">
        <v>3227</v>
      </c>
    </row>
    <row r="5232" spans="1:16" ht="15" customHeight="1" x14ac:dyDescent="0.35">
      <c r="A5232" s="18" t="s">
        <v>1848</v>
      </c>
      <c r="B5232" s="18" t="s">
        <v>3224</v>
      </c>
      <c r="C5232" s="18" t="s">
        <v>150</v>
      </c>
      <c r="D5232" s="19">
        <v>5</v>
      </c>
      <c r="E5232" s="19">
        <v>18</v>
      </c>
      <c r="F5232" s="19">
        <v>8</v>
      </c>
      <c r="G5232" s="19">
        <v>4</v>
      </c>
      <c r="H5232" s="19">
        <v>1</v>
      </c>
      <c r="I5232" s="19">
        <v>4</v>
      </c>
      <c r="J5232" s="19">
        <v>3</v>
      </c>
      <c r="K5232" s="20">
        <f>ROUND(1+(SUMPRODUCT(INDEX(CachTinhDiem!$B$8:$E$11,MATCH($B5232,CachTinhDiem!$A$8:$A$11,0),0),$G5232:$J5232)-1)*9/4,1)</f>
        <v>6.2</v>
      </c>
      <c r="L5232" s="20">
        <f>ROUND(1+(INDEX(CachTinhDiem!$B$15:$E$20,MATCH($C5232,CachTinhDiem!$A$15:$A$20,0),MATCH($B5232,CachTinhDiem!$B$14:$E$14,0))-1)*9/4,1)</f>
        <v>3.3</v>
      </c>
      <c r="M5232" s="19">
        <f t="shared" si="81"/>
        <v>0</v>
      </c>
      <c r="N5232" s="23">
        <f>MAX(0,1-M5232*CachTinhDiem!$B$25)</f>
        <v>1</v>
      </c>
      <c r="O5232" s="20">
        <f>ROUND((CachTinhDiem!$B$23*K5232+CachTinhDiem!$B$24*L5232)*N5232,1)</f>
        <v>5.3</v>
      </c>
      <c r="P5232" s="19" t="s">
        <v>3227</v>
      </c>
    </row>
    <row r="5233" spans="1:16" ht="15" customHeight="1" x14ac:dyDescent="0.35">
      <c r="A5233" s="18" t="s">
        <v>2801</v>
      </c>
      <c r="B5233" s="18" t="s">
        <v>3228</v>
      </c>
      <c r="C5233" s="18" t="s">
        <v>115</v>
      </c>
      <c r="D5233" s="19">
        <v>5</v>
      </c>
      <c r="E5233" s="19">
        <v>10</v>
      </c>
      <c r="F5233" s="19">
        <v>8</v>
      </c>
      <c r="G5233" s="19">
        <v>5</v>
      </c>
      <c r="H5233" s="19">
        <v>1</v>
      </c>
      <c r="I5233" s="19">
        <v>2</v>
      </c>
      <c r="J5233" s="19">
        <v>2</v>
      </c>
      <c r="K5233" s="20">
        <f>ROUND(1+(SUMPRODUCT(INDEX(CachTinhDiem!$B$8:$E$11,MATCH($B5233,CachTinhDiem!$A$8:$A$11,0),0),$G5233:$J5233)-1)*9/4,1)</f>
        <v>2.8</v>
      </c>
      <c r="L5233" s="20">
        <f>ROUND(1+(INDEX(CachTinhDiem!$B$15:$E$20,MATCH($C5233,CachTinhDiem!$A$15:$A$20,0),MATCH($B5233,CachTinhDiem!$B$14:$E$14,0))-1)*9/4,1)</f>
        <v>5.5</v>
      </c>
      <c r="M5233" s="19">
        <f t="shared" si="81"/>
        <v>0</v>
      </c>
      <c r="N5233" s="23">
        <f>MAX(0,1-M5233*CachTinhDiem!$B$25)</f>
        <v>1</v>
      </c>
      <c r="O5233" s="20">
        <f>ROUND((CachTinhDiem!$B$23*K5233+CachTinhDiem!$B$24*L5233)*N5233,1)</f>
        <v>3.6</v>
      </c>
      <c r="P5233" s="19" t="s">
        <v>3225</v>
      </c>
    </row>
    <row r="5234" spans="1:16" ht="15" customHeight="1" x14ac:dyDescent="0.35">
      <c r="A5234" s="18" t="s">
        <v>850</v>
      </c>
      <c r="B5234" s="18" t="s">
        <v>3229</v>
      </c>
      <c r="C5234" s="18" t="s">
        <v>103</v>
      </c>
      <c r="D5234" s="19">
        <v>5</v>
      </c>
      <c r="E5234" s="19">
        <v>18</v>
      </c>
      <c r="F5234" s="19">
        <v>21</v>
      </c>
      <c r="G5234" s="19">
        <v>4</v>
      </c>
      <c r="H5234" s="19">
        <v>1</v>
      </c>
      <c r="I5234" s="19">
        <v>2</v>
      </c>
      <c r="J5234" s="19">
        <v>3</v>
      </c>
      <c r="K5234" s="20">
        <f>ROUND(1+(SUMPRODUCT(INDEX(CachTinhDiem!$B$8:$E$11,MATCH($B5234,CachTinhDiem!$A$8:$A$11,0),0),$G5234:$J5234)-1)*9/4,1)</f>
        <v>3.7</v>
      </c>
      <c r="L5234" s="20">
        <f>ROUND(1+(INDEX(CachTinhDiem!$B$15:$E$20,MATCH($C5234,CachTinhDiem!$A$15:$A$20,0),MATCH($B5234,CachTinhDiem!$B$14:$E$14,0))-1)*9/4,1)</f>
        <v>7.8</v>
      </c>
      <c r="M5234" s="19">
        <f t="shared" si="81"/>
        <v>3</v>
      </c>
      <c r="N5234" s="23">
        <f>MAX(0,1-M5234*CachTinhDiem!$B$25)</f>
        <v>0.7</v>
      </c>
      <c r="O5234" s="20">
        <f>ROUND((CachTinhDiem!$B$23*K5234+CachTinhDiem!$B$24*L5234)*N5234,1)</f>
        <v>3.5</v>
      </c>
      <c r="P5234" s="19" t="s">
        <v>3225</v>
      </c>
    </row>
    <row r="5235" spans="1:16" ht="15" customHeight="1" x14ac:dyDescent="0.35">
      <c r="A5235" s="18" t="s">
        <v>902</v>
      </c>
      <c r="B5235" s="18" t="s">
        <v>3228</v>
      </c>
      <c r="C5235" s="18" t="s">
        <v>115</v>
      </c>
      <c r="D5235" s="19">
        <v>19</v>
      </c>
      <c r="E5235" s="19">
        <v>34</v>
      </c>
      <c r="F5235" s="19">
        <v>10</v>
      </c>
      <c r="G5235" s="19">
        <v>2</v>
      </c>
      <c r="H5235" s="19">
        <v>4</v>
      </c>
      <c r="I5235" s="19">
        <v>3</v>
      </c>
      <c r="J5235" s="19">
        <v>3</v>
      </c>
      <c r="K5235" s="20">
        <f>ROUND(1+(SUMPRODUCT(INDEX(CachTinhDiem!$B$8:$E$11,MATCH($B5235,CachTinhDiem!$A$8:$A$11,0),0),$G5235:$J5235)-1)*9/4,1)</f>
        <v>6</v>
      </c>
      <c r="L5235" s="20">
        <f>ROUND(1+(INDEX(CachTinhDiem!$B$15:$E$20,MATCH($C5235,CachTinhDiem!$A$15:$A$20,0),MATCH($B5235,CachTinhDiem!$B$14:$E$14,0))-1)*9/4,1)</f>
        <v>5.5</v>
      </c>
      <c r="M5235" s="19">
        <f t="shared" si="81"/>
        <v>9</v>
      </c>
      <c r="N5235" s="23">
        <f>MAX(0,1-M5235*CachTinhDiem!$B$25)</f>
        <v>9.9999999999999978E-2</v>
      </c>
      <c r="O5235" s="20">
        <f>ROUND((CachTinhDiem!$B$23*K5235+CachTinhDiem!$B$24*L5235)*N5235,1)</f>
        <v>0.6</v>
      </c>
      <c r="P5235" s="19" t="s">
        <v>3227</v>
      </c>
    </row>
    <row r="5236" spans="1:16" ht="15" customHeight="1" x14ac:dyDescent="0.35">
      <c r="A5236" s="18" t="s">
        <v>623</v>
      </c>
      <c r="B5236" s="18" t="s">
        <v>3228</v>
      </c>
      <c r="C5236" s="18" t="s">
        <v>110</v>
      </c>
      <c r="D5236" s="19">
        <v>19</v>
      </c>
      <c r="E5236" s="19">
        <v>34</v>
      </c>
      <c r="F5236" s="19">
        <v>21</v>
      </c>
      <c r="G5236" s="19">
        <v>2</v>
      </c>
      <c r="H5236" s="19">
        <v>4</v>
      </c>
      <c r="I5236" s="19">
        <v>2</v>
      </c>
      <c r="J5236" s="19">
        <v>5</v>
      </c>
      <c r="K5236" s="20">
        <f>ROUND(1+(SUMPRODUCT(INDEX(CachTinhDiem!$B$8:$E$11,MATCH($B5236,CachTinhDiem!$A$8:$A$11,0),0),$G5236:$J5236)-1)*9/4,1)</f>
        <v>8.1999999999999993</v>
      </c>
      <c r="L5236" s="20">
        <f>ROUND(1+(INDEX(CachTinhDiem!$B$15:$E$20,MATCH($C5236,CachTinhDiem!$A$15:$A$20,0),MATCH($B5236,CachTinhDiem!$B$14:$E$14,0))-1)*9/4,1)</f>
        <v>7.8</v>
      </c>
      <c r="M5236" s="19">
        <f t="shared" si="81"/>
        <v>0</v>
      </c>
      <c r="N5236" s="23">
        <f>MAX(0,1-M5236*CachTinhDiem!$B$25)</f>
        <v>1</v>
      </c>
      <c r="O5236" s="20">
        <f>ROUND((CachTinhDiem!$B$23*K5236+CachTinhDiem!$B$24*L5236)*N5236,1)</f>
        <v>8.1</v>
      </c>
      <c r="P5236" s="19" t="s">
        <v>3227</v>
      </c>
    </row>
    <row r="5237" spans="1:16" ht="15" customHeight="1" x14ac:dyDescent="0.35">
      <c r="A5237" s="18" t="s">
        <v>2787</v>
      </c>
      <c r="B5237" s="18" t="s">
        <v>3226</v>
      </c>
      <c r="C5237" s="18" t="s">
        <v>115</v>
      </c>
      <c r="D5237" s="19">
        <v>15</v>
      </c>
      <c r="E5237" s="19">
        <v>36</v>
      </c>
      <c r="F5237" s="19">
        <v>29</v>
      </c>
      <c r="G5237" s="19">
        <v>2</v>
      </c>
      <c r="H5237" s="19">
        <v>2</v>
      </c>
      <c r="I5237" s="19">
        <v>3</v>
      </c>
      <c r="J5237" s="19">
        <v>4</v>
      </c>
      <c r="K5237" s="20">
        <f>ROUND(1+(SUMPRODUCT(INDEX(CachTinhDiem!$B$8:$E$11,MATCH($B5237,CachTinhDiem!$A$8:$A$11,0),0),$G5237:$J5237)-1)*9/4,1)</f>
        <v>5.3</v>
      </c>
      <c r="L5237" s="20">
        <f>ROUND(1+(INDEX(CachTinhDiem!$B$15:$E$20,MATCH($C5237,CachTinhDiem!$A$15:$A$20,0),MATCH($B5237,CachTinhDiem!$B$14:$E$14,0))-1)*9/4,1)</f>
        <v>10</v>
      </c>
      <c r="M5237" s="19">
        <f t="shared" si="81"/>
        <v>0</v>
      </c>
      <c r="N5237" s="23">
        <f>MAX(0,1-M5237*CachTinhDiem!$B$25)</f>
        <v>1</v>
      </c>
      <c r="O5237" s="20">
        <f>ROUND((CachTinhDiem!$B$23*K5237+CachTinhDiem!$B$24*L5237)*N5237,1)</f>
        <v>6.7</v>
      </c>
      <c r="P5237" s="19" t="s">
        <v>3227</v>
      </c>
    </row>
    <row r="5238" spans="1:16" ht="15" customHeight="1" x14ac:dyDescent="0.35">
      <c r="A5238" s="18" t="s">
        <v>1782</v>
      </c>
      <c r="B5238" s="18" t="s">
        <v>3229</v>
      </c>
      <c r="C5238" s="18" t="s">
        <v>90</v>
      </c>
      <c r="D5238" s="19">
        <v>9</v>
      </c>
      <c r="E5238" s="19">
        <v>33</v>
      </c>
      <c r="F5238" s="19">
        <v>26</v>
      </c>
      <c r="G5238" s="19">
        <v>3</v>
      </c>
      <c r="H5238" s="19">
        <v>2</v>
      </c>
      <c r="I5238" s="19">
        <v>3</v>
      </c>
      <c r="J5238" s="19">
        <v>3</v>
      </c>
      <c r="K5238" s="20">
        <f>ROUND(1+(SUMPRODUCT(INDEX(CachTinhDiem!$B$8:$E$11,MATCH($B5238,CachTinhDiem!$A$8:$A$11,0),0),$G5238:$J5238)-1)*9/4,1)</f>
        <v>4.8</v>
      </c>
      <c r="L5238" s="20">
        <f>ROUND(1+(INDEX(CachTinhDiem!$B$15:$E$20,MATCH($C5238,CachTinhDiem!$A$15:$A$20,0),MATCH($B5238,CachTinhDiem!$B$14:$E$14,0))-1)*9/4,1)</f>
        <v>7.8</v>
      </c>
      <c r="M5238" s="19">
        <f t="shared" si="81"/>
        <v>0</v>
      </c>
      <c r="N5238" s="23">
        <f>MAX(0,1-M5238*CachTinhDiem!$B$25)</f>
        <v>1</v>
      </c>
      <c r="O5238" s="20">
        <f>ROUND((CachTinhDiem!$B$23*K5238+CachTinhDiem!$B$24*L5238)*N5238,1)</f>
        <v>5.7</v>
      </c>
      <c r="P5238" s="19" t="s">
        <v>3227</v>
      </c>
    </row>
    <row r="5239" spans="1:16" ht="15" customHeight="1" x14ac:dyDescent="0.35">
      <c r="A5239" s="18" t="s">
        <v>1040</v>
      </c>
      <c r="B5239" s="18" t="s">
        <v>3224</v>
      </c>
      <c r="C5239" s="18" t="s">
        <v>103</v>
      </c>
      <c r="D5239" s="19">
        <v>23</v>
      </c>
      <c r="E5239" s="19">
        <v>36</v>
      </c>
      <c r="F5239" s="19">
        <v>19</v>
      </c>
      <c r="G5239" s="19">
        <v>1</v>
      </c>
      <c r="H5239" s="19">
        <v>5</v>
      </c>
      <c r="I5239" s="19">
        <v>1</v>
      </c>
      <c r="J5239" s="19">
        <v>4</v>
      </c>
      <c r="K5239" s="20">
        <f>ROUND(1+(SUMPRODUCT(INDEX(CachTinhDiem!$B$8:$E$11,MATCH($B5239,CachTinhDiem!$A$8:$A$11,0),0),$G5239:$J5239)-1)*9/4,1)</f>
        <v>3.5</v>
      </c>
      <c r="L5239" s="20">
        <f>ROUND(1+(INDEX(CachTinhDiem!$B$15:$E$20,MATCH($C5239,CachTinhDiem!$A$15:$A$20,0),MATCH($B5239,CachTinhDiem!$B$14:$E$14,0))-1)*9/4,1)</f>
        <v>3.3</v>
      </c>
      <c r="M5239" s="19">
        <f t="shared" si="81"/>
        <v>4</v>
      </c>
      <c r="N5239" s="23">
        <f>MAX(0,1-M5239*CachTinhDiem!$B$25)</f>
        <v>0.6</v>
      </c>
      <c r="O5239" s="20">
        <f>ROUND((CachTinhDiem!$B$23*K5239+CachTinhDiem!$B$24*L5239)*N5239,1)</f>
        <v>2.1</v>
      </c>
      <c r="P5239" s="19" t="s">
        <v>3225</v>
      </c>
    </row>
    <row r="5240" spans="1:16" ht="15" customHeight="1" x14ac:dyDescent="0.35">
      <c r="A5240" s="18" t="s">
        <v>2026</v>
      </c>
      <c r="B5240" s="18" t="s">
        <v>3224</v>
      </c>
      <c r="C5240" s="18" t="s">
        <v>115</v>
      </c>
      <c r="D5240" s="19">
        <v>9</v>
      </c>
      <c r="E5240" s="19">
        <v>30</v>
      </c>
      <c r="F5240" s="19">
        <v>7</v>
      </c>
      <c r="G5240" s="19">
        <v>2</v>
      </c>
      <c r="H5240" s="19">
        <v>3</v>
      </c>
      <c r="I5240" s="19">
        <v>3</v>
      </c>
      <c r="J5240" s="19">
        <v>2</v>
      </c>
      <c r="K5240" s="20">
        <f>ROUND(1+(SUMPRODUCT(INDEX(CachTinhDiem!$B$8:$E$11,MATCH($B5240,CachTinhDiem!$A$8:$A$11,0),0),$G5240:$J5240)-1)*9/4,1)</f>
        <v>4.8</v>
      </c>
      <c r="L5240" s="20">
        <f>ROUND(1+(INDEX(CachTinhDiem!$B$15:$E$20,MATCH($C5240,CachTinhDiem!$A$15:$A$20,0),MATCH($B5240,CachTinhDiem!$B$14:$E$14,0))-1)*9/4,1)</f>
        <v>7.8</v>
      </c>
      <c r="M5240" s="19">
        <f t="shared" si="81"/>
        <v>2</v>
      </c>
      <c r="N5240" s="23">
        <f>MAX(0,1-M5240*CachTinhDiem!$B$25)</f>
        <v>0.8</v>
      </c>
      <c r="O5240" s="20">
        <f>ROUND((CachTinhDiem!$B$23*K5240+CachTinhDiem!$B$24*L5240)*N5240,1)</f>
        <v>4.5999999999999996</v>
      </c>
      <c r="P5240" s="19" t="s">
        <v>3227</v>
      </c>
    </row>
    <row r="5241" spans="1:16" ht="15" customHeight="1" x14ac:dyDescent="0.35">
      <c r="A5241" s="18" t="s">
        <v>3140</v>
      </c>
      <c r="B5241" s="18" t="s">
        <v>3226</v>
      </c>
      <c r="C5241" s="18" t="s">
        <v>150</v>
      </c>
      <c r="D5241" s="19">
        <v>25</v>
      </c>
      <c r="E5241" s="19">
        <v>40</v>
      </c>
      <c r="F5241" s="19">
        <v>30</v>
      </c>
      <c r="G5241" s="19">
        <v>2</v>
      </c>
      <c r="H5241" s="19">
        <v>4</v>
      </c>
      <c r="I5241" s="19">
        <v>3</v>
      </c>
      <c r="J5241" s="19">
        <v>3</v>
      </c>
      <c r="K5241" s="20">
        <f>ROUND(1+(SUMPRODUCT(INDEX(CachTinhDiem!$B$8:$E$11,MATCH($B5241,CachTinhDiem!$A$8:$A$11,0),0),$G5241:$J5241)-1)*9/4,1)</f>
        <v>6.2</v>
      </c>
      <c r="L5241" s="20">
        <f>ROUND(1+(INDEX(CachTinhDiem!$B$15:$E$20,MATCH($C5241,CachTinhDiem!$A$15:$A$20,0),MATCH($B5241,CachTinhDiem!$B$14:$E$14,0))-1)*9/4,1)</f>
        <v>10</v>
      </c>
      <c r="M5241" s="19">
        <f t="shared" si="81"/>
        <v>0</v>
      </c>
      <c r="N5241" s="23">
        <f>MAX(0,1-M5241*CachTinhDiem!$B$25)</f>
        <v>1</v>
      </c>
      <c r="O5241" s="20">
        <f>ROUND((CachTinhDiem!$B$23*K5241+CachTinhDiem!$B$24*L5241)*N5241,1)</f>
        <v>7.3</v>
      </c>
      <c r="P5241" s="19" t="s">
        <v>3227</v>
      </c>
    </row>
    <row r="5242" spans="1:16" ht="15" customHeight="1" x14ac:dyDescent="0.35">
      <c r="A5242" s="18" t="s">
        <v>848</v>
      </c>
      <c r="B5242" s="18" t="s">
        <v>3229</v>
      </c>
      <c r="C5242" s="18" t="s">
        <v>138</v>
      </c>
      <c r="D5242" s="19">
        <v>6</v>
      </c>
      <c r="E5242" s="19">
        <v>20</v>
      </c>
      <c r="F5242" s="19">
        <v>26</v>
      </c>
      <c r="G5242" s="19">
        <v>4</v>
      </c>
      <c r="H5242" s="19">
        <v>2</v>
      </c>
      <c r="I5242" s="19">
        <v>3</v>
      </c>
      <c r="J5242" s="19">
        <v>2</v>
      </c>
      <c r="K5242" s="20">
        <f>ROUND(1+(SUMPRODUCT(INDEX(CachTinhDiem!$B$8:$E$11,MATCH($B5242,CachTinhDiem!$A$8:$A$11,0),0),$G5242:$J5242)-1)*9/4,1)</f>
        <v>4.4000000000000004</v>
      </c>
      <c r="L5242" s="20">
        <f>ROUND(1+(INDEX(CachTinhDiem!$B$15:$E$20,MATCH($C5242,CachTinhDiem!$A$15:$A$20,0),MATCH($B5242,CachTinhDiem!$B$14:$E$14,0))-1)*9/4,1)</f>
        <v>7.8</v>
      </c>
      <c r="M5242" s="19">
        <f t="shared" si="81"/>
        <v>6</v>
      </c>
      <c r="N5242" s="23">
        <f>MAX(0,1-M5242*CachTinhDiem!$B$25)</f>
        <v>0.39999999999999991</v>
      </c>
      <c r="O5242" s="20">
        <f>ROUND((CachTinhDiem!$B$23*K5242+CachTinhDiem!$B$24*L5242)*N5242,1)</f>
        <v>2.2000000000000002</v>
      </c>
      <c r="P5242" s="19" t="s">
        <v>3225</v>
      </c>
    </row>
    <row r="5243" spans="1:16" ht="15" customHeight="1" x14ac:dyDescent="0.35">
      <c r="A5243" s="18" t="s">
        <v>1267</v>
      </c>
      <c r="B5243" s="18" t="s">
        <v>3229</v>
      </c>
      <c r="C5243" s="18" t="s">
        <v>150</v>
      </c>
      <c r="D5243" s="19">
        <v>5</v>
      </c>
      <c r="E5243" s="19">
        <v>21</v>
      </c>
      <c r="F5243" s="19">
        <v>21</v>
      </c>
      <c r="G5243" s="19">
        <v>4</v>
      </c>
      <c r="H5243" s="19">
        <v>1</v>
      </c>
      <c r="I5243" s="19">
        <v>3</v>
      </c>
      <c r="J5243" s="19">
        <v>3</v>
      </c>
      <c r="K5243" s="20">
        <f>ROUND(1+(SUMPRODUCT(INDEX(CachTinhDiem!$B$8:$E$11,MATCH($B5243,CachTinhDiem!$A$8:$A$11,0),0),$G5243:$J5243)-1)*9/4,1)</f>
        <v>4.4000000000000004</v>
      </c>
      <c r="L5243" s="20">
        <f>ROUND(1+(INDEX(CachTinhDiem!$B$15:$E$20,MATCH($C5243,CachTinhDiem!$A$15:$A$20,0),MATCH($B5243,CachTinhDiem!$B$14:$E$14,0))-1)*9/4,1)</f>
        <v>7.8</v>
      </c>
      <c r="M5243" s="19">
        <f t="shared" si="81"/>
        <v>0</v>
      </c>
      <c r="N5243" s="23">
        <f>MAX(0,1-M5243*CachTinhDiem!$B$25)</f>
        <v>1</v>
      </c>
      <c r="O5243" s="20">
        <f>ROUND((CachTinhDiem!$B$23*K5243+CachTinhDiem!$B$24*L5243)*N5243,1)</f>
        <v>5.4</v>
      </c>
      <c r="P5243" s="19" t="s">
        <v>3227</v>
      </c>
    </row>
    <row r="5244" spans="1:16" ht="15" customHeight="1" x14ac:dyDescent="0.35">
      <c r="A5244" s="18" t="s">
        <v>1739</v>
      </c>
      <c r="B5244" s="18" t="s">
        <v>3229</v>
      </c>
      <c r="C5244" s="18" t="s">
        <v>138</v>
      </c>
      <c r="D5244" s="19">
        <v>10</v>
      </c>
      <c r="E5244" s="19">
        <v>31</v>
      </c>
      <c r="F5244" s="19">
        <v>32</v>
      </c>
      <c r="G5244" s="19">
        <v>2</v>
      </c>
      <c r="H5244" s="19">
        <v>4</v>
      </c>
      <c r="I5244" s="19">
        <v>5</v>
      </c>
      <c r="J5244" s="19">
        <v>2</v>
      </c>
      <c r="K5244" s="20">
        <f>ROUND(1+(SUMPRODUCT(INDEX(CachTinhDiem!$B$8:$E$11,MATCH($B5244,CachTinhDiem!$A$8:$A$11,0),0),$G5244:$J5244)-1)*9/4,1)</f>
        <v>6.6</v>
      </c>
      <c r="L5244" s="20">
        <f>ROUND(1+(INDEX(CachTinhDiem!$B$15:$E$20,MATCH($C5244,CachTinhDiem!$A$15:$A$20,0),MATCH($B5244,CachTinhDiem!$B$14:$E$14,0))-1)*9/4,1)</f>
        <v>7.8</v>
      </c>
      <c r="M5244" s="19">
        <f t="shared" si="81"/>
        <v>1</v>
      </c>
      <c r="N5244" s="23">
        <f>MAX(0,1-M5244*CachTinhDiem!$B$25)</f>
        <v>0.9</v>
      </c>
      <c r="O5244" s="20">
        <f>ROUND((CachTinhDiem!$B$23*K5244+CachTinhDiem!$B$24*L5244)*N5244,1)</f>
        <v>6.3</v>
      </c>
      <c r="P5244" s="19" t="s">
        <v>3227</v>
      </c>
    </row>
    <row r="5245" spans="1:16" ht="15" customHeight="1" x14ac:dyDescent="0.35">
      <c r="A5245" s="18" t="s">
        <v>2038</v>
      </c>
      <c r="B5245" s="18" t="s">
        <v>3229</v>
      </c>
      <c r="C5245" s="18" t="s">
        <v>103</v>
      </c>
      <c r="D5245" s="19">
        <v>14</v>
      </c>
      <c r="E5245" s="19">
        <v>33</v>
      </c>
      <c r="F5245" s="19">
        <v>22</v>
      </c>
      <c r="G5245" s="19">
        <v>2</v>
      </c>
      <c r="H5245" s="19">
        <v>3</v>
      </c>
      <c r="I5245" s="19">
        <v>3</v>
      </c>
      <c r="J5245" s="19">
        <v>5</v>
      </c>
      <c r="K5245" s="20">
        <f>ROUND(1+(SUMPRODUCT(INDEX(CachTinhDiem!$B$8:$E$11,MATCH($B5245,CachTinhDiem!$A$8:$A$11,0),0),$G5245:$J5245)-1)*9/4,1)</f>
        <v>6.6</v>
      </c>
      <c r="L5245" s="20">
        <f>ROUND(1+(INDEX(CachTinhDiem!$B$15:$E$20,MATCH($C5245,CachTinhDiem!$A$15:$A$20,0),MATCH($B5245,CachTinhDiem!$B$14:$E$14,0))-1)*9/4,1)</f>
        <v>7.8</v>
      </c>
      <c r="M5245" s="19">
        <f t="shared" si="81"/>
        <v>0</v>
      </c>
      <c r="N5245" s="23">
        <f>MAX(0,1-M5245*CachTinhDiem!$B$25)</f>
        <v>1</v>
      </c>
      <c r="O5245" s="20">
        <f>ROUND((CachTinhDiem!$B$23*K5245+CachTinhDiem!$B$24*L5245)*N5245,1)</f>
        <v>7</v>
      </c>
      <c r="P5245" s="19" t="s">
        <v>3227</v>
      </c>
    </row>
    <row r="5246" spans="1:16" ht="15" customHeight="1" x14ac:dyDescent="0.35">
      <c r="A5246" s="18" t="s">
        <v>2237</v>
      </c>
      <c r="B5246" s="18" t="s">
        <v>3228</v>
      </c>
      <c r="C5246" s="18" t="s">
        <v>150</v>
      </c>
      <c r="D5246" s="19">
        <v>21</v>
      </c>
      <c r="E5246" s="19">
        <v>36</v>
      </c>
      <c r="F5246" s="19">
        <v>17</v>
      </c>
      <c r="G5246" s="19">
        <v>1</v>
      </c>
      <c r="H5246" s="19">
        <v>4</v>
      </c>
      <c r="I5246" s="19">
        <v>2</v>
      </c>
      <c r="J5246" s="19">
        <v>4</v>
      </c>
      <c r="K5246" s="20">
        <f>ROUND(1+(SUMPRODUCT(INDEX(CachTinhDiem!$B$8:$E$11,MATCH($B5246,CachTinhDiem!$A$8:$A$11,0),0),$G5246:$J5246)-1)*9/4,1)</f>
        <v>6.9</v>
      </c>
      <c r="L5246" s="20">
        <f>ROUND(1+(INDEX(CachTinhDiem!$B$15:$E$20,MATCH($C5246,CachTinhDiem!$A$15:$A$20,0),MATCH($B5246,CachTinhDiem!$B$14:$E$14,0))-1)*9/4,1)</f>
        <v>5.5</v>
      </c>
      <c r="M5246" s="19">
        <f t="shared" si="81"/>
        <v>4</v>
      </c>
      <c r="N5246" s="23">
        <f>MAX(0,1-M5246*CachTinhDiem!$B$25)</f>
        <v>0.6</v>
      </c>
      <c r="O5246" s="20">
        <f>ROUND((CachTinhDiem!$B$23*K5246+CachTinhDiem!$B$24*L5246)*N5246,1)</f>
        <v>3.9</v>
      </c>
      <c r="P5246" s="19" t="s">
        <v>3227</v>
      </c>
    </row>
    <row r="5247" spans="1:16" ht="15" customHeight="1" x14ac:dyDescent="0.35">
      <c r="A5247" s="18" t="s">
        <v>2835</v>
      </c>
      <c r="B5247" s="18" t="s">
        <v>3224</v>
      </c>
      <c r="C5247" s="18" t="s">
        <v>103</v>
      </c>
      <c r="D5247" s="19">
        <v>8</v>
      </c>
      <c r="E5247" s="19">
        <v>32</v>
      </c>
      <c r="F5247" s="19">
        <v>39</v>
      </c>
      <c r="G5247" s="19">
        <v>4</v>
      </c>
      <c r="H5247" s="19">
        <v>1</v>
      </c>
      <c r="I5247" s="19">
        <v>2</v>
      </c>
      <c r="J5247" s="19">
        <v>5</v>
      </c>
      <c r="K5247" s="20">
        <f>ROUND(1+(SUMPRODUCT(INDEX(CachTinhDiem!$B$8:$E$11,MATCH($B5247,CachTinhDiem!$A$8:$A$11,0),0),$G5247:$J5247)-1)*9/4,1)</f>
        <v>4.4000000000000004</v>
      </c>
      <c r="L5247" s="20">
        <f>ROUND(1+(INDEX(CachTinhDiem!$B$15:$E$20,MATCH($C5247,CachTinhDiem!$A$15:$A$20,0),MATCH($B5247,CachTinhDiem!$B$14:$E$14,0))-1)*9/4,1)</f>
        <v>3.3</v>
      </c>
      <c r="M5247" s="19">
        <f t="shared" si="81"/>
        <v>7</v>
      </c>
      <c r="N5247" s="23">
        <f>MAX(0,1-M5247*CachTinhDiem!$B$25)</f>
        <v>0.29999999999999993</v>
      </c>
      <c r="O5247" s="20">
        <f>ROUND((CachTinhDiem!$B$23*K5247+CachTinhDiem!$B$24*L5247)*N5247,1)</f>
        <v>1.2</v>
      </c>
      <c r="P5247" s="19" t="s">
        <v>3227</v>
      </c>
    </row>
    <row r="5248" spans="1:16" ht="15" customHeight="1" x14ac:dyDescent="0.35">
      <c r="A5248" s="18" t="s">
        <v>1228</v>
      </c>
      <c r="B5248" s="18" t="s">
        <v>3224</v>
      </c>
      <c r="C5248" s="18" t="s">
        <v>150</v>
      </c>
      <c r="D5248" s="19">
        <v>6</v>
      </c>
      <c r="E5248" s="19">
        <v>21</v>
      </c>
      <c r="F5248" s="19">
        <v>29</v>
      </c>
      <c r="G5248" s="19">
        <v>4</v>
      </c>
      <c r="H5248" s="19">
        <v>1</v>
      </c>
      <c r="I5248" s="19">
        <v>2</v>
      </c>
      <c r="J5248" s="19">
        <v>3</v>
      </c>
      <c r="K5248" s="20">
        <f>ROUND(1+(SUMPRODUCT(INDEX(CachTinhDiem!$B$8:$E$11,MATCH($B5248,CachTinhDiem!$A$8:$A$11,0),0),$G5248:$J5248)-1)*9/4,1)</f>
        <v>3.9</v>
      </c>
      <c r="L5248" s="20">
        <f>ROUND(1+(INDEX(CachTinhDiem!$B$15:$E$20,MATCH($C5248,CachTinhDiem!$A$15:$A$20,0),MATCH($B5248,CachTinhDiem!$B$14:$E$14,0))-1)*9/4,1)</f>
        <v>3.3</v>
      </c>
      <c r="M5248" s="19">
        <f t="shared" si="81"/>
        <v>8</v>
      </c>
      <c r="N5248" s="23">
        <f>MAX(0,1-M5248*CachTinhDiem!$B$25)</f>
        <v>0.19999999999999996</v>
      </c>
      <c r="O5248" s="20">
        <f>ROUND((CachTinhDiem!$B$23*K5248+CachTinhDiem!$B$24*L5248)*N5248,1)</f>
        <v>0.7</v>
      </c>
      <c r="P5248" s="19" t="s">
        <v>3225</v>
      </c>
    </row>
    <row r="5249" spans="1:16" ht="15" customHeight="1" x14ac:dyDescent="0.35">
      <c r="A5249" s="18" t="s">
        <v>854</v>
      </c>
      <c r="B5249" s="18" t="s">
        <v>3224</v>
      </c>
      <c r="C5249" s="18" t="s">
        <v>103</v>
      </c>
      <c r="D5249" s="19">
        <v>25</v>
      </c>
      <c r="E5249" s="19">
        <v>40</v>
      </c>
      <c r="F5249" s="19">
        <v>7</v>
      </c>
      <c r="G5249" s="19">
        <v>1</v>
      </c>
      <c r="H5249" s="19">
        <v>5</v>
      </c>
      <c r="I5249" s="19">
        <v>2</v>
      </c>
      <c r="J5249" s="19">
        <v>4</v>
      </c>
      <c r="K5249" s="20">
        <f>ROUND(1+(SUMPRODUCT(INDEX(CachTinhDiem!$B$8:$E$11,MATCH($B5249,CachTinhDiem!$A$8:$A$11,0),0),$G5249:$J5249)-1)*9/4,1)</f>
        <v>4.5999999999999996</v>
      </c>
      <c r="L5249" s="20">
        <f>ROUND(1+(INDEX(CachTinhDiem!$B$15:$E$20,MATCH($C5249,CachTinhDiem!$A$15:$A$20,0),MATCH($B5249,CachTinhDiem!$B$14:$E$14,0))-1)*9/4,1)</f>
        <v>3.3</v>
      </c>
      <c r="M5249" s="19">
        <f t="shared" si="81"/>
        <v>18</v>
      </c>
      <c r="N5249" s="23">
        <f>MAX(0,1-M5249*CachTinhDiem!$B$25)</f>
        <v>0</v>
      </c>
      <c r="O5249" s="20">
        <f>ROUND((CachTinhDiem!$B$23*K5249+CachTinhDiem!$B$24*L5249)*N5249,1)</f>
        <v>0</v>
      </c>
      <c r="P5249" s="19" t="s">
        <v>3227</v>
      </c>
    </row>
    <row r="5250" spans="1:16" ht="15" customHeight="1" x14ac:dyDescent="0.35">
      <c r="A5250" s="18" t="s">
        <v>729</v>
      </c>
      <c r="B5250" s="18" t="s">
        <v>3226</v>
      </c>
      <c r="C5250" s="18" t="s">
        <v>110</v>
      </c>
      <c r="D5250" s="19">
        <v>5</v>
      </c>
      <c r="E5250" s="19">
        <v>14</v>
      </c>
      <c r="F5250" s="19">
        <v>36</v>
      </c>
      <c r="G5250" s="19">
        <v>4</v>
      </c>
      <c r="H5250" s="19">
        <v>1</v>
      </c>
      <c r="I5250" s="19">
        <v>2</v>
      </c>
      <c r="J5250" s="19">
        <v>4</v>
      </c>
      <c r="K5250" s="20">
        <f>ROUND(1+(SUMPRODUCT(INDEX(CachTinhDiem!$B$8:$E$11,MATCH($B5250,CachTinhDiem!$A$8:$A$11,0),0),$G5250:$J5250)-1)*9/4,1)</f>
        <v>3.5</v>
      </c>
      <c r="L5250" s="20">
        <f>ROUND(1+(INDEX(CachTinhDiem!$B$15:$E$20,MATCH($C5250,CachTinhDiem!$A$15:$A$20,0),MATCH($B5250,CachTinhDiem!$B$14:$E$14,0))-1)*9/4,1)</f>
        <v>5.5</v>
      </c>
      <c r="M5250" s="19">
        <f t="shared" ref="M5250:M5313" si="82">MAX(0,$D5250-$F5250,$F5250-$E5250)</f>
        <v>22</v>
      </c>
      <c r="N5250" s="23">
        <f>MAX(0,1-M5250*CachTinhDiem!$B$25)</f>
        <v>0</v>
      </c>
      <c r="O5250" s="20">
        <f>ROUND((CachTinhDiem!$B$23*K5250+CachTinhDiem!$B$24*L5250)*N5250,1)</f>
        <v>0</v>
      </c>
      <c r="P5250" s="19" t="s">
        <v>3225</v>
      </c>
    </row>
    <row r="5251" spans="1:16" ht="15" customHeight="1" x14ac:dyDescent="0.35">
      <c r="A5251" s="18" t="s">
        <v>1197</v>
      </c>
      <c r="B5251" s="18" t="s">
        <v>3228</v>
      </c>
      <c r="C5251" s="18" t="s">
        <v>138</v>
      </c>
      <c r="D5251" s="19">
        <v>28</v>
      </c>
      <c r="E5251" s="19">
        <v>40</v>
      </c>
      <c r="F5251" s="19">
        <v>12</v>
      </c>
      <c r="G5251" s="19">
        <v>1</v>
      </c>
      <c r="H5251" s="19">
        <v>5</v>
      </c>
      <c r="I5251" s="19">
        <v>4</v>
      </c>
      <c r="J5251" s="19">
        <v>4</v>
      </c>
      <c r="K5251" s="20">
        <f>ROUND(1+(SUMPRODUCT(INDEX(CachTinhDiem!$B$8:$E$11,MATCH($B5251,CachTinhDiem!$A$8:$A$11,0),0),$G5251:$J5251)-1)*9/4,1)</f>
        <v>8.1999999999999993</v>
      </c>
      <c r="L5251" s="20">
        <f>ROUND(1+(INDEX(CachTinhDiem!$B$15:$E$20,MATCH($C5251,CachTinhDiem!$A$15:$A$20,0),MATCH($B5251,CachTinhDiem!$B$14:$E$14,0))-1)*9/4,1)</f>
        <v>1</v>
      </c>
      <c r="M5251" s="19">
        <f t="shared" si="82"/>
        <v>16</v>
      </c>
      <c r="N5251" s="23">
        <f>MAX(0,1-M5251*CachTinhDiem!$B$25)</f>
        <v>0</v>
      </c>
      <c r="O5251" s="20">
        <f>ROUND((CachTinhDiem!$B$23*K5251+CachTinhDiem!$B$24*L5251)*N5251,1)</f>
        <v>0</v>
      </c>
      <c r="P5251" s="19" t="s">
        <v>3227</v>
      </c>
    </row>
    <row r="5252" spans="1:16" ht="15" customHeight="1" x14ac:dyDescent="0.35">
      <c r="A5252" s="18" t="s">
        <v>760</v>
      </c>
      <c r="B5252" s="18" t="s">
        <v>3224</v>
      </c>
      <c r="C5252" s="18" t="s">
        <v>110</v>
      </c>
      <c r="D5252" s="19">
        <v>19</v>
      </c>
      <c r="E5252" s="19">
        <v>33</v>
      </c>
      <c r="F5252" s="19">
        <v>34</v>
      </c>
      <c r="G5252" s="19">
        <v>2</v>
      </c>
      <c r="H5252" s="19">
        <v>3</v>
      </c>
      <c r="I5252" s="19">
        <v>2</v>
      </c>
      <c r="J5252" s="19">
        <v>4</v>
      </c>
      <c r="K5252" s="20">
        <f>ROUND(1+(SUMPRODUCT(INDEX(CachTinhDiem!$B$8:$E$11,MATCH($B5252,CachTinhDiem!$A$8:$A$11,0),0),$G5252:$J5252)-1)*9/4,1)</f>
        <v>4.2</v>
      </c>
      <c r="L5252" s="20">
        <f>ROUND(1+(INDEX(CachTinhDiem!$B$15:$E$20,MATCH($C5252,CachTinhDiem!$A$15:$A$20,0),MATCH($B5252,CachTinhDiem!$B$14:$E$14,0))-1)*9/4,1)</f>
        <v>5.5</v>
      </c>
      <c r="M5252" s="19">
        <f t="shared" si="82"/>
        <v>1</v>
      </c>
      <c r="N5252" s="23">
        <f>MAX(0,1-M5252*CachTinhDiem!$B$25)</f>
        <v>0.9</v>
      </c>
      <c r="O5252" s="20">
        <f>ROUND((CachTinhDiem!$B$23*K5252+CachTinhDiem!$B$24*L5252)*N5252,1)</f>
        <v>4.0999999999999996</v>
      </c>
      <c r="P5252" s="19" t="s">
        <v>3227</v>
      </c>
    </row>
    <row r="5253" spans="1:16" ht="15" customHeight="1" x14ac:dyDescent="0.35">
      <c r="A5253" s="18" t="s">
        <v>1900</v>
      </c>
      <c r="B5253" s="18" t="s">
        <v>3226</v>
      </c>
      <c r="C5253" s="18" t="s">
        <v>110</v>
      </c>
      <c r="D5253" s="19">
        <v>17</v>
      </c>
      <c r="E5253" s="19">
        <v>36</v>
      </c>
      <c r="F5253" s="19">
        <v>24</v>
      </c>
      <c r="G5253" s="19">
        <v>2</v>
      </c>
      <c r="H5253" s="19">
        <v>4</v>
      </c>
      <c r="I5253" s="19">
        <v>4</v>
      </c>
      <c r="J5253" s="19">
        <v>5</v>
      </c>
      <c r="K5253" s="20">
        <f>ROUND(1+(SUMPRODUCT(INDEX(CachTinhDiem!$B$8:$E$11,MATCH($B5253,CachTinhDiem!$A$8:$A$11,0),0),$G5253:$J5253)-1)*9/4,1)</f>
        <v>8.1999999999999993</v>
      </c>
      <c r="L5253" s="20">
        <f>ROUND(1+(INDEX(CachTinhDiem!$B$15:$E$20,MATCH($C5253,CachTinhDiem!$A$15:$A$20,0),MATCH($B5253,CachTinhDiem!$B$14:$E$14,0))-1)*9/4,1)</f>
        <v>5.5</v>
      </c>
      <c r="M5253" s="19">
        <f t="shared" si="82"/>
        <v>0</v>
      </c>
      <c r="N5253" s="23">
        <f>MAX(0,1-M5253*CachTinhDiem!$B$25)</f>
        <v>1</v>
      </c>
      <c r="O5253" s="20">
        <f>ROUND((CachTinhDiem!$B$23*K5253+CachTinhDiem!$B$24*L5253)*N5253,1)</f>
        <v>7.4</v>
      </c>
      <c r="P5253" s="19" t="s">
        <v>3227</v>
      </c>
    </row>
    <row r="5254" spans="1:16" ht="15" customHeight="1" x14ac:dyDescent="0.35">
      <c r="A5254" s="18" t="s">
        <v>716</v>
      </c>
      <c r="B5254" s="18" t="s">
        <v>3226</v>
      </c>
      <c r="C5254" s="18" t="s">
        <v>115</v>
      </c>
      <c r="D5254" s="19">
        <v>25</v>
      </c>
      <c r="E5254" s="19">
        <v>40</v>
      </c>
      <c r="F5254" s="19">
        <v>38</v>
      </c>
      <c r="G5254" s="19">
        <v>1</v>
      </c>
      <c r="H5254" s="19">
        <v>5</v>
      </c>
      <c r="I5254" s="19">
        <v>3</v>
      </c>
      <c r="J5254" s="19">
        <v>3</v>
      </c>
      <c r="K5254" s="20">
        <f>ROUND(1+(SUMPRODUCT(INDEX(CachTinhDiem!$B$8:$E$11,MATCH($B5254,CachTinhDiem!$A$8:$A$11,0),0),$G5254:$J5254)-1)*9/4,1)</f>
        <v>6.9</v>
      </c>
      <c r="L5254" s="20">
        <f>ROUND(1+(INDEX(CachTinhDiem!$B$15:$E$20,MATCH($C5254,CachTinhDiem!$A$15:$A$20,0),MATCH($B5254,CachTinhDiem!$B$14:$E$14,0))-1)*9/4,1)</f>
        <v>10</v>
      </c>
      <c r="M5254" s="19">
        <f t="shared" si="82"/>
        <v>0</v>
      </c>
      <c r="N5254" s="23">
        <f>MAX(0,1-M5254*CachTinhDiem!$B$25)</f>
        <v>1</v>
      </c>
      <c r="O5254" s="20">
        <f>ROUND((CachTinhDiem!$B$23*K5254+CachTinhDiem!$B$24*L5254)*N5254,1)</f>
        <v>7.8</v>
      </c>
      <c r="P5254" s="19" t="s">
        <v>3227</v>
      </c>
    </row>
    <row r="5255" spans="1:16" ht="15" customHeight="1" x14ac:dyDescent="0.35">
      <c r="A5255" s="18" t="s">
        <v>814</v>
      </c>
      <c r="B5255" s="18" t="s">
        <v>3224</v>
      </c>
      <c r="C5255" s="18" t="s">
        <v>90</v>
      </c>
      <c r="D5255" s="19">
        <v>8</v>
      </c>
      <c r="E5255" s="19">
        <v>23</v>
      </c>
      <c r="F5255" s="19">
        <v>6</v>
      </c>
      <c r="G5255" s="19">
        <v>4</v>
      </c>
      <c r="H5255" s="19">
        <v>2</v>
      </c>
      <c r="I5255" s="19">
        <v>3</v>
      </c>
      <c r="J5255" s="19">
        <v>2</v>
      </c>
      <c r="K5255" s="20">
        <f>ROUND(1+(SUMPRODUCT(INDEX(CachTinhDiem!$B$8:$E$11,MATCH($B5255,CachTinhDiem!$A$8:$A$11,0),0),$G5255:$J5255)-1)*9/4,1)</f>
        <v>5.3</v>
      </c>
      <c r="L5255" s="20">
        <f>ROUND(1+(INDEX(CachTinhDiem!$B$15:$E$20,MATCH($C5255,CachTinhDiem!$A$15:$A$20,0),MATCH($B5255,CachTinhDiem!$B$14:$E$14,0))-1)*9/4,1)</f>
        <v>5.5</v>
      </c>
      <c r="M5255" s="19">
        <f t="shared" si="82"/>
        <v>2</v>
      </c>
      <c r="N5255" s="23">
        <f>MAX(0,1-M5255*CachTinhDiem!$B$25)</f>
        <v>0.8</v>
      </c>
      <c r="O5255" s="20">
        <f>ROUND((CachTinhDiem!$B$23*K5255+CachTinhDiem!$B$24*L5255)*N5255,1)</f>
        <v>4.3</v>
      </c>
      <c r="P5255" s="19" t="s">
        <v>3225</v>
      </c>
    </row>
    <row r="5256" spans="1:16" ht="15" customHeight="1" x14ac:dyDescent="0.35">
      <c r="A5256" s="18" t="s">
        <v>603</v>
      </c>
      <c r="B5256" s="18" t="s">
        <v>3226</v>
      </c>
      <c r="C5256" s="18" t="s">
        <v>103</v>
      </c>
      <c r="D5256" s="19">
        <v>7</v>
      </c>
      <c r="E5256" s="19">
        <v>22</v>
      </c>
      <c r="F5256" s="19">
        <v>16</v>
      </c>
      <c r="G5256" s="19">
        <v>4</v>
      </c>
      <c r="H5256" s="19">
        <v>2</v>
      </c>
      <c r="I5256" s="19">
        <v>2</v>
      </c>
      <c r="J5256" s="19">
        <v>5</v>
      </c>
      <c r="K5256" s="20">
        <f>ROUND(1+(SUMPRODUCT(INDEX(CachTinhDiem!$B$8:$E$11,MATCH($B5256,CachTinhDiem!$A$8:$A$11,0),0),$G5256:$J5256)-1)*9/4,1)</f>
        <v>4.5999999999999996</v>
      </c>
      <c r="L5256" s="20">
        <f>ROUND(1+(INDEX(CachTinhDiem!$B$15:$E$20,MATCH($C5256,CachTinhDiem!$A$15:$A$20,0),MATCH($B5256,CachTinhDiem!$B$14:$E$14,0))-1)*9/4,1)</f>
        <v>3.3</v>
      </c>
      <c r="M5256" s="19">
        <f t="shared" si="82"/>
        <v>0</v>
      </c>
      <c r="N5256" s="23">
        <f>MAX(0,1-M5256*CachTinhDiem!$B$25)</f>
        <v>1</v>
      </c>
      <c r="O5256" s="20">
        <f>ROUND((CachTinhDiem!$B$23*K5256+CachTinhDiem!$B$24*L5256)*N5256,1)</f>
        <v>4.2</v>
      </c>
      <c r="P5256" s="19" t="s">
        <v>3227</v>
      </c>
    </row>
    <row r="5257" spans="1:16" ht="15" customHeight="1" x14ac:dyDescent="0.35">
      <c r="A5257" s="18" t="s">
        <v>2247</v>
      </c>
      <c r="B5257" s="18" t="s">
        <v>3224</v>
      </c>
      <c r="C5257" s="18" t="s">
        <v>110</v>
      </c>
      <c r="D5257" s="19">
        <v>9</v>
      </c>
      <c r="E5257" s="19">
        <v>23</v>
      </c>
      <c r="F5257" s="19">
        <v>13</v>
      </c>
      <c r="G5257" s="19">
        <v>4</v>
      </c>
      <c r="H5257" s="19">
        <v>2</v>
      </c>
      <c r="I5257" s="19">
        <v>3</v>
      </c>
      <c r="J5257" s="19">
        <v>3</v>
      </c>
      <c r="K5257" s="20">
        <f>ROUND(1+(SUMPRODUCT(INDEX(CachTinhDiem!$B$8:$E$11,MATCH($B5257,CachTinhDiem!$A$8:$A$11,0),0),$G5257:$J5257)-1)*9/4,1)</f>
        <v>5.5</v>
      </c>
      <c r="L5257" s="20">
        <f>ROUND(1+(INDEX(CachTinhDiem!$B$15:$E$20,MATCH($C5257,CachTinhDiem!$A$15:$A$20,0),MATCH($B5257,CachTinhDiem!$B$14:$E$14,0))-1)*9/4,1)</f>
        <v>5.5</v>
      </c>
      <c r="M5257" s="19">
        <f t="shared" si="82"/>
        <v>0</v>
      </c>
      <c r="N5257" s="23">
        <f>MAX(0,1-M5257*CachTinhDiem!$B$25)</f>
        <v>1</v>
      </c>
      <c r="O5257" s="20">
        <f>ROUND((CachTinhDiem!$B$23*K5257+CachTinhDiem!$B$24*L5257)*N5257,1)</f>
        <v>5.5</v>
      </c>
      <c r="P5257" s="19" t="s">
        <v>3227</v>
      </c>
    </row>
    <row r="5258" spans="1:16" ht="15" customHeight="1" x14ac:dyDescent="0.35">
      <c r="A5258" s="18" t="s">
        <v>2064</v>
      </c>
      <c r="B5258" s="18" t="s">
        <v>3224</v>
      </c>
      <c r="C5258" s="18" t="s">
        <v>150</v>
      </c>
      <c r="D5258" s="19">
        <v>18</v>
      </c>
      <c r="E5258" s="19">
        <v>33</v>
      </c>
      <c r="F5258" s="19">
        <v>25</v>
      </c>
      <c r="G5258" s="19">
        <v>2</v>
      </c>
      <c r="H5258" s="19">
        <v>3</v>
      </c>
      <c r="I5258" s="19">
        <v>3</v>
      </c>
      <c r="J5258" s="19">
        <v>4</v>
      </c>
      <c r="K5258" s="20">
        <f>ROUND(1+(SUMPRODUCT(INDEX(CachTinhDiem!$B$8:$E$11,MATCH($B5258,CachTinhDiem!$A$8:$A$11,0),0),$G5258:$J5258)-1)*9/4,1)</f>
        <v>5.3</v>
      </c>
      <c r="L5258" s="20">
        <f>ROUND(1+(INDEX(CachTinhDiem!$B$15:$E$20,MATCH($C5258,CachTinhDiem!$A$15:$A$20,0),MATCH($B5258,CachTinhDiem!$B$14:$E$14,0))-1)*9/4,1)</f>
        <v>3.3</v>
      </c>
      <c r="M5258" s="19">
        <f t="shared" si="82"/>
        <v>0</v>
      </c>
      <c r="N5258" s="23">
        <f>MAX(0,1-M5258*CachTinhDiem!$B$25)</f>
        <v>1</v>
      </c>
      <c r="O5258" s="20">
        <f>ROUND((CachTinhDiem!$B$23*K5258+CachTinhDiem!$B$24*L5258)*N5258,1)</f>
        <v>4.7</v>
      </c>
      <c r="P5258" s="19" t="s">
        <v>3227</v>
      </c>
    </row>
    <row r="5259" spans="1:16" ht="15" customHeight="1" x14ac:dyDescent="0.35">
      <c r="A5259" s="18" t="s">
        <v>3198</v>
      </c>
      <c r="B5259" s="18" t="s">
        <v>3226</v>
      </c>
      <c r="C5259" s="18" t="s">
        <v>103</v>
      </c>
      <c r="D5259" s="19">
        <v>22</v>
      </c>
      <c r="E5259" s="19">
        <v>40</v>
      </c>
      <c r="F5259" s="19">
        <v>21</v>
      </c>
      <c r="G5259" s="19">
        <v>2</v>
      </c>
      <c r="H5259" s="19">
        <v>4</v>
      </c>
      <c r="I5259" s="19">
        <v>3</v>
      </c>
      <c r="J5259" s="19">
        <v>3</v>
      </c>
      <c r="K5259" s="20">
        <f>ROUND(1+(SUMPRODUCT(INDEX(CachTinhDiem!$B$8:$E$11,MATCH($B5259,CachTinhDiem!$A$8:$A$11,0),0),$G5259:$J5259)-1)*9/4,1)</f>
        <v>6.2</v>
      </c>
      <c r="L5259" s="20">
        <f>ROUND(1+(INDEX(CachTinhDiem!$B$15:$E$20,MATCH($C5259,CachTinhDiem!$A$15:$A$20,0),MATCH($B5259,CachTinhDiem!$B$14:$E$14,0))-1)*9/4,1)</f>
        <v>3.3</v>
      </c>
      <c r="M5259" s="19">
        <f t="shared" si="82"/>
        <v>1</v>
      </c>
      <c r="N5259" s="23">
        <f>MAX(0,1-M5259*CachTinhDiem!$B$25)</f>
        <v>0.9</v>
      </c>
      <c r="O5259" s="20">
        <f>ROUND((CachTinhDiem!$B$23*K5259+CachTinhDiem!$B$24*L5259)*N5259,1)</f>
        <v>4.8</v>
      </c>
      <c r="P5259" s="19" t="s">
        <v>3225</v>
      </c>
    </row>
    <row r="5260" spans="1:16" ht="15" customHeight="1" x14ac:dyDescent="0.35">
      <c r="A5260" s="18" t="s">
        <v>3106</v>
      </c>
      <c r="B5260" s="18" t="s">
        <v>3229</v>
      </c>
      <c r="C5260" s="18" t="s">
        <v>103</v>
      </c>
      <c r="D5260" s="19">
        <v>21</v>
      </c>
      <c r="E5260" s="19">
        <v>38</v>
      </c>
      <c r="F5260" s="19">
        <v>27</v>
      </c>
      <c r="G5260" s="19">
        <v>2</v>
      </c>
      <c r="H5260" s="19">
        <v>2</v>
      </c>
      <c r="I5260" s="19">
        <v>2</v>
      </c>
      <c r="J5260" s="19">
        <v>4</v>
      </c>
      <c r="K5260" s="20">
        <f>ROUND(1+(SUMPRODUCT(INDEX(CachTinhDiem!$B$8:$E$11,MATCH($B5260,CachTinhDiem!$A$8:$A$11,0),0),$G5260:$J5260)-1)*9/4,1)</f>
        <v>4.5999999999999996</v>
      </c>
      <c r="L5260" s="20">
        <f>ROUND(1+(INDEX(CachTinhDiem!$B$15:$E$20,MATCH($C5260,CachTinhDiem!$A$15:$A$20,0),MATCH($B5260,CachTinhDiem!$B$14:$E$14,0))-1)*9/4,1)</f>
        <v>7.8</v>
      </c>
      <c r="M5260" s="19">
        <f t="shared" si="82"/>
        <v>0</v>
      </c>
      <c r="N5260" s="23">
        <f>MAX(0,1-M5260*CachTinhDiem!$B$25)</f>
        <v>1</v>
      </c>
      <c r="O5260" s="20">
        <f>ROUND((CachTinhDiem!$B$23*K5260+CachTinhDiem!$B$24*L5260)*N5260,1)</f>
        <v>5.6</v>
      </c>
      <c r="P5260" s="19" t="s">
        <v>3227</v>
      </c>
    </row>
    <row r="5261" spans="1:16" ht="15" customHeight="1" x14ac:dyDescent="0.35">
      <c r="A5261" s="18" t="s">
        <v>1968</v>
      </c>
      <c r="B5261" s="18" t="s">
        <v>3229</v>
      </c>
      <c r="C5261" s="18" t="s">
        <v>138</v>
      </c>
      <c r="D5261" s="19">
        <v>14</v>
      </c>
      <c r="E5261" s="19">
        <v>30</v>
      </c>
      <c r="F5261" s="19">
        <v>19</v>
      </c>
      <c r="G5261" s="19">
        <v>2</v>
      </c>
      <c r="H5261" s="19">
        <v>3</v>
      </c>
      <c r="I5261" s="19">
        <v>5</v>
      </c>
      <c r="J5261" s="19">
        <v>3</v>
      </c>
      <c r="K5261" s="20">
        <f>ROUND(1+(SUMPRODUCT(INDEX(CachTinhDiem!$B$8:$E$11,MATCH($B5261,CachTinhDiem!$A$8:$A$11,0),0),$G5261:$J5261)-1)*9/4,1)</f>
        <v>6.6</v>
      </c>
      <c r="L5261" s="20">
        <f>ROUND(1+(INDEX(CachTinhDiem!$B$15:$E$20,MATCH($C5261,CachTinhDiem!$A$15:$A$20,0),MATCH($B5261,CachTinhDiem!$B$14:$E$14,0))-1)*9/4,1)</f>
        <v>7.8</v>
      </c>
      <c r="M5261" s="19">
        <f t="shared" si="82"/>
        <v>0</v>
      </c>
      <c r="N5261" s="23">
        <f>MAX(0,1-M5261*CachTinhDiem!$B$25)</f>
        <v>1</v>
      </c>
      <c r="O5261" s="20">
        <f>ROUND((CachTinhDiem!$B$23*K5261+CachTinhDiem!$B$24*L5261)*N5261,1)</f>
        <v>7</v>
      </c>
      <c r="P5261" s="19" t="s">
        <v>3225</v>
      </c>
    </row>
    <row r="5262" spans="1:16" ht="15" customHeight="1" x14ac:dyDescent="0.35">
      <c r="A5262" s="18" t="s">
        <v>3154</v>
      </c>
      <c r="B5262" s="18" t="s">
        <v>3224</v>
      </c>
      <c r="C5262" s="18" t="s">
        <v>110</v>
      </c>
      <c r="D5262" s="19">
        <v>15</v>
      </c>
      <c r="E5262" s="19">
        <v>36</v>
      </c>
      <c r="F5262" s="19">
        <v>16</v>
      </c>
      <c r="G5262" s="19">
        <v>2</v>
      </c>
      <c r="H5262" s="19">
        <v>2</v>
      </c>
      <c r="I5262" s="19">
        <v>4</v>
      </c>
      <c r="J5262" s="19">
        <v>4</v>
      </c>
      <c r="K5262" s="20">
        <f>ROUND(1+(SUMPRODUCT(INDEX(CachTinhDiem!$B$8:$E$11,MATCH($B5262,CachTinhDiem!$A$8:$A$11,0),0),$G5262:$J5262)-1)*9/4,1)</f>
        <v>6</v>
      </c>
      <c r="L5262" s="20">
        <f>ROUND(1+(INDEX(CachTinhDiem!$B$15:$E$20,MATCH($C5262,CachTinhDiem!$A$15:$A$20,0),MATCH($B5262,CachTinhDiem!$B$14:$E$14,0))-1)*9/4,1)</f>
        <v>5.5</v>
      </c>
      <c r="M5262" s="19">
        <f t="shared" si="82"/>
        <v>0</v>
      </c>
      <c r="N5262" s="23">
        <f>MAX(0,1-M5262*CachTinhDiem!$B$25)</f>
        <v>1</v>
      </c>
      <c r="O5262" s="20">
        <f>ROUND((CachTinhDiem!$B$23*K5262+CachTinhDiem!$B$24*L5262)*N5262,1)</f>
        <v>5.9</v>
      </c>
      <c r="P5262" s="19" t="s">
        <v>3227</v>
      </c>
    </row>
    <row r="5263" spans="1:16" ht="15" customHeight="1" x14ac:dyDescent="0.35">
      <c r="A5263" s="18" t="s">
        <v>2016</v>
      </c>
      <c r="B5263" s="18" t="s">
        <v>3229</v>
      </c>
      <c r="C5263" s="18" t="s">
        <v>115</v>
      </c>
      <c r="D5263" s="19">
        <v>11</v>
      </c>
      <c r="E5263" s="19">
        <v>30</v>
      </c>
      <c r="F5263" s="19">
        <v>5</v>
      </c>
      <c r="G5263" s="19">
        <v>3</v>
      </c>
      <c r="H5263" s="19">
        <v>2</v>
      </c>
      <c r="I5263" s="19">
        <v>5</v>
      </c>
      <c r="J5263" s="19">
        <v>1</v>
      </c>
      <c r="K5263" s="20">
        <f>ROUND(1+(SUMPRODUCT(INDEX(CachTinhDiem!$B$8:$E$11,MATCH($B5263,CachTinhDiem!$A$8:$A$11,0),0),$G5263:$J5263)-1)*9/4,1)</f>
        <v>4.8</v>
      </c>
      <c r="L5263" s="20">
        <f>ROUND(1+(INDEX(CachTinhDiem!$B$15:$E$20,MATCH($C5263,CachTinhDiem!$A$15:$A$20,0),MATCH($B5263,CachTinhDiem!$B$14:$E$14,0))-1)*9/4,1)</f>
        <v>10</v>
      </c>
      <c r="M5263" s="19">
        <f t="shared" si="82"/>
        <v>6</v>
      </c>
      <c r="N5263" s="23">
        <f>MAX(0,1-M5263*CachTinhDiem!$B$25)</f>
        <v>0.39999999999999991</v>
      </c>
      <c r="O5263" s="20">
        <f>ROUND((CachTinhDiem!$B$23*K5263+CachTinhDiem!$B$24*L5263)*N5263,1)</f>
        <v>2.5</v>
      </c>
      <c r="P5263" s="19" t="s">
        <v>3227</v>
      </c>
    </row>
    <row r="5264" spans="1:16" ht="15" customHeight="1" x14ac:dyDescent="0.35">
      <c r="A5264" s="18" t="s">
        <v>1379</v>
      </c>
      <c r="B5264" s="18" t="s">
        <v>3226</v>
      </c>
      <c r="C5264" s="18" t="s">
        <v>103</v>
      </c>
      <c r="D5264" s="19">
        <v>14</v>
      </c>
      <c r="E5264" s="19">
        <v>30</v>
      </c>
      <c r="F5264" s="19">
        <v>37</v>
      </c>
      <c r="G5264" s="19">
        <v>2</v>
      </c>
      <c r="H5264" s="19">
        <v>4</v>
      </c>
      <c r="I5264" s="19">
        <v>2</v>
      </c>
      <c r="J5264" s="19">
        <v>5</v>
      </c>
      <c r="K5264" s="20">
        <f>ROUND(1+(SUMPRODUCT(INDEX(CachTinhDiem!$B$8:$E$11,MATCH($B5264,CachTinhDiem!$A$8:$A$11,0),0),$G5264:$J5264)-1)*9/4,1)</f>
        <v>6</v>
      </c>
      <c r="L5264" s="20">
        <f>ROUND(1+(INDEX(CachTinhDiem!$B$15:$E$20,MATCH($C5264,CachTinhDiem!$A$15:$A$20,0),MATCH($B5264,CachTinhDiem!$B$14:$E$14,0))-1)*9/4,1)</f>
        <v>3.3</v>
      </c>
      <c r="M5264" s="19">
        <f t="shared" si="82"/>
        <v>7</v>
      </c>
      <c r="N5264" s="23">
        <f>MAX(0,1-M5264*CachTinhDiem!$B$25)</f>
        <v>0.29999999999999993</v>
      </c>
      <c r="O5264" s="20">
        <f>ROUND((CachTinhDiem!$B$23*K5264+CachTinhDiem!$B$24*L5264)*N5264,1)</f>
        <v>1.6</v>
      </c>
      <c r="P5264" s="19" t="s">
        <v>3227</v>
      </c>
    </row>
    <row r="5265" spans="1:16" ht="15" customHeight="1" x14ac:dyDescent="0.35">
      <c r="A5265" s="18" t="s">
        <v>631</v>
      </c>
      <c r="B5265" s="18" t="s">
        <v>3228</v>
      </c>
      <c r="C5265" s="18" t="s">
        <v>115</v>
      </c>
      <c r="D5265" s="19">
        <v>5</v>
      </c>
      <c r="E5265" s="19">
        <v>12</v>
      </c>
      <c r="F5265" s="19">
        <v>26</v>
      </c>
      <c r="G5265" s="19">
        <v>4</v>
      </c>
      <c r="H5265" s="19">
        <v>2</v>
      </c>
      <c r="I5265" s="19">
        <v>3</v>
      </c>
      <c r="J5265" s="19">
        <v>4</v>
      </c>
      <c r="K5265" s="20">
        <f>ROUND(1+(SUMPRODUCT(INDEX(CachTinhDiem!$B$8:$E$11,MATCH($B5265,CachTinhDiem!$A$8:$A$11,0),0),$G5265:$J5265)-1)*9/4,1)</f>
        <v>6.4</v>
      </c>
      <c r="L5265" s="20">
        <f>ROUND(1+(INDEX(CachTinhDiem!$B$15:$E$20,MATCH($C5265,CachTinhDiem!$A$15:$A$20,0),MATCH($B5265,CachTinhDiem!$B$14:$E$14,0))-1)*9/4,1)</f>
        <v>5.5</v>
      </c>
      <c r="M5265" s="19">
        <f t="shared" si="82"/>
        <v>14</v>
      </c>
      <c r="N5265" s="23">
        <f>MAX(0,1-M5265*CachTinhDiem!$B$25)</f>
        <v>0</v>
      </c>
      <c r="O5265" s="20">
        <f>ROUND((CachTinhDiem!$B$23*K5265+CachTinhDiem!$B$24*L5265)*N5265,1)</f>
        <v>0</v>
      </c>
      <c r="P5265" s="19" t="s">
        <v>3227</v>
      </c>
    </row>
    <row r="5266" spans="1:16" ht="15" customHeight="1" x14ac:dyDescent="0.35">
      <c r="A5266" s="18" t="s">
        <v>1677</v>
      </c>
      <c r="B5266" s="18" t="s">
        <v>3226</v>
      </c>
      <c r="C5266" s="18" t="s">
        <v>103</v>
      </c>
      <c r="D5266" s="19">
        <v>14</v>
      </c>
      <c r="E5266" s="19">
        <v>34</v>
      </c>
      <c r="F5266" s="19">
        <v>15</v>
      </c>
      <c r="G5266" s="19">
        <v>2</v>
      </c>
      <c r="H5266" s="19">
        <v>5</v>
      </c>
      <c r="I5266" s="19">
        <v>4</v>
      </c>
      <c r="J5266" s="19">
        <v>4</v>
      </c>
      <c r="K5266" s="20">
        <f>ROUND(1+(SUMPRODUCT(INDEX(CachTinhDiem!$B$8:$E$11,MATCH($B5266,CachTinhDiem!$A$8:$A$11,0),0),$G5266:$J5266)-1)*9/4,1)</f>
        <v>8.4</v>
      </c>
      <c r="L5266" s="20">
        <f>ROUND(1+(INDEX(CachTinhDiem!$B$15:$E$20,MATCH($C5266,CachTinhDiem!$A$15:$A$20,0),MATCH($B5266,CachTinhDiem!$B$14:$E$14,0))-1)*9/4,1)</f>
        <v>3.3</v>
      </c>
      <c r="M5266" s="19">
        <f t="shared" si="82"/>
        <v>0</v>
      </c>
      <c r="N5266" s="23">
        <f>MAX(0,1-M5266*CachTinhDiem!$B$25)</f>
        <v>1</v>
      </c>
      <c r="O5266" s="20">
        <f>ROUND((CachTinhDiem!$B$23*K5266+CachTinhDiem!$B$24*L5266)*N5266,1)</f>
        <v>6.9</v>
      </c>
      <c r="P5266" s="19" t="s">
        <v>3227</v>
      </c>
    </row>
    <row r="5267" spans="1:16" ht="15" customHeight="1" x14ac:dyDescent="0.35">
      <c r="A5267" s="18" t="s">
        <v>513</v>
      </c>
      <c r="B5267" s="18" t="s">
        <v>3228</v>
      </c>
      <c r="C5267" s="18" t="s">
        <v>138</v>
      </c>
      <c r="D5267" s="19">
        <v>9</v>
      </c>
      <c r="E5267" s="19">
        <v>22</v>
      </c>
      <c r="F5267" s="19">
        <v>32</v>
      </c>
      <c r="G5267" s="19">
        <v>3</v>
      </c>
      <c r="H5267" s="19">
        <v>3</v>
      </c>
      <c r="I5267" s="19">
        <v>4</v>
      </c>
      <c r="J5267" s="19">
        <v>3</v>
      </c>
      <c r="K5267" s="20">
        <f>ROUND(1+(SUMPRODUCT(INDEX(CachTinhDiem!$B$8:$E$11,MATCH($B5267,CachTinhDiem!$A$8:$A$11,0),0),$G5267:$J5267)-1)*9/4,1)</f>
        <v>6</v>
      </c>
      <c r="L5267" s="20">
        <f>ROUND(1+(INDEX(CachTinhDiem!$B$15:$E$20,MATCH($C5267,CachTinhDiem!$A$15:$A$20,0),MATCH($B5267,CachTinhDiem!$B$14:$E$14,0))-1)*9/4,1)</f>
        <v>1</v>
      </c>
      <c r="M5267" s="19">
        <f t="shared" si="82"/>
        <v>10</v>
      </c>
      <c r="N5267" s="23">
        <f>MAX(0,1-M5267*CachTinhDiem!$B$25)</f>
        <v>0</v>
      </c>
      <c r="O5267" s="20">
        <f>ROUND((CachTinhDiem!$B$23*K5267+CachTinhDiem!$B$24*L5267)*N5267,1)</f>
        <v>0</v>
      </c>
      <c r="P5267" s="19" t="s">
        <v>3227</v>
      </c>
    </row>
    <row r="5268" spans="1:16" ht="15" customHeight="1" x14ac:dyDescent="0.35">
      <c r="A5268" s="18" t="s">
        <v>310</v>
      </c>
      <c r="B5268" s="18" t="s">
        <v>3224</v>
      </c>
      <c r="C5268" s="18" t="s">
        <v>103</v>
      </c>
      <c r="D5268" s="19">
        <v>5</v>
      </c>
      <c r="E5268" s="19">
        <v>16</v>
      </c>
      <c r="F5268" s="19">
        <v>27</v>
      </c>
      <c r="G5268" s="19">
        <v>4</v>
      </c>
      <c r="H5268" s="19">
        <v>1</v>
      </c>
      <c r="I5268" s="19">
        <v>1</v>
      </c>
      <c r="J5268" s="19">
        <v>4</v>
      </c>
      <c r="K5268" s="20">
        <f>ROUND(1+(SUMPRODUCT(INDEX(CachTinhDiem!$B$8:$E$11,MATCH($B5268,CachTinhDiem!$A$8:$A$11,0),0),$G5268:$J5268)-1)*9/4,1)</f>
        <v>3</v>
      </c>
      <c r="L5268" s="20">
        <f>ROUND(1+(INDEX(CachTinhDiem!$B$15:$E$20,MATCH($C5268,CachTinhDiem!$A$15:$A$20,0),MATCH($B5268,CachTinhDiem!$B$14:$E$14,0))-1)*9/4,1)</f>
        <v>3.3</v>
      </c>
      <c r="M5268" s="19">
        <f t="shared" si="82"/>
        <v>11</v>
      </c>
      <c r="N5268" s="23">
        <f>MAX(0,1-M5268*CachTinhDiem!$B$25)</f>
        <v>0</v>
      </c>
      <c r="O5268" s="20">
        <f>ROUND((CachTinhDiem!$B$23*K5268+CachTinhDiem!$B$24*L5268)*N5268,1)</f>
        <v>0</v>
      </c>
      <c r="P5268" s="19" t="s">
        <v>3227</v>
      </c>
    </row>
    <row r="5269" spans="1:16" ht="15" customHeight="1" x14ac:dyDescent="0.35">
      <c r="A5269" s="18" t="s">
        <v>2865</v>
      </c>
      <c r="B5269" s="18" t="s">
        <v>3229</v>
      </c>
      <c r="C5269" s="18" t="s">
        <v>138</v>
      </c>
      <c r="D5269" s="19">
        <v>7</v>
      </c>
      <c r="E5269" s="19">
        <v>40</v>
      </c>
      <c r="F5269" s="19">
        <v>11</v>
      </c>
      <c r="G5269" s="19">
        <v>3</v>
      </c>
      <c r="H5269" s="19">
        <v>5</v>
      </c>
      <c r="I5269" s="19">
        <v>5</v>
      </c>
      <c r="J5269" s="19">
        <v>2</v>
      </c>
      <c r="K5269" s="20">
        <f>ROUND(1+(SUMPRODUCT(INDEX(CachTinhDiem!$B$8:$E$11,MATCH($B5269,CachTinhDiem!$A$8:$A$11,0),0),$G5269:$J5269)-1)*9/4,1)</f>
        <v>7.5</v>
      </c>
      <c r="L5269" s="20">
        <f>ROUND(1+(INDEX(CachTinhDiem!$B$15:$E$20,MATCH($C5269,CachTinhDiem!$A$15:$A$20,0),MATCH($B5269,CachTinhDiem!$B$14:$E$14,0))-1)*9/4,1)</f>
        <v>7.8</v>
      </c>
      <c r="M5269" s="19">
        <f t="shared" si="82"/>
        <v>0</v>
      </c>
      <c r="N5269" s="23">
        <f>MAX(0,1-M5269*CachTinhDiem!$B$25)</f>
        <v>1</v>
      </c>
      <c r="O5269" s="20">
        <f>ROUND((CachTinhDiem!$B$23*K5269+CachTinhDiem!$B$24*L5269)*N5269,1)</f>
        <v>7.6</v>
      </c>
      <c r="P5269" s="19" t="s">
        <v>3227</v>
      </c>
    </row>
    <row r="5270" spans="1:16" ht="15" customHeight="1" x14ac:dyDescent="0.35">
      <c r="A5270" s="18" t="s">
        <v>352</v>
      </c>
      <c r="B5270" s="18" t="s">
        <v>3229</v>
      </c>
      <c r="C5270" s="18" t="s">
        <v>103</v>
      </c>
      <c r="D5270" s="19">
        <v>24</v>
      </c>
      <c r="E5270" s="19">
        <v>40</v>
      </c>
      <c r="F5270" s="19">
        <v>28</v>
      </c>
      <c r="G5270" s="19">
        <v>1</v>
      </c>
      <c r="H5270" s="19">
        <v>5</v>
      </c>
      <c r="I5270" s="19">
        <v>2</v>
      </c>
      <c r="J5270" s="19">
        <v>4</v>
      </c>
      <c r="K5270" s="20">
        <f>ROUND(1+(SUMPRODUCT(INDEX(CachTinhDiem!$B$8:$E$11,MATCH($B5270,CachTinhDiem!$A$8:$A$11,0),0),$G5270:$J5270)-1)*9/4,1)</f>
        <v>6.4</v>
      </c>
      <c r="L5270" s="20">
        <f>ROUND(1+(INDEX(CachTinhDiem!$B$15:$E$20,MATCH($C5270,CachTinhDiem!$A$15:$A$20,0),MATCH($B5270,CachTinhDiem!$B$14:$E$14,0))-1)*9/4,1)</f>
        <v>7.8</v>
      </c>
      <c r="M5270" s="19">
        <f t="shared" si="82"/>
        <v>0</v>
      </c>
      <c r="N5270" s="23">
        <f>MAX(0,1-M5270*CachTinhDiem!$B$25)</f>
        <v>1</v>
      </c>
      <c r="O5270" s="20">
        <f>ROUND((CachTinhDiem!$B$23*K5270+CachTinhDiem!$B$24*L5270)*N5270,1)</f>
        <v>6.8</v>
      </c>
      <c r="P5270" s="19" t="s">
        <v>3227</v>
      </c>
    </row>
    <row r="5271" spans="1:16" ht="15" customHeight="1" x14ac:dyDescent="0.35">
      <c r="A5271" s="18" t="s">
        <v>766</v>
      </c>
      <c r="B5271" s="18" t="s">
        <v>3229</v>
      </c>
      <c r="C5271" s="18" t="s">
        <v>150</v>
      </c>
      <c r="D5271" s="19">
        <v>7</v>
      </c>
      <c r="E5271" s="19">
        <v>19</v>
      </c>
      <c r="F5271" s="19">
        <v>28</v>
      </c>
      <c r="G5271" s="19">
        <v>4</v>
      </c>
      <c r="H5271" s="19">
        <v>2</v>
      </c>
      <c r="I5271" s="19">
        <v>3</v>
      </c>
      <c r="J5271" s="19">
        <v>3</v>
      </c>
      <c r="K5271" s="20">
        <f>ROUND(1+(SUMPRODUCT(INDEX(CachTinhDiem!$B$8:$E$11,MATCH($B5271,CachTinhDiem!$A$8:$A$11,0),0),$G5271:$J5271)-1)*9/4,1)</f>
        <v>5.0999999999999996</v>
      </c>
      <c r="L5271" s="20">
        <f>ROUND(1+(INDEX(CachTinhDiem!$B$15:$E$20,MATCH($C5271,CachTinhDiem!$A$15:$A$20,0),MATCH($B5271,CachTinhDiem!$B$14:$E$14,0))-1)*9/4,1)</f>
        <v>7.8</v>
      </c>
      <c r="M5271" s="19">
        <f t="shared" si="82"/>
        <v>9</v>
      </c>
      <c r="N5271" s="23">
        <f>MAX(0,1-M5271*CachTinhDiem!$B$25)</f>
        <v>9.9999999999999978E-2</v>
      </c>
      <c r="O5271" s="20">
        <f>ROUND((CachTinhDiem!$B$23*K5271+CachTinhDiem!$B$24*L5271)*N5271,1)</f>
        <v>0.6</v>
      </c>
      <c r="P5271" s="19" t="s">
        <v>3227</v>
      </c>
    </row>
    <row r="5272" spans="1:16" ht="15" customHeight="1" x14ac:dyDescent="0.35">
      <c r="A5272" s="18" t="s">
        <v>1876</v>
      </c>
      <c r="B5272" s="18" t="s">
        <v>3226</v>
      </c>
      <c r="C5272" s="18" t="s">
        <v>115</v>
      </c>
      <c r="D5272" s="19">
        <v>9</v>
      </c>
      <c r="E5272" s="19">
        <v>22</v>
      </c>
      <c r="F5272" s="19">
        <v>20</v>
      </c>
      <c r="G5272" s="19">
        <v>3</v>
      </c>
      <c r="H5272" s="19">
        <v>3</v>
      </c>
      <c r="I5272" s="19">
        <v>2</v>
      </c>
      <c r="J5272" s="19">
        <v>2</v>
      </c>
      <c r="K5272" s="20">
        <f>ROUND(1+(SUMPRODUCT(INDEX(CachTinhDiem!$B$8:$E$11,MATCH($B5272,CachTinhDiem!$A$8:$A$11,0),0),$G5272:$J5272)-1)*9/4,1)</f>
        <v>3.9</v>
      </c>
      <c r="L5272" s="20">
        <f>ROUND(1+(INDEX(CachTinhDiem!$B$15:$E$20,MATCH($C5272,CachTinhDiem!$A$15:$A$20,0),MATCH($B5272,CachTinhDiem!$B$14:$E$14,0))-1)*9/4,1)</f>
        <v>10</v>
      </c>
      <c r="M5272" s="19">
        <f t="shared" si="82"/>
        <v>0</v>
      </c>
      <c r="N5272" s="23">
        <f>MAX(0,1-M5272*CachTinhDiem!$B$25)</f>
        <v>1</v>
      </c>
      <c r="O5272" s="20">
        <f>ROUND((CachTinhDiem!$B$23*K5272+CachTinhDiem!$B$24*L5272)*N5272,1)</f>
        <v>5.7</v>
      </c>
      <c r="P5272" s="19" t="s">
        <v>3225</v>
      </c>
    </row>
    <row r="5273" spans="1:16" ht="15" customHeight="1" x14ac:dyDescent="0.35">
      <c r="A5273" s="18" t="s">
        <v>1139</v>
      </c>
      <c r="B5273" s="18" t="s">
        <v>3226</v>
      </c>
      <c r="C5273" s="18" t="s">
        <v>90</v>
      </c>
      <c r="D5273" s="19">
        <v>10</v>
      </c>
      <c r="E5273" s="19">
        <v>24</v>
      </c>
      <c r="F5273" s="19">
        <v>38</v>
      </c>
      <c r="G5273" s="19">
        <v>2</v>
      </c>
      <c r="H5273" s="19">
        <v>3</v>
      </c>
      <c r="I5273" s="19">
        <v>3</v>
      </c>
      <c r="J5273" s="19">
        <v>3</v>
      </c>
      <c r="K5273" s="20">
        <f>ROUND(1+(SUMPRODUCT(INDEX(CachTinhDiem!$B$8:$E$11,MATCH($B5273,CachTinhDiem!$A$8:$A$11,0),0),$G5273:$J5273)-1)*9/4,1)</f>
        <v>5.5</v>
      </c>
      <c r="L5273" s="20">
        <f>ROUND(1+(INDEX(CachTinhDiem!$B$15:$E$20,MATCH($C5273,CachTinhDiem!$A$15:$A$20,0),MATCH($B5273,CachTinhDiem!$B$14:$E$14,0))-1)*9/4,1)</f>
        <v>7.8</v>
      </c>
      <c r="M5273" s="19">
        <f t="shared" si="82"/>
        <v>14</v>
      </c>
      <c r="N5273" s="23">
        <f>MAX(0,1-M5273*CachTinhDiem!$B$25)</f>
        <v>0</v>
      </c>
      <c r="O5273" s="20">
        <f>ROUND((CachTinhDiem!$B$23*K5273+CachTinhDiem!$B$24*L5273)*N5273,1)</f>
        <v>0</v>
      </c>
      <c r="P5273" s="19" t="s">
        <v>3225</v>
      </c>
    </row>
    <row r="5274" spans="1:16" ht="15" customHeight="1" x14ac:dyDescent="0.35">
      <c r="A5274" s="18" t="s">
        <v>480</v>
      </c>
      <c r="B5274" s="18" t="s">
        <v>3226</v>
      </c>
      <c r="C5274" s="18" t="s">
        <v>103</v>
      </c>
      <c r="D5274" s="19">
        <v>5</v>
      </c>
      <c r="E5274" s="19">
        <v>14</v>
      </c>
      <c r="F5274" s="19">
        <v>9</v>
      </c>
      <c r="G5274" s="19">
        <v>4</v>
      </c>
      <c r="H5274" s="19">
        <v>1</v>
      </c>
      <c r="I5274" s="19">
        <v>2</v>
      </c>
      <c r="J5274" s="19">
        <v>4</v>
      </c>
      <c r="K5274" s="20">
        <f>ROUND(1+(SUMPRODUCT(INDEX(CachTinhDiem!$B$8:$E$11,MATCH($B5274,CachTinhDiem!$A$8:$A$11,0),0),$G5274:$J5274)-1)*9/4,1)</f>
        <v>3.5</v>
      </c>
      <c r="L5274" s="20">
        <f>ROUND(1+(INDEX(CachTinhDiem!$B$15:$E$20,MATCH($C5274,CachTinhDiem!$A$15:$A$20,0),MATCH($B5274,CachTinhDiem!$B$14:$E$14,0))-1)*9/4,1)</f>
        <v>3.3</v>
      </c>
      <c r="M5274" s="19">
        <f t="shared" si="82"/>
        <v>0</v>
      </c>
      <c r="N5274" s="23">
        <f>MAX(0,1-M5274*CachTinhDiem!$B$25)</f>
        <v>1</v>
      </c>
      <c r="O5274" s="20">
        <f>ROUND((CachTinhDiem!$B$23*K5274+CachTinhDiem!$B$24*L5274)*N5274,1)</f>
        <v>3.4</v>
      </c>
      <c r="P5274" s="19" t="s">
        <v>3227</v>
      </c>
    </row>
    <row r="5275" spans="1:16" ht="15" customHeight="1" x14ac:dyDescent="0.35">
      <c r="A5275" s="18" t="s">
        <v>569</v>
      </c>
      <c r="B5275" s="18" t="s">
        <v>3224</v>
      </c>
      <c r="C5275" s="18" t="s">
        <v>90</v>
      </c>
      <c r="D5275" s="19">
        <v>7</v>
      </c>
      <c r="E5275" s="19">
        <v>20</v>
      </c>
      <c r="F5275" s="19">
        <v>25</v>
      </c>
      <c r="G5275" s="19">
        <v>4</v>
      </c>
      <c r="H5275" s="19">
        <v>2</v>
      </c>
      <c r="I5275" s="19">
        <v>2</v>
      </c>
      <c r="J5275" s="19">
        <v>2</v>
      </c>
      <c r="K5275" s="20">
        <f>ROUND(1+(SUMPRODUCT(INDEX(CachTinhDiem!$B$8:$E$11,MATCH($B5275,CachTinhDiem!$A$8:$A$11,0),0),$G5275:$J5275)-1)*9/4,1)</f>
        <v>4.2</v>
      </c>
      <c r="L5275" s="20">
        <f>ROUND(1+(INDEX(CachTinhDiem!$B$15:$E$20,MATCH($C5275,CachTinhDiem!$A$15:$A$20,0),MATCH($B5275,CachTinhDiem!$B$14:$E$14,0))-1)*9/4,1)</f>
        <v>5.5</v>
      </c>
      <c r="M5275" s="19">
        <f t="shared" si="82"/>
        <v>5</v>
      </c>
      <c r="N5275" s="23">
        <f>MAX(0,1-M5275*CachTinhDiem!$B$25)</f>
        <v>0.5</v>
      </c>
      <c r="O5275" s="20">
        <f>ROUND((CachTinhDiem!$B$23*K5275+CachTinhDiem!$B$24*L5275)*N5275,1)</f>
        <v>2.2999999999999998</v>
      </c>
      <c r="P5275" s="19" t="s">
        <v>3225</v>
      </c>
    </row>
    <row r="5276" spans="1:16" ht="15" customHeight="1" x14ac:dyDescent="0.35">
      <c r="A5276" s="18" t="s">
        <v>1747</v>
      </c>
      <c r="B5276" s="18" t="s">
        <v>3226</v>
      </c>
      <c r="C5276" s="18" t="s">
        <v>103</v>
      </c>
      <c r="D5276" s="19">
        <v>13</v>
      </c>
      <c r="E5276" s="19">
        <v>33</v>
      </c>
      <c r="F5276" s="19">
        <v>35</v>
      </c>
      <c r="G5276" s="19">
        <v>2</v>
      </c>
      <c r="H5276" s="19">
        <v>4</v>
      </c>
      <c r="I5276" s="19">
        <v>4</v>
      </c>
      <c r="J5276" s="19">
        <v>5</v>
      </c>
      <c r="K5276" s="20">
        <f>ROUND(1+(SUMPRODUCT(INDEX(CachTinhDiem!$B$8:$E$11,MATCH($B5276,CachTinhDiem!$A$8:$A$11,0),0),$G5276:$J5276)-1)*9/4,1)</f>
        <v>8.1999999999999993</v>
      </c>
      <c r="L5276" s="20">
        <f>ROUND(1+(INDEX(CachTinhDiem!$B$15:$E$20,MATCH($C5276,CachTinhDiem!$A$15:$A$20,0),MATCH($B5276,CachTinhDiem!$B$14:$E$14,0))-1)*9/4,1)</f>
        <v>3.3</v>
      </c>
      <c r="M5276" s="19">
        <f t="shared" si="82"/>
        <v>2</v>
      </c>
      <c r="N5276" s="23">
        <f>MAX(0,1-M5276*CachTinhDiem!$B$25)</f>
        <v>0.8</v>
      </c>
      <c r="O5276" s="20">
        <f>ROUND((CachTinhDiem!$B$23*K5276+CachTinhDiem!$B$24*L5276)*N5276,1)</f>
        <v>5.4</v>
      </c>
      <c r="P5276" s="19" t="s">
        <v>3227</v>
      </c>
    </row>
    <row r="5277" spans="1:16" ht="15" customHeight="1" x14ac:dyDescent="0.35">
      <c r="A5277" s="18" t="s">
        <v>2777</v>
      </c>
      <c r="B5277" s="18" t="s">
        <v>3226</v>
      </c>
      <c r="C5277" s="18" t="s">
        <v>115</v>
      </c>
      <c r="D5277" s="19">
        <v>5</v>
      </c>
      <c r="E5277" s="19">
        <v>31</v>
      </c>
      <c r="F5277" s="19">
        <v>18</v>
      </c>
      <c r="G5277" s="19">
        <v>4</v>
      </c>
      <c r="H5277" s="19">
        <v>3</v>
      </c>
      <c r="I5277" s="19">
        <v>5</v>
      </c>
      <c r="J5277" s="19">
        <v>3</v>
      </c>
      <c r="K5277" s="20">
        <f>ROUND(1+(SUMPRODUCT(INDEX(CachTinhDiem!$B$8:$E$11,MATCH($B5277,CachTinhDiem!$A$8:$A$11,0),0),$G5277:$J5277)-1)*9/4,1)</f>
        <v>7.8</v>
      </c>
      <c r="L5277" s="20">
        <f>ROUND(1+(INDEX(CachTinhDiem!$B$15:$E$20,MATCH($C5277,CachTinhDiem!$A$15:$A$20,0),MATCH($B5277,CachTinhDiem!$B$14:$E$14,0))-1)*9/4,1)</f>
        <v>10</v>
      </c>
      <c r="M5277" s="19">
        <f t="shared" si="82"/>
        <v>0</v>
      </c>
      <c r="N5277" s="23">
        <f>MAX(0,1-M5277*CachTinhDiem!$B$25)</f>
        <v>1</v>
      </c>
      <c r="O5277" s="20">
        <f>ROUND((CachTinhDiem!$B$23*K5277+CachTinhDiem!$B$24*L5277)*N5277,1)</f>
        <v>8.5</v>
      </c>
      <c r="P5277" s="19" t="s">
        <v>3227</v>
      </c>
    </row>
    <row r="5278" spans="1:16" ht="15" customHeight="1" x14ac:dyDescent="0.35">
      <c r="A5278" s="18" t="s">
        <v>1942</v>
      </c>
      <c r="B5278" s="18" t="s">
        <v>3228</v>
      </c>
      <c r="C5278" s="18" t="s">
        <v>103</v>
      </c>
      <c r="D5278" s="19">
        <v>15</v>
      </c>
      <c r="E5278" s="19">
        <v>35</v>
      </c>
      <c r="F5278" s="19">
        <v>14</v>
      </c>
      <c r="G5278" s="19">
        <v>2</v>
      </c>
      <c r="H5278" s="19">
        <v>5</v>
      </c>
      <c r="I5278" s="19">
        <v>3</v>
      </c>
      <c r="J5278" s="19">
        <v>4</v>
      </c>
      <c r="K5278" s="20">
        <f>ROUND(1+(SUMPRODUCT(INDEX(CachTinhDiem!$B$8:$E$11,MATCH($B5278,CachTinhDiem!$A$8:$A$11,0),0),$G5278:$J5278)-1)*9/4,1)</f>
        <v>7.8</v>
      </c>
      <c r="L5278" s="20">
        <f>ROUND(1+(INDEX(CachTinhDiem!$B$15:$E$20,MATCH($C5278,CachTinhDiem!$A$15:$A$20,0),MATCH($B5278,CachTinhDiem!$B$14:$E$14,0))-1)*9/4,1)</f>
        <v>10</v>
      </c>
      <c r="M5278" s="19">
        <f t="shared" si="82"/>
        <v>1</v>
      </c>
      <c r="N5278" s="23">
        <f>MAX(0,1-M5278*CachTinhDiem!$B$25)</f>
        <v>0.9</v>
      </c>
      <c r="O5278" s="20">
        <f>ROUND((CachTinhDiem!$B$23*K5278+CachTinhDiem!$B$24*L5278)*N5278,1)</f>
        <v>7.6</v>
      </c>
      <c r="P5278" s="19" t="s">
        <v>3227</v>
      </c>
    </row>
    <row r="5279" spans="1:16" ht="15" customHeight="1" x14ac:dyDescent="0.35">
      <c r="A5279" s="18" t="s">
        <v>1828</v>
      </c>
      <c r="B5279" s="18" t="s">
        <v>3229</v>
      </c>
      <c r="C5279" s="18" t="s">
        <v>115</v>
      </c>
      <c r="D5279" s="19">
        <v>8</v>
      </c>
      <c r="E5279" s="19">
        <v>21</v>
      </c>
      <c r="F5279" s="19">
        <v>38</v>
      </c>
      <c r="G5279" s="19">
        <v>4</v>
      </c>
      <c r="H5279" s="19">
        <v>3</v>
      </c>
      <c r="I5279" s="19">
        <v>3</v>
      </c>
      <c r="J5279" s="19">
        <v>2</v>
      </c>
      <c r="K5279" s="20">
        <f>ROUND(1+(SUMPRODUCT(INDEX(CachTinhDiem!$B$8:$E$11,MATCH($B5279,CachTinhDiem!$A$8:$A$11,0),0),$G5279:$J5279)-1)*9/4,1)</f>
        <v>5.0999999999999996</v>
      </c>
      <c r="L5279" s="20">
        <f>ROUND(1+(INDEX(CachTinhDiem!$B$15:$E$20,MATCH($C5279,CachTinhDiem!$A$15:$A$20,0),MATCH($B5279,CachTinhDiem!$B$14:$E$14,0))-1)*9/4,1)</f>
        <v>10</v>
      </c>
      <c r="M5279" s="19">
        <f t="shared" si="82"/>
        <v>17</v>
      </c>
      <c r="N5279" s="23">
        <f>MAX(0,1-M5279*CachTinhDiem!$B$25)</f>
        <v>0</v>
      </c>
      <c r="O5279" s="20">
        <f>ROUND((CachTinhDiem!$B$23*K5279+CachTinhDiem!$B$24*L5279)*N5279,1)</f>
        <v>0</v>
      </c>
      <c r="P5279" s="19" t="s">
        <v>3227</v>
      </c>
    </row>
    <row r="5280" spans="1:16" ht="15" customHeight="1" x14ac:dyDescent="0.35">
      <c r="A5280" s="18" t="s">
        <v>1543</v>
      </c>
      <c r="B5280" s="18" t="s">
        <v>3229</v>
      </c>
      <c r="C5280" s="18" t="s">
        <v>138</v>
      </c>
      <c r="D5280" s="19">
        <v>5</v>
      </c>
      <c r="E5280" s="19">
        <v>10</v>
      </c>
      <c r="F5280" s="19">
        <v>35</v>
      </c>
      <c r="G5280" s="19">
        <v>4</v>
      </c>
      <c r="H5280" s="19">
        <v>2</v>
      </c>
      <c r="I5280" s="19">
        <v>4</v>
      </c>
      <c r="J5280" s="19">
        <v>2</v>
      </c>
      <c r="K5280" s="20">
        <f>ROUND(1+(SUMPRODUCT(INDEX(CachTinhDiem!$B$8:$E$11,MATCH($B5280,CachTinhDiem!$A$8:$A$11,0),0),$G5280:$J5280)-1)*9/4,1)</f>
        <v>5.0999999999999996</v>
      </c>
      <c r="L5280" s="20">
        <f>ROUND(1+(INDEX(CachTinhDiem!$B$15:$E$20,MATCH($C5280,CachTinhDiem!$A$15:$A$20,0),MATCH($B5280,CachTinhDiem!$B$14:$E$14,0))-1)*9/4,1)</f>
        <v>7.8</v>
      </c>
      <c r="M5280" s="19">
        <f t="shared" si="82"/>
        <v>25</v>
      </c>
      <c r="N5280" s="23">
        <f>MAX(0,1-M5280*CachTinhDiem!$B$25)</f>
        <v>0</v>
      </c>
      <c r="O5280" s="20">
        <f>ROUND((CachTinhDiem!$B$23*K5280+CachTinhDiem!$B$24*L5280)*N5280,1)</f>
        <v>0</v>
      </c>
      <c r="P5280" s="19" t="s">
        <v>3225</v>
      </c>
    </row>
    <row r="5281" spans="1:16" ht="15" customHeight="1" x14ac:dyDescent="0.35">
      <c r="A5281" s="18" t="s">
        <v>1020</v>
      </c>
      <c r="B5281" s="18" t="s">
        <v>3228</v>
      </c>
      <c r="C5281" s="18" t="s">
        <v>90</v>
      </c>
      <c r="D5281" s="19">
        <v>7</v>
      </c>
      <c r="E5281" s="19">
        <v>19</v>
      </c>
      <c r="F5281" s="19">
        <v>38</v>
      </c>
      <c r="G5281" s="19">
        <v>4</v>
      </c>
      <c r="H5281" s="19">
        <v>2</v>
      </c>
      <c r="I5281" s="19">
        <v>4</v>
      </c>
      <c r="J5281" s="19">
        <v>2</v>
      </c>
      <c r="K5281" s="20">
        <f>ROUND(1+(SUMPRODUCT(INDEX(CachTinhDiem!$B$8:$E$11,MATCH($B5281,CachTinhDiem!$A$8:$A$11,0),0),$G5281:$J5281)-1)*9/4,1)</f>
        <v>4.2</v>
      </c>
      <c r="L5281" s="20">
        <f>ROUND(1+(INDEX(CachTinhDiem!$B$15:$E$20,MATCH($C5281,CachTinhDiem!$A$15:$A$20,0),MATCH($B5281,CachTinhDiem!$B$14:$E$14,0))-1)*9/4,1)</f>
        <v>3.3</v>
      </c>
      <c r="M5281" s="19">
        <f t="shared" si="82"/>
        <v>19</v>
      </c>
      <c r="N5281" s="23">
        <f>MAX(0,1-M5281*CachTinhDiem!$B$25)</f>
        <v>0</v>
      </c>
      <c r="O5281" s="20">
        <f>ROUND((CachTinhDiem!$B$23*K5281+CachTinhDiem!$B$24*L5281)*N5281,1)</f>
        <v>0</v>
      </c>
      <c r="P5281" s="19" t="s">
        <v>3225</v>
      </c>
    </row>
    <row r="5282" spans="1:16" ht="15" customHeight="1" x14ac:dyDescent="0.35">
      <c r="A5282" s="18" t="s">
        <v>2468</v>
      </c>
      <c r="B5282" s="18" t="s">
        <v>3229</v>
      </c>
      <c r="C5282" s="18" t="s">
        <v>103</v>
      </c>
      <c r="D5282" s="19">
        <v>19</v>
      </c>
      <c r="E5282" s="19">
        <v>35</v>
      </c>
      <c r="F5282" s="19">
        <v>28</v>
      </c>
      <c r="G5282" s="19">
        <v>2</v>
      </c>
      <c r="H5282" s="19">
        <v>3</v>
      </c>
      <c r="I5282" s="19">
        <v>2</v>
      </c>
      <c r="J5282" s="19">
        <v>5</v>
      </c>
      <c r="K5282" s="20">
        <f>ROUND(1+(SUMPRODUCT(INDEX(CachTinhDiem!$B$8:$E$11,MATCH($B5282,CachTinhDiem!$A$8:$A$11,0),0),$G5282:$J5282)-1)*9/4,1)</f>
        <v>6</v>
      </c>
      <c r="L5282" s="20">
        <f>ROUND(1+(INDEX(CachTinhDiem!$B$15:$E$20,MATCH($C5282,CachTinhDiem!$A$15:$A$20,0),MATCH($B5282,CachTinhDiem!$B$14:$E$14,0))-1)*9/4,1)</f>
        <v>7.8</v>
      </c>
      <c r="M5282" s="19">
        <f t="shared" si="82"/>
        <v>0</v>
      </c>
      <c r="N5282" s="23">
        <f>MAX(0,1-M5282*CachTinhDiem!$B$25)</f>
        <v>1</v>
      </c>
      <c r="O5282" s="20">
        <f>ROUND((CachTinhDiem!$B$23*K5282+CachTinhDiem!$B$24*L5282)*N5282,1)</f>
        <v>6.5</v>
      </c>
      <c r="P5282" s="19" t="s">
        <v>3227</v>
      </c>
    </row>
    <row r="5283" spans="1:16" ht="15" customHeight="1" x14ac:dyDescent="0.35">
      <c r="A5283" s="18" t="s">
        <v>269</v>
      </c>
      <c r="B5283" s="18" t="s">
        <v>3224</v>
      </c>
      <c r="C5283" s="18" t="s">
        <v>110</v>
      </c>
      <c r="D5283" s="19">
        <v>5</v>
      </c>
      <c r="E5283" s="19">
        <v>13</v>
      </c>
      <c r="F5283" s="19">
        <v>8</v>
      </c>
      <c r="G5283" s="19">
        <v>5</v>
      </c>
      <c r="H5283" s="19">
        <v>1</v>
      </c>
      <c r="I5283" s="19">
        <v>2</v>
      </c>
      <c r="J5283" s="19">
        <v>4</v>
      </c>
      <c r="K5283" s="20">
        <f>ROUND(1+(SUMPRODUCT(INDEX(CachTinhDiem!$B$8:$E$11,MATCH($B5283,CachTinhDiem!$A$8:$A$11,0),0),$G5283:$J5283)-1)*9/4,1)</f>
        <v>4.5999999999999996</v>
      </c>
      <c r="L5283" s="20">
        <f>ROUND(1+(INDEX(CachTinhDiem!$B$15:$E$20,MATCH($C5283,CachTinhDiem!$A$15:$A$20,0),MATCH($B5283,CachTinhDiem!$B$14:$E$14,0))-1)*9/4,1)</f>
        <v>5.5</v>
      </c>
      <c r="M5283" s="19">
        <f t="shared" si="82"/>
        <v>0</v>
      </c>
      <c r="N5283" s="23">
        <f>MAX(0,1-M5283*CachTinhDiem!$B$25)</f>
        <v>1</v>
      </c>
      <c r="O5283" s="20">
        <f>ROUND((CachTinhDiem!$B$23*K5283+CachTinhDiem!$B$24*L5283)*N5283,1)</f>
        <v>4.9000000000000004</v>
      </c>
      <c r="P5283" s="19" t="s">
        <v>3227</v>
      </c>
    </row>
    <row r="5284" spans="1:16" ht="15" customHeight="1" x14ac:dyDescent="0.35">
      <c r="A5284" s="18" t="s">
        <v>1209</v>
      </c>
      <c r="B5284" s="18" t="s">
        <v>3228</v>
      </c>
      <c r="C5284" s="18" t="s">
        <v>138</v>
      </c>
      <c r="D5284" s="19">
        <v>27</v>
      </c>
      <c r="E5284" s="19">
        <v>40</v>
      </c>
      <c r="F5284" s="19">
        <v>14</v>
      </c>
      <c r="G5284" s="19">
        <v>1</v>
      </c>
      <c r="H5284" s="19">
        <v>5</v>
      </c>
      <c r="I5284" s="19">
        <v>5</v>
      </c>
      <c r="J5284" s="19">
        <v>4</v>
      </c>
      <c r="K5284" s="20">
        <f>ROUND(1+(SUMPRODUCT(INDEX(CachTinhDiem!$B$8:$E$11,MATCH($B5284,CachTinhDiem!$A$8:$A$11,0),0),$G5284:$J5284)-1)*9/4,1)</f>
        <v>8.6999999999999993</v>
      </c>
      <c r="L5284" s="20">
        <f>ROUND(1+(INDEX(CachTinhDiem!$B$15:$E$20,MATCH($C5284,CachTinhDiem!$A$15:$A$20,0),MATCH($B5284,CachTinhDiem!$B$14:$E$14,0))-1)*9/4,1)</f>
        <v>1</v>
      </c>
      <c r="M5284" s="19">
        <f t="shared" si="82"/>
        <v>13</v>
      </c>
      <c r="N5284" s="23">
        <f>MAX(0,1-M5284*CachTinhDiem!$B$25)</f>
        <v>0</v>
      </c>
      <c r="O5284" s="20">
        <f>ROUND((CachTinhDiem!$B$23*K5284+CachTinhDiem!$B$24*L5284)*N5284,1)</f>
        <v>0</v>
      </c>
      <c r="P5284" s="19" t="s">
        <v>3227</v>
      </c>
    </row>
    <row r="5285" spans="1:16" ht="15" customHeight="1" x14ac:dyDescent="0.35">
      <c r="A5285" s="18" t="s">
        <v>3174</v>
      </c>
      <c r="B5285" s="18" t="s">
        <v>3228</v>
      </c>
      <c r="C5285" s="18" t="s">
        <v>115</v>
      </c>
      <c r="D5285" s="19">
        <v>18</v>
      </c>
      <c r="E5285" s="19">
        <v>40</v>
      </c>
      <c r="F5285" s="19">
        <v>25</v>
      </c>
      <c r="G5285" s="19">
        <v>2</v>
      </c>
      <c r="H5285" s="19">
        <v>3</v>
      </c>
      <c r="I5285" s="19">
        <v>4</v>
      </c>
      <c r="J5285" s="19">
        <v>2</v>
      </c>
      <c r="K5285" s="20">
        <f>ROUND(1+(SUMPRODUCT(INDEX(CachTinhDiem!$B$8:$E$11,MATCH($B5285,CachTinhDiem!$A$8:$A$11,0),0),$G5285:$J5285)-1)*9/4,1)</f>
        <v>4.5999999999999996</v>
      </c>
      <c r="L5285" s="20">
        <f>ROUND(1+(INDEX(CachTinhDiem!$B$15:$E$20,MATCH($C5285,CachTinhDiem!$A$15:$A$20,0),MATCH($B5285,CachTinhDiem!$B$14:$E$14,0))-1)*9/4,1)</f>
        <v>5.5</v>
      </c>
      <c r="M5285" s="19">
        <f t="shared" si="82"/>
        <v>0</v>
      </c>
      <c r="N5285" s="23">
        <f>MAX(0,1-M5285*CachTinhDiem!$B$25)</f>
        <v>1</v>
      </c>
      <c r="O5285" s="20">
        <f>ROUND((CachTinhDiem!$B$23*K5285+CachTinhDiem!$B$24*L5285)*N5285,1)</f>
        <v>4.9000000000000004</v>
      </c>
      <c r="P5285" s="19" t="s">
        <v>3227</v>
      </c>
    </row>
    <row r="5286" spans="1:16" ht="15" customHeight="1" x14ac:dyDescent="0.35">
      <c r="A5286" s="18" t="s">
        <v>607</v>
      </c>
      <c r="B5286" s="18" t="s">
        <v>3229</v>
      </c>
      <c r="C5286" s="18" t="s">
        <v>110</v>
      </c>
      <c r="D5286" s="19">
        <v>19</v>
      </c>
      <c r="E5286" s="19">
        <v>33</v>
      </c>
      <c r="F5286" s="19">
        <v>16</v>
      </c>
      <c r="G5286" s="19">
        <v>2</v>
      </c>
      <c r="H5286" s="19">
        <v>4</v>
      </c>
      <c r="I5286" s="19">
        <v>1</v>
      </c>
      <c r="J5286" s="19">
        <v>4</v>
      </c>
      <c r="K5286" s="20">
        <f>ROUND(1+(SUMPRODUCT(INDEX(CachTinhDiem!$B$8:$E$11,MATCH($B5286,CachTinhDiem!$A$8:$A$11,0),0),$G5286:$J5286)-1)*9/4,1)</f>
        <v>5.3</v>
      </c>
      <c r="L5286" s="20">
        <f>ROUND(1+(INDEX(CachTinhDiem!$B$15:$E$20,MATCH($C5286,CachTinhDiem!$A$15:$A$20,0),MATCH($B5286,CachTinhDiem!$B$14:$E$14,0))-1)*9/4,1)</f>
        <v>7.8</v>
      </c>
      <c r="M5286" s="19">
        <f t="shared" si="82"/>
        <v>3</v>
      </c>
      <c r="N5286" s="23">
        <f>MAX(0,1-M5286*CachTinhDiem!$B$25)</f>
        <v>0.7</v>
      </c>
      <c r="O5286" s="20">
        <f>ROUND((CachTinhDiem!$B$23*K5286+CachTinhDiem!$B$24*L5286)*N5286,1)</f>
        <v>4.2</v>
      </c>
      <c r="P5286" s="19" t="s">
        <v>3227</v>
      </c>
    </row>
    <row r="5287" spans="1:16" ht="15" customHeight="1" x14ac:dyDescent="0.35">
      <c r="A5287" s="18" t="s">
        <v>2680</v>
      </c>
      <c r="B5287" s="18" t="s">
        <v>3226</v>
      </c>
      <c r="C5287" s="18" t="s">
        <v>115</v>
      </c>
      <c r="D5287" s="19">
        <v>5</v>
      </c>
      <c r="E5287" s="19">
        <v>30</v>
      </c>
      <c r="F5287" s="19">
        <v>17</v>
      </c>
      <c r="G5287" s="19">
        <v>4</v>
      </c>
      <c r="H5287" s="19">
        <v>2</v>
      </c>
      <c r="I5287" s="19">
        <v>5</v>
      </c>
      <c r="J5287" s="19">
        <v>2</v>
      </c>
      <c r="K5287" s="20">
        <f>ROUND(1+(SUMPRODUCT(INDEX(CachTinhDiem!$B$8:$E$11,MATCH($B5287,CachTinhDiem!$A$8:$A$11,0),0),$G5287:$J5287)-1)*9/4,1)</f>
        <v>6.6</v>
      </c>
      <c r="L5287" s="20">
        <f>ROUND(1+(INDEX(CachTinhDiem!$B$15:$E$20,MATCH($C5287,CachTinhDiem!$A$15:$A$20,0),MATCH($B5287,CachTinhDiem!$B$14:$E$14,0))-1)*9/4,1)</f>
        <v>10</v>
      </c>
      <c r="M5287" s="19">
        <f t="shared" si="82"/>
        <v>0</v>
      </c>
      <c r="N5287" s="23">
        <f>MAX(0,1-M5287*CachTinhDiem!$B$25)</f>
        <v>1</v>
      </c>
      <c r="O5287" s="20">
        <f>ROUND((CachTinhDiem!$B$23*K5287+CachTinhDiem!$B$24*L5287)*N5287,1)</f>
        <v>7.6</v>
      </c>
      <c r="P5287" s="19" t="s">
        <v>3227</v>
      </c>
    </row>
    <row r="5288" spans="1:16" ht="15" customHeight="1" x14ac:dyDescent="0.35">
      <c r="A5288" s="18" t="s">
        <v>2086</v>
      </c>
      <c r="B5288" s="18" t="s">
        <v>3226</v>
      </c>
      <c r="C5288" s="18" t="s">
        <v>115</v>
      </c>
      <c r="D5288" s="19">
        <v>10</v>
      </c>
      <c r="E5288" s="19">
        <v>29</v>
      </c>
      <c r="F5288" s="19">
        <v>28</v>
      </c>
      <c r="G5288" s="19">
        <v>2</v>
      </c>
      <c r="H5288" s="19">
        <v>3</v>
      </c>
      <c r="I5288" s="19">
        <v>4</v>
      </c>
      <c r="J5288" s="19">
        <v>2</v>
      </c>
      <c r="K5288" s="20">
        <f>ROUND(1+(SUMPRODUCT(INDEX(CachTinhDiem!$B$8:$E$11,MATCH($B5288,CachTinhDiem!$A$8:$A$11,0),0),$G5288:$J5288)-1)*9/4,1)</f>
        <v>6.2</v>
      </c>
      <c r="L5288" s="20">
        <f>ROUND(1+(INDEX(CachTinhDiem!$B$15:$E$20,MATCH($C5288,CachTinhDiem!$A$15:$A$20,0),MATCH($B5288,CachTinhDiem!$B$14:$E$14,0))-1)*9/4,1)</f>
        <v>10</v>
      </c>
      <c r="M5288" s="19">
        <f t="shared" si="82"/>
        <v>0</v>
      </c>
      <c r="N5288" s="23">
        <f>MAX(0,1-M5288*CachTinhDiem!$B$25)</f>
        <v>1</v>
      </c>
      <c r="O5288" s="20">
        <f>ROUND((CachTinhDiem!$B$23*K5288+CachTinhDiem!$B$24*L5288)*N5288,1)</f>
        <v>7.3</v>
      </c>
      <c r="P5288" s="19" t="s">
        <v>3227</v>
      </c>
    </row>
    <row r="5289" spans="1:16" ht="15" customHeight="1" x14ac:dyDescent="0.35">
      <c r="A5289" s="18" t="s">
        <v>2738</v>
      </c>
      <c r="B5289" s="18" t="s">
        <v>3224</v>
      </c>
      <c r="C5289" s="18" t="s">
        <v>138</v>
      </c>
      <c r="D5289" s="19">
        <v>7</v>
      </c>
      <c r="E5289" s="19">
        <v>39</v>
      </c>
      <c r="F5289" s="19">
        <v>25</v>
      </c>
      <c r="G5289" s="19">
        <v>3</v>
      </c>
      <c r="H5289" s="19">
        <v>5</v>
      </c>
      <c r="I5289" s="19">
        <v>5</v>
      </c>
      <c r="J5289" s="19">
        <v>2</v>
      </c>
      <c r="K5289" s="20">
        <f>ROUND(1+(SUMPRODUCT(INDEX(CachTinhDiem!$B$8:$E$11,MATCH($B5289,CachTinhDiem!$A$8:$A$11,0),0),$G5289:$J5289)-1)*9/4,1)</f>
        <v>8.4</v>
      </c>
      <c r="L5289" s="20">
        <f>ROUND(1+(INDEX(CachTinhDiem!$B$15:$E$20,MATCH($C5289,CachTinhDiem!$A$15:$A$20,0),MATCH($B5289,CachTinhDiem!$B$14:$E$14,0))-1)*9/4,1)</f>
        <v>10</v>
      </c>
      <c r="M5289" s="19">
        <f t="shared" si="82"/>
        <v>0</v>
      </c>
      <c r="N5289" s="23">
        <f>MAX(0,1-M5289*CachTinhDiem!$B$25)</f>
        <v>1</v>
      </c>
      <c r="O5289" s="20">
        <f>ROUND((CachTinhDiem!$B$23*K5289+CachTinhDiem!$B$24*L5289)*N5289,1)</f>
        <v>8.9</v>
      </c>
      <c r="P5289" s="19" t="s">
        <v>3225</v>
      </c>
    </row>
    <row r="5290" spans="1:16" ht="15" customHeight="1" x14ac:dyDescent="0.35">
      <c r="A5290" s="18" t="s">
        <v>1507</v>
      </c>
      <c r="B5290" s="18" t="s">
        <v>3228</v>
      </c>
      <c r="C5290" s="18" t="s">
        <v>138</v>
      </c>
      <c r="D5290" s="19">
        <v>7</v>
      </c>
      <c r="E5290" s="19">
        <v>22</v>
      </c>
      <c r="F5290" s="19">
        <v>19</v>
      </c>
      <c r="G5290" s="19">
        <v>4</v>
      </c>
      <c r="H5290" s="19">
        <v>3</v>
      </c>
      <c r="I5290" s="19">
        <v>3</v>
      </c>
      <c r="J5290" s="19">
        <v>2</v>
      </c>
      <c r="K5290" s="20">
        <f>ROUND(1+(SUMPRODUCT(INDEX(CachTinhDiem!$B$8:$E$11,MATCH($B5290,CachTinhDiem!$A$8:$A$11,0),0),$G5290:$J5290)-1)*9/4,1)</f>
        <v>4.2</v>
      </c>
      <c r="L5290" s="20">
        <f>ROUND(1+(INDEX(CachTinhDiem!$B$15:$E$20,MATCH($C5290,CachTinhDiem!$A$15:$A$20,0),MATCH($B5290,CachTinhDiem!$B$14:$E$14,0))-1)*9/4,1)</f>
        <v>1</v>
      </c>
      <c r="M5290" s="19">
        <f t="shared" si="82"/>
        <v>0</v>
      </c>
      <c r="N5290" s="23">
        <f>MAX(0,1-M5290*CachTinhDiem!$B$25)</f>
        <v>1</v>
      </c>
      <c r="O5290" s="20">
        <f>ROUND((CachTinhDiem!$B$23*K5290+CachTinhDiem!$B$24*L5290)*N5290,1)</f>
        <v>3.2</v>
      </c>
      <c r="P5290" s="19" t="s">
        <v>3227</v>
      </c>
    </row>
    <row r="5291" spans="1:16" ht="15" customHeight="1" x14ac:dyDescent="0.35">
      <c r="A5291" s="18" t="s">
        <v>1916</v>
      </c>
      <c r="B5291" s="18" t="s">
        <v>3229</v>
      </c>
      <c r="C5291" s="18" t="s">
        <v>115</v>
      </c>
      <c r="D5291" s="19">
        <v>7</v>
      </c>
      <c r="E5291" s="19">
        <v>26</v>
      </c>
      <c r="F5291" s="19">
        <v>26</v>
      </c>
      <c r="G5291" s="19">
        <v>4</v>
      </c>
      <c r="H5291" s="19">
        <v>2</v>
      </c>
      <c r="I5291" s="19">
        <v>4</v>
      </c>
      <c r="J5291" s="19">
        <v>2</v>
      </c>
      <c r="K5291" s="20">
        <f>ROUND(1+(SUMPRODUCT(INDEX(CachTinhDiem!$B$8:$E$11,MATCH($B5291,CachTinhDiem!$A$8:$A$11,0),0),$G5291:$J5291)-1)*9/4,1)</f>
        <v>5.0999999999999996</v>
      </c>
      <c r="L5291" s="20">
        <f>ROUND(1+(INDEX(CachTinhDiem!$B$15:$E$20,MATCH($C5291,CachTinhDiem!$A$15:$A$20,0),MATCH($B5291,CachTinhDiem!$B$14:$E$14,0))-1)*9/4,1)</f>
        <v>10</v>
      </c>
      <c r="M5291" s="19">
        <f t="shared" si="82"/>
        <v>0</v>
      </c>
      <c r="N5291" s="23">
        <f>MAX(0,1-M5291*CachTinhDiem!$B$25)</f>
        <v>1</v>
      </c>
      <c r="O5291" s="20">
        <f>ROUND((CachTinhDiem!$B$23*K5291+CachTinhDiem!$B$24*L5291)*N5291,1)</f>
        <v>6.6</v>
      </c>
      <c r="P5291" s="19" t="s">
        <v>3227</v>
      </c>
    </row>
    <row r="5292" spans="1:16" ht="15" customHeight="1" x14ac:dyDescent="0.35">
      <c r="A5292" s="18" t="s">
        <v>3074</v>
      </c>
      <c r="B5292" s="18" t="s">
        <v>3229</v>
      </c>
      <c r="C5292" s="18" t="s">
        <v>110</v>
      </c>
      <c r="D5292" s="19">
        <v>15</v>
      </c>
      <c r="E5292" s="19">
        <v>36</v>
      </c>
      <c r="F5292" s="19">
        <v>17</v>
      </c>
      <c r="G5292" s="19">
        <v>2</v>
      </c>
      <c r="H5292" s="19">
        <v>2</v>
      </c>
      <c r="I5292" s="19">
        <v>4</v>
      </c>
      <c r="J5292" s="19">
        <v>4</v>
      </c>
      <c r="K5292" s="20">
        <f>ROUND(1+(SUMPRODUCT(INDEX(CachTinhDiem!$B$8:$E$11,MATCH($B5292,CachTinhDiem!$A$8:$A$11,0),0),$G5292:$J5292)-1)*9/4,1)</f>
        <v>6</v>
      </c>
      <c r="L5292" s="20">
        <f>ROUND(1+(INDEX(CachTinhDiem!$B$15:$E$20,MATCH($C5292,CachTinhDiem!$A$15:$A$20,0),MATCH($B5292,CachTinhDiem!$B$14:$E$14,0))-1)*9/4,1)</f>
        <v>7.8</v>
      </c>
      <c r="M5292" s="19">
        <f t="shared" si="82"/>
        <v>0</v>
      </c>
      <c r="N5292" s="23">
        <f>MAX(0,1-M5292*CachTinhDiem!$B$25)</f>
        <v>1</v>
      </c>
      <c r="O5292" s="20">
        <f>ROUND((CachTinhDiem!$B$23*K5292+CachTinhDiem!$B$24*L5292)*N5292,1)</f>
        <v>6.5</v>
      </c>
      <c r="P5292" s="19" t="s">
        <v>3227</v>
      </c>
    </row>
    <row r="5293" spans="1:16" ht="15" customHeight="1" x14ac:dyDescent="0.35">
      <c r="A5293" s="18" t="s">
        <v>93</v>
      </c>
      <c r="B5293" s="18" t="s">
        <v>3228</v>
      </c>
      <c r="C5293" s="18" t="s">
        <v>90</v>
      </c>
      <c r="D5293" s="19">
        <v>8</v>
      </c>
      <c r="E5293" s="19">
        <v>22</v>
      </c>
      <c r="F5293" s="19">
        <v>15</v>
      </c>
      <c r="G5293" s="19">
        <v>4</v>
      </c>
      <c r="H5293" s="19">
        <v>2</v>
      </c>
      <c r="I5293" s="19">
        <v>3</v>
      </c>
      <c r="J5293" s="19">
        <v>3</v>
      </c>
      <c r="K5293" s="20">
        <f>ROUND(1+(SUMPRODUCT(INDEX(CachTinhDiem!$B$8:$E$11,MATCH($B5293,CachTinhDiem!$A$8:$A$11,0),0),$G5293:$J5293)-1)*9/4,1)</f>
        <v>5.0999999999999996</v>
      </c>
      <c r="L5293" s="20">
        <f>ROUND(1+(INDEX(CachTinhDiem!$B$15:$E$20,MATCH($C5293,CachTinhDiem!$A$15:$A$20,0),MATCH($B5293,CachTinhDiem!$B$14:$E$14,0))-1)*9/4,1)</f>
        <v>3.3</v>
      </c>
      <c r="M5293" s="19">
        <f t="shared" si="82"/>
        <v>0</v>
      </c>
      <c r="N5293" s="23">
        <f>MAX(0,1-M5293*CachTinhDiem!$B$25)</f>
        <v>1</v>
      </c>
      <c r="O5293" s="20">
        <f>ROUND((CachTinhDiem!$B$23*K5293+CachTinhDiem!$B$24*L5293)*N5293,1)</f>
        <v>4.5999999999999996</v>
      </c>
      <c r="P5293" s="19" t="s">
        <v>3227</v>
      </c>
    </row>
    <row r="5294" spans="1:16" ht="15" customHeight="1" x14ac:dyDescent="0.35">
      <c r="A5294" s="18" t="s">
        <v>2125</v>
      </c>
      <c r="B5294" s="18" t="s">
        <v>3226</v>
      </c>
      <c r="C5294" s="18" t="s">
        <v>103</v>
      </c>
      <c r="D5294" s="19">
        <v>22</v>
      </c>
      <c r="E5294" s="19">
        <v>35</v>
      </c>
      <c r="F5294" s="19">
        <v>25</v>
      </c>
      <c r="G5294" s="19">
        <v>1</v>
      </c>
      <c r="H5294" s="19">
        <v>4</v>
      </c>
      <c r="I5294" s="19">
        <v>2</v>
      </c>
      <c r="J5294" s="19">
        <v>3</v>
      </c>
      <c r="K5294" s="20">
        <f>ROUND(1+(SUMPRODUCT(INDEX(CachTinhDiem!$B$8:$E$11,MATCH($B5294,CachTinhDiem!$A$8:$A$11,0),0),$G5294:$J5294)-1)*9/4,1)</f>
        <v>5.0999999999999996</v>
      </c>
      <c r="L5294" s="20">
        <f>ROUND(1+(INDEX(CachTinhDiem!$B$15:$E$20,MATCH($C5294,CachTinhDiem!$A$15:$A$20,0),MATCH($B5294,CachTinhDiem!$B$14:$E$14,0))-1)*9/4,1)</f>
        <v>3.3</v>
      </c>
      <c r="M5294" s="19">
        <f t="shared" si="82"/>
        <v>0</v>
      </c>
      <c r="N5294" s="23">
        <f>MAX(0,1-M5294*CachTinhDiem!$B$25)</f>
        <v>1</v>
      </c>
      <c r="O5294" s="20">
        <f>ROUND((CachTinhDiem!$B$23*K5294+CachTinhDiem!$B$24*L5294)*N5294,1)</f>
        <v>4.5999999999999996</v>
      </c>
      <c r="P5294" s="19" t="s">
        <v>3227</v>
      </c>
    </row>
    <row r="5295" spans="1:16" ht="15" customHeight="1" x14ac:dyDescent="0.35">
      <c r="A5295" s="18" t="s">
        <v>2098</v>
      </c>
      <c r="B5295" s="18" t="s">
        <v>3224</v>
      </c>
      <c r="C5295" s="18" t="s">
        <v>115</v>
      </c>
      <c r="D5295" s="19">
        <v>8</v>
      </c>
      <c r="E5295" s="19">
        <v>21</v>
      </c>
      <c r="F5295" s="19">
        <v>15</v>
      </c>
      <c r="G5295" s="19">
        <v>4</v>
      </c>
      <c r="H5295" s="19">
        <v>3</v>
      </c>
      <c r="I5295" s="19">
        <v>3</v>
      </c>
      <c r="J5295" s="19">
        <v>2</v>
      </c>
      <c r="K5295" s="20">
        <f>ROUND(1+(SUMPRODUCT(INDEX(CachTinhDiem!$B$8:$E$11,MATCH($B5295,CachTinhDiem!$A$8:$A$11,0),0),$G5295:$J5295)-1)*9/4,1)</f>
        <v>5.7</v>
      </c>
      <c r="L5295" s="20">
        <f>ROUND(1+(INDEX(CachTinhDiem!$B$15:$E$20,MATCH($C5295,CachTinhDiem!$A$15:$A$20,0),MATCH($B5295,CachTinhDiem!$B$14:$E$14,0))-1)*9/4,1)</f>
        <v>7.8</v>
      </c>
      <c r="M5295" s="19">
        <f t="shared" si="82"/>
        <v>0</v>
      </c>
      <c r="N5295" s="23">
        <f>MAX(0,1-M5295*CachTinhDiem!$B$25)</f>
        <v>1</v>
      </c>
      <c r="O5295" s="20">
        <f>ROUND((CachTinhDiem!$B$23*K5295+CachTinhDiem!$B$24*L5295)*N5295,1)</f>
        <v>6.3</v>
      </c>
      <c r="P5295" s="19" t="s">
        <v>3227</v>
      </c>
    </row>
    <row r="5296" spans="1:16" ht="15" customHeight="1" x14ac:dyDescent="0.35">
      <c r="A5296" s="18" t="s">
        <v>1617</v>
      </c>
      <c r="B5296" s="18" t="s">
        <v>3229</v>
      </c>
      <c r="C5296" s="18" t="s">
        <v>138</v>
      </c>
      <c r="D5296" s="19">
        <v>5</v>
      </c>
      <c r="E5296" s="19">
        <v>11</v>
      </c>
      <c r="F5296" s="19">
        <v>5</v>
      </c>
      <c r="G5296" s="19">
        <v>4</v>
      </c>
      <c r="H5296" s="19">
        <v>1</v>
      </c>
      <c r="I5296" s="19">
        <v>4</v>
      </c>
      <c r="J5296" s="19">
        <v>2</v>
      </c>
      <c r="K5296" s="20">
        <f>ROUND(1+(SUMPRODUCT(INDEX(CachTinhDiem!$B$8:$E$11,MATCH($B5296,CachTinhDiem!$A$8:$A$11,0),0),$G5296:$J5296)-1)*9/4,1)</f>
        <v>4.4000000000000004</v>
      </c>
      <c r="L5296" s="20">
        <f>ROUND(1+(INDEX(CachTinhDiem!$B$15:$E$20,MATCH($C5296,CachTinhDiem!$A$15:$A$20,0),MATCH($B5296,CachTinhDiem!$B$14:$E$14,0))-1)*9/4,1)</f>
        <v>7.8</v>
      </c>
      <c r="M5296" s="19">
        <f t="shared" si="82"/>
        <v>0</v>
      </c>
      <c r="N5296" s="23">
        <f>MAX(0,1-M5296*CachTinhDiem!$B$25)</f>
        <v>1</v>
      </c>
      <c r="O5296" s="20">
        <f>ROUND((CachTinhDiem!$B$23*K5296+CachTinhDiem!$B$24*L5296)*N5296,1)</f>
        <v>5.4</v>
      </c>
      <c r="P5296" s="19" t="s">
        <v>3227</v>
      </c>
    </row>
    <row r="5297" spans="1:16" ht="15" customHeight="1" x14ac:dyDescent="0.35">
      <c r="A5297" s="18" t="s">
        <v>3040</v>
      </c>
      <c r="B5297" s="18" t="s">
        <v>3226</v>
      </c>
      <c r="C5297" s="18" t="s">
        <v>110</v>
      </c>
      <c r="D5297" s="19">
        <v>15</v>
      </c>
      <c r="E5297" s="19">
        <v>36</v>
      </c>
      <c r="F5297" s="19">
        <v>14</v>
      </c>
      <c r="G5297" s="19">
        <v>2</v>
      </c>
      <c r="H5297" s="19">
        <v>2</v>
      </c>
      <c r="I5297" s="19">
        <v>4</v>
      </c>
      <c r="J5297" s="19">
        <v>4</v>
      </c>
      <c r="K5297" s="20">
        <f>ROUND(1+(SUMPRODUCT(INDEX(CachTinhDiem!$B$8:$E$11,MATCH($B5297,CachTinhDiem!$A$8:$A$11,0),0),$G5297:$J5297)-1)*9/4,1)</f>
        <v>6.4</v>
      </c>
      <c r="L5297" s="20">
        <f>ROUND(1+(INDEX(CachTinhDiem!$B$15:$E$20,MATCH($C5297,CachTinhDiem!$A$15:$A$20,0),MATCH($B5297,CachTinhDiem!$B$14:$E$14,0))-1)*9/4,1)</f>
        <v>5.5</v>
      </c>
      <c r="M5297" s="19">
        <f t="shared" si="82"/>
        <v>1</v>
      </c>
      <c r="N5297" s="23">
        <f>MAX(0,1-M5297*CachTinhDiem!$B$25)</f>
        <v>0.9</v>
      </c>
      <c r="O5297" s="20">
        <f>ROUND((CachTinhDiem!$B$23*K5297+CachTinhDiem!$B$24*L5297)*N5297,1)</f>
        <v>5.5</v>
      </c>
      <c r="P5297" s="19" t="s">
        <v>3227</v>
      </c>
    </row>
    <row r="5298" spans="1:16" ht="15" customHeight="1" x14ac:dyDescent="0.35">
      <c r="A5298" s="18" t="s">
        <v>1729</v>
      </c>
      <c r="B5298" s="18" t="s">
        <v>3229</v>
      </c>
      <c r="C5298" s="18" t="s">
        <v>115</v>
      </c>
      <c r="D5298" s="19">
        <v>9</v>
      </c>
      <c r="E5298" s="19">
        <v>28</v>
      </c>
      <c r="F5298" s="19">
        <v>8</v>
      </c>
      <c r="G5298" s="19">
        <v>3</v>
      </c>
      <c r="H5298" s="19">
        <v>2</v>
      </c>
      <c r="I5298" s="19">
        <v>3</v>
      </c>
      <c r="J5298" s="19">
        <v>2</v>
      </c>
      <c r="K5298" s="20">
        <f>ROUND(1+(SUMPRODUCT(INDEX(CachTinhDiem!$B$8:$E$11,MATCH($B5298,CachTinhDiem!$A$8:$A$11,0),0),$G5298:$J5298)-1)*9/4,1)</f>
        <v>4.2</v>
      </c>
      <c r="L5298" s="20">
        <f>ROUND(1+(INDEX(CachTinhDiem!$B$15:$E$20,MATCH($C5298,CachTinhDiem!$A$15:$A$20,0),MATCH($B5298,CachTinhDiem!$B$14:$E$14,0))-1)*9/4,1)</f>
        <v>10</v>
      </c>
      <c r="M5298" s="19">
        <f t="shared" si="82"/>
        <v>1</v>
      </c>
      <c r="N5298" s="23">
        <f>MAX(0,1-M5298*CachTinhDiem!$B$25)</f>
        <v>0.9</v>
      </c>
      <c r="O5298" s="20">
        <f>ROUND((CachTinhDiem!$B$23*K5298+CachTinhDiem!$B$24*L5298)*N5298,1)</f>
        <v>5.3</v>
      </c>
      <c r="P5298" s="19" t="s">
        <v>3225</v>
      </c>
    </row>
    <row r="5299" spans="1:16" ht="15" customHeight="1" x14ac:dyDescent="0.35">
      <c r="A5299" s="18" t="s">
        <v>1113</v>
      </c>
      <c r="B5299" s="18" t="s">
        <v>3229</v>
      </c>
      <c r="C5299" s="18" t="s">
        <v>90</v>
      </c>
      <c r="D5299" s="19">
        <v>10</v>
      </c>
      <c r="E5299" s="19">
        <v>24</v>
      </c>
      <c r="F5299" s="19">
        <v>30</v>
      </c>
      <c r="G5299" s="19">
        <v>2</v>
      </c>
      <c r="H5299" s="19">
        <v>3</v>
      </c>
      <c r="I5299" s="19">
        <v>3</v>
      </c>
      <c r="J5299" s="19">
        <v>3</v>
      </c>
      <c r="K5299" s="20">
        <f>ROUND(1+(SUMPRODUCT(INDEX(CachTinhDiem!$B$8:$E$11,MATCH($B5299,CachTinhDiem!$A$8:$A$11,0),0),$G5299:$J5299)-1)*9/4,1)</f>
        <v>5.3</v>
      </c>
      <c r="L5299" s="20">
        <f>ROUND(1+(INDEX(CachTinhDiem!$B$15:$E$20,MATCH($C5299,CachTinhDiem!$A$15:$A$20,0),MATCH($B5299,CachTinhDiem!$B$14:$E$14,0))-1)*9/4,1)</f>
        <v>7.8</v>
      </c>
      <c r="M5299" s="19">
        <f t="shared" si="82"/>
        <v>6</v>
      </c>
      <c r="N5299" s="23">
        <f>MAX(0,1-M5299*CachTinhDiem!$B$25)</f>
        <v>0.39999999999999991</v>
      </c>
      <c r="O5299" s="20">
        <f>ROUND((CachTinhDiem!$B$23*K5299+CachTinhDiem!$B$24*L5299)*N5299,1)</f>
        <v>2.4</v>
      </c>
      <c r="P5299" s="19" t="s">
        <v>3225</v>
      </c>
    </row>
    <row r="5300" spans="1:16" ht="15" customHeight="1" x14ac:dyDescent="0.35">
      <c r="A5300" s="18" t="s">
        <v>778</v>
      </c>
      <c r="B5300" s="18" t="s">
        <v>3229</v>
      </c>
      <c r="C5300" s="18" t="s">
        <v>103</v>
      </c>
      <c r="D5300" s="19">
        <v>24</v>
      </c>
      <c r="E5300" s="19">
        <v>40</v>
      </c>
      <c r="F5300" s="19">
        <v>24</v>
      </c>
      <c r="G5300" s="19">
        <v>2</v>
      </c>
      <c r="H5300" s="19">
        <v>5</v>
      </c>
      <c r="I5300" s="19">
        <v>1</v>
      </c>
      <c r="J5300" s="19">
        <v>5</v>
      </c>
      <c r="K5300" s="20">
        <f>ROUND(1+(SUMPRODUCT(INDEX(CachTinhDiem!$B$8:$E$11,MATCH($B5300,CachTinhDiem!$A$8:$A$11,0),0),$G5300:$J5300)-1)*9/4,1)</f>
        <v>6.6</v>
      </c>
      <c r="L5300" s="20">
        <f>ROUND(1+(INDEX(CachTinhDiem!$B$15:$E$20,MATCH($C5300,CachTinhDiem!$A$15:$A$20,0),MATCH($B5300,CachTinhDiem!$B$14:$E$14,0))-1)*9/4,1)</f>
        <v>7.8</v>
      </c>
      <c r="M5300" s="19">
        <f t="shared" si="82"/>
        <v>0</v>
      </c>
      <c r="N5300" s="23">
        <f>MAX(0,1-M5300*CachTinhDiem!$B$25)</f>
        <v>1</v>
      </c>
      <c r="O5300" s="20">
        <f>ROUND((CachTinhDiem!$B$23*K5300+CachTinhDiem!$B$24*L5300)*N5300,1)</f>
        <v>7</v>
      </c>
      <c r="P5300" s="19" t="s">
        <v>3225</v>
      </c>
    </row>
    <row r="5301" spans="1:16" ht="15" customHeight="1" x14ac:dyDescent="0.35">
      <c r="A5301" s="18" t="s">
        <v>2951</v>
      </c>
      <c r="B5301" s="18" t="s">
        <v>3226</v>
      </c>
      <c r="C5301" s="18" t="s">
        <v>150</v>
      </c>
      <c r="D5301" s="19">
        <v>14</v>
      </c>
      <c r="E5301" s="19">
        <v>34</v>
      </c>
      <c r="F5301" s="19">
        <v>22</v>
      </c>
      <c r="G5301" s="19">
        <v>3</v>
      </c>
      <c r="H5301" s="19">
        <v>2</v>
      </c>
      <c r="I5301" s="19">
        <v>3</v>
      </c>
      <c r="J5301" s="19">
        <v>3</v>
      </c>
      <c r="K5301" s="20">
        <f>ROUND(1+(SUMPRODUCT(INDEX(CachTinhDiem!$B$8:$E$11,MATCH($B5301,CachTinhDiem!$A$8:$A$11,0),0),$G5301:$J5301)-1)*9/4,1)</f>
        <v>4.8</v>
      </c>
      <c r="L5301" s="20">
        <f>ROUND(1+(INDEX(CachTinhDiem!$B$15:$E$20,MATCH($C5301,CachTinhDiem!$A$15:$A$20,0),MATCH($B5301,CachTinhDiem!$B$14:$E$14,0))-1)*9/4,1)</f>
        <v>10</v>
      </c>
      <c r="M5301" s="19">
        <f t="shared" si="82"/>
        <v>0</v>
      </c>
      <c r="N5301" s="23">
        <f>MAX(0,1-M5301*CachTinhDiem!$B$25)</f>
        <v>1</v>
      </c>
      <c r="O5301" s="20">
        <f>ROUND((CachTinhDiem!$B$23*K5301+CachTinhDiem!$B$24*L5301)*N5301,1)</f>
        <v>6.4</v>
      </c>
      <c r="P5301" s="19" t="s">
        <v>3227</v>
      </c>
    </row>
    <row r="5302" spans="1:16" ht="15" customHeight="1" x14ac:dyDescent="0.35">
      <c r="A5302" s="18" t="s">
        <v>3064</v>
      </c>
      <c r="B5302" s="18" t="s">
        <v>3229</v>
      </c>
      <c r="C5302" s="18" t="s">
        <v>138</v>
      </c>
      <c r="D5302" s="19">
        <v>20</v>
      </c>
      <c r="E5302" s="19">
        <v>40</v>
      </c>
      <c r="F5302" s="19">
        <v>11</v>
      </c>
      <c r="G5302" s="19">
        <v>2</v>
      </c>
      <c r="H5302" s="19">
        <v>4</v>
      </c>
      <c r="I5302" s="19">
        <v>5</v>
      </c>
      <c r="J5302" s="19">
        <v>2</v>
      </c>
      <c r="K5302" s="20">
        <f>ROUND(1+(SUMPRODUCT(INDEX(CachTinhDiem!$B$8:$E$11,MATCH($B5302,CachTinhDiem!$A$8:$A$11,0),0),$G5302:$J5302)-1)*9/4,1)</f>
        <v>6.6</v>
      </c>
      <c r="L5302" s="20">
        <f>ROUND(1+(INDEX(CachTinhDiem!$B$15:$E$20,MATCH($C5302,CachTinhDiem!$A$15:$A$20,0),MATCH($B5302,CachTinhDiem!$B$14:$E$14,0))-1)*9/4,1)</f>
        <v>7.8</v>
      </c>
      <c r="M5302" s="19">
        <f t="shared" si="82"/>
        <v>9</v>
      </c>
      <c r="N5302" s="23">
        <f>MAX(0,1-M5302*CachTinhDiem!$B$25)</f>
        <v>9.9999999999999978E-2</v>
      </c>
      <c r="O5302" s="20">
        <f>ROUND((CachTinhDiem!$B$23*K5302+CachTinhDiem!$B$24*L5302)*N5302,1)</f>
        <v>0.7</v>
      </c>
      <c r="P5302" s="19" t="s">
        <v>3227</v>
      </c>
    </row>
    <row r="5303" spans="1:16" ht="15" customHeight="1" x14ac:dyDescent="0.35">
      <c r="A5303" s="18" t="s">
        <v>1882</v>
      </c>
      <c r="B5303" s="18" t="s">
        <v>3224</v>
      </c>
      <c r="C5303" s="18" t="s">
        <v>90</v>
      </c>
      <c r="D5303" s="19">
        <v>10</v>
      </c>
      <c r="E5303" s="19">
        <v>33</v>
      </c>
      <c r="F5303" s="19">
        <v>18</v>
      </c>
      <c r="G5303" s="19">
        <v>3</v>
      </c>
      <c r="H5303" s="19">
        <v>2</v>
      </c>
      <c r="I5303" s="19">
        <v>3</v>
      </c>
      <c r="J5303" s="19">
        <v>2</v>
      </c>
      <c r="K5303" s="20">
        <f>ROUND(1+(SUMPRODUCT(INDEX(CachTinhDiem!$B$8:$E$11,MATCH($B5303,CachTinhDiem!$A$8:$A$11,0),0),$G5303:$J5303)-1)*9/4,1)</f>
        <v>4.8</v>
      </c>
      <c r="L5303" s="20">
        <f>ROUND(1+(INDEX(CachTinhDiem!$B$15:$E$20,MATCH($C5303,CachTinhDiem!$A$15:$A$20,0),MATCH($B5303,CachTinhDiem!$B$14:$E$14,0))-1)*9/4,1)</f>
        <v>5.5</v>
      </c>
      <c r="M5303" s="19">
        <f t="shared" si="82"/>
        <v>0</v>
      </c>
      <c r="N5303" s="23">
        <f>MAX(0,1-M5303*CachTinhDiem!$B$25)</f>
        <v>1</v>
      </c>
      <c r="O5303" s="20">
        <f>ROUND((CachTinhDiem!$B$23*K5303+CachTinhDiem!$B$24*L5303)*N5303,1)</f>
        <v>5</v>
      </c>
      <c r="P5303" s="19" t="s">
        <v>3227</v>
      </c>
    </row>
    <row r="5304" spans="1:16" ht="15" customHeight="1" x14ac:dyDescent="0.35">
      <c r="A5304" s="18" t="s">
        <v>2877</v>
      </c>
      <c r="B5304" s="18" t="s">
        <v>3228</v>
      </c>
      <c r="C5304" s="18" t="s">
        <v>115</v>
      </c>
      <c r="D5304" s="19">
        <v>15</v>
      </c>
      <c r="E5304" s="19">
        <v>35</v>
      </c>
      <c r="F5304" s="19">
        <v>33</v>
      </c>
      <c r="G5304" s="19">
        <v>2</v>
      </c>
      <c r="H5304" s="19">
        <v>1</v>
      </c>
      <c r="I5304" s="19">
        <v>5</v>
      </c>
      <c r="J5304" s="19">
        <v>3</v>
      </c>
      <c r="K5304" s="20">
        <f>ROUND(1+(SUMPRODUCT(INDEX(CachTinhDiem!$B$8:$E$11,MATCH($B5304,CachTinhDiem!$A$8:$A$11,0),0),$G5304:$J5304)-1)*9/4,1)</f>
        <v>5.5</v>
      </c>
      <c r="L5304" s="20">
        <f>ROUND(1+(INDEX(CachTinhDiem!$B$15:$E$20,MATCH($C5304,CachTinhDiem!$A$15:$A$20,0),MATCH($B5304,CachTinhDiem!$B$14:$E$14,0))-1)*9/4,1)</f>
        <v>5.5</v>
      </c>
      <c r="M5304" s="19">
        <f t="shared" si="82"/>
        <v>0</v>
      </c>
      <c r="N5304" s="23">
        <f>MAX(0,1-M5304*CachTinhDiem!$B$25)</f>
        <v>1</v>
      </c>
      <c r="O5304" s="20">
        <f>ROUND((CachTinhDiem!$B$23*K5304+CachTinhDiem!$B$24*L5304)*N5304,1)</f>
        <v>5.5</v>
      </c>
      <c r="P5304" s="19" t="s">
        <v>3227</v>
      </c>
    </row>
    <row r="5305" spans="1:16" ht="15" customHeight="1" x14ac:dyDescent="0.35">
      <c r="A5305" s="18" t="s">
        <v>306</v>
      </c>
      <c r="B5305" s="18" t="s">
        <v>3228</v>
      </c>
      <c r="C5305" s="18" t="s">
        <v>115</v>
      </c>
      <c r="D5305" s="19">
        <v>5</v>
      </c>
      <c r="E5305" s="19">
        <v>13</v>
      </c>
      <c r="F5305" s="19">
        <v>24</v>
      </c>
      <c r="G5305" s="19">
        <v>4</v>
      </c>
      <c r="H5305" s="19">
        <v>2</v>
      </c>
      <c r="I5305" s="19">
        <v>3</v>
      </c>
      <c r="J5305" s="19">
        <v>4</v>
      </c>
      <c r="K5305" s="20">
        <f>ROUND(1+(SUMPRODUCT(INDEX(CachTinhDiem!$B$8:$E$11,MATCH($B5305,CachTinhDiem!$A$8:$A$11,0),0),$G5305:$J5305)-1)*9/4,1)</f>
        <v>6.4</v>
      </c>
      <c r="L5305" s="20">
        <f>ROUND(1+(INDEX(CachTinhDiem!$B$15:$E$20,MATCH($C5305,CachTinhDiem!$A$15:$A$20,0),MATCH($B5305,CachTinhDiem!$B$14:$E$14,0))-1)*9/4,1)</f>
        <v>5.5</v>
      </c>
      <c r="M5305" s="19">
        <f t="shared" si="82"/>
        <v>11</v>
      </c>
      <c r="N5305" s="23">
        <f>MAX(0,1-M5305*CachTinhDiem!$B$25)</f>
        <v>0</v>
      </c>
      <c r="O5305" s="20">
        <f>ROUND((CachTinhDiem!$B$23*K5305+CachTinhDiem!$B$24*L5305)*N5305,1)</f>
        <v>0</v>
      </c>
      <c r="P5305" s="19" t="s">
        <v>3227</v>
      </c>
    </row>
    <row r="5306" spans="1:16" ht="15" customHeight="1" x14ac:dyDescent="0.35">
      <c r="A5306" s="18" t="s">
        <v>503</v>
      </c>
      <c r="B5306" s="18" t="s">
        <v>3224</v>
      </c>
      <c r="C5306" s="18" t="s">
        <v>150</v>
      </c>
      <c r="D5306" s="19">
        <v>5</v>
      </c>
      <c r="E5306" s="19">
        <v>18</v>
      </c>
      <c r="F5306" s="19">
        <v>40</v>
      </c>
      <c r="G5306" s="19">
        <v>4</v>
      </c>
      <c r="H5306" s="19">
        <v>1</v>
      </c>
      <c r="I5306" s="19">
        <v>3</v>
      </c>
      <c r="J5306" s="19">
        <v>3</v>
      </c>
      <c r="K5306" s="20">
        <f>ROUND(1+(SUMPRODUCT(INDEX(CachTinhDiem!$B$8:$E$11,MATCH($B5306,CachTinhDiem!$A$8:$A$11,0),0),$G5306:$J5306)-1)*9/4,1)</f>
        <v>5.0999999999999996</v>
      </c>
      <c r="L5306" s="20">
        <f>ROUND(1+(INDEX(CachTinhDiem!$B$15:$E$20,MATCH($C5306,CachTinhDiem!$A$15:$A$20,0),MATCH($B5306,CachTinhDiem!$B$14:$E$14,0))-1)*9/4,1)</f>
        <v>3.3</v>
      </c>
      <c r="M5306" s="19">
        <f t="shared" si="82"/>
        <v>22</v>
      </c>
      <c r="N5306" s="23">
        <f>MAX(0,1-M5306*CachTinhDiem!$B$25)</f>
        <v>0</v>
      </c>
      <c r="O5306" s="20">
        <f>ROUND((CachTinhDiem!$B$23*K5306+CachTinhDiem!$B$24*L5306)*N5306,1)</f>
        <v>0</v>
      </c>
      <c r="P5306" s="19" t="s">
        <v>3227</v>
      </c>
    </row>
    <row r="5307" spans="1:16" ht="15" customHeight="1" x14ac:dyDescent="0.35">
      <c r="A5307" s="18" t="s">
        <v>2700</v>
      </c>
      <c r="B5307" s="18" t="s">
        <v>3228</v>
      </c>
      <c r="C5307" s="18" t="s">
        <v>138</v>
      </c>
      <c r="D5307" s="19">
        <v>14</v>
      </c>
      <c r="E5307" s="19">
        <v>39</v>
      </c>
      <c r="F5307" s="19">
        <v>30</v>
      </c>
      <c r="G5307" s="19">
        <v>2</v>
      </c>
      <c r="H5307" s="19">
        <v>5</v>
      </c>
      <c r="I5307" s="19">
        <v>5</v>
      </c>
      <c r="J5307" s="19">
        <v>3</v>
      </c>
      <c r="K5307" s="20">
        <f>ROUND(1+(SUMPRODUCT(INDEX(CachTinhDiem!$B$8:$E$11,MATCH($B5307,CachTinhDiem!$A$8:$A$11,0),0),$G5307:$J5307)-1)*9/4,1)</f>
        <v>7.3</v>
      </c>
      <c r="L5307" s="20">
        <f>ROUND(1+(INDEX(CachTinhDiem!$B$15:$E$20,MATCH($C5307,CachTinhDiem!$A$15:$A$20,0),MATCH($B5307,CachTinhDiem!$B$14:$E$14,0))-1)*9/4,1)</f>
        <v>1</v>
      </c>
      <c r="M5307" s="19">
        <f t="shared" si="82"/>
        <v>0</v>
      </c>
      <c r="N5307" s="23">
        <f>MAX(0,1-M5307*CachTinhDiem!$B$25)</f>
        <v>1</v>
      </c>
      <c r="O5307" s="20">
        <f>ROUND((CachTinhDiem!$B$23*K5307+CachTinhDiem!$B$24*L5307)*N5307,1)</f>
        <v>5.4</v>
      </c>
      <c r="P5307" s="19" t="s">
        <v>3227</v>
      </c>
    </row>
    <row r="5308" spans="1:16" ht="15" customHeight="1" x14ac:dyDescent="0.35">
      <c r="A5308" s="18" t="s">
        <v>1988</v>
      </c>
      <c r="B5308" s="18" t="s">
        <v>3226</v>
      </c>
      <c r="C5308" s="18" t="s">
        <v>138</v>
      </c>
      <c r="D5308" s="19">
        <v>13</v>
      </c>
      <c r="E5308" s="19">
        <v>31</v>
      </c>
      <c r="F5308" s="19">
        <v>9</v>
      </c>
      <c r="G5308" s="19">
        <v>2</v>
      </c>
      <c r="H5308" s="19">
        <v>3</v>
      </c>
      <c r="I5308" s="19">
        <v>4</v>
      </c>
      <c r="J5308" s="19">
        <v>3</v>
      </c>
      <c r="K5308" s="20">
        <f>ROUND(1+(SUMPRODUCT(INDEX(CachTinhDiem!$B$8:$E$11,MATCH($B5308,CachTinhDiem!$A$8:$A$11,0),0),$G5308:$J5308)-1)*9/4,1)</f>
        <v>6.6</v>
      </c>
      <c r="L5308" s="20">
        <f>ROUND(1+(INDEX(CachTinhDiem!$B$15:$E$20,MATCH($C5308,CachTinhDiem!$A$15:$A$20,0),MATCH($B5308,CachTinhDiem!$B$14:$E$14,0))-1)*9/4,1)</f>
        <v>7.8</v>
      </c>
      <c r="M5308" s="19">
        <f t="shared" si="82"/>
        <v>4</v>
      </c>
      <c r="N5308" s="23">
        <f>MAX(0,1-M5308*CachTinhDiem!$B$25)</f>
        <v>0.6</v>
      </c>
      <c r="O5308" s="20">
        <f>ROUND((CachTinhDiem!$B$23*K5308+CachTinhDiem!$B$24*L5308)*N5308,1)</f>
        <v>4.2</v>
      </c>
      <c r="P5308" s="19" t="s">
        <v>3227</v>
      </c>
    </row>
    <row r="5309" spans="1:16" ht="15" customHeight="1" x14ac:dyDescent="0.35">
      <c r="A5309" s="18" t="s">
        <v>3083</v>
      </c>
      <c r="B5309" s="18" t="s">
        <v>3229</v>
      </c>
      <c r="C5309" s="18" t="s">
        <v>110</v>
      </c>
      <c r="D5309" s="19">
        <v>22</v>
      </c>
      <c r="E5309" s="19">
        <v>40</v>
      </c>
      <c r="F5309" s="19">
        <v>30</v>
      </c>
      <c r="G5309" s="19">
        <v>1</v>
      </c>
      <c r="H5309" s="19">
        <v>3</v>
      </c>
      <c r="I5309" s="19">
        <v>3</v>
      </c>
      <c r="J5309" s="19">
        <v>3</v>
      </c>
      <c r="K5309" s="20">
        <f>ROUND(1+(SUMPRODUCT(INDEX(CachTinhDiem!$B$8:$E$11,MATCH($B5309,CachTinhDiem!$A$8:$A$11,0),0),$G5309:$J5309)-1)*9/4,1)</f>
        <v>5.0999999999999996</v>
      </c>
      <c r="L5309" s="20">
        <f>ROUND(1+(INDEX(CachTinhDiem!$B$15:$E$20,MATCH($C5309,CachTinhDiem!$A$15:$A$20,0),MATCH($B5309,CachTinhDiem!$B$14:$E$14,0))-1)*9/4,1)</f>
        <v>7.8</v>
      </c>
      <c r="M5309" s="19">
        <f t="shared" si="82"/>
        <v>0</v>
      </c>
      <c r="N5309" s="23">
        <f>MAX(0,1-M5309*CachTinhDiem!$B$25)</f>
        <v>1</v>
      </c>
      <c r="O5309" s="20">
        <f>ROUND((CachTinhDiem!$B$23*K5309+CachTinhDiem!$B$24*L5309)*N5309,1)</f>
        <v>5.9</v>
      </c>
      <c r="P5309" s="19" t="s">
        <v>3227</v>
      </c>
    </row>
    <row r="5310" spans="1:16" ht="15" customHeight="1" x14ac:dyDescent="0.35">
      <c r="A5310" s="18" t="s">
        <v>1233</v>
      </c>
      <c r="B5310" s="18" t="s">
        <v>3224</v>
      </c>
      <c r="C5310" s="18" t="s">
        <v>115</v>
      </c>
      <c r="D5310" s="19">
        <v>9</v>
      </c>
      <c r="E5310" s="19">
        <v>26</v>
      </c>
      <c r="F5310" s="19">
        <v>25</v>
      </c>
      <c r="G5310" s="19">
        <v>3</v>
      </c>
      <c r="H5310" s="19">
        <v>2</v>
      </c>
      <c r="I5310" s="19">
        <v>3</v>
      </c>
      <c r="J5310" s="19">
        <v>3</v>
      </c>
      <c r="K5310" s="20">
        <f>ROUND(1+(SUMPRODUCT(INDEX(CachTinhDiem!$B$8:$E$11,MATCH($B5310,CachTinhDiem!$A$8:$A$11,0),0),$G5310:$J5310)-1)*9/4,1)</f>
        <v>5.0999999999999996</v>
      </c>
      <c r="L5310" s="20">
        <f>ROUND(1+(INDEX(CachTinhDiem!$B$15:$E$20,MATCH($C5310,CachTinhDiem!$A$15:$A$20,0),MATCH($B5310,CachTinhDiem!$B$14:$E$14,0))-1)*9/4,1)</f>
        <v>7.8</v>
      </c>
      <c r="M5310" s="19">
        <f t="shared" si="82"/>
        <v>0</v>
      </c>
      <c r="N5310" s="23">
        <f>MAX(0,1-M5310*CachTinhDiem!$B$25)</f>
        <v>1</v>
      </c>
      <c r="O5310" s="20">
        <f>ROUND((CachTinhDiem!$B$23*K5310+CachTinhDiem!$B$24*L5310)*N5310,1)</f>
        <v>5.9</v>
      </c>
      <c r="P5310" s="19" t="s">
        <v>3227</v>
      </c>
    </row>
    <row r="5311" spans="1:16" ht="15" customHeight="1" x14ac:dyDescent="0.35">
      <c r="A5311" s="18" t="s">
        <v>2004</v>
      </c>
      <c r="B5311" s="18" t="s">
        <v>3229</v>
      </c>
      <c r="C5311" s="18" t="s">
        <v>138</v>
      </c>
      <c r="D5311" s="19">
        <v>5</v>
      </c>
      <c r="E5311" s="19">
        <v>10</v>
      </c>
      <c r="F5311" s="19">
        <v>26</v>
      </c>
      <c r="G5311" s="19">
        <v>4</v>
      </c>
      <c r="H5311" s="19">
        <v>2</v>
      </c>
      <c r="I5311" s="19">
        <v>4</v>
      </c>
      <c r="J5311" s="19">
        <v>3</v>
      </c>
      <c r="K5311" s="20">
        <f>ROUND(1+(SUMPRODUCT(INDEX(CachTinhDiem!$B$8:$E$11,MATCH($B5311,CachTinhDiem!$A$8:$A$11,0),0),$G5311:$J5311)-1)*9/4,1)</f>
        <v>5.7</v>
      </c>
      <c r="L5311" s="20">
        <f>ROUND(1+(INDEX(CachTinhDiem!$B$15:$E$20,MATCH($C5311,CachTinhDiem!$A$15:$A$20,0),MATCH($B5311,CachTinhDiem!$B$14:$E$14,0))-1)*9/4,1)</f>
        <v>7.8</v>
      </c>
      <c r="M5311" s="19">
        <f t="shared" si="82"/>
        <v>16</v>
      </c>
      <c r="N5311" s="23">
        <f>MAX(0,1-M5311*CachTinhDiem!$B$25)</f>
        <v>0</v>
      </c>
      <c r="O5311" s="20">
        <f>ROUND((CachTinhDiem!$B$23*K5311+CachTinhDiem!$B$24*L5311)*N5311,1)</f>
        <v>0</v>
      </c>
      <c r="P5311" s="19" t="s">
        <v>3225</v>
      </c>
    </row>
    <row r="5312" spans="1:16" ht="15" customHeight="1" x14ac:dyDescent="0.35">
      <c r="A5312" s="18" t="s">
        <v>2446</v>
      </c>
      <c r="B5312" s="18" t="s">
        <v>3229</v>
      </c>
      <c r="C5312" s="18" t="s">
        <v>138</v>
      </c>
      <c r="D5312" s="19">
        <v>22</v>
      </c>
      <c r="E5312" s="19">
        <v>38</v>
      </c>
      <c r="F5312" s="19">
        <v>33</v>
      </c>
      <c r="G5312" s="19">
        <v>2</v>
      </c>
      <c r="H5312" s="19">
        <v>4</v>
      </c>
      <c r="I5312" s="19">
        <v>5</v>
      </c>
      <c r="J5312" s="19">
        <v>3</v>
      </c>
      <c r="K5312" s="20">
        <f>ROUND(1+(SUMPRODUCT(INDEX(CachTinhDiem!$B$8:$E$11,MATCH($B5312,CachTinhDiem!$A$8:$A$11,0),0),$G5312:$J5312)-1)*9/4,1)</f>
        <v>7.3</v>
      </c>
      <c r="L5312" s="20">
        <f>ROUND(1+(INDEX(CachTinhDiem!$B$15:$E$20,MATCH($C5312,CachTinhDiem!$A$15:$A$20,0),MATCH($B5312,CachTinhDiem!$B$14:$E$14,0))-1)*9/4,1)</f>
        <v>7.8</v>
      </c>
      <c r="M5312" s="19">
        <f t="shared" si="82"/>
        <v>0</v>
      </c>
      <c r="N5312" s="23">
        <f>MAX(0,1-M5312*CachTinhDiem!$B$25)</f>
        <v>1</v>
      </c>
      <c r="O5312" s="20">
        <f>ROUND((CachTinhDiem!$B$23*K5312+CachTinhDiem!$B$24*L5312)*N5312,1)</f>
        <v>7.5</v>
      </c>
      <c r="P5312" s="19" t="s">
        <v>3227</v>
      </c>
    </row>
    <row r="5313" spans="1:16" ht="15" customHeight="1" x14ac:dyDescent="0.35">
      <c r="A5313" s="18" t="s">
        <v>1282</v>
      </c>
      <c r="B5313" s="18" t="s">
        <v>3224</v>
      </c>
      <c r="C5313" s="18" t="s">
        <v>90</v>
      </c>
      <c r="D5313" s="19">
        <v>10</v>
      </c>
      <c r="E5313" s="19">
        <v>25</v>
      </c>
      <c r="F5313" s="19">
        <v>20</v>
      </c>
      <c r="G5313" s="19">
        <v>2</v>
      </c>
      <c r="H5313" s="19">
        <v>4</v>
      </c>
      <c r="I5313" s="19">
        <v>3</v>
      </c>
      <c r="J5313" s="19">
        <v>2</v>
      </c>
      <c r="K5313" s="20">
        <f>ROUND(1+(SUMPRODUCT(INDEX(CachTinhDiem!$B$8:$E$11,MATCH($B5313,CachTinhDiem!$A$8:$A$11,0),0),$G5313:$J5313)-1)*9/4,1)</f>
        <v>5.3</v>
      </c>
      <c r="L5313" s="20">
        <f>ROUND(1+(INDEX(CachTinhDiem!$B$15:$E$20,MATCH($C5313,CachTinhDiem!$A$15:$A$20,0),MATCH($B5313,CachTinhDiem!$B$14:$E$14,0))-1)*9/4,1)</f>
        <v>5.5</v>
      </c>
      <c r="M5313" s="19">
        <f t="shared" si="82"/>
        <v>0</v>
      </c>
      <c r="N5313" s="23">
        <f>MAX(0,1-M5313*CachTinhDiem!$B$25)</f>
        <v>1</v>
      </c>
      <c r="O5313" s="20">
        <f>ROUND((CachTinhDiem!$B$23*K5313+CachTinhDiem!$B$24*L5313)*N5313,1)</f>
        <v>5.4</v>
      </c>
      <c r="P5313" s="19" t="s">
        <v>3227</v>
      </c>
    </row>
    <row r="5314" spans="1:16" ht="15" customHeight="1" x14ac:dyDescent="0.35">
      <c r="A5314" s="18" t="s">
        <v>1487</v>
      </c>
      <c r="B5314" s="18" t="s">
        <v>3224</v>
      </c>
      <c r="C5314" s="18" t="s">
        <v>103</v>
      </c>
      <c r="D5314" s="19">
        <v>15</v>
      </c>
      <c r="E5314" s="19">
        <v>31</v>
      </c>
      <c r="F5314" s="19">
        <v>30</v>
      </c>
      <c r="G5314" s="19">
        <v>2</v>
      </c>
      <c r="H5314" s="19">
        <v>5</v>
      </c>
      <c r="I5314" s="19">
        <v>2</v>
      </c>
      <c r="J5314" s="19">
        <v>4</v>
      </c>
      <c r="K5314" s="20">
        <f>ROUND(1+(SUMPRODUCT(INDEX(CachTinhDiem!$B$8:$E$11,MATCH($B5314,CachTinhDiem!$A$8:$A$11,0),0),$G5314:$J5314)-1)*9/4,1)</f>
        <v>5.0999999999999996</v>
      </c>
      <c r="L5314" s="20">
        <f>ROUND(1+(INDEX(CachTinhDiem!$B$15:$E$20,MATCH($C5314,CachTinhDiem!$A$15:$A$20,0),MATCH($B5314,CachTinhDiem!$B$14:$E$14,0))-1)*9/4,1)</f>
        <v>3.3</v>
      </c>
      <c r="M5314" s="19">
        <f t="shared" ref="M5314:M5377" si="83">MAX(0,$D5314-$F5314,$F5314-$E5314)</f>
        <v>0</v>
      </c>
      <c r="N5314" s="23">
        <f>MAX(0,1-M5314*CachTinhDiem!$B$25)</f>
        <v>1</v>
      </c>
      <c r="O5314" s="20">
        <f>ROUND((CachTinhDiem!$B$23*K5314+CachTinhDiem!$B$24*L5314)*N5314,1)</f>
        <v>4.5999999999999996</v>
      </c>
      <c r="P5314" s="19" t="s">
        <v>3227</v>
      </c>
    </row>
    <row r="5315" spans="1:16" ht="15" customHeight="1" x14ac:dyDescent="0.35">
      <c r="A5315" s="18" t="s">
        <v>1749</v>
      </c>
      <c r="B5315" s="18" t="s">
        <v>3228</v>
      </c>
      <c r="C5315" s="18" t="s">
        <v>110</v>
      </c>
      <c r="D5315" s="19">
        <v>19</v>
      </c>
      <c r="E5315" s="19">
        <v>37</v>
      </c>
      <c r="F5315" s="19">
        <v>37</v>
      </c>
      <c r="G5315" s="19">
        <v>2</v>
      </c>
      <c r="H5315" s="19">
        <v>5</v>
      </c>
      <c r="I5315" s="19">
        <v>2</v>
      </c>
      <c r="J5315" s="19">
        <v>3</v>
      </c>
      <c r="K5315" s="20">
        <f>ROUND(1+(SUMPRODUCT(INDEX(CachTinhDiem!$B$8:$E$11,MATCH($B5315,CachTinhDiem!$A$8:$A$11,0),0),$G5315:$J5315)-1)*9/4,1)</f>
        <v>6</v>
      </c>
      <c r="L5315" s="20">
        <f>ROUND(1+(INDEX(CachTinhDiem!$B$15:$E$20,MATCH($C5315,CachTinhDiem!$A$15:$A$20,0),MATCH($B5315,CachTinhDiem!$B$14:$E$14,0))-1)*9/4,1)</f>
        <v>7.8</v>
      </c>
      <c r="M5315" s="19">
        <f t="shared" si="83"/>
        <v>0</v>
      </c>
      <c r="N5315" s="23">
        <f>MAX(0,1-M5315*CachTinhDiem!$B$25)</f>
        <v>1</v>
      </c>
      <c r="O5315" s="20">
        <f>ROUND((CachTinhDiem!$B$23*K5315+CachTinhDiem!$B$24*L5315)*N5315,1)</f>
        <v>6.5</v>
      </c>
      <c r="P5315" s="19" t="s">
        <v>3227</v>
      </c>
    </row>
    <row r="5316" spans="1:16" ht="15" customHeight="1" x14ac:dyDescent="0.35">
      <c r="A5316" s="18" t="s">
        <v>2000</v>
      </c>
      <c r="B5316" s="18" t="s">
        <v>3224</v>
      </c>
      <c r="C5316" s="18" t="s">
        <v>90</v>
      </c>
      <c r="D5316" s="19">
        <v>7</v>
      </c>
      <c r="E5316" s="19">
        <v>29</v>
      </c>
      <c r="F5316" s="19">
        <v>27</v>
      </c>
      <c r="G5316" s="19">
        <v>4</v>
      </c>
      <c r="H5316" s="19">
        <v>2</v>
      </c>
      <c r="I5316" s="19">
        <v>3</v>
      </c>
      <c r="J5316" s="19">
        <v>2</v>
      </c>
      <c r="K5316" s="20">
        <f>ROUND(1+(SUMPRODUCT(INDEX(CachTinhDiem!$B$8:$E$11,MATCH($B5316,CachTinhDiem!$A$8:$A$11,0),0),$G5316:$J5316)-1)*9/4,1)</f>
        <v>5.3</v>
      </c>
      <c r="L5316" s="20">
        <f>ROUND(1+(INDEX(CachTinhDiem!$B$15:$E$20,MATCH($C5316,CachTinhDiem!$A$15:$A$20,0),MATCH($B5316,CachTinhDiem!$B$14:$E$14,0))-1)*9/4,1)</f>
        <v>5.5</v>
      </c>
      <c r="M5316" s="19">
        <f t="shared" si="83"/>
        <v>0</v>
      </c>
      <c r="N5316" s="23">
        <f>MAX(0,1-M5316*CachTinhDiem!$B$25)</f>
        <v>1</v>
      </c>
      <c r="O5316" s="20">
        <f>ROUND((CachTinhDiem!$B$23*K5316+CachTinhDiem!$B$24*L5316)*N5316,1)</f>
        <v>5.4</v>
      </c>
      <c r="P5316" s="19" t="s">
        <v>3227</v>
      </c>
    </row>
    <row r="5317" spans="1:16" ht="15" customHeight="1" x14ac:dyDescent="0.35">
      <c r="A5317" s="18" t="s">
        <v>2853</v>
      </c>
      <c r="B5317" s="18" t="s">
        <v>3224</v>
      </c>
      <c r="C5317" s="18" t="s">
        <v>138</v>
      </c>
      <c r="D5317" s="19">
        <v>7</v>
      </c>
      <c r="E5317" s="19">
        <v>40</v>
      </c>
      <c r="F5317" s="19">
        <v>31</v>
      </c>
      <c r="G5317" s="19">
        <v>3</v>
      </c>
      <c r="H5317" s="19">
        <v>5</v>
      </c>
      <c r="I5317" s="19">
        <v>4</v>
      </c>
      <c r="J5317" s="19">
        <v>2</v>
      </c>
      <c r="K5317" s="20">
        <f>ROUND(1+(SUMPRODUCT(INDEX(CachTinhDiem!$B$8:$E$11,MATCH($B5317,CachTinhDiem!$A$8:$A$11,0),0),$G5317:$J5317)-1)*9/4,1)</f>
        <v>7.3</v>
      </c>
      <c r="L5317" s="20">
        <f>ROUND(1+(INDEX(CachTinhDiem!$B$15:$E$20,MATCH($C5317,CachTinhDiem!$A$15:$A$20,0),MATCH($B5317,CachTinhDiem!$B$14:$E$14,0))-1)*9/4,1)</f>
        <v>10</v>
      </c>
      <c r="M5317" s="19">
        <f t="shared" si="83"/>
        <v>0</v>
      </c>
      <c r="N5317" s="23">
        <f>MAX(0,1-M5317*CachTinhDiem!$B$25)</f>
        <v>1</v>
      </c>
      <c r="O5317" s="20">
        <f>ROUND((CachTinhDiem!$B$23*K5317+CachTinhDiem!$B$24*L5317)*N5317,1)</f>
        <v>8.1</v>
      </c>
      <c r="P5317" s="19" t="s">
        <v>3227</v>
      </c>
    </row>
    <row r="5318" spans="1:16" ht="15" customHeight="1" x14ac:dyDescent="0.35">
      <c r="A5318" s="18" t="s">
        <v>2785</v>
      </c>
      <c r="B5318" s="18" t="s">
        <v>3226</v>
      </c>
      <c r="C5318" s="18" t="s">
        <v>90</v>
      </c>
      <c r="D5318" s="19">
        <v>5</v>
      </c>
      <c r="E5318" s="19">
        <v>20</v>
      </c>
      <c r="F5318" s="19">
        <v>31</v>
      </c>
      <c r="G5318" s="19">
        <v>4</v>
      </c>
      <c r="H5318" s="19">
        <v>1</v>
      </c>
      <c r="I5318" s="19">
        <v>3</v>
      </c>
      <c r="J5318" s="19">
        <v>3</v>
      </c>
      <c r="K5318" s="20">
        <f>ROUND(1+(SUMPRODUCT(INDEX(CachTinhDiem!$B$8:$E$11,MATCH($B5318,CachTinhDiem!$A$8:$A$11,0),0),$G5318:$J5318)-1)*9/4,1)</f>
        <v>4.2</v>
      </c>
      <c r="L5318" s="20">
        <f>ROUND(1+(INDEX(CachTinhDiem!$B$15:$E$20,MATCH($C5318,CachTinhDiem!$A$15:$A$20,0),MATCH($B5318,CachTinhDiem!$B$14:$E$14,0))-1)*9/4,1)</f>
        <v>7.8</v>
      </c>
      <c r="M5318" s="19">
        <f t="shared" si="83"/>
        <v>11</v>
      </c>
      <c r="N5318" s="23">
        <f>MAX(0,1-M5318*CachTinhDiem!$B$25)</f>
        <v>0</v>
      </c>
      <c r="O5318" s="20">
        <f>ROUND((CachTinhDiem!$B$23*K5318+CachTinhDiem!$B$24*L5318)*N5318,1)</f>
        <v>0</v>
      </c>
      <c r="P5318" s="19" t="s">
        <v>3227</v>
      </c>
    </row>
    <row r="5319" spans="1:16" ht="15" customHeight="1" x14ac:dyDescent="0.35">
      <c r="A5319" s="18" t="s">
        <v>3054</v>
      </c>
      <c r="B5319" s="18" t="s">
        <v>3228</v>
      </c>
      <c r="C5319" s="18" t="s">
        <v>90</v>
      </c>
      <c r="D5319" s="19">
        <v>24</v>
      </c>
      <c r="E5319" s="19">
        <v>40</v>
      </c>
      <c r="F5319" s="19">
        <v>28</v>
      </c>
      <c r="G5319" s="19">
        <v>1</v>
      </c>
      <c r="H5319" s="19">
        <v>3</v>
      </c>
      <c r="I5319" s="19">
        <v>3</v>
      </c>
      <c r="J5319" s="19">
        <v>2</v>
      </c>
      <c r="K5319" s="20">
        <f>ROUND(1+(SUMPRODUCT(INDEX(CachTinhDiem!$B$8:$E$11,MATCH($B5319,CachTinhDiem!$A$8:$A$11,0),0),$G5319:$J5319)-1)*9/4,1)</f>
        <v>4.2</v>
      </c>
      <c r="L5319" s="20">
        <f>ROUND(1+(INDEX(CachTinhDiem!$B$15:$E$20,MATCH($C5319,CachTinhDiem!$A$15:$A$20,0),MATCH($B5319,CachTinhDiem!$B$14:$E$14,0))-1)*9/4,1)</f>
        <v>3.3</v>
      </c>
      <c r="M5319" s="19">
        <f t="shared" si="83"/>
        <v>0</v>
      </c>
      <c r="N5319" s="23">
        <f>MAX(0,1-M5319*CachTinhDiem!$B$25)</f>
        <v>1</v>
      </c>
      <c r="O5319" s="20">
        <f>ROUND((CachTinhDiem!$B$23*K5319+CachTinhDiem!$B$24*L5319)*N5319,1)</f>
        <v>3.9</v>
      </c>
      <c r="P5319" s="19" t="s">
        <v>3227</v>
      </c>
    </row>
    <row r="5320" spans="1:16" ht="15" customHeight="1" x14ac:dyDescent="0.35">
      <c r="A5320" s="18" t="s">
        <v>2440</v>
      </c>
      <c r="B5320" s="18" t="s">
        <v>3224</v>
      </c>
      <c r="C5320" s="18" t="s">
        <v>103</v>
      </c>
      <c r="D5320" s="19">
        <v>12</v>
      </c>
      <c r="E5320" s="19">
        <v>28</v>
      </c>
      <c r="F5320" s="19">
        <v>24</v>
      </c>
      <c r="G5320" s="19">
        <v>4</v>
      </c>
      <c r="H5320" s="19">
        <v>2</v>
      </c>
      <c r="I5320" s="19">
        <v>2</v>
      </c>
      <c r="J5320" s="19">
        <v>5</v>
      </c>
      <c r="K5320" s="20">
        <f>ROUND(1+(SUMPRODUCT(INDEX(CachTinhDiem!$B$8:$E$11,MATCH($B5320,CachTinhDiem!$A$8:$A$11,0),0),$G5320:$J5320)-1)*9/4,1)</f>
        <v>4.8</v>
      </c>
      <c r="L5320" s="20">
        <f>ROUND(1+(INDEX(CachTinhDiem!$B$15:$E$20,MATCH($C5320,CachTinhDiem!$A$15:$A$20,0),MATCH($B5320,CachTinhDiem!$B$14:$E$14,0))-1)*9/4,1)</f>
        <v>3.3</v>
      </c>
      <c r="M5320" s="19">
        <f t="shared" si="83"/>
        <v>0</v>
      </c>
      <c r="N5320" s="23">
        <f>MAX(0,1-M5320*CachTinhDiem!$B$25)</f>
        <v>1</v>
      </c>
      <c r="O5320" s="20">
        <f>ROUND((CachTinhDiem!$B$23*K5320+CachTinhDiem!$B$24*L5320)*N5320,1)</f>
        <v>4.4000000000000004</v>
      </c>
      <c r="P5320" s="19" t="s">
        <v>3227</v>
      </c>
    </row>
    <row r="5321" spans="1:16" ht="15" customHeight="1" x14ac:dyDescent="0.35">
      <c r="A5321" s="18" t="s">
        <v>250</v>
      </c>
      <c r="B5321" s="18" t="s">
        <v>3224</v>
      </c>
      <c r="C5321" s="18" t="s">
        <v>90</v>
      </c>
      <c r="D5321" s="19">
        <v>21</v>
      </c>
      <c r="E5321" s="19">
        <v>36</v>
      </c>
      <c r="F5321" s="19">
        <v>16</v>
      </c>
      <c r="G5321" s="19">
        <v>2</v>
      </c>
      <c r="H5321" s="19">
        <v>4</v>
      </c>
      <c r="I5321" s="19">
        <v>3</v>
      </c>
      <c r="J5321" s="19">
        <v>2</v>
      </c>
      <c r="K5321" s="20">
        <f>ROUND(1+(SUMPRODUCT(INDEX(CachTinhDiem!$B$8:$E$11,MATCH($B5321,CachTinhDiem!$A$8:$A$11,0),0),$G5321:$J5321)-1)*9/4,1)</f>
        <v>5.3</v>
      </c>
      <c r="L5321" s="20">
        <f>ROUND(1+(INDEX(CachTinhDiem!$B$15:$E$20,MATCH($C5321,CachTinhDiem!$A$15:$A$20,0),MATCH($B5321,CachTinhDiem!$B$14:$E$14,0))-1)*9/4,1)</f>
        <v>5.5</v>
      </c>
      <c r="M5321" s="19">
        <f t="shared" si="83"/>
        <v>5</v>
      </c>
      <c r="N5321" s="23">
        <f>MAX(0,1-M5321*CachTinhDiem!$B$25)</f>
        <v>0.5</v>
      </c>
      <c r="O5321" s="20">
        <f>ROUND((CachTinhDiem!$B$23*K5321+CachTinhDiem!$B$24*L5321)*N5321,1)</f>
        <v>2.7</v>
      </c>
      <c r="P5321" s="19" t="s">
        <v>3227</v>
      </c>
    </row>
    <row r="5322" spans="1:16" ht="15" customHeight="1" x14ac:dyDescent="0.35">
      <c r="A5322" s="18" t="s">
        <v>2753</v>
      </c>
      <c r="B5322" s="18" t="s">
        <v>3228</v>
      </c>
      <c r="C5322" s="18" t="s">
        <v>138</v>
      </c>
      <c r="D5322" s="19">
        <v>18</v>
      </c>
      <c r="E5322" s="19">
        <v>38</v>
      </c>
      <c r="F5322" s="19">
        <v>35</v>
      </c>
      <c r="G5322" s="19">
        <v>2</v>
      </c>
      <c r="H5322" s="19">
        <v>5</v>
      </c>
      <c r="I5322" s="19">
        <v>5</v>
      </c>
      <c r="J5322" s="19">
        <v>2</v>
      </c>
      <c r="K5322" s="20">
        <f>ROUND(1+(SUMPRODUCT(INDEX(CachTinhDiem!$B$8:$E$11,MATCH($B5322,CachTinhDiem!$A$8:$A$11,0),0),$G5322:$J5322)-1)*9/4,1)</f>
        <v>6</v>
      </c>
      <c r="L5322" s="20">
        <f>ROUND(1+(INDEX(CachTinhDiem!$B$15:$E$20,MATCH($C5322,CachTinhDiem!$A$15:$A$20,0),MATCH($B5322,CachTinhDiem!$B$14:$E$14,0))-1)*9/4,1)</f>
        <v>1</v>
      </c>
      <c r="M5322" s="19">
        <f t="shared" si="83"/>
        <v>0</v>
      </c>
      <c r="N5322" s="23">
        <f>MAX(0,1-M5322*CachTinhDiem!$B$25)</f>
        <v>1</v>
      </c>
      <c r="O5322" s="20">
        <f>ROUND((CachTinhDiem!$B$23*K5322+CachTinhDiem!$B$24*L5322)*N5322,1)</f>
        <v>4.5</v>
      </c>
      <c r="P5322" s="19" t="s">
        <v>3225</v>
      </c>
    </row>
    <row r="5323" spans="1:16" ht="15" customHeight="1" x14ac:dyDescent="0.35">
      <c r="A5323" s="18" t="s">
        <v>1093</v>
      </c>
      <c r="B5323" s="18" t="s">
        <v>3229</v>
      </c>
      <c r="C5323" s="18" t="s">
        <v>115</v>
      </c>
      <c r="D5323" s="19">
        <v>5</v>
      </c>
      <c r="E5323" s="19">
        <v>12</v>
      </c>
      <c r="F5323" s="19">
        <v>16</v>
      </c>
      <c r="G5323" s="19">
        <v>5</v>
      </c>
      <c r="H5323" s="19">
        <v>1</v>
      </c>
      <c r="I5323" s="19">
        <v>3</v>
      </c>
      <c r="J5323" s="19">
        <v>4</v>
      </c>
      <c r="K5323" s="20">
        <f>ROUND(1+(SUMPRODUCT(INDEX(CachTinhDiem!$B$8:$E$11,MATCH($B5323,CachTinhDiem!$A$8:$A$11,0),0),$G5323:$J5323)-1)*9/4,1)</f>
        <v>5.3</v>
      </c>
      <c r="L5323" s="20">
        <f>ROUND(1+(INDEX(CachTinhDiem!$B$15:$E$20,MATCH($C5323,CachTinhDiem!$A$15:$A$20,0),MATCH($B5323,CachTinhDiem!$B$14:$E$14,0))-1)*9/4,1)</f>
        <v>10</v>
      </c>
      <c r="M5323" s="19">
        <f t="shared" si="83"/>
        <v>4</v>
      </c>
      <c r="N5323" s="23">
        <f>MAX(0,1-M5323*CachTinhDiem!$B$25)</f>
        <v>0.6</v>
      </c>
      <c r="O5323" s="20">
        <f>ROUND((CachTinhDiem!$B$23*K5323+CachTinhDiem!$B$24*L5323)*N5323,1)</f>
        <v>4</v>
      </c>
      <c r="P5323" s="19" t="s">
        <v>3225</v>
      </c>
    </row>
    <row r="5324" spans="1:16" ht="15" customHeight="1" x14ac:dyDescent="0.35">
      <c r="A5324" s="18" t="s">
        <v>1657</v>
      </c>
      <c r="B5324" s="18" t="s">
        <v>3228</v>
      </c>
      <c r="C5324" s="18" t="s">
        <v>150</v>
      </c>
      <c r="D5324" s="19">
        <v>12</v>
      </c>
      <c r="E5324" s="19">
        <v>29</v>
      </c>
      <c r="F5324" s="19">
        <v>22</v>
      </c>
      <c r="G5324" s="19">
        <v>3</v>
      </c>
      <c r="H5324" s="19">
        <v>2</v>
      </c>
      <c r="I5324" s="19">
        <v>5</v>
      </c>
      <c r="J5324" s="19">
        <v>1</v>
      </c>
      <c r="K5324" s="20">
        <f>ROUND(1+(SUMPRODUCT(INDEX(CachTinhDiem!$B$8:$E$11,MATCH($B5324,CachTinhDiem!$A$8:$A$11,0),0),$G5324:$J5324)-1)*9/4,1)</f>
        <v>3.3</v>
      </c>
      <c r="L5324" s="20">
        <f>ROUND(1+(INDEX(CachTinhDiem!$B$15:$E$20,MATCH($C5324,CachTinhDiem!$A$15:$A$20,0),MATCH($B5324,CachTinhDiem!$B$14:$E$14,0))-1)*9/4,1)</f>
        <v>5.5</v>
      </c>
      <c r="M5324" s="19">
        <f t="shared" si="83"/>
        <v>0</v>
      </c>
      <c r="N5324" s="23">
        <f>MAX(0,1-M5324*CachTinhDiem!$B$25)</f>
        <v>1</v>
      </c>
      <c r="O5324" s="20">
        <f>ROUND((CachTinhDiem!$B$23*K5324+CachTinhDiem!$B$24*L5324)*N5324,1)</f>
        <v>4</v>
      </c>
      <c r="P5324" s="19" t="s">
        <v>3225</v>
      </c>
    </row>
    <row r="5325" spans="1:16" ht="15" customHeight="1" x14ac:dyDescent="0.35">
      <c r="A5325" s="18" t="s">
        <v>1854</v>
      </c>
      <c r="B5325" s="18" t="s">
        <v>3226</v>
      </c>
      <c r="C5325" s="18" t="s">
        <v>103</v>
      </c>
      <c r="D5325" s="19">
        <v>12</v>
      </c>
      <c r="E5325" s="19">
        <v>33</v>
      </c>
      <c r="F5325" s="19">
        <v>27</v>
      </c>
      <c r="G5325" s="19">
        <v>3</v>
      </c>
      <c r="H5325" s="19">
        <v>3</v>
      </c>
      <c r="I5325" s="19">
        <v>3</v>
      </c>
      <c r="J5325" s="19">
        <v>4</v>
      </c>
      <c r="K5325" s="20">
        <f>ROUND(1+(SUMPRODUCT(INDEX(CachTinhDiem!$B$8:$E$11,MATCH($B5325,CachTinhDiem!$A$8:$A$11,0),0),$G5325:$J5325)-1)*9/4,1)</f>
        <v>6</v>
      </c>
      <c r="L5325" s="20">
        <f>ROUND(1+(INDEX(CachTinhDiem!$B$15:$E$20,MATCH($C5325,CachTinhDiem!$A$15:$A$20,0),MATCH($B5325,CachTinhDiem!$B$14:$E$14,0))-1)*9/4,1)</f>
        <v>3.3</v>
      </c>
      <c r="M5325" s="19">
        <f t="shared" si="83"/>
        <v>0</v>
      </c>
      <c r="N5325" s="23">
        <f>MAX(0,1-M5325*CachTinhDiem!$B$25)</f>
        <v>1</v>
      </c>
      <c r="O5325" s="20">
        <f>ROUND((CachTinhDiem!$B$23*K5325+CachTinhDiem!$B$24*L5325)*N5325,1)</f>
        <v>5.2</v>
      </c>
      <c r="P5325" s="19" t="s">
        <v>3225</v>
      </c>
    </row>
    <row r="5326" spans="1:16" ht="15" customHeight="1" x14ac:dyDescent="0.35">
      <c r="A5326" s="18" t="s">
        <v>1135</v>
      </c>
      <c r="B5326" s="18" t="s">
        <v>3229</v>
      </c>
      <c r="C5326" s="18" t="s">
        <v>138</v>
      </c>
      <c r="D5326" s="19">
        <v>28</v>
      </c>
      <c r="E5326" s="19">
        <v>40</v>
      </c>
      <c r="F5326" s="19">
        <v>5</v>
      </c>
      <c r="G5326" s="19">
        <v>2</v>
      </c>
      <c r="H5326" s="19">
        <v>4</v>
      </c>
      <c r="I5326" s="19">
        <v>4</v>
      </c>
      <c r="J5326" s="19">
        <v>4</v>
      </c>
      <c r="K5326" s="20">
        <f>ROUND(1+(SUMPRODUCT(INDEX(CachTinhDiem!$B$8:$E$11,MATCH($B5326,CachTinhDiem!$A$8:$A$11,0),0),$G5326:$J5326)-1)*9/4,1)</f>
        <v>7.3</v>
      </c>
      <c r="L5326" s="20">
        <f>ROUND(1+(INDEX(CachTinhDiem!$B$15:$E$20,MATCH($C5326,CachTinhDiem!$A$15:$A$20,0),MATCH($B5326,CachTinhDiem!$B$14:$E$14,0))-1)*9/4,1)</f>
        <v>7.8</v>
      </c>
      <c r="M5326" s="19">
        <f t="shared" si="83"/>
        <v>23</v>
      </c>
      <c r="N5326" s="23">
        <f>MAX(0,1-M5326*CachTinhDiem!$B$25)</f>
        <v>0</v>
      </c>
      <c r="O5326" s="20">
        <f>ROUND((CachTinhDiem!$B$23*K5326+CachTinhDiem!$B$24*L5326)*N5326,1)</f>
        <v>0</v>
      </c>
      <c r="P5326" s="19" t="s">
        <v>3227</v>
      </c>
    </row>
    <row r="5327" spans="1:16" ht="15" customHeight="1" x14ac:dyDescent="0.35">
      <c r="A5327" s="18" t="s">
        <v>416</v>
      </c>
      <c r="B5327" s="18" t="s">
        <v>3226</v>
      </c>
      <c r="C5327" s="18" t="s">
        <v>90</v>
      </c>
      <c r="D5327" s="19">
        <v>5</v>
      </c>
      <c r="E5327" s="19">
        <v>21</v>
      </c>
      <c r="F5327" s="19">
        <v>36</v>
      </c>
      <c r="G5327" s="19">
        <v>4</v>
      </c>
      <c r="H5327" s="19">
        <v>1</v>
      </c>
      <c r="I5327" s="19">
        <v>2</v>
      </c>
      <c r="J5327" s="19">
        <v>2</v>
      </c>
      <c r="K5327" s="20">
        <f>ROUND(1+(SUMPRODUCT(INDEX(CachTinhDiem!$B$8:$E$11,MATCH($B5327,CachTinhDiem!$A$8:$A$11,0),0),$G5327:$J5327)-1)*9/4,1)</f>
        <v>2.6</v>
      </c>
      <c r="L5327" s="20">
        <f>ROUND(1+(INDEX(CachTinhDiem!$B$15:$E$20,MATCH($C5327,CachTinhDiem!$A$15:$A$20,0),MATCH($B5327,CachTinhDiem!$B$14:$E$14,0))-1)*9/4,1)</f>
        <v>7.8</v>
      </c>
      <c r="M5327" s="19">
        <f t="shared" si="83"/>
        <v>15</v>
      </c>
      <c r="N5327" s="23">
        <f>MAX(0,1-M5327*CachTinhDiem!$B$25)</f>
        <v>0</v>
      </c>
      <c r="O5327" s="20">
        <f>ROUND((CachTinhDiem!$B$23*K5327+CachTinhDiem!$B$24*L5327)*N5327,1)</f>
        <v>0</v>
      </c>
      <c r="P5327" s="19" t="s">
        <v>3227</v>
      </c>
    </row>
    <row r="5328" spans="1:16" ht="15" customHeight="1" x14ac:dyDescent="0.35">
      <c r="A5328" s="18" t="s">
        <v>1425</v>
      </c>
      <c r="B5328" s="18" t="s">
        <v>3228</v>
      </c>
      <c r="C5328" s="18" t="s">
        <v>138</v>
      </c>
      <c r="D5328" s="19">
        <v>12</v>
      </c>
      <c r="E5328" s="19">
        <v>27</v>
      </c>
      <c r="F5328" s="19">
        <v>39</v>
      </c>
      <c r="G5328" s="19">
        <v>2</v>
      </c>
      <c r="H5328" s="19">
        <v>3</v>
      </c>
      <c r="I5328" s="19">
        <v>5</v>
      </c>
      <c r="J5328" s="19">
        <v>3</v>
      </c>
      <c r="K5328" s="20">
        <f>ROUND(1+(SUMPRODUCT(INDEX(CachTinhDiem!$B$8:$E$11,MATCH($B5328,CachTinhDiem!$A$8:$A$11,0),0),$G5328:$J5328)-1)*9/4,1)</f>
        <v>6.4</v>
      </c>
      <c r="L5328" s="20">
        <f>ROUND(1+(INDEX(CachTinhDiem!$B$15:$E$20,MATCH($C5328,CachTinhDiem!$A$15:$A$20,0),MATCH($B5328,CachTinhDiem!$B$14:$E$14,0))-1)*9/4,1)</f>
        <v>1</v>
      </c>
      <c r="M5328" s="19">
        <f t="shared" si="83"/>
        <v>12</v>
      </c>
      <c r="N5328" s="23">
        <f>MAX(0,1-M5328*CachTinhDiem!$B$25)</f>
        <v>0</v>
      </c>
      <c r="O5328" s="20">
        <f>ROUND((CachTinhDiem!$B$23*K5328+CachTinhDiem!$B$24*L5328)*N5328,1)</f>
        <v>0</v>
      </c>
      <c r="P5328" s="19" t="s">
        <v>3227</v>
      </c>
    </row>
    <row r="5329" spans="1:16" ht="15" customHeight="1" x14ac:dyDescent="0.35">
      <c r="A5329" s="18" t="s">
        <v>2819</v>
      </c>
      <c r="B5329" s="18" t="s">
        <v>3224</v>
      </c>
      <c r="C5329" s="18" t="s">
        <v>115</v>
      </c>
      <c r="D5329" s="19">
        <v>11</v>
      </c>
      <c r="E5329" s="19">
        <v>34</v>
      </c>
      <c r="F5329" s="19">
        <v>19</v>
      </c>
      <c r="G5329" s="19">
        <v>3</v>
      </c>
      <c r="H5329" s="19">
        <v>2</v>
      </c>
      <c r="I5329" s="19">
        <v>4</v>
      </c>
      <c r="J5329" s="19">
        <v>2</v>
      </c>
      <c r="K5329" s="20">
        <f>ROUND(1+(SUMPRODUCT(INDEX(CachTinhDiem!$B$8:$E$11,MATCH($B5329,CachTinhDiem!$A$8:$A$11,0),0),$G5329:$J5329)-1)*9/4,1)</f>
        <v>6</v>
      </c>
      <c r="L5329" s="20">
        <f>ROUND(1+(INDEX(CachTinhDiem!$B$15:$E$20,MATCH($C5329,CachTinhDiem!$A$15:$A$20,0),MATCH($B5329,CachTinhDiem!$B$14:$E$14,0))-1)*9/4,1)</f>
        <v>7.8</v>
      </c>
      <c r="M5329" s="19">
        <f t="shared" si="83"/>
        <v>0</v>
      </c>
      <c r="N5329" s="23">
        <f>MAX(0,1-M5329*CachTinhDiem!$B$25)</f>
        <v>1</v>
      </c>
      <c r="O5329" s="20">
        <f>ROUND((CachTinhDiem!$B$23*K5329+CachTinhDiem!$B$24*L5329)*N5329,1)</f>
        <v>6.5</v>
      </c>
      <c r="P5329" s="19" t="s">
        <v>3227</v>
      </c>
    </row>
    <row r="5330" spans="1:16" ht="15" customHeight="1" x14ac:dyDescent="0.35">
      <c r="A5330" s="18" t="s">
        <v>1938</v>
      </c>
      <c r="B5330" s="18" t="s">
        <v>3226</v>
      </c>
      <c r="C5330" s="18" t="s">
        <v>110</v>
      </c>
      <c r="D5330" s="19">
        <v>18</v>
      </c>
      <c r="E5330" s="19">
        <v>37</v>
      </c>
      <c r="F5330" s="19">
        <v>23</v>
      </c>
      <c r="G5330" s="19">
        <v>2</v>
      </c>
      <c r="H5330" s="19">
        <v>4</v>
      </c>
      <c r="I5330" s="19">
        <v>3</v>
      </c>
      <c r="J5330" s="19">
        <v>4</v>
      </c>
      <c r="K5330" s="20">
        <f>ROUND(1+(SUMPRODUCT(INDEX(CachTinhDiem!$B$8:$E$11,MATCH($B5330,CachTinhDiem!$A$8:$A$11,0),0),$G5330:$J5330)-1)*9/4,1)</f>
        <v>6.6</v>
      </c>
      <c r="L5330" s="20">
        <f>ROUND(1+(INDEX(CachTinhDiem!$B$15:$E$20,MATCH($C5330,CachTinhDiem!$A$15:$A$20,0),MATCH($B5330,CachTinhDiem!$B$14:$E$14,0))-1)*9/4,1)</f>
        <v>5.5</v>
      </c>
      <c r="M5330" s="19">
        <f t="shared" si="83"/>
        <v>0</v>
      </c>
      <c r="N5330" s="23">
        <f>MAX(0,1-M5330*CachTinhDiem!$B$25)</f>
        <v>1</v>
      </c>
      <c r="O5330" s="20">
        <f>ROUND((CachTinhDiem!$B$23*K5330+CachTinhDiem!$B$24*L5330)*N5330,1)</f>
        <v>6.3</v>
      </c>
      <c r="P5330" s="19" t="s">
        <v>3227</v>
      </c>
    </row>
    <row r="5331" spans="1:16" ht="15" customHeight="1" x14ac:dyDescent="0.35">
      <c r="A5331" s="18" t="s">
        <v>2054</v>
      </c>
      <c r="B5331" s="18" t="s">
        <v>3229</v>
      </c>
      <c r="C5331" s="18" t="s">
        <v>115</v>
      </c>
      <c r="D5331" s="19">
        <v>9</v>
      </c>
      <c r="E5331" s="19">
        <v>31</v>
      </c>
      <c r="F5331" s="19">
        <v>19</v>
      </c>
      <c r="G5331" s="19">
        <v>2</v>
      </c>
      <c r="H5331" s="19">
        <v>3</v>
      </c>
      <c r="I5331" s="19">
        <v>4</v>
      </c>
      <c r="J5331" s="19">
        <v>2</v>
      </c>
      <c r="K5331" s="20">
        <f>ROUND(1+(SUMPRODUCT(INDEX(CachTinhDiem!$B$8:$E$11,MATCH($B5331,CachTinhDiem!$A$8:$A$11,0),0),$G5331:$J5331)-1)*9/4,1)</f>
        <v>5.3</v>
      </c>
      <c r="L5331" s="20">
        <f>ROUND(1+(INDEX(CachTinhDiem!$B$15:$E$20,MATCH($C5331,CachTinhDiem!$A$15:$A$20,0),MATCH($B5331,CachTinhDiem!$B$14:$E$14,0))-1)*9/4,1)</f>
        <v>10</v>
      </c>
      <c r="M5331" s="19">
        <f t="shared" si="83"/>
        <v>0</v>
      </c>
      <c r="N5331" s="23">
        <f>MAX(0,1-M5331*CachTinhDiem!$B$25)</f>
        <v>1</v>
      </c>
      <c r="O5331" s="20">
        <f>ROUND((CachTinhDiem!$B$23*K5331+CachTinhDiem!$B$24*L5331)*N5331,1)</f>
        <v>6.7</v>
      </c>
      <c r="P5331" s="19" t="s">
        <v>3225</v>
      </c>
    </row>
    <row r="5332" spans="1:16" ht="15" customHeight="1" x14ac:dyDescent="0.35">
      <c r="A5332" s="18" t="s">
        <v>2004</v>
      </c>
      <c r="B5332" s="18" t="s">
        <v>3226</v>
      </c>
      <c r="C5332" s="18" t="s">
        <v>138</v>
      </c>
      <c r="D5332" s="19">
        <v>5</v>
      </c>
      <c r="E5332" s="19">
        <v>10</v>
      </c>
      <c r="F5332" s="19">
        <v>34</v>
      </c>
      <c r="G5332" s="19">
        <v>4</v>
      </c>
      <c r="H5332" s="19">
        <v>2</v>
      </c>
      <c r="I5332" s="19">
        <v>4</v>
      </c>
      <c r="J5332" s="19">
        <v>3</v>
      </c>
      <c r="K5332" s="20">
        <f>ROUND(1+(SUMPRODUCT(INDEX(CachTinhDiem!$B$8:$E$11,MATCH($B5332,CachTinhDiem!$A$8:$A$11,0),0),$G5332:$J5332)-1)*9/4,1)</f>
        <v>6</v>
      </c>
      <c r="L5332" s="20">
        <f>ROUND(1+(INDEX(CachTinhDiem!$B$15:$E$20,MATCH($C5332,CachTinhDiem!$A$15:$A$20,0),MATCH($B5332,CachTinhDiem!$B$14:$E$14,0))-1)*9/4,1)</f>
        <v>7.8</v>
      </c>
      <c r="M5332" s="19">
        <f t="shared" si="83"/>
        <v>24</v>
      </c>
      <c r="N5332" s="23">
        <f>MAX(0,1-M5332*CachTinhDiem!$B$25)</f>
        <v>0</v>
      </c>
      <c r="O5332" s="20">
        <f>ROUND((CachTinhDiem!$B$23*K5332+CachTinhDiem!$B$24*L5332)*N5332,1)</f>
        <v>0</v>
      </c>
      <c r="P5332" s="19" t="s">
        <v>3225</v>
      </c>
    </row>
    <row r="5333" spans="1:16" ht="15" customHeight="1" x14ac:dyDescent="0.35">
      <c r="A5333" s="18" t="s">
        <v>2106</v>
      </c>
      <c r="B5333" s="18" t="s">
        <v>3226</v>
      </c>
      <c r="C5333" s="18" t="s">
        <v>138</v>
      </c>
      <c r="D5333" s="19">
        <v>11</v>
      </c>
      <c r="E5333" s="19">
        <v>32</v>
      </c>
      <c r="F5333" s="19">
        <v>15</v>
      </c>
      <c r="G5333" s="19">
        <v>2</v>
      </c>
      <c r="H5333" s="19">
        <v>3</v>
      </c>
      <c r="I5333" s="19">
        <v>5</v>
      </c>
      <c r="J5333" s="19">
        <v>2</v>
      </c>
      <c r="K5333" s="20">
        <f>ROUND(1+(SUMPRODUCT(INDEX(CachTinhDiem!$B$8:$E$11,MATCH($B5333,CachTinhDiem!$A$8:$A$11,0),0),$G5333:$J5333)-1)*9/4,1)</f>
        <v>7.3</v>
      </c>
      <c r="L5333" s="20">
        <f>ROUND(1+(INDEX(CachTinhDiem!$B$15:$E$20,MATCH($C5333,CachTinhDiem!$A$15:$A$20,0),MATCH($B5333,CachTinhDiem!$B$14:$E$14,0))-1)*9/4,1)</f>
        <v>7.8</v>
      </c>
      <c r="M5333" s="19">
        <f t="shared" si="83"/>
        <v>0</v>
      </c>
      <c r="N5333" s="23">
        <f>MAX(0,1-M5333*CachTinhDiem!$B$25)</f>
        <v>1</v>
      </c>
      <c r="O5333" s="20">
        <f>ROUND((CachTinhDiem!$B$23*K5333+CachTinhDiem!$B$24*L5333)*N5333,1)</f>
        <v>7.5</v>
      </c>
      <c r="P5333" s="19" t="s">
        <v>3227</v>
      </c>
    </row>
    <row r="5334" spans="1:16" ht="15" customHeight="1" x14ac:dyDescent="0.35">
      <c r="A5334" s="18" t="s">
        <v>2265</v>
      </c>
      <c r="B5334" s="18" t="s">
        <v>3229</v>
      </c>
      <c r="C5334" s="18" t="s">
        <v>115</v>
      </c>
      <c r="D5334" s="19">
        <v>13</v>
      </c>
      <c r="E5334" s="19">
        <v>32</v>
      </c>
      <c r="F5334" s="19">
        <v>32</v>
      </c>
      <c r="G5334" s="19">
        <v>3</v>
      </c>
      <c r="H5334" s="19">
        <v>2</v>
      </c>
      <c r="I5334" s="19">
        <v>4</v>
      </c>
      <c r="J5334" s="19">
        <v>3</v>
      </c>
      <c r="K5334" s="20">
        <f>ROUND(1+(SUMPRODUCT(INDEX(CachTinhDiem!$B$8:$E$11,MATCH($B5334,CachTinhDiem!$A$8:$A$11,0),0),$G5334:$J5334)-1)*9/4,1)</f>
        <v>5.5</v>
      </c>
      <c r="L5334" s="20">
        <f>ROUND(1+(INDEX(CachTinhDiem!$B$15:$E$20,MATCH($C5334,CachTinhDiem!$A$15:$A$20,0),MATCH($B5334,CachTinhDiem!$B$14:$E$14,0))-1)*9/4,1)</f>
        <v>10</v>
      </c>
      <c r="M5334" s="19">
        <f t="shared" si="83"/>
        <v>0</v>
      </c>
      <c r="N5334" s="23">
        <f>MAX(0,1-M5334*CachTinhDiem!$B$25)</f>
        <v>1</v>
      </c>
      <c r="O5334" s="20">
        <f>ROUND((CachTinhDiem!$B$23*K5334+CachTinhDiem!$B$24*L5334)*N5334,1)</f>
        <v>6.9</v>
      </c>
      <c r="P5334" s="19" t="s">
        <v>3227</v>
      </c>
    </row>
    <row r="5335" spans="1:16" ht="15" customHeight="1" x14ac:dyDescent="0.35">
      <c r="A5335" s="18" t="s">
        <v>3154</v>
      </c>
      <c r="B5335" s="18" t="s">
        <v>3228</v>
      </c>
      <c r="C5335" s="18" t="s">
        <v>110</v>
      </c>
      <c r="D5335" s="19">
        <v>15</v>
      </c>
      <c r="E5335" s="19">
        <v>36</v>
      </c>
      <c r="F5335" s="19">
        <v>8</v>
      </c>
      <c r="G5335" s="19">
        <v>2</v>
      </c>
      <c r="H5335" s="19">
        <v>2</v>
      </c>
      <c r="I5335" s="19">
        <v>4</v>
      </c>
      <c r="J5335" s="19">
        <v>4</v>
      </c>
      <c r="K5335" s="20">
        <f>ROUND(1+(SUMPRODUCT(INDEX(CachTinhDiem!$B$8:$E$11,MATCH($B5335,CachTinhDiem!$A$8:$A$11,0),0),$G5335:$J5335)-1)*9/4,1)</f>
        <v>6.9</v>
      </c>
      <c r="L5335" s="20">
        <f>ROUND(1+(INDEX(CachTinhDiem!$B$15:$E$20,MATCH($C5335,CachTinhDiem!$A$15:$A$20,0),MATCH($B5335,CachTinhDiem!$B$14:$E$14,0))-1)*9/4,1)</f>
        <v>7.8</v>
      </c>
      <c r="M5335" s="19">
        <f t="shared" si="83"/>
        <v>7</v>
      </c>
      <c r="N5335" s="23">
        <f>MAX(0,1-M5335*CachTinhDiem!$B$25)</f>
        <v>0.29999999999999993</v>
      </c>
      <c r="O5335" s="20">
        <f>ROUND((CachTinhDiem!$B$23*K5335+CachTinhDiem!$B$24*L5335)*N5335,1)</f>
        <v>2.2000000000000002</v>
      </c>
      <c r="P5335" s="19" t="s">
        <v>3227</v>
      </c>
    </row>
    <row r="5336" spans="1:16" ht="15" customHeight="1" x14ac:dyDescent="0.35">
      <c r="A5336" s="18" t="s">
        <v>1475</v>
      </c>
      <c r="B5336" s="18" t="s">
        <v>3224</v>
      </c>
      <c r="C5336" s="18" t="s">
        <v>90</v>
      </c>
      <c r="D5336" s="19">
        <v>5</v>
      </c>
      <c r="E5336" s="19">
        <v>18</v>
      </c>
      <c r="F5336" s="19">
        <v>5</v>
      </c>
      <c r="G5336" s="19">
        <v>4</v>
      </c>
      <c r="H5336" s="19">
        <v>1</v>
      </c>
      <c r="I5336" s="19">
        <v>3</v>
      </c>
      <c r="J5336" s="19">
        <v>3</v>
      </c>
      <c r="K5336" s="20">
        <f>ROUND(1+(SUMPRODUCT(INDEX(CachTinhDiem!$B$8:$E$11,MATCH($B5336,CachTinhDiem!$A$8:$A$11,0),0),$G5336:$J5336)-1)*9/4,1)</f>
        <v>5.0999999999999996</v>
      </c>
      <c r="L5336" s="20">
        <f>ROUND(1+(INDEX(CachTinhDiem!$B$15:$E$20,MATCH($C5336,CachTinhDiem!$A$15:$A$20,0),MATCH($B5336,CachTinhDiem!$B$14:$E$14,0))-1)*9/4,1)</f>
        <v>5.5</v>
      </c>
      <c r="M5336" s="19">
        <f t="shared" si="83"/>
        <v>0</v>
      </c>
      <c r="N5336" s="23">
        <f>MAX(0,1-M5336*CachTinhDiem!$B$25)</f>
        <v>1</v>
      </c>
      <c r="O5336" s="20">
        <f>ROUND((CachTinhDiem!$B$23*K5336+CachTinhDiem!$B$24*L5336)*N5336,1)</f>
        <v>5.2</v>
      </c>
      <c r="P5336" s="19" t="s">
        <v>3227</v>
      </c>
    </row>
    <row r="5337" spans="1:16" ht="15" customHeight="1" x14ac:dyDescent="0.35">
      <c r="A5337" s="18" t="s">
        <v>848</v>
      </c>
      <c r="B5337" s="18" t="s">
        <v>3226</v>
      </c>
      <c r="C5337" s="18" t="s">
        <v>138</v>
      </c>
      <c r="D5337" s="19">
        <v>6</v>
      </c>
      <c r="E5337" s="19">
        <v>20</v>
      </c>
      <c r="F5337" s="19">
        <v>31</v>
      </c>
      <c r="G5337" s="19">
        <v>4</v>
      </c>
      <c r="H5337" s="19">
        <v>2</v>
      </c>
      <c r="I5337" s="19">
        <v>3</v>
      </c>
      <c r="J5337" s="19">
        <v>2</v>
      </c>
      <c r="K5337" s="20">
        <f>ROUND(1+(SUMPRODUCT(INDEX(CachTinhDiem!$B$8:$E$11,MATCH($B5337,CachTinhDiem!$A$8:$A$11,0),0),$G5337:$J5337)-1)*9/4,1)</f>
        <v>4.4000000000000004</v>
      </c>
      <c r="L5337" s="20">
        <f>ROUND(1+(INDEX(CachTinhDiem!$B$15:$E$20,MATCH($C5337,CachTinhDiem!$A$15:$A$20,0),MATCH($B5337,CachTinhDiem!$B$14:$E$14,0))-1)*9/4,1)</f>
        <v>7.8</v>
      </c>
      <c r="M5337" s="19">
        <f t="shared" si="83"/>
        <v>11</v>
      </c>
      <c r="N5337" s="23">
        <f>MAX(0,1-M5337*CachTinhDiem!$B$25)</f>
        <v>0</v>
      </c>
      <c r="O5337" s="20">
        <f>ROUND((CachTinhDiem!$B$23*K5337+CachTinhDiem!$B$24*L5337)*N5337,1)</f>
        <v>0</v>
      </c>
      <c r="P5337" s="19" t="s">
        <v>3225</v>
      </c>
    </row>
    <row r="5338" spans="1:16" ht="15" customHeight="1" x14ac:dyDescent="0.35">
      <c r="A5338" s="18" t="s">
        <v>1459</v>
      </c>
      <c r="B5338" s="18" t="s">
        <v>3226</v>
      </c>
      <c r="C5338" s="18" t="s">
        <v>115</v>
      </c>
      <c r="D5338" s="19">
        <v>6</v>
      </c>
      <c r="E5338" s="19">
        <v>20</v>
      </c>
      <c r="F5338" s="19">
        <v>39</v>
      </c>
      <c r="G5338" s="19">
        <v>4</v>
      </c>
      <c r="H5338" s="19">
        <v>2</v>
      </c>
      <c r="I5338" s="19">
        <v>3</v>
      </c>
      <c r="J5338" s="19">
        <v>2</v>
      </c>
      <c r="K5338" s="20">
        <f>ROUND(1+(SUMPRODUCT(INDEX(CachTinhDiem!$B$8:$E$11,MATCH($B5338,CachTinhDiem!$A$8:$A$11,0),0),$G5338:$J5338)-1)*9/4,1)</f>
        <v>4.4000000000000004</v>
      </c>
      <c r="L5338" s="20">
        <f>ROUND(1+(INDEX(CachTinhDiem!$B$15:$E$20,MATCH($C5338,CachTinhDiem!$A$15:$A$20,0),MATCH($B5338,CachTinhDiem!$B$14:$E$14,0))-1)*9/4,1)</f>
        <v>10</v>
      </c>
      <c r="M5338" s="19">
        <f t="shared" si="83"/>
        <v>19</v>
      </c>
      <c r="N5338" s="23">
        <f>MAX(0,1-M5338*CachTinhDiem!$B$25)</f>
        <v>0</v>
      </c>
      <c r="O5338" s="20">
        <f>ROUND((CachTinhDiem!$B$23*K5338+CachTinhDiem!$B$24*L5338)*N5338,1)</f>
        <v>0</v>
      </c>
      <c r="P5338" s="19" t="s">
        <v>3225</v>
      </c>
    </row>
    <row r="5339" spans="1:16" ht="15" customHeight="1" x14ac:dyDescent="0.35">
      <c r="A5339" s="18" t="s">
        <v>668</v>
      </c>
      <c r="B5339" s="18" t="s">
        <v>3229</v>
      </c>
      <c r="C5339" s="18" t="s">
        <v>110</v>
      </c>
      <c r="D5339" s="19">
        <v>5</v>
      </c>
      <c r="E5339" s="19">
        <v>12</v>
      </c>
      <c r="F5339" s="19">
        <v>33</v>
      </c>
      <c r="G5339" s="19">
        <v>5</v>
      </c>
      <c r="H5339" s="19">
        <v>1</v>
      </c>
      <c r="I5339" s="19">
        <v>2</v>
      </c>
      <c r="J5339" s="19">
        <v>3</v>
      </c>
      <c r="K5339" s="20">
        <f>ROUND(1+(SUMPRODUCT(INDEX(CachTinhDiem!$B$8:$E$11,MATCH($B5339,CachTinhDiem!$A$8:$A$11,0),0),$G5339:$J5339)-1)*9/4,1)</f>
        <v>3.9</v>
      </c>
      <c r="L5339" s="20">
        <f>ROUND(1+(INDEX(CachTinhDiem!$B$15:$E$20,MATCH($C5339,CachTinhDiem!$A$15:$A$20,0),MATCH($B5339,CachTinhDiem!$B$14:$E$14,0))-1)*9/4,1)</f>
        <v>7.8</v>
      </c>
      <c r="M5339" s="19">
        <f t="shared" si="83"/>
        <v>21</v>
      </c>
      <c r="N5339" s="23">
        <f>MAX(0,1-M5339*CachTinhDiem!$B$25)</f>
        <v>0</v>
      </c>
      <c r="O5339" s="20">
        <f>ROUND((CachTinhDiem!$B$23*K5339+CachTinhDiem!$B$24*L5339)*N5339,1)</f>
        <v>0</v>
      </c>
      <c r="P5339" s="19" t="s">
        <v>3225</v>
      </c>
    </row>
    <row r="5340" spans="1:16" ht="15" customHeight="1" x14ac:dyDescent="0.35">
      <c r="A5340" s="18" t="s">
        <v>1840</v>
      </c>
      <c r="B5340" s="18" t="s">
        <v>3228</v>
      </c>
      <c r="C5340" s="18" t="s">
        <v>103</v>
      </c>
      <c r="D5340" s="19">
        <v>12</v>
      </c>
      <c r="E5340" s="19">
        <v>31</v>
      </c>
      <c r="F5340" s="19">
        <v>25</v>
      </c>
      <c r="G5340" s="19">
        <v>3</v>
      </c>
      <c r="H5340" s="19">
        <v>3</v>
      </c>
      <c r="I5340" s="19">
        <v>3</v>
      </c>
      <c r="J5340" s="19">
        <v>4</v>
      </c>
      <c r="K5340" s="20">
        <f>ROUND(1+(SUMPRODUCT(INDEX(CachTinhDiem!$B$8:$E$11,MATCH($B5340,CachTinhDiem!$A$8:$A$11,0),0),$G5340:$J5340)-1)*9/4,1)</f>
        <v>6.9</v>
      </c>
      <c r="L5340" s="20">
        <f>ROUND(1+(INDEX(CachTinhDiem!$B$15:$E$20,MATCH($C5340,CachTinhDiem!$A$15:$A$20,0),MATCH($B5340,CachTinhDiem!$B$14:$E$14,0))-1)*9/4,1)</f>
        <v>10</v>
      </c>
      <c r="M5340" s="19">
        <f t="shared" si="83"/>
        <v>0</v>
      </c>
      <c r="N5340" s="23">
        <f>MAX(0,1-M5340*CachTinhDiem!$B$25)</f>
        <v>1</v>
      </c>
      <c r="O5340" s="20">
        <f>ROUND((CachTinhDiem!$B$23*K5340+CachTinhDiem!$B$24*L5340)*N5340,1)</f>
        <v>7.8</v>
      </c>
      <c r="P5340" s="19" t="s">
        <v>3227</v>
      </c>
    </row>
    <row r="5341" spans="1:16" ht="15" customHeight="1" x14ac:dyDescent="0.35">
      <c r="A5341" s="18" t="s">
        <v>2247</v>
      </c>
      <c r="B5341" s="18" t="s">
        <v>3226</v>
      </c>
      <c r="C5341" s="18" t="s">
        <v>110</v>
      </c>
      <c r="D5341" s="19">
        <v>9</v>
      </c>
      <c r="E5341" s="19">
        <v>23</v>
      </c>
      <c r="F5341" s="19">
        <v>5</v>
      </c>
      <c r="G5341" s="19">
        <v>4</v>
      </c>
      <c r="H5341" s="19">
        <v>2</v>
      </c>
      <c r="I5341" s="19">
        <v>3</v>
      </c>
      <c r="J5341" s="19">
        <v>3</v>
      </c>
      <c r="K5341" s="20">
        <f>ROUND(1+(SUMPRODUCT(INDEX(CachTinhDiem!$B$8:$E$11,MATCH($B5341,CachTinhDiem!$A$8:$A$11,0),0),$G5341:$J5341)-1)*9/4,1)</f>
        <v>4.8</v>
      </c>
      <c r="L5341" s="20">
        <f>ROUND(1+(INDEX(CachTinhDiem!$B$15:$E$20,MATCH($C5341,CachTinhDiem!$A$15:$A$20,0),MATCH($B5341,CachTinhDiem!$B$14:$E$14,0))-1)*9/4,1)</f>
        <v>5.5</v>
      </c>
      <c r="M5341" s="19">
        <f t="shared" si="83"/>
        <v>4</v>
      </c>
      <c r="N5341" s="23">
        <f>MAX(0,1-M5341*CachTinhDiem!$B$25)</f>
        <v>0.6</v>
      </c>
      <c r="O5341" s="20">
        <f>ROUND((CachTinhDiem!$B$23*K5341+CachTinhDiem!$B$24*L5341)*N5341,1)</f>
        <v>3</v>
      </c>
      <c r="P5341" s="19" t="s">
        <v>3227</v>
      </c>
    </row>
    <row r="5342" spans="1:16" ht="15" customHeight="1" x14ac:dyDescent="0.35">
      <c r="A5342" s="18" t="s">
        <v>954</v>
      </c>
      <c r="B5342" s="18" t="s">
        <v>3228</v>
      </c>
      <c r="C5342" s="18" t="s">
        <v>115</v>
      </c>
      <c r="D5342" s="19">
        <v>18</v>
      </c>
      <c r="E5342" s="19">
        <v>34</v>
      </c>
      <c r="F5342" s="19">
        <v>24</v>
      </c>
      <c r="G5342" s="19">
        <v>2</v>
      </c>
      <c r="H5342" s="19">
        <v>4</v>
      </c>
      <c r="I5342" s="19">
        <v>2</v>
      </c>
      <c r="J5342" s="19">
        <v>2</v>
      </c>
      <c r="K5342" s="20">
        <f>ROUND(1+(SUMPRODUCT(INDEX(CachTinhDiem!$B$8:$E$11,MATCH($B5342,CachTinhDiem!$A$8:$A$11,0),0),$G5342:$J5342)-1)*9/4,1)</f>
        <v>4.2</v>
      </c>
      <c r="L5342" s="20">
        <f>ROUND(1+(INDEX(CachTinhDiem!$B$15:$E$20,MATCH($C5342,CachTinhDiem!$A$15:$A$20,0),MATCH($B5342,CachTinhDiem!$B$14:$E$14,0))-1)*9/4,1)</f>
        <v>5.5</v>
      </c>
      <c r="M5342" s="19">
        <f t="shared" si="83"/>
        <v>0</v>
      </c>
      <c r="N5342" s="23">
        <f>MAX(0,1-M5342*CachTinhDiem!$B$25)</f>
        <v>1</v>
      </c>
      <c r="O5342" s="20">
        <f>ROUND((CachTinhDiem!$B$23*K5342+CachTinhDiem!$B$24*L5342)*N5342,1)</f>
        <v>4.5999999999999996</v>
      </c>
      <c r="P5342" s="19" t="s">
        <v>3227</v>
      </c>
    </row>
    <row r="5343" spans="1:16" ht="15" customHeight="1" x14ac:dyDescent="0.35">
      <c r="A5343" s="18" t="s">
        <v>800</v>
      </c>
      <c r="B5343" s="18" t="s">
        <v>3229</v>
      </c>
      <c r="C5343" s="18" t="s">
        <v>115</v>
      </c>
      <c r="D5343" s="19">
        <v>20</v>
      </c>
      <c r="E5343" s="19">
        <v>37</v>
      </c>
      <c r="F5343" s="19">
        <v>38</v>
      </c>
      <c r="G5343" s="19">
        <v>2</v>
      </c>
      <c r="H5343" s="19">
        <v>4</v>
      </c>
      <c r="I5343" s="19">
        <v>3</v>
      </c>
      <c r="J5343" s="19">
        <v>4</v>
      </c>
      <c r="K5343" s="20">
        <f>ROUND(1+(SUMPRODUCT(INDEX(CachTinhDiem!$B$8:$E$11,MATCH($B5343,CachTinhDiem!$A$8:$A$11,0),0),$G5343:$J5343)-1)*9/4,1)</f>
        <v>6.6</v>
      </c>
      <c r="L5343" s="20">
        <f>ROUND(1+(INDEX(CachTinhDiem!$B$15:$E$20,MATCH($C5343,CachTinhDiem!$A$15:$A$20,0),MATCH($B5343,CachTinhDiem!$B$14:$E$14,0))-1)*9/4,1)</f>
        <v>10</v>
      </c>
      <c r="M5343" s="19">
        <f t="shared" si="83"/>
        <v>1</v>
      </c>
      <c r="N5343" s="23">
        <f>MAX(0,1-M5343*CachTinhDiem!$B$25)</f>
        <v>0.9</v>
      </c>
      <c r="O5343" s="20">
        <f>ROUND((CachTinhDiem!$B$23*K5343+CachTinhDiem!$B$24*L5343)*N5343,1)</f>
        <v>6.9</v>
      </c>
      <c r="P5343" s="19" t="s">
        <v>3227</v>
      </c>
    </row>
    <row r="5344" spans="1:16" ht="15" customHeight="1" x14ac:dyDescent="0.35">
      <c r="A5344" s="18" t="s">
        <v>3104</v>
      </c>
      <c r="B5344" s="18" t="s">
        <v>3229</v>
      </c>
      <c r="C5344" s="18" t="s">
        <v>110</v>
      </c>
      <c r="D5344" s="19">
        <v>17</v>
      </c>
      <c r="E5344" s="19">
        <v>38</v>
      </c>
      <c r="F5344" s="19">
        <v>5</v>
      </c>
      <c r="G5344" s="19">
        <v>2</v>
      </c>
      <c r="H5344" s="19">
        <v>3</v>
      </c>
      <c r="I5344" s="19">
        <v>4</v>
      </c>
      <c r="J5344" s="19">
        <v>4</v>
      </c>
      <c r="K5344" s="20">
        <f>ROUND(1+(SUMPRODUCT(INDEX(CachTinhDiem!$B$8:$E$11,MATCH($B5344,CachTinhDiem!$A$8:$A$11,0),0),$G5344:$J5344)-1)*9/4,1)</f>
        <v>6.6</v>
      </c>
      <c r="L5344" s="20">
        <f>ROUND(1+(INDEX(CachTinhDiem!$B$15:$E$20,MATCH($C5344,CachTinhDiem!$A$15:$A$20,0),MATCH($B5344,CachTinhDiem!$B$14:$E$14,0))-1)*9/4,1)</f>
        <v>7.8</v>
      </c>
      <c r="M5344" s="19">
        <f t="shared" si="83"/>
        <v>12</v>
      </c>
      <c r="N5344" s="23">
        <f>MAX(0,1-M5344*CachTinhDiem!$B$25)</f>
        <v>0</v>
      </c>
      <c r="O5344" s="20">
        <f>ROUND((CachTinhDiem!$B$23*K5344+CachTinhDiem!$B$24*L5344)*N5344,1)</f>
        <v>0</v>
      </c>
      <c r="P5344" s="19" t="s">
        <v>3227</v>
      </c>
    </row>
    <row r="5345" spans="1:16" ht="15" customHeight="1" x14ac:dyDescent="0.35">
      <c r="A5345" s="18" t="s">
        <v>2781</v>
      </c>
      <c r="B5345" s="18" t="s">
        <v>3228</v>
      </c>
      <c r="C5345" s="18" t="s">
        <v>115</v>
      </c>
      <c r="D5345" s="19">
        <v>18</v>
      </c>
      <c r="E5345" s="19">
        <v>37</v>
      </c>
      <c r="F5345" s="19">
        <v>22</v>
      </c>
      <c r="G5345" s="19">
        <v>2</v>
      </c>
      <c r="H5345" s="19">
        <v>4</v>
      </c>
      <c r="I5345" s="19">
        <v>3</v>
      </c>
      <c r="J5345" s="19">
        <v>3</v>
      </c>
      <c r="K5345" s="20">
        <f>ROUND(1+(SUMPRODUCT(INDEX(CachTinhDiem!$B$8:$E$11,MATCH($B5345,CachTinhDiem!$A$8:$A$11,0),0),$G5345:$J5345)-1)*9/4,1)</f>
        <v>6</v>
      </c>
      <c r="L5345" s="20">
        <f>ROUND(1+(INDEX(CachTinhDiem!$B$15:$E$20,MATCH($C5345,CachTinhDiem!$A$15:$A$20,0),MATCH($B5345,CachTinhDiem!$B$14:$E$14,0))-1)*9/4,1)</f>
        <v>5.5</v>
      </c>
      <c r="M5345" s="19">
        <f t="shared" si="83"/>
        <v>0</v>
      </c>
      <c r="N5345" s="23">
        <f>MAX(0,1-M5345*CachTinhDiem!$B$25)</f>
        <v>1</v>
      </c>
      <c r="O5345" s="20">
        <f>ROUND((CachTinhDiem!$B$23*K5345+CachTinhDiem!$B$24*L5345)*N5345,1)</f>
        <v>5.9</v>
      </c>
      <c r="P5345" s="19" t="s">
        <v>3225</v>
      </c>
    </row>
    <row r="5346" spans="1:16" ht="15" customHeight="1" x14ac:dyDescent="0.35">
      <c r="A5346" s="18" t="s">
        <v>2755</v>
      </c>
      <c r="B5346" s="18" t="s">
        <v>3226</v>
      </c>
      <c r="C5346" s="18" t="s">
        <v>138</v>
      </c>
      <c r="D5346" s="19">
        <v>12</v>
      </c>
      <c r="E5346" s="19">
        <v>38</v>
      </c>
      <c r="F5346" s="19">
        <v>13</v>
      </c>
      <c r="G5346" s="19">
        <v>2</v>
      </c>
      <c r="H5346" s="19">
        <v>5</v>
      </c>
      <c r="I5346" s="19">
        <v>5</v>
      </c>
      <c r="J5346" s="19">
        <v>2</v>
      </c>
      <c r="K5346" s="20">
        <f>ROUND(1+(SUMPRODUCT(INDEX(CachTinhDiem!$B$8:$E$11,MATCH($B5346,CachTinhDiem!$A$8:$A$11,0),0),$G5346:$J5346)-1)*9/4,1)</f>
        <v>8.6999999999999993</v>
      </c>
      <c r="L5346" s="20">
        <f>ROUND(1+(INDEX(CachTinhDiem!$B$15:$E$20,MATCH($C5346,CachTinhDiem!$A$15:$A$20,0),MATCH($B5346,CachTinhDiem!$B$14:$E$14,0))-1)*9/4,1)</f>
        <v>7.8</v>
      </c>
      <c r="M5346" s="19">
        <f t="shared" si="83"/>
        <v>0</v>
      </c>
      <c r="N5346" s="23">
        <f>MAX(0,1-M5346*CachTinhDiem!$B$25)</f>
        <v>1</v>
      </c>
      <c r="O5346" s="20">
        <f>ROUND((CachTinhDiem!$B$23*K5346+CachTinhDiem!$B$24*L5346)*N5346,1)</f>
        <v>8.4</v>
      </c>
      <c r="P5346" s="19" t="s">
        <v>3227</v>
      </c>
    </row>
    <row r="5347" spans="1:16" ht="15" customHeight="1" x14ac:dyDescent="0.35">
      <c r="A5347" s="18" t="s">
        <v>334</v>
      </c>
      <c r="B5347" s="18" t="s">
        <v>3226</v>
      </c>
      <c r="C5347" s="18" t="s">
        <v>110</v>
      </c>
      <c r="D5347" s="19">
        <v>17</v>
      </c>
      <c r="E5347" s="19">
        <v>35</v>
      </c>
      <c r="F5347" s="19">
        <v>30</v>
      </c>
      <c r="G5347" s="19">
        <v>2</v>
      </c>
      <c r="H5347" s="19">
        <v>4</v>
      </c>
      <c r="I5347" s="19">
        <v>3</v>
      </c>
      <c r="J5347" s="19">
        <v>5</v>
      </c>
      <c r="K5347" s="20">
        <f>ROUND(1+(SUMPRODUCT(INDEX(CachTinhDiem!$B$8:$E$11,MATCH($B5347,CachTinhDiem!$A$8:$A$11,0),0),$G5347:$J5347)-1)*9/4,1)</f>
        <v>7.1</v>
      </c>
      <c r="L5347" s="20">
        <f>ROUND(1+(INDEX(CachTinhDiem!$B$15:$E$20,MATCH($C5347,CachTinhDiem!$A$15:$A$20,0),MATCH($B5347,CachTinhDiem!$B$14:$E$14,0))-1)*9/4,1)</f>
        <v>5.5</v>
      </c>
      <c r="M5347" s="19">
        <f t="shared" si="83"/>
        <v>0</v>
      </c>
      <c r="N5347" s="23">
        <f>MAX(0,1-M5347*CachTinhDiem!$B$25)</f>
        <v>1</v>
      </c>
      <c r="O5347" s="20">
        <f>ROUND((CachTinhDiem!$B$23*K5347+CachTinhDiem!$B$24*L5347)*N5347,1)</f>
        <v>6.6</v>
      </c>
      <c r="P5347" s="19" t="s">
        <v>3227</v>
      </c>
    </row>
    <row r="5348" spans="1:16" ht="15" customHeight="1" x14ac:dyDescent="0.35">
      <c r="A5348" s="18" t="s">
        <v>2452</v>
      </c>
      <c r="B5348" s="18" t="s">
        <v>3226</v>
      </c>
      <c r="C5348" s="18" t="s">
        <v>103</v>
      </c>
      <c r="D5348" s="19">
        <v>15</v>
      </c>
      <c r="E5348" s="19">
        <v>32</v>
      </c>
      <c r="F5348" s="19">
        <v>35</v>
      </c>
      <c r="G5348" s="19">
        <v>2</v>
      </c>
      <c r="H5348" s="19">
        <v>3</v>
      </c>
      <c r="I5348" s="19">
        <v>1</v>
      </c>
      <c r="J5348" s="19">
        <v>5</v>
      </c>
      <c r="K5348" s="20">
        <f>ROUND(1+(SUMPRODUCT(INDEX(CachTinhDiem!$B$8:$E$11,MATCH($B5348,CachTinhDiem!$A$8:$A$11,0),0),$G5348:$J5348)-1)*9/4,1)</f>
        <v>4.2</v>
      </c>
      <c r="L5348" s="20">
        <f>ROUND(1+(INDEX(CachTinhDiem!$B$15:$E$20,MATCH($C5348,CachTinhDiem!$A$15:$A$20,0),MATCH($B5348,CachTinhDiem!$B$14:$E$14,0))-1)*9/4,1)</f>
        <v>3.3</v>
      </c>
      <c r="M5348" s="19">
        <f t="shared" si="83"/>
        <v>3</v>
      </c>
      <c r="N5348" s="23">
        <f>MAX(0,1-M5348*CachTinhDiem!$B$25)</f>
        <v>0.7</v>
      </c>
      <c r="O5348" s="20">
        <f>ROUND((CachTinhDiem!$B$23*K5348+CachTinhDiem!$B$24*L5348)*N5348,1)</f>
        <v>2.8</v>
      </c>
      <c r="P5348" s="19" t="s">
        <v>3227</v>
      </c>
    </row>
    <row r="5349" spans="1:16" ht="15" customHeight="1" x14ac:dyDescent="0.35">
      <c r="A5349" s="18" t="s">
        <v>633</v>
      </c>
      <c r="B5349" s="18" t="s">
        <v>3228</v>
      </c>
      <c r="C5349" s="18" t="s">
        <v>110</v>
      </c>
      <c r="D5349" s="19">
        <v>5</v>
      </c>
      <c r="E5349" s="19">
        <v>13</v>
      </c>
      <c r="F5349" s="19">
        <v>36</v>
      </c>
      <c r="G5349" s="19">
        <v>5</v>
      </c>
      <c r="H5349" s="19">
        <v>2</v>
      </c>
      <c r="I5349" s="19">
        <v>3</v>
      </c>
      <c r="J5349" s="19">
        <v>5</v>
      </c>
      <c r="K5349" s="20">
        <f>ROUND(1+(SUMPRODUCT(INDEX(CachTinhDiem!$B$8:$E$11,MATCH($B5349,CachTinhDiem!$A$8:$A$11,0),0),$G5349:$J5349)-1)*9/4,1)</f>
        <v>7.8</v>
      </c>
      <c r="L5349" s="20">
        <f>ROUND(1+(INDEX(CachTinhDiem!$B$15:$E$20,MATCH($C5349,CachTinhDiem!$A$15:$A$20,0),MATCH($B5349,CachTinhDiem!$B$14:$E$14,0))-1)*9/4,1)</f>
        <v>7.8</v>
      </c>
      <c r="M5349" s="19">
        <f t="shared" si="83"/>
        <v>23</v>
      </c>
      <c r="N5349" s="23">
        <f>MAX(0,1-M5349*CachTinhDiem!$B$25)</f>
        <v>0</v>
      </c>
      <c r="O5349" s="20">
        <f>ROUND((CachTinhDiem!$B$23*K5349+CachTinhDiem!$B$24*L5349)*N5349,1)</f>
        <v>0</v>
      </c>
      <c r="P5349" s="19" t="s">
        <v>3227</v>
      </c>
    </row>
    <row r="5350" spans="1:16" ht="15" customHeight="1" x14ac:dyDescent="0.35">
      <c r="A5350" s="18" t="s">
        <v>434</v>
      </c>
      <c r="B5350" s="18" t="s">
        <v>3224</v>
      </c>
      <c r="C5350" s="18" t="s">
        <v>90</v>
      </c>
      <c r="D5350" s="19">
        <v>8</v>
      </c>
      <c r="E5350" s="19">
        <v>22</v>
      </c>
      <c r="F5350" s="19">
        <v>21</v>
      </c>
      <c r="G5350" s="19">
        <v>4</v>
      </c>
      <c r="H5350" s="19">
        <v>3</v>
      </c>
      <c r="I5350" s="19">
        <v>3</v>
      </c>
      <c r="J5350" s="19">
        <v>2</v>
      </c>
      <c r="K5350" s="20">
        <f>ROUND(1+(SUMPRODUCT(INDEX(CachTinhDiem!$B$8:$E$11,MATCH($B5350,CachTinhDiem!$A$8:$A$11,0),0),$G5350:$J5350)-1)*9/4,1)</f>
        <v>5.7</v>
      </c>
      <c r="L5350" s="20">
        <f>ROUND(1+(INDEX(CachTinhDiem!$B$15:$E$20,MATCH($C5350,CachTinhDiem!$A$15:$A$20,0),MATCH($B5350,CachTinhDiem!$B$14:$E$14,0))-1)*9/4,1)</f>
        <v>5.5</v>
      </c>
      <c r="M5350" s="19">
        <f t="shared" si="83"/>
        <v>0</v>
      </c>
      <c r="N5350" s="23">
        <f>MAX(0,1-M5350*CachTinhDiem!$B$25)</f>
        <v>1</v>
      </c>
      <c r="O5350" s="20">
        <f>ROUND((CachTinhDiem!$B$23*K5350+CachTinhDiem!$B$24*L5350)*N5350,1)</f>
        <v>5.6</v>
      </c>
      <c r="P5350" s="19" t="s">
        <v>3227</v>
      </c>
    </row>
    <row r="5351" spans="1:16" ht="15" customHeight="1" x14ac:dyDescent="0.35">
      <c r="A5351" s="18" t="s">
        <v>3132</v>
      </c>
      <c r="B5351" s="18" t="s">
        <v>3226</v>
      </c>
      <c r="C5351" s="18" t="s">
        <v>138</v>
      </c>
      <c r="D5351" s="19">
        <v>19</v>
      </c>
      <c r="E5351" s="19">
        <v>40</v>
      </c>
      <c r="F5351" s="19">
        <v>18</v>
      </c>
      <c r="G5351" s="19">
        <v>2</v>
      </c>
      <c r="H5351" s="19">
        <v>4</v>
      </c>
      <c r="I5351" s="19">
        <v>4</v>
      </c>
      <c r="J5351" s="19">
        <v>1</v>
      </c>
      <c r="K5351" s="20">
        <f>ROUND(1+(SUMPRODUCT(INDEX(CachTinhDiem!$B$8:$E$11,MATCH($B5351,CachTinhDiem!$A$8:$A$11,0),0),$G5351:$J5351)-1)*9/4,1)</f>
        <v>6.4</v>
      </c>
      <c r="L5351" s="20">
        <f>ROUND(1+(INDEX(CachTinhDiem!$B$15:$E$20,MATCH($C5351,CachTinhDiem!$A$15:$A$20,0),MATCH($B5351,CachTinhDiem!$B$14:$E$14,0))-1)*9/4,1)</f>
        <v>7.8</v>
      </c>
      <c r="M5351" s="19">
        <f t="shared" si="83"/>
        <v>1</v>
      </c>
      <c r="N5351" s="23">
        <f>MAX(0,1-M5351*CachTinhDiem!$B$25)</f>
        <v>0.9</v>
      </c>
      <c r="O5351" s="20">
        <f>ROUND((CachTinhDiem!$B$23*K5351+CachTinhDiem!$B$24*L5351)*N5351,1)</f>
        <v>6.1</v>
      </c>
      <c r="P5351" s="19" t="s">
        <v>3227</v>
      </c>
    </row>
    <row r="5352" spans="1:16" ht="15" customHeight="1" x14ac:dyDescent="0.35">
      <c r="A5352" s="18" t="s">
        <v>1972</v>
      </c>
      <c r="B5352" s="18" t="s">
        <v>3224</v>
      </c>
      <c r="C5352" s="18" t="s">
        <v>103</v>
      </c>
      <c r="D5352" s="19">
        <v>11</v>
      </c>
      <c r="E5352" s="19">
        <v>33</v>
      </c>
      <c r="F5352" s="19">
        <v>11</v>
      </c>
      <c r="G5352" s="19">
        <v>3</v>
      </c>
      <c r="H5352" s="19">
        <v>3</v>
      </c>
      <c r="I5352" s="19">
        <v>3</v>
      </c>
      <c r="J5352" s="19">
        <v>4</v>
      </c>
      <c r="K5352" s="20">
        <f>ROUND(1+(SUMPRODUCT(INDEX(CachTinhDiem!$B$8:$E$11,MATCH($B5352,CachTinhDiem!$A$8:$A$11,0),0),$G5352:$J5352)-1)*9/4,1)</f>
        <v>5.7</v>
      </c>
      <c r="L5352" s="20">
        <f>ROUND(1+(INDEX(CachTinhDiem!$B$15:$E$20,MATCH($C5352,CachTinhDiem!$A$15:$A$20,0),MATCH($B5352,CachTinhDiem!$B$14:$E$14,0))-1)*9/4,1)</f>
        <v>3.3</v>
      </c>
      <c r="M5352" s="19">
        <f t="shared" si="83"/>
        <v>0</v>
      </c>
      <c r="N5352" s="23">
        <f>MAX(0,1-M5352*CachTinhDiem!$B$25)</f>
        <v>1</v>
      </c>
      <c r="O5352" s="20">
        <f>ROUND((CachTinhDiem!$B$23*K5352+CachTinhDiem!$B$24*L5352)*N5352,1)</f>
        <v>5</v>
      </c>
      <c r="P5352" s="19" t="s">
        <v>3227</v>
      </c>
    </row>
    <row r="5353" spans="1:16" ht="15" customHeight="1" x14ac:dyDescent="0.35">
      <c r="A5353" s="18" t="s">
        <v>3032</v>
      </c>
      <c r="B5353" s="18" t="s">
        <v>3229</v>
      </c>
      <c r="C5353" s="18" t="s">
        <v>90</v>
      </c>
      <c r="D5353" s="19">
        <v>22</v>
      </c>
      <c r="E5353" s="19">
        <v>40</v>
      </c>
      <c r="F5353" s="19">
        <v>8</v>
      </c>
      <c r="G5353" s="19">
        <v>1</v>
      </c>
      <c r="H5353" s="19">
        <v>2</v>
      </c>
      <c r="I5353" s="19">
        <v>3</v>
      </c>
      <c r="J5353" s="19">
        <v>1</v>
      </c>
      <c r="K5353" s="20">
        <f>ROUND(1+(SUMPRODUCT(INDEX(CachTinhDiem!$B$8:$E$11,MATCH($B5353,CachTinhDiem!$A$8:$A$11,0),0),$G5353:$J5353)-1)*9/4,1)</f>
        <v>3</v>
      </c>
      <c r="L5353" s="20">
        <f>ROUND(1+(INDEX(CachTinhDiem!$B$15:$E$20,MATCH($C5353,CachTinhDiem!$A$15:$A$20,0),MATCH($B5353,CachTinhDiem!$B$14:$E$14,0))-1)*9/4,1)</f>
        <v>7.8</v>
      </c>
      <c r="M5353" s="19">
        <f t="shared" si="83"/>
        <v>14</v>
      </c>
      <c r="N5353" s="23">
        <f>MAX(0,1-M5353*CachTinhDiem!$B$25)</f>
        <v>0</v>
      </c>
      <c r="O5353" s="20">
        <f>ROUND((CachTinhDiem!$B$23*K5353+CachTinhDiem!$B$24*L5353)*N5353,1)</f>
        <v>0</v>
      </c>
      <c r="P5353" s="19" t="s">
        <v>3227</v>
      </c>
    </row>
    <row r="5354" spans="1:16" ht="15" customHeight="1" x14ac:dyDescent="0.35">
      <c r="A5354" s="18" t="s">
        <v>686</v>
      </c>
      <c r="B5354" s="18" t="s">
        <v>3224</v>
      </c>
      <c r="C5354" s="18" t="s">
        <v>90</v>
      </c>
      <c r="D5354" s="19">
        <v>9</v>
      </c>
      <c r="E5354" s="19">
        <v>24</v>
      </c>
      <c r="F5354" s="19">
        <v>30</v>
      </c>
      <c r="G5354" s="19">
        <v>3</v>
      </c>
      <c r="H5354" s="19">
        <v>3</v>
      </c>
      <c r="I5354" s="19">
        <v>4</v>
      </c>
      <c r="J5354" s="19">
        <v>2</v>
      </c>
      <c r="K5354" s="20">
        <f>ROUND(1+(SUMPRODUCT(INDEX(CachTinhDiem!$B$8:$E$11,MATCH($B5354,CachTinhDiem!$A$8:$A$11,0),0),$G5354:$J5354)-1)*9/4,1)</f>
        <v>6.4</v>
      </c>
      <c r="L5354" s="20">
        <f>ROUND(1+(INDEX(CachTinhDiem!$B$15:$E$20,MATCH($C5354,CachTinhDiem!$A$15:$A$20,0),MATCH($B5354,CachTinhDiem!$B$14:$E$14,0))-1)*9/4,1)</f>
        <v>5.5</v>
      </c>
      <c r="M5354" s="19">
        <f t="shared" si="83"/>
        <v>6</v>
      </c>
      <c r="N5354" s="23">
        <f>MAX(0,1-M5354*CachTinhDiem!$B$25)</f>
        <v>0.39999999999999991</v>
      </c>
      <c r="O5354" s="20">
        <f>ROUND((CachTinhDiem!$B$23*K5354+CachTinhDiem!$B$24*L5354)*N5354,1)</f>
        <v>2.5</v>
      </c>
      <c r="P5354" s="19" t="s">
        <v>3225</v>
      </c>
    </row>
    <row r="5355" spans="1:16" ht="15" customHeight="1" x14ac:dyDescent="0.35">
      <c r="A5355" s="18" t="s">
        <v>2598</v>
      </c>
      <c r="B5355" s="18" t="s">
        <v>3224</v>
      </c>
      <c r="C5355" s="18" t="s">
        <v>90</v>
      </c>
      <c r="D5355" s="19">
        <v>5</v>
      </c>
      <c r="E5355" s="19">
        <v>20</v>
      </c>
      <c r="F5355" s="19">
        <v>30</v>
      </c>
      <c r="G5355" s="19">
        <v>4</v>
      </c>
      <c r="H5355" s="19">
        <v>1</v>
      </c>
      <c r="I5355" s="19">
        <v>2</v>
      </c>
      <c r="J5355" s="19">
        <v>3</v>
      </c>
      <c r="K5355" s="20">
        <f>ROUND(1+(SUMPRODUCT(INDEX(CachTinhDiem!$B$8:$E$11,MATCH($B5355,CachTinhDiem!$A$8:$A$11,0),0),$G5355:$J5355)-1)*9/4,1)</f>
        <v>3.9</v>
      </c>
      <c r="L5355" s="20">
        <f>ROUND(1+(INDEX(CachTinhDiem!$B$15:$E$20,MATCH($C5355,CachTinhDiem!$A$15:$A$20,0),MATCH($B5355,CachTinhDiem!$B$14:$E$14,0))-1)*9/4,1)</f>
        <v>5.5</v>
      </c>
      <c r="M5355" s="19">
        <f t="shared" si="83"/>
        <v>10</v>
      </c>
      <c r="N5355" s="23">
        <f>MAX(0,1-M5355*CachTinhDiem!$B$25)</f>
        <v>0</v>
      </c>
      <c r="O5355" s="20">
        <f>ROUND((CachTinhDiem!$B$23*K5355+CachTinhDiem!$B$24*L5355)*N5355,1)</f>
        <v>0</v>
      </c>
      <c r="P5355" s="19" t="s">
        <v>3227</v>
      </c>
    </row>
    <row r="5356" spans="1:16" ht="15" customHeight="1" x14ac:dyDescent="0.35">
      <c r="A5356" s="18" t="s">
        <v>2704</v>
      </c>
      <c r="B5356" s="18" t="s">
        <v>3228</v>
      </c>
      <c r="C5356" s="18" t="s">
        <v>103</v>
      </c>
      <c r="D5356" s="19">
        <v>8</v>
      </c>
      <c r="E5356" s="19">
        <v>33</v>
      </c>
      <c r="F5356" s="19">
        <v>36</v>
      </c>
      <c r="G5356" s="19">
        <v>4</v>
      </c>
      <c r="H5356" s="19">
        <v>1</v>
      </c>
      <c r="I5356" s="19">
        <v>2</v>
      </c>
      <c r="J5356" s="19">
        <v>4</v>
      </c>
      <c r="K5356" s="20">
        <f>ROUND(1+(SUMPRODUCT(INDEX(CachTinhDiem!$B$8:$E$11,MATCH($B5356,CachTinhDiem!$A$8:$A$11,0),0),$G5356:$J5356)-1)*9/4,1)</f>
        <v>5.5</v>
      </c>
      <c r="L5356" s="20">
        <f>ROUND(1+(INDEX(CachTinhDiem!$B$15:$E$20,MATCH($C5356,CachTinhDiem!$A$15:$A$20,0),MATCH($B5356,CachTinhDiem!$B$14:$E$14,0))-1)*9/4,1)</f>
        <v>10</v>
      </c>
      <c r="M5356" s="19">
        <f t="shared" si="83"/>
        <v>3</v>
      </c>
      <c r="N5356" s="23">
        <f>MAX(0,1-M5356*CachTinhDiem!$B$25)</f>
        <v>0.7</v>
      </c>
      <c r="O5356" s="20">
        <f>ROUND((CachTinhDiem!$B$23*K5356+CachTinhDiem!$B$24*L5356)*N5356,1)</f>
        <v>4.8</v>
      </c>
      <c r="P5356" s="19" t="s">
        <v>3227</v>
      </c>
    </row>
    <row r="5357" spans="1:16" ht="15" customHeight="1" x14ac:dyDescent="0.35">
      <c r="A5357" s="18" t="s">
        <v>1139</v>
      </c>
      <c r="B5357" s="18" t="s">
        <v>3224</v>
      </c>
      <c r="C5357" s="18" t="s">
        <v>90</v>
      </c>
      <c r="D5357" s="19">
        <v>10</v>
      </c>
      <c r="E5357" s="19">
        <v>24</v>
      </c>
      <c r="F5357" s="19">
        <v>25</v>
      </c>
      <c r="G5357" s="19">
        <v>2</v>
      </c>
      <c r="H5357" s="19">
        <v>3</v>
      </c>
      <c r="I5357" s="19">
        <v>3</v>
      </c>
      <c r="J5357" s="19">
        <v>3</v>
      </c>
      <c r="K5357" s="20">
        <f>ROUND(1+(SUMPRODUCT(INDEX(CachTinhDiem!$B$8:$E$11,MATCH($B5357,CachTinhDiem!$A$8:$A$11,0),0),$G5357:$J5357)-1)*9/4,1)</f>
        <v>5.0999999999999996</v>
      </c>
      <c r="L5357" s="20">
        <f>ROUND(1+(INDEX(CachTinhDiem!$B$15:$E$20,MATCH($C5357,CachTinhDiem!$A$15:$A$20,0),MATCH($B5357,CachTinhDiem!$B$14:$E$14,0))-1)*9/4,1)</f>
        <v>5.5</v>
      </c>
      <c r="M5357" s="19">
        <f t="shared" si="83"/>
        <v>1</v>
      </c>
      <c r="N5357" s="23">
        <f>MAX(0,1-M5357*CachTinhDiem!$B$25)</f>
        <v>0.9</v>
      </c>
      <c r="O5357" s="20">
        <f>ROUND((CachTinhDiem!$B$23*K5357+CachTinhDiem!$B$24*L5357)*N5357,1)</f>
        <v>4.7</v>
      </c>
      <c r="P5357" s="19" t="s">
        <v>3225</v>
      </c>
    </row>
    <row r="5358" spans="1:16" ht="15" customHeight="1" x14ac:dyDescent="0.35">
      <c r="A5358" s="18" t="s">
        <v>219</v>
      </c>
      <c r="B5358" s="18" t="s">
        <v>3224</v>
      </c>
      <c r="C5358" s="18" t="s">
        <v>115</v>
      </c>
      <c r="D5358" s="19">
        <v>24</v>
      </c>
      <c r="E5358" s="19">
        <v>40</v>
      </c>
      <c r="F5358" s="19">
        <v>6</v>
      </c>
      <c r="G5358" s="19">
        <v>2</v>
      </c>
      <c r="H5358" s="19">
        <v>5</v>
      </c>
      <c r="I5358" s="19">
        <v>2</v>
      </c>
      <c r="J5358" s="19">
        <v>4</v>
      </c>
      <c r="K5358" s="20">
        <f>ROUND(1+(SUMPRODUCT(INDEX(CachTinhDiem!$B$8:$E$11,MATCH($B5358,CachTinhDiem!$A$8:$A$11,0),0),$G5358:$J5358)-1)*9/4,1)</f>
        <v>5.0999999999999996</v>
      </c>
      <c r="L5358" s="20">
        <f>ROUND(1+(INDEX(CachTinhDiem!$B$15:$E$20,MATCH($C5358,CachTinhDiem!$A$15:$A$20,0),MATCH($B5358,CachTinhDiem!$B$14:$E$14,0))-1)*9/4,1)</f>
        <v>7.8</v>
      </c>
      <c r="M5358" s="19">
        <f t="shared" si="83"/>
        <v>18</v>
      </c>
      <c r="N5358" s="23">
        <f>MAX(0,1-M5358*CachTinhDiem!$B$25)</f>
        <v>0</v>
      </c>
      <c r="O5358" s="20">
        <f>ROUND((CachTinhDiem!$B$23*K5358+CachTinhDiem!$B$24*L5358)*N5358,1)</f>
        <v>0</v>
      </c>
      <c r="P5358" s="19" t="s">
        <v>3227</v>
      </c>
    </row>
    <row r="5359" spans="1:16" ht="15" customHeight="1" x14ac:dyDescent="0.35">
      <c r="A5359" s="18" t="s">
        <v>197</v>
      </c>
      <c r="B5359" s="18" t="s">
        <v>3226</v>
      </c>
      <c r="C5359" s="18" t="s">
        <v>103</v>
      </c>
      <c r="D5359" s="19">
        <v>11</v>
      </c>
      <c r="E5359" s="19">
        <v>28</v>
      </c>
      <c r="F5359" s="19">
        <v>26</v>
      </c>
      <c r="G5359" s="19">
        <v>2</v>
      </c>
      <c r="H5359" s="19">
        <v>3</v>
      </c>
      <c r="I5359" s="19">
        <v>2</v>
      </c>
      <c r="J5359" s="19">
        <v>5</v>
      </c>
      <c r="K5359" s="20">
        <f>ROUND(1+(SUMPRODUCT(INDEX(CachTinhDiem!$B$8:$E$11,MATCH($B5359,CachTinhDiem!$A$8:$A$11,0),0),$G5359:$J5359)-1)*9/4,1)</f>
        <v>5.3</v>
      </c>
      <c r="L5359" s="20">
        <f>ROUND(1+(INDEX(CachTinhDiem!$B$15:$E$20,MATCH($C5359,CachTinhDiem!$A$15:$A$20,0),MATCH($B5359,CachTinhDiem!$B$14:$E$14,0))-1)*9/4,1)</f>
        <v>3.3</v>
      </c>
      <c r="M5359" s="19">
        <f t="shared" si="83"/>
        <v>0</v>
      </c>
      <c r="N5359" s="23">
        <f>MAX(0,1-M5359*CachTinhDiem!$B$25)</f>
        <v>1</v>
      </c>
      <c r="O5359" s="20">
        <f>ROUND((CachTinhDiem!$B$23*K5359+CachTinhDiem!$B$24*L5359)*N5359,1)</f>
        <v>4.7</v>
      </c>
      <c r="P5359" s="19" t="s">
        <v>3227</v>
      </c>
    </row>
    <row r="5360" spans="1:16" ht="15" customHeight="1" x14ac:dyDescent="0.35">
      <c r="A5360" s="18" t="s">
        <v>3160</v>
      </c>
      <c r="B5360" s="18" t="s">
        <v>3228</v>
      </c>
      <c r="C5360" s="18" t="s">
        <v>110</v>
      </c>
      <c r="D5360" s="19">
        <v>17</v>
      </c>
      <c r="E5360" s="19">
        <v>38</v>
      </c>
      <c r="F5360" s="19">
        <v>17</v>
      </c>
      <c r="G5360" s="19">
        <v>2</v>
      </c>
      <c r="H5360" s="19">
        <v>3</v>
      </c>
      <c r="I5360" s="19">
        <v>4</v>
      </c>
      <c r="J5360" s="19">
        <v>4</v>
      </c>
      <c r="K5360" s="20">
        <f>ROUND(1+(SUMPRODUCT(INDEX(CachTinhDiem!$B$8:$E$11,MATCH($B5360,CachTinhDiem!$A$8:$A$11,0),0),$G5360:$J5360)-1)*9/4,1)</f>
        <v>7.3</v>
      </c>
      <c r="L5360" s="20">
        <f>ROUND(1+(INDEX(CachTinhDiem!$B$15:$E$20,MATCH($C5360,CachTinhDiem!$A$15:$A$20,0),MATCH($B5360,CachTinhDiem!$B$14:$E$14,0))-1)*9/4,1)</f>
        <v>7.8</v>
      </c>
      <c r="M5360" s="19">
        <f t="shared" si="83"/>
        <v>0</v>
      </c>
      <c r="N5360" s="23">
        <f>MAX(0,1-M5360*CachTinhDiem!$B$25)</f>
        <v>1</v>
      </c>
      <c r="O5360" s="20">
        <f>ROUND((CachTinhDiem!$B$23*K5360+CachTinhDiem!$B$24*L5360)*N5360,1)</f>
        <v>7.5</v>
      </c>
      <c r="P5360" s="19" t="s">
        <v>3227</v>
      </c>
    </row>
    <row r="5361" spans="1:16" ht="15" customHeight="1" x14ac:dyDescent="0.35">
      <c r="A5361" s="18" t="s">
        <v>2803</v>
      </c>
      <c r="B5361" s="18" t="s">
        <v>3224</v>
      </c>
      <c r="C5361" s="18" t="s">
        <v>115</v>
      </c>
      <c r="D5361" s="19">
        <v>5</v>
      </c>
      <c r="E5361" s="19">
        <v>10</v>
      </c>
      <c r="F5361" s="19">
        <v>7</v>
      </c>
      <c r="G5361" s="19">
        <v>4</v>
      </c>
      <c r="H5361" s="19">
        <v>2</v>
      </c>
      <c r="I5361" s="19">
        <v>2</v>
      </c>
      <c r="J5361" s="19">
        <v>3</v>
      </c>
      <c r="K5361" s="20">
        <f>ROUND(1+(SUMPRODUCT(INDEX(CachTinhDiem!$B$8:$E$11,MATCH($B5361,CachTinhDiem!$A$8:$A$11,0),0),$G5361:$J5361)-1)*9/4,1)</f>
        <v>4.4000000000000004</v>
      </c>
      <c r="L5361" s="20">
        <f>ROUND(1+(INDEX(CachTinhDiem!$B$15:$E$20,MATCH($C5361,CachTinhDiem!$A$15:$A$20,0),MATCH($B5361,CachTinhDiem!$B$14:$E$14,0))-1)*9/4,1)</f>
        <v>7.8</v>
      </c>
      <c r="M5361" s="19">
        <f t="shared" si="83"/>
        <v>0</v>
      </c>
      <c r="N5361" s="23">
        <f>MAX(0,1-M5361*CachTinhDiem!$B$25)</f>
        <v>1</v>
      </c>
      <c r="O5361" s="20">
        <f>ROUND((CachTinhDiem!$B$23*K5361+CachTinhDiem!$B$24*L5361)*N5361,1)</f>
        <v>5.4</v>
      </c>
      <c r="P5361" s="19" t="s">
        <v>3227</v>
      </c>
    </row>
    <row r="5362" spans="1:16" ht="15" customHeight="1" x14ac:dyDescent="0.35">
      <c r="A5362" s="18" t="s">
        <v>1445</v>
      </c>
      <c r="B5362" s="18" t="s">
        <v>3228</v>
      </c>
      <c r="C5362" s="18" t="s">
        <v>90</v>
      </c>
      <c r="D5362" s="19">
        <v>5</v>
      </c>
      <c r="E5362" s="19">
        <v>19</v>
      </c>
      <c r="F5362" s="19">
        <v>29</v>
      </c>
      <c r="G5362" s="19">
        <v>4</v>
      </c>
      <c r="H5362" s="19">
        <v>1</v>
      </c>
      <c r="I5362" s="19">
        <v>2</v>
      </c>
      <c r="J5362" s="19">
        <v>3</v>
      </c>
      <c r="K5362" s="20">
        <f>ROUND(1+(SUMPRODUCT(INDEX(CachTinhDiem!$B$8:$E$11,MATCH($B5362,CachTinhDiem!$A$8:$A$11,0),0),$G5362:$J5362)-1)*9/4,1)</f>
        <v>4.2</v>
      </c>
      <c r="L5362" s="20">
        <f>ROUND(1+(INDEX(CachTinhDiem!$B$15:$E$20,MATCH($C5362,CachTinhDiem!$A$15:$A$20,0),MATCH($B5362,CachTinhDiem!$B$14:$E$14,0))-1)*9/4,1)</f>
        <v>3.3</v>
      </c>
      <c r="M5362" s="19">
        <f t="shared" si="83"/>
        <v>10</v>
      </c>
      <c r="N5362" s="23">
        <f>MAX(0,1-M5362*CachTinhDiem!$B$25)</f>
        <v>0</v>
      </c>
      <c r="O5362" s="20">
        <f>ROUND((CachTinhDiem!$B$23*K5362+CachTinhDiem!$B$24*L5362)*N5362,1)</f>
        <v>0</v>
      </c>
      <c r="P5362" s="19" t="s">
        <v>3227</v>
      </c>
    </row>
    <row r="5363" spans="1:16" ht="15" customHeight="1" x14ac:dyDescent="0.35">
      <c r="A5363" s="18" t="s">
        <v>800</v>
      </c>
      <c r="B5363" s="18" t="s">
        <v>3226</v>
      </c>
      <c r="C5363" s="18" t="s">
        <v>115</v>
      </c>
      <c r="D5363" s="19">
        <v>20</v>
      </c>
      <c r="E5363" s="19">
        <v>37</v>
      </c>
      <c r="F5363" s="19">
        <v>17</v>
      </c>
      <c r="G5363" s="19">
        <v>2</v>
      </c>
      <c r="H5363" s="19">
        <v>4</v>
      </c>
      <c r="I5363" s="19">
        <v>3</v>
      </c>
      <c r="J5363" s="19">
        <v>4</v>
      </c>
      <c r="K5363" s="20">
        <f>ROUND(1+(SUMPRODUCT(INDEX(CachTinhDiem!$B$8:$E$11,MATCH($B5363,CachTinhDiem!$A$8:$A$11,0),0),$G5363:$J5363)-1)*9/4,1)</f>
        <v>6.6</v>
      </c>
      <c r="L5363" s="20">
        <f>ROUND(1+(INDEX(CachTinhDiem!$B$15:$E$20,MATCH($C5363,CachTinhDiem!$A$15:$A$20,0),MATCH($B5363,CachTinhDiem!$B$14:$E$14,0))-1)*9/4,1)</f>
        <v>10</v>
      </c>
      <c r="M5363" s="19">
        <f t="shared" si="83"/>
        <v>3</v>
      </c>
      <c r="N5363" s="23">
        <f>MAX(0,1-M5363*CachTinhDiem!$B$25)</f>
        <v>0.7</v>
      </c>
      <c r="O5363" s="20">
        <f>ROUND((CachTinhDiem!$B$23*K5363+CachTinhDiem!$B$24*L5363)*N5363,1)</f>
        <v>5.3</v>
      </c>
      <c r="P5363" s="19" t="s">
        <v>3227</v>
      </c>
    </row>
    <row r="5364" spans="1:16" ht="15" customHeight="1" x14ac:dyDescent="0.35">
      <c r="A5364" s="18" t="s">
        <v>2917</v>
      </c>
      <c r="B5364" s="18" t="s">
        <v>3226</v>
      </c>
      <c r="C5364" s="18" t="s">
        <v>115</v>
      </c>
      <c r="D5364" s="19">
        <v>15</v>
      </c>
      <c r="E5364" s="19">
        <v>37</v>
      </c>
      <c r="F5364" s="19">
        <v>39</v>
      </c>
      <c r="G5364" s="19">
        <v>2</v>
      </c>
      <c r="H5364" s="19">
        <v>3</v>
      </c>
      <c r="I5364" s="19">
        <v>3</v>
      </c>
      <c r="J5364" s="19">
        <v>3</v>
      </c>
      <c r="K5364" s="20">
        <f>ROUND(1+(SUMPRODUCT(INDEX(CachTinhDiem!$B$8:$E$11,MATCH($B5364,CachTinhDiem!$A$8:$A$11,0),0),$G5364:$J5364)-1)*9/4,1)</f>
        <v>5.5</v>
      </c>
      <c r="L5364" s="20">
        <f>ROUND(1+(INDEX(CachTinhDiem!$B$15:$E$20,MATCH($C5364,CachTinhDiem!$A$15:$A$20,0),MATCH($B5364,CachTinhDiem!$B$14:$E$14,0))-1)*9/4,1)</f>
        <v>10</v>
      </c>
      <c r="M5364" s="19">
        <f t="shared" si="83"/>
        <v>2</v>
      </c>
      <c r="N5364" s="23">
        <f>MAX(0,1-M5364*CachTinhDiem!$B$25)</f>
        <v>0.8</v>
      </c>
      <c r="O5364" s="20">
        <f>ROUND((CachTinhDiem!$B$23*K5364+CachTinhDiem!$B$24*L5364)*N5364,1)</f>
        <v>5.5</v>
      </c>
      <c r="P5364" s="19" t="s">
        <v>3227</v>
      </c>
    </row>
    <row r="5365" spans="1:16" ht="15" customHeight="1" x14ac:dyDescent="0.35">
      <c r="A5365" s="18" t="s">
        <v>1098</v>
      </c>
      <c r="B5365" s="18" t="s">
        <v>3224</v>
      </c>
      <c r="C5365" s="18" t="s">
        <v>115</v>
      </c>
      <c r="D5365" s="19">
        <v>11</v>
      </c>
      <c r="E5365" s="19">
        <v>28</v>
      </c>
      <c r="F5365" s="19">
        <v>24</v>
      </c>
      <c r="G5365" s="19">
        <v>3</v>
      </c>
      <c r="H5365" s="19">
        <v>3</v>
      </c>
      <c r="I5365" s="19">
        <v>4</v>
      </c>
      <c r="J5365" s="19">
        <v>3</v>
      </c>
      <c r="K5365" s="20">
        <f>ROUND(1+(SUMPRODUCT(INDEX(CachTinhDiem!$B$8:$E$11,MATCH($B5365,CachTinhDiem!$A$8:$A$11,0),0),$G5365:$J5365)-1)*9/4,1)</f>
        <v>6.6</v>
      </c>
      <c r="L5365" s="20">
        <f>ROUND(1+(INDEX(CachTinhDiem!$B$15:$E$20,MATCH($C5365,CachTinhDiem!$A$15:$A$20,0),MATCH($B5365,CachTinhDiem!$B$14:$E$14,0))-1)*9/4,1)</f>
        <v>7.8</v>
      </c>
      <c r="M5365" s="19">
        <f t="shared" si="83"/>
        <v>0</v>
      </c>
      <c r="N5365" s="23">
        <f>MAX(0,1-M5365*CachTinhDiem!$B$25)</f>
        <v>1</v>
      </c>
      <c r="O5365" s="20">
        <f>ROUND((CachTinhDiem!$B$23*K5365+CachTinhDiem!$B$24*L5365)*N5365,1)</f>
        <v>7</v>
      </c>
      <c r="P5365" s="19" t="s">
        <v>3227</v>
      </c>
    </row>
    <row r="5366" spans="1:16" ht="15" customHeight="1" x14ac:dyDescent="0.35">
      <c r="A5366" s="18" t="s">
        <v>2841</v>
      </c>
      <c r="B5366" s="18" t="s">
        <v>3226</v>
      </c>
      <c r="C5366" s="18" t="s">
        <v>103</v>
      </c>
      <c r="D5366" s="19">
        <v>16</v>
      </c>
      <c r="E5366" s="19">
        <v>35</v>
      </c>
      <c r="F5366" s="19">
        <v>9</v>
      </c>
      <c r="G5366" s="19">
        <v>2</v>
      </c>
      <c r="H5366" s="19">
        <v>3</v>
      </c>
      <c r="I5366" s="19">
        <v>3</v>
      </c>
      <c r="J5366" s="19">
        <v>4</v>
      </c>
      <c r="K5366" s="20">
        <f>ROUND(1+(SUMPRODUCT(INDEX(CachTinhDiem!$B$8:$E$11,MATCH($B5366,CachTinhDiem!$A$8:$A$11,0),0),$G5366:$J5366)-1)*9/4,1)</f>
        <v>6</v>
      </c>
      <c r="L5366" s="20">
        <f>ROUND(1+(INDEX(CachTinhDiem!$B$15:$E$20,MATCH($C5366,CachTinhDiem!$A$15:$A$20,0),MATCH($B5366,CachTinhDiem!$B$14:$E$14,0))-1)*9/4,1)</f>
        <v>3.3</v>
      </c>
      <c r="M5366" s="19">
        <f t="shared" si="83"/>
        <v>7</v>
      </c>
      <c r="N5366" s="23">
        <f>MAX(0,1-M5366*CachTinhDiem!$B$25)</f>
        <v>0.29999999999999993</v>
      </c>
      <c r="O5366" s="20">
        <f>ROUND((CachTinhDiem!$B$23*K5366+CachTinhDiem!$B$24*L5366)*N5366,1)</f>
        <v>1.6</v>
      </c>
      <c r="P5366" s="19" t="s">
        <v>3227</v>
      </c>
    </row>
    <row r="5367" spans="1:16" ht="15" customHeight="1" x14ac:dyDescent="0.35">
      <c r="A5367" s="18" t="s">
        <v>2110</v>
      </c>
      <c r="B5367" s="18" t="s">
        <v>3229</v>
      </c>
      <c r="C5367" s="18" t="s">
        <v>150</v>
      </c>
      <c r="D5367" s="19">
        <v>11</v>
      </c>
      <c r="E5367" s="19">
        <v>31</v>
      </c>
      <c r="F5367" s="19">
        <v>35</v>
      </c>
      <c r="G5367" s="19">
        <v>3</v>
      </c>
      <c r="H5367" s="19">
        <v>3</v>
      </c>
      <c r="I5367" s="19">
        <v>3</v>
      </c>
      <c r="J5367" s="19">
        <v>2</v>
      </c>
      <c r="K5367" s="20">
        <f>ROUND(1+(SUMPRODUCT(INDEX(CachTinhDiem!$B$8:$E$11,MATCH($B5367,CachTinhDiem!$A$8:$A$11,0),0),$G5367:$J5367)-1)*9/4,1)</f>
        <v>4.8</v>
      </c>
      <c r="L5367" s="20">
        <f>ROUND(1+(INDEX(CachTinhDiem!$B$15:$E$20,MATCH($C5367,CachTinhDiem!$A$15:$A$20,0),MATCH($B5367,CachTinhDiem!$B$14:$E$14,0))-1)*9/4,1)</f>
        <v>7.8</v>
      </c>
      <c r="M5367" s="19">
        <f t="shared" si="83"/>
        <v>4</v>
      </c>
      <c r="N5367" s="23">
        <f>MAX(0,1-M5367*CachTinhDiem!$B$25)</f>
        <v>0.6</v>
      </c>
      <c r="O5367" s="20">
        <f>ROUND((CachTinhDiem!$B$23*K5367+CachTinhDiem!$B$24*L5367)*N5367,1)</f>
        <v>3.4</v>
      </c>
      <c r="P5367" s="19" t="s">
        <v>3227</v>
      </c>
    </row>
    <row r="5368" spans="1:16" ht="15" customHeight="1" x14ac:dyDescent="0.35">
      <c r="A5368" s="18" t="s">
        <v>2225</v>
      </c>
      <c r="B5368" s="18" t="s">
        <v>3229</v>
      </c>
      <c r="C5368" s="18" t="s">
        <v>115</v>
      </c>
      <c r="D5368" s="19">
        <v>19</v>
      </c>
      <c r="E5368" s="19">
        <v>36</v>
      </c>
      <c r="F5368" s="19">
        <v>26</v>
      </c>
      <c r="G5368" s="19">
        <v>2</v>
      </c>
      <c r="H5368" s="19">
        <v>3</v>
      </c>
      <c r="I5368" s="19">
        <v>4</v>
      </c>
      <c r="J5368" s="19">
        <v>3</v>
      </c>
      <c r="K5368" s="20">
        <f>ROUND(1+(SUMPRODUCT(INDEX(CachTinhDiem!$B$8:$E$11,MATCH($B5368,CachTinhDiem!$A$8:$A$11,0),0),$G5368:$J5368)-1)*9/4,1)</f>
        <v>6</v>
      </c>
      <c r="L5368" s="20">
        <f>ROUND(1+(INDEX(CachTinhDiem!$B$15:$E$20,MATCH($C5368,CachTinhDiem!$A$15:$A$20,0),MATCH($B5368,CachTinhDiem!$B$14:$E$14,0))-1)*9/4,1)</f>
        <v>10</v>
      </c>
      <c r="M5368" s="19">
        <f t="shared" si="83"/>
        <v>0</v>
      </c>
      <c r="N5368" s="23">
        <f>MAX(0,1-M5368*CachTinhDiem!$B$25)</f>
        <v>1</v>
      </c>
      <c r="O5368" s="20">
        <f>ROUND((CachTinhDiem!$B$23*K5368+CachTinhDiem!$B$24*L5368)*N5368,1)</f>
        <v>7.2</v>
      </c>
      <c r="P5368" s="19" t="s">
        <v>3225</v>
      </c>
    </row>
    <row r="5369" spans="1:16" ht="15" customHeight="1" x14ac:dyDescent="0.35">
      <c r="A5369" s="18" t="s">
        <v>940</v>
      </c>
      <c r="B5369" s="18" t="s">
        <v>3228</v>
      </c>
      <c r="C5369" s="18" t="s">
        <v>90</v>
      </c>
      <c r="D5369" s="19">
        <v>20</v>
      </c>
      <c r="E5369" s="19">
        <v>37</v>
      </c>
      <c r="F5369" s="19">
        <v>9</v>
      </c>
      <c r="G5369" s="19">
        <v>2</v>
      </c>
      <c r="H5369" s="19">
        <v>5</v>
      </c>
      <c r="I5369" s="19">
        <v>3</v>
      </c>
      <c r="J5369" s="19">
        <v>2</v>
      </c>
      <c r="K5369" s="20">
        <f>ROUND(1+(SUMPRODUCT(INDEX(CachTinhDiem!$B$8:$E$11,MATCH($B5369,CachTinhDiem!$A$8:$A$11,0),0),$G5369:$J5369)-1)*9/4,1)</f>
        <v>5.0999999999999996</v>
      </c>
      <c r="L5369" s="20">
        <f>ROUND(1+(INDEX(CachTinhDiem!$B$15:$E$20,MATCH($C5369,CachTinhDiem!$A$15:$A$20,0),MATCH($B5369,CachTinhDiem!$B$14:$E$14,0))-1)*9/4,1)</f>
        <v>3.3</v>
      </c>
      <c r="M5369" s="19">
        <f t="shared" si="83"/>
        <v>11</v>
      </c>
      <c r="N5369" s="23">
        <f>MAX(0,1-M5369*CachTinhDiem!$B$25)</f>
        <v>0</v>
      </c>
      <c r="O5369" s="20">
        <f>ROUND((CachTinhDiem!$B$23*K5369+CachTinhDiem!$B$24*L5369)*N5369,1)</f>
        <v>0</v>
      </c>
      <c r="P5369" s="19" t="s">
        <v>3227</v>
      </c>
    </row>
    <row r="5370" spans="1:16" ht="15" customHeight="1" x14ac:dyDescent="0.35">
      <c r="A5370" s="18" t="s">
        <v>2887</v>
      </c>
      <c r="B5370" s="18" t="s">
        <v>3226</v>
      </c>
      <c r="C5370" s="18" t="s">
        <v>103</v>
      </c>
      <c r="D5370" s="19">
        <v>15</v>
      </c>
      <c r="E5370" s="19">
        <v>34</v>
      </c>
      <c r="F5370" s="19">
        <v>10</v>
      </c>
      <c r="G5370" s="19">
        <v>2</v>
      </c>
      <c r="H5370" s="19">
        <v>1</v>
      </c>
      <c r="I5370" s="19">
        <v>1</v>
      </c>
      <c r="J5370" s="19">
        <v>5</v>
      </c>
      <c r="K5370" s="20">
        <f>ROUND(1+(SUMPRODUCT(INDEX(CachTinhDiem!$B$8:$E$11,MATCH($B5370,CachTinhDiem!$A$8:$A$11,0),0),$G5370:$J5370)-1)*9/4,1)</f>
        <v>2.8</v>
      </c>
      <c r="L5370" s="20">
        <f>ROUND(1+(INDEX(CachTinhDiem!$B$15:$E$20,MATCH($C5370,CachTinhDiem!$A$15:$A$20,0),MATCH($B5370,CachTinhDiem!$B$14:$E$14,0))-1)*9/4,1)</f>
        <v>3.3</v>
      </c>
      <c r="M5370" s="19">
        <f t="shared" si="83"/>
        <v>5</v>
      </c>
      <c r="N5370" s="23">
        <f>MAX(0,1-M5370*CachTinhDiem!$B$25)</f>
        <v>0.5</v>
      </c>
      <c r="O5370" s="20">
        <f>ROUND((CachTinhDiem!$B$23*K5370+CachTinhDiem!$B$24*L5370)*N5370,1)</f>
        <v>1.5</v>
      </c>
      <c r="P5370" s="19" t="s">
        <v>3227</v>
      </c>
    </row>
    <row r="5371" spans="1:16" ht="15" customHeight="1" x14ac:dyDescent="0.35">
      <c r="A5371" s="18" t="s">
        <v>2546</v>
      </c>
      <c r="B5371" s="18" t="s">
        <v>3226</v>
      </c>
      <c r="C5371" s="18" t="s">
        <v>150</v>
      </c>
      <c r="D5371" s="19">
        <v>14</v>
      </c>
      <c r="E5371" s="19">
        <v>34</v>
      </c>
      <c r="F5371" s="19">
        <v>39</v>
      </c>
      <c r="G5371" s="19">
        <v>3</v>
      </c>
      <c r="H5371" s="19">
        <v>2</v>
      </c>
      <c r="I5371" s="19">
        <v>3</v>
      </c>
      <c r="J5371" s="19">
        <v>3</v>
      </c>
      <c r="K5371" s="20">
        <f>ROUND(1+(SUMPRODUCT(INDEX(CachTinhDiem!$B$8:$E$11,MATCH($B5371,CachTinhDiem!$A$8:$A$11,0),0),$G5371:$J5371)-1)*9/4,1)</f>
        <v>4.8</v>
      </c>
      <c r="L5371" s="20">
        <f>ROUND(1+(INDEX(CachTinhDiem!$B$15:$E$20,MATCH($C5371,CachTinhDiem!$A$15:$A$20,0),MATCH($B5371,CachTinhDiem!$B$14:$E$14,0))-1)*9/4,1)</f>
        <v>10</v>
      </c>
      <c r="M5371" s="19">
        <f t="shared" si="83"/>
        <v>5</v>
      </c>
      <c r="N5371" s="23">
        <f>MAX(0,1-M5371*CachTinhDiem!$B$25)</f>
        <v>0.5</v>
      </c>
      <c r="O5371" s="20">
        <f>ROUND((CachTinhDiem!$B$23*K5371+CachTinhDiem!$B$24*L5371)*N5371,1)</f>
        <v>3.2</v>
      </c>
      <c r="P5371" s="19" t="s">
        <v>3227</v>
      </c>
    </row>
    <row r="5372" spans="1:16" ht="15" customHeight="1" x14ac:dyDescent="0.35">
      <c r="A5372" s="18" t="s">
        <v>1133</v>
      </c>
      <c r="B5372" s="18" t="s">
        <v>3229</v>
      </c>
      <c r="C5372" s="18" t="s">
        <v>90</v>
      </c>
      <c r="D5372" s="19">
        <v>5</v>
      </c>
      <c r="E5372" s="19">
        <v>19</v>
      </c>
      <c r="F5372" s="19">
        <v>37</v>
      </c>
      <c r="G5372" s="19">
        <v>4</v>
      </c>
      <c r="H5372" s="19">
        <v>1</v>
      </c>
      <c r="I5372" s="19">
        <v>3</v>
      </c>
      <c r="J5372" s="19">
        <v>3</v>
      </c>
      <c r="K5372" s="20">
        <f>ROUND(1+(SUMPRODUCT(INDEX(CachTinhDiem!$B$8:$E$11,MATCH($B5372,CachTinhDiem!$A$8:$A$11,0),0),$G5372:$J5372)-1)*9/4,1)</f>
        <v>4.4000000000000004</v>
      </c>
      <c r="L5372" s="20">
        <f>ROUND(1+(INDEX(CachTinhDiem!$B$15:$E$20,MATCH($C5372,CachTinhDiem!$A$15:$A$20,0),MATCH($B5372,CachTinhDiem!$B$14:$E$14,0))-1)*9/4,1)</f>
        <v>7.8</v>
      </c>
      <c r="M5372" s="19">
        <f t="shared" si="83"/>
        <v>18</v>
      </c>
      <c r="N5372" s="23">
        <f>MAX(0,1-M5372*CachTinhDiem!$B$25)</f>
        <v>0</v>
      </c>
      <c r="O5372" s="20">
        <f>ROUND((CachTinhDiem!$B$23*K5372+CachTinhDiem!$B$24*L5372)*N5372,1)</f>
        <v>0</v>
      </c>
      <c r="P5372" s="19" t="s">
        <v>3227</v>
      </c>
    </row>
    <row r="5373" spans="1:16" ht="15" customHeight="1" x14ac:dyDescent="0.35">
      <c r="A5373" s="18" t="s">
        <v>806</v>
      </c>
      <c r="B5373" s="18" t="s">
        <v>3224</v>
      </c>
      <c r="C5373" s="18" t="s">
        <v>110</v>
      </c>
      <c r="D5373" s="19">
        <v>5</v>
      </c>
      <c r="E5373" s="19">
        <v>15</v>
      </c>
      <c r="F5373" s="19">
        <v>31</v>
      </c>
      <c r="G5373" s="19">
        <v>4</v>
      </c>
      <c r="H5373" s="19">
        <v>1</v>
      </c>
      <c r="I5373" s="19">
        <v>2</v>
      </c>
      <c r="J5373" s="19">
        <v>4</v>
      </c>
      <c r="K5373" s="20">
        <f>ROUND(1+(SUMPRODUCT(INDEX(CachTinhDiem!$B$8:$E$11,MATCH($B5373,CachTinhDiem!$A$8:$A$11,0),0),$G5373:$J5373)-1)*9/4,1)</f>
        <v>4.2</v>
      </c>
      <c r="L5373" s="20">
        <f>ROUND(1+(INDEX(CachTinhDiem!$B$15:$E$20,MATCH($C5373,CachTinhDiem!$A$15:$A$20,0),MATCH($B5373,CachTinhDiem!$B$14:$E$14,0))-1)*9/4,1)</f>
        <v>5.5</v>
      </c>
      <c r="M5373" s="19">
        <f t="shared" si="83"/>
        <v>16</v>
      </c>
      <c r="N5373" s="23">
        <f>MAX(0,1-M5373*CachTinhDiem!$B$25)</f>
        <v>0</v>
      </c>
      <c r="O5373" s="20">
        <f>ROUND((CachTinhDiem!$B$23*K5373+CachTinhDiem!$B$24*L5373)*N5373,1)</f>
        <v>0</v>
      </c>
      <c r="P5373" s="19" t="s">
        <v>3227</v>
      </c>
    </row>
    <row r="5374" spans="1:16" ht="15" customHeight="1" x14ac:dyDescent="0.35">
      <c r="A5374" s="18" t="s">
        <v>637</v>
      </c>
      <c r="B5374" s="18" t="s">
        <v>3226</v>
      </c>
      <c r="C5374" s="18" t="s">
        <v>138</v>
      </c>
      <c r="D5374" s="19">
        <v>5</v>
      </c>
      <c r="E5374" s="19">
        <v>12</v>
      </c>
      <c r="F5374" s="19">
        <v>33</v>
      </c>
      <c r="G5374" s="19">
        <v>5</v>
      </c>
      <c r="H5374" s="19">
        <v>2</v>
      </c>
      <c r="I5374" s="19">
        <v>2</v>
      </c>
      <c r="J5374" s="19">
        <v>3</v>
      </c>
      <c r="K5374" s="20">
        <f>ROUND(1+(SUMPRODUCT(INDEX(CachTinhDiem!$B$8:$E$11,MATCH($B5374,CachTinhDiem!$A$8:$A$11,0),0),$G5374:$J5374)-1)*9/4,1)</f>
        <v>3.7</v>
      </c>
      <c r="L5374" s="20">
        <f>ROUND(1+(INDEX(CachTinhDiem!$B$15:$E$20,MATCH($C5374,CachTinhDiem!$A$15:$A$20,0),MATCH($B5374,CachTinhDiem!$B$14:$E$14,0))-1)*9/4,1)</f>
        <v>7.8</v>
      </c>
      <c r="M5374" s="19">
        <f t="shared" si="83"/>
        <v>21</v>
      </c>
      <c r="N5374" s="23">
        <f>MAX(0,1-M5374*CachTinhDiem!$B$25)</f>
        <v>0</v>
      </c>
      <c r="O5374" s="20">
        <f>ROUND((CachTinhDiem!$B$23*K5374+CachTinhDiem!$B$24*L5374)*N5374,1)</f>
        <v>0</v>
      </c>
      <c r="P5374" s="19" t="s">
        <v>3227</v>
      </c>
    </row>
    <row r="5375" spans="1:16" ht="15" customHeight="1" x14ac:dyDescent="0.35">
      <c r="A5375" s="18" t="s">
        <v>3032</v>
      </c>
      <c r="B5375" s="18" t="s">
        <v>3224</v>
      </c>
      <c r="C5375" s="18" t="s">
        <v>90</v>
      </c>
      <c r="D5375" s="19">
        <v>22</v>
      </c>
      <c r="E5375" s="19">
        <v>40</v>
      </c>
      <c r="F5375" s="19">
        <v>22</v>
      </c>
      <c r="G5375" s="19">
        <v>1</v>
      </c>
      <c r="H5375" s="19">
        <v>2</v>
      </c>
      <c r="I5375" s="19">
        <v>3</v>
      </c>
      <c r="J5375" s="19">
        <v>1</v>
      </c>
      <c r="K5375" s="20">
        <f>ROUND(1+(SUMPRODUCT(INDEX(CachTinhDiem!$B$8:$E$11,MATCH($B5375,CachTinhDiem!$A$8:$A$11,0),0),$G5375:$J5375)-1)*9/4,1)</f>
        <v>3.7</v>
      </c>
      <c r="L5375" s="20">
        <f>ROUND(1+(INDEX(CachTinhDiem!$B$15:$E$20,MATCH($C5375,CachTinhDiem!$A$15:$A$20,0),MATCH($B5375,CachTinhDiem!$B$14:$E$14,0))-1)*9/4,1)</f>
        <v>5.5</v>
      </c>
      <c r="M5375" s="19">
        <f t="shared" si="83"/>
        <v>0</v>
      </c>
      <c r="N5375" s="23">
        <f>MAX(0,1-M5375*CachTinhDiem!$B$25)</f>
        <v>1</v>
      </c>
      <c r="O5375" s="20">
        <f>ROUND((CachTinhDiem!$B$23*K5375+CachTinhDiem!$B$24*L5375)*N5375,1)</f>
        <v>4.2</v>
      </c>
      <c r="P5375" s="19" t="s">
        <v>3227</v>
      </c>
    </row>
    <row r="5376" spans="1:16" ht="15" customHeight="1" x14ac:dyDescent="0.35">
      <c r="A5376" s="18" t="s">
        <v>708</v>
      </c>
      <c r="B5376" s="18" t="s">
        <v>3226</v>
      </c>
      <c r="C5376" s="18" t="s">
        <v>110</v>
      </c>
      <c r="D5376" s="19">
        <v>23</v>
      </c>
      <c r="E5376" s="19">
        <v>37</v>
      </c>
      <c r="F5376" s="19">
        <v>23</v>
      </c>
      <c r="G5376" s="19">
        <v>1</v>
      </c>
      <c r="H5376" s="19">
        <v>5</v>
      </c>
      <c r="I5376" s="19">
        <v>2</v>
      </c>
      <c r="J5376" s="19">
        <v>4</v>
      </c>
      <c r="K5376" s="20">
        <f>ROUND(1+(SUMPRODUCT(INDEX(CachTinhDiem!$B$8:$E$11,MATCH($B5376,CachTinhDiem!$A$8:$A$11,0),0),$G5376:$J5376)-1)*9/4,1)</f>
        <v>6.2</v>
      </c>
      <c r="L5376" s="20">
        <f>ROUND(1+(INDEX(CachTinhDiem!$B$15:$E$20,MATCH($C5376,CachTinhDiem!$A$15:$A$20,0),MATCH($B5376,CachTinhDiem!$B$14:$E$14,0))-1)*9/4,1)</f>
        <v>5.5</v>
      </c>
      <c r="M5376" s="19">
        <f t="shared" si="83"/>
        <v>0</v>
      </c>
      <c r="N5376" s="23">
        <f>MAX(0,1-M5376*CachTinhDiem!$B$25)</f>
        <v>1</v>
      </c>
      <c r="O5376" s="20">
        <f>ROUND((CachTinhDiem!$B$23*K5376+CachTinhDiem!$B$24*L5376)*N5376,1)</f>
        <v>6</v>
      </c>
      <c r="P5376" s="19" t="s">
        <v>3227</v>
      </c>
    </row>
    <row r="5377" spans="1:16" ht="15" customHeight="1" x14ac:dyDescent="0.35">
      <c r="A5377" s="18" t="s">
        <v>1912</v>
      </c>
      <c r="B5377" s="18" t="s">
        <v>3224</v>
      </c>
      <c r="C5377" s="18" t="s">
        <v>103</v>
      </c>
      <c r="D5377" s="19">
        <v>14</v>
      </c>
      <c r="E5377" s="19">
        <v>35</v>
      </c>
      <c r="F5377" s="19">
        <v>38</v>
      </c>
      <c r="G5377" s="19">
        <v>2</v>
      </c>
      <c r="H5377" s="19">
        <v>3</v>
      </c>
      <c r="I5377" s="19">
        <v>2</v>
      </c>
      <c r="J5377" s="19">
        <v>4</v>
      </c>
      <c r="K5377" s="20">
        <f>ROUND(1+(SUMPRODUCT(INDEX(CachTinhDiem!$B$8:$E$11,MATCH($B5377,CachTinhDiem!$A$8:$A$11,0),0),$G5377:$J5377)-1)*9/4,1)</f>
        <v>4.2</v>
      </c>
      <c r="L5377" s="20">
        <f>ROUND(1+(INDEX(CachTinhDiem!$B$15:$E$20,MATCH($C5377,CachTinhDiem!$A$15:$A$20,0),MATCH($B5377,CachTinhDiem!$B$14:$E$14,0))-1)*9/4,1)</f>
        <v>3.3</v>
      </c>
      <c r="M5377" s="19">
        <f t="shared" si="83"/>
        <v>3</v>
      </c>
      <c r="N5377" s="23">
        <f>MAX(0,1-M5377*CachTinhDiem!$B$25)</f>
        <v>0.7</v>
      </c>
      <c r="O5377" s="20">
        <f>ROUND((CachTinhDiem!$B$23*K5377+CachTinhDiem!$B$24*L5377)*N5377,1)</f>
        <v>2.8</v>
      </c>
      <c r="P5377" s="19" t="s">
        <v>3227</v>
      </c>
    </row>
    <row r="5378" spans="1:16" ht="15" customHeight="1" x14ac:dyDescent="0.35">
      <c r="A5378" s="18" t="s">
        <v>246</v>
      </c>
      <c r="B5378" s="18" t="s">
        <v>3224</v>
      </c>
      <c r="C5378" s="18" t="s">
        <v>115</v>
      </c>
      <c r="D5378" s="19">
        <v>21</v>
      </c>
      <c r="E5378" s="19">
        <v>39</v>
      </c>
      <c r="F5378" s="19">
        <v>35</v>
      </c>
      <c r="G5378" s="19">
        <v>1</v>
      </c>
      <c r="H5378" s="19">
        <v>5</v>
      </c>
      <c r="I5378" s="19">
        <v>3</v>
      </c>
      <c r="J5378" s="19">
        <v>2</v>
      </c>
      <c r="K5378" s="20">
        <f>ROUND(1+(SUMPRODUCT(INDEX(CachTinhDiem!$B$8:$E$11,MATCH($B5378,CachTinhDiem!$A$8:$A$11,0),0),$G5378:$J5378)-1)*9/4,1)</f>
        <v>5.3</v>
      </c>
      <c r="L5378" s="20">
        <f>ROUND(1+(INDEX(CachTinhDiem!$B$15:$E$20,MATCH($C5378,CachTinhDiem!$A$15:$A$20,0),MATCH($B5378,CachTinhDiem!$B$14:$E$14,0))-1)*9/4,1)</f>
        <v>7.8</v>
      </c>
      <c r="M5378" s="19">
        <f t="shared" ref="M5378:M5441" si="84">MAX(0,$D5378-$F5378,$F5378-$E5378)</f>
        <v>0</v>
      </c>
      <c r="N5378" s="23">
        <f>MAX(0,1-M5378*CachTinhDiem!$B$25)</f>
        <v>1</v>
      </c>
      <c r="O5378" s="20">
        <f>ROUND((CachTinhDiem!$B$23*K5378+CachTinhDiem!$B$24*L5378)*N5378,1)</f>
        <v>6.1</v>
      </c>
      <c r="P5378" s="19" t="s">
        <v>3227</v>
      </c>
    </row>
    <row r="5379" spans="1:16" ht="15" customHeight="1" x14ac:dyDescent="0.35">
      <c r="A5379" s="18" t="s">
        <v>1836</v>
      </c>
      <c r="B5379" s="18" t="s">
        <v>3226</v>
      </c>
      <c r="C5379" s="18" t="s">
        <v>115</v>
      </c>
      <c r="D5379" s="19">
        <v>13</v>
      </c>
      <c r="E5379" s="19">
        <v>33</v>
      </c>
      <c r="F5379" s="19">
        <v>27</v>
      </c>
      <c r="G5379" s="19">
        <v>2</v>
      </c>
      <c r="H5379" s="19">
        <v>3</v>
      </c>
      <c r="I5379" s="19">
        <v>4</v>
      </c>
      <c r="J5379" s="19">
        <v>1</v>
      </c>
      <c r="K5379" s="20">
        <f>ROUND(1+(SUMPRODUCT(INDEX(CachTinhDiem!$B$8:$E$11,MATCH($B5379,CachTinhDiem!$A$8:$A$11,0),0),$G5379:$J5379)-1)*9/4,1)</f>
        <v>5.7</v>
      </c>
      <c r="L5379" s="20">
        <f>ROUND(1+(INDEX(CachTinhDiem!$B$15:$E$20,MATCH($C5379,CachTinhDiem!$A$15:$A$20,0),MATCH($B5379,CachTinhDiem!$B$14:$E$14,0))-1)*9/4,1)</f>
        <v>10</v>
      </c>
      <c r="M5379" s="19">
        <f t="shared" si="84"/>
        <v>0</v>
      </c>
      <c r="N5379" s="23">
        <f>MAX(0,1-M5379*CachTinhDiem!$B$25)</f>
        <v>1</v>
      </c>
      <c r="O5379" s="20">
        <f>ROUND((CachTinhDiem!$B$23*K5379+CachTinhDiem!$B$24*L5379)*N5379,1)</f>
        <v>7</v>
      </c>
      <c r="P5379" s="19" t="s">
        <v>3227</v>
      </c>
    </row>
    <row r="5380" spans="1:16" ht="15" customHeight="1" x14ac:dyDescent="0.35">
      <c r="A5380" s="18" t="s">
        <v>216</v>
      </c>
      <c r="B5380" s="18" t="s">
        <v>3226</v>
      </c>
      <c r="C5380" s="18" t="s">
        <v>103</v>
      </c>
      <c r="D5380" s="19">
        <v>24</v>
      </c>
      <c r="E5380" s="19">
        <v>40</v>
      </c>
      <c r="F5380" s="19">
        <v>7</v>
      </c>
      <c r="G5380" s="19">
        <v>1</v>
      </c>
      <c r="H5380" s="19">
        <v>5</v>
      </c>
      <c r="I5380" s="19">
        <v>2</v>
      </c>
      <c r="J5380" s="19">
        <v>3</v>
      </c>
      <c r="K5380" s="20">
        <f>ROUND(1+(SUMPRODUCT(INDEX(CachTinhDiem!$B$8:$E$11,MATCH($B5380,CachTinhDiem!$A$8:$A$11,0),0),$G5380:$J5380)-1)*9/4,1)</f>
        <v>5.7</v>
      </c>
      <c r="L5380" s="20">
        <f>ROUND(1+(INDEX(CachTinhDiem!$B$15:$E$20,MATCH($C5380,CachTinhDiem!$A$15:$A$20,0),MATCH($B5380,CachTinhDiem!$B$14:$E$14,0))-1)*9/4,1)</f>
        <v>3.3</v>
      </c>
      <c r="M5380" s="19">
        <f t="shared" si="84"/>
        <v>17</v>
      </c>
      <c r="N5380" s="23">
        <f>MAX(0,1-M5380*CachTinhDiem!$B$25)</f>
        <v>0</v>
      </c>
      <c r="O5380" s="20">
        <f>ROUND((CachTinhDiem!$B$23*K5380+CachTinhDiem!$B$24*L5380)*N5380,1)</f>
        <v>0</v>
      </c>
      <c r="P5380" s="19" t="s">
        <v>3227</v>
      </c>
    </row>
    <row r="5381" spans="1:16" ht="15" customHeight="1" x14ac:dyDescent="0.35">
      <c r="A5381" s="18" t="s">
        <v>1562</v>
      </c>
      <c r="B5381" s="18" t="s">
        <v>3226</v>
      </c>
      <c r="C5381" s="18" t="s">
        <v>90</v>
      </c>
      <c r="D5381" s="19">
        <v>7</v>
      </c>
      <c r="E5381" s="19">
        <v>26</v>
      </c>
      <c r="F5381" s="19">
        <v>27</v>
      </c>
      <c r="G5381" s="19">
        <v>4</v>
      </c>
      <c r="H5381" s="19">
        <v>2</v>
      </c>
      <c r="I5381" s="19">
        <v>4</v>
      </c>
      <c r="J5381" s="19">
        <v>2</v>
      </c>
      <c r="K5381" s="20">
        <f>ROUND(1+(SUMPRODUCT(INDEX(CachTinhDiem!$B$8:$E$11,MATCH($B5381,CachTinhDiem!$A$8:$A$11,0),0),$G5381:$J5381)-1)*9/4,1)</f>
        <v>5.5</v>
      </c>
      <c r="L5381" s="20">
        <f>ROUND(1+(INDEX(CachTinhDiem!$B$15:$E$20,MATCH($C5381,CachTinhDiem!$A$15:$A$20,0),MATCH($B5381,CachTinhDiem!$B$14:$E$14,0))-1)*9/4,1)</f>
        <v>7.8</v>
      </c>
      <c r="M5381" s="19">
        <f t="shared" si="84"/>
        <v>1</v>
      </c>
      <c r="N5381" s="23">
        <f>MAX(0,1-M5381*CachTinhDiem!$B$25)</f>
        <v>0.9</v>
      </c>
      <c r="O5381" s="20">
        <f>ROUND((CachTinhDiem!$B$23*K5381+CachTinhDiem!$B$24*L5381)*N5381,1)</f>
        <v>5.6</v>
      </c>
      <c r="P5381" s="19" t="s">
        <v>3227</v>
      </c>
    </row>
    <row r="5382" spans="1:16" ht="15" customHeight="1" x14ac:dyDescent="0.35">
      <c r="A5382" s="18" t="s">
        <v>236</v>
      </c>
      <c r="B5382" s="18" t="s">
        <v>3229</v>
      </c>
      <c r="C5382" s="18" t="s">
        <v>115</v>
      </c>
      <c r="D5382" s="19">
        <v>13</v>
      </c>
      <c r="E5382" s="19">
        <v>29</v>
      </c>
      <c r="F5382" s="19">
        <v>7</v>
      </c>
      <c r="G5382" s="19">
        <v>3</v>
      </c>
      <c r="H5382" s="19">
        <v>2</v>
      </c>
      <c r="I5382" s="19">
        <v>3</v>
      </c>
      <c r="J5382" s="19">
        <v>3</v>
      </c>
      <c r="K5382" s="20">
        <f>ROUND(1+(SUMPRODUCT(INDEX(CachTinhDiem!$B$8:$E$11,MATCH($B5382,CachTinhDiem!$A$8:$A$11,0),0),$G5382:$J5382)-1)*9/4,1)</f>
        <v>4.8</v>
      </c>
      <c r="L5382" s="20">
        <f>ROUND(1+(INDEX(CachTinhDiem!$B$15:$E$20,MATCH($C5382,CachTinhDiem!$A$15:$A$20,0),MATCH($B5382,CachTinhDiem!$B$14:$E$14,0))-1)*9/4,1)</f>
        <v>10</v>
      </c>
      <c r="M5382" s="19">
        <f t="shared" si="84"/>
        <v>6</v>
      </c>
      <c r="N5382" s="23">
        <f>MAX(0,1-M5382*CachTinhDiem!$B$25)</f>
        <v>0.39999999999999991</v>
      </c>
      <c r="O5382" s="20">
        <f>ROUND((CachTinhDiem!$B$23*K5382+CachTinhDiem!$B$24*L5382)*N5382,1)</f>
        <v>2.5</v>
      </c>
      <c r="P5382" s="19" t="s">
        <v>3227</v>
      </c>
    </row>
    <row r="5383" spans="1:16" ht="15" customHeight="1" x14ac:dyDescent="0.35">
      <c r="A5383" s="18" t="s">
        <v>3060</v>
      </c>
      <c r="B5383" s="18" t="s">
        <v>3224</v>
      </c>
      <c r="C5383" s="18" t="s">
        <v>110</v>
      </c>
      <c r="D5383" s="19">
        <v>17</v>
      </c>
      <c r="E5383" s="19">
        <v>38</v>
      </c>
      <c r="F5383" s="19">
        <v>29</v>
      </c>
      <c r="G5383" s="19">
        <v>2</v>
      </c>
      <c r="H5383" s="19">
        <v>3</v>
      </c>
      <c r="I5383" s="19">
        <v>4</v>
      </c>
      <c r="J5383" s="19">
        <v>4</v>
      </c>
      <c r="K5383" s="20">
        <f>ROUND(1+(SUMPRODUCT(INDEX(CachTinhDiem!$B$8:$E$11,MATCH($B5383,CachTinhDiem!$A$8:$A$11,0),0),$G5383:$J5383)-1)*9/4,1)</f>
        <v>6.4</v>
      </c>
      <c r="L5383" s="20">
        <f>ROUND(1+(INDEX(CachTinhDiem!$B$15:$E$20,MATCH($C5383,CachTinhDiem!$A$15:$A$20,0),MATCH($B5383,CachTinhDiem!$B$14:$E$14,0))-1)*9/4,1)</f>
        <v>5.5</v>
      </c>
      <c r="M5383" s="19">
        <f t="shared" si="84"/>
        <v>0</v>
      </c>
      <c r="N5383" s="23">
        <f>MAX(0,1-M5383*CachTinhDiem!$B$25)</f>
        <v>1</v>
      </c>
      <c r="O5383" s="20">
        <f>ROUND((CachTinhDiem!$B$23*K5383+CachTinhDiem!$B$24*L5383)*N5383,1)</f>
        <v>6.1</v>
      </c>
      <c r="P5383" s="19" t="s">
        <v>3227</v>
      </c>
    </row>
    <row r="5384" spans="1:16" ht="15" customHeight="1" x14ac:dyDescent="0.35">
      <c r="A5384" s="18" t="s">
        <v>1077</v>
      </c>
      <c r="B5384" s="18" t="s">
        <v>3229</v>
      </c>
      <c r="C5384" s="18" t="s">
        <v>110</v>
      </c>
      <c r="D5384" s="19">
        <v>5</v>
      </c>
      <c r="E5384" s="19">
        <v>12</v>
      </c>
      <c r="F5384" s="19">
        <v>25</v>
      </c>
      <c r="G5384" s="19">
        <v>5</v>
      </c>
      <c r="H5384" s="19">
        <v>1</v>
      </c>
      <c r="I5384" s="19">
        <v>3</v>
      </c>
      <c r="J5384" s="19">
        <v>3</v>
      </c>
      <c r="K5384" s="20">
        <f>ROUND(1+(SUMPRODUCT(INDEX(CachTinhDiem!$B$8:$E$11,MATCH($B5384,CachTinhDiem!$A$8:$A$11,0),0),$G5384:$J5384)-1)*9/4,1)</f>
        <v>4.5999999999999996</v>
      </c>
      <c r="L5384" s="20">
        <f>ROUND(1+(INDEX(CachTinhDiem!$B$15:$E$20,MATCH($C5384,CachTinhDiem!$A$15:$A$20,0),MATCH($B5384,CachTinhDiem!$B$14:$E$14,0))-1)*9/4,1)</f>
        <v>7.8</v>
      </c>
      <c r="M5384" s="19">
        <f t="shared" si="84"/>
        <v>13</v>
      </c>
      <c r="N5384" s="23">
        <f>MAX(0,1-M5384*CachTinhDiem!$B$25)</f>
        <v>0</v>
      </c>
      <c r="O5384" s="20">
        <f>ROUND((CachTinhDiem!$B$23*K5384+CachTinhDiem!$B$24*L5384)*N5384,1)</f>
        <v>0</v>
      </c>
      <c r="P5384" s="19" t="s">
        <v>3227</v>
      </c>
    </row>
    <row r="5385" spans="1:16" ht="15" customHeight="1" x14ac:dyDescent="0.35">
      <c r="A5385" s="18" t="s">
        <v>2755</v>
      </c>
      <c r="B5385" s="18" t="s">
        <v>3229</v>
      </c>
      <c r="C5385" s="18" t="s">
        <v>138</v>
      </c>
      <c r="D5385" s="19">
        <v>12</v>
      </c>
      <c r="E5385" s="19">
        <v>38</v>
      </c>
      <c r="F5385" s="19">
        <v>12</v>
      </c>
      <c r="G5385" s="19">
        <v>2</v>
      </c>
      <c r="H5385" s="19">
        <v>5</v>
      </c>
      <c r="I5385" s="19">
        <v>5</v>
      </c>
      <c r="J5385" s="19">
        <v>2</v>
      </c>
      <c r="K5385" s="20">
        <f>ROUND(1+(SUMPRODUCT(INDEX(CachTinhDiem!$B$8:$E$11,MATCH($B5385,CachTinhDiem!$A$8:$A$11,0),0),$G5385:$J5385)-1)*9/4,1)</f>
        <v>7.3</v>
      </c>
      <c r="L5385" s="20">
        <f>ROUND(1+(INDEX(CachTinhDiem!$B$15:$E$20,MATCH($C5385,CachTinhDiem!$A$15:$A$20,0),MATCH($B5385,CachTinhDiem!$B$14:$E$14,0))-1)*9/4,1)</f>
        <v>7.8</v>
      </c>
      <c r="M5385" s="19">
        <f t="shared" si="84"/>
        <v>0</v>
      </c>
      <c r="N5385" s="23">
        <f>MAX(0,1-M5385*CachTinhDiem!$B$25)</f>
        <v>1</v>
      </c>
      <c r="O5385" s="20">
        <f>ROUND((CachTinhDiem!$B$23*K5385+CachTinhDiem!$B$24*L5385)*N5385,1)</f>
        <v>7.5</v>
      </c>
      <c r="P5385" s="19" t="s">
        <v>3227</v>
      </c>
    </row>
    <row r="5386" spans="1:16" ht="15" customHeight="1" x14ac:dyDescent="0.35">
      <c r="A5386" s="18" t="s">
        <v>2392</v>
      </c>
      <c r="B5386" s="18" t="s">
        <v>3224</v>
      </c>
      <c r="C5386" s="18" t="s">
        <v>103</v>
      </c>
      <c r="D5386" s="19">
        <v>18</v>
      </c>
      <c r="E5386" s="19">
        <v>34</v>
      </c>
      <c r="F5386" s="19">
        <v>9</v>
      </c>
      <c r="G5386" s="19">
        <v>2</v>
      </c>
      <c r="H5386" s="19">
        <v>3</v>
      </c>
      <c r="I5386" s="19">
        <v>2</v>
      </c>
      <c r="J5386" s="19">
        <v>5</v>
      </c>
      <c r="K5386" s="20">
        <f>ROUND(1+(SUMPRODUCT(INDEX(CachTinhDiem!$B$8:$E$11,MATCH($B5386,CachTinhDiem!$A$8:$A$11,0),0),$G5386:$J5386)-1)*9/4,1)</f>
        <v>4.4000000000000004</v>
      </c>
      <c r="L5386" s="20">
        <f>ROUND(1+(INDEX(CachTinhDiem!$B$15:$E$20,MATCH($C5386,CachTinhDiem!$A$15:$A$20,0),MATCH($B5386,CachTinhDiem!$B$14:$E$14,0))-1)*9/4,1)</f>
        <v>3.3</v>
      </c>
      <c r="M5386" s="19">
        <f t="shared" si="84"/>
        <v>9</v>
      </c>
      <c r="N5386" s="23">
        <f>MAX(0,1-M5386*CachTinhDiem!$B$25)</f>
        <v>9.9999999999999978E-2</v>
      </c>
      <c r="O5386" s="20">
        <f>ROUND((CachTinhDiem!$B$23*K5386+CachTinhDiem!$B$24*L5386)*N5386,1)</f>
        <v>0.4</v>
      </c>
      <c r="P5386" s="19" t="s">
        <v>3227</v>
      </c>
    </row>
    <row r="5387" spans="1:16" ht="15" customHeight="1" x14ac:dyDescent="0.35">
      <c r="A5387" s="18" t="s">
        <v>1541</v>
      </c>
      <c r="B5387" s="18" t="s">
        <v>3226</v>
      </c>
      <c r="C5387" s="18" t="s">
        <v>115</v>
      </c>
      <c r="D5387" s="19">
        <v>25</v>
      </c>
      <c r="E5387" s="19">
        <v>38</v>
      </c>
      <c r="F5387" s="19">
        <v>32</v>
      </c>
      <c r="G5387" s="19">
        <v>2</v>
      </c>
      <c r="H5387" s="19">
        <v>5</v>
      </c>
      <c r="I5387" s="19">
        <v>4</v>
      </c>
      <c r="J5387" s="19">
        <v>3</v>
      </c>
      <c r="K5387" s="20">
        <f>ROUND(1+(SUMPRODUCT(INDEX(CachTinhDiem!$B$8:$E$11,MATCH($B5387,CachTinhDiem!$A$8:$A$11,0),0),$G5387:$J5387)-1)*9/4,1)</f>
        <v>8</v>
      </c>
      <c r="L5387" s="20">
        <f>ROUND(1+(INDEX(CachTinhDiem!$B$15:$E$20,MATCH($C5387,CachTinhDiem!$A$15:$A$20,0),MATCH($B5387,CachTinhDiem!$B$14:$E$14,0))-1)*9/4,1)</f>
        <v>10</v>
      </c>
      <c r="M5387" s="19">
        <f t="shared" si="84"/>
        <v>0</v>
      </c>
      <c r="N5387" s="23">
        <f>MAX(0,1-M5387*CachTinhDiem!$B$25)</f>
        <v>1</v>
      </c>
      <c r="O5387" s="20">
        <f>ROUND((CachTinhDiem!$B$23*K5387+CachTinhDiem!$B$24*L5387)*N5387,1)</f>
        <v>8.6</v>
      </c>
      <c r="P5387" s="19" t="s">
        <v>3227</v>
      </c>
    </row>
    <row r="5388" spans="1:16" ht="15" customHeight="1" x14ac:dyDescent="0.35">
      <c r="A5388" s="18" t="s">
        <v>285</v>
      </c>
      <c r="B5388" s="18" t="s">
        <v>3224</v>
      </c>
      <c r="C5388" s="18" t="s">
        <v>90</v>
      </c>
      <c r="D5388" s="19">
        <v>9</v>
      </c>
      <c r="E5388" s="19">
        <v>22</v>
      </c>
      <c r="F5388" s="19">
        <v>23</v>
      </c>
      <c r="G5388" s="19">
        <v>4</v>
      </c>
      <c r="H5388" s="19">
        <v>2</v>
      </c>
      <c r="I5388" s="19">
        <v>3</v>
      </c>
      <c r="J5388" s="19">
        <v>2</v>
      </c>
      <c r="K5388" s="20">
        <f>ROUND(1+(SUMPRODUCT(INDEX(CachTinhDiem!$B$8:$E$11,MATCH($B5388,CachTinhDiem!$A$8:$A$11,0),0),$G5388:$J5388)-1)*9/4,1)</f>
        <v>5.3</v>
      </c>
      <c r="L5388" s="20">
        <f>ROUND(1+(INDEX(CachTinhDiem!$B$15:$E$20,MATCH($C5388,CachTinhDiem!$A$15:$A$20,0),MATCH($B5388,CachTinhDiem!$B$14:$E$14,0))-1)*9/4,1)</f>
        <v>5.5</v>
      </c>
      <c r="M5388" s="19">
        <f t="shared" si="84"/>
        <v>1</v>
      </c>
      <c r="N5388" s="23">
        <f>MAX(0,1-M5388*CachTinhDiem!$B$25)</f>
        <v>0.9</v>
      </c>
      <c r="O5388" s="20">
        <f>ROUND((CachTinhDiem!$B$23*K5388+CachTinhDiem!$B$24*L5388)*N5388,1)</f>
        <v>4.8</v>
      </c>
      <c r="P5388" s="19" t="s">
        <v>3227</v>
      </c>
    </row>
    <row r="5389" spans="1:16" ht="15" customHeight="1" x14ac:dyDescent="0.35">
      <c r="A5389" s="18" t="s">
        <v>358</v>
      </c>
      <c r="B5389" s="18" t="s">
        <v>3229</v>
      </c>
      <c r="C5389" s="18" t="s">
        <v>115</v>
      </c>
      <c r="D5389" s="19">
        <v>11</v>
      </c>
      <c r="E5389" s="19">
        <v>27</v>
      </c>
      <c r="F5389" s="19">
        <v>16</v>
      </c>
      <c r="G5389" s="19">
        <v>3</v>
      </c>
      <c r="H5389" s="19">
        <v>2</v>
      </c>
      <c r="I5389" s="19">
        <v>3</v>
      </c>
      <c r="J5389" s="19">
        <v>4</v>
      </c>
      <c r="K5389" s="20">
        <f>ROUND(1+(SUMPRODUCT(INDEX(CachTinhDiem!$B$8:$E$11,MATCH($B5389,CachTinhDiem!$A$8:$A$11,0),0),$G5389:$J5389)-1)*9/4,1)</f>
        <v>5.5</v>
      </c>
      <c r="L5389" s="20">
        <f>ROUND(1+(INDEX(CachTinhDiem!$B$15:$E$20,MATCH($C5389,CachTinhDiem!$A$15:$A$20,0),MATCH($B5389,CachTinhDiem!$B$14:$E$14,0))-1)*9/4,1)</f>
        <v>10</v>
      </c>
      <c r="M5389" s="19">
        <f t="shared" si="84"/>
        <v>0</v>
      </c>
      <c r="N5389" s="23">
        <f>MAX(0,1-M5389*CachTinhDiem!$B$25)</f>
        <v>1</v>
      </c>
      <c r="O5389" s="20">
        <f>ROUND((CachTinhDiem!$B$23*K5389+CachTinhDiem!$B$24*L5389)*N5389,1)</f>
        <v>6.9</v>
      </c>
      <c r="P5389" s="19" t="s">
        <v>3225</v>
      </c>
    </row>
    <row r="5390" spans="1:16" ht="15" customHeight="1" x14ac:dyDescent="0.35">
      <c r="A5390" s="18" t="s">
        <v>1743</v>
      </c>
      <c r="B5390" s="18" t="s">
        <v>3224</v>
      </c>
      <c r="C5390" s="18" t="s">
        <v>103</v>
      </c>
      <c r="D5390" s="19">
        <v>14</v>
      </c>
      <c r="E5390" s="19">
        <v>34</v>
      </c>
      <c r="F5390" s="19">
        <v>15</v>
      </c>
      <c r="G5390" s="19">
        <v>2</v>
      </c>
      <c r="H5390" s="19">
        <v>3</v>
      </c>
      <c r="I5390" s="19">
        <v>2</v>
      </c>
      <c r="J5390" s="19">
        <v>5</v>
      </c>
      <c r="K5390" s="20">
        <f>ROUND(1+(SUMPRODUCT(INDEX(CachTinhDiem!$B$8:$E$11,MATCH($B5390,CachTinhDiem!$A$8:$A$11,0),0),$G5390:$J5390)-1)*9/4,1)</f>
        <v>4.4000000000000004</v>
      </c>
      <c r="L5390" s="20">
        <f>ROUND(1+(INDEX(CachTinhDiem!$B$15:$E$20,MATCH($C5390,CachTinhDiem!$A$15:$A$20,0),MATCH($B5390,CachTinhDiem!$B$14:$E$14,0))-1)*9/4,1)</f>
        <v>3.3</v>
      </c>
      <c r="M5390" s="19">
        <f t="shared" si="84"/>
        <v>0</v>
      </c>
      <c r="N5390" s="23">
        <f>MAX(0,1-M5390*CachTinhDiem!$B$25)</f>
        <v>1</v>
      </c>
      <c r="O5390" s="20">
        <f>ROUND((CachTinhDiem!$B$23*K5390+CachTinhDiem!$B$24*L5390)*N5390,1)</f>
        <v>4.0999999999999996</v>
      </c>
      <c r="P5390" s="19" t="s">
        <v>3227</v>
      </c>
    </row>
    <row r="5391" spans="1:16" ht="15" customHeight="1" x14ac:dyDescent="0.35">
      <c r="A5391" s="18" t="s">
        <v>1699</v>
      </c>
      <c r="B5391" s="18" t="s">
        <v>3224</v>
      </c>
      <c r="C5391" s="18" t="s">
        <v>115</v>
      </c>
      <c r="D5391" s="19">
        <v>26</v>
      </c>
      <c r="E5391" s="19">
        <v>39</v>
      </c>
      <c r="F5391" s="19">
        <v>32</v>
      </c>
      <c r="G5391" s="19">
        <v>1</v>
      </c>
      <c r="H5391" s="19">
        <v>5</v>
      </c>
      <c r="I5391" s="19">
        <v>4</v>
      </c>
      <c r="J5391" s="19">
        <v>1</v>
      </c>
      <c r="K5391" s="20">
        <f>ROUND(1+(SUMPRODUCT(INDEX(CachTinhDiem!$B$8:$E$11,MATCH($B5391,CachTinhDiem!$A$8:$A$11,0),0),$G5391:$J5391)-1)*9/4,1)</f>
        <v>6.2</v>
      </c>
      <c r="L5391" s="20">
        <f>ROUND(1+(INDEX(CachTinhDiem!$B$15:$E$20,MATCH($C5391,CachTinhDiem!$A$15:$A$20,0),MATCH($B5391,CachTinhDiem!$B$14:$E$14,0))-1)*9/4,1)</f>
        <v>7.8</v>
      </c>
      <c r="M5391" s="19">
        <f t="shared" si="84"/>
        <v>0</v>
      </c>
      <c r="N5391" s="23">
        <f>MAX(0,1-M5391*CachTinhDiem!$B$25)</f>
        <v>1</v>
      </c>
      <c r="O5391" s="20">
        <f>ROUND((CachTinhDiem!$B$23*K5391+CachTinhDiem!$B$24*L5391)*N5391,1)</f>
        <v>6.7</v>
      </c>
      <c r="P5391" s="19" t="s">
        <v>3227</v>
      </c>
    </row>
    <row r="5392" spans="1:16" ht="15" customHeight="1" x14ac:dyDescent="0.35">
      <c r="A5392" s="18" t="s">
        <v>2895</v>
      </c>
      <c r="B5392" s="18" t="s">
        <v>3229</v>
      </c>
      <c r="C5392" s="18" t="s">
        <v>90</v>
      </c>
      <c r="D5392" s="19">
        <v>5</v>
      </c>
      <c r="E5392" s="19">
        <v>20</v>
      </c>
      <c r="F5392" s="19">
        <v>11</v>
      </c>
      <c r="G5392" s="19">
        <v>4</v>
      </c>
      <c r="H5392" s="19">
        <v>1</v>
      </c>
      <c r="I5392" s="19">
        <v>3</v>
      </c>
      <c r="J5392" s="19">
        <v>3</v>
      </c>
      <c r="K5392" s="20">
        <f>ROUND(1+(SUMPRODUCT(INDEX(CachTinhDiem!$B$8:$E$11,MATCH($B5392,CachTinhDiem!$A$8:$A$11,0),0),$G5392:$J5392)-1)*9/4,1)</f>
        <v>4.4000000000000004</v>
      </c>
      <c r="L5392" s="20">
        <f>ROUND(1+(INDEX(CachTinhDiem!$B$15:$E$20,MATCH($C5392,CachTinhDiem!$A$15:$A$20,0),MATCH($B5392,CachTinhDiem!$B$14:$E$14,0))-1)*9/4,1)</f>
        <v>7.8</v>
      </c>
      <c r="M5392" s="19">
        <f t="shared" si="84"/>
        <v>0</v>
      </c>
      <c r="N5392" s="23">
        <f>MAX(0,1-M5392*CachTinhDiem!$B$25)</f>
        <v>1</v>
      </c>
      <c r="O5392" s="20">
        <f>ROUND((CachTinhDiem!$B$23*K5392+CachTinhDiem!$B$24*L5392)*N5392,1)</f>
        <v>5.4</v>
      </c>
      <c r="P5392" s="19" t="s">
        <v>3227</v>
      </c>
    </row>
    <row r="5393" spans="1:16" ht="15" customHeight="1" x14ac:dyDescent="0.35">
      <c r="A5393" s="18" t="s">
        <v>922</v>
      </c>
      <c r="B5393" s="18" t="s">
        <v>3224</v>
      </c>
      <c r="C5393" s="18" t="s">
        <v>103</v>
      </c>
      <c r="D5393" s="19">
        <v>19</v>
      </c>
      <c r="E5393" s="19">
        <v>37</v>
      </c>
      <c r="F5393" s="19">
        <v>32</v>
      </c>
      <c r="G5393" s="19">
        <v>2</v>
      </c>
      <c r="H5393" s="19">
        <v>5</v>
      </c>
      <c r="I5393" s="19">
        <v>2</v>
      </c>
      <c r="J5393" s="19">
        <v>4</v>
      </c>
      <c r="K5393" s="20">
        <f>ROUND(1+(SUMPRODUCT(INDEX(CachTinhDiem!$B$8:$E$11,MATCH($B5393,CachTinhDiem!$A$8:$A$11,0),0),$G5393:$J5393)-1)*9/4,1)</f>
        <v>5.0999999999999996</v>
      </c>
      <c r="L5393" s="20">
        <f>ROUND(1+(INDEX(CachTinhDiem!$B$15:$E$20,MATCH($C5393,CachTinhDiem!$A$15:$A$20,0),MATCH($B5393,CachTinhDiem!$B$14:$E$14,0))-1)*9/4,1)</f>
        <v>3.3</v>
      </c>
      <c r="M5393" s="19">
        <f t="shared" si="84"/>
        <v>0</v>
      </c>
      <c r="N5393" s="23">
        <f>MAX(0,1-M5393*CachTinhDiem!$B$25)</f>
        <v>1</v>
      </c>
      <c r="O5393" s="20">
        <f>ROUND((CachTinhDiem!$B$23*K5393+CachTinhDiem!$B$24*L5393)*N5393,1)</f>
        <v>4.5999999999999996</v>
      </c>
      <c r="P5393" s="19" t="s">
        <v>3227</v>
      </c>
    </row>
    <row r="5394" spans="1:16" ht="15" customHeight="1" x14ac:dyDescent="0.35">
      <c r="A5394" s="18" t="s">
        <v>397</v>
      </c>
      <c r="B5394" s="18" t="s">
        <v>3226</v>
      </c>
      <c r="C5394" s="18" t="s">
        <v>115</v>
      </c>
      <c r="D5394" s="19">
        <v>25</v>
      </c>
      <c r="E5394" s="19">
        <v>40</v>
      </c>
      <c r="F5394" s="19">
        <v>11</v>
      </c>
      <c r="G5394" s="19">
        <v>2</v>
      </c>
      <c r="H5394" s="19">
        <v>5</v>
      </c>
      <c r="I5394" s="19">
        <v>2</v>
      </c>
      <c r="J5394" s="19">
        <v>4</v>
      </c>
      <c r="K5394" s="20">
        <f>ROUND(1+(SUMPRODUCT(INDEX(CachTinhDiem!$B$8:$E$11,MATCH($B5394,CachTinhDiem!$A$8:$A$11,0),0),$G5394:$J5394)-1)*9/4,1)</f>
        <v>6.2</v>
      </c>
      <c r="L5394" s="20">
        <f>ROUND(1+(INDEX(CachTinhDiem!$B$15:$E$20,MATCH($C5394,CachTinhDiem!$A$15:$A$20,0),MATCH($B5394,CachTinhDiem!$B$14:$E$14,0))-1)*9/4,1)</f>
        <v>10</v>
      </c>
      <c r="M5394" s="19">
        <f t="shared" si="84"/>
        <v>14</v>
      </c>
      <c r="N5394" s="23">
        <f>MAX(0,1-M5394*CachTinhDiem!$B$25)</f>
        <v>0</v>
      </c>
      <c r="O5394" s="20">
        <f>ROUND((CachTinhDiem!$B$23*K5394+CachTinhDiem!$B$24*L5394)*N5394,1)</f>
        <v>0</v>
      </c>
      <c r="P5394" s="19" t="s">
        <v>3225</v>
      </c>
    </row>
    <row r="5395" spans="1:16" ht="15" customHeight="1" x14ac:dyDescent="0.35">
      <c r="A5395" s="18" t="s">
        <v>2308</v>
      </c>
      <c r="B5395" s="18" t="s">
        <v>3226</v>
      </c>
      <c r="C5395" s="18" t="s">
        <v>103</v>
      </c>
      <c r="D5395" s="19">
        <v>21</v>
      </c>
      <c r="E5395" s="19">
        <v>35</v>
      </c>
      <c r="F5395" s="19">
        <v>7</v>
      </c>
      <c r="G5395" s="19">
        <v>2</v>
      </c>
      <c r="H5395" s="19">
        <v>4</v>
      </c>
      <c r="I5395" s="19">
        <v>3</v>
      </c>
      <c r="J5395" s="19">
        <v>4</v>
      </c>
      <c r="K5395" s="20">
        <f>ROUND(1+(SUMPRODUCT(INDEX(CachTinhDiem!$B$8:$E$11,MATCH($B5395,CachTinhDiem!$A$8:$A$11,0),0),$G5395:$J5395)-1)*9/4,1)</f>
        <v>6.6</v>
      </c>
      <c r="L5395" s="20">
        <f>ROUND(1+(INDEX(CachTinhDiem!$B$15:$E$20,MATCH($C5395,CachTinhDiem!$A$15:$A$20,0),MATCH($B5395,CachTinhDiem!$B$14:$E$14,0))-1)*9/4,1)</f>
        <v>3.3</v>
      </c>
      <c r="M5395" s="19">
        <f t="shared" si="84"/>
        <v>14</v>
      </c>
      <c r="N5395" s="23">
        <f>MAX(0,1-M5395*CachTinhDiem!$B$25)</f>
        <v>0</v>
      </c>
      <c r="O5395" s="20">
        <f>ROUND((CachTinhDiem!$B$23*K5395+CachTinhDiem!$B$24*L5395)*N5395,1)</f>
        <v>0</v>
      </c>
      <c r="P5395" s="19" t="s">
        <v>3227</v>
      </c>
    </row>
    <row r="5396" spans="1:16" ht="15" customHeight="1" x14ac:dyDescent="0.35">
      <c r="A5396" s="18" t="s">
        <v>2338</v>
      </c>
      <c r="B5396" s="18" t="s">
        <v>3226</v>
      </c>
      <c r="C5396" s="18" t="s">
        <v>138</v>
      </c>
      <c r="D5396" s="19">
        <v>22</v>
      </c>
      <c r="E5396" s="19">
        <v>38</v>
      </c>
      <c r="F5396" s="19">
        <v>30</v>
      </c>
      <c r="G5396" s="19">
        <v>2</v>
      </c>
      <c r="H5396" s="19">
        <v>5</v>
      </c>
      <c r="I5396" s="19">
        <v>5</v>
      </c>
      <c r="J5396" s="19">
        <v>3</v>
      </c>
      <c r="K5396" s="20">
        <f>ROUND(1+(SUMPRODUCT(INDEX(CachTinhDiem!$B$8:$E$11,MATCH($B5396,CachTinhDiem!$A$8:$A$11,0),0),$G5396:$J5396)-1)*9/4,1)</f>
        <v>9.1</v>
      </c>
      <c r="L5396" s="20">
        <f>ROUND(1+(INDEX(CachTinhDiem!$B$15:$E$20,MATCH($C5396,CachTinhDiem!$A$15:$A$20,0),MATCH($B5396,CachTinhDiem!$B$14:$E$14,0))-1)*9/4,1)</f>
        <v>7.8</v>
      </c>
      <c r="M5396" s="19">
        <f t="shared" si="84"/>
        <v>0</v>
      </c>
      <c r="N5396" s="23">
        <f>MAX(0,1-M5396*CachTinhDiem!$B$25)</f>
        <v>1</v>
      </c>
      <c r="O5396" s="20">
        <f>ROUND((CachTinhDiem!$B$23*K5396+CachTinhDiem!$B$24*L5396)*N5396,1)</f>
        <v>8.6999999999999993</v>
      </c>
      <c r="P5396" s="19" t="s">
        <v>3227</v>
      </c>
    </row>
    <row r="5397" spans="1:16" ht="15" customHeight="1" x14ac:dyDescent="0.35">
      <c r="A5397" s="18" t="s">
        <v>1902</v>
      </c>
      <c r="B5397" s="18" t="s">
        <v>3224</v>
      </c>
      <c r="C5397" s="18" t="s">
        <v>103</v>
      </c>
      <c r="D5397" s="19">
        <v>13</v>
      </c>
      <c r="E5397" s="19">
        <v>32</v>
      </c>
      <c r="F5397" s="19">
        <v>22</v>
      </c>
      <c r="G5397" s="19">
        <v>3</v>
      </c>
      <c r="H5397" s="19">
        <v>3</v>
      </c>
      <c r="I5397" s="19">
        <v>3</v>
      </c>
      <c r="J5397" s="19">
        <v>3</v>
      </c>
      <c r="K5397" s="20">
        <f>ROUND(1+(SUMPRODUCT(INDEX(CachTinhDiem!$B$8:$E$11,MATCH($B5397,CachTinhDiem!$A$8:$A$11,0),0),$G5397:$J5397)-1)*9/4,1)</f>
        <v>5.5</v>
      </c>
      <c r="L5397" s="20">
        <f>ROUND(1+(INDEX(CachTinhDiem!$B$15:$E$20,MATCH($C5397,CachTinhDiem!$A$15:$A$20,0),MATCH($B5397,CachTinhDiem!$B$14:$E$14,0))-1)*9/4,1)</f>
        <v>3.3</v>
      </c>
      <c r="M5397" s="19">
        <f t="shared" si="84"/>
        <v>0</v>
      </c>
      <c r="N5397" s="23">
        <f>MAX(0,1-M5397*CachTinhDiem!$B$25)</f>
        <v>1</v>
      </c>
      <c r="O5397" s="20">
        <f>ROUND((CachTinhDiem!$B$23*K5397+CachTinhDiem!$B$24*L5397)*N5397,1)</f>
        <v>4.8</v>
      </c>
      <c r="P5397" s="19" t="s">
        <v>3227</v>
      </c>
    </row>
    <row r="5398" spans="1:16" ht="15" customHeight="1" x14ac:dyDescent="0.35">
      <c r="A5398" s="18" t="s">
        <v>505</v>
      </c>
      <c r="B5398" s="18" t="s">
        <v>3226</v>
      </c>
      <c r="C5398" s="18" t="s">
        <v>110</v>
      </c>
      <c r="D5398" s="19">
        <v>5</v>
      </c>
      <c r="E5398" s="19">
        <v>14</v>
      </c>
      <c r="F5398" s="19">
        <v>26</v>
      </c>
      <c r="G5398" s="19">
        <v>5</v>
      </c>
      <c r="H5398" s="19">
        <v>2</v>
      </c>
      <c r="I5398" s="19">
        <v>2</v>
      </c>
      <c r="J5398" s="19">
        <v>5</v>
      </c>
      <c r="K5398" s="20">
        <f>ROUND(1+(SUMPRODUCT(INDEX(CachTinhDiem!$B$8:$E$11,MATCH($B5398,CachTinhDiem!$A$8:$A$11,0),0),$G5398:$J5398)-1)*9/4,1)</f>
        <v>4.5999999999999996</v>
      </c>
      <c r="L5398" s="20">
        <f>ROUND(1+(INDEX(CachTinhDiem!$B$15:$E$20,MATCH($C5398,CachTinhDiem!$A$15:$A$20,0),MATCH($B5398,CachTinhDiem!$B$14:$E$14,0))-1)*9/4,1)</f>
        <v>5.5</v>
      </c>
      <c r="M5398" s="19">
        <f t="shared" si="84"/>
        <v>12</v>
      </c>
      <c r="N5398" s="23">
        <f>MAX(0,1-M5398*CachTinhDiem!$B$25)</f>
        <v>0</v>
      </c>
      <c r="O5398" s="20">
        <f>ROUND((CachTinhDiem!$B$23*K5398+CachTinhDiem!$B$24*L5398)*N5398,1)</f>
        <v>0</v>
      </c>
      <c r="P5398" s="19" t="s">
        <v>3227</v>
      </c>
    </row>
    <row r="5399" spans="1:16" ht="15" customHeight="1" x14ac:dyDescent="0.35">
      <c r="A5399" s="18" t="s">
        <v>986</v>
      </c>
      <c r="B5399" s="18" t="s">
        <v>3224</v>
      </c>
      <c r="C5399" s="18" t="s">
        <v>103</v>
      </c>
      <c r="D5399" s="19">
        <v>23</v>
      </c>
      <c r="E5399" s="19">
        <v>37</v>
      </c>
      <c r="F5399" s="19">
        <v>17</v>
      </c>
      <c r="G5399" s="19">
        <v>1</v>
      </c>
      <c r="H5399" s="19">
        <v>5</v>
      </c>
      <c r="I5399" s="19">
        <v>2</v>
      </c>
      <c r="J5399" s="19">
        <v>5</v>
      </c>
      <c r="K5399" s="20">
        <f>ROUND(1+(SUMPRODUCT(INDEX(CachTinhDiem!$B$8:$E$11,MATCH($B5399,CachTinhDiem!$A$8:$A$11,0),0),$G5399:$J5399)-1)*9/4,1)</f>
        <v>4.8</v>
      </c>
      <c r="L5399" s="20">
        <f>ROUND(1+(INDEX(CachTinhDiem!$B$15:$E$20,MATCH($C5399,CachTinhDiem!$A$15:$A$20,0),MATCH($B5399,CachTinhDiem!$B$14:$E$14,0))-1)*9/4,1)</f>
        <v>3.3</v>
      </c>
      <c r="M5399" s="19">
        <f t="shared" si="84"/>
        <v>6</v>
      </c>
      <c r="N5399" s="23">
        <f>MAX(0,1-M5399*CachTinhDiem!$B$25)</f>
        <v>0.39999999999999991</v>
      </c>
      <c r="O5399" s="20">
        <f>ROUND((CachTinhDiem!$B$23*K5399+CachTinhDiem!$B$24*L5399)*N5399,1)</f>
        <v>1.7</v>
      </c>
      <c r="P5399" s="19" t="s">
        <v>3227</v>
      </c>
    </row>
    <row r="5400" spans="1:16" ht="15" customHeight="1" x14ac:dyDescent="0.35">
      <c r="A5400" s="18" t="s">
        <v>1363</v>
      </c>
      <c r="B5400" s="18" t="s">
        <v>3224</v>
      </c>
      <c r="C5400" s="18" t="s">
        <v>138</v>
      </c>
      <c r="D5400" s="19">
        <v>5</v>
      </c>
      <c r="E5400" s="19">
        <v>13</v>
      </c>
      <c r="F5400" s="19">
        <v>30</v>
      </c>
      <c r="G5400" s="19">
        <v>5</v>
      </c>
      <c r="H5400" s="19">
        <v>1</v>
      </c>
      <c r="I5400" s="19">
        <v>4</v>
      </c>
      <c r="J5400" s="19">
        <v>3</v>
      </c>
      <c r="K5400" s="20">
        <f>ROUND(1+(SUMPRODUCT(INDEX(CachTinhDiem!$B$8:$E$11,MATCH($B5400,CachTinhDiem!$A$8:$A$11,0),0),$G5400:$J5400)-1)*9/4,1)</f>
        <v>6.6</v>
      </c>
      <c r="L5400" s="20">
        <f>ROUND(1+(INDEX(CachTinhDiem!$B$15:$E$20,MATCH($C5400,CachTinhDiem!$A$15:$A$20,0),MATCH($B5400,CachTinhDiem!$B$14:$E$14,0))-1)*9/4,1)</f>
        <v>10</v>
      </c>
      <c r="M5400" s="19">
        <f t="shared" si="84"/>
        <v>17</v>
      </c>
      <c r="N5400" s="23">
        <f>MAX(0,1-M5400*CachTinhDiem!$B$25)</f>
        <v>0</v>
      </c>
      <c r="O5400" s="20">
        <f>ROUND((CachTinhDiem!$B$23*K5400+CachTinhDiem!$B$24*L5400)*N5400,1)</f>
        <v>0</v>
      </c>
      <c r="P5400" s="19" t="s">
        <v>3227</v>
      </c>
    </row>
    <row r="5401" spans="1:16" ht="15" customHeight="1" x14ac:dyDescent="0.35">
      <c r="A5401" s="18" t="s">
        <v>1477</v>
      </c>
      <c r="B5401" s="18" t="s">
        <v>3229</v>
      </c>
      <c r="C5401" s="18" t="s">
        <v>90</v>
      </c>
      <c r="D5401" s="19">
        <v>12</v>
      </c>
      <c r="E5401" s="19">
        <v>30</v>
      </c>
      <c r="F5401" s="19">
        <v>10</v>
      </c>
      <c r="G5401" s="19">
        <v>2</v>
      </c>
      <c r="H5401" s="19">
        <v>3</v>
      </c>
      <c r="I5401" s="19">
        <v>4</v>
      </c>
      <c r="J5401" s="19">
        <v>3</v>
      </c>
      <c r="K5401" s="20">
        <f>ROUND(1+(SUMPRODUCT(INDEX(CachTinhDiem!$B$8:$E$11,MATCH($B5401,CachTinhDiem!$A$8:$A$11,0),0),$G5401:$J5401)-1)*9/4,1)</f>
        <v>6</v>
      </c>
      <c r="L5401" s="20">
        <f>ROUND(1+(INDEX(CachTinhDiem!$B$15:$E$20,MATCH($C5401,CachTinhDiem!$A$15:$A$20,0),MATCH($B5401,CachTinhDiem!$B$14:$E$14,0))-1)*9/4,1)</f>
        <v>7.8</v>
      </c>
      <c r="M5401" s="19">
        <f t="shared" si="84"/>
        <v>2</v>
      </c>
      <c r="N5401" s="23">
        <f>MAX(0,1-M5401*CachTinhDiem!$B$25)</f>
        <v>0.8</v>
      </c>
      <c r="O5401" s="20">
        <f>ROUND((CachTinhDiem!$B$23*K5401+CachTinhDiem!$B$24*L5401)*N5401,1)</f>
        <v>5.2</v>
      </c>
      <c r="P5401" s="19" t="s">
        <v>3227</v>
      </c>
    </row>
    <row r="5402" spans="1:16" ht="15" customHeight="1" x14ac:dyDescent="0.35">
      <c r="A5402" s="18" t="s">
        <v>1068</v>
      </c>
      <c r="B5402" s="18" t="s">
        <v>3224</v>
      </c>
      <c r="C5402" s="18" t="s">
        <v>103</v>
      </c>
      <c r="D5402" s="19">
        <v>5</v>
      </c>
      <c r="E5402" s="19">
        <v>10</v>
      </c>
      <c r="F5402" s="19">
        <v>36</v>
      </c>
      <c r="G5402" s="19">
        <v>5</v>
      </c>
      <c r="H5402" s="19">
        <v>1</v>
      </c>
      <c r="I5402" s="19">
        <v>2</v>
      </c>
      <c r="J5402" s="19">
        <v>5</v>
      </c>
      <c r="K5402" s="20">
        <f>ROUND(1+(SUMPRODUCT(INDEX(CachTinhDiem!$B$8:$E$11,MATCH($B5402,CachTinhDiem!$A$8:$A$11,0),0),$G5402:$J5402)-1)*9/4,1)</f>
        <v>4.8</v>
      </c>
      <c r="L5402" s="20">
        <f>ROUND(1+(INDEX(CachTinhDiem!$B$15:$E$20,MATCH($C5402,CachTinhDiem!$A$15:$A$20,0),MATCH($B5402,CachTinhDiem!$B$14:$E$14,0))-1)*9/4,1)</f>
        <v>3.3</v>
      </c>
      <c r="M5402" s="19">
        <f t="shared" si="84"/>
        <v>26</v>
      </c>
      <c r="N5402" s="23">
        <f>MAX(0,1-M5402*CachTinhDiem!$B$25)</f>
        <v>0</v>
      </c>
      <c r="O5402" s="20">
        <f>ROUND((CachTinhDiem!$B$23*K5402+CachTinhDiem!$B$24*L5402)*N5402,1)</f>
        <v>0</v>
      </c>
      <c r="P5402" s="19" t="s">
        <v>3227</v>
      </c>
    </row>
    <row r="5403" spans="1:16" ht="15" customHeight="1" x14ac:dyDescent="0.35">
      <c r="A5403" s="18" t="s">
        <v>544</v>
      </c>
      <c r="B5403" s="18" t="s">
        <v>3224</v>
      </c>
      <c r="C5403" s="18" t="s">
        <v>110</v>
      </c>
      <c r="D5403" s="19">
        <v>17</v>
      </c>
      <c r="E5403" s="19">
        <v>34</v>
      </c>
      <c r="F5403" s="19">
        <v>23</v>
      </c>
      <c r="G5403" s="19">
        <v>2</v>
      </c>
      <c r="H5403" s="19">
        <v>3</v>
      </c>
      <c r="I5403" s="19">
        <v>2</v>
      </c>
      <c r="J5403" s="19">
        <v>5</v>
      </c>
      <c r="K5403" s="20">
        <f>ROUND(1+(SUMPRODUCT(INDEX(CachTinhDiem!$B$8:$E$11,MATCH($B5403,CachTinhDiem!$A$8:$A$11,0),0),$G5403:$J5403)-1)*9/4,1)</f>
        <v>4.4000000000000004</v>
      </c>
      <c r="L5403" s="20">
        <f>ROUND(1+(INDEX(CachTinhDiem!$B$15:$E$20,MATCH($C5403,CachTinhDiem!$A$15:$A$20,0),MATCH($B5403,CachTinhDiem!$B$14:$E$14,0))-1)*9/4,1)</f>
        <v>5.5</v>
      </c>
      <c r="M5403" s="19">
        <f t="shared" si="84"/>
        <v>0</v>
      </c>
      <c r="N5403" s="23">
        <f>MAX(0,1-M5403*CachTinhDiem!$B$25)</f>
        <v>1</v>
      </c>
      <c r="O5403" s="20">
        <f>ROUND((CachTinhDiem!$B$23*K5403+CachTinhDiem!$B$24*L5403)*N5403,1)</f>
        <v>4.7</v>
      </c>
      <c r="P5403" s="19" t="s">
        <v>3225</v>
      </c>
    </row>
    <row r="5404" spans="1:16" ht="15" customHeight="1" x14ac:dyDescent="0.35">
      <c r="A5404" s="18" t="s">
        <v>1165</v>
      </c>
      <c r="B5404" s="18" t="s">
        <v>3226</v>
      </c>
      <c r="C5404" s="18" t="s">
        <v>150</v>
      </c>
      <c r="D5404" s="19">
        <v>6</v>
      </c>
      <c r="E5404" s="19">
        <v>18</v>
      </c>
      <c r="F5404" s="19">
        <v>39</v>
      </c>
      <c r="G5404" s="19">
        <v>4</v>
      </c>
      <c r="H5404" s="19">
        <v>2</v>
      </c>
      <c r="I5404" s="19">
        <v>2</v>
      </c>
      <c r="J5404" s="19">
        <v>3</v>
      </c>
      <c r="K5404" s="20">
        <f>ROUND(1+(SUMPRODUCT(INDEX(CachTinhDiem!$B$8:$E$11,MATCH($B5404,CachTinhDiem!$A$8:$A$11,0),0),$G5404:$J5404)-1)*9/4,1)</f>
        <v>3.7</v>
      </c>
      <c r="L5404" s="20">
        <f>ROUND(1+(INDEX(CachTinhDiem!$B$15:$E$20,MATCH($C5404,CachTinhDiem!$A$15:$A$20,0),MATCH($B5404,CachTinhDiem!$B$14:$E$14,0))-1)*9/4,1)</f>
        <v>10</v>
      </c>
      <c r="M5404" s="19">
        <f t="shared" si="84"/>
        <v>21</v>
      </c>
      <c r="N5404" s="23">
        <f>MAX(0,1-M5404*CachTinhDiem!$B$25)</f>
        <v>0</v>
      </c>
      <c r="O5404" s="20">
        <f>ROUND((CachTinhDiem!$B$23*K5404+CachTinhDiem!$B$24*L5404)*N5404,1)</f>
        <v>0</v>
      </c>
      <c r="P5404" s="19" t="s">
        <v>3227</v>
      </c>
    </row>
    <row r="5405" spans="1:16" ht="15" customHeight="1" x14ac:dyDescent="0.35">
      <c r="A5405" s="18" t="s">
        <v>3164</v>
      </c>
      <c r="B5405" s="18" t="s">
        <v>3224</v>
      </c>
      <c r="C5405" s="18" t="s">
        <v>115</v>
      </c>
      <c r="D5405" s="19">
        <v>18</v>
      </c>
      <c r="E5405" s="19">
        <v>40</v>
      </c>
      <c r="F5405" s="19">
        <v>40</v>
      </c>
      <c r="G5405" s="19">
        <v>2</v>
      </c>
      <c r="H5405" s="19">
        <v>2</v>
      </c>
      <c r="I5405" s="19">
        <v>4</v>
      </c>
      <c r="J5405" s="19">
        <v>3</v>
      </c>
      <c r="K5405" s="20">
        <f>ROUND(1+(SUMPRODUCT(INDEX(CachTinhDiem!$B$8:$E$11,MATCH($B5405,CachTinhDiem!$A$8:$A$11,0),0),$G5405:$J5405)-1)*9/4,1)</f>
        <v>5.7</v>
      </c>
      <c r="L5405" s="20">
        <f>ROUND(1+(INDEX(CachTinhDiem!$B$15:$E$20,MATCH($C5405,CachTinhDiem!$A$15:$A$20,0),MATCH($B5405,CachTinhDiem!$B$14:$E$14,0))-1)*9/4,1)</f>
        <v>7.8</v>
      </c>
      <c r="M5405" s="19">
        <f t="shared" si="84"/>
        <v>0</v>
      </c>
      <c r="N5405" s="23">
        <f>MAX(0,1-M5405*CachTinhDiem!$B$25)</f>
        <v>1</v>
      </c>
      <c r="O5405" s="20">
        <f>ROUND((CachTinhDiem!$B$23*K5405+CachTinhDiem!$B$24*L5405)*N5405,1)</f>
        <v>6.3</v>
      </c>
      <c r="P5405" s="19" t="s">
        <v>3227</v>
      </c>
    </row>
    <row r="5406" spans="1:16" ht="15" customHeight="1" x14ac:dyDescent="0.35">
      <c r="A5406" s="18" t="s">
        <v>1267</v>
      </c>
      <c r="B5406" s="18" t="s">
        <v>3224</v>
      </c>
      <c r="C5406" s="18" t="s">
        <v>150</v>
      </c>
      <c r="D5406" s="19">
        <v>5</v>
      </c>
      <c r="E5406" s="19">
        <v>21</v>
      </c>
      <c r="F5406" s="19">
        <v>18</v>
      </c>
      <c r="G5406" s="19">
        <v>4</v>
      </c>
      <c r="H5406" s="19">
        <v>1</v>
      </c>
      <c r="I5406" s="19">
        <v>3</v>
      </c>
      <c r="J5406" s="19">
        <v>3</v>
      </c>
      <c r="K5406" s="20">
        <f>ROUND(1+(SUMPRODUCT(INDEX(CachTinhDiem!$B$8:$E$11,MATCH($B5406,CachTinhDiem!$A$8:$A$11,0),0),$G5406:$J5406)-1)*9/4,1)</f>
        <v>5.0999999999999996</v>
      </c>
      <c r="L5406" s="20">
        <f>ROUND(1+(INDEX(CachTinhDiem!$B$15:$E$20,MATCH($C5406,CachTinhDiem!$A$15:$A$20,0),MATCH($B5406,CachTinhDiem!$B$14:$E$14,0))-1)*9/4,1)</f>
        <v>3.3</v>
      </c>
      <c r="M5406" s="19">
        <f t="shared" si="84"/>
        <v>0</v>
      </c>
      <c r="N5406" s="23">
        <f>MAX(0,1-M5406*CachTinhDiem!$B$25)</f>
        <v>1</v>
      </c>
      <c r="O5406" s="20">
        <f>ROUND((CachTinhDiem!$B$23*K5406+CachTinhDiem!$B$24*L5406)*N5406,1)</f>
        <v>4.5999999999999996</v>
      </c>
      <c r="P5406" s="19" t="s">
        <v>3227</v>
      </c>
    </row>
    <row r="5407" spans="1:16" ht="15" customHeight="1" x14ac:dyDescent="0.35">
      <c r="A5407" s="18" t="s">
        <v>1000</v>
      </c>
      <c r="B5407" s="18" t="s">
        <v>3228</v>
      </c>
      <c r="C5407" s="18" t="s">
        <v>103</v>
      </c>
      <c r="D5407" s="19">
        <v>5</v>
      </c>
      <c r="E5407" s="19">
        <v>17</v>
      </c>
      <c r="F5407" s="19">
        <v>39</v>
      </c>
      <c r="G5407" s="19">
        <v>4</v>
      </c>
      <c r="H5407" s="19">
        <v>1</v>
      </c>
      <c r="I5407" s="19">
        <v>2</v>
      </c>
      <c r="J5407" s="19">
        <v>4</v>
      </c>
      <c r="K5407" s="20">
        <f>ROUND(1+(SUMPRODUCT(INDEX(CachTinhDiem!$B$8:$E$11,MATCH($B5407,CachTinhDiem!$A$8:$A$11,0),0),$G5407:$J5407)-1)*9/4,1)</f>
        <v>5.5</v>
      </c>
      <c r="L5407" s="20">
        <f>ROUND(1+(INDEX(CachTinhDiem!$B$15:$E$20,MATCH($C5407,CachTinhDiem!$A$15:$A$20,0),MATCH($B5407,CachTinhDiem!$B$14:$E$14,0))-1)*9/4,1)</f>
        <v>10</v>
      </c>
      <c r="M5407" s="19">
        <f t="shared" si="84"/>
        <v>22</v>
      </c>
      <c r="N5407" s="23">
        <f>MAX(0,1-M5407*CachTinhDiem!$B$25)</f>
        <v>0</v>
      </c>
      <c r="O5407" s="20">
        <f>ROUND((CachTinhDiem!$B$23*K5407+CachTinhDiem!$B$24*L5407)*N5407,1)</f>
        <v>0</v>
      </c>
      <c r="P5407" s="19" t="s">
        <v>3227</v>
      </c>
    </row>
    <row r="5408" spans="1:16" ht="15" customHeight="1" x14ac:dyDescent="0.35">
      <c r="A5408" s="18" t="s">
        <v>3154</v>
      </c>
      <c r="B5408" s="18" t="s">
        <v>3226</v>
      </c>
      <c r="C5408" s="18" t="s">
        <v>110</v>
      </c>
      <c r="D5408" s="19">
        <v>15</v>
      </c>
      <c r="E5408" s="19">
        <v>36</v>
      </c>
      <c r="F5408" s="19">
        <v>25</v>
      </c>
      <c r="G5408" s="19">
        <v>2</v>
      </c>
      <c r="H5408" s="19">
        <v>2</v>
      </c>
      <c r="I5408" s="19">
        <v>4</v>
      </c>
      <c r="J5408" s="19">
        <v>4</v>
      </c>
      <c r="K5408" s="20">
        <f>ROUND(1+(SUMPRODUCT(INDEX(CachTinhDiem!$B$8:$E$11,MATCH($B5408,CachTinhDiem!$A$8:$A$11,0),0),$G5408:$J5408)-1)*9/4,1)</f>
        <v>6.4</v>
      </c>
      <c r="L5408" s="20">
        <f>ROUND(1+(INDEX(CachTinhDiem!$B$15:$E$20,MATCH($C5408,CachTinhDiem!$A$15:$A$20,0),MATCH($B5408,CachTinhDiem!$B$14:$E$14,0))-1)*9/4,1)</f>
        <v>5.5</v>
      </c>
      <c r="M5408" s="19">
        <f t="shared" si="84"/>
        <v>0</v>
      </c>
      <c r="N5408" s="23">
        <f>MAX(0,1-M5408*CachTinhDiem!$B$25)</f>
        <v>1</v>
      </c>
      <c r="O5408" s="20">
        <f>ROUND((CachTinhDiem!$B$23*K5408+CachTinhDiem!$B$24*L5408)*N5408,1)</f>
        <v>6.1</v>
      </c>
      <c r="P5408" s="19" t="s">
        <v>3227</v>
      </c>
    </row>
    <row r="5409" spans="1:16" ht="15" customHeight="1" x14ac:dyDescent="0.35">
      <c r="A5409" s="18" t="s">
        <v>1485</v>
      </c>
      <c r="B5409" s="18" t="s">
        <v>3226</v>
      </c>
      <c r="C5409" s="18" t="s">
        <v>115</v>
      </c>
      <c r="D5409" s="19">
        <v>5</v>
      </c>
      <c r="E5409" s="19">
        <v>10</v>
      </c>
      <c r="F5409" s="19">
        <v>12</v>
      </c>
      <c r="G5409" s="19">
        <v>4</v>
      </c>
      <c r="H5409" s="19">
        <v>1</v>
      </c>
      <c r="I5409" s="19">
        <v>2</v>
      </c>
      <c r="J5409" s="19">
        <v>3</v>
      </c>
      <c r="K5409" s="20">
        <f>ROUND(1+(SUMPRODUCT(INDEX(CachTinhDiem!$B$8:$E$11,MATCH($B5409,CachTinhDiem!$A$8:$A$11,0),0),$G5409:$J5409)-1)*9/4,1)</f>
        <v>3</v>
      </c>
      <c r="L5409" s="20">
        <f>ROUND(1+(INDEX(CachTinhDiem!$B$15:$E$20,MATCH($C5409,CachTinhDiem!$A$15:$A$20,0),MATCH($B5409,CachTinhDiem!$B$14:$E$14,0))-1)*9/4,1)</f>
        <v>10</v>
      </c>
      <c r="M5409" s="19">
        <f t="shared" si="84"/>
        <v>2</v>
      </c>
      <c r="N5409" s="23">
        <f>MAX(0,1-M5409*CachTinhDiem!$B$25)</f>
        <v>0.8</v>
      </c>
      <c r="O5409" s="20">
        <f>ROUND((CachTinhDiem!$B$23*K5409+CachTinhDiem!$B$24*L5409)*N5409,1)</f>
        <v>4.0999999999999996</v>
      </c>
      <c r="P5409" s="19" t="s">
        <v>3227</v>
      </c>
    </row>
    <row r="5410" spans="1:16" ht="15" customHeight="1" x14ac:dyDescent="0.35">
      <c r="A5410" s="18" t="s">
        <v>2092</v>
      </c>
      <c r="B5410" s="18" t="s">
        <v>3228</v>
      </c>
      <c r="C5410" s="18" t="s">
        <v>138</v>
      </c>
      <c r="D5410" s="19">
        <v>5</v>
      </c>
      <c r="E5410" s="19">
        <v>10</v>
      </c>
      <c r="F5410" s="19">
        <v>19</v>
      </c>
      <c r="G5410" s="19">
        <v>4</v>
      </c>
      <c r="H5410" s="19">
        <v>2</v>
      </c>
      <c r="I5410" s="19">
        <v>5</v>
      </c>
      <c r="J5410" s="19">
        <v>3</v>
      </c>
      <c r="K5410" s="20">
        <f>ROUND(1+(SUMPRODUCT(INDEX(CachTinhDiem!$B$8:$E$11,MATCH($B5410,CachTinhDiem!$A$8:$A$11,0),0),$G5410:$J5410)-1)*9/4,1)</f>
        <v>6</v>
      </c>
      <c r="L5410" s="20">
        <f>ROUND(1+(INDEX(CachTinhDiem!$B$15:$E$20,MATCH($C5410,CachTinhDiem!$A$15:$A$20,0),MATCH($B5410,CachTinhDiem!$B$14:$E$14,0))-1)*9/4,1)</f>
        <v>1</v>
      </c>
      <c r="M5410" s="19">
        <f t="shared" si="84"/>
        <v>9</v>
      </c>
      <c r="N5410" s="23">
        <f>MAX(0,1-M5410*CachTinhDiem!$B$25)</f>
        <v>9.9999999999999978E-2</v>
      </c>
      <c r="O5410" s="20">
        <f>ROUND((CachTinhDiem!$B$23*K5410+CachTinhDiem!$B$24*L5410)*N5410,1)</f>
        <v>0.5</v>
      </c>
      <c r="P5410" s="19" t="s">
        <v>3227</v>
      </c>
    </row>
    <row r="5411" spans="1:16" ht="15" customHeight="1" x14ac:dyDescent="0.35">
      <c r="A5411" s="18" t="s">
        <v>1886</v>
      </c>
      <c r="B5411" s="18" t="s">
        <v>3224</v>
      </c>
      <c r="C5411" s="18" t="s">
        <v>103</v>
      </c>
      <c r="D5411" s="19">
        <v>5</v>
      </c>
      <c r="E5411" s="19">
        <v>13</v>
      </c>
      <c r="F5411" s="19">
        <v>16</v>
      </c>
      <c r="G5411" s="19">
        <v>4</v>
      </c>
      <c r="H5411" s="19">
        <v>1</v>
      </c>
      <c r="I5411" s="19">
        <v>1</v>
      </c>
      <c r="J5411" s="19">
        <v>4</v>
      </c>
      <c r="K5411" s="20">
        <f>ROUND(1+(SUMPRODUCT(INDEX(CachTinhDiem!$B$8:$E$11,MATCH($B5411,CachTinhDiem!$A$8:$A$11,0),0),$G5411:$J5411)-1)*9/4,1)</f>
        <v>3</v>
      </c>
      <c r="L5411" s="20">
        <f>ROUND(1+(INDEX(CachTinhDiem!$B$15:$E$20,MATCH($C5411,CachTinhDiem!$A$15:$A$20,0),MATCH($B5411,CachTinhDiem!$B$14:$E$14,0))-1)*9/4,1)</f>
        <v>3.3</v>
      </c>
      <c r="M5411" s="19">
        <f t="shared" si="84"/>
        <v>3</v>
      </c>
      <c r="N5411" s="23">
        <f>MAX(0,1-M5411*CachTinhDiem!$B$25)</f>
        <v>0.7</v>
      </c>
      <c r="O5411" s="20">
        <f>ROUND((CachTinhDiem!$B$23*K5411+CachTinhDiem!$B$24*L5411)*N5411,1)</f>
        <v>2.2000000000000002</v>
      </c>
      <c r="P5411" s="19" t="s">
        <v>3225</v>
      </c>
    </row>
    <row r="5412" spans="1:16" ht="15" customHeight="1" x14ac:dyDescent="0.35">
      <c r="A5412" s="18" t="s">
        <v>2724</v>
      </c>
      <c r="B5412" s="18" t="s">
        <v>3228</v>
      </c>
      <c r="C5412" s="18" t="s">
        <v>138</v>
      </c>
      <c r="D5412" s="19">
        <v>5</v>
      </c>
      <c r="E5412" s="19">
        <v>30</v>
      </c>
      <c r="F5412" s="19">
        <v>22</v>
      </c>
      <c r="G5412" s="19">
        <v>4</v>
      </c>
      <c r="H5412" s="19">
        <v>2</v>
      </c>
      <c r="I5412" s="19">
        <v>5</v>
      </c>
      <c r="J5412" s="19">
        <v>1</v>
      </c>
      <c r="K5412" s="20">
        <f>ROUND(1+(SUMPRODUCT(INDEX(CachTinhDiem!$B$8:$E$11,MATCH($B5412,CachTinhDiem!$A$8:$A$11,0),0),$G5412:$J5412)-1)*9/4,1)</f>
        <v>3.3</v>
      </c>
      <c r="L5412" s="20">
        <f>ROUND(1+(INDEX(CachTinhDiem!$B$15:$E$20,MATCH($C5412,CachTinhDiem!$A$15:$A$20,0),MATCH($B5412,CachTinhDiem!$B$14:$E$14,0))-1)*9/4,1)</f>
        <v>1</v>
      </c>
      <c r="M5412" s="19">
        <f t="shared" si="84"/>
        <v>0</v>
      </c>
      <c r="N5412" s="23">
        <f>MAX(0,1-M5412*CachTinhDiem!$B$25)</f>
        <v>1</v>
      </c>
      <c r="O5412" s="20">
        <f>ROUND((CachTinhDiem!$B$23*K5412+CachTinhDiem!$B$24*L5412)*N5412,1)</f>
        <v>2.6</v>
      </c>
      <c r="P5412" s="19" t="s">
        <v>3225</v>
      </c>
    </row>
    <row r="5413" spans="1:16" ht="15" customHeight="1" x14ac:dyDescent="0.35">
      <c r="A5413" s="18" t="s">
        <v>486</v>
      </c>
      <c r="B5413" s="18" t="s">
        <v>3224</v>
      </c>
      <c r="C5413" s="18" t="s">
        <v>103</v>
      </c>
      <c r="D5413" s="19">
        <v>19</v>
      </c>
      <c r="E5413" s="19">
        <v>36</v>
      </c>
      <c r="F5413" s="19">
        <v>12</v>
      </c>
      <c r="G5413" s="19">
        <v>2</v>
      </c>
      <c r="H5413" s="19">
        <v>5</v>
      </c>
      <c r="I5413" s="19">
        <v>1</v>
      </c>
      <c r="J5413" s="19">
        <v>4</v>
      </c>
      <c r="K5413" s="20">
        <f>ROUND(1+(SUMPRODUCT(INDEX(CachTinhDiem!$B$8:$E$11,MATCH($B5413,CachTinhDiem!$A$8:$A$11,0),0),$G5413:$J5413)-1)*9/4,1)</f>
        <v>3.9</v>
      </c>
      <c r="L5413" s="20">
        <f>ROUND(1+(INDEX(CachTinhDiem!$B$15:$E$20,MATCH($C5413,CachTinhDiem!$A$15:$A$20,0),MATCH($B5413,CachTinhDiem!$B$14:$E$14,0))-1)*9/4,1)</f>
        <v>3.3</v>
      </c>
      <c r="M5413" s="19">
        <f t="shared" si="84"/>
        <v>7</v>
      </c>
      <c r="N5413" s="23">
        <f>MAX(0,1-M5413*CachTinhDiem!$B$25)</f>
        <v>0.29999999999999993</v>
      </c>
      <c r="O5413" s="20">
        <f>ROUND((CachTinhDiem!$B$23*K5413+CachTinhDiem!$B$24*L5413)*N5413,1)</f>
        <v>1.1000000000000001</v>
      </c>
      <c r="P5413" s="19" t="s">
        <v>3227</v>
      </c>
    </row>
    <row r="5414" spans="1:16" ht="15" customHeight="1" x14ac:dyDescent="0.35">
      <c r="A5414" s="18" t="s">
        <v>2947</v>
      </c>
      <c r="B5414" s="18" t="s">
        <v>3224</v>
      </c>
      <c r="C5414" s="18" t="s">
        <v>138</v>
      </c>
      <c r="D5414" s="19">
        <v>8</v>
      </c>
      <c r="E5414" s="19">
        <v>40</v>
      </c>
      <c r="F5414" s="19">
        <v>34</v>
      </c>
      <c r="G5414" s="19">
        <v>3</v>
      </c>
      <c r="H5414" s="19">
        <v>5</v>
      </c>
      <c r="I5414" s="19">
        <v>5</v>
      </c>
      <c r="J5414" s="19">
        <v>2</v>
      </c>
      <c r="K5414" s="20">
        <f>ROUND(1+(SUMPRODUCT(INDEX(CachTinhDiem!$B$8:$E$11,MATCH($B5414,CachTinhDiem!$A$8:$A$11,0),0),$G5414:$J5414)-1)*9/4,1)</f>
        <v>8.4</v>
      </c>
      <c r="L5414" s="20">
        <f>ROUND(1+(INDEX(CachTinhDiem!$B$15:$E$20,MATCH($C5414,CachTinhDiem!$A$15:$A$20,0),MATCH($B5414,CachTinhDiem!$B$14:$E$14,0))-1)*9/4,1)</f>
        <v>10</v>
      </c>
      <c r="M5414" s="19">
        <f t="shared" si="84"/>
        <v>0</v>
      </c>
      <c r="N5414" s="23">
        <f>MAX(0,1-M5414*CachTinhDiem!$B$25)</f>
        <v>1</v>
      </c>
      <c r="O5414" s="20">
        <f>ROUND((CachTinhDiem!$B$23*K5414+CachTinhDiem!$B$24*L5414)*N5414,1)</f>
        <v>8.9</v>
      </c>
      <c r="P5414" s="19" t="s">
        <v>3227</v>
      </c>
    </row>
    <row r="5415" spans="1:16" ht="15" customHeight="1" x14ac:dyDescent="0.35">
      <c r="A5415" s="18" t="s">
        <v>2054</v>
      </c>
      <c r="B5415" s="18" t="s">
        <v>3228</v>
      </c>
      <c r="C5415" s="18" t="s">
        <v>115</v>
      </c>
      <c r="D5415" s="19">
        <v>9</v>
      </c>
      <c r="E5415" s="19">
        <v>31</v>
      </c>
      <c r="F5415" s="19">
        <v>12</v>
      </c>
      <c r="G5415" s="19">
        <v>2</v>
      </c>
      <c r="H5415" s="19">
        <v>3</v>
      </c>
      <c r="I5415" s="19">
        <v>4</v>
      </c>
      <c r="J5415" s="19">
        <v>2</v>
      </c>
      <c r="K5415" s="20">
        <f>ROUND(1+(SUMPRODUCT(INDEX(CachTinhDiem!$B$8:$E$11,MATCH($B5415,CachTinhDiem!$A$8:$A$11,0),0),$G5415:$J5415)-1)*9/4,1)</f>
        <v>4.5999999999999996</v>
      </c>
      <c r="L5415" s="20">
        <f>ROUND(1+(INDEX(CachTinhDiem!$B$15:$E$20,MATCH($C5415,CachTinhDiem!$A$15:$A$20,0),MATCH($B5415,CachTinhDiem!$B$14:$E$14,0))-1)*9/4,1)</f>
        <v>5.5</v>
      </c>
      <c r="M5415" s="19">
        <f t="shared" si="84"/>
        <v>0</v>
      </c>
      <c r="N5415" s="23">
        <f>MAX(0,1-M5415*CachTinhDiem!$B$25)</f>
        <v>1</v>
      </c>
      <c r="O5415" s="20">
        <f>ROUND((CachTinhDiem!$B$23*K5415+CachTinhDiem!$B$24*L5415)*N5415,1)</f>
        <v>4.9000000000000004</v>
      </c>
      <c r="P5415" s="19" t="s">
        <v>3225</v>
      </c>
    </row>
    <row r="5416" spans="1:16" ht="15" customHeight="1" x14ac:dyDescent="0.35">
      <c r="A5416" s="18" t="s">
        <v>3124</v>
      </c>
      <c r="B5416" s="18" t="s">
        <v>3229</v>
      </c>
      <c r="C5416" s="18" t="s">
        <v>115</v>
      </c>
      <c r="D5416" s="19">
        <v>17</v>
      </c>
      <c r="E5416" s="19">
        <v>40</v>
      </c>
      <c r="F5416" s="19">
        <v>23</v>
      </c>
      <c r="G5416" s="19">
        <v>2</v>
      </c>
      <c r="H5416" s="19">
        <v>2</v>
      </c>
      <c r="I5416" s="19">
        <v>4</v>
      </c>
      <c r="J5416" s="19">
        <v>3</v>
      </c>
      <c r="K5416" s="20">
        <f>ROUND(1+(SUMPRODUCT(INDEX(CachTinhDiem!$B$8:$E$11,MATCH($B5416,CachTinhDiem!$A$8:$A$11,0),0),$G5416:$J5416)-1)*9/4,1)</f>
        <v>5.3</v>
      </c>
      <c r="L5416" s="20">
        <f>ROUND(1+(INDEX(CachTinhDiem!$B$15:$E$20,MATCH($C5416,CachTinhDiem!$A$15:$A$20,0),MATCH($B5416,CachTinhDiem!$B$14:$E$14,0))-1)*9/4,1)</f>
        <v>10</v>
      </c>
      <c r="M5416" s="19">
        <f t="shared" si="84"/>
        <v>0</v>
      </c>
      <c r="N5416" s="23">
        <f>MAX(0,1-M5416*CachTinhDiem!$B$25)</f>
        <v>1</v>
      </c>
      <c r="O5416" s="20">
        <f>ROUND((CachTinhDiem!$B$23*K5416+CachTinhDiem!$B$24*L5416)*N5416,1)</f>
        <v>6.7</v>
      </c>
      <c r="P5416" s="19" t="s">
        <v>3225</v>
      </c>
    </row>
    <row r="5417" spans="1:16" ht="15" customHeight="1" x14ac:dyDescent="0.35">
      <c r="A5417" s="18" t="s">
        <v>2879</v>
      </c>
      <c r="B5417" s="18" t="s">
        <v>3226</v>
      </c>
      <c r="C5417" s="18" t="s">
        <v>138</v>
      </c>
      <c r="D5417" s="19">
        <v>5</v>
      </c>
      <c r="E5417" s="19">
        <v>31</v>
      </c>
      <c r="F5417" s="19">
        <v>35</v>
      </c>
      <c r="G5417" s="19">
        <v>4</v>
      </c>
      <c r="H5417" s="19">
        <v>3</v>
      </c>
      <c r="I5417" s="19">
        <v>5</v>
      </c>
      <c r="J5417" s="19">
        <v>2</v>
      </c>
      <c r="K5417" s="20">
        <f>ROUND(1+(SUMPRODUCT(INDEX(CachTinhDiem!$B$8:$E$11,MATCH($B5417,CachTinhDiem!$A$8:$A$11,0),0),$G5417:$J5417)-1)*9/4,1)</f>
        <v>7.3</v>
      </c>
      <c r="L5417" s="20">
        <f>ROUND(1+(INDEX(CachTinhDiem!$B$15:$E$20,MATCH($C5417,CachTinhDiem!$A$15:$A$20,0),MATCH($B5417,CachTinhDiem!$B$14:$E$14,0))-1)*9/4,1)</f>
        <v>7.8</v>
      </c>
      <c r="M5417" s="19">
        <f t="shared" si="84"/>
        <v>4</v>
      </c>
      <c r="N5417" s="23">
        <f>MAX(0,1-M5417*CachTinhDiem!$B$25)</f>
        <v>0.6</v>
      </c>
      <c r="O5417" s="20">
        <f>ROUND((CachTinhDiem!$B$23*K5417+CachTinhDiem!$B$24*L5417)*N5417,1)</f>
        <v>4.5</v>
      </c>
      <c r="P5417" s="19" t="s">
        <v>3227</v>
      </c>
    </row>
    <row r="5418" spans="1:16" ht="15" customHeight="1" x14ac:dyDescent="0.35">
      <c r="A5418" s="18" t="s">
        <v>684</v>
      </c>
      <c r="B5418" s="18" t="s">
        <v>3226</v>
      </c>
      <c r="C5418" s="18" t="s">
        <v>103</v>
      </c>
      <c r="D5418" s="19">
        <v>23</v>
      </c>
      <c r="E5418" s="19">
        <v>40</v>
      </c>
      <c r="F5418" s="19">
        <v>13</v>
      </c>
      <c r="G5418" s="19">
        <v>2</v>
      </c>
      <c r="H5418" s="19">
        <v>5</v>
      </c>
      <c r="I5418" s="19">
        <v>2</v>
      </c>
      <c r="J5418" s="19">
        <v>4</v>
      </c>
      <c r="K5418" s="20">
        <f>ROUND(1+(SUMPRODUCT(INDEX(CachTinhDiem!$B$8:$E$11,MATCH($B5418,CachTinhDiem!$A$8:$A$11,0),0),$G5418:$J5418)-1)*9/4,1)</f>
        <v>6.2</v>
      </c>
      <c r="L5418" s="20">
        <f>ROUND(1+(INDEX(CachTinhDiem!$B$15:$E$20,MATCH($C5418,CachTinhDiem!$A$15:$A$20,0),MATCH($B5418,CachTinhDiem!$B$14:$E$14,0))-1)*9/4,1)</f>
        <v>3.3</v>
      </c>
      <c r="M5418" s="19">
        <f t="shared" si="84"/>
        <v>10</v>
      </c>
      <c r="N5418" s="23">
        <f>MAX(0,1-M5418*CachTinhDiem!$B$25)</f>
        <v>0</v>
      </c>
      <c r="O5418" s="20">
        <f>ROUND((CachTinhDiem!$B$23*K5418+CachTinhDiem!$B$24*L5418)*N5418,1)</f>
        <v>0</v>
      </c>
      <c r="P5418" s="19" t="s">
        <v>3227</v>
      </c>
    </row>
    <row r="5419" spans="1:16" ht="15" customHeight="1" x14ac:dyDescent="0.35">
      <c r="A5419" s="18" t="s">
        <v>529</v>
      </c>
      <c r="B5419" s="18" t="s">
        <v>3229</v>
      </c>
      <c r="C5419" s="18" t="s">
        <v>115</v>
      </c>
      <c r="D5419" s="19">
        <v>21</v>
      </c>
      <c r="E5419" s="19">
        <v>38</v>
      </c>
      <c r="F5419" s="19">
        <v>34</v>
      </c>
      <c r="G5419" s="19">
        <v>2</v>
      </c>
      <c r="H5419" s="19">
        <v>5</v>
      </c>
      <c r="I5419" s="19">
        <v>3</v>
      </c>
      <c r="J5419" s="19">
        <v>2</v>
      </c>
      <c r="K5419" s="20">
        <f>ROUND(1+(SUMPRODUCT(INDEX(CachTinhDiem!$B$8:$E$11,MATCH($B5419,CachTinhDiem!$A$8:$A$11,0),0),$G5419:$J5419)-1)*9/4,1)</f>
        <v>6</v>
      </c>
      <c r="L5419" s="20">
        <f>ROUND(1+(INDEX(CachTinhDiem!$B$15:$E$20,MATCH($C5419,CachTinhDiem!$A$15:$A$20,0),MATCH($B5419,CachTinhDiem!$B$14:$E$14,0))-1)*9/4,1)</f>
        <v>10</v>
      </c>
      <c r="M5419" s="19">
        <f t="shared" si="84"/>
        <v>0</v>
      </c>
      <c r="N5419" s="23">
        <f>MAX(0,1-M5419*CachTinhDiem!$B$25)</f>
        <v>1</v>
      </c>
      <c r="O5419" s="20">
        <f>ROUND((CachTinhDiem!$B$23*K5419+CachTinhDiem!$B$24*L5419)*N5419,1)</f>
        <v>7.2</v>
      </c>
      <c r="P5419" s="19" t="s">
        <v>3227</v>
      </c>
    </row>
    <row r="5420" spans="1:16" ht="15" customHeight="1" x14ac:dyDescent="0.35">
      <c r="A5420" s="18" t="s">
        <v>505</v>
      </c>
      <c r="B5420" s="18" t="s">
        <v>3229</v>
      </c>
      <c r="C5420" s="18" t="s">
        <v>110</v>
      </c>
      <c r="D5420" s="19">
        <v>5</v>
      </c>
      <c r="E5420" s="19">
        <v>14</v>
      </c>
      <c r="F5420" s="19">
        <v>39</v>
      </c>
      <c r="G5420" s="19">
        <v>5</v>
      </c>
      <c r="H5420" s="19">
        <v>2</v>
      </c>
      <c r="I5420" s="19">
        <v>2</v>
      </c>
      <c r="J5420" s="19">
        <v>5</v>
      </c>
      <c r="K5420" s="20">
        <f>ROUND(1+(SUMPRODUCT(INDEX(CachTinhDiem!$B$8:$E$11,MATCH($B5420,CachTinhDiem!$A$8:$A$11,0),0),$G5420:$J5420)-1)*9/4,1)</f>
        <v>6</v>
      </c>
      <c r="L5420" s="20">
        <f>ROUND(1+(INDEX(CachTinhDiem!$B$15:$E$20,MATCH($C5420,CachTinhDiem!$A$15:$A$20,0),MATCH($B5420,CachTinhDiem!$B$14:$E$14,0))-1)*9/4,1)</f>
        <v>7.8</v>
      </c>
      <c r="M5420" s="19">
        <f t="shared" si="84"/>
        <v>25</v>
      </c>
      <c r="N5420" s="23">
        <f>MAX(0,1-M5420*CachTinhDiem!$B$25)</f>
        <v>0</v>
      </c>
      <c r="O5420" s="20">
        <f>ROUND((CachTinhDiem!$B$23*K5420+CachTinhDiem!$B$24*L5420)*N5420,1)</f>
        <v>0</v>
      </c>
      <c r="P5420" s="19" t="s">
        <v>3227</v>
      </c>
    </row>
    <row r="5421" spans="1:16" ht="15" customHeight="1" x14ac:dyDescent="0.35">
      <c r="A5421" s="18" t="s">
        <v>2121</v>
      </c>
      <c r="B5421" s="18" t="s">
        <v>3229</v>
      </c>
      <c r="C5421" s="18" t="s">
        <v>150</v>
      </c>
      <c r="D5421" s="19">
        <v>9</v>
      </c>
      <c r="E5421" s="19">
        <v>24</v>
      </c>
      <c r="F5421" s="19">
        <v>29</v>
      </c>
      <c r="G5421" s="19">
        <v>3</v>
      </c>
      <c r="H5421" s="19">
        <v>1</v>
      </c>
      <c r="I5421" s="19">
        <v>4</v>
      </c>
      <c r="J5421" s="19">
        <v>2</v>
      </c>
      <c r="K5421" s="20">
        <f>ROUND(1+(SUMPRODUCT(INDEX(CachTinhDiem!$B$8:$E$11,MATCH($B5421,CachTinhDiem!$A$8:$A$11,0),0),$G5421:$J5421)-1)*9/4,1)</f>
        <v>4.2</v>
      </c>
      <c r="L5421" s="20">
        <f>ROUND(1+(INDEX(CachTinhDiem!$B$15:$E$20,MATCH($C5421,CachTinhDiem!$A$15:$A$20,0),MATCH($B5421,CachTinhDiem!$B$14:$E$14,0))-1)*9/4,1)</f>
        <v>7.8</v>
      </c>
      <c r="M5421" s="19">
        <f t="shared" si="84"/>
        <v>5</v>
      </c>
      <c r="N5421" s="23">
        <f>MAX(0,1-M5421*CachTinhDiem!$B$25)</f>
        <v>0.5</v>
      </c>
      <c r="O5421" s="20">
        <f>ROUND((CachTinhDiem!$B$23*K5421+CachTinhDiem!$B$24*L5421)*N5421,1)</f>
        <v>2.6</v>
      </c>
      <c r="P5421" s="19" t="s">
        <v>3227</v>
      </c>
    </row>
    <row r="5422" spans="1:16" ht="15" customHeight="1" x14ac:dyDescent="0.35">
      <c r="A5422" s="18" t="s">
        <v>2318</v>
      </c>
      <c r="B5422" s="18" t="s">
        <v>3228</v>
      </c>
      <c r="C5422" s="18" t="s">
        <v>103</v>
      </c>
      <c r="D5422" s="19">
        <v>15</v>
      </c>
      <c r="E5422" s="19">
        <v>31</v>
      </c>
      <c r="F5422" s="19">
        <v>35</v>
      </c>
      <c r="G5422" s="19">
        <v>2</v>
      </c>
      <c r="H5422" s="19">
        <v>3</v>
      </c>
      <c r="I5422" s="19">
        <v>2</v>
      </c>
      <c r="J5422" s="19">
        <v>5</v>
      </c>
      <c r="K5422" s="20">
        <f>ROUND(1+(SUMPRODUCT(INDEX(CachTinhDiem!$B$8:$E$11,MATCH($B5422,CachTinhDiem!$A$8:$A$11,0),0),$G5422:$J5422)-1)*9/4,1)</f>
        <v>7.8</v>
      </c>
      <c r="L5422" s="20">
        <f>ROUND(1+(INDEX(CachTinhDiem!$B$15:$E$20,MATCH($C5422,CachTinhDiem!$A$15:$A$20,0),MATCH($B5422,CachTinhDiem!$B$14:$E$14,0))-1)*9/4,1)</f>
        <v>10</v>
      </c>
      <c r="M5422" s="19">
        <f t="shared" si="84"/>
        <v>4</v>
      </c>
      <c r="N5422" s="23">
        <f>MAX(0,1-M5422*CachTinhDiem!$B$25)</f>
        <v>0.6</v>
      </c>
      <c r="O5422" s="20">
        <f>ROUND((CachTinhDiem!$B$23*K5422+CachTinhDiem!$B$24*L5422)*N5422,1)</f>
        <v>5.0999999999999996</v>
      </c>
      <c r="P5422" s="19" t="s">
        <v>3227</v>
      </c>
    </row>
    <row r="5423" spans="1:16" ht="15" customHeight="1" x14ac:dyDescent="0.35">
      <c r="A5423" s="18" t="s">
        <v>2360</v>
      </c>
      <c r="B5423" s="18" t="s">
        <v>3228</v>
      </c>
      <c r="C5423" s="18" t="s">
        <v>103</v>
      </c>
      <c r="D5423" s="19">
        <v>21</v>
      </c>
      <c r="E5423" s="19">
        <v>38</v>
      </c>
      <c r="F5423" s="19">
        <v>12</v>
      </c>
      <c r="G5423" s="19">
        <v>1</v>
      </c>
      <c r="H5423" s="19">
        <v>5</v>
      </c>
      <c r="I5423" s="19">
        <v>2</v>
      </c>
      <c r="J5423" s="19">
        <v>3</v>
      </c>
      <c r="K5423" s="20">
        <f>ROUND(1+(SUMPRODUCT(INDEX(CachTinhDiem!$B$8:$E$11,MATCH($B5423,CachTinhDiem!$A$8:$A$11,0),0),$G5423:$J5423)-1)*9/4,1)</f>
        <v>6</v>
      </c>
      <c r="L5423" s="20">
        <f>ROUND(1+(INDEX(CachTinhDiem!$B$15:$E$20,MATCH($C5423,CachTinhDiem!$A$15:$A$20,0),MATCH($B5423,CachTinhDiem!$B$14:$E$14,0))-1)*9/4,1)</f>
        <v>10</v>
      </c>
      <c r="M5423" s="19">
        <f t="shared" si="84"/>
        <v>9</v>
      </c>
      <c r="N5423" s="23">
        <f>MAX(0,1-M5423*CachTinhDiem!$B$25)</f>
        <v>9.9999999999999978E-2</v>
      </c>
      <c r="O5423" s="20">
        <f>ROUND((CachTinhDiem!$B$23*K5423+CachTinhDiem!$B$24*L5423)*N5423,1)</f>
        <v>0.7</v>
      </c>
      <c r="P5423" s="19" t="s">
        <v>3227</v>
      </c>
    </row>
    <row r="5424" spans="1:16" ht="15" customHeight="1" x14ac:dyDescent="0.35">
      <c r="A5424" s="18" t="s">
        <v>1248</v>
      </c>
      <c r="B5424" s="18" t="s">
        <v>3228</v>
      </c>
      <c r="C5424" s="18" t="s">
        <v>90</v>
      </c>
      <c r="D5424" s="19">
        <v>5</v>
      </c>
      <c r="E5424" s="19">
        <v>19</v>
      </c>
      <c r="F5424" s="19">
        <v>28</v>
      </c>
      <c r="G5424" s="19">
        <v>4</v>
      </c>
      <c r="H5424" s="19">
        <v>1</v>
      </c>
      <c r="I5424" s="19">
        <v>2</v>
      </c>
      <c r="J5424" s="19">
        <v>4</v>
      </c>
      <c r="K5424" s="20">
        <f>ROUND(1+(SUMPRODUCT(INDEX(CachTinhDiem!$B$8:$E$11,MATCH($B5424,CachTinhDiem!$A$8:$A$11,0),0),$G5424:$J5424)-1)*9/4,1)</f>
        <v>5.5</v>
      </c>
      <c r="L5424" s="20">
        <f>ROUND(1+(INDEX(CachTinhDiem!$B$15:$E$20,MATCH($C5424,CachTinhDiem!$A$15:$A$20,0),MATCH($B5424,CachTinhDiem!$B$14:$E$14,0))-1)*9/4,1)</f>
        <v>3.3</v>
      </c>
      <c r="M5424" s="19">
        <f t="shared" si="84"/>
        <v>9</v>
      </c>
      <c r="N5424" s="23">
        <f>MAX(0,1-M5424*CachTinhDiem!$B$25)</f>
        <v>9.9999999999999978E-2</v>
      </c>
      <c r="O5424" s="20">
        <f>ROUND((CachTinhDiem!$B$23*K5424+CachTinhDiem!$B$24*L5424)*N5424,1)</f>
        <v>0.5</v>
      </c>
      <c r="P5424" s="19" t="s">
        <v>3227</v>
      </c>
    </row>
    <row r="5425" spans="1:16" ht="15" customHeight="1" x14ac:dyDescent="0.35">
      <c r="A5425" s="18" t="s">
        <v>1119</v>
      </c>
      <c r="B5425" s="18" t="s">
        <v>3224</v>
      </c>
      <c r="C5425" s="18" t="s">
        <v>90</v>
      </c>
      <c r="D5425" s="19">
        <v>5</v>
      </c>
      <c r="E5425" s="19">
        <v>13</v>
      </c>
      <c r="F5425" s="19">
        <v>34</v>
      </c>
      <c r="G5425" s="19">
        <v>4</v>
      </c>
      <c r="H5425" s="19">
        <v>1</v>
      </c>
      <c r="I5425" s="19">
        <v>1</v>
      </c>
      <c r="J5425" s="19">
        <v>3</v>
      </c>
      <c r="K5425" s="20">
        <f>ROUND(1+(SUMPRODUCT(INDEX(CachTinhDiem!$B$8:$E$11,MATCH($B5425,CachTinhDiem!$A$8:$A$11,0),0),$G5425:$J5425)-1)*9/4,1)</f>
        <v>2.8</v>
      </c>
      <c r="L5425" s="20">
        <f>ROUND(1+(INDEX(CachTinhDiem!$B$15:$E$20,MATCH($C5425,CachTinhDiem!$A$15:$A$20,0),MATCH($B5425,CachTinhDiem!$B$14:$E$14,0))-1)*9/4,1)</f>
        <v>5.5</v>
      </c>
      <c r="M5425" s="19">
        <f t="shared" si="84"/>
        <v>21</v>
      </c>
      <c r="N5425" s="23">
        <f>MAX(0,1-M5425*CachTinhDiem!$B$25)</f>
        <v>0</v>
      </c>
      <c r="O5425" s="20">
        <f>ROUND((CachTinhDiem!$B$23*K5425+CachTinhDiem!$B$24*L5425)*N5425,1)</f>
        <v>0</v>
      </c>
      <c r="P5425" s="19" t="s">
        <v>3227</v>
      </c>
    </row>
    <row r="5426" spans="1:16" ht="15" customHeight="1" x14ac:dyDescent="0.35">
      <c r="A5426" s="18" t="s">
        <v>2010</v>
      </c>
      <c r="B5426" s="18" t="s">
        <v>3229</v>
      </c>
      <c r="C5426" s="18" t="s">
        <v>150</v>
      </c>
      <c r="D5426" s="19">
        <v>5</v>
      </c>
      <c r="E5426" s="19">
        <v>19</v>
      </c>
      <c r="F5426" s="19">
        <v>18</v>
      </c>
      <c r="G5426" s="19">
        <v>4</v>
      </c>
      <c r="H5426" s="19">
        <v>1</v>
      </c>
      <c r="I5426" s="19">
        <v>4</v>
      </c>
      <c r="J5426" s="19">
        <v>3</v>
      </c>
      <c r="K5426" s="20">
        <f>ROUND(1+(SUMPRODUCT(INDEX(CachTinhDiem!$B$8:$E$11,MATCH($B5426,CachTinhDiem!$A$8:$A$11,0),0),$G5426:$J5426)-1)*9/4,1)</f>
        <v>5.0999999999999996</v>
      </c>
      <c r="L5426" s="20">
        <f>ROUND(1+(INDEX(CachTinhDiem!$B$15:$E$20,MATCH($C5426,CachTinhDiem!$A$15:$A$20,0),MATCH($B5426,CachTinhDiem!$B$14:$E$14,0))-1)*9/4,1)</f>
        <v>7.8</v>
      </c>
      <c r="M5426" s="19">
        <f t="shared" si="84"/>
        <v>0</v>
      </c>
      <c r="N5426" s="23">
        <f>MAX(0,1-M5426*CachTinhDiem!$B$25)</f>
        <v>1</v>
      </c>
      <c r="O5426" s="20">
        <f>ROUND((CachTinhDiem!$B$23*K5426+CachTinhDiem!$B$24*L5426)*N5426,1)</f>
        <v>5.9</v>
      </c>
      <c r="P5426" s="19" t="s">
        <v>3227</v>
      </c>
    </row>
    <row r="5427" spans="1:16" ht="15" customHeight="1" x14ac:dyDescent="0.35">
      <c r="A5427" s="18" t="s">
        <v>1661</v>
      </c>
      <c r="B5427" s="18" t="s">
        <v>3226</v>
      </c>
      <c r="C5427" s="18" t="s">
        <v>103</v>
      </c>
      <c r="D5427" s="19">
        <v>16</v>
      </c>
      <c r="E5427" s="19">
        <v>36</v>
      </c>
      <c r="F5427" s="19">
        <v>10</v>
      </c>
      <c r="G5427" s="19">
        <v>2</v>
      </c>
      <c r="H5427" s="19">
        <v>5</v>
      </c>
      <c r="I5427" s="19">
        <v>2</v>
      </c>
      <c r="J5427" s="19">
        <v>4</v>
      </c>
      <c r="K5427" s="20">
        <f>ROUND(1+(SUMPRODUCT(INDEX(CachTinhDiem!$B$8:$E$11,MATCH($B5427,CachTinhDiem!$A$8:$A$11,0),0),$G5427:$J5427)-1)*9/4,1)</f>
        <v>6.2</v>
      </c>
      <c r="L5427" s="20">
        <f>ROUND(1+(INDEX(CachTinhDiem!$B$15:$E$20,MATCH($C5427,CachTinhDiem!$A$15:$A$20,0),MATCH($B5427,CachTinhDiem!$B$14:$E$14,0))-1)*9/4,1)</f>
        <v>3.3</v>
      </c>
      <c r="M5427" s="19">
        <f t="shared" si="84"/>
        <v>6</v>
      </c>
      <c r="N5427" s="23">
        <f>MAX(0,1-M5427*CachTinhDiem!$B$25)</f>
        <v>0.39999999999999991</v>
      </c>
      <c r="O5427" s="20">
        <f>ROUND((CachTinhDiem!$B$23*K5427+CachTinhDiem!$B$24*L5427)*N5427,1)</f>
        <v>2.1</v>
      </c>
      <c r="P5427" s="19" t="s">
        <v>3227</v>
      </c>
    </row>
    <row r="5428" spans="1:16" ht="15" customHeight="1" x14ac:dyDescent="0.35">
      <c r="A5428" s="18" t="s">
        <v>1088</v>
      </c>
      <c r="B5428" s="18" t="s">
        <v>3229</v>
      </c>
      <c r="C5428" s="18" t="s">
        <v>138</v>
      </c>
      <c r="D5428" s="19">
        <v>10</v>
      </c>
      <c r="E5428" s="19">
        <v>27</v>
      </c>
      <c r="F5428" s="19">
        <v>33</v>
      </c>
      <c r="G5428" s="19">
        <v>3</v>
      </c>
      <c r="H5428" s="19">
        <v>3</v>
      </c>
      <c r="I5428" s="19">
        <v>4</v>
      </c>
      <c r="J5428" s="19">
        <v>3</v>
      </c>
      <c r="K5428" s="20">
        <f>ROUND(1+(SUMPRODUCT(INDEX(CachTinhDiem!$B$8:$E$11,MATCH($B5428,CachTinhDiem!$A$8:$A$11,0),0),$G5428:$J5428)-1)*9/4,1)</f>
        <v>6.2</v>
      </c>
      <c r="L5428" s="20">
        <f>ROUND(1+(INDEX(CachTinhDiem!$B$15:$E$20,MATCH($C5428,CachTinhDiem!$A$15:$A$20,0),MATCH($B5428,CachTinhDiem!$B$14:$E$14,0))-1)*9/4,1)</f>
        <v>7.8</v>
      </c>
      <c r="M5428" s="19">
        <f t="shared" si="84"/>
        <v>6</v>
      </c>
      <c r="N5428" s="23">
        <f>MAX(0,1-M5428*CachTinhDiem!$B$25)</f>
        <v>0.39999999999999991</v>
      </c>
      <c r="O5428" s="20">
        <f>ROUND((CachTinhDiem!$B$23*K5428+CachTinhDiem!$B$24*L5428)*N5428,1)</f>
        <v>2.7</v>
      </c>
      <c r="P5428" s="19" t="s">
        <v>3227</v>
      </c>
    </row>
    <row r="5429" spans="1:16" ht="15" customHeight="1" x14ac:dyDescent="0.35">
      <c r="A5429" s="18" t="s">
        <v>2283</v>
      </c>
      <c r="B5429" s="18" t="s">
        <v>3229</v>
      </c>
      <c r="C5429" s="18" t="s">
        <v>150</v>
      </c>
      <c r="D5429" s="19">
        <v>25</v>
      </c>
      <c r="E5429" s="19">
        <v>39</v>
      </c>
      <c r="F5429" s="19">
        <v>13</v>
      </c>
      <c r="G5429" s="19">
        <v>1</v>
      </c>
      <c r="H5429" s="19">
        <v>5</v>
      </c>
      <c r="I5429" s="19">
        <v>3</v>
      </c>
      <c r="J5429" s="19">
        <v>4</v>
      </c>
      <c r="K5429" s="20">
        <f>ROUND(1+(SUMPRODUCT(INDEX(CachTinhDiem!$B$8:$E$11,MATCH($B5429,CachTinhDiem!$A$8:$A$11,0),0),$G5429:$J5429)-1)*9/4,1)</f>
        <v>7.1</v>
      </c>
      <c r="L5429" s="20">
        <f>ROUND(1+(INDEX(CachTinhDiem!$B$15:$E$20,MATCH($C5429,CachTinhDiem!$A$15:$A$20,0),MATCH($B5429,CachTinhDiem!$B$14:$E$14,0))-1)*9/4,1)</f>
        <v>7.8</v>
      </c>
      <c r="M5429" s="19">
        <f t="shared" si="84"/>
        <v>12</v>
      </c>
      <c r="N5429" s="23">
        <f>MAX(0,1-M5429*CachTinhDiem!$B$25)</f>
        <v>0</v>
      </c>
      <c r="O5429" s="20">
        <f>ROUND((CachTinhDiem!$B$23*K5429+CachTinhDiem!$B$24*L5429)*N5429,1)</f>
        <v>0</v>
      </c>
      <c r="P5429" s="19" t="s">
        <v>3227</v>
      </c>
    </row>
    <row r="5430" spans="1:16" ht="15" customHeight="1" x14ac:dyDescent="0.35">
      <c r="A5430" s="18" t="s">
        <v>482</v>
      </c>
      <c r="B5430" s="18" t="s">
        <v>3228</v>
      </c>
      <c r="C5430" s="18" t="s">
        <v>90</v>
      </c>
      <c r="D5430" s="19">
        <v>20</v>
      </c>
      <c r="E5430" s="19">
        <v>37</v>
      </c>
      <c r="F5430" s="19">
        <v>15</v>
      </c>
      <c r="G5430" s="19">
        <v>2</v>
      </c>
      <c r="H5430" s="19">
        <v>5</v>
      </c>
      <c r="I5430" s="19">
        <v>3</v>
      </c>
      <c r="J5430" s="19">
        <v>2</v>
      </c>
      <c r="K5430" s="20">
        <f>ROUND(1+(SUMPRODUCT(INDEX(CachTinhDiem!$B$8:$E$11,MATCH($B5430,CachTinhDiem!$A$8:$A$11,0),0),$G5430:$J5430)-1)*9/4,1)</f>
        <v>5.0999999999999996</v>
      </c>
      <c r="L5430" s="20">
        <f>ROUND(1+(INDEX(CachTinhDiem!$B$15:$E$20,MATCH($C5430,CachTinhDiem!$A$15:$A$20,0),MATCH($B5430,CachTinhDiem!$B$14:$E$14,0))-1)*9/4,1)</f>
        <v>3.3</v>
      </c>
      <c r="M5430" s="19">
        <f t="shared" si="84"/>
        <v>5</v>
      </c>
      <c r="N5430" s="23">
        <f>MAX(0,1-M5430*CachTinhDiem!$B$25)</f>
        <v>0.5</v>
      </c>
      <c r="O5430" s="20">
        <f>ROUND((CachTinhDiem!$B$23*K5430+CachTinhDiem!$B$24*L5430)*N5430,1)</f>
        <v>2.2999999999999998</v>
      </c>
      <c r="P5430" s="19" t="s">
        <v>3227</v>
      </c>
    </row>
    <row r="5431" spans="1:16" ht="15" customHeight="1" x14ac:dyDescent="0.35">
      <c r="A5431" s="18" t="s">
        <v>1888</v>
      </c>
      <c r="B5431" s="18" t="s">
        <v>3229</v>
      </c>
      <c r="C5431" s="18" t="s">
        <v>115</v>
      </c>
      <c r="D5431" s="19">
        <v>8</v>
      </c>
      <c r="E5431" s="19">
        <v>27</v>
      </c>
      <c r="F5431" s="19">
        <v>31</v>
      </c>
      <c r="G5431" s="19">
        <v>4</v>
      </c>
      <c r="H5431" s="19">
        <v>3</v>
      </c>
      <c r="I5431" s="19">
        <v>4</v>
      </c>
      <c r="J5431" s="19">
        <v>1</v>
      </c>
      <c r="K5431" s="20">
        <f>ROUND(1+(SUMPRODUCT(INDEX(CachTinhDiem!$B$8:$E$11,MATCH($B5431,CachTinhDiem!$A$8:$A$11,0),0),$G5431:$J5431)-1)*9/4,1)</f>
        <v>5.0999999999999996</v>
      </c>
      <c r="L5431" s="20">
        <f>ROUND(1+(INDEX(CachTinhDiem!$B$15:$E$20,MATCH($C5431,CachTinhDiem!$A$15:$A$20,0),MATCH($B5431,CachTinhDiem!$B$14:$E$14,0))-1)*9/4,1)</f>
        <v>10</v>
      </c>
      <c r="M5431" s="19">
        <f t="shared" si="84"/>
        <v>4</v>
      </c>
      <c r="N5431" s="23">
        <f>MAX(0,1-M5431*CachTinhDiem!$B$25)</f>
        <v>0.6</v>
      </c>
      <c r="O5431" s="20">
        <f>ROUND((CachTinhDiem!$B$23*K5431+CachTinhDiem!$B$24*L5431)*N5431,1)</f>
        <v>3.9</v>
      </c>
      <c r="P5431" s="19" t="s">
        <v>3227</v>
      </c>
    </row>
    <row r="5432" spans="1:16" ht="15" customHeight="1" x14ac:dyDescent="0.35">
      <c r="A5432" s="18" t="s">
        <v>2549</v>
      </c>
      <c r="B5432" s="18" t="s">
        <v>3229</v>
      </c>
      <c r="C5432" s="18" t="s">
        <v>138</v>
      </c>
      <c r="D5432" s="19">
        <v>18</v>
      </c>
      <c r="E5432" s="19">
        <v>38</v>
      </c>
      <c r="F5432" s="19">
        <v>31</v>
      </c>
      <c r="G5432" s="19">
        <v>2</v>
      </c>
      <c r="H5432" s="19">
        <v>5</v>
      </c>
      <c r="I5432" s="19">
        <v>5</v>
      </c>
      <c r="J5432" s="19">
        <v>1</v>
      </c>
      <c r="K5432" s="20">
        <f>ROUND(1+(SUMPRODUCT(INDEX(CachTinhDiem!$B$8:$E$11,MATCH($B5432,CachTinhDiem!$A$8:$A$11,0),0),$G5432:$J5432)-1)*9/4,1)</f>
        <v>6.6</v>
      </c>
      <c r="L5432" s="20">
        <f>ROUND(1+(INDEX(CachTinhDiem!$B$15:$E$20,MATCH($C5432,CachTinhDiem!$A$15:$A$20,0),MATCH($B5432,CachTinhDiem!$B$14:$E$14,0))-1)*9/4,1)</f>
        <v>7.8</v>
      </c>
      <c r="M5432" s="19">
        <f t="shared" si="84"/>
        <v>0</v>
      </c>
      <c r="N5432" s="23">
        <f>MAX(0,1-M5432*CachTinhDiem!$B$25)</f>
        <v>1</v>
      </c>
      <c r="O5432" s="20">
        <f>ROUND((CachTinhDiem!$B$23*K5432+CachTinhDiem!$B$24*L5432)*N5432,1)</f>
        <v>7</v>
      </c>
      <c r="P5432" s="19" t="s">
        <v>3227</v>
      </c>
    </row>
    <row r="5433" spans="1:16" ht="15" customHeight="1" x14ac:dyDescent="0.35">
      <c r="A5433" s="18" t="s">
        <v>1751</v>
      </c>
      <c r="B5433" s="18" t="s">
        <v>3224</v>
      </c>
      <c r="C5433" s="18" t="s">
        <v>103</v>
      </c>
      <c r="D5433" s="19">
        <v>15</v>
      </c>
      <c r="E5433" s="19">
        <v>33</v>
      </c>
      <c r="F5433" s="19">
        <v>38</v>
      </c>
      <c r="G5433" s="19">
        <v>2</v>
      </c>
      <c r="H5433" s="19">
        <v>3</v>
      </c>
      <c r="I5433" s="19">
        <v>2</v>
      </c>
      <c r="J5433" s="19">
        <v>4</v>
      </c>
      <c r="K5433" s="20">
        <f>ROUND(1+(SUMPRODUCT(INDEX(CachTinhDiem!$B$8:$E$11,MATCH($B5433,CachTinhDiem!$A$8:$A$11,0),0),$G5433:$J5433)-1)*9/4,1)</f>
        <v>4.2</v>
      </c>
      <c r="L5433" s="20">
        <f>ROUND(1+(INDEX(CachTinhDiem!$B$15:$E$20,MATCH($C5433,CachTinhDiem!$A$15:$A$20,0),MATCH($B5433,CachTinhDiem!$B$14:$E$14,0))-1)*9/4,1)</f>
        <v>3.3</v>
      </c>
      <c r="M5433" s="19">
        <f t="shared" si="84"/>
        <v>5</v>
      </c>
      <c r="N5433" s="23">
        <f>MAX(0,1-M5433*CachTinhDiem!$B$25)</f>
        <v>0.5</v>
      </c>
      <c r="O5433" s="20">
        <f>ROUND((CachTinhDiem!$B$23*K5433+CachTinhDiem!$B$24*L5433)*N5433,1)</f>
        <v>2</v>
      </c>
      <c r="P5433" s="19" t="s">
        <v>3227</v>
      </c>
    </row>
    <row r="5434" spans="1:16" ht="15" customHeight="1" x14ac:dyDescent="0.35">
      <c r="A5434" s="18" t="s">
        <v>2158</v>
      </c>
      <c r="B5434" s="18" t="s">
        <v>3228</v>
      </c>
      <c r="C5434" s="18" t="s">
        <v>150</v>
      </c>
      <c r="D5434" s="19">
        <v>5</v>
      </c>
      <c r="E5434" s="19">
        <v>14</v>
      </c>
      <c r="F5434" s="19">
        <v>39</v>
      </c>
      <c r="G5434" s="19">
        <v>4</v>
      </c>
      <c r="H5434" s="19">
        <v>1</v>
      </c>
      <c r="I5434" s="19">
        <v>2</v>
      </c>
      <c r="J5434" s="19">
        <v>2</v>
      </c>
      <c r="K5434" s="20">
        <f>ROUND(1+(SUMPRODUCT(INDEX(CachTinhDiem!$B$8:$E$11,MATCH($B5434,CachTinhDiem!$A$8:$A$11,0),0),$G5434:$J5434)-1)*9/4,1)</f>
        <v>2.8</v>
      </c>
      <c r="L5434" s="20">
        <f>ROUND(1+(INDEX(CachTinhDiem!$B$15:$E$20,MATCH($C5434,CachTinhDiem!$A$15:$A$20,0),MATCH($B5434,CachTinhDiem!$B$14:$E$14,0))-1)*9/4,1)</f>
        <v>5.5</v>
      </c>
      <c r="M5434" s="19">
        <f t="shared" si="84"/>
        <v>25</v>
      </c>
      <c r="N5434" s="23">
        <f>MAX(0,1-M5434*CachTinhDiem!$B$25)</f>
        <v>0</v>
      </c>
      <c r="O5434" s="20">
        <f>ROUND((CachTinhDiem!$B$23*K5434+CachTinhDiem!$B$24*L5434)*N5434,1)</f>
        <v>0</v>
      </c>
      <c r="P5434" s="19" t="s">
        <v>3227</v>
      </c>
    </row>
    <row r="5435" spans="1:16" ht="15" customHeight="1" x14ac:dyDescent="0.35">
      <c r="A5435" s="18" t="s">
        <v>1986</v>
      </c>
      <c r="B5435" s="18" t="s">
        <v>3228</v>
      </c>
      <c r="C5435" s="18" t="s">
        <v>138</v>
      </c>
      <c r="D5435" s="19">
        <v>11</v>
      </c>
      <c r="E5435" s="19">
        <v>32</v>
      </c>
      <c r="F5435" s="19">
        <v>29</v>
      </c>
      <c r="G5435" s="19">
        <v>2</v>
      </c>
      <c r="H5435" s="19">
        <v>4</v>
      </c>
      <c r="I5435" s="19">
        <v>4</v>
      </c>
      <c r="J5435" s="19">
        <v>3</v>
      </c>
      <c r="K5435" s="20">
        <f>ROUND(1+(SUMPRODUCT(INDEX(CachTinhDiem!$B$8:$E$11,MATCH($B5435,CachTinhDiem!$A$8:$A$11,0),0),$G5435:$J5435)-1)*9/4,1)</f>
        <v>6.4</v>
      </c>
      <c r="L5435" s="20">
        <f>ROUND(1+(INDEX(CachTinhDiem!$B$15:$E$20,MATCH($C5435,CachTinhDiem!$A$15:$A$20,0),MATCH($B5435,CachTinhDiem!$B$14:$E$14,0))-1)*9/4,1)</f>
        <v>1</v>
      </c>
      <c r="M5435" s="19">
        <f t="shared" si="84"/>
        <v>0</v>
      </c>
      <c r="N5435" s="23">
        <f>MAX(0,1-M5435*CachTinhDiem!$B$25)</f>
        <v>1</v>
      </c>
      <c r="O5435" s="20">
        <f>ROUND((CachTinhDiem!$B$23*K5435+CachTinhDiem!$B$24*L5435)*N5435,1)</f>
        <v>4.8</v>
      </c>
      <c r="P5435" s="19" t="s">
        <v>3227</v>
      </c>
    </row>
    <row r="5436" spans="1:16" ht="15" customHeight="1" x14ac:dyDescent="0.35">
      <c r="A5436" s="18" t="s">
        <v>944</v>
      </c>
      <c r="B5436" s="18" t="s">
        <v>3226</v>
      </c>
      <c r="C5436" s="18" t="s">
        <v>103</v>
      </c>
      <c r="D5436" s="19">
        <v>5</v>
      </c>
      <c r="E5436" s="19">
        <v>16</v>
      </c>
      <c r="F5436" s="19">
        <v>14</v>
      </c>
      <c r="G5436" s="19">
        <v>4</v>
      </c>
      <c r="H5436" s="19">
        <v>1</v>
      </c>
      <c r="I5436" s="19">
        <v>2</v>
      </c>
      <c r="J5436" s="19">
        <v>4</v>
      </c>
      <c r="K5436" s="20">
        <f>ROUND(1+(SUMPRODUCT(INDEX(CachTinhDiem!$B$8:$E$11,MATCH($B5436,CachTinhDiem!$A$8:$A$11,0),0),$G5436:$J5436)-1)*9/4,1)</f>
        <v>3.5</v>
      </c>
      <c r="L5436" s="20">
        <f>ROUND(1+(INDEX(CachTinhDiem!$B$15:$E$20,MATCH($C5436,CachTinhDiem!$A$15:$A$20,0),MATCH($B5436,CachTinhDiem!$B$14:$E$14,0))-1)*9/4,1)</f>
        <v>3.3</v>
      </c>
      <c r="M5436" s="19">
        <f t="shared" si="84"/>
        <v>0</v>
      </c>
      <c r="N5436" s="23">
        <f>MAX(0,1-M5436*CachTinhDiem!$B$25)</f>
        <v>1</v>
      </c>
      <c r="O5436" s="20">
        <f>ROUND((CachTinhDiem!$B$23*K5436+CachTinhDiem!$B$24*L5436)*N5436,1)</f>
        <v>3.4</v>
      </c>
      <c r="P5436" s="19" t="s">
        <v>3227</v>
      </c>
    </row>
    <row r="5437" spans="1:16" ht="15" customHeight="1" x14ac:dyDescent="0.35">
      <c r="A5437" s="18" t="s">
        <v>968</v>
      </c>
      <c r="B5437" s="18" t="s">
        <v>3224</v>
      </c>
      <c r="C5437" s="18" t="s">
        <v>115</v>
      </c>
      <c r="D5437" s="19">
        <v>11</v>
      </c>
      <c r="E5437" s="19">
        <v>24</v>
      </c>
      <c r="F5437" s="19">
        <v>5</v>
      </c>
      <c r="G5437" s="19">
        <v>3</v>
      </c>
      <c r="H5437" s="19">
        <v>3</v>
      </c>
      <c r="I5437" s="19">
        <v>3</v>
      </c>
      <c r="J5437" s="19">
        <v>2</v>
      </c>
      <c r="K5437" s="20">
        <f>ROUND(1+(SUMPRODUCT(INDEX(CachTinhDiem!$B$8:$E$11,MATCH($B5437,CachTinhDiem!$A$8:$A$11,0),0),$G5437:$J5437)-1)*9/4,1)</f>
        <v>5.3</v>
      </c>
      <c r="L5437" s="20">
        <f>ROUND(1+(INDEX(CachTinhDiem!$B$15:$E$20,MATCH($C5437,CachTinhDiem!$A$15:$A$20,0),MATCH($B5437,CachTinhDiem!$B$14:$E$14,0))-1)*9/4,1)</f>
        <v>7.8</v>
      </c>
      <c r="M5437" s="19">
        <f t="shared" si="84"/>
        <v>6</v>
      </c>
      <c r="N5437" s="23">
        <f>MAX(0,1-M5437*CachTinhDiem!$B$25)</f>
        <v>0.39999999999999991</v>
      </c>
      <c r="O5437" s="20">
        <f>ROUND((CachTinhDiem!$B$23*K5437+CachTinhDiem!$B$24*L5437)*N5437,1)</f>
        <v>2.4</v>
      </c>
      <c r="P5437" s="19" t="s">
        <v>3227</v>
      </c>
    </row>
    <row r="5438" spans="1:16" ht="15" customHeight="1" x14ac:dyDescent="0.35">
      <c r="A5438" s="18" t="s">
        <v>1876</v>
      </c>
      <c r="B5438" s="18" t="s">
        <v>3224</v>
      </c>
      <c r="C5438" s="18" t="s">
        <v>115</v>
      </c>
      <c r="D5438" s="19">
        <v>9</v>
      </c>
      <c r="E5438" s="19">
        <v>22</v>
      </c>
      <c r="F5438" s="19">
        <v>16</v>
      </c>
      <c r="G5438" s="19">
        <v>3</v>
      </c>
      <c r="H5438" s="19">
        <v>3</v>
      </c>
      <c r="I5438" s="19">
        <v>2</v>
      </c>
      <c r="J5438" s="19">
        <v>2</v>
      </c>
      <c r="K5438" s="20">
        <f>ROUND(1+(SUMPRODUCT(INDEX(CachTinhDiem!$B$8:$E$11,MATCH($B5438,CachTinhDiem!$A$8:$A$11,0),0),$G5438:$J5438)-1)*9/4,1)</f>
        <v>4.2</v>
      </c>
      <c r="L5438" s="20">
        <f>ROUND(1+(INDEX(CachTinhDiem!$B$15:$E$20,MATCH($C5438,CachTinhDiem!$A$15:$A$20,0),MATCH($B5438,CachTinhDiem!$B$14:$E$14,0))-1)*9/4,1)</f>
        <v>7.8</v>
      </c>
      <c r="M5438" s="19">
        <f t="shared" si="84"/>
        <v>0</v>
      </c>
      <c r="N5438" s="23">
        <f>MAX(0,1-M5438*CachTinhDiem!$B$25)</f>
        <v>1</v>
      </c>
      <c r="O5438" s="20">
        <f>ROUND((CachTinhDiem!$B$23*K5438+CachTinhDiem!$B$24*L5438)*N5438,1)</f>
        <v>5.3</v>
      </c>
      <c r="P5438" s="19" t="s">
        <v>3225</v>
      </c>
    </row>
    <row r="5439" spans="1:16" ht="15" customHeight="1" x14ac:dyDescent="0.35">
      <c r="A5439" s="18" t="s">
        <v>2160</v>
      </c>
      <c r="B5439" s="18" t="s">
        <v>3224</v>
      </c>
      <c r="C5439" s="18" t="s">
        <v>103</v>
      </c>
      <c r="D5439" s="19">
        <v>20</v>
      </c>
      <c r="E5439" s="19">
        <v>37</v>
      </c>
      <c r="F5439" s="19">
        <v>21</v>
      </c>
      <c r="G5439" s="19">
        <v>2</v>
      </c>
      <c r="H5439" s="19">
        <v>4</v>
      </c>
      <c r="I5439" s="19">
        <v>4</v>
      </c>
      <c r="J5439" s="19">
        <v>5</v>
      </c>
      <c r="K5439" s="20">
        <f>ROUND(1+(SUMPRODUCT(INDEX(CachTinhDiem!$B$8:$E$11,MATCH($B5439,CachTinhDiem!$A$8:$A$11,0),0),$G5439:$J5439)-1)*9/4,1)</f>
        <v>7.1</v>
      </c>
      <c r="L5439" s="20">
        <f>ROUND(1+(INDEX(CachTinhDiem!$B$15:$E$20,MATCH($C5439,CachTinhDiem!$A$15:$A$20,0),MATCH($B5439,CachTinhDiem!$B$14:$E$14,0))-1)*9/4,1)</f>
        <v>3.3</v>
      </c>
      <c r="M5439" s="19">
        <f t="shared" si="84"/>
        <v>0</v>
      </c>
      <c r="N5439" s="23">
        <f>MAX(0,1-M5439*CachTinhDiem!$B$25)</f>
        <v>1</v>
      </c>
      <c r="O5439" s="20">
        <f>ROUND((CachTinhDiem!$B$23*K5439+CachTinhDiem!$B$24*L5439)*N5439,1)</f>
        <v>6</v>
      </c>
      <c r="P5439" s="19" t="s">
        <v>3227</v>
      </c>
    </row>
    <row r="5440" spans="1:16" ht="15" customHeight="1" x14ac:dyDescent="0.35">
      <c r="A5440" s="18" t="s">
        <v>1028</v>
      </c>
      <c r="B5440" s="18" t="s">
        <v>3224</v>
      </c>
      <c r="C5440" s="18" t="s">
        <v>138</v>
      </c>
      <c r="D5440" s="19">
        <v>23</v>
      </c>
      <c r="E5440" s="19">
        <v>40</v>
      </c>
      <c r="F5440" s="19">
        <v>8</v>
      </c>
      <c r="G5440" s="19">
        <v>1</v>
      </c>
      <c r="H5440" s="19">
        <v>5</v>
      </c>
      <c r="I5440" s="19">
        <v>5</v>
      </c>
      <c r="J5440" s="19">
        <v>2</v>
      </c>
      <c r="K5440" s="20">
        <f>ROUND(1+(SUMPRODUCT(INDEX(CachTinhDiem!$B$8:$E$11,MATCH($B5440,CachTinhDiem!$A$8:$A$11,0),0),$G5440:$J5440)-1)*9/4,1)</f>
        <v>7.5</v>
      </c>
      <c r="L5440" s="20">
        <f>ROUND(1+(INDEX(CachTinhDiem!$B$15:$E$20,MATCH($C5440,CachTinhDiem!$A$15:$A$20,0),MATCH($B5440,CachTinhDiem!$B$14:$E$14,0))-1)*9/4,1)</f>
        <v>10</v>
      </c>
      <c r="M5440" s="19">
        <f t="shared" si="84"/>
        <v>15</v>
      </c>
      <c r="N5440" s="23">
        <f>MAX(0,1-M5440*CachTinhDiem!$B$25)</f>
        <v>0</v>
      </c>
      <c r="O5440" s="20">
        <f>ROUND((CachTinhDiem!$B$23*K5440+CachTinhDiem!$B$24*L5440)*N5440,1)</f>
        <v>0</v>
      </c>
      <c r="P5440" s="19" t="s">
        <v>3227</v>
      </c>
    </row>
    <row r="5441" spans="1:16" ht="15" customHeight="1" x14ac:dyDescent="0.35">
      <c r="A5441" s="18" t="s">
        <v>1572</v>
      </c>
      <c r="B5441" s="18" t="s">
        <v>3229</v>
      </c>
      <c r="C5441" s="18" t="s">
        <v>115</v>
      </c>
      <c r="D5441" s="19">
        <v>26</v>
      </c>
      <c r="E5441" s="19">
        <v>39</v>
      </c>
      <c r="F5441" s="19">
        <v>22</v>
      </c>
      <c r="G5441" s="19">
        <v>1</v>
      </c>
      <c r="H5441" s="19">
        <v>5</v>
      </c>
      <c r="I5441" s="19">
        <v>3</v>
      </c>
      <c r="J5441" s="19">
        <v>1</v>
      </c>
      <c r="K5441" s="20">
        <f>ROUND(1+(SUMPRODUCT(INDEX(CachTinhDiem!$B$8:$E$11,MATCH($B5441,CachTinhDiem!$A$8:$A$11,0),0),$G5441:$J5441)-1)*9/4,1)</f>
        <v>5.0999999999999996</v>
      </c>
      <c r="L5441" s="20">
        <f>ROUND(1+(INDEX(CachTinhDiem!$B$15:$E$20,MATCH($C5441,CachTinhDiem!$A$15:$A$20,0),MATCH($B5441,CachTinhDiem!$B$14:$E$14,0))-1)*9/4,1)</f>
        <v>10</v>
      </c>
      <c r="M5441" s="19">
        <f t="shared" si="84"/>
        <v>4</v>
      </c>
      <c r="N5441" s="23">
        <f>MAX(0,1-M5441*CachTinhDiem!$B$25)</f>
        <v>0.6</v>
      </c>
      <c r="O5441" s="20">
        <f>ROUND((CachTinhDiem!$B$23*K5441+CachTinhDiem!$B$24*L5441)*N5441,1)</f>
        <v>3.9</v>
      </c>
      <c r="P5441" s="19" t="s">
        <v>3227</v>
      </c>
    </row>
    <row r="5442" spans="1:16" ht="15" customHeight="1" x14ac:dyDescent="0.35">
      <c r="A5442" s="18" t="s">
        <v>2030</v>
      </c>
      <c r="B5442" s="18" t="s">
        <v>3228</v>
      </c>
      <c r="C5442" s="18" t="s">
        <v>138</v>
      </c>
      <c r="D5442" s="19">
        <v>5</v>
      </c>
      <c r="E5442" s="19">
        <v>11</v>
      </c>
      <c r="F5442" s="19">
        <v>33</v>
      </c>
      <c r="G5442" s="19">
        <v>4</v>
      </c>
      <c r="H5442" s="19">
        <v>2</v>
      </c>
      <c r="I5442" s="19">
        <v>3</v>
      </c>
      <c r="J5442" s="19">
        <v>2</v>
      </c>
      <c r="K5442" s="20">
        <f>ROUND(1+(SUMPRODUCT(INDEX(CachTinhDiem!$B$8:$E$11,MATCH($B5442,CachTinhDiem!$A$8:$A$11,0),0),$G5442:$J5442)-1)*9/4,1)</f>
        <v>3.7</v>
      </c>
      <c r="L5442" s="20">
        <f>ROUND(1+(INDEX(CachTinhDiem!$B$15:$E$20,MATCH($C5442,CachTinhDiem!$A$15:$A$20,0),MATCH($B5442,CachTinhDiem!$B$14:$E$14,0))-1)*9/4,1)</f>
        <v>1</v>
      </c>
      <c r="M5442" s="19">
        <f t="shared" ref="M5442:M5505" si="85">MAX(0,$D5442-$F5442,$F5442-$E5442)</f>
        <v>22</v>
      </c>
      <c r="N5442" s="23">
        <f>MAX(0,1-M5442*CachTinhDiem!$B$25)</f>
        <v>0</v>
      </c>
      <c r="O5442" s="20">
        <f>ROUND((CachTinhDiem!$B$23*K5442+CachTinhDiem!$B$24*L5442)*N5442,1)</f>
        <v>0</v>
      </c>
      <c r="P5442" s="19" t="s">
        <v>3225</v>
      </c>
    </row>
    <row r="5443" spans="1:16" ht="15" customHeight="1" x14ac:dyDescent="0.35">
      <c r="A5443" s="18" t="s">
        <v>3108</v>
      </c>
      <c r="B5443" s="18" t="s">
        <v>3229</v>
      </c>
      <c r="C5443" s="18" t="s">
        <v>110</v>
      </c>
      <c r="D5443" s="19">
        <v>17</v>
      </c>
      <c r="E5443" s="19">
        <v>37</v>
      </c>
      <c r="F5443" s="19">
        <v>17</v>
      </c>
      <c r="G5443" s="19">
        <v>2</v>
      </c>
      <c r="H5443" s="19">
        <v>3</v>
      </c>
      <c r="I5443" s="19">
        <v>4</v>
      </c>
      <c r="J5443" s="19">
        <v>5</v>
      </c>
      <c r="K5443" s="20">
        <f>ROUND(1+(SUMPRODUCT(INDEX(CachTinhDiem!$B$8:$E$11,MATCH($B5443,CachTinhDiem!$A$8:$A$11,0),0),$G5443:$J5443)-1)*9/4,1)</f>
        <v>7.3</v>
      </c>
      <c r="L5443" s="20">
        <f>ROUND(1+(INDEX(CachTinhDiem!$B$15:$E$20,MATCH($C5443,CachTinhDiem!$A$15:$A$20,0),MATCH($B5443,CachTinhDiem!$B$14:$E$14,0))-1)*9/4,1)</f>
        <v>7.8</v>
      </c>
      <c r="M5443" s="19">
        <f t="shared" si="85"/>
        <v>0</v>
      </c>
      <c r="N5443" s="23">
        <f>MAX(0,1-M5443*CachTinhDiem!$B$25)</f>
        <v>1</v>
      </c>
      <c r="O5443" s="20">
        <f>ROUND((CachTinhDiem!$B$23*K5443+CachTinhDiem!$B$24*L5443)*N5443,1)</f>
        <v>7.5</v>
      </c>
      <c r="P5443" s="19" t="s">
        <v>3225</v>
      </c>
    </row>
    <row r="5444" spans="1:16" ht="15" customHeight="1" x14ac:dyDescent="0.35">
      <c r="A5444" s="18" t="s">
        <v>2997</v>
      </c>
      <c r="B5444" s="18" t="s">
        <v>3228</v>
      </c>
      <c r="C5444" s="18" t="s">
        <v>115</v>
      </c>
      <c r="D5444" s="19">
        <v>18</v>
      </c>
      <c r="E5444" s="19">
        <v>40</v>
      </c>
      <c r="F5444" s="19">
        <v>17</v>
      </c>
      <c r="G5444" s="19">
        <v>2</v>
      </c>
      <c r="H5444" s="19">
        <v>3</v>
      </c>
      <c r="I5444" s="19">
        <v>3</v>
      </c>
      <c r="J5444" s="19">
        <v>2</v>
      </c>
      <c r="K5444" s="20">
        <f>ROUND(1+(SUMPRODUCT(INDEX(CachTinhDiem!$B$8:$E$11,MATCH($B5444,CachTinhDiem!$A$8:$A$11,0),0),$G5444:$J5444)-1)*9/4,1)</f>
        <v>4.2</v>
      </c>
      <c r="L5444" s="20">
        <f>ROUND(1+(INDEX(CachTinhDiem!$B$15:$E$20,MATCH($C5444,CachTinhDiem!$A$15:$A$20,0),MATCH($B5444,CachTinhDiem!$B$14:$E$14,0))-1)*9/4,1)</f>
        <v>5.5</v>
      </c>
      <c r="M5444" s="19">
        <f t="shared" si="85"/>
        <v>1</v>
      </c>
      <c r="N5444" s="23">
        <f>MAX(0,1-M5444*CachTinhDiem!$B$25)</f>
        <v>0.9</v>
      </c>
      <c r="O5444" s="20">
        <f>ROUND((CachTinhDiem!$B$23*K5444+CachTinhDiem!$B$24*L5444)*N5444,1)</f>
        <v>4.0999999999999996</v>
      </c>
      <c r="P5444" s="19" t="s">
        <v>3227</v>
      </c>
    </row>
    <row r="5445" spans="1:16" ht="15" customHeight="1" x14ac:dyDescent="0.35">
      <c r="A5445" s="18" t="s">
        <v>2656</v>
      </c>
      <c r="B5445" s="18" t="s">
        <v>3228</v>
      </c>
      <c r="C5445" s="18" t="s">
        <v>103</v>
      </c>
      <c r="D5445" s="19">
        <v>8</v>
      </c>
      <c r="E5445" s="19">
        <v>33</v>
      </c>
      <c r="F5445" s="19">
        <v>7</v>
      </c>
      <c r="G5445" s="19">
        <v>4</v>
      </c>
      <c r="H5445" s="19">
        <v>1</v>
      </c>
      <c r="I5445" s="19">
        <v>2</v>
      </c>
      <c r="J5445" s="19">
        <v>5</v>
      </c>
      <c r="K5445" s="20">
        <f>ROUND(1+(SUMPRODUCT(INDEX(CachTinhDiem!$B$8:$E$11,MATCH($B5445,CachTinhDiem!$A$8:$A$11,0),0),$G5445:$J5445)-1)*9/4,1)</f>
        <v>6.9</v>
      </c>
      <c r="L5445" s="20">
        <f>ROUND(1+(INDEX(CachTinhDiem!$B$15:$E$20,MATCH($C5445,CachTinhDiem!$A$15:$A$20,0),MATCH($B5445,CachTinhDiem!$B$14:$E$14,0))-1)*9/4,1)</f>
        <v>10</v>
      </c>
      <c r="M5445" s="19">
        <f t="shared" si="85"/>
        <v>1</v>
      </c>
      <c r="N5445" s="23">
        <f>MAX(0,1-M5445*CachTinhDiem!$B$25)</f>
        <v>0.9</v>
      </c>
      <c r="O5445" s="20">
        <f>ROUND((CachTinhDiem!$B$23*K5445+CachTinhDiem!$B$24*L5445)*N5445,1)</f>
        <v>7</v>
      </c>
      <c r="P5445" s="19" t="s">
        <v>3227</v>
      </c>
    </row>
    <row r="5446" spans="1:16" ht="15" customHeight="1" x14ac:dyDescent="0.35">
      <c r="A5446" s="18" t="s">
        <v>1411</v>
      </c>
      <c r="B5446" s="18" t="s">
        <v>3228</v>
      </c>
      <c r="C5446" s="18" t="s">
        <v>150</v>
      </c>
      <c r="D5446" s="19">
        <v>5</v>
      </c>
      <c r="E5446" s="19">
        <v>10</v>
      </c>
      <c r="F5446" s="19">
        <v>34</v>
      </c>
      <c r="G5446" s="19">
        <v>4</v>
      </c>
      <c r="H5446" s="19">
        <v>1</v>
      </c>
      <c r="I5446" s="19">
        <v>2</v>
      </c>
      <c r="J5446" s="19">
        <v>2</v>
      </c>
      <c r="K5446" s="20">
        <f>ROUND(1+(SUMPRODUCT(INDEX(CachTinhDiem!$B$8:$E$11,MATCH($B5446,CachTinhDiem!$A$8:$A$11,0),0),$G5446:$J5446)-1)*9/4,1)</f>
        <v>2.8</v>
      </c>
      <c r="L5446" s="20">
        <f>ROUND(1+(INDEX(CachTinhDiem!$B$15:$E$20,MATCH($C5446,CachTinhDiem!$A$15:$A$20,0),MATCH($B5446,CachTinhDiem!$B$14:$E$14,0))-1)*9/4,1)</f>
        <v>5.5</v>
      </c>
      <c r="M5446" s="19">
        <f t="shared" si="85"/>
        <v>24</v>
      </c>
      <c r="N5446" s="23">
        <f>MAX(0,1-M5446*CachTinhDiem!$B$25)</f>
        <v>0</v>
      </c>
      <c r="O5446" s="20">
        <f>ROUND((CachTinhDiem!$B$23*K5446+CachTinhDiem!$B$24*L5446)*N5446,1)</f>
        <v>0</v>
      </c>
      <c r="P5446" s="19" t="s">
        <v>3227</v>
      </c>
    </row>
    <row r="5447" spans="1:16" ht="15" customHeight="1" x14ac:dyDescent="0.35">
      <c r="A5447" s="18" t="s">
        <v>583</v>
      </c>
      <c r="B5447" s="18" t="s">
        <v>3228</v>
      </c>
      <c r="C5447" s="18" t="s">
        <v>103</v>
      </c>
      <c r="D5447" s="19">
        <v>7</v>
      </c>
      <c r="E5447" s="19">
        <v>24</v>
      </c>
      <c r="F5447" s="19">
        <v>31</v>
      </c>
      <c r="G5447" s="19">
        <v>4</v>
      </c>
      <c r="H5447" s="19">
        <v>2</v>
      </c>
      <c r="I5447" s="19">
        <v>1</v>
      </c>
      <c r="J5447" s="19">
        <v>5</v>
      </c>
      <c r="K5447" s="20">
        <f>ROUND(1+(SUMPRODUCT(INDEX(CachTinhDiem!$B$8:$E$11,MATCH($B5447,CachTinhDiem!$A$8:$A$11,0),0),$G5447:$J5447)-1)*9/4,1)</f>
        <v>6.9</v>
      </c>
      <c r="L5447" s="20">
        <f>ROUND(1+(INDEX(CachTinhDiem!$B$15:$E$20,MATCH($C5447,CachTinhDiem!$A$15:$A$20,0),MATCH($B5447,CachTinhDiem!$B$14:$E$14,0))-1)*9/4,1)</f>
        <v>10</v>
      </c>
      <c r="M5447" s="19">
        <f t="shared" si="85"/>
        <v>7</v>
      </c>
      <c r="N5447" s="23">
        <f>MAX(0,1-M5447*CachTinhDiem!$B$25)</f>
        <v>0.29999999999999993</v>
      </c>
      <c r="O5447" s="20">
        <f>ROUND((CachTinhDiem!$B$23*K5447+CachTinhDiem!$B$24*L5447)*N5447,1)</f>
        <v>2.2999999999999998</v>
      </c>
      <c r="P5447" s="19" t="s">
        <v>3227</v>
      </c>
    </row>
    <row r="5448" spans="1:16" ht="15" customHeight="1" x14ac:dyDescent="0.35">
      <c r="A5448" s="18" t="s">
        <v>976</v>
      </c>
      <c r="B5448" s="18" t="s">
        <v>3224</v>
      </c>
      <c r="C5448" s="18" t="s">
        <v>115</v>
      </c>
      <c r="D5448" s="19">
        <v>7</v>
      </c>
      <c r="E5448" s="19">
        <v>22</v>
      </c>
      <c r="F5448" s="19">
        <v>31</v>
      </c>
      <c r="G5448" s="19">
        <v>4</v>
      </c>
      <c r="H5448" s="19">
        <v>2</v>
      </c>
      <c r="I5448" s="19">
        <v>3</v>
      </c>
      <c r="J5448" s="19">
        <v>1</v>
      </c>
      <c r="K5448" s="20">
        <f>ROUND(1+(SUMPRODUCT(INDEX(CachTinhDiem!$B$8:$E$11,MATCH($B5448,CachTinhDiem!$A$8:$A$11,0),0),$G5448:$J5448)-1)*9/4,1)</f>
        <v>5.0999999999999996</v>
      </c>
      <c r="L5448" s="20">
        <f>ROUND(1+(INDEX(CachTinhDiem!$B$15:$E$20,MATCH($C5448,CachTinhDiem!$A$15:$A$20,0),MATCH($B5448,CachTinhDiem!$B$14:$E$14,0))-1)*9/4,1)</f>
        <v>7.8</v>
      </c>
      <c r="M5448" s="19">
        <f t="shared" si="85"/>
        <v>9</v>
      </c>
      <c r="N5448" s="23">
        <f>MAX(0,1-M5448*CachTinhDiem!$B$25)</f>
        <v>9.9999999999999978E-2</v>
      </c>
      <c r="O5448" s="20">
        <f>ROUND((CachTinhDiem!$B$23*K5448+CachTinhDiem!$B$24*L5448)*N5448,1)</f>
        <v>0.6</v>
      </c>
      <c r="P5448" s="19" t="s">
        <v>3227</v>
      </c>
    </row>
    <row r="5449" spans="1:16" ht="15" customHeight="1" x14ac:dyDescent="0.35">
      <c r="A5449" s="18" t="s">
        <v>2863</v>
      </c>
      <c r="B5449" s="18" t="s">
        <v>3229</v>
      </c>
      <c r="C5449" s="18" t="s">
        <v>138</v>
      </c>
      <c r="D5449" s="19">
        <v>12</v>
      </c>
      <c r="E5449" s="19">
        <v>38</v>
      </c>
      <c r="F5449" s="19">
        <v>8</v>
      </c>
      <c r="G5449" s="19">
        <v>2</v>
      </c>
      <c r="H5449" s="19">
        <v>3</v>
      </c>
      <c r="I5449" s="19">
        <v>5</v>
      </c>
      <c r="J5449" s="19">
        <v>2</v>
      </c>
      <c r="K5449" s="20">
        <f>ROUND(1+(SUMPRODUCT(INDEX(CachTinhDiem!$B$8:$E$11,MATCH($B5449,CachTinhDiem!$A$8:$A$11,0),0),$G5449:$J5449)-1)*9/4,1)</f>
        <v>6</v>
      </c>
      <c r="L5449" s="20">
        <f>ROUND(1+(INDEX(CachTinhDiem!$B$15:$E$20,MATCH($C5449,CachTinhDiem!$A$15:$A$20,0),MATCH($B5449,CachTinhDiem!$B$14:$E$14,0))-1)*9/4,1)</f>
        <v>7.8</v>
      </c>
      <c r="M5449" s="19">
        <f t="shared" si="85"/>
        <v>4</v>
      </c>
      <c r="N5449" s="23">
        <f>MAX(0,1-M5449*CachTinhDiem!$B$25)</f>
        <v>0.6</v>
      </c>
      <c r="O5449" s="20">
        <f>ROUND((CachTinhDiem!$B$23*K5449+CachTinhDiem!$B$24*L5449)*N5449,1)</f>
        <v>3.9</v>
      </c>
      <c r="P5449" s="19" t="s">
        <v>3227</v>
      </c>
    </row>
    <row r="5450" spans="1:16" ht="15" customHeight="1" x14ac:dyDescent="0.35">
      <c r="A5450" s="18" t="s">
        <v>2915</v>
      </c>
      <c r="B5450" s="18" t="s">
        <v>3226</v>
      </c>
      <c r="C5450" s="18" t="s">
        <v>150</v>
      </c>
      <c r="D5450" s="19">
        <v>5</v>
      </c>
      <c r="E5450" s="19">
        <v>16</v>
      </c>
      <c r="F5450" s="19">
        <v>20</v>
      </c>
      <c r="G5450" s="19">
        <v>4</v>
      </c>
      <c r="H5450" s="19">
        <v>1</v>
      </c>
      <c r="I5450" s="19">
        <v>2</v>
      </c>
      <c r="J5450" s="19">
        <v>4</v>
      </c>
      <c r="K5450" s="20">
        <f>ROUND(1+(SUMPRODUCT(INDEX(CachTinhDiem!$B$8:$E$11,MATCH($B5450,CachTinhDiem!$A$8:$A$11,0),0),$G5450:$J5450)-1)*9/4,1)</f>
        <v>3.5</v>
      </c>
      <c r="L5450" s="20">
        <f>ROUND(1+(INDEX(CachTinhDiem!$B$15:$E$20,MATCH($C5450,CachTinhDiem!$A$15:$A$20,0),MATCH($B5450,CachTinhDiem!$B$14:$E$14,0))-1)*9/4,1)</f>
        <v>10</v>
      </c>
      <c r="M5450" s="19">
        <f t="shared" si="85"/>
        <v>4</v>
      </c>
      <c r="N5450" s="23">
        <f>MAX(0,1-M5450*CachTinhDiem!$B$25)</f>
        <v>0.6</v>
      </c>
      <c r="O5450" s="20">
        <f>ROUND((CachTinhDiem!$B$23*K5450+CachTinhDiem!$B$24*L5450)*N5450,1)</f>
        <v>3.3</v>
      </c>
      <c r="P5450" s="19" t="s">
        <v>3227</v>
      </c>
    </row>
    <row r="5451" spans="1:16" ht="15" customHeight="1" x14ac:dyDescent="0.35">
      <c r="A5451" s="18" t="s">
        <v>2133</v>
      </c>
      <c r="B5451" s="18" t="s">
        <v>3224</v>
      </c>
      <c r="C5451" s="18" t="s">
        <v>103</v>
      </c>
      <c r="D5451" s="19">
        <v>18</v>
      </c>
      <c r="E5451" s="19">
        <v>36</v>
      </c>
      <c r="F5451" s="19">
        <v>9</v>
      </c>
      <c r="G5451" s="19">
        <v>2</v>
      </c>
      <c r="H5451" s="19">
        <v>4</v>
      </c>
      <c r="I5451" s="19">
        <v>2</v>
      </c>
      <c r="J5451" s="19">
        <v>3</v>
      </c>
      <c r="K5451" s="20">
        <f>ROUND(1+(SUMPRODUCT(INDEX(CachTinhDiem!$B$8:$E$11,MATCH($B5451,CachTinhDiem!$A$8:$A$11,0),0),$G5451:$J5451)-1)*9/4,1)</f>
        <v>4.4000000000000004</v>
      </c>
      <c r="L5451" s="20">
        <f>ROUND(1+(INDEX(CachTinhDiem!$B$15:$E$20,MATCH($C5451,CachTinhDiem!$A$15:$A$20,0),MATCH($B5451,CachTinhDiem!$B$14:$E$14,0))-1)*9/4,1)</f>
        <v>3.3</v>
      </c>
      <c r="M5451" s="19">
        <f t="shared" si="85"/>
        <v>9</v>
      </c>
      <c r="N5451" s="23">
        <f>MAX(0,1-M5451*CachTinhDiem!$B$25)</f>
        <v>9.9999999999999978E-2</v>
      </c>
      <c r="O5451" s="20">
        <f>ROUND((CachTinhDiem!$B$23*K5451+CachTinhDiem!$B$24*L5451)*N5451,1)</f>
        <v>0.4</v>
      </c>
      <c r="P5451" s="19" t="s">
        <v>3227</v>
      </c>
    </row>
    <row r="5452" spans="1:16" ht="15" customHeight="1" x14ac:dyDescent="0.35">
      <c r="A5452" s="18" t="s">
        <v>98</v>
      </c>
      <c r="B5452" s="18" t="s">
        <v>3226</v>
      </c>
      <c r="C5452" s="18" t="s">
        <v>103</v>
      </c>
      <c r="D5452" s="19">
        <v>21</v>
      </c>
      <c r="E5452" s="19">
        <v>35</v>
      </c>
      <c r="F5452" s="19">
        <v>28</v>
      </c>
      <c r="G5452" s="19">
        <v>1</v>
      </c>
      <c r="H5452" s="19">
        <v>3</v>
      </c>
      <c r="I5452" s="19">
        <v>3</v>
      </c>
      <c r="J5452" s="19">
        <v>4</v>
      </c>
      <c r="K5452" s="20">
        <f>ROUND(1+(SUMPRODUCT(INDEX(CachTinhDiem!$B$8:$E$11,MATCH($B5452,CachTinhDiem!$A$8:$A$11,0),0),$G5452:$J5452)-1)*9/4,1)</f>
        <v>6</v>
      </c>
      <c r="L5452" s="20">
        <f>ROUND(1+(INDEX(CachTinhDiem!$B$15:$E$20,MATCH($C5452,CachTinhDiem!$A$15:$A$20,0),MATCH($B5452,CachTinhDiem!$B$14:$E$14,0))-1)*9/4,1)</f>
        <v>3.3</v>
      </c>
      <c r="M5452" s="19">
        <f t="shared" si="85"/>
        <v>0</v>
      </c>
      <c r="N5452" s="23">
        <f>MAX(0,1-M5452*CachTinhDiem!$B$25)</f>
        <v>1</v>
      </c>
      <c r="O5452" s="20">
        <f>ROUND((CachTinhDiem!$B$23*K5452+CachTinhDiem!$B$24*L5452)*N5452,1)</f>
        <v>5.2</v>
      </c>
      <c r="P5452" s="19" t="s">
        <v>3227</v>
      </c>
    </row>
    <row r="5453" spans="1:16" ht="15" customHeight="1" x14ac:dyDescent="0.35">
      <c r="A5453" s="18" t="s">
        <v>227</v>
      </c>
      <c r="B5453" s="18" t="s">
        <v>3224</v>
      </c>
      <c r="C5453" s="18" t="s">
        <v>115</v>
      </c>
      <c r="D5453" s="19">
        <v>9</v>
      </c>
      <c r="E5453" s="19">
        <v>23</v>
      </c>
      <c r="F5453" s="19">
        <v>8</v>
      </c>
      <c r="G5453" s="19">
        <v>4</v>
      </c>
      <c r="H5453" s="19">
        <v>2</v>
      </c>
      <c r="I5453" s="19">
        <v>3</v>
      </c>
      <c r="J5453" s="19">
        <v>3</v>
      </c>
      <c r="K5453" s="20">
        <f>ROUND(1+(SUMPRODUCT(INDEX(CachTinhDiem!$B$8:$E$11,MATCH($B5453,CachTinhDiem!$A$8:$A$11,0),0),$G5453:$J5453)-1)*9/4,1)</f>
        <v>5.5</v>
      </c>
      <c r="L5453" s="20">
        <f>ROUND(1+(INDEX(CachTinhDiem!$B$15:$E$20,MATCH($C5453,CachTinhDiem!$A$15:$A$20,0),MATCH($B5453,CachTinhDiem!$B$14:$E$14,0))-1)*9/4,1)</f>
        <v>7.8</v>
      </c>
      <c r="M5453" s="19">
        <f t="shared" si="85"/>
        <v>1</v>
      </c>
      <c r="N5453" s="23">
        <f>MAX(0,1-M5453*CachTinhDiem!$B$25)</f>
        <v>0.9</v>
      </c>
      <c r="O5453" s="20">
        <f>ROUND((CachTinhDiem!$B$23*K5453+CachTinhDiem!$B$24*L5453)*N5453,1)</f>
        <v>5.6</v>
      </c>
      <c r="P5453" s="19" t="s">
        <v>3225</v>
      </c>
    </row>
    <row r="5454" spans="1:16" ht="15" customHeight="1" x14ac:dyDescent="0.35">
      <c r="A5454" s="18" t="s">
        <v>2528</v>
      </c>
      <c r="B5454" s="18" t="s">
        <v>3228</v>
      </c>
      <c r="C5454" s="18" t="s">
        <v>103</v>
      </c>
      <c r="D5454" s="19">
        <v>7</v>
      </c>
      <c r="E5454" s="19">
        <v>35</v>
      </c>
      <c r="F5454" s="19">
        <v>35</v>
      </c>
      <c r="G5454" s="19">
        <v>4</v>
      </c>
      <c r="H5454" s="19">
        <v>1</v>
      </c>
      <c r="I5454" s="19">
        <v>3</v>
      </c>
      <c r="J5454" s="19">
        <v>5</v>
      </c>
      <c r="K5454" s="20">
        <f>ROUND(1+(SUMPRODUCT(INDEX(CachTinhDiem!$B$8:$E$11,MATCH($B5454,CachTinhDiem!$A$8:$A$11,0),0),$G5454:$J5454)-1)*9/4,1)</f>
        <v>7.3</v>
      </c>
      <c r="L5454" s="20">
        <f>ROUND(1+(INDEX(CachTinhDiem!$B$15:$E$20,MATCH($C5454,CachTinhDiem!$A$15:$A$20,0),MATCH($B5454,CachTinhDiem!$B$14:$E$14,0))-1)*9/4,1)</f>
        <v>10</v>
      </c>
      <c r="M5454" s="19">
        <f t="shared" si="85"/>
        <v>0</v>
      </c>
      <c r="N5454" s="23">
        <f>MAX(0,1-M5454*CachTinhDiem!$B$25)</f>
        <v>1</v>
      </c>
      <c r="O5454" s="20">
        <f>ROUND((CachTinhDiem!$B$23*K5454+CachTinhDiem!$B$24*L5454)*N5454,1)</f>
        <v>8.1</v>
      </c>
      <c r="P5454" s="19" t="s">
        <v>3227</v>
      </c>
    </row>
    <row r="5455" spans="1:16" ht="15" customHeight="1" x14ac:dyDescent="0.35">
      <c r="A5455" s="18" t="s">
        <v>3170</v>
      </c>
      <c r="B5455" s="18" t="s">
        <v>3226</v>
      </c>
      <c r="C5455" s="18" t="s">
        <v>115</v>
      </c>
      <c r="D5455" s="19">
        <v>21</v>
      </c>
      <c r="E5455" s="19">
        <v>40</v>
      </c>
      <c r="F5455" s="19">
        <v>14</v>
      </c>
      <c r="G5455" s="19">
        <v>2</v>
      </c>
      <c r="H5455" s="19">
        <v>4</v>
      </c>
      <c r="I5455" s="19">
        <v>4</v>
      </c>
      <c r="J5455" s="19">
        <v>3</v>
      </c>
      <c r="K5455" s="20">
        <f>ROUND(1+(SUMPRODUCT(INDEX(CachTinhDiem!$B$8:$E$11,MATCH($B5455,CachTinhDiem!$A$8:$A$11,0),0),$G5455:$J5455)-1)*9/4,1)</f>
        <v>7.3</v>
      </c>
      <c r="L5455" s="20">
        <f>ROUND(1+(INDEX(CachTinhDiem!$B$15:$E$20,MATCH($C5455,CachTinhDiem!$A$15:$A$20,0),MATCH($B5455,CachTinhDiem!$B$14:$E$14,0))-1)*9/4,1)</f>
        <v>10</v>
      </c>
      <c r="M5455" s="19">
        <f t="shared" si="85"/>
        <v>7</v>
      </c>
      <c r="N5455" s="23">
        <f>MAX(0,1-M5455*CachTinhDiem!$B$25)</f>
        <v>0.29999999999999993</v>
      </c>
      <c r="O5455" s="20">
        <f>ROUND((CachTinhDiem!$B$23*K5455+CachTinhDiem!$B$24*L5455)*N5455,1)</f>
        <v>2.4</v>
      </c>
      <c r="P5455" s="19" t="s">
        <v>3227</v>
      </c>
    </row>
    <row r="5456" spans="1:16" ht="15" customHeight="1" x14ac:dyDescent="0.35">
      <c r="A5456" s="18" t="s">
        <v>3130</v>
      </c>
      <c r="B5456" s="18" t="s">
        <v>3224</v>
      </c>
      <c r="C5456" s="18" t="s">
        <v>110</v>
      </c>
      <c r="D5456" s="19">
        <v>20</v>
      </c>
      <c r="E5456" s="19">
        <v>37</v>
      </c>
      <c r="F5456" s="19">
        <v>7</v>
      </c>
      <c r="G5456" s="19">
        <v>2</v>
      </c>
      <c r="H5456" s="19">
        <v>2</v>
      </c>
      <c r="I5456" s="19">
        <v>3</v>
      </c>
      <c r="J5456" s="19">
        <v>4</v>
      </c>
      <c r="K5456" s="20">
        <f>ROUND(1+(SUMPRODUCT(INDEX(CachTinhDiem!$B$8:$E$11,MATCH($B5456,CachTinhDiem!$A$8:$A$11,0),0),$G5456:$J5456)-1)*9/4,1)</f>
        <v>4.8</v>
      </c>
      <c r="L5456" s="20">
        <f>ROUND(1+(INDEX(CachTinhDiem!$B$15:$E$20,MATCH($C5456,CachTinhDiem!$A$15:$A$20,0),MATCH($B5456,CachTinhDiem!$B$14:$E$14,0))-1)*9/4,1)</f>
        <v>5.5</v>
      </c>
      <c r="M5456" s="19">
        <f t="shared" si="85"/>
        <v>13</v>
      </c>
      <c r="N5456" s="23">
        <f>MAX(0,1-M5456*CachTinhDiem!$B$25)</f>
        <v>0</v>
      </c>
      <c r="O5456" s="20">
        <f>ROUND((CachTinhDiem!$B$23*K5456+CachTinhDiem!$B$24*L5456)*N5456,1)</f>
        <v>0</v>
      </c>
      <c r="P5456" s="19" t="s">
        <v>3227</v>
      </c>
    </row>
    <row r="5457" spans="1:16" ht="15" customHeight="1" x14ac:dyDescent="0.35">
      <c r="A5457" s="18" t="s">
        <v>2306</v>
      </c>
      <c r="B5457" s="18" t="s">
        <v>3228</v>
      </c>
      <c r="C5457" s="18" t="s">
        <v>150</v>
      </c>
      <c r="D5457" s="19">
        <v>24</v>
      </c>
      <c r="E5457" s="19">
        <v>40</v>
      </c>
      <c r="F5457" s="19">
        <v>39</v>
      </c>
      <c r="G5457" s="19">
        <v>1</v>
      </c>
      <c r="H5457" s="19">
        <v>5</v>
      </c>
      <c r="I5457" s="19">
        <v>3</v>
      </c>
      <c r="J5457" s="19">
        <v>3</v>
      </c>
      <c r="K5457" s="20">
        <f>ROUND(1+(SUMPRODUCT(INDEX(CachTinhDiem!$B$8:$E$11,MATCH($B5457,CachTinhDiem!$A$8:$A$11,0),0),$G5457:$J5457)-1)*9/4,1)</f>
        <v>6.4</v>
      </c>
      <c r="L5457" s="20">
        <f>ROUND(1+(INDEX(CachTinhDiem!$B$15:$E$20,MATCH($C5457,CachTinhDiem!$A$15:$A$20,0),MATCH($B5457,CachTinhDiem!$B$14:$E$14,0))-1)*9/4,1)</f>
        <v>5.5</v>
      </c>
      <c r="M5457" s="19">
        <f t="shared" si="85"/>
        <v>0</v>
      </c>
      <c r="N5457" s="23">
        <f>MAX(0,1-M5457*CachTinhDiem!$B$25)</f>
        <v>1</v>
      </c>
      <c r="O5457" s="20">
        <f>ROUND((CachTinhDiem!$B$23*K5457+CachTinhDiem!$B$24*L5457)*N5457,1)</f>
        <v>6.1</v>
      </c>
      <c r="P5457" s="19" t="s">
        <v>3227</v>
      </c>
    </row>
    <row r="5458" spans="1:16" ht="15" customHeight="1" x14ac:dyDescent="0.35">
      <c r="A5458" s="18" t="s">
        <v>2598</v>
      </c>
      <c r="B5458" s="18" t="s">
        <v>3226</v>
      </c>
      <c r="C5458" s="18" t="s">
        <v>90</v>
      </c>
      <c r="D5458" s="19">
        <v>5</v>
      </c>
      <c r="E5458" s="19">
        <v>20</v>
      </c>
      <c r="F5458" s="19">
        <v>8</v>
      </c>
      <c r="G5458" s="19">
        <v>4</v>
      </c>
      <c r="H5458" s="19">
        <v>1</v>
      </c>
      <c r="I5458" s="19">
        <v>2</v>
      </c>
      <c r="J5458" s="19">
        <v>3</v>
      </c>
      <c r="K5458" s="20">
        <f>ROUND(1+(SUMPRODUCT(INDEX(CachTinhDiem!$B$8:$E$11,MATCH($B5458,CachTinhDiem!$A$8:$A$11,0),0),$G5458:$J5458)-1)*9/4,1)</f>
        <v>3</v>
      </c>
      <c r="L5458" s="20">
        <f>ROUND(1+(INDEX(CachTinhDiem!$B$15:$E$20,MATCH($C5458,CachTinhDiem!$A$15:$A$20,0),MATCH($B5458,CachTinhDiem!$B$14:$E$14,0))-1)*9/4,1)</f>
        <v>7.8</v>
      </c>
      <c r="M5458" s="19">
        <f t="shared" si="85"/>
        <v>0</v>
      </c>
      <c r="N5458" s="23">
        <f>MAX(0,1-M5458*CachTinhDiem!$B$25)</f>
        <v>1</v>
      </c>
      <c r="O5458" s="20">
        <f>ROUND((CachTinhDiem!$B$23*K5458+CachTinhDiem!$B$24*L5458)*N5458,1)</f>
        <v>4.4000000000000004</v>
      </c>
      <c r="P5458" s="19" t="s">
        <v>3227</v>
      </c>
    </row>
    <row r="5459" spans="1:16" ht="15" customHeight="1" x14ac:dyDescent="0.35">
      <c r="A5459" s="18" t="s">
        <v>2404</v>
      </c>
      <c r="B5459" s="18" t="s">
        <v>3226</v>
      </c>
      <c r="C5459" s="18" t="s">
        <v>138</v>
      </c>
      <c r="D5459" s="19">
        <v>23</v>
      </c>
      <c r="E5459" s="19">
        <v>39</v>
      </c>
      <c r="F5459" s="19">
        <v>22</v>
      </c>
      <c r="G5459" s="19">
        <v>2</v>
      </c>
      <c r="H5459" s="19">
        <v>4</v>
      </c>
      <c r="I5459" s="19">
        <v>5</v>
      </c>
      <c r="J5459" s="19">
        <v>4</v>
      </c>
      <c r="K5459" s="20">
        <f>ROUND(1+(SUMPRODUCT(INDEX(CachTinhDiem!$B$8:$E$11,MATCH($B5459,CachTinhDiem!$A$8:$A$11,0),0),$G5459:$J5459)-1)*9/4,1)</f>
        <v>8.9</v>
      </c>
      <c r="L5459" s="20">
        <f>ROUND(1+(INDEX(CachTinhDiem!$B$15:$E$20,MATCH($C5459,CachTinhDiem!$A$15:$A$20,0),MATCH($B5459,CachTinhDiem!$B$14:$E$14,0))-1)*9/4,1)</f>
        <v>7.8</v>
      </c>
      <c r="M5459" s="19">
        <f t="shared" si="85"/>
        <v>1</v>
      </c>
      <c r="N5459" s="23">
        <f>MAX(0,1-M5459*CachTinhDiem!$B$25)</f>
        <v>0.9</v>
      </c>
      <c r="O5459" s="20">
        <f>ROUND((CachTinhDiem!$B$23*K5459+CachTinhDiem!$B$24*L5459)*N5459,1)</f>
        <v>7.7</v>
      </c>
      <c r="P5459" s="19" t="s">
        <v>3227</v>
      </c>
    </row>
    <row r="5460" spans="1:16" ht="15" customHeight="1" x14ac:dyDescent="0.35">
      <c r="A5460" s="18" t="s">
        <v>3170</v>
      </c>
      <c r="B5460" s="18" t="s">
        <v>3228</v>
      </c>
      <c r="C5460" s="18" t="s">
        <v>115</v>
      </c>
      <c r="D5460" s="19">
        <v>21</v>
      </c>
      <c r="E5460" s="19">
        <v>40</v>
      </c>
      <c r="F5460" s="19">
        <v>31</v>
      </c>
      <c r="G5460" s="19">
        <v>2</v>
      </c>
      <c r="H5460" s="19">
        <v>4</v>
      </c>
      <c r="I5460" s="19">
        <v>4</v>
      </c>
      <c r="J5460" s="19">
        <v>3</v>
      </c>
      <c r="K5460" s="20">
        <f>ROUND(1+(SUMPRODUCT(INDEX(CachTinhDiem!$B$8:$E$11,MATCH($B5460,CachTinhDiem!$A$8:$A$11,0),0),$G5460:$J5460)-1)*9/4,1)</f>
        <v>6.4</v>
      </c>
      <c r="L5460" s="20">
        <f>ROUND(1+(INDEX(CachTinhDiem!$B$15:$E$20,MATCH($C5460,CachTinhDiem!$A$15:$A$20,0),MATCH($B5460,CachTinhDiem!$B$14:$E$14,0))-1)*9/4,1)</f>
        <v>5.5</v>
      </c>
      <c r="M5460" s="19">
        <f t="shared" si="85"/>
        <v>0</v>
      </c>
      <c r="N5460" s="23">
        <f>MAX(0,1-M5460*CachTinhDiem!$B$25)</f>
        <v>1</v>
      </c>
      <c r="O5460" s="20">
        <f>ROUND((CachTinhDiem!$B$23*K5460+CachTinhDiem!$B$24*L5460)*N5460,1)</f>
        <v>6.1</v>
      </c>
      <c r="P5460" s="19" t="s">
        <v>3227</v>
      </c>
    </row>
    <row r="5461" spans="1:16" ht="15" customHeight="1" x14ac:dyDescent="0.35">
      <c r="A5461" s="18" t="s">
        <v>2486</v>
      </c>
      <c r="B5461" s="18" t="s">
        <v>3228</v>
      </c>
      <c r="C5461" s="18" t="s">
        <v>115</v>
      </c>
      <c r="D5461" s="19">
        <v>19</v>
      </c>
      <c r="E5461" s="19">
        <v>37</v>
      </c>
      <c r="F5461" s="19">
        <v>24</v>
      </c>
      <c r="G5461" s="19">
        <v>2</v>
      </c>
      <c r="H5461" s="19">
        <v>5</v>
      </c>
      <c r="I5461" s="19">
        <v>3</v>
      </c>
      <c r="J5461" s="19">
        <v>4</v>
      </c>
      <c r="K5461" s="20">
        <f>ROUND(1+(SUMPRODUCT(INDEX(CachTinhDiem!$B$8:$E$11,MATCH($B5461,CachTinhDiem!$A$8:$A$11,0),0),$G5461:$J5461)-1)*9/4,1)</f>
        <v>7.8</v>
      </c>
      <c r="L5461" s="20">
        <f>ROUND(1+(INDEX(CachTinhDiem!$B$15:$E$20,MATCH($C5461,CachTinhDiem!$A$15:$A$20,0),MATCH($B5461,CachTinhDiem!$B$14:$E$14,0))-1)*9/4,1)</f>
        <v>5.5</v>
      </c>
      <c r="M5461" s="19">
        <f t="shared" si="85"/>
        <v>0</v>
      </c>
      <c r="N5461" s="23">
        <f>MAX(0,1-M5461*CachTinhDiem!$B$25)</f>
        <v>1</v>
      </c>
      <c r="O5461" s="20">
        <f>ROUND((CachTinhDiem!$B$23*K5461+CachTinhDiem!$B$24*L5461)*N5461,1)</f>
        <v>7.1</v>
      </c>
      <c r="P5461" s="19" t="s">
        <v>3227</v>
      </c>
    </row>
    <row r="5462" spans="1:16" ht="15" customHeight="1" x14ac:dyDescent="0.35">
      <c r="A5462" s="18" t="s">
        <v>2869</v>
      </c>
      <c r="B5462" s="18" t="s">
        <v>3226</v>
      </c>
      <c r="C5462" s="18" t="s">
        <v>115</v>
      </c>
      <c r="D5462" s="19">
        <v>15</v>
      </c>
      <c r="E5462" s="19">
        <v>36</v>
      </c>
      <c r="F5462" s="19">
        <v>16</v>
      </c>
      <c r="G5462" s="19">
        <v>2</v>
      </c>
      <c r="H5462" s="19">
        <v>2</v>
      </c>
      <c r="I5462" s="19">
        <v>4</v>
      </c>
      <c r="J5462" s="19">
        <v>4</v>
      </c>
      <c r="K5462" s="20">
        <f>ROUND(1+(SUMPRODUCT(INDEX(CachTinhDiem!$B$8:$E$11,MATCH($B5462,CachTinhDiem!$A$8:$A$11,0),0),$G5462:$J5462)-1)*9/4,1)</f>
        <v>6.4</v>
      </c>
      <c r="L5462" s="20">
        <f>ROUND(1+(INDEX(CachTinhDiem!$B$15:$E$20,MATCH($C5462,CachTinhDiem!$A$15:$A$20,0),MATCH($B5462,CachTinhDiem!$B$14:$E$14,0))-1)*9/4,1)</f>
        <v>10</v>
      </c>
      <c r="M5462" s="19">
        <f t="shared" si="85"/>
        <v>0</v>
      </c>
      <c r="N5462" s="23">
        <f>MAX(0,1-M5462*CachTinhDiem!$B$25)</f>
        <v>1</v>
      </c>
      <c r="O5462" s="20">
        <f>ROUND((CachTinhDiem!$B$23*K5462+CachTinhDiem!$B$24*L5462)*N5462,1)</f>
        <v>7.5</v>
      </c>
      <c r="P5462" s="19" t="s">
        <v>3227</v>
      </c>
    </row>
    <row r="5463" spans="1:16" ht="15" customHeight="1" x14ac:dyDescent="0.35">
      <c r="A5463" s="18" t="s">
        <v>2696</v>
      </c>
      <c r="B5463" s="18" t="s">
        <v>3228</v>
      </c>
      <c r="C5463" s="18" t="s">
        <v>90</v>
      </c>
      <c r="D5463" s="19">
        <v>8</v>
      </c>
      <c r="E5463" s="19">
        <v>39</v>
      </c>
      <c r="F5463" s="19">
        <v>27</v>
      </c>
      <c r="G5463" s="19">
        <v>3</v>
      </c>
      <c r="H5463" s="19">
        <v>5</v>
      </c>
      <c r="I5463" s="19">
        <v>5</v>
      </c>
      <c r="J5463" s="19">
        <v>3</v>
      </c>
      <c r="K5463" s="20">
        <f>ROUND(1+(SUMPRODUCT(INDEX(CachTinhDiem!$B$8:$E$11,MATCH($B5463,CachTinhDiem!$A$8:$A$11,0),0),$G5463:$J5463)-1)*9/4,1)</f>
        <v>7.3</v>
      </c>
      <c r="L5463" s="20">
        <f>ROUND(1+(INDEX(CachTinhDiem!$B$15:$E$20,MATCH($C5463,CachTinhDiem!$A$15:$A$20,0),MATCH($B5463,CachTinhDiem!$B$14:$E$14,0))-1)*9/4,1)</f>
        <v>3.3</v>
      </c>
      <c r="M5463" s="19">
        <f t="shared" si="85"/>
        <v>0</v>
      </c>
      <c r="N5463" s="23">
        <f>MAX(0,1-M5463*CachTinhDiem!$B$25)</f>
        <v>1</v>
      </c>
      <c r="O5463" s="20">
        <f>ROUND((CachTinhDiem!$B$23*K5463+CachTinhDiem!$B$24*L5463)*N5463,1)</f>
        <v>6.1</v>
      </c>
      <c r="P5463" s="19" t="s">
        <v>3227</v>
      </c>
    </row>
    <row r="5464" spans="1:16" ht="15" customHeight="1" x14ac:dyDescent="0.35">
      <c r="A5464" s="18" t="s">
        <v>1890</v>
      </c>
      <c r="B5464" s="18" t="s">
        <v>3224</v>
      </c>
      <c r="C5464" s="18" t="s">
        <v>115</v>
      </c>
      <c r="D5464" s="19">
        <v>10</v>
      </c>
      <c r="E5464" s="19">
        <v>29</v>
      </c>
      <c r="F5464" s="19">
        <v>9</v>
      </c>
      <c r="G5464" s="19">
        <v>2</v>
      </c>
      <c r="H5464" s="19">
        <v>3</v>
      </c>
      <c r="I5464" s="19">
        <v>4</v>
      </c>
      <c r="J5464" s="19">
        <v>2</v>
      </c>
      <c r="K5464" s="20">
        <f>ROUND(1+(SUMPRODUCT(INDEX(CachTinhDiem!$B$8:$E$11,MATCH($B5464,CachTinhDiem!$A$8:$A$11,0),0),$G5464:$J5464)-1)*9/4,1)</f>
        <v>6</v>
      </c>
      <c r="L5464" s="20">
        <f>ROUND(1+(INDEX(CachTinhDiem!$B$15:$E$20,MATCH($C5464,CachTinhDiem!$A$15:$A$20,0),MATCH($B5464,CachTinhDiem!$B$14:$E$14,0))-1)*9/4,1)</f>
        <v>7.8</v>
      </c>
      <c r="M5464" s="19">
        <f t="shared" si="85"/>
        <v>1</v>
      </c>
      <c r="N5464" s="23">
        <f>MAX(0,1-M5464*CachTinhDiem!$B$25)</f>
        <v>0.9</v>
      </c>
      <c r="O5464" s="20">
        <f>ROUND((CachTinhDiem!$B$23*K5464+CachTinhDiem!$B$24*L5464)*N5464,1)</f>
        <v>5.9</v>
      </c>
      <c r="P5464" s="19" t="s">
        <v>3227</v>
      </c>
    </row>
    <row r="5465" spans="1:16" ht="15" customHeight="1" x14ac:dyDescent="0.35">
      <c r="A5465" s="18" t="s">
        <v>2358</v>
      </c>
      <c r="B5465" s="18" t="s">
        <v>3226</v>
      </c>
      <c r="C5465" s="18" t="s">
        <v>103</v>
      </c>
      <c r="D5465" s="19">
        <v>11</v>
      </c>
      <c r="E5465" s="19">
        <v>28</v>
      </c>
      <c r="F5465" s="19">
        <v>32</v>
      </c>
      <c r="G5465" s="19">
        <v>4</v>
      </c>
      <c r="H5465" s="19">
        <v>2</v>
      </c>
      <c r="I5465" s="19">
        <v>3</v>
      </c>
      <c r="J5465" s="19">
        <v>5</v>
      </c>
      <c r="K5465" s="20">
        <f>ROUND(1+(SUMPRODUCT(INDEX(CachTinhDiem!$B$8:$E$11,MATCH($B5465,CachTinhDiem!$A$8:$A$11,0),0),$G5465:$J5465)-1)*9/4,1)</f>
        <v>5.7</v>
      </c>
      <c r="L5465" s="20">
        <f>ROUND(1+(INDEX(CachTinhDiem!$B$15:$E$20,MATCH($C5465,CachTinhDiem!$A$15:$A$20,0),MATCH($B5465,CachTinhDiem!$B$14:$E$14,0))-1)*9/4,1)</f>
        <v>3.3</v>
      </c>
      <c r="M5465" s="19">
        <f t="shared" si="85"/>
        <v>4</v>
      </c>
      <c r="N5465" s="23">
        <f>MAX(0,1-M5465*CachTinhDiem!$B$25)</f>
        <v>0.6</v>
      </c>
      <c r="O5465" s="20">
        <f>ROUND((CachTinhDiem!$B$23*K5465+CachTinhDiem!$B$24*L5465)*N5465,1)</f>
        <v>3</v>
      </c>
      <c r="P5465" s="19" t="s">
        <v>3227</v>
      </c>
    </row>
    <row r="5466" spans="1:16" ht="15" customHeight="1" x14ac:dyDescent="0.35">
      <c r="A5466" s="18" t="s">
        <v>252</v>
      </c>
      <c r="B5466" s="18" t="s">
        <v>3228</v>
      </c>
      <c r="C5466" s="18" t="s">
        <v>110</v>
      </c>
      <c r="D5466" s="19">
        <v>5</v>
      </c>
      <c r="E5466" s="19">
        <v>11</v>
      </c>
      <c r="F5466" s="19">
        <v>20</v>
      </c>
      <c r="G5466" s="19">
        <v>4</v>
      </c>
      <c r="H5466" s="19">
        <v>2</v>
      </c>
      <c r="I5466" s="19">
        <v>3</v>
      </c>
      <c r="J5466" s="19">
        <v>2</v>
      </c>
      <c r="K5466" s="20">
        <f>ROUND(1+(SUMPRODUCT(INDEX(CachTinhDiem!$B$8:$E$11,MATCH($B5466,CachTinhDiem!$A$8:$A$11,0),0),$G5466:$J5466)-1)*9/4,1)</f>
        <v>3.7</v>
      </c>
      <c r="L5466" s="20">
        <f>ROUND(1+(INDEX(CachTinhDiem!$B$15:$E$20,MATCH($C5466,CachTinhDiem!$A$15:$A$20,0),MATCH($B5466,CachTinhDiem!$B$14:$E$14,0))-1)*9/4,1)</f>
        <v>7.8</v>
      </c>
      <c r="M5466" s="19">
        <f t="shared" si="85"/>
        <v>9</v>
      </c>
      <c r="N5466" s="23">
        <f>MAX(0,1-M5466*CachTinhDiem!$B$25)</f>
        <v>9.9999999999999978E-2</v>
      </c>
      <c r="O5466" s="20">
        <f>ROUND((CachTinhDiem!$B$23*K5466+CachTinhDiem!$B$24*L5466)*N5466,1)</f>
        <v>0.5</v>
      </c>
      <c r="P5466" s="19" t="s">
        <v>3227</v>
      </c>
    </row>
    <row r="5467" spans="1:16" ht="15" customHeight="1" x14ac:dyDescent="0.35">
      <c r="A5467" s="18" t="s">
        <v>1533</v>
      </c>
      <c r="B5467" s="18" t="s">
        <v>3226</v>
      </c>
      <c r="C5467" s="18" t="s">
        <v>150</v>
      </c>
      <c r="D5467" s="19">
        <v>13</v>
      </c>
      <c r="E5467" s="19">
        <v>30</v>
      </c>
      <c r="F5467" s="19">
        <v>15</v>
      </c>
      <c r="G5467" s="19">
        <v>3</v>
      </c>
      <c r="H5467" s="19">
        <v>2</v>
      </c>
      <c r="I5467" s="19">
        <v>3</v>
      </c>
      <c r="J5467" s="19">
        <v>2</v>
      </c>
      <c r="K5467" s="20">
        <f>ROUND(1+(SUMPRODUCT(INDEX(CachTinhDiem!$B$8:$E$11,MATCH($B5467,CachTinhDiem!$A$8:$A$11,0),0),$G5467:$J5467)-1)*9/4,1)</f>
        <v>4.4000000000000004</v>
      </c>
      <c r="L5467" s="20">
        <f>ROUND(1+(INDEX(CachTinhDiem!$B$15:$E$20,MATCH($C5467,CachTinhDiem!$A$15:$A$20,0),MATCH($B5467,CachTinhDiem!$B$14:$E$14,0))-1)*9/4,1)</f>
        <v>10</v>
      </c>
      <c r="M5467" s="19">
        <f t="shared" si="85"/>
        <v>0</v>
      </c>
      <c r="N5467" s="23">
        <f>MAX(0,1-M5467*CachTinhDiem!$B$25)</f>
        <v>1</v>
      </c>
      <c r="O5467" s="20">
        <f>ROUND((CachTinhDiem!$B$23*K5467+CachTinhDiem!$B$24*L5467)*N5467,1)</f>
        <v>6.1</v>
      </c>
      <c r="P5467" s="19" t="s">
        <v>3227</v>
      </c>
    </row>
    <row r="5468" spans="1:16" ht="15" customHeight="1" x14ac:dyDescent="0.35">
      <c r="A5468" s="18" t="s">
        <v>1002</v>
      </c>
      <c r="B5468" s="18" t="s">
        <v>3226</v>
      </c>
      <c r="C5468" s="18" t="s">
        <v>115</v>
      </c>
      <c r="D5468" s="19">
        <v>18</v>
      </c>
      <c r="E5468" s="19">
        <v>35</v>
      </c>
      <c r="F5468" s="19">
        <v>39</v>
      </c>
      <c r="G5468" s="19">
        <v>2</v>
      </c>
      <c r="H5468" s="19">
        <v>4</v>
      </c>
      <c r="I5468" s="19">
        <v>3</v>
      </c>
      <c r="J5468" s="19">
        <v>4</v>
      </c>
      <c r="K5468" s="20">
        <f>ROUND(1+(SUMPRODUCT(INDEX(CachTinhDiem!$B$8:$E$11,MATCH($B5468,CachTinhDiem!$A$8:$A$11,0),0),$G5468:$J5468)-1)*9/4,1)</f>
        <v>6.6</v>
      </c>
      <c r="L5468" s="20">
        <f>ROUND(1+(INDEX(CachTinhDiem!$B$15:$E$20,MATCH($C5468,CachTinhDiem!$A$15:$A$20,0),MATCH($B5468,CachTinhDiem!$B$14:$E$14,0))-1)*9/4,1)</f>
        <v>10</v>
      </c>
      <c r="M5468" s="19">
        <f t="shared" si="85"/>
        <v>4</v>
      </c>
      <c r="N5468" s="23">
        <f>MAX(0,1-M5468*CachTinhDiem!$B$25)</f>
        <v>0.6</v>
      </c>
      <c r="O5468" s="20">
        <f>ROUND((CachTinhDiem!$B$23*K5468+CachTinhDiem!$B$24*L5468)*N5468,1)</f>
        <v>4.5999999999999996</v>
      </c>
      <c r="P5468" s="19" t="s">
        <v>3225</v>
      </c>
    </row>
    <row r="5469" spans="1:16" ht="15" customHeight="1" x14ac:dyDescent="0.35">
      <c r="A5469" s="18" t="s">
        <v>2189</v>
      </c>
      <c r="B5469" s="18" t="s">
        <v>3226</v>
      </c>
      <c r="C5469" s="18" t="s">
        <v>103</v>
      </c>
      <c r="D5469" s="19">
        <v>21</v>
      </c>
      <c r="E5469" s="19">
        <v>36</v>
      </c>
      <c r="F5469" s="19">
        <v>38</v>
      </c>
      <c r="G5469" s="19">
        <v>1</v>
      </c>
      <c r="H5469" s="19">
        <v>4</v>
      </c>
      <c r="I5469" s="19">
        <v>2</v>
      </c>
      <c r="J5469" s="19">
        <v>4</v>
      </c>
      <c r="K5469" s="20">
        <f>ROUND(1+(SUMPRODUCT(INDEX(CachTinhDiem!$B$8:$E$11,MATCH($B5469,CachTinhDiem!$A$8:$A$11,0),0),$G5469:$J5469)-1)*9/4,1)</f>
        <v>5.5</v>
      </c>
      <c r="L5469" s="20">
        <f>ROUND(1+(INDEX(CachTinhDiem!$B$15:$E$20,MATCH($C5469,CachTinhDiem!$A$15:$A$20,0),MATCH($B5469,CachTinhDiem!$B$14:$E$14,0))-1)*9/4,1)</f>
        <v>3.3</v>
      </c>
      <c r="M5469" s="19">
        <f t="shared" si="85"/>
        <v>2</v>
      </c>
      <c r="N5469" s="23">
        <f>MAX(0,1-M5469*CachTinhDiem!$B$25)</f>
        <v>0.8</v>
      </c>
      <c r="O5469" s="20">
        <f>ROUND((CachTinhDiem!$B$23*K5469+CachTinhDiem!$B$24*L5469)*N5469,1)</f>
        <v>3.9</v>
      </c>
      <c r="P5469" s="19" t="s">
        <v>3227</v>
      </c>
    </row>
    <row r="5470" spans="1:16" ht="15" customHeight="1" x14ac:dyDescent="0.35">
      <c r="A5470" s="18" t="s">
        <v>2999</v>
      </c>
      <c r="B5470" s="18" t="s">
        <v>3229</v>
      </c>
      <c r="C5470" s="18" t="s">
        <v>90</v>
      </c>
      <c r="D5470" s="19">
        <v>23</v>
      </c>
      <c r="E5470" s="19">
        <v>40</v>
      </c>
      <c r="F5470" s="19">
        <v>27</v>
      </c>
      <c r="G5470" s="19">
        <v>1</v>
      </c>
      <c r="H5470" s="19">
        <v>2</v>
      </c>
      <c r="I5470" s="19">
        <v>2</v>
      </c>
      <c r="J5470" s="19">
        <v>3</v>
      </c>
      <c r="K5470" s="20">
        <f>ROUND(1+(SUMPRODUCT(INDEX(CachTinhDiem!$B$8:$E$11,MATCH($B5470,CachTinhDiem!$A$8:$A$11,0),0),$G5470:$J5470)-1)*9/4,1)</f>
        <v>3.7</v>
      </c>
      <c r="L5470" s="20">
        <f>ROUND(1+(INDEX(CachTinhDiem!$B$15:$E$20,MATCH($C5470,CachTinhDiem!$A$15:$A$20,0),MATCH($B5470,CachTinhDiem!$B$14:$E$14,0))-1)*9/4,1)</f>
        <v>7.8</v>
      </c>
      <c r="M5470" s="19">
        <f t="shared" si="85"/>
        <v>0</v>
      </c>
      <c r="N5470" s="23">
        <f>MAX(0,1-M5470*CachTinhDiem!$B$25)</f>
        <v>1</v>
      </c>
      <c r="O5470" s="20">
        <f>ROUND((CachTinhDiem!$B$23*K5470+CachTinhDiem!$B$24*L5470)*N5470,1)</f>
        <v>4.9000000000000004</v>
      </c>
      <c r="P5470" s="19" t="s">
        <v>3225</v>
      </c>
    </row>
    <row r="5471" spans="1:16" ht="15" customHeight="1" x14ac:dyDescent="0.35">
      <c r="A5471" s="18" t="s">
        <v>1759</v>
      </c>
      <c r="B5471" s="18" t="s">
        <v>3226</v>
      </c>
      <c r="C5471" s="18" t="s">
        <v>150</v>
      </c>
      <c r="D5471" s="19">
        <v>13</v>
      </c>
      <c r="E5471" s="19">
        <v>31</v>
      </c>
      <c r="F5471" s="19">
        <v>12</v>
      </c>
      <c r="G5471" s="19">
        <v>3</v>
      </c>
      <c r="H5471" s="19">
        <v>2</v>
      </c>
      <c r="I5471" s="19">
        <v>4</v>
      </c>
      <c r="J5471" s="19">
        <v>2</v>
      </c>
      <c r="K5471" s="20">
        <f>ROUND(1+(SUMPRODUCT(INDEX(CachTinhDiem!$B$8:$E$11,MATCH($B5471,CachTinhDiem!$A$8:$A$11,0),0),$G5471:$J5471)-1)*9/4,1)</f>
        <v>5.5</v>
      </c>
      <c r="L5471" s="20">
        <f>ROUND(1+(INDEX(CachTinhDiem!$B$15:$E$20,MATCH($C5471,CachTinhDiem!$A$15:$A$20,0),MATCH($B5471,CachTinhDiem!$B$14:$E$14,0))-1)*9/4,1)</f>
        <v>10</v>
      </c>
      <c r="M5471" s="19">
        <f t="shared" si="85"/>
        <v>1</v>
      </c>
      <c r="N5471" s="23">
        <f>MAX(0,1-M5471*CachTinhDiem!$B$25)</f>
        <v>0.9</v>
      </c>
      <c r="O5471" s="20">
        <f>ROUND((CachTinhDiem!$B$23*K5471+CachTinhDiem!$B$24*L5471)*N5471,1)</f>
        <v>6.2</v>
      </c>
      <c r="P5471" s="19" t="s">
        <v>3227</v>
      </c>
    </row>
    <row r="5472" spans="1:16" ht="15" customHeight="1" x14ac:dyDescent="0.35">
      <c r="A5472" s="18" t="s">
        <v>946</v>
      </c>
      <c r="B5472" s="18" t="s">
        <v>3228</v>
      </c>
      <c r="C5472" s="18" t="s">
        <v>110</v>
      </c>
      <c r="D5472" s="19">
        <v>5</v>
      </c>
      <c r="E5472" s="19">
        <v>11</v>
      </c>
      <c r="F5472" s="19">
        <v>33</v>
      </c>
      <c r="G5472" s="19">
        <v>4</v>
      </c>
      <c r="H5472" s="19">
        <v>2</v>
      </c>
      <c r="I5472" s="19">
        <v>3</v>
      </c>
      <c r="J5472" s="19">
        <v>3</v>
      </c>
      <c r="K5472" s="20">
        <f>ROUND(1+(SUMPRODUCT(INDEX(CachTinhDiem!$B$8:$E$11,MATCH($B5472,CachTinhDiem!$A$8:$A$11,0),0),$G5472:$J5472)-1)*9/4,1)</f>
        <v>5.0999999999999996</v>
      </c>
      <c r="L5472" s="20">
        <f>ROUND(1+(INDEX(CachTinhDiem!$B$15:$E$20,MATCH($C5472,CachTinhDiem!$A$15:$A$20,0),MATCH($B5472,CachTinhDiem!$B$14:$E$14,0))-1)*9/4,1)</f>
        <v>7.8</v>
      </c>
      <c r="M5472" s="19">
        <f t="shared" si="85"/>
        <v>22</v>
      </c>
      <c r="N5472" s="23">
        <f>MAX(0,1-M5472*CachTinhDiem!$B$25)</f>
        <v>0</v>
      </c>
      <c r="O5472" s="20">
        <f>ROUND((CachTinhDiem!$B$23*K5472+CachTinhDiem!$B$24*L5472)*N5472,1)</f>
        <v>0</v>
      </c>
      <c r="P5472" s="19" t="s">
        <v>3227</v>
      </c>
    </row>
    <row r="5473" spans="1:16" ht="15" customHeight="1" x14ac:dyDescent="0.35">
      <c r="A5473" s="18" t="s">
        <v>2470</v>
      </c>
      <c r="B5473" s="18" t="s">
        <v>3229</v>
      </c>
      <c r="C5473" s="18" t="s">
        <v>115</v>
      </c>
      <c r="D5473" s="19">
        <v>19</v>
      </c>
      <c r="E5473" s="19">
        <v>36</v>
      </c>
      <c r="F5473" s="19">
        <v>15</v>
      </c>
      <c r="G5473" s="19">
        <v>2</v>
      </c>
      <c r="H5473" s="19">
        <v>4</v>
      </c>
      <c r="I5473" s="19">
        <v>3</v>
      </c>
      <c r="J5473" s="19">
        <v>4</v>
      </c>
      <c r="K5473" s="20">
        <f>ROUND(1+(SUMPRODUCT(INDEX(CachTinhDiem!$B$8:$E$11,MATCH($B5473,CachTinhDiem!$A$8:$A$11,0),0),$G5473:$J5473)-1)*9/4,1)</f>
        <v>6.6</v>
      </c>
      <c r="L5473" s="20">
        <f>ROUND(1+(INDEX(CachTinhDiem!$B$15:$E$20,MATCH($C5473,CachTinhDiem!$A$15:$A$20,0),MATCH($B5473,CachTinhDiem!$B$14:$E$14,0))-1)*9/4,1)</f>
        <v>10</v>
      </c>
      <c r="M5473" s="19">
        <f t="shared" si="85"/>
        <v>4</v>
      </c>
      <c r="N5473" s="23">
        <f>MAX(0,1-M5473*CachTinhDiem!$B$25)</f>
        <v>0.6</v>
      </c>
      <c r="O5473" s="20">
        <f>ROUND((CachTinhDiem!$B$23*K5473+CachTinhDiem!$B$24*L5473)*N5473,1)</f>
        <v>4.5999999999999996</v>
      </c>
      <c r="P5473" s="19" t="s">
        <v>3225</v>
      </c>
    </row>
    <row r="5474" spans="1:16" ht="15" customHeight="1" x14ac:dyDescent="0.35">
      <c r="A5474" s="18" t="s">
        <v>2582</v>
      </c>
      <c r="B5474" s="18" t="s">
        <v>3229</v>
      </c>
      <c r="C5474" s="18" t="s">
        <v>90</v>
      </c>
      <c r="D5474" s="19">
        <v>5</v>
      </c>
      <c r="E5474" s="19">
        <v>19</v>
      </c>
      <c r="F5474" s="19">
        <v>29</v>
      </c>
      <c r="G5474" s="19">
        <v>4</v>
      </c>
      <c r="H5474" s="19">
        <v>1</v>
      </c>
      <c r="I5474" s="19">
        <v>2</v>
      </c>
      <c r="J5474" s="19">
        <v>5</v>
      </c>
      <c r="K5474" s="20">
        <f>ROUND(1+(SUMPRODUCT(INDEX(CachTinhDiem!$B$8:$E$11,MATCH($B5474,CachTinhDiem!$A$8:$A$11,0),0),$G5474:$J5474)-1)*9/4,1)</f>
        <v>5.0999999999999996</v>
      </c>
      <c r="L5474" s="20">
        <f>ROUND(1+(INDEX(CachTinhDiem!$B$15:$E$20,MATCH($C5474,CachTinhDiem!$A$15:$A$20,0),MATCH($B5474,CachTinhDiem!$B$14:$E$14,0))-1)*9/4,1)</f>
        <v>7.8</v>
      </c>
      <c r="M5474" s="19">
        <f t="shared" si="85"/>
        <v>10</v>
      </c>
      <c r="N5474" s="23">
        <f>MAX(0,1-M5474*CachTinhDiem!$B$25)</f>
        <v>0</v>
      </c>
      <c r="O5474" s="20">
        <f>ROUND((CachTinhDiem!$B$23*K5474+CachTinhDiem!$B$24*L5474)*N5474,1)</f>
        <v>0</v>
      </c>
      <c r="P5474" s="19" t="s">
        <v>3227</v>
      </c>
    </row>
    <row r="5475" spans="1:16" ht="15" customHeight="1" x14ac:dyDescent="0.35">
      <c r="A5475" s="18" t="s">
        <v>966</v>
      </c>
      <c r="B5475" s="18" t="s">
        <v>3226</v>
      </c>
      <c r="C5475" s="18" t="s">
        <v>103</v>
      </c>
      <c r="D5475" s="19">
        <v>22</v>
      </c>
      <c r="E5475" s="19">
        <v>35</v>
      </c>
      <c r="F5475" s="19">
        <v>20</v>
      </c>
      <c r="G5475" s="19">
        <v>1</v>
      </c>
      <c r="H5475" s="19">
        <v>3</v>
      </c>
      <c r="I5475" s="19">
        <v>2</v>
      </c>
      <c r="J5475" s="19">
        <v>5</v>
      </c>
      <c r="K5475" s="20">
        <f>ROUND(1+(SUMPRODUCT(INDEX(CachTinhDiem!$B$8:$E$11,MATCH($B5475,CachTinhDiem!$A$8:$A$11,0),0),$G5475:$J5475)-1)*9/4,1)</f>
        <v>5.3</v>
      </c>
      <c r="L5475" s="20">
        <f>ROUND(1+(INDEX(CachTinhDiem!$B$15:$E$20,MATCH($C5475,CachTinhDiem!$A$15:$A$20,0),MATCH($B5475,CachTinhDiem!$B$14:$E$14,0))-1)*9/4,1)</f>
        <v>3.3</v>
      </c>
      <c r="M5475" s="19">
        <f t="shared" si="85"/>
        <v>2</v>
      </c>
      <c r="N5475" s="23">
        <f>MAX(0,1-M5475*CachTinhDiem!$B$25)</f>
        <v>0.8</v>
      </c>
      <c r="O5475" s="20">
        <f>ROUND((CachTinhDiem!$B$23*K5475+CachTinhDiem!$B$24*L5475)*N5475,1)</f>
        <v>3.8</v>
      </c>
      <c r="P5475" s="19" t="s">
        <v>3227</v>
      </c>
    </row>
    <row r="5476" spans="1:16" ht="15" customHeight="1" x14ac:dyDescent="0.35">
      <c r="A5476" s="18" t="s">
        <v>2765</v>
      </c>
      <c r="B5476" s="18" t="s">
        <v>3229</v>
      </c>
      <c r="C5476" s="18" t="s">
        <v>115</v>
      </c>
      <c r="D5476" s="19">
        <v>13</v>
      </c>
      <c r="E5476" s="19">
        <v>35</v>
      </c>
      <c r="F5476" s="19">
        <v>9</v>
      </c>
      <c r="G5476" s="19">
        <v>3</v>
      </c>
      <c r="H5476" s="19">
        <v>2</v>
      </c>
      <c r="I5476" s="19">
        <v>4</v>
      </c>
      <c r="J5476" s="19">
        <v>3</v>
      </c>
      <c r="K5476" s="20">
        <f>ROUND(1+(SUMPRODUCT(INDEX(CachTinhDiem!$B$8:$E$11,MATCH($B5476,CachTinhDiem!$A$8:$A$11,0),0),$G5476:$J5476)-1)*9/4,1)</f>
        <v>5.5</v>
      </c>
      <c r="L5476" s="20">
        <f>ROUND(1+(INDEX(CachTinhDiem!$B$15:$E$20,MATCH($C5476,CachTinhDiem!$A$15:$A$20,0),MATCH($B5476,CachTinhDiem!$B$14:$E$14,0))-1)*9/4,1)</f>
        <v>10</v>
      </c>
      <c r="M5476" s="19">
        <f t="shared" si="85"/>
        <v>4</v>
      </c>
      <c r="N5476" s="23">
        <f>MAX(0,1-M5476*CachTinhDiem!$B$25)</f>
        <v>0.6</v>
      </c>
      <c r="O5476" s="20">
        <f>ROUND((CachTinhDiem!$B$23*K5476+CachTinhDiem!$B$24*L5476)*N5476,1)</f>
        <v>4.0999999999999996</v>
      </c>
      <c r="P5476" s="19" t="s">
        <v>3225</v>
      </c>
    </row>
    <row r="5477" spans="1:16" ht="15" customHeight="1" x14ac:dyDescent="0.35">
      <c r="A5477" s="18" t="s">
        <v>2076</v>
      </c>
      <c r="B5477" s="18" t="s">
        <v>3228</v>
      </c>
      <c r="C5477" s="18" t="s">
        <v>115</v>
      </c>
      <c r="D5477" s="19">
        <v>11</v>
      </c>
      <c r="E5477" s="19">
        <v>30</v>
      </c>
      <c r="F5477" s="19">
        <v>7</v>
      </c>
      <c r="G5477" s="19">
        <v>3</v>
      </c>
      <c r="H5477" s="19">
        <v>2</v>
      </c>
      <c r="I5477" s="19">
        <v>4</v>
      </c>
      <c r="J5477" s="19">
        <v>3</v>
      </c>
      <c r="K5477" s="20">
        <f>ROUND(1+(SUMPRODUCT(INDEX(CachTinhDiem!$B$8:$E$11,MATCH($B5477,CachTinhDiem!$A$8:$A$11,0),0),$G5477:$J5477)-1)*9/4,1)</f>
        <v>5.5</v>
      </c>
      <c r="L5477" s="20">
        <f>ROUND(1+(INDEX(CachTinhDiem!$B$15:$E$20,MATCH($C5477,CachTinhDiem!$A$15:$A$20,0),MATCH($B5477,CachTinhDiem!$B$14:$E$14,0))-1)*9/4,1)</f>
        <v>5.5</v>
      </c>
      <c r="M5477" s="19">
        <f t="shared" si="85"/>
        <v>4</v>
      </c>
      <c r="N5477" s="23">
        <f>MAX(0,1-M5477*CachTinhDiem!$B$25)</f>
        <v>0.6</v>
      </c>
      <c r="O5477" s="20">
        <f>ROUND((CachTinhDiem!$B$23*K5477+CachTinhDiem!$B$24*L5477)*N5477,1)</f>
        <v>3.3</v>
      </c>
      <c r="P5477" s="19" t="s">
        <v>3227</v>
      </c>
    </row>
    <row r="5478" spans="1:16" ht="15" customHeight="1" x14ac:dyDescent="0.35">
      <c r="A5478" s="18" t="s">
        <v>1894</v>
      </c>
      <c r="B5478" s="18" t="s">
        <v>3226</v>
      </c>
      <c r="C5478" s="18" t="s">
        <v>110</v>
      </c>
      <c r="D5478" s="19">
        <v>20</v>
      </c>
      <c r="E5478" s="19">
        <v>37</v>
      </c>
      <c r="F5478" s="19">
        <v>34</v>
      </c>
      <c r="G5478" s="19">
        <v>2</v>
      </c>
      <c r="H5478" s="19">
        <v>5</v>
      </c>
      <c r="I5478" s="19">
        <v>3</v>
      </c>
      <c r="J5478" s="19">
        <v>3</v>
      </c>
      <c r="K5478" s="20">
        <f>ROUND(1+(SUMPRODUCT(INDEX(CachTinhDiem!$B$8:$E$11,MATCH($B5478,CachTinhDiem!$A$8:$A$11,0),0),$G5478:$J5478)-1)*9/4,1)</f>
        <v>6.9</v>
      </c>
      <c r="L5478" s="20">
        <f>ROUND(1+(INDEX(CachTinhDiem!$B$15:$E$20,MATCH($C5478,CachTinhDiem!$A$15:$A$20,0),MATCH($B5478,CachTinhDiem!$B$14:$E$14,0))-1)*9/4,1)</f>
        <v>5.5</v>
      </c>
      <c r="M5478" s="19">
        <f t="shared" si="85"/>
        <v>0</v>
      </c>
      <c r="N5478" s="23">
        <f>MAX(0,1-M5478*CachTinhDiem!$B$25)</f>
        <v>1</v>
      </c>
      <c r="O5478" s="20">
        <f>ROUND((CachTinhDiem!$B$23*K5478+CachTinhDiem!$B$24*L5478)*N5478,1)</f>
        <v>6.5</v>
      </c>
      <c r="P5478" s="19" t="s">
        <v>3227</v>
      </c>
    </row>
    <row r="5479" spans="1:16" ht="15" customHeight="1" x14ac:dyDescent="0.35">
      <c r="A5479" s="18" t="s">
        <v>846</v>
      </c>
      <c r="B5479" s="18" t="s">
        <v>3224</v>
      </c>
      <c r="C5479" s="18" t="s">
        <v>103</v>
      </c>
      <c r="D5479" s="19">
        <v>12</v>
      </c>
      <c r="E5479" s="19">
        <v>29</v>
      </c>
      <c r="F5479" s="19">
        <v>6</v>
      </c>
      <c r="G5479" s="19">
        <v>2</v>
      </c>
      <c r="H5479" s="19">
        <v>3</v>
      </c>
      <c r="I5479" s="19">
        <v>2</v>
      </c>
      <c r="J5479" s="19">
        <v>5</v>
      </c>
      <c r="K5479" s="20">
        <f>ROUND(1+(SUMPRODUCT(INDEX(CachTinhDiem!$B$8:$E$11,MATCH($B5479,CachTinhDiem!$A$8:$A$11,0),0),$G5479:$J5479)-1)*9/4,1)</f>
        <v>4.4000000000000004</v>
      </c>
      <c r="L5479" s="20">
        <f>ROUND(1+(INDEX(CachTinhDiem!$B$15:$E$20,MATCH($C5479,CachTinhDiem!$A$15:$A$20,0),MATCH($B5479,CachTinhDiem!$B$14:$E$14,0))-1)*9/4,1)</f>
        <v>3.3</v>
      </c>
      <c r="M5479" s="19">
        <f t="shared" si="85"/>
        <v>6</v>
      </c>
      <c r="N5479" s="23">
        <f>MAX(0,1-M5479*CachTinhDiem!$B$25)</f>
        <v>0.39999999999999991</v>
      </c>
      <c r="O5479" s="20">
        <f>ROUND((CachTinhDiem!$B$23*K5479+CachTinhDiem!$B$24*L5479)*N5479,1)</f>
        <v>1.6</v>
      </c>
      <c r="P5479" s="19" t="s">
        <v>3227</v>
      </c>
    </row>
    <row r="5480" spans="1:16" ht="15" customHeight="1" x14ac:dyDescent="0.35">
      <c r="A5480" s="18" t="s">
        <v>1137</v>
      </c>
      <c r="B5480" s="18" t="s">
        <v>3228</v>
      </c>
      <c r="C5480" s="18" t="s">
        <v>90</v>
      </c>
      <c r="D5480" s="19">
        <v>8</v>
      </c>
      <c r="E5480" s="19">
        <v>22</v>
      </c>
      <c r="F5480" s="19">
        <v>38</v>
      </c>
      <c r="G5480" s="19">
        <v>4</v>
      </c>
      <c r="H5480" s="19">
        <v>1</v>
      </c>
      <c r="I5480" s="19">
        <v>3</v>
      </c>
      <c r="J5480" s="19">
        <v>4</v>
      </c>
      <c r="K5480" s="20">
        <f>ROUND(1+(SUMPRODUCT(INDEX(CachTinhDiem!$B$8:$E$11,MATCH($B5480,CachTinhDiem!$A$8:$A$11,0),0),$G5480:$J5480)-1)*9/4,1)</f>
        <v>6</v>
      </c>
      <c r="L5480" s="20">
        <f>ROUND(1+(INDEX(CachTinhDiem!$B$15:$E$20,MATCH($C5480,CachTinhDiem!$A$15:$A$20,0),MATCH($B5480,CachTinhDiem!$B$14:$E$14,0))-1)*9/4,1)</f>
        <v>3.3</v>
      </c>
      <c r="M5480" s="19">
        <f t="shared" si="85"/>
        <v>16</v>
      </c>
      <c r="N5480" s="23">
        <f>MAX(0,1-M5480*CachTinhDiem!$B$25)</f>
        <v>0</v>
      </c>
      <c r="O5480" s="20">
        <f>ROUND((CachTinhDiem!$B$23*K5480+CachTinhDiem!$B$24*L5480)*N5480,1)</f>
        <v>0</v>
      </c>
      <c r="P5480" s="19" t="s">
        <v>3227</v>
      </c>
    </row>
    <row r="5481" spans="1:16" ht="15" customHeight="1" x14ac:dyDescent="0.35">
      <c r="A5481" s="18" t="s">
        <v>928</v>
      </c>
      <c r="B5481" s="18" t="s">
        <v>3229</v>
      </c>
      <c r="C5481" s="18" t="s">
        <v>110</v>
      </c>
      <c r="D5481" s="19">
        <v>5</v>
      </c>
      <c r="E5481" s="19">
        <v>16</v>
      </c>
      <c r="F5481" s="19">
        <v>10</v>
      </c>
      <c r="G5481" s="19">
        <v>4</v>
      </c>
      <c r="H5481" s="19">
        <v>1</v>
      </c>
      <c r="I5481" s="19">
        <v>3</v>
      </c>
      <c r="J5481" s="19">
        <v>4</v>
      </c>
      <c r="K5481" s="20">
        <f>ROUND(1+(SUMPRODUCT(INDEX(CachTinhDiem!$B$8:$E$11,MATCH($B5481,CachTinhDiem!$A$8:$A$11,0),0),$G5481:$J5481)-1)*9/4,1)</f>
        <v>5.0999999999999996</v>
      </c>
      <c r="L5481" s="20">
        <f>ROUND(1+(INDEX(CachTinhDiem!$B$15:$E$20,MATCH($C5481,CachTinhDiem!$A$15:$A$20,0),MATCH($B5481,CachTinhDiem!$B$14:$E$14,0))-1)*9/4,1)</f>
        <v>7.8</v>
      </c>
      <c r="M5481" s="19">
        <f t="shared" si="85"/>
        <v>0</v>
      </c>
      <c r="N5481" s="23">
        <f>MAX(0,1-M5481*CachTinhDiem!$B$25)</f>
        <v>1</v>
      </c>
      <c r="O5481" s="20">
        <f>ROUND((CachTinhDiem!$B$23*K5481+CachTinhDiem!$B$24*L5481)*N5481,1)</f>
        <v>5.9</v>
      </c>
      <c r="P5481" s="19" t="s">
        <v>3225</v>
      </c>
    </row>
    <row r="5482" spans="1:16" ht="15" customHeight="1" x14ac:dyDescent="0.35">
      <c r="A5482" s="18" t="s">
        <v>1149</v>
      </c>
      <c r="B5482" s="18" t="s">
        <v>3224</v>
      </c>
      <c r="C5482" s="18" t="s">
        <v>115</v>
      </c>
      <c r="D5482" s="19">
        <v>5</v>
      </c>
      <c r="E5482" s="19">
        <v>19</v>
      </c>
      <c r="F5482" s="19">
        <v>10</v>
      </c>
      <c r="G5482" s="19">
        <v>4</v>
      </c>
      <c r="H5482" s="19">
        <v>1</v>
      </c>
      <c r="I5482" s="19">
        <v>4</v>
      </c>
      <c r="J5482" s="19">
        <v>4</v>
      </c>
      <c r="K5482" s="20">
        <f>ROUND(1+(SUMPRODUCT(INDEX(CachTinhDiem!$B$8:$E$11,MATCH($B5482,CachTinhDiem!$A$8:$A$11,0),0),$G5482:$J5482)-1)*9/4,1)</f>
        <v>6.4</v>
      </c>
      <c r="L5482" s="20">
        <f>ROUND(1+(INDEX(CachTinhDiem!$B$15:$E$20,MATCH($C5482,CachTinhDiem!$A$15:$A$20,0),MATCH($B5482,CachTinhDiem!$B$14:$E$14,0))-1)*9/4,1)</f>
        <v>7.8</v>
      </c>
      <c r="M5482" s="19">
        <f t="shared" si="85"/>
        <v>0</v>
      </c>
      <c r="N5482" s="23">
        <f>MAX(0,1-M5482*CachTinhDiem!$B$25)</f>
        <v>1</v>
      </c>
      <c r="O5482" s="20">
        <f>ROUND((CachTinhDiem!$B$23*K5482+CachTinhDiem!$B$24*L5482)*N5482,1)</f>
        <v>6.8</v>
      </c>
      <c r="P5482" s="19" t="s">
        <v>3227</v>
      </c>
    </row>
    <row r="5483" spans="1:16" ht="15" customHeight="1" x14ac:dyDescent="0.35">
      <c r="A5483" s="18" t="s">
        <v>3028</v>
      </c>
      <c r="B5483" s="18" t="s">
        <v>3226</v>
      </c>
      <c r="C5483" s="18" t="s">
        <v>110</v>
      </c>
      <c r="D5483" s="19">
        <v>21</v>
      </c>
      <c r="E5483" s="19">
        <v>38</v>
      </c>
      <c r="F5483" s="19">
        <v>16</v>
      </c>
      <c r="G5483" s="19">
        <v>2</v>
      </c>
      <c r="H5483" s="19">
        <v>2</v>
      </c>
      <c r="I5483" s="19">
        <v>3</v>
      </c>
      <c r="J5483" s="19">
        <v>4</v>
      </c>
      <c r="K5483" s="20">
        <f>ROUND(1+(SUMPRODUCT(INDEX(CachTinhDiem!$B$8:$E$11,MATCH($B5483,CachTinhDiem!$A$8:$A$11,0),0),$G5483:$J5483)-1)*9/4,1)</f>
        <v>5.3</v>
      </c>
      <c r="L5483" s="20">
        <f>ROUND(1+(INDEX(CachTinhDiem!$B$15:$E$20,MATCH($C5483,CachTinhDiem!$A$15:$A$20,0),MATCH($B5483,CachTinhDiem!$B$14:$E$14,0))-1)*9/4,1)</f>
        <v>5.5</v>
      </c>
      <c r="M5483" s="19">
        <f t="shared" si="85"/>
        <v>5</v>
      </c>
      <c r="N5483" s="23">
        <f>MAX(0,1-M5483*CachTinhDiem!$B$25)</f>
        <v>0.5</v>
      </c>
      <c r="O5483" s="20">
        <f>ROUND((CachTinhDiem!$B$23*K5483+CachTinhDiem!$B$24*L5483)*N5483,1)</f>
        <v>2.7</v>
      </c>
      <c r="P5483" s="19" t="s">
        <v>3227</v>
      </c>
    </row>
    <row r="5484" spans="1:16" ht="15" customHeight="1" x14ac:dyDescent="0.35">
      <c r="A5484" s="18" t="s">
        <v>1286</v>
      </c>
      <c r="B5484" s="18" t="s">
        <v>3228</v>
      </c>
      <c r="C5484" s="18" t="s">
        <v>150</v>
      </c>
      <c r="D5484" s="19">
        <v>5</v>
      </c>
      <c r="E5484" s="19">
        <v>18</v>
      </c>
      <c r="F5484" s="19">
        <v>26</v>
      </c>
      <c r="G5484" s="19">
        <v>4</v>
      </c>
      <c r="H5484" s="19">
        <v>1</v>
      </c>
      <c r="I5484" s="19">
        <v>3</v>
      </c>
      <c r="J5484" s="19">
        <v>3</v>
      </c>
      <c r="K5484" s="20">
        <f>ROUND(1+(SUMPRODUCT(INDEX(CachTinhDiem!$B$8:$E$11,MATCH($B5484,CachTinhDiem!$A$8:$A$11,0),0),$G5484:$J5484)-1)*9/4,1)</f>
        <v>4.5999999999999996</v>
      </c>
      <c r="L5484" s="20">
        <f>ROUND(1+(INDEX(CachTinhDiem!$B$15:$E$20,MATCH($C5484,CachTinhDiem!$A$15:$A$20,0),MATCH($B5484,CachTinhDiem!$B$14:$E$14,0))-1)*9/4,1)</f>
        <v>5.5</v>
      </c>
      <c r="M5484" s="19">
        <f t="shared" si="85"/>
        <v>8</v>
      </c>
      <c r="N5484" s="23">
        <f>MAX(0,1-M5484*CachTinhDiem!$B$25)</f>
        <v>0.19999999999999996</v>
      </c>
      <c r="O5484" s="20">
        <f>ROUND((CachTinhDiem!$B$23*K5484+CachTinhDiem!$B$24*L5484)*N5484,1)</f>
        <v>1</v>
      </c>
      <c r="P5484" s="19" t="s">
        <v>3227</v>
      </c>
    </row>
    <row r="5485" spans="1:16" ht="15" customHeight="1" x14ac:dyDescent="0.35">
      <c r="A5485" s="18" t="s">
        <v>1697</v>
      </c>
      <c r="B5485" s="18" t="s">
        <v>3224</v>
      </c>
      <c r="C5485" s="18" t="s">
        <v>150</v>
      </c>
      <c r="D5485" s="19">
        <v>5</v>
      </c>
      <c r="E5485" s="19">
        <v>18</v>
      </c>
      <c r="F5485" s="19">
        <v>7</v>
      </c>
      <c r="G5485" s="19">
        <v>4</v>
      </c>
      <c r="H5485" s="19">
        <v>1</v>
      </c>
      <c r="I5485" s="19">
        <v>3</v>
      </c>
      <c r="J5485" s="19">
        <v>3</v>
      </c>
      <c r="K5485" s="20">
        <f>ROUND(1+(SUMPRODUCT(INDEX(CachTinhDiem!$B$8:$E$11,MATCH($B5485,CachTinhDiem!$A$8:$A$11,0),0),$G5485:$J5485)-1)*9/4,1)</f>
        <v>5.0999999999999996</v>
      </c>
      <c r="L5485" s="20">
        <f>ROUND(1+(INDEX(CachTinhDiem!$B$15:$E$20,MATCH($C5485,CachTinhDiem!$A$15:$A$20,0),MATCH($B5485,CachTinhDiem!$B$14:$E$14,0))-1)*9/4,1)</f>
        <v>3.3</v>
      </c>
      <c r="M5485" s="19">
        <f t="shared" si="85"/>
        <v>0</v>
      </c>
      <c r="N5485" s="23">
        <f>MAX(0,1-M5485*CachTinhDiem!$B$25)</f>
        <v>1</v>
      </c>
      <c r="O5485" s="20">
        <f>ROUND((CachTinhDiem!$B$23*K5485+CachTinhDiem!$B$24*L5485)*N5485,1)</f>
        <v>4.5999999999999996</v>
      </c>
      <c r="P5485" s="19" t="s">
        <v>3227</v>
      </c>
    </row>
    <row r="5486" spans="1:16" ht="15" customHeight="1" x14ac:dyDescent="0.35">
      <c r="A5486" s="18" t="s">
        <v>1265</v>
      </c>
      <c r="B5486" s="18" t="s">
        <v>3226</v>
      </c>
      <c r="C5486" s="18" t="s">
        <v>115</v>
      </c>
      <c r="D5486" s="19">
        <v>5</v>
      </c>
      <c r="E5486" s="19">
        <v>12</v>
      </c>
      <c r="F5486" s="19">
        <v>30</v>
      </c>
      <c r="G5486" s="19">
        <v>4</v>
      </c>
      <c r="H5486" s="19">
        <v>2</v>
      </c>
      <c r="I5486" s="19">
        <v>2</v>
      </c>
      <c r="J5486" s="19">
        <v>2</v>
      </c>
      <c r="K5486" s="20">
        <f>ROUND(1+(SUMPRODUCT(INDEX(CachTinhDiem!$B$8:$E$11,MATCH($B5486,CachTinhDiem!$A$8:$A$11,0),0),$G5486:$J5486)-1)*9/4,1)</f>
        <v>3.3</v>
      </c>
      <c r="L5486" s="20">
        <f>ROUND(1+(INDEX(CachTinhDiem!$B$15:$E$20,MATCH($C5486,CachTinhDiem!$A$15:$A$20,0),MATCH($B5486,CachTinhDiem!$B$14:$E$14,0))-1)*9/4,1)</f>
        <v>10</v>
      </c>
      <c r="M5486" s="19">
        <f t="shared" si="85"/>
        <v>18</v>
      </c>
      <c r="N5486" s="23">
        <f>MAX(0,1-M5486*CachTinhDiem!$B$25)</f>
        <v>0</v>
      </c>
      <c r="O5486" s="20">
        <f>ROUND((CachTinhDiem!$B$23*K5486+CachTinhDiem!$B$24*L5486)*N5486,1)</f>
        <v>0</v>
      </c>
      <c r="P5486" s="19" t="s">
        <v>3227</v>
      </c>
    </row>
    <row r="5487" spans="1:16" ht="15" customHeight="1" x14ac:dyDescent="0.35">
      <c r="A5487" s="18" t="s">
        <v>444</v>
      </c>
      <c r="B5487" s="18" t="s">
        <v>3224</v>
      </c>
      <c r="C5487" s="18" t="s">
        <v>103</v>
      </c>
      <c r="D5487" s="19">
        <v>5</v>
      </c>
      <c r="E5487" s="19">
        <v>16</v>
      </c>
      <c r="F5487" s="19">
        <v>36</v>
      </c>
      <c r="G5487" s="19">
        <v>4</v>
      </c>
      <c r="H5487" s="19">
        <v>1</v>
      </c>
      <c r="I5487" s="19">
        <v>2</v>
      </c>
      <c r="J5487" s="19">
        <v>4</v>
      </c>
      <c r="K5487" s="20">
        <f>ROUND(1+(SUMPRODUCT(INDEX(CachTinhDiem!$B$8:$E$11,MATCH($B5487,CachTinhDiem!$A$8:$A$11,0),0),$G5487:$J5487)-1)*9/4,1)</f>
        <v>4.2</v>
      </c>
      <c r="L5487" s="20">
        <f>ROUND(1+(INDEX(CachTinhDiem!$B$15:$E$20,MATCH($C5487,CachTinhDiem!$A$15:$A$20,0),MATCH($B5487,CachTinhDiem!$B$14:$E$14,0))-1)*9/4,1)</f>
        <v>3.3</v>
      </c>
      <c r="M5487" s="19">
        <f t="shared" si="85"/>
        <v>20</v>
      </c>
      <c r="N5487" s="23">
        <f>MAX(0,1-M5487*CachTinhDiem!$B$25)</f>
        <v>0</v>
      </c>
      <c r="O5487" s="20">
        <f>ROUND((CachTinhDiem!$B$23*K5487+CachTinhDiem!$B$24*L5487)*N5487,1)</f>
        <v>0</v>
      </c>
      <c r="P5487" s="19" t="s">
        <v>3227</v>
      </c>
    </row>
    <row r="5488" spans="1:16" ht="15" customHeight="1" x14ac:dyDescent="0.35">
      <c r="A5488" s="18" t="s">
        <v>3030</v>
      </c>
      <c r="B5488" s="18" t="s">
        <v>3226</v>
      </c>
      <c r="C5488" s="18" t="s">
        <v>138</v>
      </c>
      <c r="D5488" s="19">
        <v>20</v>
      </c>
      <c r="E5488" s="19">
        <v>40</v>
      </c>
      <c r="F5488" s="19">
        <v>25</v>
      </c>
      <c r="G5488" s="19">
        <v>2</v>
      </c>
      <c r="H5488" s="19">
        <v>5</v>
      </c>
      <c r="I5488" s="19">
        <v>5</v>
      </c>
      <c r="J5488" s="19">
        <v>2</v>
      </c>
      <c r="K5488" s="20">
        <f>ROUND(1+(SUMPRODUCT(INDEX(CachTinhDiem!$B$8:$E$11,MATCH($B5488,CachTinhDiem!$A$8:$A$11,0),0),$G5488:$J5488)-1)*9/4,1)</f>
        <v>8.6999999999999993</v>
      </c>
      <c r="L5488" s="20">
        <f>ROUND(1+(INDEX(CachTinhDiem!$B$15:$E$20,MATCH($C5488,CachTinhDiem!$A$15:$A$20,0),MATCH($B5488,CachTinhDiem!$B$14:$E$14,0))-1)*9/4,1)</f>
        <v>7.8</v>
      </c>
      <c r="M5488" s="19">
        <f t="shared" si="85"/>
        <v>0</v>
      </c>
      <c r="N5488" s="23">
        <f>MAX(0,1-M5488*CachTinhDiem!$B$25)</f>
        <v>1</v>
      </c>
      <c r="O5488" s="20">
        <f>ROUND((CachTinhDiem!$B$23*K5488+CachTinhDiem!$B$24*L5488)*N5488,1)</f>
        <v>8.4</v>
      </c>
      <c r="P5488" s="19" t="s">
        <v>3227</v>
      </c>
    </row>
    <row r="5489" spans="1:16" ht="15" customHeight="1" x14ac:dyDescent="0.35">
      <c r="A5489" s="18" t="s">
        <v>3194</v>
      </c>
      <c r="B5489" s="18" t="s">
        <v>3226</v>
      </c>
      <c r="C5489" s="18" t="s">
        <v>103</v>
      </c>
      <c r="D5489" s="19">
        <v>23</v>
      </c>
      <c r="E5489" s="19">
        <v>39</v>
      </c>
      <c r="F5489" s="19">
        <v>24</v>
      </c>
      <c r="G5489" s="19">
        <v>2</v>
      </c>
      <c r="H5489" s="19">
        <v>4</v>
      </c>
      <c r="I5489" s="19">
        <v>3</v>
      </c>
      <c r="J5489" s="19">
        <v>5</v>
      </c>
      <c r="K5489" s="20">
        <f>ROUND(1+(SUMPRODUCT(INDEX(CachTinhDiem!$B$8:$E$11,MATCH($B5489,CachTinhDiem!$A$8:$A$11,0),0),$G5489:$J5489)-1)*9/4,1)</f>
        <v>7.1</v>
      </c>
      <c r="L5489" s="20">
        <f>ROUND(1+(INDEX(CachTinhDiem!$B$15:$E$20,MATCH($C5489,CachTinhDiem!$A$15:$A$20,0),MATCH($B5489,CachTinhDiem!$B$14:$E$14,0))-1)*9/4,1)</f>
        <v>3.3</v>
      </c>
      <c r="M5489" s="19">
        <f t="shared" si="85"/>
        <v>0</v>
      </c>
      <c r="N5489" s="23">
        <f>MAX(0,1-M5489*CachTinhDiem!$B$25)</f>
        <v>1</v>
      </c>
      <c r="O5489" s="20">
        <f>ROUND((CachTinhDiem!$B$23*K5489+CachTinhDiem!$B$24*L5489)*N5489,1)</f>
        <v>6</v>
      </c>
      <c r="P5489" s="19" t="s">
        <v>3227</v>
      </c>
    </row>
    <row r="5490" spans="1:16" ht="15" customHeight="1" x14ac:dyDescent="0.35">
      <c r="A5490" s="18" t="s">
        <v>267</v>
      </c>
      <c r="B5490" s="18" t="s">
        <v>3226</v>
      </c>
      <c r="C5490" s="18" t="s">
        <v>110</v>
      </c>
      <c r="D5490" s="19">
        <v>16</v>
      </c>
      <c r="E5490" s="19">
        <v>31</v>
      </c>
      <c r="F5490" s="19">
        <v>20</v>
      </c>
      <c r="G5490" s="19">
        <v>2</v>
      </c>
      <c r="H5490" s="19">
        <v>5</v>
      </c>
      <c r="I5490" s="19">
        <v>4</v>
      </c>
      <c r="J5490" s="19">
        <v>3</v>
      </c>
      <c r="K5490" s="20">
        <f>ROUND(1+(SUMPRODUCT(INDEX(CachTinhDiem!$B$8:$E$11,MATCH($B5490,CachTinhDiem!$A$8:$A$11,0),0),$G5490:$J5490)-1)*9/4,1)</f>
        <v>8</v>
      </c>
      <c r="L5490" s="20">
        <f>ROUND(1+(INDEX(CachTinhDiem!$B$15:$E$20,MATCH($C5490,CachTinhDiem!$A$15:$A$20,0),MATCH($B5490,CachTinhDiem!$B$14:$E$14,0))-1)*9/4,1)</f>
        <v>5.5</v>
      </c>
      <c r="M5490" s="19">
        <f t="shared" si="85"/>
        <v>0</v>
      </c>
      <c r="N5490" s="23">
        <f>MAX(0,1-M5490*CachTinhDiem!$B$25)</f>
        <v>1</v>
      </c>
      <c r="O5490" s="20">
        <f>ROUND((CachTinhDiem!$B$23*K5490+CachTinhDiem!$B$24*L5490)*N5490,1)</f>
        <v>7.3</v>
      </c>
      <c r="P5490" s="19" t="s">
        <v>3227</v>
      </c>
    </row>
    <row r="5491" spans="1:16" ht="15" customHeight="1" x14ac:dyDescent="0.35">
      <c r="A5491" s="18" t="s">
        <v>2092</v>
      </c>
      <c r="B5491" s="18" t="s">
        <v>3229</v>
      </c>
      <c r="C5491" s="18" t="s">
        <v>138</v>
      </c>
      <c r="D5491" s="19">
        <v>5</v>
      </c>
      <c r="E5491" s="19">
        <v>10</v>
      </c>
      <c r="F5491" s="19">
        <v>25</v>
      </c>
      <c r="G5491" s="19">
        <v>4</v>
      </c>
      <c r="H5491" s="19">
        <v>2</v>
      </c>
      <c r="I5491" s="19">
        <v>5</v>
      </c>
      <c r="J5491" s="19">
        <v>3</v>
      </c>
      <c r="K5491" s="20">
        <f>ROUND(1+(SUMPRODUCT(INDEX(CachTinhDiem!$B$8:$E$11,MATCH($B5491,CachTinhDiem!$A$8:$A$11,0),0),$G5491:$J5491)-1)*9/4,1)</f>
        <v>6.4</v>
      </c>
      <c r="L5491" s="20">
        <f>ROUND(1+(INDEX(CachTinhDiem!$B$15:$E$20,MATCH($C5491,CachTinhDiem!$A$15:$A$20,0),MATCH($B5491,CachTinhDiem!$B$14:$E$14,0))-1)*9/4,1)</f>
        <v>7.8</v>
      </c>
      <c r="M5491" s="19">
        <f t="shared" si="85"/>
        <v>15</v>
      </c>
      <c r="N5491" s="23">
        <f>MAX(0,1-M5491*CachTinhDiem!$B$25)</f>
        <v>0</v>
      </c>
      <c r="O5491" s="20">
        <f>ROUND((CachTinhDiem!$B$23*K5491+CachTinhDiem!$B$24*L5491)*N5491,1)</f>
        <v>0</v>
      </c>
      <c r="P5491" s="19" t="s">
        <v>3227</v>
      </c>
    </row>
    <row r="5492" spans="1:16" ht="15" customHeight="1" x14ac:dyDescent="0.35">
      <c r="A5492" s="18" t="s">
        <v>1286</v>
      </c>
      <c r="B5492" s="18" t="s">
        <v>3226</v>
      </c>
      <c r="C5492" s="18" t="s">
        <v>150</v>
      </c>
      <c r="D5492" s="19">
        <v>5</v>
      </c>
      <c r="E5492" s="19">
        <v>18</v>
      </c>
      <c r="F5492" s="19">
        <v>23</v>
      </c>
      <c r="G5492" s="19">
        <v>4</v>
      </c>
      <c r="H5492" s="19">
        <v>1</v>
      </c>
      <c r="I5492" s="19">
        <v>3</v>
      </c>
      <c r="J5492" s="19">
        <v>3</v>
      </c>
      <c r="K5492" s="20">
        <f>ROUND(1+(SUMPRODUCT(INDEX(CachTinhDiem!$B$8:$E$11,MATCH($B5492,CachTinhDiem!$A$8:$A$11,0),0),$G5492:$J5492)-1)*9/4,1)</f>
        <v>4.2</v>
      </c>
      <c r="L5492" s="20">
        <f>ROUND(1+(INDEX(CachTinhDiem!$B$15:$E$20,MATCH($C5492,CachTinhDiem!$A$15:$A$20,0),MATCH($B5492,CachTinhDiem!$B$14:$E$14,0))-1)*9/4,1)</f>
        <v>10</v>
      </c>
      <c r="M5492" s="19">
        <f t="shared" si="85"/>
        <v>5</v>
      </c>
      <c r="N5492" s="23">
        <f>MAX(0,1-M5492*CachTinhDiem!$B$25)</f>
        <v>0.5</v>
      </c>
      <c r="O5492" s="20">
        <f>ROUND((CachTinhDiem!$B$23*K5492+CachTinhDiem!$B$24*L5492)*N5492,1)</f>
        <v>3</v>
      </c>
      <c r="P5492" s="19" t="s">
        <v>3227</v>
      </c>
    </row>
    <row r="5493" spans="1:16" ht="15" customHeight="1" x14ac:dyDescent="0.35">
      <c r="A5493" s="18" t="s">
        <v>2273</v>
      </c>
      <c r="B5493" s="18" t="s">
        <v>3229</v>
      </c>
      <c r="C5493" s="18" t="s">
        <v>103</v>
      </c>
      <c r="D5493" s="19">
        <v>17</v>
      </c>
      <c r="E5493" s="19">
        <v>36</v>
      </c>
      <c r="F5493" s="19">
        <v>32</v>
      </c>
      <c r="G5493" s="19">
        <v>2</v>
      </c>
      <c r="H5493" s="19">
        <v>5</v>
      </c>
      <c r="I5493" s="19">
        <v>3</v>
      </c>
      <c r="J5493" s="19">
        <v>4</v>
      </c>
      <c r="K5493" s="20">
        <f>ROUND(1+(SUMPRODUCT(INDEX(CachTinhDiem!$B$8:$E$11,MATCH($B5493,CachTinhDiem!$A$8:$A$11,0),0),$G5493:$J5493)-1)*9/4,1)</f>
        <v>7.3</v>
      </c>
      <c r="L5493" s="20">
        <f>ROUND(1+(INDEX(CachTinhDiem!$B$15:$E$20,MATCH($C5493,CachTinhDiem!$A$15:$A$20,0),MATCH($B5493,CachTinhDiem!$B$14:$E$14,0))-1)*9/4,1)</f>
        <v>7.8</v>
      </c>
      <c r="M5493" s="19">
        <f t="shared" si="85"/>
        <v>0</v>
      </c>
      <c r="N5493" s="23">
        <f>MAX(0,1-M5493*CachTinhDiem!$B$25)</f>
        <v>1</v>
      </c>
      <c r="O5493" s="20">
        <f>ROUND((CachTinhDiem!$B$23*K5493+CachTinhDiem!$B$24*L5493)*N5493,1)</f>
        <v>7.5</v>
      </c>
      <c r="P5493" s="19" t="s">
        <v>3225</v>
      </c>
    </row>
    <row r="5494" spans="1:16" ht="15" customHeight="1" x14ac:dyDescent="0.35">
      <c r="A5494" s="18" t="s">
        <v>674</v>
      </c>
      <c r="B5494" s="18" t="s">
        <v>3228</v>
      </c>
      <c r="C5494" s="18" t="s">
        <v>103</v>
      </c>
      <c r="D5494" s="19">
        <v>8</v>
      </c>
      <c r="E5494" s="19">
        <v>25</v>
      </c>
      <c r="F5494" s="19">
        <v>38</v>
      </c>
      <c r="G5494" s="19">
        <v>4</v>
      </c>
      <c r="H5494" s="19">
        <v>2</v>
      </c>
      <c r="I5494" s="19">
        <v>2</v>
      </c>
      <c r="J5494" s="19">
        <v>4</v>
      </c>
      <c r="K5494" s="20">
        <f>ROUND(1+(SUMPRODUCT(INDEX(CachTinhDiem!$B$8:$E$11,MATCH($B5494,CachTinhDiem!$A$8:$A$11,0),0),$G5494:$J5494)-1)*9/4,1)</f>
        <v>6</v>
      </c>
      <c r="L5494" s="20">
        <f>ROUND(1+(INDEX(CachTinhDiem!$B$15:$E$20,MATCH($C5494,CachTinhDiem!$A$15:$A$20,0),MATCH($B5494,CachTinhDiem!$B$14:$E$14,0))-1)*9/4,1)</f>
        <v>10</v>
      </c>
      <c r="M5494" s="19">
        <f t="shared" si="85"/>
        <v>13</v>
      </c>
      <c r="N5494" s="23">
        <f>MAX(0,1-M5494*CachTinhDiem!$B$25)</f>
        <v>0</v>
      </c>
      <c r="O5494" s="20">
        <f>ROUND((CachTinhDiem!$B$23*K5494+CachTinhDiem!$B$24*L5494)*N5494,1)</f>
        <v>0</v>
      </c>
      <c r="P5494" s="19" t="s">
        <v>3227</v>
      </c>
    </row>
    <row r="5495" spans="1:16" ht="15" customHeight="1" x14ac:dyDescent="0.35">
      <c r="A5495" s="18" t="s">
        <v>934</v>
      </c>
      <c r="B5495" s="18" t="s">
        <v>3229</v>
      </c>
      <c r="C5495" s="18" t="s">
        <v>115</v>
      </c>
      <c r="D5495" s="19">
        <v>9</v>
      </c>
      <c r="E5495" s="19">
        <v>23</v>
      </c>
      <c r="F5495" s="19">
        <v>27</v>
      </c>
      <c r="G5495" s="19">
        <v>4</v>
      </c>
      <c r="H5495" s="19">
        <v>2</v>
      </c>
      <c r="I5495" s="19">
        <v>4</v>
      </c>
      <c r="J5495" s="19">
        <v>3</v>
      </c>
      <c r="K5495" s="20">
        <f>ROUND(1+(SUMPRODUCT(INDEX(CachTinhDiem!$B$8:$E$11,MATCH($B5495,CachTinhDiem!$A$8:$A$11,0),0),$G5495:$J5495)-1)*9/4,1)</f>
        <v>5.7</v>
      </c>
      <c r="L5495" s="20">
        <f>ROUND(1+(INDEX(CachTinhDiem!$B$15:$E$20,MATCH($C5495,CachTinhDiem!$A$15:$A$20,0),MATCH($B5495,CachTinhDiem!$B$14:$E$14,0))-1)*9/4,1)</f>
        <v>10</v>
      </c>
      <c r="M5495" s="19">
        <f t="shared" si="85"/>
        <v>4</v>
      </c>
      <c r="N5495" s="23">
        <f>MAX(0,1-M5495*CachTinhDiem!$B$25)</f>
        <v>0.6</v>
      </c>
      <c r="O5495" s="20">
        <f>ROUND((CachTinhDiem!$B$23*K5495+CachTinhDiem!$B$24*L5495)*N5495,1)</f>
        <v>4.2</v>
      </c>
      <c r="P5495" s="19" t="s">
        <v>3227</v>
      </c>
    </row>
    <row r="5496" spans="1:16" ht="15" customHeight="1" x14ac:dyDescent="0.35">
      <c r="A5496" s="18" t="s">
        <v>2736</v>
      </c>
      <c r="B5496" s="18" t="s">
        <v>3229</v>
      </c>
      <c r="C5496" s="18" t="s">
        <v>103</v>
      </c>
      <c r="D5496" s="19">
        <v>5</v>
      </c>
      <c r="E5496" s="19">
        <v>34</v>
      </c>
      <c r="F5496" s="19">
        <v>20</v>
      </c>
      <c r="G5496" s="19">
        <v>4</v>
      </c>
      <c r="H5496" s="19">
        <v>1</v>
      </c>
      <c r="I5496" s="19">
        <v>2</v>
      </c>
      <c r="J5496" s="19">
        <v>5</v>
      </c>
      <c r="K5496" s="20">
        <f>ROUND(1+(SUMPRODUCT(INDEX(CachTinhDiem!$B$8:$E$11,MATCH($B5496,CachTinhDiem!$A$8:$A$11,0),0),$G5496:$J5496)-1)*9/4,1)</f>
        <v>5.0999999999999996</v>
      </c>
      <c r="L5496" s="20">
        <f>ROUND(1+(INDEX(CachTinhDiem!$B$15:$E$20,MATCH($C5496,CachTinhDiem!$A$15:$A$20,0),MATCH($B5496,CachTinhDiem!$B$14:$E$14,0))-1)*9/4,1)</f>
        <v>7.8</v>
      </c>
      <c r="M5496" s="19">
        <f t="shared" si="85"/>
        <v>0</v>
      </c>
      <c r="N5496" s="23">
        <f>MAX(0,1-M5496*CachTinhDiem!$B$25)</f>
        <v>1</v>
      </c>
      <c r="O5496" s="20">
        <f>ROUND((CachTinhDiem!$B$23*K5496+CachTinhDiem!$B$24*L5496)*N5496,1)</f>
        <v>5.9</v>
      </c>
      <c r="P5496" s="19" t="s">
        <v>3227</v>
      </c>
    </row>
    <row r="5497" spans="1:16" ht="15" customHeight="1" x14ac:dyDescent="0.35">
      <c r="A5497" s="18" t="s">
        <v>145</v>
      </c>
      <c r="B5497" s="18" t="s">
        <v>3229</v>
      </c>
      <c r="C5497" s="18" t="s">
        <v>90</v>
      </c>
      <c r="D5497" s="19">
        <v>7</v>
      </c>
      <c r="E5497" s="19">
        <v>20</v>
      </c>
      <c r="F5497" s="19">
        <v>38</v>
      </c>
      <c r="G5497" s="19">
        <v>4</v>
      </c>
      <c r="H5497" s="19">
        <v>2</v>
      </c>
      <c r="I5497" s="19">
        <v>2</v>
      </c>
      <c r="J5497" s="19">
        <v>2</v>
      </c>
      <c r="K5497" s="20">
        <f>ROUND(1+(SUMPRODUCT(INDEX(CachTinhDiem!$B$8:$E$11,MATCH($B5497,CachTinhDiem!$A$8:$A$11,0),0),$G5497:$J5497)-1)*9/4,1)</f>
        <v>3.7</v>
      </c>
      <c r="L5497" s="20">
        <f>ROUND(1+(INDEX(CachTinhDiem!$B$15:$E$20,MATCH($C5497,CachTinhDiem!$A$15:$A$20,0),MATCH($B5497,CachTinhDiem!$B$14:$E$14,0))-1)*9/4,1)</f>
        <v>7.8</v>
      </c>
      <c r="M5497" s="19">
        <f t="shared" si="85"/>
        <v>18</v>
      </c>
      <c r="N5497" s="23">
        <f>MAX(0,1-M5497*CachTinhDiem!$B$25)</f>
        <v>0</v>
      </c>
      <c r="O5497" s="20">
        <f>ROUND((CachTinhDiem!$B$23*K5497+CachTinhDiem!$B$24*L5497)*N5497,1)</f>
        <v>0</v>
      </c>
      <c r="P5497" s="19" t="s">
        <v>3225</v>
      </c>
    </row>
    <row r="5498" spans="1:16" ht="15" customHeight="1" x14ac:dyDescent="0.35">
      <c r="A5498" s="18" t="s">
        <v>460</v>
      </c>
      <c r="B5498" s="18" t="s">
        <v>3226</v>
      </c>
      <c r="C5498" s="18" t="s">
        <v>103</v>
      </c>
      <c r="D5498" s="19">
        <v>22</v>
      </c>
      <c r="E5498" s="19">
        <v>34</v>
      </c>
      <c r="F5498" s="19">
        <v>38</v>
      </c>
      <c r="G5498" s="19">
        <v>1</v>
      </c>
      <c r="H5498" s="19">
        <v>3</v>
      </c>
      <c r="I5498" s="19">
        <v>1</v>
      </c>
      <c r="J5498" s="19">
        <v>5</v>
      </c>
      <c r="K5498" s="20">
        <f>ROUND(1+(SUMPRODUCT(INDEX(CachTinhDiem!$B$8:$E$11,MATCH($B5498,CachTinhDiem!$A$8:$A$11,0),0),$G5498:$J5498)-1)*9/4,1)</f>
        <v>4.2</v>
      </c>
      <c r="L5498" s="20">
        <f>ROUND(1+(INDEX(CachTinhDiem!$B$15:$E$20,MATCH($C5498,CachTinhDiem!$A$15:$A$20,0),MATCH($B5498,CachTinhDiem!$B$14:$E$14,0))-1)*9/4,1)</f>
        <v>3.3</v>
      </c>
      <c r="M5498" s="19">
        <f t="shared" si="85"/>
        <v>4</v>
      </c>
      <c r="N5498" s="23">
        <f>MAX(0,1-M5498*CachTinhDiem!$B$25)</f>
        <v>0.6</v>
      </c>
      <c r="O5498" s="20">
        <f>ROUND((CachTinhDiem!$B$23*K5498+CachTinhDiem!$B$24*L5498)*N5498,1)</f>
        <v>2.4</v>
      </c>
      <c r="P5498" s="19" t="s">
        <v>3227</v>
      </c>
    </row>
    <row r="5499" spans="1:16" ht="15" customHeight="1" x14ac:dyDescent="0.35">
      <c r="A5499" s="18" t="s">
        <v>1046</v>
      </c>
      <c r="B5499" s="18" t="s">
        <v>3228</v>
      </c>
      <c r="C5499" s="18" t="s">
        <v>110</v>
      </c>
      <c r="D5499" s="19">
        <v>5</v>
      </c>
      <c r="E5499" s="19">
        <v>11</v>
      </c>
      <c r="F5499" s="19">
        <v>22</v>
      </c>
      <c r="G5499" s="19">
        <v>4</v>
      </c>
      <c r="H5499" s="19">
        <v>1</v>
      </c>
      <c r="I5499" s="19">
        <v>3</v>
      </c>
      <c r="J5499" s="19">
        <v>4</v>
      </c>
      <c r="K5499" s="20">
        <f>ROUND(1+(SUMPRODUCT(INDEX(CachTinhDiem!$B$8:$E$11,MATCH($B5499,CachTinhDiem!$A$8:$A$11,0),0),$G5499:$J5499)-1)*9/4,1)</f>
        <v>6</v>
      </c>
      <c r="L5499" s="20">
        <f>ROUND(1+(INDEX(CachTinhDiem!$B$15:$E$20,MATCH($C5499,CachTinhDiem!$A$15:$A$20,0),MATCH($B5499,CachTinhDiem!$B$14:$E$14,0))-1)*9/4,1)</f>
        <v>7.8</v>
      </c>
      <c r="M5499" s="19">
        <f t="shared" si="85"/>
        <v>11</v>
      </c>
      <c r="N5499" s="23">
        <f>MAX(0,1-M5499*CachTinhDiem!$B$25)</f>
        <v>0</v>
      </c>
      <c r="O5499" s="20">
        <f>ROUND((CachTinhDiem!$B$23*K5499+CachTinhDiem!$B$24*L5499)*N5499,1)</f>
        <v>0</v>
      </c>
      <c r="P5499" s="19" t="s">
        <v>3227</v>
      </c>
    </row>
    <row r="5500" spans="1:16" ht="15" customHeight="1" x14ac:dyDescent="0.35">
      <c r="A5500" s="18" t="s">
        <v>2662</v>
      </c>
      <c r="B5500" s="18" t="s">
        <v>3229</v>
      </c>
      <c r="C5500" s="18" t="s">
        <v>103</v>
      </c>
      <c r="D5500" s="19">
        <v>5</v>
      </c>
      <c r="E5500" s="19">
        <v>21</v>
      </c>
      <c r="F5500" s="19">
        <v>28</v>
      </c>
      <c r="G5500" s="19">
        <v>4</v>
      </c>
      <c r="H5500" s="19">
        <v>1</v>
      </c>
      <c r="I5500" s="19">
        <v>2</v>
      </c>
      <c r="J5500" s="19">
        <v>4</v>
      </c>
      <c r="K5500" s="20">
        <f>ROUND(1+(SUMPRODUCT(INDEX(CachTinhDiem!$B$8:$E$11,MATCH($B5500,CachTinhDiem!$A$8:$A$11,0),0),$G5500:$J5500)-1)*9/4,1)</f>
        <v>4.4000000000000004</v>
      </c>
      <c r="L5500" s="20">
        <f>ROUND(1+(INDEX(CachTinhDiem!$B$15:$E$20,MATCH($C5500,CachTinhDiem!$A$15:$A$20,0),MATCH($B5500,CachTinhDiem!$B$14:$E$14,0))-1)*9/4,1)</f>
        <v>7.8</v>
      </c>
      <c r="M5500" s="19">
        <f t="shared" si="85"/>
        <v>7</v>
      </c>
      <c r="N5500" s="23">
        <f>MAX(0,1-M5500*CachTinhDiem!$B$25)</f>
        <v>0.29999999999999993</v>
      </c>
      <c r="O5500" s="20">
        <f>ROUND((CachTinhDiem!$B$23*K5500+CachTinhDiem!$B$24*L5500)*N5500,1)</f>
        <v>1.6</v>
      </c>
      <c r="P5500" s="19" t="s">
        <v>3227</v>
      </c>
    </row>
    <row r="5501" spans="1:16" ht="15" customHeight="1" x14ac:dyDescent="0.35">
      <c r="A5501" s="18" t="s">
        <v>1233</v>
      </c>
      <c r="B5501" s="18" t="s">
        <v>3228</v>
      </c>
      <c r="C5501" s="18" t="s">
        <v>115</v>
      </c>
      <c r="D5501" s="19">
        <v>9</v>
      </c>
      <c r="E5501" s="19">
        <v>26</v>
      </c>
      <c r="F5501" s="19">
        <v>36</v>
      </c>
      <c r="G5501" s="19">
        <v>3</v>
      </c>
      <c r="H5501" s="19">
        <v>2</v>
      </c>
      <c r="I5501" s="19">
        <v>3</v>
      </c>
      <c r="J5501" s="19">
        <v>3</v>
      </c>
      <c r="K5501" s="20">
        <f>ROUND(1+(SUMPRODUCT(INDEX(CachTinhDiem!$B$8:$E$11,MATCH($B5501,CachTinhDiem!$A$8:$A$11,0),0),$G5501:$J5501)-1)*9/4,1)</f>
        <v>5.0999999999999996</v>
      </c>
      <c r="L5501" s="20">
        <f>ROUND(1+(INDEX(CachTinhDiem!$B$15:$E$20,MATCH($C5501,CachTinhDiem!$A$15:$A$20,0),MATCH($B5501,CachTinhDiem!$B$14:$E$14,0))-1)*9/4,1)</f>
        <v>5.5</v>
      </c>
      <c r="M5501" s="19">
        <f t="shared" si="85"/>
        <v>10</v>
      </c>
      <c r="N5501" s="23">
        <f>MAX(0,1-M5501*CachTinhDiem!$B$25)</f>
        <v>0</v>
      </c>
      <c r="O5501" s="20">
        <f>ROUND((CachTinhDiem!$B$23*K5501+CachTinhDiem!$B$24*L5501)*N5501,1)</f>
        <v>0</v>
      </c>
      <c r="P5501" s="19" t="s">
        <v>3227</v>
      </c>
    </row>
    <row r="5502" spans="1:16" ht="15" customHeight="1" x14ac:dyDescent="0.35">
      <c r="A5502" s="18" t="s">
        <v>2076</v>
      </c>
      <c r="B5502" s="18" t="s">
        <v>3226</v>
      </c>
      <c r="C5502" s="18" t="s">
        <v>115</v>
      </c>
      <c r="D5502" s="19">
        <v>11</v>
      </c>
      <c r="E5502" s="19">
        <v>30</v>
      </c>
      <c r="F5502" s="19">
        <v>7</v>
      </c>
      <c r="G5502" s="19">
        <v>3</v>
      </c>
      <c r="H5502" s="19">
        <v>2</v>
      </c>
      <c r="I5502" s="19">
        <v>4</v>
      </c>
      <c r="J5502" s="19">
        <v>3</v>
      </c>
      <c r="K5502" s="20">
        <f>ROUND(1+(SUMPRODUCT(INDEX(CachTinhDiem!$B$8:$E$11,MATCH($B5502,CachTinhDiem!$A$8:$A$11,0),0),$G5502:$J5502)-1)*9/4,1)</f>
        <v>6</v>
      </c>
      <c r="L5502" s="20">
        <f>ROUND(1+(INDEX(CachTinhDiem!$B$15:$E$20,MATCH($C5502,CachTinhDiem!$A$15:$A$20,0),MATCH($B5502,CachTinhDiem!$B$14:$E$14,0))-1)*9/4,1)</f>
        <v>10</v>
      </c>
      <c r="M5502" s="19">
        <f t="shared" si="85"/>
        <v>4</v>
      </c>
      <c r="N5502" s="23">
        <f>MAX(0,1-M5502*CachTinhDiem!$B$25)</f>
        <v>0.6</v>
      </c>
      <c r="O5502" s="20">
        <f>ROUND((CachTinhDiem!$B$23*K5502+CachTinhDiem!$B$24*L5502)*N5502,1)</f>
        <v>4.3</v>
      </c>
      <c r="P5502" s="19" t="s">
        <v>3227</v>
      </c>
    </row>
    <row r="5503" spans="1:16" ht="15" customHeight="1" x14ac:dyDescent="0.35">
      <c r="A5503" s="18" t="s">
        <v>1884</v>
      </c>
      <c r="B5503" s="18" t="s">
        <v>3224</v>
      </c>
      <c r="C5503" s="18" t="s">
        <v>150</v>
      </c>
      <c r="D5503" s="19">
        <v>12</v>
      </c>
      <c r="E5503" s="19">
        <v>29</v>
      </c>
      <c r="F5503" s="19">
        <v>22</v>
      </c>
      <c r="G5503" s="19">
        <v>3</v>
      </c>
      <c r="H5503" s="19">
        <v>3</v>
      </c>
      <c r="I5503" s="19">
        <v>4</v>
      </c>
      <c r="J5503" s="19">
        <v>2</v>
      </c>
      <c r="K5503" s="20">
        <f>ROUND(1+(SUMPRODUCT(INDEX(CachTinhDiem!$B$8:$E$11,MATCH($B5503,CachTinhDiem!$A$8:$A$11,0),0),$G5503:$J5503)-1)*9/4,1)</f>
        <v>6.4</v>
      </c>
      <c r="L5503" s="20">
        <f>ROUND(1+(INDEX(CachTinhDiem!$B$15:$E$20,MATCH($C5503,CachTinhDiem!$A$15:$A$20,0),MATCH($B5503,CachTinhDiem!$B$14:$E$14,0))-1)*9/4,1)</f>
        <v>3.3</v>
      </c>
      <c r="M5503" s="19">
        <f t="shared" si="85"/>
        <v>0</v>
      </c>
      <c r="N5503" s="23">
        <f>MAX(0,1-M5503*CachTinhDiem!$B$25)</f>
        <v>1</v>
      </c>
      <c r="O5503" s="20">
        <f>ROUND((CachTinhDiem!$B$23*K5503+CachTinhDiem!$B$24*L5503)*N5503,1)</f>
        <v>5.5</v>
      </c>
      <c r="P5503" s="19" t="s">
        <v>3227</v>
      </c>
    </row>
    <row r="5504" spans="1:16" ht="15" customHeight="1" x14ac:dyDescent="0.35">
      <c r="A5504" s="18" t="s">
        <v>359</v>
      </c>
      <c r="B5504" s="18" t="s">
        <v>3228</v>
      </c>
      <c r="C5504" s="18" t="s">
        <v>115</v>
      </c>
      <c r="D5504" s="19">
        <v>6</v>
      </c>
      <c r="E5504" s="19">
        <v>18</v>
      </c>
      <c r="F5504" s="19">
        <v>16</v>
      </c>
      <c r="G5504" s="19">
        <v>4</v>
      </c>
      <c r="H5504" s="19">
        <v>2</v>
      </c>
      <c r="I5504" s="19">
        <v>2</v>
      </c>
      <c r="J5504" s="19">
        <v>4</v>
      </c>
      <c r="K5504" s="20">
        <f>ROUND(1+(SUMPRODUCT(INDEX(CachTinhDiem!$B$8:$E$11,MATCH($B5504,CachTinhDiem!$A$8:$A$11,0),0),$G5504:$J5504)-1)*9/4,1)</f>
        <v>6</v>
      </c>
      <c r="L5504" s="20">
        <f>ROUND(1+(INDEX(CachTinhDiem!$B$15:$E$20,MATCH($C5504,CachTinhDiem!$A$15:$A$20,0),MATCH($B5504,CachTinhDiem!$B$14:$E$14,0))-1)*9/4,1)</f>
        <v>5.5</v>
      </c>
      <c r="M5504" s="19">
        <f t="shared" si="85"/>
        <v>0</v>
      </c>
      <c r="N5504" s="23">
        <f>MAX(0,1-M5504*CachTinhDiem!$B$25)</f>
        <v>1</v>
      </c>
      <c r="O5504" s="20">
        <f>ROUND((CachTinhDiem!$B$23*K5504+CachTinhDiem!$B$24*L5504)*N5504,1)</f>
        <v>5.9</v>
      </c>
      <c r="P5504" s="19" t="s">
        <v>3227</v>
      </c>
    </row>
    <row r="5505" spans="1:16" ht="15" customHeight="1" x14ac:dyDescent="0.35">
      <c r="A5505" s="18" t="s">
        <v>2582</v>
      </c>
      <c r="B5505" s="18" t="s">
        <v>3228</v>
      </c>
      <c r="C5505" s="18" t="s">
        <v>90</v>
      </c>
      <c r="D5505" s="19">
        <v>5</v>
      </c>
      <c r="E5505" s="19">
        <v>19</v>
      </c>
      <c r="F5505" s="19">
        <v>37</v>
      </c>
      <c r="G5505" s="19">
        <v>4</v>
      </c>
      <c r="H5505" s="19">
        <v>1</v>
      </c>
      <c r="I5505" s="19">
        <v>2</v>
      </c>
      <c r="J5505" s="19">
        <v>5</v>
      </c>
      <c r="K5505" s="20">
        <f>ROUND(1+(SUMPRODUCT(INDEX(CachTinhDiem!$B$8:$E$11,MATCH($B5505,CachTinhDiem!$A$8:$A$11,0),0),$G5505:$J5505)-1)*9/4,1)</f>
        <v>6.9</v>
      </c>
      <c r="L5505" s="20">
        <f>ROUND(1+(INDEX(CachTinhDiem!$B$15:$E$20,MATCH($C5505,CachTinhDiem!$A$15:$A$20,0),MATCH($B5505,CachTinhDiem!$B$14:$E$14,0))-1)*9/4,1)</f>
        <v>3.3</v>
      </c>
      <c r="M5505" s="19">
        <f t="shared" si="85"/>
        <v>18</v>
      </c>
      <c r="N5505" s="23">
        <f>MAX(0,1-M5505*CachTinhDiem!$B$25)</f>
        <v>0</v>
      </c>
      <c r="O5505" s="20">
        <f>ROUND((CachTinhDiem!$B$23*K5505+CachTinhDiem!$B$24*L5505)*N5505,1)</f>
        <v>0</v>
      </c>
      <c r="P5505" s="19" t="s">
        <v>3227</v>
      </c>
    </row>
    <row r="5506" spans="1:16" ht="15" customHeight="1" x14ac:dyDescent="0.35">
      <c r="A5506" s="18" t="s">
        <v>1649</v>
      </c>
      <c r="B5506" s="18" t="s">
        <v>3226</v>
      </c>
      <c r="C5506" s="18" t="s">
        <v>90</v>
      </c>
      <c r="D5506" s="19">
        <v>11</v>
      </c>
      <c r="E5506" s="19">
        <v>29</v>
      </c>
      <c r="F5506" s="19">
        <v>8</v>
      </c>
      <c r="G5506" s="19">
        <v>2</v>
      </c>
      <c r="H5506" s="19">
        <v>3</v>
      </c>
      <c r="I5506" s="19">
        <v>3</v>
      </c>
      <c r="J5506" s="19">
        <v>2</v>
      </c>
      <c r="K5506" s="20">
        <f>ROUND(1+(SUMPRODUCT(INDEX(CachTinhDiem!$B$8:$E$11,MATCH($B5506,CachTinhDiem!$A$8:$A$11,0),0),$G5506:$J5506)-1)*9/4,1)</f>
        <v>5.0999999999999996</v>
      </c>
      <c r="L5506" s="20">
        <f>ROUND(1+(INDEX(CachTinhDiem!$B$15:$E$20,MATCH($C5506,CachTinhDiem!$A$15:$A$20,0),MATCH($B5506,CachTinhDiem!$B$14:$E$14,0))-1)*9/4,1)</f>
        <v>7.8</v>
      </c>
      <c r="M5506" s="19">
        <f t="shared" ref="M5506:M5569" si="86">MAX(0,$D5506-$F5506,$F5506-$E5506)</f>
        <v>3</v>
      </c>
      <c r="N5506" s="23">
        <f>MAX(0,1-M5506*CachTinhDiem!$B$25)</f>
        <v>0.7</v>
      </c>
      <c r="O5506" s="20">
        <f>ROUND((CachTinhDiem!$B$23*K5506+CachTinhDiem!$B$24*L5506)*N5506,1)</f>
        <v>4.0999999999999996</v>
      </c>
      <c r="P5506" s="19" t="s">
        <v>3227</v>
      </c>
    </row>
    <row r="5507" spans="1:16" ht="15" customHeight="1" x14ac:dyDescent="0.35">
      <c r="A5507" s="18" t="s">
        <v>395</v>
      </c>
      <c r="B5507" s="18" t="s">
        <v>3229</v>
      </c>
      <c r="C5507" s="18" t="s">
        <v>138</v>
      </c>
      <c r="D5507" s="19">
        <v>22</v>
      </c>
      <c r="E5507" s="19">
        <v>40</v>
      </c>
      <c r="F5507" s="19">
        <v>15</v>
      </c>
      <c r="G5507" s="19">
        <v>2</v>
      </c>
      <c r="H5507" s="19">
        <v>4</v>
      </c>
      <c r="I5507" s="19">
        <v>5</v>
      </c>
      <c r="J5507" s="19">
        <v>2</v>
      </c>
      <c r="K5507" s="20">
        <f>ROUND(1+(SUMPRODUCT(INDEX(CachTinhDiem!$B$8:$E$11,MATCH($B5507,CachTinhDiem!$A$8:$A$11,0),0),$G5507:$J5507)-1)*9/4,1)</f>
        <v>6.6</v>
      </c>
      <c r="L5507" s="20">
        <f>ROUND(1+(INDEX(CachTinhDiem!$B$15:$E$20,MATCH($C5507,CachTinhDiem!$A$15:$A$20,0),MATCH($B5507,CachTinhDiem!$B$14:$E$14,0))-1)*9/4,1)</f>
        <v>7.8</v>
      </c>
      <c r="M5507" s="19">
        <f t="shared" si="86"/>
        <v>7</v>
      </c>
      <c r="N5507" s="23">
        <f>MAX(0,1-M5507*CachTinhDiem!$B$25)</f>
        <v>0.29999999999999993</v>
      </c>
      <c r="O5507" s="20">
        <f>ROUND((CachTinhDiem!$B$23*K5507+CachTinhDiem!$B$24*L5507)*N5507,1)</f>
        <v>2.1</v>
      </c>
      <c r="P5507" s="19" t="s">
        <v>3227</v>
      </c>
    </row>
    <row r="5508" spans="1:16" ht="15" customHeight="1" x14ac:dyDescent="0.35">
      <c r="A5508" s="18" t="s">
        <v>672</v>
      </c>
      <c r="B5508" s="18" t="s">
        <v>3224</v>
      </c>
      <c r="C5508" s="18" t="s">
        <v>110</v>
      </c>
      <c r="D5508" s="19">
        <v>22</v>
      </c>
      <c r="E5508" s="19">
        <v>40</v>
      </c>
      <c r="F5508" s="19">
        <v>27</v>
      </c>
      <c r="G5508" s="19">
        <v>1</v>
      </c>
      <c r="H5508" s="19">
        <v>5</v>
      </c>
      <c r="I5508" s="19">
        <v>3</v>
      </c>
      <c r="J5508" s="19">
        <v>2</v>
      </c>
      <c r="K5508" s="20">
        <f>ROUND(1+(SUMPRODUCT(INDEX(CachTinhDiem!$B$8:$E$11,MATCH($B5508,CachTinhDiem!$A$8:$A$11,0),0),$G5508:$J5508)-1)*9/4,1)</f>
        <v>5.3</v>
      </c>
      <c r="L5508" s="20">
        <f>ROUND(1+(INDEX(CachTinhDiem!$B$15:$E$20,MATCH($C5508,CachTinhDiem!$A$15:$A$20,0),MATCH($B5508,CachTinhDiem!$B$14:$E$14,0))-1)*9/4,1)</f>
        <v>5.5</v>
      </c>
      <c r="M5508" s="19">
        <f t="shared" si="86"/>
        <v>0</v>
      </c>
      <c r="N5508" s="23">
        <f>MAX(0,1-M5508*CachTinhDiem!$B$25)</f>
        <v>1</v>
      </c>
      <c r="O5508" s="20">
        <f>ROUND((CachTinhDiem!$B$23*K5508+CachTinhDiem!$B$24*L5508)*N5508,1)</f>
        <v>5.4</v>
      </c>
      <c r="P5508" s="19" t="s">
        <v>3227</v>
      </c>
    </row>
    <row r="5509" spans="1:16" ht="15" customHeight="1" x14ac:dyDescent="0.35">
      <c r="A5509" s="18" t="s">
        <v>2032</v>
      </c>
      <c r="B5509" s="18" t="s">
        <v>3224</v>
      </c>
      <c r="C5509" s="18" t="s">
        <v>103</v>
      </c>
      <c r="D5509" s="19">
        <v>15</v>
      </c>
      <c r="E5509" s="19">
        <v>33</v>
      </c>
      <c r="F5509" s="19">
        <v>20</v>
      </c>
      <c r="G5509" s="19">
        <v>2</v>
      </c>
      <c r="H5509" s="19">
        <v>4</v>
      </c>
      <c r="I5509" s="19">
        <v>3</v>
      </c>
      <c r="J5509" s="19">
        <v>5</v>
      </c>
      <c r="K5509" s="20">
        <f>ROUND(1+(SUMPRODUCT(INDEX(CachTinhDiem!$B$8:$E$11,MATCH($B5509,CachTinhDiem!$A$8:$A$11,0),0),$G5509:$J5509)-1)*9/4,1)</f>
        <v>6</v>
      </c>
      <c r="L5509" s="20">
        <f>ROUND(1+(INDEX(CachTinhDiem!$B$15:$E$20,MATCH($C5509,CachTinhDiem!$A$15:$A$20,0),MATCH($B5509,CachTinhDiem!$B$14:$E$14,0))-1)*9/4,1)</f>
        <v>3.3</v>
      </c>
      <c r="M5509" s="19">
        <f t="shared" si="86"/>
        <v>0</v>
      </c>
      <c r="N5509" s="23">
        <f>MAX(0,1-M5509*CachTinhDiem!$B$25)</f>
        <v>1</v>
      </c>
      <c r="O5509" s="20">
        <f>ROUND((CachTinhDiem!$B$23*K5509+CachTinhDiem!$B$24*L5509)*N5509,1)</f>
        <v>5.2</v>
      </c>
      <c r="P5509" s="19" t="s">
        <v>3227</v>
      </c>
    </row>
    <row r="5510" spans="1:16" ht="15" customHeight="1" x14ac:dyDescent="0.35">
      <c r="A5510" s="18" t="s">
        <v>2249</v>
      </c>
      <c r="B5510" s="18" t="s">
        <v>3229</v>
      </c>
      <c r="C5510" s="18" t="s">
        <v>150</v>
      </c>
      <c r="D5510" s="19">
        <v>22</v>
      </c>
      <c r="E5510" s="19">
        <v>39</v>
      </c>
      <c r="F5510" s="19">
        <v>15</v>
      </c>
      <c r="G5510" s="19">
        <v>1</v>
      </c>
      <c r="H5510" s="19">
        <v>5</v>
      </c>
      <c r="I5510" s="19">
        <v>3</v>
      </c>
      <c r="J5510" s="19">
        <v>2</v>
      </c>
      <c r="K5510" s="20">
        <f>ROUND(1+(SUMPRODUCT(INDEX(CachTinhDiem!$B$8:$E$11,MATCH($B5510,CachTinhDiem!$A$8:$A$11,0),0),$G5510:$J5510)-1)*9/4,1)</f>
        <v>5.7</v>
      </c>
      <c r="L5510" s="20">
        <f>ROUND(1+(INDEX(CachTinhDiem!$B$15:$E$20,MATCH($C5510,CachTinhDiem!$A$15:$A$20,0),MATCH($B5510,CachTinhDiem!$B$14:$E$14,0))-1)*9/4,1)</f>
        <v>7.8</v>
      </c>
      <c r="M5510" s="19">
        <f t="shared" si="86"/>
        <v>7</v>
      </c>
      <c r="N5510" s="23">
        <f>MAX(0,1-M5510*CachTinhDiem!$B$25)</f>
        <v>0.29999999999999993</v>
      </c>
      <c r="O5510" s="20">
        <f>ROUND((CachTinhDiem!$B$23*K5510+CachTinhDiem!$B$24*L5510)*N5510,1)</f>
        <v>1.9</v>
      </c>
      <c r="P5510" s="19" t="s">
        <v>3227</v>
      </c>
    </row>
    <row r="5511" spans="1:16" ht="15" customHeight="1" x14ac:dyDescent="0.35">
      <c r="A5511" s="18" t="s">
        <v>332</v>
      </c>
      <c r="B5511" s="18" t="s">
        <v>3228</v>
      </c>
      <c r="C5511" s="18" t="s">
        <v>90</v>
      </c>
      <c r="D5511" s="19">
        <v>7</v>
      </c>
      <c r="E5511" s="19">
        <v>21</v>
      </c>
      <c r="F5511" s="19">
        <v>33</v>
      </c>
      <c r="G5511" s="19">
        <v>4</v>
      </c>
      <c r="H5511" s="19">
        <v>3</v>
      </c>
      <c r="I5511" s="19">
        <v>3</v>
      </c>
      <c r="J5511" s="19">
        <v>3</v>
      </c>
      <c r="K5511" s="20">
        <f>ROUND(1+(SUMPRODUCT(INDEX(CachTinhDiem!$B$8:$E$11,MATCH($B5511,CachTinhDiem!$A$8:$A$11,0),0),$G5511:$J5511)-1)*9/4,1)</f>
        <v>5.5</v>
      </c>
      <c r="L5511" s="20">
        <f>ROUND(1+(INDEX(CachTinhDiem!$B$15:$E$20,MATCH($C5511,CachTinhDiem!$A$15:$A$20,0),MATCH($B5511,CachTinhDiem!$B$14:$E$14,0))-1)*9/4,1)</f>
        <v>3.3</v>
      </c>
      <c r="M5511" s="19">
        <f t="shared" si="86"/>
        <v>12</v>
      </c>
      <c r="N5511" s="23">
        <f>MAX(0,1-M5511*CachTinhDiem!$B$25)</f>
        <v>0</v>
      </c>
      <c r="O5511" s="20">
        <f>ROUND((CachTinhDiem!$B$23*K5511+CachTinhDiem!$B$24*L5511)*N5511,1)</f>
        <v>0</v>
      </c>
      <c r="P5511" s="19" t="s">
        <v>3227</v>
      </c>
    </row>
    <row r="5512" spans="1:16" ht="15" customHeight="1" x14ac:dyDescent="0.35">
      <c r="A5512" s="18" t="s">
        <v>1355</v>
      </c>
      <c r="B5512" s="18" t="s">
        <v>3229</v>
      </c>
      <c r="C5512" s="18" t="s">
        <v>103</v>
      </c>
      <c r="D5512" s="19">
        <v>14</v>
      </c>
      <c r="E5512" s="19">
        <v>30</v>
      </c>
      <c r="F5512" s="19">
        <v>14</v>
      </c>
      <c r="G5512" s="19">
        <v>2</v>
      </c>
      <c r="H5512" s="19">
        <v>4</v>
      </c>
      <c r="I5512" s="19">
        <v>2</v>
      </c>
      <c r="J5512" s="19">
        <v>5</v>
      </c>
      <c r="K5512" s="20">
        <f>ROUND(1+(SUMPRODUCT(INDEX(CachTinhDiem!$B$8:$E$11,MATCH($B5512,CachTinhDiem!$A$8:$A$11,0),0),$G5512:$J5512)-1)*9/4,1)</f>
        <v>6.6</v>
      </c>
      <c r="L5512" s="20">
        <f>ROUND(1+(INDEX(CachTinhDiem!$B$15:$E$20,MATCH($C5512,CachTinhDiem!$A$15:$A$20,0),MATCH($B5512,CachTinhDiem!$B$14:$E$14,0))-1)*9/4,1)</f>
        <v>7.8</v>
      </c>
      <c r="M5512" s="19">
        <f t="shared" si="86"/>
        <v>0</v>
      </c>
      <c r="N5512" s="23">
        <f>MAX(0,1-M5512*CachTinhDiem!$B$25)</f>
        <v>1</v>
      </c>
      <c r="O5512" s="20">
        <f>ROUND((CachTinhDiem!$B$23*K5512+CachTinhDiem!$B$24*L5512)*N5512,1)</f>
        <v>7</v>
      </c>
      <c r="P5512" s="19" t="s">
        <v>3227</v>
      </c>
    </row>
    <row r="5513" spans="1:16" ht="15" customHeight="1" x14ac:dyDescent="0.35">
      <c r="A5513" s="18" t="s">
        <v>660</v>
      </c>
      <c r="B5513" s="18" t="s">
        <v>3226</v>
      </c>
      <c r="C5513" s="18" t="s">
        <v>110</v>
      </c>
      <c r="D5513" s="19">
        <v>17</v>
      </c>
      <c r="E5513" s="19">
        <v>35</v>
      </c>
      <c r="F5513" s="19">
        <v>8</v>
      </c>
      <c r="G5513" s="19">
        <v>2</v>
      </c>
      <c r="H5513" s="19">
        <v>3</v>
      </c>
      <c r="I5513" s="19">
        <v>2</v>
      </c>
      <c r="J5513" s="19">
        <v>4</v>
      </c>
      <c r="K5513" s="20">
        <f>ROUND(1+(SUMPRODUCT(INDEX(CachTinhDiem!$B$8:$E$11,MATCH($B5513,CachTinhDiem!$A$8:$A$11,0),0),$G5513:$J5513)-1)*9/4,1)</f>
        <v>4.8</v>
      </c>
      <c r="L5513" s="20">
        <f>ROUND(1+(INDEX(CachTinhDiem!$B$15:$E$20,MATCH($C5513,CachTinhDiem!$A$15:$A$20,0),MATCH($B5513,CachTinhDiem!$B$14:$E$14,0))-1)*9/4,1)</f>
        <v>5.5</v>
      </c>
      <c r="M5513" s="19">
        <f t="shared" si="86"/>
        <v>9</v>
      </c>
      <c r="N5513" s="23">
        <f>MAX(0,1-M5513*CachTinhDiem!$B$25)</f>
        <v>9.9999999999999978E-2</v>
      </c>
      <c r="O5513" s="20">
        <f>ROUND((CachTinhDiem!$B$23*K5513+CachTinhDiem!$B$24*L5513)*N5513,1)</f>
        <v>0.5</v>
      </c>
      <c r="P5513" s="19" t="s">
        <v>3227</v>
      </c>
    </row>
    <row r="5514" spans="1:16" ht="15" customHeight="1" x14ac:dyDescent="0.35">
      <c r="A5514" s="18" t="s">
        <v>3050</v>
      </c>
      <c r="B5514" s="18" t="s">
        <v>3226</v>
      </c>
      <c r="C5514" s="18" t="s">
        <v>138</v>
      </c>
      <c r="D5514" s="19">
        <v>20</v>
      </c>
      <c r="E5514" s="19">
        <v>40</v>
      </c>
      <c r="F5514" s="19">
        <v>14</v>
      </c>
      <c r="G5514" s="19">
        <v>2</v>
      </c>
      <c r="H5514" s="19">
        <v>3</v>
      </c>
      <c r="I5514" s="19">
        <v>5</v>
      </c>
      <c r="J5514" s="19">
        <v>2</v>
      </c>
      <c r="K5514" s="20">
        <f>ROUND(1+(SUMPRODUCT(INDEX(CachTinhDiem!$B$8:$E$11,MATCH($B5514,CachTinhDiem!$A$8:$A$11,0),0),$G5514:$J5514)-1)*9/4,1)</f>
        <v>7.3</v>
      </c>
      <c r="L5514" s="20">
        <f>ROUND(1+(INDEX(CachTinhDiem!$B$15:$E$20,MATCH($C5514,CachTinhDiem!$A$15:$A$20,0),MATCH($B5514,CachTinhDiem!$B$14:$E$14,0))-1)*9/4,1)</f>
        <v>7.8</v>
      </c>
      <c r="M5514" s="19">
        <f t="shared" si="86"/>
        <v>6</v>
      </c>
      <c r="N5514" s="23">
        <f>MAX(0,1-M5514*CachTinhDiem!$B$25)</f>
        <v>0.39999999999999991</v>
      </c>
      <c r="O5514" s="20">
        <f>ROUND((CachTinhDiem!$B$23*K5514+CachTinhDiem!$B$24*L5514)*N5514,1)</f>
        <v>3</v>
      </c>
      <c r="P5514" s="19" t="s">
        <v>3227</v>
      </c>
    </row>
    <row r="5515" spans="1:16" ht="15" customHeight="1" x14ac:dyDescent="0.35">
      <c r="A5515" s="18" t="s">
        <v>910</v>
      </c>
      <c r="B5515" s="18" t="s">
        <v>3228</v>
      </c>
      <c r="C5515" s="18" t="s">
        <v>138</v>
      </c>
      <c r="D5515" s="19">
        <v>22</v>
      </c>
      <c r="E5515" s="19">
        <v>39</v>
      </c>
      <c r="F5515" s="19">
        <v>36</v>
      </c>
      <c r="G5515" s="19">
        <v>2</v>
      </c>
      <c r="H5515" s="19">
        <v>4</v>
      </c>
      <c r="I5515" s="19">
        <v>5</v>
      </c>
      <c r="J5515" s="19">
        <v>2</v>
      </c>
      <c r="K5515" s="20">
        <f>ROUND(1+(SUMPRODUCT(INDEX(CachTinhDiem!$B$8:$E$11,MATCH($B5515,CachTinhDiem!$A$8:$A$11,0),0),$G5515:$J5515)-1)*9/4,1)</f>
        <v>5.5</v>
      </c>
      <c r="L5515" s="20">
        <f>ROUND(1+(INDEX(CachTinhDiem!$B$15:$E$20,MATCH($C5515,CachTinhDiem!$A$15:$A$20,0),MATCH($B5515,CachTinhDiem!$B$14:$E$14,0))-1)*9/4,1)</f>
        <v>1</v>
      </c>
      <c r="M5515" s="19">
        <f t="shared" si="86"/>
        <v>0</v>
      </c>
      <c r="N5515" s="23">
        <f>MAX(0,1-M5515*CachTinhDiem!$B$25)</f>
        <v>1</v>
      </c>
      <c r="O5515" s="20">
        <f>ROUND((CachTinhDiem!$B$23*K5515+CachTinhDiem!$B$24*L5515)*N5515,1)</f>
        <v>4.2</v>
      </c>
      <c r="P5515" s="19" t="s">
        <v>3227</v>
      </c>
    </row>
    <row r="5516" spans="1:16" ht="15" customHeight="1" x14ac:dyDescent="0.35">
      <c r="A5516" s="18" t="s">
        <v>519</v>
      </c>
      <c r="B5516" s="18" t="s">
        <v>3228</v>
      </c>
      <c r="C5516" s="18" t="s">
        <v>103</v>
      </c>
      <c r="D5516" s="19">
        <v>14</v>
      </c>
      <c r="E5516" s="19">
        <v>30</v>
      </c>
      <c r="F5516" s="19">
        <v>7</v>
      </c>
      <c r="G5516" s="19">
        <v>2</v>
      </c>
      <c r="H5516" s="19">
        <v>5</v>
      </c>
      <c r="I5516" s="19">
        <v>2</v>
      </c>
      <c r="J5516" s="19">
        <v>4</v>
      </c>
      <c r="K5516" s="20">
        <f>ROUND(1+(SUMPRODUCT(INDEX(CachTinhDiem!$B$8:$E$11,MATCH($B5516,CachTinhDiem!$A$8:$A$11,0),0),$G5516:$J5516)-1)*9/4,1)</f>
        <v>7.3</v>
      </c>
      <c r="L5516" s="20">
        <f>ROUND(1+(INDEX(CachTinhDiem!$B$15:$E$20,MATCH($C5516,CachTinhDiem!$A$15:$A$20,0),MATCH($B5516,CachTinhDiem!$B$14:$E$14,0))-1)*9/4,1)</f>
        <v>10</v>
      </c>
      <c r="M5516" s="19">
        <f t="shared" si="86"/>
        <v>7</v>
      </c>
      <c r="N5516" s="23">
        <f>MAX(0,1-M5516*CachTinhDiem!$B$25)</f>
        <v>0.29999999999999993</v>
      </c>
      <c r="O5516" s="20">
        <f>ROUND((CachTinhDiem!$B$23*K5516+CachTinhDiem!$B$24*L5516)*N5516,1)</f>
        <v>2.4</v>
      </c>
      <c r="P5516" s="19" t="s">
        <v>3227</v>
      </c>
    </row>
    <row r="5517" spans="1:16" ht="15" customHeight="1" x14ac:dyDescent="0.35">
      <c r="A5517" s="18" t="s">
        <v>98</v>
      </c>
      <c r="B5517" s="18" t="s">
        <v>3224</v>
      </c>
      <c r="C5517" s="18" t="s">
        <v>103</v>
      </c>
      <c r="D5517" s="19">
        <v>21</v>
      </c>
      <c r="E5517" s="19">
        <v>35</v>
      </c>
      <c r="F5517" s="19">
        <v>40</v>
      </c>
      <c r="G5517" s="19">
        <v>1</v>
      </c>
      <c r="H5517" s="19">
        <v>3</v>
      </c>
      <c r="I5517" s="19">
        <v>3</v>
      </c>
      <c r="J5517" s="19">
        <v>4</v>
      </c>
      <c r="K5517" s="20">
        <f>ROUND(1+(SUMPRODUCT(INDEX(CachTinhDiem!$B$8:$E$11,MATCH($B5517,CachTinhDiem!$A$8:$A$11,0),0),$G5517:$J5517)-1)*9/4,1)</f>
        <v>4.8</v>
      </c>
      <c r="L5517" s="20">
        <f>ROUND(1+(INDEX(CachTinhDiem!$B$15:$E$20,MATCH($C5517,CachTinhDiem!$A$15:$A$20,0),MATCH($B5517,CachTinhDiem!$B$14:$E$14,0))-1)*9/4,1)</f>
        <v>3.3</v>
      </c>
      <c r="M5517" s="19">
        <f t="shared" si="86"/>
        <v>5</v>
      </c>
      <c r="N5517" s="23">
        <f>MAX(0,1-M5517*CachTinhDiem!$B$25)</f>
        <v>0.5</v>
      </c>
      <c r="O5517" s="20">
        <f>ROUND((CachTinhDiem!$B$23*K5517+CachTinhDiem!$B$24*L5517)*N5517,1)</f>
        <v>2.2000000000000002</v>
      </c>
      <c r="P5517" s="19" t="s">
        <v>3227</v>
      </c>
    </row>
    <row r="5518" spans="1:16" ht="15" customHeight="1" x14ac:dyDescent="0.35">
      <c r="A5518" s="18" t="s">
        <v>1589</v>
      </c>
      <c r="B5518" s="18" t="s">
        <v>3229</v>
      </c>
      <c r="C5518" s="18" t="s">
        <v>138</v>
      </c>
      <c r="D5518" s="19">
        <v>14</v>
      </c>
      <c r="E5518" s="19">
        <v>31</v>
      </c>
      <c r="F5518" s="19">
        <v>27</v>
      </c>
      <c r="G5518" s="19">
        <v>2</v>
      </c>
      <c r="H5518" s="19">
        <v>3</v>
      </c>
      <c r="I5518" s="19">
        <v>5</v>
      </c>
      <c r="J5518" s="19">
        <v>3</v>
      </c>
      <c r="K5518" s="20">
        <f>ROUND(1+(SUMPRODUCT(INDEX(CachTinhDiem!$B$8:$E$11,MATCH($B5518,CachTinhDiem!$A$8:$A$11,0),0),$G5518:$J5518)-1)*9/4,1)</f>
        <v>6.6</v>
      </c>
      <c r="L5518" s="20">
        <f>ROUND(1+(INDEX(CachTinhDiem!$B$15:$E$20,MATCH($C5518,CachTinhDiem!$A$15:$A$20,0),MATCH($B5518,CachTinhDiem!$B$14:$E$14,0))-1)*9/4,1)</f>
        <v>7.8</v>
      </c>
      <c r="M5518" s="19">
        <f t="shared" si="86"/>
        <v>0</v>
      </c>
      <c r="N5518" s="23">
        <f>MAX(0,1-M5518*CachTinhDiem!$B$25)</f>
        <v>1</v>
      </c>
      <c r="O5518" s="20">
        <f>ROUND((CachTinhDiem!$B$23*K5518+CachTinhDiem!$B$24*L5518)*N5518,1)</f>
        <v>7</v>
      </c>
      <c r="P5518" s="19" t="s">
        <v>3225</v>
      </c>
    </row>
    <row r="5519" spans="1:16" ht="15" customHeight="1" x14ac:dyDescent="0.35">
      <c r="A5519" s="18" t="s">
        <v>1004</v>
      </c>
      <c r="B5519" s="18" t="s">
        <v>3229</v>
      </c>
      <c r="C5519" s="18" t="s">
        <v>103</v>
      </c>
      <c r="D5519" s="19">
        <v>19</v>
      </c>
      <c r="E5519" s="19">
        <v>33</v>
      </c>
      <c r="F5519" s="19">
        <v>18</v>
      </c>
      <c r="G5519" s="19">
        <v>2</v>
      </c>
      <c r="H5519" s="19">
        <v>3</v>
      </c>
      <c r="I5519" s="19">
        <v>2</v>
      </c>
      <c r="J5519" s="19">
        <v>5</v>
      </c>
      <c r="K5519" s="20">
        <f>ROUND(1+(SUMPRODUCT(INDEX(CachTinhDiem!$B$8:$E$11,MATCH($B5519,CachTinhDiem!$A$8:$A$11,0),0),$G5519:$J5519)-1)*9/4,1)</f>
        <v>6</v>
      </c>
      <c r="L5519" s="20">
        <f>ROUND(1+(INDEX(CachTinhDiem!$B$15:$E$20,MATCH($C5519,CachTinhDiem!$A$15:$A$20,0),MATCH($B5519,CachTinhDiem!$B$14:$E$14,0))-1)*9/4,1)</f>
        <v>7.8</v>
      </c>
      <c r="M5519" s="19">
        <f t="shared" si="86"/>
        <v>1</v>
      </c>
      <c r="N5519" s="23">
        <f>MAX(0,1-M5519*CachTinhDiem!$B$25)</f>
        <v>0.9</v>
      </c>
      <c r="O5519" s="20">
        <f>ROUND((CachTinhDiem!$B$23*K5519+CachTinhDiem!$B$24*L5519)*N5519,1)</f>
        <v>5.9</v>
      </c>
      <c r="P5519" s="19" t="s">
        <v>3227</v>
      </c>
    </row>
    <row r="5520" spans="1:16" ht="15" customHeight="1" x14ac:dyDescent="0.35">
      <c r="A5520" s="18" t="s">
        <v>1980</v>
      </c>
      <c r="B5520" s="18" t="s">
        <v>3226</v>
      </c>
      <c r="C5520" s="18" t="s">
        <v>115</v>
      </c>
      <c r="D5520" s="19">
        <v>5</v>
      </c>
      <c r="E5520" s="19">
        <v>20</v>
      </c>
      <c r="F5520" s="19">
        <v>24</v>
      </c>
      <c r="G5520" s="19">
        <v>4</v>
      </c>
      <c r="H5520" s="19">
        <v>1</v>
      </c>
      <c r="I5520" s="19">
        <v>3</v>
      </c>
      <c r="J5520" s="19">
        <v>2</v>
      </c>
      <c r="K5520" s="20">
        <f>ROUND(1+(SUMPRODUCT(INDEX(CachTinhDiem!$B$8:$E$11,MATCH($B5520,CachTinhDiem!$A$8:$A$11,0),0),$G5520:$J5520)-1)*9/4,1)</f>
        <v>3.7</v>
      </c>
      <c r="L5520" s="20">
        <f>ROUND(1+(INDEX(CachTinhDiem!$B$15:$E$20,MATCH($C5520,CachTinhDiem!$A$15:$A$20,0),MATCH($B5520,CachTinhDiem!$B$14:$E$14,0))-1)*9/4,1)</f>
        <v>10</v>
      </c>
      <c r="M5520" s="19">
        <f t="shared" si="86"/>
        <v>4</v>
      </c>
      <c r="N5520" s="23">
        <f>MAX(0,1-M5520*CachTinhDiem!$B$25)</f>
        <v>0.6</v>
      </c>
      <c r="O5520" s="20">
        <f>ROUND((CachTinhDiem!$B$23*K5520+CachTinhDiem!$B$24*L5520)*N5520,1)</f>
        <v>3.4</v>
      </c>
      <c r="P5520" s="19" t="s">
        <v>3227</v>
      </c>
    </row>
    <row r="5521" spans="1:16" ht="15" customHeight="1" x14ac:dyDescent="0.35">
      <c r="A5521" s="18" t="s">
        <v>2170</v>
      </c>
      <c r="B5521" s="18" t="s">
        <v>3226</v>
      </c>
      <c r="C5521" s="18" t="s">
        <v>103</v>
      </c>
      <c r="D5521" s="19">
        <v>13</v>
      </c>
      <c r="E5521" s="19">
        <v>33</v>
      </c>
      <c r="F5521" s="19">
        <v>24</v>
      </c>
      <c r="G5521" s="19">
        <v>4</v>
      </c>
      <c r="H5521" s="19">
        <v>2</v>
      </c>
      <c r="I5521" s="19">
        <v>3</v>
      </c>
      <c r="J5521" s="19">
        <v>4</v>
      </c>
      <c r="K5521" s="20">
        <f>ROUND(1+(SUMPRODUCT(INDEX(CachTinhDiem!$B$8:$E$11,MATCH($B5521,CachTinhDiem!$A$8:$A$11,0),0),$G5521:$J5521)-1)*9/4,1)</f>
        <v>5.3</v>
      </c>
      <c r="L5521" s="20">
        <f>ROUND(1+(INDEX(CachTinhDiem!$B$15:$E$20,MATCH($C5521,CachTinhDiem!$A$15:$A$20,0),MATCH($B5521,CachTinhDiem!$B$14:$E$14,0))-1)*9/4,1)</f>
        <v>3.3</v>
      </c>
      <c r="M5521" s="19">
        <f t="shared" si="86"/>
        <v>0</v>
      </c>
      <c r="N5521" s="23">
        <f>MAX(0,1-M5521*CachTinhDiem!$B$25)</f>
        <v>1</v>
      </c>
      <c r="O5521" s="20">
        <f>ROUND((CachTinhDiem!$B$23*K5521+CachTinhDiem!$B$24*L5521)*N5521,1)</f>
        <v>4.7</v>
      </c>
      <c r="P5521" s="19" t="s">
        <v>3227</v>
      </c>
    </row>
    <row r="5522" spans="1:16" ht="15" customHeight="1" x14ac:dyDescent="0.35">
      <c r="A5522" s="18" t="s">
        <v>299</v>
      </c>
      <c r="B5522" s="18" t="s">
        <v>3224</v>
      </c>
      <c r="C5522" s="18" t="s">
        <v>115</v>
      </c>
      <c r="D5522" s="19">
        <v>7</v>
      </c>
      <c r="E5522" s="19">
        <v>23</v>
      </c>
      <c r="F5522" s="19">
        <v>31</v>
      </c>
      <c r="G5522" s="19">
        <v>4</v>
      </c>
      <c r="H5522" s="19">
        <v>2</v>
      </c>
      <c r="I5522" s="19">
        <v>4</v>
      </c>
      <c r="J5522" s="19">
        <v>2</v>
      </c>
      <c r="K5522" s="20">
        <f>ROUND(1+(SUMPRODUCT(INDEX(CachTinhDiem!$B$8:$E$11,MATCH($B5522,CachTinhDiem!$A$8:$A$11,0),0),$G5522:$J5522)-1)*9/4,1)</f>
        <v>6.4</v>
      </c>
      <c r="L5522" s="20">
        <f>ROUND(1+(INDEX(CachTinhDiem!$B$15:$E$20,MATCH($C5522,CachTinhDiem!$A$15:$A$20,0),MATCH($B5522,CachTinhDiem!$B$14:$E$14,0))-1)*9/4,1)</f>
        <v>7.8</v>
      </c>
      <c r="M5522" s="19">
        <f t="shared" si="86"/>
        <v>8</v>
      </c>
      <c r="N5522" s="23">
        <f>MAX(0,1-M5522*CachTinhDiem!$B$25)</f>
        <v>0.19999999999999996</v>
      </c>
      <c r="O5522" s="20">
        <f>ROUND((CachTinhDiem!$B$23*K5522+CachTinhDiem!$B$24*L5522)*N5522,1)</f>
        <v>1.4</v>
      </c>
      <c r="P5522" s="19" t="s">
        <v>3225</v>
      </c>
    </row>
    <row r="5523" spans="1:16" ht="15" customHeight="1" x14ac:dyDescent="0.35">
      <c r="A5523" s="18" t="s">
        <v>1485</v>
      </c>
      <c r="B5523" s="18" t="s">
        <v>3224</v>
      </c>
      <c r="C5523" s="18" t="s">
        <v>115</v>
      </c>
      <c r="D5523" s="19">
        <v>5</v>
      </c>
      <c r="E5523" s="19">
        <v>10</v>
      </c>
      <c r="F5523" s="19">
        <v>17</v>
      </c>
      <c r="G5523" s="19">
        <v>4</v>
      </c>
      <c r="H5523" s="19">
        <v>1</v>
      </c>
      <c r="I5523" s="19">
        <v>2</v>
      </c>
      <c r="J5523" s="19">
        <v>3</v>
      </c>
      <c r="K5523" s="20">
        <f>ROUND(1+(SUMPRODUCT(INDEX(CachTinhDiem!$B$8:$E$11,MATCH($B5523,CachTinhDiem!$A$8:$A$11,0),0),$G5523:$J5523)-1)*9/4,1)</f>
        <v>3.9</v>
      </c>
      <c r="L5523" s="20">
        <f>ROUND(1+(INDEX(CachTinhDiem!$B$15:$E$20,MATCH($C5523,CachTinhDiem!$A$15:$A$20,0),MATCH($B5523,CachTinhDiem!$B$14:$E$14,0))-1)*9/4,1)</f>
        <v>7.8</v>
      </c>
      <c r="M5523" s="19">
        <f t="shared" si="86"/>
        <v>7</v>
      </c>
      <c r="N5523" s="23">
        <f>MAX(0,1-M5523*CachTinhDiem!$B$25)</f>
        <v>0.29999999999999993</v>
      </c>
      <c r="O5523" s="20">
        <f>ROUND((CachTinhDiem!$B$23*K5523+CachTinhDiem!$B$24*L5523)*N5523,1)</f>
        <v>1.5</v>
      </c>
      <c r="P5523" s="19" t="s">
        <v>3227</v>
      </c>
    </row>
    <row r="5524" spans="1:16" ht="15" customHeight="1" x14ac:dyDescent="0.35">
      <c r="A5524" s="18" t="s">
        <v>1589</v>
      </c>
      <c r="B5524" s="18" t="s">
        <v>3224</v>
      </c>
      <c r="C5524" s="18" t="s">
        <v>138</v>
      </c>
      <c r="D5524" s="19">
        <v>14</v>
      </c>
      <c r="E5524" s="19">
        <v>31</v>
      </c>
      <c r="F5524" s="19">
        <v>19</v>
      </c>
      <c r="G5524" s="19">
        <v>2</v>
      </c>
      <c r="H5524" s="19">
        <v>3</v>
      </c>
      <c r="I5524" s="19">
        <v>5</v>
      </c>
      <c r="J5524" s="19">
        <v>3</v>
      </c>
      <c r="K5524" s="20">
        <f>ROUND(1+(SUMPRODUCT(INDEX(CachTinhDiem!$B$8:$E$11,MATCH($B5524,CachTinhDiem!$A$8:$A$11,0),0),$G5524:$J5524)-1)*9/4,1)</f>
        <v>7.3</v>
      </c>
      <c r="L5524" s="20">
        <f>ROUND(1+(INDEX(CachTinhDiem!$B$15:$E$20,MATCH($C5524,CachTinhDiem!$A$15:$A$20,0),MATCH($B5524,CachTinhDiem!$B$14:$E$14,0))-1)*9/4,1)</f>
        <v>10</v>
      </c>
      <c r="M5524" s="19">
        <f t="shared" si="86"/>
        <v>0</v>
      </c>
      <c r="N5524" s="23">
        <f>MAX(0,1-M5524*CachTinhDiem!$B$25)</f>
        <v>1</v>
      </c>
      <c r="O5524" s="20">
        <f>ROUND((CachTinhDiem!$B$23*K5524+CachTinhDiem!$B$24*L5524)*N5524,1)</f>
        <v>8.1</v>
      </c>
      <c r="P5524" s="19" t="s">
        <v>3225</v>
      </c>
    </row>
    <row r="5525" spans="1:16" ht="15" customHeight="1" x14ac:dyDescent="0.35">
      <c r="A5525" s="18" t="s">
        <v>383</v>
      </c>
      <c r="B5525" s="18" t="s">
        <v>3229</v>
      </c>
      <c r="C5525" s="18" t="s">
        <v>115</v>
      </c>
      <c r="D5525" s="19">
        <v>19</v>
      </c>
      <c r="E5525" s="19">
        <v>37</v>
      </c>
      <c r="F5525" s="19">
        <v>16</v>
      </c>
      <c r="G5525" s="19">
        <v>2</v>
      </c>
      <c r="H5525" s="19">
        <v>5</v>
      </c>
      <c r="I5525" s="19">
        <v>3</v>
      </c>
      <c r="J5525" s="19">
        <v>2</v>
      </c>
      <c r="K5525" s="20">
        <f>ROUND(1+(SUMPRODUCT(INDEX(CachTinhDiem!$B$8:$E$11,MATCH($B5525,CachTinhDiem!$A$8:$A$11,0),0),$G5525:$J5525)-1)*9/4,1)</f>
        <v>6</v>
      </c>
      <c r="L5525" s="20">
        <f>ROUND(1+(INDEX(CachTinhDiem!$B$15:$E$20,MATCH($C5525,CachTinhDiem!$A$15:$A$20,0),MATCH($B5525,CachTinhDiem!$B$14:$E$14,0))-1)*9/4,1)</f>
        <v>10</v>
      </c>
      <c r="M5525" s="19">
        <f t="shared" si="86"/>
        <v>3</v>
      </c>
      <c r="N5525" s="23">
        <f>MAX(0,1-M5525*CachTinhDiem!$B$25)</f>
        <v>0.7</v>
      </c>
      <c r="O5525" s="20">
        <f>ROUND((CachTinhDiem!$B$23*K5525+CachTinhDiem!$B$24*L5525)*N5525,1)</f>
        <v>5</v>
      </c>
      <c r="P5525" s="19" t="s">
        <v>3227</v>
      </c>
    </row>
    <row r="5526" spans="1:16" ht="15" customHeight="1" x14ac:dyDescent="0.35">
      <c r="A5526" s="18" t="s">
        <v>1385</v>
      </c>
      <c r="B5526" s="18" t="s">
        <v>3228</v>
      </c>
      <c r="C5526" s="18" t="s">
        <v>115</v>
      </c>
      <c r="D5526" s="19">
        <v>5</v>
      </c>
      <c r="E5526" s="19">
        <v>14</v>
      </c>
      <c r="F5526" s="19">
        <v>20</v>
      </c>
      <c r="G5526" s="19">
        <v>4</v>
      </c>
      <c r="H5526" s="19">
        <v>1</v>
      </c>
      <c r="I5526" s="19">
        <v>2</v>
      </c>
      <c r="J5526" s="19">
        <v>3</v>
      </c>
      <c r="K5526" s="20">
        <f>ROUND(1+(SUMPRODUCT(INDEX(CachTinhDiem!$B$8:$E$11,MATCH($B5526,CachTinhDiem!$A$8:$A$11,0),0),$G5526:$J5526)-1)*9/4,1)</f>
        <v>4.2</v>
      </c>
      <c r="L5526" s="20">
        <f>ROUND(1+(INDEX(CachTinhDiem!$B$15:$E$20,MATCH($C5526,CachTinhDiem!$A$15:$A$20,0),MATCH($B5526,CachTinhDiem!$B$14:$E$14,0))-1)*9/4,1)</f>
        <v>5.5</v>
      </c>
      <c r="M5526" s="19">
        <f t="shared" si="86"/>
        <v>6</v>
      </c>
      <c r="N5526" s="23">
        <f>MAX(0,1-M5526*CachTinhDiem!$B$25)</f>
        <v>0.39999999999999991</v>
      </c>
      <c r="O5526" s="20">
        <f>ROUND((CachTinhDiem!$B$23*K5526+CachTinhDiem!$B$24*L5526)*N5526,1)</f>
        <v>1.8</v>
      </c>
      <c r="P5526" s="19" t="s">
        <v>3225</v>
      </c>
    </row>
    <row r="5527" spans="1:16" ht="15" customHeight="1" x14ac:dyDescent="0.35">
      <c r="A5527" s="18" t="s">
        <v>1115</v>
      </c>
      <c r="B5527" s="18" t="s">
        <v>3228</v>
      </c>
      <c r="C5527" s="18" t="s">
        <v>115</v>
      </c>
      <c r="D5527" s="19">
        <v>9</v>
      </c>
      <c r="E5527" s="19">
        <v>25</v>
      </c>
      <c r="F5527" s="19">
        <v>26</v>
      </c>
      <c r="G5527" s="19">
        <v>3</v>
      </c>
      <c r="H5527" s="19">
        <v>2</v>
      </c>
      <c r="I5527" s="19">
        <v>4</v>
      </c>
      <c r="J5527" s="19">
        <v>4</v>
      </c>
      <c r="K5527" s="20">
        <f>ROUND(1+(SUMPRODUCT(INDEX(CachTinhDiem!$B$8:$E$11,MATCH($B5527,CachTinhDiem!$A$8:$A$11,0),0),$G5527:$J5527)-1)*9/4,1)</f>
        <v>6.9</v>
      </c>
      <c r="L5527" s="20">
        <f>ROUND(1+(INDEX(CachTinhDiem!$B$15:$E$20,MATCH($C5527,CachTinhDiem!$A$15:$A$20,0),MATCH($B5527,CachTinhDiem!$B$14:$E$14,0))-1)*9/4,1)</f>
        <v>5.5</v>
      </c>
      <c r="M5527" s="19">
        <f t="shared" si="86"/>
        <v>1</v>
      </c>
      <c r="N5527" s="23">
        <f>MAX(0,1-M5527*CachTinhDiem!$B$25)</f>
        <v>0.9</v>
      </c>
      <c r="O5527" s="20">
        <f>ROUND((CachTinhDiem!$B$23*K5527+CachTinhDiem!$B$24*L5527)*N5527,1)</f>
        <v>5.8</v>
      </c>
      <c r="P5527" s="19" t="s">
        <v>3227</v>
      </c>
    </row>
    <row r="5528" spans="1:16" ht="15" customHeight="1" x14ac:dyDescent="0.35">
      <c r="A5528" s="18" t="s">
        <v>579</v>
      </c>
      <c r="B5528" s="18" t="s">
        <v>3226</v>
      </c>
      <c r="C5528" s="18" t="s">
        <v>110</v>
      </c>
      <c r="D5528" s="19">
        <v>19</v>
      </c>
      <c r="E5528" s="19">
        <v>34</v>
      </c>
      <c r="F5528" s="19">
        <v>10</v>
      </c>
      <c r="G5528" s="19">
        <v>2</v>
      </c>
      <c r="H5528" s="19">
        <v>4</v>
      </c>
      <c r="I5528" s="19">
        <v>2</v>
      </c>
      <c r="J5528" s="19">
        <v>5</v>
      </c>
      <c r="K5528" s="20">
        <f>ROUND(1+(SUMPRODUCT(INDEX(CachTinhDiem!$B$8:$E$11,MATCH($B5528,CachTinhDiem!$A$8:$A$11,0),0),$G5528:$J5528)-1)*9/4,1)</f>
        <v>6</v>
      </c>
      <c r="L5528" s="20">
        <f>ROUND(1+(INDEX(CachTinhDiem!$B$15:$E$20,MATCH($C5528,CachTinhDiem!$A$15:$A$20,0),MATCH($B5528,CachTinhDiem!$B$14:$E$14,0))-1)*9/4,1)</f>
        <v>5.5</v>
      </c>
      <c r="M5528" s="19">
        <f t="shared" si="86"/>
        <v>9</v>
      </c>
      <c r="N5528" s="23">
        <f>MAX(0,1-M5528*CachTinhDiem!$B$25)</f>
        <v>9.9999999999999978E-2</v>
      </c>
      <c r="O5528" s="20">
        <f>ROUND((CachTinhDiem!$B$23*K5528+CachTinhDiem!$B$24*L5528)*N5528,1)</f>
        <v>0.6</v>
      </c>
      <c r="P5528" s="19" t="s">
        <v>3227</v>
      </c>
    </row>
    <row r="5529" spans="1:16" ht="15" customHeight="1" x14ac:dyDescent="0.35">
      <c r="A5529" s="18" t="s">
        <v>1263</v>
      </c>
      <c r="B5529" s="18" t="s">
        <v>3228</v>
      </c>
      <c r="C5529" s="18" t="s">
        <v>150</v>
      </c>
      <c r="D5529" s="19">
        <v>5</v>
      </c>
      <c r="E5529" s="19">
        <v>21</v>
      </c>
      <c r="F5529" s="19">
        <v>13</v>
      </c>
      <c r="G5529" s="19">
        <v>4</v>
      </c>
      <c r="H5529" s="19">
        <v>1</v>
      </c>
      <c r="I5529" s="19">
        <v>3</v>
      </c>
      <c r="J5529" s="19">
        <v>2</v>
      </c>
      <c r="K5529" s="20">
        <f>ROUND(1+(SUMPRODUCT(INDEX(CachTinhDiem!$B$8:$E$11,MATCH($B5529,CachTinhDiem!$A$8:$A$11,0),0),$G5529:$J5529)-1)*9/4,1)</f>
        <v>3.3</v>
      </c>
      <c r="L5529" s="20">
        <f>ROUND(1+(INDEX(CachTinhDiem!$B$15:$E$20,MATCH($C5529,CachTinhDiem!$A$15:$A$20,0),MATCH($B5529,CachTinhDiem!$B$14:$E$14,0))-1)*9/4,1)</f>
        <v>5.5</v>
      </c>
      <c r="M5529" s="19">
        <f t="shared" si="86"/>
        <v>0</v>
      </c>
      <c r="N5529" s="23">
        <f>MAX(0,1-M5529*CachTinhDiem!$B$25)</f>
        <v>1</v>
      </c>
      <c r="O5529" s="20">
        <f>ROUND((CachTinhDiem!$B$23*K5529+CachTinhDiem!$B$24*L5529)*N5529,1)</f>
        <v>4</v>
      </c>
      <c r="P5529" s="19" t="s">
        <v>3227</v>
      </c>
    </row>
    <row r="5530" spans="1:16" ht="15" customHeight="1" x14ac:dyDescent="0.35">
      <c r="A5530" s="18" t="s">
        <v>2297</v>
      </c>
      <c r="B5530" s="18" t="s">
        <v>3228</v>
      </c>
      <c r="C5530" s="18" t="s">
        <v>115</v>
      </c>
      <c r="D5530" s="19">
        <v>15</v>
      </c>
      <c r="E5530" s="19">
        <v>33</v>
      </c>
      <c r="F5530" s="19">
        <v>26</v>
      </c>
      <c r="G5530" s="19">
        <v>2</v>
      </c>
      <c r="H5530" s="19">
        <v>3</v>
      </c>
      <c r="I5530" s="19">
        <v>4</v>
      </c>
      <c r="J5530" s="19">
        <v>3</v>
      </c>
      <c r="K5530" s="20">
        <f>ROUND(1+(SUMPRODUCT(INDEX(CachTinhDiem!$B$8:$E$11,MATCH($B5530,CachTinhDiem!$A$8:$A$11,0),0),$G5530:$J5530)-1)*9/4,1)</f>
        <v>6</v>
      </c>
      <c r="L5530" s="20">
        <f>ROUND(1+(INDEX(CachTinhDiem!$B$15:$E$20,MATCH($C5530,CachTinhDiem!$A$15:$A$20,0),MATCH($B5530,CachTinhDiem!$B$14:$E$14,0))-1)*9/4,1)</f>
        <v>5.5</v>
      </c>
      <c r="M5530" s="19">
        <f t="shared" si="86"/>
        <v>0</v>
      </c>
      <c r="N5530" s="23">
        <f>MAX(0,1-M5530*CachTinhDiem!$B$25)</f>
        <v>1</v>
      </c>
      <c r="O5530" s="20">
        <f>ROUND((CachTinhDiem!$B$23*K5530+CachTinhDiem!$B$24*L5530)*N5530,1)</f>
        <v>5.9</v>
      </c>
      <c r="P5530" s="19" t="s">
        <v>3227</v>
      </c>
    </row>
    <row r="5531" spans="1:16" ht="15" customHeight="1" x14ac:dyDescent="0.35">
      <c r="A5531" s="18" t="s">
        <v>2182</v>
      </c>
      <c r="B5531" s="18" t="s">
        <v>3229</v>
      </c>
      <c r="C5531" s="18" t="s">
        <v>110</v>
      </c>
      <c r="D5531" s="19">
        <v>11</v>
      </c>
      <c r="E5531" s="19">
        <v>29</v>
      </c>
      <c r="F5531" s="19">
        <v>6</v>
      </c>
      <c r="G5531" s="19">
        <v>2</v>
      </c>
      <c r="H5531" s="19">
        <v>3</v>
      </c>
      <c r="I5531" s="19">
        <v>2</v>
      </c>
      <c r="J5531" s="19">
        <v>3</v>
      </c>
      <c r="K5531" s="20">
        <f>ROUND(1+(SUMPRODUCT(INDEX(CachTinhDiem!$B$8:$E$11,MATCH($B5531,CachTinhDiem!$A$8:$A$11,0),0),$G5531:$J5531)-1)*9/4,1)</f>
        <v>4.5999999999999996</v>
      </c>
      <c r="L5531" s="20">
        <f>ROUND(1+(INDEX(CachTinhDiem!$B$15:$E$20,MATCH($C5531,CachTinhDiem!$A$15:$A$20,0),MATCH($B5531,CachTinhDiem!$B$14:$E$14,0))-1)*9/4,1)</f>
        <v>7.8</v>
      </c>
      <c r="M5531" s="19">
        <f t="shared" si="86"/>
        <v>5</v>
      </c>
      <c r="N5531" s="23">
        <f>MAX(0,1-M5531*CachTinhDiem!$B$25)</f>
        <v>0.5</v>
      </c>
      <c r="O5531" s="20">
        <f>ROUND((CachTinhDiem!$B$23*K5531+CachTinhDiem!$B$24*L5531)*N5531,1)</f>
        <v>2.8</v>
      </c>
      <c r="P5531" s="19" t="s">
        <v>3227</v>
      </c>
    </row>
    <row r="5532" spans="1:16" ht="15" customHeight="1" x14ac:dyDescent="0.35">
      <c r="A5532" s="18" t="s">
        <v>2648</v>
      </c>
      <c r="B5532" s="18" t="s">
        <v>3224</v>
      </c>
      <c r="C5532" s="18" t="s">
        <v>150</v>
      </c>
      <c r="D5532" s="19">
        <v>13</v>
      </c>
      <c r="E5532" s="19">
        <v>31</v>
      </c>
      <c r="F5532" s="19">
        <v>19</v>
      </c>
      <c r="G5532" s="19">
        <v>3</v>
      </c>
      <c r="H5532" s="19">
        <v>1</v>
      </c>
      <c r="I5532" s="19">
        <v>4</v>
      </c>
      <c r="J5532" s="19">
        <v>3</v>
      </c>
      <c r="K5532" s="20">
        <f>ROUND(1+(SUMPRODUCT(INDEX(CachTinhDiem!$B$8:$E$11,MATCH($B5532,CachTinhDiem!$A$8:$A$11,0),0),$G5532:$J5532)-1)*9/4,1)</f>
        <v>5.7</v>
      </c>
      <c r="L5532" s="20">
        <f>ROUND(1+(INDEX(CachTinhDiem!$B$15:$E$20,MATCH($C5532,CachTinhDiem!$A$15:$A$20,0),MATCH($B5532,CachTinhDiem!$B$14:$E$14,0))-1)*9/4,1)</f>
        <v>3.3</v>
      </c>
      <c r="M5532" s="19">
        <f t="shared" si="86"/>
        <v>0</v>
      </c>
      <c r="N5532" s="23">
        <f>MAX(0,1-M5532*CachTinhDiem!$B$25)</f>
        <v>1</v>
      </c>
      <c r="O5532" s="20">
        <f>ROUND((CachTinhDiem!$B$23*K5532+CachTinhDiem!$B$24*L5532)*N5532,1)</f>
        <v>5</v>
      </c>
      <c r="P5532" s="19" t="s">
        <v>3227</v>
      </c>
    </row>
    <row r="5533" spans="1:16" ht="15" customHeight="1" x14ac:dyDescent="0.35">
      <c r="A5533" s="18" t="s">
        <v>2658</v>
      </c>
      <c r="B5533" s="18" t="s">
        <v>3228</v>
      </c>
      <c r="C5533" s="18" t="s">
        <v>103</v>
      </c>
      <c r="D5533" s="19">
        <v>9</v>
      </c>
      <c r="E5533" s="19">
        <v>33</v>
      </c>
      <c r="F5533" s="19">
        <v>11</v>
      </c>
      <c r="G5533" s="19">
        <v>3</v>
      </c>
      <c r="H5533" s="19">
        <v>1</v>
      </c>
      <c r="I5533" s="19">
        <v>3</v>
      </c>
      <c r="J5533" s="19">
        <v>5</v>
      </c>
      <c r="K5533" s="20">
        <f>ROUND(1+(SUMPRODUCT(INDEX(CachTinhDiem!$B$8:$E$11,MATCH($B5533,CachTinhDiem!$A$8:$A$11,0),0),$G5533:$J5533)-1)*9/4,1)</f>
        <v>7.3</v>
      </c>
      <c r="L5533" s="20">
        <f>ROUND(1+(INDEX(CachTinhDiem!$B$15:$E$20,MATCH($C5533,CachTinhDiem!$A$15:$A$20,0),MATCH($B5533,CachTinhDiem!$B$14:$E$14,0))-1)*9/4,1)</f>
        <v>10</v>
      </c>
      <c r="M5533" s="19">
        <f t="shared" si="86"/>
        <v>0</v>
      </c>
      <c r="N5533" s="23">
        <f>MAX(0,1-M5533*CachTinhDiem!$B$25)</f>
        <v>1</v>
      </c>
      <c r="O5533" s="20">
        <f>ROUND((CachTinhDiem!$B$23*K5533+CachTinhDiem!$B$24*L5533)*N5533,1)</f>
        <v>8.1</v>
      </c>
      <c r="P5533" s="19" t="s">
        <v>3227</v>
      </c>
    </row>
    <row r="5534" spans="1:16" ht="15" customHeight="1" x14ac:dyDescent="0.35">
      <c r="A5534" s="18" t="s">
        <v>1647</v>
      </c>
      <c r="B5534" s="18" t="s">
        <v>3228</v>
      </c>
      <c r="C5534" s="18" t="s">
        <v>115</v>
      </c>
      <c r="D5534" s="19">
        <v>13</v>
      </c>
      <c r="E5534" s="19">
        <v>32</v>
      </c>
      <c r="F5534" s="19">
        <v>19</v>
      </c>
      <c r="G5534" s="19">
        <v>2</v>
      </c>
      <c r="H5534" s="19">
        <v>3</v>
      </c>
      <c r="I5534" s="19">
        <v>4</v>
      </c>
      <c r="J5534" s="19">
        <v>2</v>
      </c>
      <c r="K5534" s="20">
        <f>ROUND(1+(SUMPRODUCT(INDEX(CachTinhDiem!$B$8:$E$11,MATCH($B5534,CachTinhDiem!$A$8:$A$11,0),0),$G5534:$J5534)-1)*9/4,1)</f>
        <v>4.5999999999999996</v>
      </c>
      <c r="L5534" s="20">
        <f>ROUND(1+(INDEX(CachTinhDiem!$B$15:$E$20,MATCH($C5534,CachTinhDiem!$A$15:$A$20,0),MATCH($B5534,CachTinhDiem!$B$14:$E$14,0))-1)*9/4,1)</f>
        <v>5.5</v>
      </c>
      <c r="M5534" s="19">
        <f t="shared" si="86"/>
        <v>0</v>
      </c>
      <c r="N5534" s="23">
        <f>MAX(0,1-M5534*CachTinhDiem!$B$25)</f>
        <v>1</v>
      </c>
      <c r="O5534" s="20">
        <f>ROUND((CachTinhDiem!$B$23*K5534+CachTinhDiem!$B$24*L5534)*N5534,1)</f>
        <v>4.9000000000000004</v>
      </c>
      <c r="P5534" s="19" t="s">
        <v>3227</v>
      </c>
    </row>
    <row r="5535" spans="1:16" ht="15" customHeight="1" x14ac:dyDescent="0.35">
      <c r="A5535" s="18" t="s">
        <v>1321</v>
      </c>
      <c r="B5535" s="18" t="s">
        <v>3224</v>
      </c>
      <c r="C5535" s="18" t="s">
        <v>115</v>
      </c>
      <c r="D5535" s="19">
        <v>10</v>
      </c>
      <c r="E5535" s="19">
        <v>26</v>
      </c>
      <c r="F5535" s="19">
        <v>14</v>
      </c>
      <c r="G5535" s="19">
        <v>3</v>
      </c>
      <c r="H5535" s="19">
        <v>3</v>
      </c>
      <c r="I5535" s="19">
        <v>4</v>
      </c>
      <c r="J5535" s="19">
        <v>4</v>
      </c>
      <c r="K5535" s="20">
        <f>ROUND(1+(SUMPRODUCT(INDEX(CachTinhDiem!$B$8:$E$11,MATCH($B5535,CachTinhDiem!$A$8:$A$11,0),0),$G5535:$J5535)-1)*9/4,1)</f>
        <v>6.9</v>
      </c>
      <c r="L5535" s="20">
        <f>ROUND(1+(INDEX(CachTinhDiem!$B$15:$E$20,MATCH($C5535,CachTinhDiem!$A$15:$A$20,0),MATCH($B5535,CachTinhDiem!$B$14:$E$14,0))-1)*9/4,1)</f>
        <v>7.8</v>
      </c>
      <c r="M5535" s="19">
        <f t="shared" si="86"/>
        <v>0</v>
      </c>
      <c r="N5535" s="23">
        <f>MAX(0,1-M5535*CachTinhDiem!$B$25)</f>
        <v>1</v>
      </c>
      <c r="O5535" s="20">
        <f>ROUND((CachTinhDiem!$B$23*K5535+CachTinhDiem!$B$24*L5535)*N5535,1)</f>
        <v>7.2</v>
      </c>
      <c r="P5535" s="19" t="s">
        <v>3227</v>
      </c>
    </row>
    <row r="5536" spans="1:16" ht="15" customHeight="1" x14ac:dyDescent="0.35">
      <c r="A5536" s="18" t="s">
        <v>408</v>
      </c>
      <c r="B5536" s="18" t="s">
        <v>3228</v>
      </c>
      <c r="C5536" s="18" t="s">
        <v>103</v>
      </c>
      <c r="D5536" s="19">
        <v>11</v>
      </c>
      <c r="E5536" s="19">
        <v>28</v>
      </c>
      <c r="F5536" s="19">
        <v>30</v>
      </c>
      <c r="G5536" s="19">
        <v>2</v>
      </c>
      <c r="H5536" s="19">
        <v>3</v>
      </c>
      <c r="I5536" s="19">
        <v>2</v>
      </c>
      <c r="J5536" s="19">
        <v>5</v>
      </c>
      <c r="K5536" s="20">
        <f>ROUND(1+(SUMPRODUCT(INDEX(CachTinhDiem!$B$8:$E$11,MATCH($B5536,CachTinhDiem!$A$8:$A$11,0),0),$G5536:$J5536)-1)*9/4,1)</f>
        <v>7.8</v>
      </c>
      <c r="L5536" s="20">
        <f>ROUND(1+(INDEX(CachTinhDiem!$B$15:$E$20,MATCH($C5536,CachTinhDiem!$A$15:$A$20,0),MATCH($B5536,CachTinhDiem!$B$14:$E$14,0))-1)*9/4,1)</f>
        <v>10</v>
      </c>
      <c r="M5536" s="19">
        <f t="shared" si="86"/>
        <v>2</v>
      </c>
      <c r="N5536" s="23">
        <f>MAX(0,1-M5536*CachTinhDiem!$B$25)</f>
        <v>0.8</v>
      </c>
      <c r="O5536" s="20">
        <f>ROUND((CachTinhDiem!$B$23*K5536+CachTinhDiem!$B$24*L5536)*N5536,1)</f>
        <v>6.8</v>
      </c>
      <c r="P5536" s="19" t="s">
        <v>3227</v>
      </c>
    </row>
    <row r="5537" spans="1:16" ht="15" customHeight="1" x14ac:dyDescent="0.35">
      <c r="A5537" s="18" t="s">
        <v>1284</v>
      </c>
      <c r="B5537" s="18" t="s">
        <v>3226</v>
      </c>
      <c r="C5537" s="18" t="s">
        <v>138</v>
      </c>
      <c r="D5537" s="19">
        <v>13</v>
      </c>
      <c r="E5537" s="19">
        <v>26</v>
      </c>
      <c r="F5537" s="19">
        <v>22</v>
      </c>
      <c r="G5537" s="19">
        <v>2</v>
      </c>
      <c r="H5537" s="19">
        <v>3</v>
      </c>
      <c r="I5537" s="19">
        <v>5</v>
      </c>
      <c r="J5537" s="19">
        <v>3</v>
      </c>
      <c r="K5537" s="20">
        <f>ROUND(1+(SUMPRODUCT(INDEX(CachTinhDiem!$B$8:$E$11,MATCH($B5537,CachTinhDiem!$A$8:$A$11,0),0),$G5537:$J5537)-1)*9/4,1)</f>
        <v>7.8</v>
      </c>
      <c r="L5537" s="20">
        <f>ROUND(1+(INDEX(CachTinhDiem!$B$15:$E$20,MATCH($C5537,CachTinhDiem!$A$15:$A$20,0),MATCH($B5537,CachTinhDiem!$B$14:$E$14,0))-1)*9/4,1)</f>
        <v>7.8</v>
      </c>
      <c r="M5537" s="19">
        <f t="shared" si="86"/>
        <v>0</v>
      </c>
      <c r="N5537" s="23">
        <f>MAX(0,1-M5537*CachTinhDiem!$B$25)</f>
        <v>1</v>
      </c>
      <c r="O5537" s="20">
        <f>ROUND((CachTinhDiem!$B$23*K5537+CachTinhDiem!$B$24*L5537)*N5537,1)</f>
        <v>7.8</v>
      </c>
      <c r="P5537" s="19" t="s">
        <v>3227</v>
      </c>
    </row>
    <row r="5538" spans="1:16" ht="15" customHeight="1" x14ac:dyDescent="0.35">
      <c r="A5538" s="18" t="s">
        <v>577</v>
      </c>
      <c r="B5538" s="18" t="s">
        <v>3228</v>
      </c>
      <c r="C5538" s="18" t="s">
        <v>150</v>
      </c>
      <c r="D5538" s="19">
        <v>5</v>
      </c>
      <c r="E5538" s="19">
        <v>18</v>
      </c>
      <c r="F5538" s="19">
        <v>37</v>
      </c>
      <c r="G5538" s="19">
        <v>4</v>
      </c>
      <c r="H5538" s="19">
        <v>1</v>
      </c>
      <c r="I5538" s="19">
        <v>2</v>
      </c>
      <c r="J5538" s="19">
        <v>3</v>
      </c>
      <c r="K5538" s="20">
        <f>ROUND(1+(SUMPRODUCT(INDEX(CachTinhDiem!$B$8:$E$11,MATCH($B5538,CachTinhDiem!$A$8:$A$11,0),0),$G5538:$J5538)-1)*9/4,1)</f>
        <v>4.2</v>
      </c>
      <c r="L5538" s="20">
        <f>ROUND(1+(INDEX(CachTinhDiem!$B$15:$E$20,MATCH($C5538,CachTinhDiem!$A$15:$A$20,0),MATCH($B5538,CachTinhDiem!$B$14:$E$14,0))-1)*9/4,1)</f>
        <v>5.5</v>
      </c>
      <c r="M5538" s="19">
        <f t="shared" si="86"/>
        <v>19</v>
      </c>
      <c r="N5538" s="23">
        <f>MAX(0,1-M5538*CachTinhDiem!$B$25)</f>
        <v>0</v>
      </c>
      <c r="O5538" s="20">
        <f>ROUND((CachTinhDiem!$B$23*K5538+CachTinhDiem!$B$24*L5538)*N5538,1)</f>
        <v>0</v>
      </c>
      <c r="P5538" s="19" t="s">
        <v>3225</v>
      </c>
    </row>
    <row r="5539" spans="1:16" ht="15" customHeight="1" x14ac:dyDescent="0.35">
      <c r="A5539" s="18" t="s">
        <v>2024</v>
      </c>
      <c r="B5539" s="18" t="s">
        <v>3228</v>
      </c>
      <c r="C5539" s="18" t="s">
        <v>103</v>
      </c>
      <c r="D5539" s="19">
        <v>9</v>
      </c>
      <c r="E5539" s="19">
        <v>29</v>
      </c>
      <c r="F5539" s="19">
        <v>21</v>
      </c>
      <c r="G5539" s="19">
        <v>4</v>
      </c>
      <c r="H5539" s="19">
        <v>2</v>
      </c>
      <c r="I5539" s="19">
        <v>3</v>
      </c>
      <c r="J5539" s="19">
        <v>5</v>
      </c>
      <c r="K5539" s="20">
        <f>ROUND(1+(SUMPRODUCT(INDEX(CachTinhDiem!$B$8:$E$11,MATCH($B5539,CachTinhDiem!$A$8:$A$11,0),0),$G5539:$J5539)-1)*9/4,1)</f>
        <v>7.8</v>
      </c>
      <c r="L5539" s="20">
        <f>ROUND(1+(INDEX(CachTinhDiem!$B$15:$E$20,MATCH($C5539,CachTinhDiem!$A$15:$A$20,0),MATCH($B5539,CachTinhDiem!$B$14:$E$14,0))-1)*9/4,1)</f>
        <v>10</v>
      </c>
      <c r="M5539" s="19">
        <f t="shared" si="86"/>
        <v>0</v>
      </c>
      <c r="N5539" s="23">
        <f>MAX(0,1-M5539*CachTinhDiem!$B$25)</f>
        <v>1</v>
      </c>
      <c r="O5539" s="20">
        <f>ROUND((CachTinhDiem!$B$23*K5539+CachTinhDiem!$B$24*L5539)*N5539,1)</f>
        <v>8.5</v>
      </c>
      <c r="P5539" s="19" t="s">
        <v>3225</v>
      </c>
    </row>
    <row r="5540" spans="1:16" ht="15" customHeight="1" x14ac:dyDescent="0.35">
      <c r="A5540" s="18" t="s">
        <v>1294</v>
      </c>
      <c r="B5540" s="18" t="s">
        <v>3224</v>
      </c>
      <c r="C5540" s="18" t="s">
        <v>115</v>
      </c>
      <c r="D5540" s="19">
        <v>5</v>
      </c>
      <c r="E5540" s="19">
        <v>17</v>
      </c>
      <c r="F5540" s="19">
        <v>21</v>
      </c>
      <c r="G5540" s="19">
        <v>3</v>
      </c>
      <c r="H5540" s="19">
        <v>2</v>
      </c>
      <c r="I5540" s="19">
        <v>4</v>
      </c>
      <c r="J5540" s="19">
        <v>2</v>
      </c>
      <c r="K5540" s="20">
        <f>ROUND(1+(SUMPRODUCT(INDEX(CachTinhDiem!$B$8:$E$11,MATCH($B5540,CachTinhDiem!$A$8:$A$11,0),0),$G5540:$J5540)-1)*9/4,1)</f>
        <v>6</v>
      </c>
      <c r="L5540" s="20">
        <f>ROUND(1+(INDEX(CachTinhDiem!$B$15:$E$20,MATCH($C5540,CachTinhDiem!$A$15:$A$20,0),MATCH($B5540,CachTinhDiem!$B$14:$E$14,0))-1)*9/4,1)</f>
        <v>7.8</v>
      </c>
      <c r="M5540" s="19">
        <f t="shared" si="86"/>
        <v>4</v>
      </c>
      <c r="N5540" s="23">
        <f>MAX(0,1-M5540*CachTinhDiem!$B$25)</f>
        <v>0.6</v>
      </c>
      <c r="O5540" s="20">
        <f>ROUND((CachTinhDiem!$B$23*K5540+CachTinhDiem!$B$24*L5540)*N5540,1)</f>
        <v>3.9</v>
      </c>
      <c r="P5540" s="19" t="s">
        <v>3227</v>
      </c>
    </row>
    <row r="5541" spans="1:16" ht="15" customHeight="1" x14ac:dyDescent="0.35">
      <c r="A5541" s="18" t="s">
        <v>2054</v>
      </c>
      <c r="B5541" s="18" t="s">
        <v>3226</v>
      </c>
      <c r="C5541" s="18" t="s">
        <v>115</v>
      </c>
      <c r="D5541" s="19">
        <v>9</v>
      </c>
      <c r="E5541" s="19">
        <v>31</v>
      </c>
      <c r="F5541" s="19">
        <v>40</v>
      </c>
      <c r="G5541" s="19">
        <v>2</v>
      </c>
      <c r="H5541" s="19">
        <v>3</v>
      </c>
      <c r="I5541" s="19">
        <v>4</v>
      </c>
      <c r="J5541" s="19">
        <v>2</v>
      </c>
      <c r="K5541" s="20">
        <f>ROUND(1+(SUMPRODUCT(INDEX(CachTinhDiem!$B$8:$E$11,MATCH($B5541,CachTinhDiem!$A$8:$A$11,0),0),$G5541:$J5541)-1)*9/4,1)</f>
        <v>6.2</v>
      </c>
      <c r="L5541" s="20">
        <f>ROUND(1+(INDEX(CachTinhDiem!$B$15:$E$20,MATCH($C5541,CachTinhDiem!$A$15:$A$20,0),MATCH($B5541,CachTinhDiem!$B$14:$E$14,0))-1)*9/4,1)</f>
        <v>10</v>
      </c>
      <c r="M5541" s="19">
        <f t="shared" si="86"/>
        <v>9</v>
      </c>
      <c r="N5541" s="23">
        <f>MAX(0,1-M5541*CachTinhDiem!$B$25)</f>
        <v>9.9999999999999978E-2</v>
      </c>
      <c r="O5541" s="20">
        <f>ROUND((CachTinhDiem!$B$23*K5541+CachTinhDiem!$B$24*L5541)*N5541,1)</f>
        <v>0.7</v>
      </c>
      <c r="P5541" s="19" t="s">
        <v>3225</v>
      </c>
    </row>
    <row r="5542" spans="1:16" ht="15" customHeight="1" x14ac:dyDescent="0.35">
      <c r="A5542" s="18" t="s">
        <v>3208</v>
      </c>
      <c r="B5542" s="18" t="s">
        <v>3226</v>
      </c>
      <c r="C5542" s="18" t="s">
        <v>138</v>
      </c>
      <c r="D5542" s="19">
        <v>20</v>
      </c>
      <c r="E5542" s="19">
        <v>40</v>
      </c>
      <c r="F5542" s="19">
        <v>9</v>
      </c>
      <c r="G5542" s="19">
        <v>2</v>
      </c>
      <c r="H5542" s="19">
        <v>4</v>
      </c>
      <c r="I5542" s="19">
        <v>5</v>
      </c>
      <c r="J5542" s="19">
        <v>3</v>
      </c>
      <c r="K5542" s="20">
        <f>ROUND(1+(SUMPRODUCT(INDEX(CachTinhDiem!$B$8:$E$11,MATCH($B5542,CachTinhDiem!$A$8:$A$11,0),0),$G5542:$J5542)-1)*9/4,1)</f>
        <v>8.4</v>
      </c>
      <c r="L5542" s="20">
        <f>ROUND(1+(INDEX(CachTinhDiem!$B$15:$E$20,MATCH($C5542,CachTinhDiem!$A$15:$A$20,0),MATCH($B5542,CachTinhDiem!$B$14:$E$14,0))-1)*9/4,1)</f>
        <v>7.8</v>
      </c>
      <c r="M5542" s="19">
        <f t="shared" si="86"/>
        <v>11</v>
      </c>
      <c r="N5542" s="23">
        <f>MAX(0,1-M5542*CachTinhDiem!$B$25)</f>
        <v>0</v>
      </c>
      <c r="O5542" s="20">
        <f>ROUND((CachTinhDiem!$B$23*K5542+CachTinhDiem!$B$24*L5542)*N5542,1)</f>
        <v>0</v>
      </c>
      <c r="P5542" s="19" t="s">
        <v>3227</v>
      </c>
    </row>
    <row r="5543" spans="1:16" ht="15" customHeight="1" x14ac:dyDescent="0.35">
      <c r="A5543" s="18" t="s">
        <v>1802</v>
      </c>
      <c r="B5543" s="18" t="s">
        <v>3229</v>
      </c>
      <c r="C5543" s="18" t="s">
        <v>103</v>
      </c>
      <c r="D5543" s="19">
        <v>15</v>
      </c>
      <c r="E5543" s="19">
        <v>34</v>
      </c>
      <c r="F5543" s="19">
        <v>22</v>
      </c>
      <c r="G5543" s="19">
        <v>2</v>
      </c>
      <c r="H5543" s="19">
        <v>4</v>
      </c>
      <c r="I5543" s="19">
        <v>3</v>
      </c>
      <c r="J5543" s="19">
        <v>4</v>
      </c>
      <c r="K5543" s="20">
        <f>ROUND(1+(SUMPRODUCT(INDEX(CachTinhDiem!$B$8:$E$11,MATCH($B5543,CachTinhDiem!$A$8:$A$11,0),0),$G5543:$J5543)-1)*9/4,1)</f>
        <v>6.6</v>
      </c>
      <c r="L5543" s="20">
        <f>ROUND(1+(INDEX(CachTinhDiem!$B$15:$E$20,MATCH($C5543,CachTinhDiem!$A$15:$A$20,0),MATCH($B5543,CachTinhDiem!$B$14:$E$14,0))-1)*9/4,1)</f>
        <v>7.8</v>
      </c>
      <c r="M5543" s="19">
        <f t="shared" si="86"/>
        <v>0</v>
      </c>
      <c r="N5543" s="23">
        <f>MAX(0,1-M5543*CachTinhDiem!$B$25)</f>
        <v>1</v>
      </c>
      <c r="O5543" s="20">
        <f>ROUND((CachTinhDiem!$B$23*K5543+CachTinhDiem!$B$24*L5543)*N5543,1)</f>
        <v>7</v>
      </c>
      <c r="P5543" s="19" t="s">
        <v>3227</v>
      </c>
    </row>
    <row r="5544" spans="1:16" ht="15" customHeight="1" x14ac:dyDescent="0.35">
      <c r="A5544" s="18" t="s">
        <v>1741</v>
      </c>
      <c r="B5544" s="18" t="s">
        <v>3229</v>
      </c>
      <c r="C5544" s="18" t="s">
        <v>138</v>
      </c>
      <c r="D5544" s="19">
        <v>5</v>
      </c>
      <c r="E5544" s="19">
        <v>10</v>
      </c>
      <c r="F5544" s="19">
        <v>11</v>
      </c>
      <c r="G5544" s="19">
        <v>4</v>
      </c>
      <c r="H5544" s="19">
        <v>2</v>
      </c>
      <c r="I5544" s="19">
        <v>3</v>
      </c>
      <c r="J5544" s="19">
        <v>2</v>
      </c>
      <c r="K5544" s="20">
        <f>ROUND(1+(SUMPRODUCT(INDEX(CachTinhDiem!$B$8:$E$11,MATCH($B5544,CachTinhDiem!$A$8:$A$11,0),0),$G5544:$J5544)-1)*9/4,1)</f>
        <v>4.4000000000000004</v>
      </c>
      <c r="L5544" s="20">
        <f>ROUND(1+(INDEX(CachTinhDiem!$B$15:$E$20,MATCH($C5544,CachTinhDiem!$A$15:$A$20,0),MATCH($B5544,CachTinhDiem!$B$14:$E$14,0))-1)*9/4,1)</f>
        <v>7.8</v>
      </c>
      <c r="M5544" s="19">
        <f t="shared" si="86"/>
        <v>1</v>
      </c>
      <c r="N5544" s="23">
        <f>MAX(0,1-M5544*CachTinhDiem!$B$25)</f>
        <v>0.9</v>
      </c>
      <c r="O5544" s="20">
        <f>ROUND((CachTinhDiem!$B$23*K5544+CachTinhDiem!$B$24*L5544)*N5544,1)</f>
        <v>4.9000000000000004</v>
      </c>
      <c r="P5544" s="19" t="s">
        <v>3227</v>
      </c>
    </row>
    <row r="5545" spans="1:16" ht="15" customHeight="1" x14ac:dyDescent="0.35">
      <c r="A5545" s="18" t="s">
        <v>2827</v>
      </c>
      <c r="B5545" s="18" t="s">
        <v>3224</v>
      </c>
      <c r="C5545" s="18" t="s">
        <v>90</v>
      </c>
      <c r="D5545" s="19">
        <v>12</v>
      </c>
      <c r="E5545" s="19">
        <v>34</v>
      </c>
      <c r="F5545" s="19">
        <v>11</v>
      </c>
      <c r="G5545" s="19">
        <v>3</v>
      </c>
      <c r="H5545" s="19">
        <v>2</v>
      </c>
      <c r="I5545" s="19">
        <v>4</v>
      </c>
      <c r="J5545" s="19">
        <v>3</v>
      </c>
      <c r="K5545" s="20">
        <f>ROUND(1+(SUMPRODUCT(INDEX(CachTinhDiem!$B$8:$E$11,MATCH($B5545,CachTinhDiem!$A$8:$A$11,0),0),$G5545:$J5545)-1)*9/4,1)</f>
        <v>6.2</v>
      </c>
      <c r="L5545" s="20">
        <f>ROUND(1+(INDEX(CachTinhDiem!$B$15:$E$20,MATCH($C5545,CachTinhDiem!$A$15:$A$20,0),MATCH($B5545,CachTinhDiem!$B$14:$E$14,0))-1)*9/4,1)</f>
        <v>5.5</v>
      </c>
      <c r="M5545" s="19">
        <f t="shared" si="86"/>
        <v>1</v>
      </c>
      <c r="N5545" s="23">
        <f>MAX(0,1-M5545*CachTinhDiem!$B$25)</f>
        <v>0.9</v>
      </c>
      <c r="O5545" s="20">
        <f>ROUND((CachTinhDiem!$B$23*K5545+CachTinhDiem!$B$24*L5545)*N5545,1)</f>
        <v>5.4</v>
      </c>
      <c r="P5545" s="19" t="s">
        <v>3227</v>
      </c>
    </row>
    <row r="5546" spans="1:16" ht="15" customHeight="1" x14ac:dyDescent="0.35">
      <c r="A5546" s="18" t="s">
        <v>2251</v>
      </c>
      <c r="B5546" s="18" t="s">
        <v>3228</v>
      </c>
      <c r="C5546" s="18" t="s">
        <v>150</v>
      </c>
      <c r="D5546" s="19">
        <v>20</v>
      </c>
      <c r="E5546" s="19">
        <v>35</v>
      </c>
      <c r="F5546" s="19">
        <v>37</v>
      </c>
      <c r="G5546" s="19">
        <v>2</v>
      </c>
      <c r="H5546" s="19">
        <v>3</v>
      </c>
      <c r="I5546" s="19">
        <v>3</v>
      </c>
      <c r="J5546" s="19">
        <v>4</v>
      </c>
      <c r="K5546" s="20">
        <f>ROUND(1+(SUMPRODUCT(INDEX(CachTinhDiem!$B$8:$E$11,MATCH($B5546,CachTinhDiem!$A$8:$A$11,0),0),$G5546:$J5546)-1)*9/4,1)</f>
        <v>6.9</v>
      </c>
      <c r="L5546" s="20">
        <f>ROUND(1+(INDEX(CachTinhDiem!$B$15:$E$20,MATCH($C5546,CachTinhDiem!$A$15:$A$20,0),MATCH($B5546,CachTinhDiem!$B$14:$E$14,0))-1)*9/4,1)</f>
        <v>5.5</v>
      </c>
      <c r="M5546" s="19">
        <f t="shared" si="86"/>
        <v>2</v>
      </c>
      <c r="N5546" s="23">
        <f>MAX(0,1-M5546*CachTinhDiem!$B$25)</f>
        <v>0.8</v>
      </c>
      <c r="O5546" s="20">
        <f>ROUND((CachTinhDiem!$B$23*K5546+CachTinhDiem!$B$24*L5546)*N5546,1)</f>
        <v>5.2</v>
      </c>
      <c r="P5546" s="19" t="s">
        <v>3227</v>
      </c>
    </row>
    <row r="5547" spans="1:16" ht="15" customHeight="1" x14ac:dyDescent="0.35">
      <c r="A5547" s="18" t="s">
        <v>2867</v>
      </c>
      <c r="B5547" s="18" t="s">
        <v>3228</v>
      </c>
      <c r="C5547" s="18" t="s">
        <v>103</v>
      </c>
      <c r="D5547" s="19">
        <v>5</v>
      </c>
      <c r="E5547" s="19">
        <v>34</v>
      </c>
      <c r="F5547" s="19">
        <v>30</v>
      </c>
      <c r="G5547" s="19">
        <v>4</v>
      </c>
      <c r="H5547" s="19">
        <v>1</v>
      </c>
      <c r="I5547" s="19">
        <v>2</v>
      </c>
      <c r="J5547" s="19">
        <v>5</v>
      </c>
      <c r="K5547" s="20">
        <f>ROUND(1+(SUMPRODUCT(INDEX(CachTinhDiem!$B$8:$E$11,MATCH($B5547,CachTinhDiem!$A$8:$A$11,0),0),$G5547:$J5547)-1)*9/4,1)</f>
        <v>6.9</v>
      </c>
      <c r="L5547" s="20">
        <f>ROUND(1+(INDEX(CachTinhDiem!$B$15:$E$20,MATCH($C5547,CachTinhDiem!$A$15:$A$20,0),MATCH($B5547,CachTinhDiem!$B$14:$E$14,0))-1)*9/4,1)</f>
        <v>10</v>
      </c>
      <c r="M5547" s="19">
        <f t="shared" si="86"/>
        <v>0</v>
      </c>
      <c r="N5547" s="23">
        <f>MAX(0,1-M5547*CachTinhDiem!$B$25)</f>
        <v>1</v>
      </c>
      <c r="O5547" s="20">
        <f>ROUND((CachTinhDiem!$B$23*K5547+CachTinhDiem!$B$24*L5547)*N5547,1)</f>
        <v>7.8</v>
      </c>
      <c r="P5547" s="19" t="s">
        <v>3227</v>
      </c>
    </row>
    <row r="5548" spans="1:16" ht="15" customHeight="1" x14ac:dyDescent="0.35">
      <c r="A5548" s="18" t="s">
        <v>1846</v>
      </c>
      <c r="B5548" s="18" t="s">
        <v>3224</v>
      </c>
      <c r="C5548" s="18" t="s">
        <v>138</v>
      </c>
      <c r="D5548" s="19">
        <v>14</v>
      </c>
      <c r="E5548" s="19">
        <v>31</v>
      </c>
      <c r="F5548" s="19">
        <v>36</v>
      </c>
      <c r="G5548" s="19">
        <v>2</v>
      </c>
      <c r="H5548" s="19">
        <v>3</v>
      </c>
      <c r="I5548" s="19">
        <v>5</v>
      </c>
      <c r="J5548" s="19">
        <v>3</v>
      </c>
      <c r="K5548" s="20">
        <f>ROUND(1+(SUMPRODUCT(INDEX(CachTinhDiem!$B$8:$E$11,MATCH($B5548,CachTinhDiem!$A$8:$A$11,0),0),$G5548:$J5548)-1)*9/4,1)</f>
        <v>7.3</v>
      </c>
      <c r="L5548" s="20">
        <f>ROUND(1+(INDEX(CachTinhDiem!$B$15:$E$20,MATCH($C5548,CachTinhDiem!$A$15:$A$20,0),MATCH($B5548,CachTinhDiem!$B$14:$E$14,0))-1)*9/4,1)</f>
        <v>10</v>
      </c>
      <c r="M5548" s="19">
        <f t="shared" si="86"/>
        <v>5</v>
      </c>
      <c r="N5548" s="23">
        <f>MAX(0,1-M5548*CachTinhDiem!$B$25)</f>
        <v>0.5</v>
      </c>
      <c r="O5548" s="20">
        <f>ROUND((CachTinhDiem!$B$23*K5548+CachTinhDiem!$B$24*L5548)*N5548,1)</f>
        <v>4.0999999999999996</v>
      </c>
      <c r="P5548" s="19" t="s">
        <v>3225</v>
      </c>
    </row>
    <row r="5549" spans="1:16" ht="15" customHeight="1" x14ac:dyDescent="0.35">
      <c r="A5549" s="18" t="s">
        <v>1437</v>
      </c>
      <c r="B5549" s="18" t="s">
        <v>3226</v>
      </c>
      <c r="C5549" s="18" t="s">
        <v>115</v>
      </c>
      <c r="D5549" s="19">
        <v>11</v>
      </c>
      <c r="E5549" s="19">
        <v>30</v>
      </c>
      <c r="F5549" s="19">
        <v>26</v>
      </c>
      <c r="G5549" s="19">
        <v>2</v>
      </c>
      <c r="H5549" s="19">
        <v>3</v>
      </c>
      <c r="I5549" s="19">
        <v>3</v>
      </c>
      <c r="J5549" s="19">
        <v>2</v>
      </c>
      <c r="K5549" s="20">
        <f>ROUND(1+(SUMPRODUCT(INDEX(CachTinhDiem!$B$8:$E$11,MATCH($B5549,CachTinhDiem!$A$8:$A$11,0),0),$G5549:$J5549)-1)*9/4,1)</f>
        <v>5.0999999999999996</v>
      </c>
      <c r="L5549" s="20">
        <f>ROUND(1+(INDEX(CachTinhDiem!$B$15:$E$20,MATCH($C5549,CachTinhDiem!$A$15:$A$20,0),MATCH($B5549,CachTinhDiem!$B$14:$E$14,0))-1)*9/4,1)</f>
        <v>10</v>
      </c>
      <c r="M5549" s="19">
        <f t="shared" si="86"/>
        <v>0</v>
      </c>
      <c r="N5549" s="23">
        <f>MAX(0,1-M5549*CachTinhDiem!$B$25)</f>
        <v>1</v>
      </c>
      <c r="O5549" s="20">
        <f>ROUND((CachTinhDiem!$B$23*K5549+CachTinhDiem!$B$24*L5549)*N5549,1)</f>
        <v>6.6</v>
      </c>
      <c r="P5549" s="19" t="s">
        <v>3227</v>
      </c>
    </row>
    <row r="5550" spans="1:16" ht="15" customHeight="1" x14ac:dyDescent="0.35">
      <c r="A5550" s="18" t="s">
        <v>2137</v>
      </c>
      <c r="B5550" s="18" t="s">
        <v>3226</v>
      </c>
      <c r="C5550" s="18" t="s">
        <v>138</v>
      </c>
      <c r="D5550" s="19">
        <v>24</v>
      </c>
      <c r="E5550" s="19">
        <v>40</v>
      </c>
      <c r="F5550" s="19">
        <v>5</v>
      </c>
      <c r="G5550" s="19">
        <v>2</v>
      </c>
      <c r="H5550" s="19">
        <v>4</v>
      </c>
      <c r="I5550" s="19">
        <v>5</v>
      </c>
      <c r="J5550" s="19">
        <v>3</v>
      </c>
      <c r="K5550" s="20">
        <f>ROUND(1+(SUMPRODUCT(INDEX(CachTinhDiem!$B$8:$E$11,MATCH($B5550,CachTinhDiem!$A$8:$A$11,0),0),$G5550:$J5550)-1)*9/4,1)</f>
        <v>8.4</v>
      </c>
      <c r="L5550" s="20">
        <f>ROUND(1+(INDEX(CachTinhDiem!$B$15:$E$20,MATCH($C5550,CachTinhDiem!$A$15:$A$20,0),MATCH($B5550,CachTinhDiem!$B$14:$E$14,0))-1)*9/4,1)</f>
        <v>7.8</v>
      </c>
      <c r="M5550" s="19">
        <f t="shared" si="86"/>
        <v>19</v>
      </c>
      <c r="N5550" s="23">
        <f>MAX(0,1-M5550*CachTinhDiem!$B$25)</f>
        <v>0</v>
      </c>
      <c r="O5550" s="20">
        <f>ROUND((CachTinhDiem!$B$23*K5550+CachTinhDiem!$B$24*L5550)*N5550,1)</f>
        <v>0</v>
      </c>
      <c r="P5550" s="19" t="s">
        <v>3227</v>
      </c>
    </row>
    <row r="5551" spans="1:16" ht="15" customHeight="1" x14ac:dyDescent="0.35">
      <c r="A5551" s="18" t="s">
        <v>3160</v>
      </c>
      <c r="B5551" s="18" t="s">
        <v>3226</v>
      </c>
      <c r="C5551" s="18" t="s">
        <v>110</v>
      </c>
      <c r="D5551" s="19">
        <v>17</v>
      </c>
      <c r="E5551" s="19">
        <v>38</v>
      </c>
      <c r="F5551" s="19">
        <v>21</v>
      </c>
      <c r="G5551" s="19">
        <v>2</v>
      </c>
      <c r="H5551" s="19">
        <v>3</v>
      </c>
      <c r="I5551" s="19">
        <v>4</v>
      </c>
      <c r="J5551" s="19">
        <v>4</v>
      </c>
      <c r="K5551" s="20">
        <f>ROUND(1+(SUMPRODUCT(INDEX(CachTinhDiem!$B$8:$E$11,MATCH($B5551,CachTinhDiem!$A$8:$A$11,0),0),$G5551:$J5551)-1)*9/4,1)</f>
        <v>7.1</v>
      </c>
      <c r="L5551" s="20">
        <f>ROUND(1+(INDEX(CachTinhDiem!$B$15:$E$20,MATCH($C5551,CachTinhDiem!$A$15:$A$20,0),MATCH($B5551,CachTinhDiem!$B$14:$E$14,0))-1)*9/4,1)</f>
        <v>5.5</v>
      </c>
      <c r="M5551" s="19">
        <f t="shared" si="86"/>
        <v>0</v>
      </c>
      <c r="N5551" s="23">
        <f>MAX(0,1-M5551*CachTinhDiem!$B$25)</f>
        <v>1</v>
      </c>
      <c r="O5551" s="20">
        <f>ROUND((CachTinhDiem!$B$23*K5551+CachTinhDiem!$B$24*L5551)*N5551,1)</f>
        <v>6.6</v>
      </c>
      <c r="P5551" s="19" t="s">
        <v>3227</v>
      </c>
    </row>
    <row r="5552" spans="1:16" ht="15" customHeight="1" x14ac:dyDescent="0.35">
      <c r="A5552" s="18" t="s">
        <v>1653</v>
      </c>
      <c r="B5552" s="18" t="s">
        <v>3226</v>
      </c>
      <c r="C5552" s="18" t="s">
        <v>103</v>
      </c>
      <c r="D5552" s="19">
        <v>12</v>
      </c>
      <c r="E5552" s="19">
        <v>32</v>
      </c>
      <c r="F5552" s="19">
        <v>38</v>
      </c>
      <c r="G5552" s="19">
        <v>3</v>
      </c>
      <c r="H5552" s="19">
        <v>3</v>
      </c>
      <c r="I5552" s="19">
        <v>2</v>
      </c>
      <c r="J5552" s="19">
        <v>3</v>
      </c>
      <c r="K5552" s="20">
        <f>ROUND(1+(SUMPRODUCT(INDEX(CachTinhDiem!$B$8:$E$11,MATCH($B5552,CachTinhDiem!$A$8:$A$11,0),0),$G5552:$J5552)-1)*9/4,1)</f>
        <v>4.4000000000000004</v>
      </c>
      <c r="L5552" s="20">
        <f>ROUND(1+(INDEX(CachTinhDiem!$B$15:$E$20,MATCH($C5552,CachTinhDiem!$A$15:$A$20,0),MATCH($B5552,CachTinhDiem!$B$14:$E$14,0))-1)*9/4,1)</f>
        <v>3.3</v>
      </c>
      <c r="M5552" s="19">
        <f t="shared" si="86"/>
        <v>6</v>
      </c>
      <c r="N5552" s="23">
        <f>MAX(0,1-M5552*CachTinhDiem!$B$25)</f>
        <v>0.39999999999999991</v>
      </c>
      <c r="O5552" s="20">
        <f>ROUND((CachTinhDiem!$B$23*K5552+CachTinhDiem!$B$24*L5552)*N5552,1)</f>
        <v>1.6</v>
      </c>
      <c r="P5552" s="19" t="s">
        <v>3227</v>
      </c>
    </row>
    <row r="5553" spans="1:16" ht="15" customHeight="1" x14ac:dyDescent="0.35">
      <c r="A5553" s="18" t="s">
        <v>1503</v>
      </c>
      <c r="B5553" s="18" t="s">
        <v>3228</v>
      </c>
      <c r="C5553" s="18" t="s">
        <v>103</v>
      </c>
      <c r="D5553" s="19">
        <v>5</v>
      </c>
      <c r="E5553" s="19">
        <v>19</v>
      </c>
      <c r="F5553" s="19">
        <v>37</v>
      </c>
      <c r="G5553" s="19">
        <v>4</v>
      </c>
      <c r="H5553" s="19">
        <v>1</v>
      </c>
      <c r="I5553" s="19">
        <v>2</v>
      </c>
      <c r="J5553" s="19">
        <v>5</v>
      </c>
      <c r="K5553" s="20">
        <f>ROUND(1+(SUMPRODUCT(INDEX(CachTinhDiem!$B$8:$E$11,MATCH($B5553,CachTinhDiem!$A$8:$A$11,0),0),$G5553:$J5553)-1)*9/4,1)</f>
        <v>6.9</v>
      </c>
      <c r="L5553" s="20">
        <f>ROUND(1+(INDEX(CachTinhDiem!$B$15:$E$20,MATCH($C5553,CachTinhDiem!$A$15:$A$20,0),MATCH($B5553,CachTinhDiem!$B$14:$E$14,0))-1)*9/4,1)</f>
        <v>10</v>
      </c>
      <c r="M5553" s="19">
        <f t="shared" si="86"/>
        <v>18</v>
      </c>
      <c r="N5553" s="23">
        <f>MAX(0,1-M5553*CachTinhDiem!$B$25)</f>
        <v>0</v>
      </c>
      <c r="O5553" s="20">
        <f>ROUND((CachTinhDiem!$B$23*K5553+CachTinhDiem!$B$24*L5553)*N5553,1)</f>
        <v>0</v>
      </c>
      <c r="P5553" s="19" t="s">
        <v>3227</v>
      </c>
    </row>
    <row r="5554" spans="1:16" ht="15" customHeight="1" x14ac:dyDescent="0.35">
      <c r="A5554" s="18" t="s">
        <v>1970</v>
      </c>
      <c r="B5554" s="18" t="s">
        <v>3224</v>
      </c>
      <c r="C5554" s="18" t="s">
        <v>103</v>
      </c>
      <c r="D5554" s="19">
        <v>5</v>
      </c>
      <c r="E5554" s="19">
        <v>14</v>
      </c>
      <c r="F5554" s="19">
        <v>15</v>
      </c>
      <c r="G5554" s="19">
        <v>4</v>
      </c>
      <c r="H5554" s="19">
        <v>1</v>
      </c>
      <c r="I5554" s="19">
        <v>3</v>
      </c>
      <c r="J5554" s="19">
        <v>4</v>
      </c>
      <c r="K5554" s="20">
        <f>ROUND(1+(SUMPRODUCT(INDEX(CachTinhDiem!$B$8:$E$11,MATCH($B5554,CachTinhDiem!$A$8:$A$11,0),0),$G5554:$J5554)-1)*9/4,1)</f>
        <v>5.3</v>
      </c>
      <c r="L5554" s="20">
        <f>ROUND(1+(INDEX(CachTinhDiem!$B$15:$E$20,MATCH($C5554,CachTinhDiem!$A$15:$A$20,0),MATCH($B5554,CachTinhDiem!$B$14:$E$14,0))-1)*9/4,1)</f>
        <v>3.3</v>
      </c>
      <c r="M5554" s="19">
        <f t="shared" si="86"/>
        <v>1</v>
      </c>
      <c r="N5554" s="23">
        <f>MAX(0,1-M5554*CachTinhDiem!$B$25)</f>
        <v>0.9</v>
      </c>
      <c r="O5554" s="20">
        <f>ROUND((CachTinhDiem!$B$23*K5554+CachTinhDiem!$B$24*L5554)*N5554,1)</f>
        <v>4.2</v>
      </c>
      <c r="P5554" s="19" t="s">
        <v>3225</v>
      </c>
    </row>
    <row r="5555" spans="1:16" ht="15" customHeight="1" x14ac:dyDescent="0.35">
      <c r="A5555" s="18" t="s">
        <v>599</v>
      </c>
      <c r="B5555" s="18" t="s">
        <v>3229</v>
      </c>
      <c r="C5555" s="18" t="s">
        <v>110</v>
      </c>
      <c r="D5555" s="19">
        <v>19</v>
      </c>
      <c r="E5555" s="19">
        <v>37</v>
      </c>
      <c r="F5555" s="19">
        <v>30</v>
      </c>
      <c r="G5555" s="19">
        <v>2</v>
      </c>
      <c r="H5555" s="19">
        <v>4</v>
      </c>
      <c r="I5555" s="19">
        <v>2</v>
      </c>
      <c r="J5555" s="19">
        <v>3</v>
      </c>
      <c r="K5555" s="20">
        <f>ROUND(1+(SUMPRODUCT(INDEX(CachTinhDiem!$B$8:$E$11,MATCH($B5555,CachTinhDiem!$A$8:$A$11,0),0),$G5555:$J5555)-1)*9/4,1)</f>
        <v>5.3</v>
      </c>
      <c r="L5555" s="20">
        <f>ROUND(1+(INDEX(CachTinhDiem!$B$15:$E$20,MATCH($C5555,CachTinhDiem!$A$15:$A$20,0),MATCH($B5555,CachTinhDiem!$B$14:$E$14,0))-1)*9/4,1)</f>
        <v>7.8</v>
      </c>
      <c r="M5555" s="19">
        <f t="shared" si="86"/>
        <v>0</v>
      </c>
      <c r="N5555" s="23">
        <f>MAX(0,1-M5555*CachTinhDiem!$B$25)</f>
        <v>1</v>
      </c>
      <c r="O5555" s="20">
        <f>ROUND((CachTinhDiem!$B$23*K5555+CachTinhDiem!$B$24*L5555)*N5555,1)</f>
        <v>6.1</v>
      </c>
      <c r="P5555" s="19" t="s">
        <v>3227</v>
      </c>
    </row>
    <row r="5556" spans="1:16" ht="15" customHeight="1" x14ac:dyDescent="0.35">
      <c r="A5556" s="18" t="s">
        <v>2176</v>
      </c>
      <c r="B5556" s="18" t="s">
        <v>3226</v>
      </c>
      <c r="C5556" s="18" t="s">
        <v>103</v>
      </c>
      <c r="D5556" s="19">
        <v>17</v>
      </c>
      <c r="E5556" s="19">
        <v>35</v>
      </c>
      <c r="F5556" s="19">
        <v>36</v>
      </c>
      <c r="G5556" s="19">
        <v>2</v>
      </c>
      <c r="H5556" s="19">
        <v>2</v>
      </c>
      <c r="I5556" s="19">
        <v>3</v>
      </c>
      <c r="J5556" s="19">
        <v>4</v>
      </c>
      <c r="K5556" s="20">
        <f>ROUND(1+(SUMPRODUCT(INDEX(CachTinhDiem!$B$8:$E$11,MATCH($B5556,CachTinhDiem!$A$8:$A$11,0),0),$G5556:$J5556)-1)*9/4,1)</f>
        <v>5.3</v>
      </c>
      <c r="L5556" s="20">
        <f>ROUND(1+(INDEX(CachTinhDiem!$B$15:$E$20,MATCH($C5556,CachTinhDiem!$A$15:$A$20,0),MATCH($B5556,CachTinhDiem!$B$14:$E$14,0))-1)*9/4,1)</f>
        <v>3.3</v>
      </c>
      <c r="M5556" s="19">
        <f t="shared" si="86"/>
        <v>1</v>
      </c>
      <c r="N5556" s="23">
        <f>MAX(0,1-M5556*CachTinhDiem!$B$25)</f>
        <v>0.9</v>
      </c>
      <c r="O5556" s="20">
        <f>ROUND((CachTinhDiem!$B$23*K5556+CachTinhDiem!$B$24*L5556)*N5556,1)</f>
        <v>4.2</v>
      </c>
      <c r="P5556" s="19" t="s">
        <v>3227</v>
      </c>
    </row>
    <row r="5557" spans="1:16" ht="15" customHeight="1" x14ac:dyDescent="0.35">
      <c r="A5557" s="18" t="s">
        <v>1317</v>
      </c>
      <c r="B5557" s="18" t="s">
        <v>3229</v>
      </c>
      <c r="C5557" s="18" t="s">
        <v>115</v>
      </c>
      <c r="D5557" s="19">
        <v>10</v>
      </c>
      <c r="E5557" s="19">
        <v>27</v>
      </c>
      <c r="F5557" s="19">
        <v>34</v>
      </c>
      <c r="G5557" s="19">
        <v>3</v>
      </c>
      <c r="H5557" s="19">
        <v>3</v>
      </c>
      <c r="I5557" s="19">
        <v>2</v>
      </c>
      <c r="J5557" s="19">
        <v>4</v>
      </c>
      <c r="K5557" s="20">
        <f>ROUND(1+(SUMPRODUCT(INDEX(CachTinhDiem!$B$8:$E$11,MATCH($B5557,CachTinhDiem!$A$8:$A$11,0),0),$G5557:$J5557)-1)*9/4,1)</f>
        <v>5.5</v>
      </c>
      <c r="L5557" s="20">
        <f>ROUND(1+(INDEX(CachTinhDiem!$B$15:$E$20,MATCH($C5557,CachTinhDiem!$A$15:$A$20,0),MATCH($B5557,CachTinhDiem!$B$14:$E$14,0))-1)*9/4,1)</f>
        <v>10</v>
      </c>
      <c r="M5557" s="19">
        <f t="shared" si="86"/>
        <v>7</v>
      </c>
      <c r="N5557" s="23">
        <f>MAX(0,1-M5557*CachTinhDiem!$B$25)</f>
        <v>0.29999999999999993</v>
      </c>
      <c r="O5557" s="20">
        <f>ROUND((CachTinhDiem!$B$23*K5557+CachTinhDiem!$B$24*L5557)*N5557,1)</f>
        <v>2.1</v>
      </c>
      <c r="P5557" s="19" t="s">
        <v>3227</v>
      </c>
    </row>
    <row r="5558" spans="1:16" ht="15" customHeight="1" x14ac:dyDescent="0.35">
      <c r="A5558" s="18" t="s">
        <v>2708</v>
      </c>
      <c r="B5558" s="18" t="s">
        <v>3226</v>
      </c>
      <c r="C5558" s="18" t="s">
        <v>138</v>
      </c>
      <c r="D5558" s="19">
        <v>18</v>
      </c>
      <c r="E5558" s="19">
        <v>37</v>
      </c>
      <c r="F5558" s="19">
        <v>25</v>
      </c>
      <c r="G5558" s="19">
        <v>2</v>
      </c>
      <c r="H5558" s="19">
        <v>5</v>
      </c>
      <c r="I5558" s="19">
        <v>5</v>
      </c>
      <c r="J5558" s="19">
        <v>1</v>
      </c>
      <c r="K5558" s="20">
        <f>ROUND(1+(SUMPRODUCT(INDEX(CachTinhDiem!$B$8:$E$11,MATCH($B5558,CachTinhDiem!$A$8:$A$11,0),0),$G5558:$J5558)-1)*9/4,1)</f>
        <v>8.1999999999999993</v>
      </c>
      <c r="L5558" s="20">
        <f>ROUND(1+(INDEX(CachTinhDiem!$B$15:$E$20,MATCH($C5558,CachTinhDiem!$A$15:$A$20,0),MATCH($B5558,CachTinhDiem!$B$14:$E$14,0))-1)*9/4,1)</f>
        <v>7.8</v>
      </c>
      <c r="M5558" s="19">
        <f t="shared" si="86"/>
        <v>0</v>
      </c>
      <c r="N5558" s="23">
        <f>MAX(0,1-M5558*CachTinhDiem!$B$25)</f>
        <v>1</v>
      </c>
      <c r="O5558" s="20">
        <f>ROUND((CachTinhDiem!$B$23*K5558+CachTinhDiem!$B$24*L5558)*N5558,1)</f>
        <v>8.1</v>
      </c>
      <c r="P5558" s="19" t="s">
        <v>3227</v>
      </c>
    </row>
    <row r="5559" spans="1:16" ht="15" customHeight="1" x14ac:dyDescent="0.35">
      <c r="A5559" s="18" t="s">
        <v>452</v>
      </c>
      <c r="B5559" s="18" t="s">
        <v>3229</v>
      </c>
      <c r="C5559" s="18" t="s">
        <v>110</v>
      </c>
      <c r="D5559" s="19">
        <v>21</v>
      </c>
      <c r="E5559" s="19">
        <v>38</v>
      </c>
      <c r="F5559" s="19">
        <v>21</v>
      </c>
      <c r="G5559" s="19">
        <v>2</v>
      </c>
      <c r="H5559" s="19">
        <v>4</v>
      </c>
      <c r="I5559" s="19">
        <v>3</v>
      </c>
      <c r="J5559" s="19">
        <v>2</v>
      </c>
      <c r="K5559" s="20">
        <f>ROUND(1+(SUMPRODUCT(INDEX(CachTinhDiem!$B$8:$E$11,MATCH($B5559,CachTinhDiem!$A$8:$A$11,0),0),$G5559:$J5559)-1)*9/4,1)</f>
        <v>5.3</v>
      </c>
      <c r="L5559" s="20">
        <f>ROUND(1+(INDEX(CachTinhDiem!$B$15:$E$20,MATCH($C5559,CachTinhDiem!$A$15:$A$20,0),MATCH($B5559,CachTinhDiem!$B$14:$E$14,0))-1)*9/4,1)</f>
        <v>7.8</v>
      </c>
      <c r="M5559" s="19">
        <f t="shared" si="86"/>
        <v>0</v>
      </c>
      <c r="N5559" s="23">
        <f>MAX(0,1-M5559*CachTinhDiem!$B$25)</f>
        <v>1</v>
      </c>
      <c r="O5559" s="20">
        <f>ROUND((CachTinhDiem!$B$23*K5559+CachTinhDiem!$B$24*L5559)*N5559,1)</f>
        <v>6.1</v>
      </c>
      <c r="P5559" s="19" t="s">
        <v>3227</v>
      </c>
    </row>
    <row r="5560" spans="1:16" ht="15" customHeight="1" x14ac:dyDescent="0.35">
      <c r="A5560" s="18" t="s">
        <v>3150</v>
      </c>
      <c r="B5560" s="18" t="s">
        <v>3224</v>
      </c>
      <c r="C5560" s="18" t="s">
        <v>138</v>
      </c>
      <c r="D5560" s="19">
        <v>20</v>
      </c>
      <c r="E5560" s="19">
        <v>40</v>
      </c>
      <c r="F5560" s="19">
        <v>8</v>
      </c>
      <c r="G5560" s="19">
        <v>2</v>
      </c>
      <c r="H5560" s="19">
        <v>4</v>
      </c>
      <c r="I5560" s="19">
        <v>5</v>
      </c>
      <c r="J5560" s="19">
        <v>2</v>
      </c>
      <c r="K5560" s="20">
        <f>ROUND(1+(SUMPRODUCT(INDEX(CachTinhDiem!$B$8:$E$11,MATCH($B5560,CachTinhDiem!$A$8:$A$11,0),0),$G5560:$J5560)-1)*9/4,1)</f>
        <v>7.5</v>
      </c>
      <c r="L5560" s="20">
        <f>ROUND(1+(INDEX(CachTinhDiem!$B$15:$E$20,MATCH($C5560,CachTinhDiem!$A$15:$A$20,0),MATCH($B5560,CachTinhDiem!$B$14:$E$14,0))-1)*9/4,1)</f>
        <v>10</v>
      </c>
      <c r="M5560" s="19">
        <f t="shared" si="86"/>
        <v>12</v>
      </c>
      <c r="N5560" s="23">
        <f>MAX(0,1-M5560*CachTinhDiem!$B$25)</f>
        <v>0</v>
      </c>
      <c r="O5560" s="20">
        <f>ROUND((CachTinhDiem!$B$23*K5560+CachTinhDiem!$B$24*L5560)*N5560,1)</f>
        <v>0</v>
      </c>
      <c r="P5560" s="19" t="s">
        <v>3227</v>
      </c>
    </row>
    <row r="5561" spans="1:16" ht="15" customHeight="1" x14ac:dyDescent="0.35">
      <c r="A5561" s="18" t="s">
        <v>1790</v>
      </c>
      <c r="B5561" s="18" t="s">
        <v>3229</v>
      </c>
      <c r="C5561" s="18" t="s">
        <v>150</v>
      </c>
      <c r="D5561" s="19">
        <v>13</v>
      </c>
      <c r="E5561" s="19">
        <v>30</v>
      </c>
      <c r="F5561" s="19">
        <v>14</v>
      </c>
      <c r="G5561" s="19">
        <v>3</v>
      </c>
      <c r="H5561" s="19">
        <v>3</v>
      </c>
      <c r="I5561" s="19">
        <v>4</v>
      </c>
      <c r="J5561" s="19">
        <v>2</v>
      </c>
      <c r="K5561" s="20">
        <f>ROUND(1+(SUMPRODUCT(INDEX(CachTinhDiem!$B$8:$E$11,MATCH($B5561,CachTinhDiem!$A$8:$A$11,0),0),$G5561:$J5561)-1)*9/4,1)</f>
        <v>5.5</v>
      </c>
      <c r="L5561" s="20">
        <f>ROUND(1+(INDEX(CachTinhDiem!$B$15:$E$20,MATCH($C5561,CachTinhDiem!$A$15:$A$20,0),MATCH($B5561,CachTinhDiem!$B$14:$E$14,0))-1)*9/4,1)</f>
        <v>7.8</v>
      </c>
      <c r="M5561" s="19">
        <f t="shared" si="86"/>
        <v>0</v>
      </c>
      <c r="N5561" s="23">
        <f>MAX(0,1-M5561*CachTinhDiem!$B$25)</f>
        <v>1</v>
      </c>
      <c r="O5561" s="20">
        <f>ROUND((CachTinhDiem!$B$23*K5561+CachTinhDiem!$B$24*L5561)*N5561,1)</f>
        <v>6.2</v>
      </c>
      <c r="P5561" s="19" t="s">
        <v>3227</v>
      </c>
    </row>
    <row r="5562" spans="1:16" ht="15" customHeight="1" x14ac:dyDescent="0.35">
      <c r="A5562" s="18" t="s">
        <v>404</v>
      </c>
      <c r="B5562" s="18" t="s">
        <v>3224</v>
      </c>
      <c r="C5562" s="18" t="s">
        <v>110</v>
      </c>
      <c r="D5562" s="19">
        <v>23</v>
      </c>
      <c r="E5562" s="19">
        <v>36</v>
      </c>
      <c r="F5562" s="19">
        <v>21</v>
      </c>
      <c r="G5562" s="19">
        <v>2</v>
      </c>
      <c r="H5562" s="19">
        <v>5</v>
      </c>
      <c r="I5562" s="19">
        <v>2</v>
      </c>
      <c r="J5562" s="19">
        <v>4</v>
      </c>
      <c r="K5562" s="20">
        <f>ROUND(1+(SUMPRODUCT(INDEX(CachTinhDiem!$B$8:$E$11,MATCH($B5562,CachTinhDiem!$A$8:$A$11,0),0),$G5562:$J5562)-1)*9/4,1)</f>
        <v>5.0999999999999996</v>
      </c>
      <c r="L5562" s="20">
        <f>ROUND(1+(INDEX(CachTinhDiem!$B$15:$E$20,MATCH($C5562,CachTinhDiem!$A$15:$A$20,0),MATCH($B5562,CachTinhDiem!$B$14:$E$14,0))-1)*9/4,1)</f>
        <v>5.5</v>
      </c>
      <c r="M5562" s="19">
        <f t="shared" si="86"/>
        <v>2</v>
      </c>
      <c r="N5562" s="23">
        <f>MAX(0,1-M5562*CachTinhDiem!$B$25)</f>
        <v>0.8</v>
      </c>
      <c r="O5562" s="20">
        <f>ROUND((CachTinhDiem!$B$23*K5562+CachTinhDiem!$B$24*L5562)*N5562,1)</f>
        <v>4.2</v>
      </c>
      <c r="P5562" s="19" t="s">
        <v>3227</v>
      </c>
    </row>
    <row r="5563" spans="1:16" ht="15" customHeight="1" x14ac:dyDescent="0.35">
      <c r="A5563" s="18" t="s">
        <v>1721</v>
      </c>
      <c r="B5563" s="18" t="s">
        <v>3229</v>
      </c>
      <c r="C5563" s="18" t="s">
        <v>138</v>
      </c>
      <c r="D5563" s="19">
        <v>8</v>
      </c>
      <c r="E5563" s="19">
        <v>26</v>
      </c>
      <c r="F5563" s="19">
        <v>16</v>
      </c>
      <c r="G5563" s="19">
        <v>4</v>
      </c>
      <c r="H5563" s="19">
        <v>2</v>
      </c>
      <c r="I5563" s="19">
        <v>4</v>
      </c>
      <c r="J5563" s="19">
        <v>1</v>
      </c>
      <c r="K5563" s="20">
        <f>ROUND(1+(SUMPRODUCT(INDEX(CachTinhDiem!$B$8:$E$11,MATCH($B5563,CachTinhDiem!$A$8:$A$11,0),0),$G5563:$J5563)-1)*9/4,1)</f>
        <v>4.4000000000000004</v>
      </c>
      <c r="L5563" s="20">
        <f>ROUND(1+(INDEX(CachTinhDiem!$B$15:$E$20,MATCH($C5563,CachTinhDiem!$A$15:$A$20,0),MATCH($B5563,CachTinhDiem!$B$14:$E$14,0))-1)*9/4,1)</f>
        <v>7.8</v>
      </c>
      <c r="M5563" s="19">
        <f t="shared" si="86"/>
        <v>0</v>
      </c>
      <c r="N5563" s="23">
        <f>MAX(0,1-M5563*CachTinhDiem!$B$25)</f>
        <v>1</v>
      </c>
      <c r="O5563" s="20">
        <f>ROUND((CachTinhDiem!$B$23*K5563+CachTinhDiem!$B$24*L5563)*N5563,1)</f>
        <v>5.4</v>
      </c>
      <c r="P5563" s="19" t="s">
        <v>3227</v>
      </c>
    </row>
    <row r="5564" spans="1:16" ht="15" customHeight="1" x14ac:dyDescent="0.35">
      <c r="A5564" s="18" t="s">
        <v>2143</v>
      </c>
      <c r="B5564" s="18" t="s">
        <v>3229</v>
      </c>
      <c r="C5564" s="18" t="s">
        <v>150</v>
      </c>
      <c r="D5564" s="19">
        <v>25</v>
      </c>
      <c r="E5564" s="19">
        <v>39</v>
      </c>
      <c r="F5564" s="19">
        <v>19</v>
      </c>
      <c r="G5564" s="19">
        <v>1</v>
      </c>
      <c r="H5564" s="19">
        <v>5</v>
      </c>
      <c r="I5564" s="19">
        <v>2</v>
      </c>
      <c r="J5564" s="19">
        <v>3</v>
      </c>
      <c r="K5564" s="20">
        <f>ROUND(1+(SUMPRODUCT(INDEX(CachTinhDiem!$B$8:$E$11,MATCH($B5564,CachTinhDiem!$A$8:$A$11,0),0),$G5564:$J5564)-1)*9/4,1)</f>
        <v>5.7</v>
      </c>
      <c r="L5564" s="20">
        <f>ROUND(1+(INDEX(CachTinhDiem!$B$15:$E$20,MATCH($C5564,CachTinhDiem!$A$15:$A$20,0),MATCH($B5564,CachTinhDiem!$B$14:$E$14,0))-1)*9/4,1)</f>
        <v>7.8</v>
      </c>
      <c r="M5564" s="19">
        <f t="shared" si="86"/>
        <v>6</v>
      </c>
      <c r="N5564" s="23">
        <f>MAX(0,1-M5564*CachTinhDiem!$B$25)</f>
        <v>0.39999999999999991</v>
      </c>
      <c r="O5564" s="20">
        <f>ROUND((CachTinhDiem!$B$23*K5564+CachTinhDiem!$B$24*L5564)*N5564,1)</f>
        <v>2.5</v>
      </c>
      <c r="P5564" s="19" t="s">
        <v>3227</v>
      </c>
    </row>
    <row r="5565" spans="1:16" ht="15" customHeight="1" x14ac:dyDescent="0.35">
      <c r="A5565" s="18" t="s">
        <v>2580</v>
      </c>
      <c r="B5565" s="18" t="s">
        <v>3229</v>
      </c>
      <c r="C5565" s="18" t="s">
        <v>103</v>
      </c>
      <c r="D5565" s="19">
        <v>15</v>
      </c>
      <c r="E5565" s="19">
        <v>34</v>
      </c>
      <c r="F5565" s="19">
        <v>27</v>
      </c>
      <c r="G5565" s="19">
        <v>2</v>
      </c>
      <c r="H5565" s="19">
        <v>1</v>
      </c>
      <c r="I5565" s="19">
        <v>1</v>
      </c>
      <c r="J5565" s="19">
        <v>5</v>
      </c>
      <c r="K5565" s="20">
        <f>ROUND(1+(SUMPRODUCT(INDEX(CachTinhDiem!$B$8:$E$11,MATCH($B5565,CachTinhDiem!$A$8:$A$11,0),0),$G5565:$J5565)-1)*9/4,1)</f>
        <v>3.9</v>
      </c>
      <c r="L5565" s="20">
        <f>ROUND(1+(INDEX(CachTinhDiem!$B$15:$E$20,MATCH($C5565,CachTinhDiem!$A$15:$A$20,0),MATCH($B5565,CachTinhDiem!$B$14:$E$14,0))-1)*9/4,1)</f>
        <v>7.8</v>
      </c>
      <c r="M5565" s="19">
        <f t="shared" si="86"/>
        <v>0</v>
      </c>
      <c r="N5565" s="23">
        <f>MAX(0,1-M5565*CachTinhDiem!$B$25)</f>
        <v>1</v>
      </c>
      <c r="O5565" s="20">
        <f>ROUND((CachTinhDiem!$B$23*K5565+CachTinhDiem!$B$24*L5565)*N5565,1)</f>
        <v>5.0999999999999996</v>
      </c>
      <c r="P5565" s="19" t="s">
        <v>3227</v>
      </c>
    </row>
    <row r="5566" spans="1:16" ht="15" customHeight="1" x14ac:dyDescent="0.35">
      <c r="A5566" s="18" t="s">
        <v>3180</v>
      </c>
      <c r="B5566" s="18" t="s">
        <v>3224</v>
      </c>
      <c r="C5566" s="18" t="s">
        <v>115</v>
      </c>
      <c r="D5566" s="19">
        <v>20</v>
      </c>
      <c r="E5566" s="19">
        <v>40</v>
      </c>
      <c r="F5566" s="19">
        <v>37</v>
      </c>
      <c r="G5566" s="19">
        <v>2</v>
      </c>
      <c r="H5566" s="19">
        <v>2</v>
      </c>
      <c r="I5566" s="19">
        <v>4</v>
      </c>
      <c r="J5566" s="19">
        <v>3</v>
      </c>
      <c r="K5566" s="20">
        <f>ROUND(1+(SUMPRODUCT(INDEX(CachTinhDiem!$B$8:$E$11,MATCH($B5566,CachTinhDiem!$A$8:$A$11,0),0),$G5566:$J5566)-1)*9/4,1)</f>
        <v>5.7</v>
      </c>
      <c r="L5566" s="20">
        <f>ROUND(1+(INDEX(CachTinhDiem!$B$15:$E$20,MATCH($C5566,CachTinhDiem!$A$15:$A$20,0),MATCH($B5566,CachTinhDiem!$B$14:$E$14,0))-1)*9/4,1)</f>
        <v>7.8</v>
      </c>
      <c r="M5566" s="19">
        <f t="shared" si="86"/>
        <v>0</v>
      </c>
      <c r="N5566" s="23">
        <f>MAX(0,1-M5566*CachTinhDiem!$B$25)</f>
        <v>1</v>
      </c>
      <c r="O5566" s="20">
        <f>ROUND((CachTinhDiem!$B$23*K5566+CachTinhDiem!$B$24*L5566)*N5566,1)</f>
        <v>6.3</v>
      </c>
      <c r="P5566" s="19" t="s">
        <v>3227</v>
      </c>
    </row>
    <row r="5567" spans="1:16" ht="15" customHeight="1" x14ac:dyDescent="0.35">
      <c r="A5567" s="18" t="s">
        <v>2730</v>
      </c>
      <c r="B5567" s="18" t="s">
        <v>3224</v>
      </c>
      <c r="C5567" s="18" t="s">
        <v>90</v>
      </c>
      <c r="D5567" s="19">
        <v>6</v>
      </c>
      <c r="E5567" s="19">
        <v>40</v>
      </c>
      <c r="F5567" s="19">
        <v>33</v>
      </c>
      <c r="G5567" s="19">
        <v>3</v>
      </c>
      <c r="H5567" s="19">
        <v>5</v>
      </c>
      <c r="I5567" s="19">
        <v>4</v>
      </c>
      <c r="J5567" s="19">
        <v>3</v>
      </c>
      <c r="K5567" s="20">
        <f>ROUND(1+(SUMPRODUCT(INDEX(CachTinhDiem!$B$8:$E$11,MATCH($B5567,CachTinhDiem!$A$8:$A$11,0),0),$G5567:$J5567)-1)*9/4,1)</f>
        <v>7.5</v>
      </c>
      <c r="L5567" s="20">
        <f>ROUND(1+(INDEX(CachTinhDiem!$B$15:$E$20,MATCH($C5567,CachTinhDiem!$A$15:$A$20,0),MATCH($B5567,CachTinhDiem!$B$14:$E$14,0))-1)*9/4,1)</f>
        <v>5.5</v>
      </c>
      <c r="M5567" s="19">
        <f t="shared" si="86"/>
        <v>0</v>
      </c>
      <c r="N5567" s="23">
        <f>MAX(0,1-M5567*CachTinhDiem!$B$25)</f>
        <v>1</v>
      </c>
      <c r="O5567" s="20">
        <f>ROUND((CachTinhDiem!$B$23*K5567+CachTinhDiem!$B$24*L5567)*N5567,1)</f>
        <v>6.9</v>
      </c>
      <c r="P5567" s="19" t="s">
        <v>3227</v>
      </c>
    </row>
    <row r="5568" spans="1:16" ht="15" customHeight="1" x14ac:dyDescent="0.35">
      <c r="A5568" s="18" t="s">
        <v>1187</v>
      </c>
      <c r="B5568" s="18" t="s">
        <v>3226</v>
      </c>
      <c r="C5568" s="18" t="s">
        <v>115</v>
      </c>
      <c r="D5568" s="19">
        <v>5</v>
      </c>
      <c r="E5568" s="19">
        <v>12</v>
      </c>
      <c r="F5568" s="19">
        <v>14</v>
      </c>
      <c r="G5568" s="19">
        <v>4</v>
      </c>
      <c r="H5568" s="19">
        <v>2</v>
      </c>
      <c r="I5568" s="19">
        <v>1</v>
      </c>
      <c r="J5568" s="19">
        <v>2</v>
      </c>
      <c r="K5568" s="20">
        <f>ROUND(1+(SUMPRODUCT(INDEX(CachTinhDiem!$B$8:$E$11,MATCH($B5568,CachTinhDiem!$A$8:$A$11,0),0),$G5568:$J5568)-1)*9/4,1)</f>
        <v>2.1</v>
      </c>
      <c r="L5568" s="20">
        <f>ROUND(1+(INDEX(CachTinhDiem!$B$15:$E$20,MATCH($C5568,CachTinhDiem!$A$15:$A$20,0),MATCH($B5568,CachTinhDiem!$B$14:$E$14,0))-1)*9/4,1)</f>
        <v>10</v>
      </c>
      <c r="M5568" s="19">
        <f t="shared" si="86"/>
        <v>2</v>
      </c>
      <c r="N5568" s="23">
        <f>MAX(0,1-M5568*CachTinhDiem!$B$25)</f>
        <v>0.8</v>
      </c>
      <c r="O5568" s="20">
        <f>ROUND((CachTinhDiem!$B$23*K5568+CachTinhDiem!$B$24*L5568)*N5568,1)</f>
        <v>3.6</v>
      </c>
      <c r="P5568" s="19" t="s">
        <v>3227</v>
      </c>
    </row>
    <row r="5569" spans="1:16" ht="15" customHeight="1" x14ac:dyDescent="0.35">
      <c r="A5569" s="18" t="s">
        <v>1649</v>
      </c>
      <c r="B5569" s="18" t="s">
        <v>3228</v>
      </c>
      <c r="C5569" s="18" t="s">
        <v>90</v>
      </c>
      <c r="D5569" s="19">
        <v>11</v>
      </c>
      <c r="E5569" s="19">
        <v>29</v>
      </c>
      <c r="F5569" s="19">
        <v>17</v>
      </c>
      <c r="G5569" s="19">
        <v>2</v>
      </c>
      <c r="H5569" s="19">
        <v>3</v>
      </c>
      <c r="I5569" s="19">
        <v>3</v>
      </c>
      <c r="J5569" s="19">
        <v>2</v>
      </c>
      <c r="K5569" s="20">
        <f>ROUND(1+(SUMPRODUCT(INDEX(CachTinhDiem!$B$8:$E$11,MATCH($B5569,CachTinhDiem!$A$8:$A$11,0),0),$G5569:$J5569)-1)*9/4,1)</f>
        <v>4.2</v>
      </c>
      <c r="L5569" s="20">
        <f>ROUND(1+(INDEX(CachTinhDiem!$B$15:$E$20,MATCH($C5569,CachTinhDiem!$A$15:$A$20,0),MATCH($B5569,CachTinhDiem!$B$14:$E$14,0))-1)*9/4,1)</f>
        <v>3.3</v>
      </c>
      <c r="M5569" s="19">
        <f t="shared" si="86"/>
        <v>0</v>
      </c>
      <c r="N5569" s="23">
        <f>MAX(0,1-M5569*CachTinhDiem!$B$25)</f>
        <v>1</v>
      </c>
      <c r="O5569" s="20">
        <f>ROUND((CachTinhDiem!$B$23*K5569+CachTinhDiem!$B$24*L5569)*N5569,1)</f>
        <v>3.9</v>
      </c>
      <c r="P5569" s="19" t="s">
        <v>3227</v>
      </c>
    </row>
    <row r="5570" spans="1:16" ht="15" customHeight="1" x14ac:dyDescent="0.35">
      <c r="A5570" s="18" t="s">
        <v>2088</v>
      </c>
      <c r="B5570" s="18" t="s">
        <v>3228</v>
      </c>
      <c r="C5570" s="18" t="s">
        <v>103</v>
      </c>
      <c r="D5570" s="19">
        <v>14</v>
      </c>
      <c r="E5570" s="19">
        <v>34</v>
      </c>
      <c r="F5570" s="19">
        <v>32</v>
      </c>
      <c r="G5570" s="19">
        <v>2</v>
      </c>
      <c r="H5570" s="19">
        <v>4</v>
      </c>
      <c r="I5570" s="19">
        <v>3</v>
      </c>
      <c r="J5570" s="19">
        <v>4</v>
      </c>
      <c r="K5570" s="20">
        <f>ROUND(1+(SUMPRODUCT(INDEX(CachTinhDiem!$B$8:$E$11,MATCH($B5570,CachTinhDiem!$A$8:$A$11,0),0),$G5570:$J5570)-1)*9/4,1)</f>
        <v>7.3</v>
      </c>
      <c r="L5570" s="20">
        <f>ROUND(1+(INDEX(CachTinhDiem!$B$15:$E$20,MATCH($C5570,CachTinhDiem!$A$15:$A$20,0),MATCH($B5570,CachTinhDiem!$B$14:$E$14,0))-1)*9/4,1)</f>
        <v>10</v>
      </c>
      <c r="M5570" s="19">
        <f t="shared" ref="M5570:M5633" si="87">MAX(0,$D5570-$F5570,$F5570-$E5570)</f>
        <v>0</v>
      </c>
      <c r="N5570" s="23">
        <f>MAX(0,1-M5570*CachTinhDiem!$B$25)</f>
        <v>1</v>
      </c>
      <c r="O5570" s="20">
        <f>ROUND((CachTinhDiem!$B$23*K5570+CachTinhDiem!$B$24*L5570)*N5570,1)</f>
        <v>8.1</v>
      </c>
      <c r="P5570" s="19" t="s">
        <v>3227</v>
      </c>
    </row>
    <row r="5571" spans="1:16" ht="15" customHeight="1" x14ac:dyDescent="0.35">
      <c r="A5571" s="18" t="s">
        <v>1549</v>
      </c>
      <c r="B5571" s="18" t="s">
        <v>3226</v>
      </c>
      <c r="C5571" s="18" t="s">
        <v>150</v>
      </c>
      <c r="D5571" s="19">
        <v>5</v>
      </c>
      <c r="E5571" s="19">
        <v>20</v>
      </c>
      <c r="F5571" s="19">
        <v>15</v>
      </c>
      <c r="G5571" s="19">
        <v>4</v>
      </c>
      <c r="H5571" s="19">
        <v>1</v>
      </c>
      <c r="I5571" s="19">
        <v>3</v>
      </c>
      <c r="J5571" s="19">
        <v>3</v>
      </c>
      <c r="K5571" s="20">
        <f>ROUND(1+(SUMPRODUCT(INDEX(CachTinhDiem!$B$8:$E$11,MATCH($B5571,CachTinhDiem!$A$8:$A$11,0),0),$G5571:$J5571)-1)*9/4,1)</f>
        <v>4.2</v>
      </c>
      <c r="L5571" s="20">
        <f>ROUND(1+(INDEX(CachTinhDiem!$B$15:$E$20,MATCH($C5571,CachTinhDiem!$A$15:$A$20,0),MATCH($B5571,CachTinhDiem!$B$14:$E$14,0))-1)*9/4,1)</f>
        <v>10</v>
      </c>
      <c r="M5571" s="19">
        <f t="shared" si="87"/>
        <v>0</v>
      </c>
      <c r="N5571" s="23">
        <f>MAX(0,1-M5571*CachTinhDiem!$B$25)</f>
        <v>1</v>
      </c>
      <c r="O5571" s="20">
        <f>ROUND((CachTinhDiem!$B$23*K5571+CachTinhDiem!$B$24*L5571)*N5571,1)</f>
        <v>5.9</v>
      </c>
      <c r="P5571" s="19" t="s">
        <v>3227</v>
      </c>
    </row>
    <row r="5572" spans="1:16" ht="15" customHeight="1" x14ac:dyDescent="0.35">
      <c r="A5572" s="18" t="s">
        <v>912</v>
      </c>
      <c r="B5572" s="18" t="s">
        <v>3226</v>
      </c>
      <c r="C5572" s="18" t="s">
        <v>110</v>
      </c>
      <c r="D5572" s="19">
        <v>5</v>
      </c>
      <c r="E5572" s="19">
        <v>10</v>
      </c>
      <c r="F5572" s="19">
        <v>22</v>
      </c>
      <c r="G5572" s="19">
        <v>5</v>
      </c>
      <c r="H5572" s="19">
        <v>2</v>
      </c>
      <c r="I5572" s="19">
        <v>4</v>
      </c>
      <c r="J5572" s="19">
        <v>3</v>
      </c>
      <c r="K5572" s="20">
        <f>ROUND(1+(SUMPRODUCT(INDEX(CachTinhDiem!$B$8:$E$11,MATCH($B5572,CachTinhDiem!$A$8:$A$11,0),0),$G5572:$J5572)-1)*9/4,1)</f>
        <v>6</v>
      </c>
      <c r="L5572" s="20">
        <f>ROUND(1+(INDEX(CachTinhDiem!$B$15:$E$20,MATCH($C5572,CachTinhDiem!$A$15:$A$20,0),MATCH($B5572,CachTinhDiem!$B$14:$E$14,0))-1)*9/4,1)</f>
        <v>5.5</v>
      </c>
      <c r="M5572" s="19">
        <f t="shared" si="87"/>
        <v>12</v>
      </c>
      <c r="N5572" s="23">
        <f>MAX(0,1-M5572*CachTinhDiem!$B$25)</f>
        <v>0</v>
      </c>
      <c r="O5572" s="20">
        <f>ROUND((CachTinhDiem!$B$23*K5572+CachTinhDiem!$B$24*L5572)*N5572,1)</f>
        <v>0</v>
      </c>
      <c r="P5572" s="19" t="s">
        <v>3225</v>
      </c>
    </row>
    <row r="5573" spans="1:16" ht="15" customHeight="1" x14ac:dyDescent="0.35">
      <c r="A5573" s="18" t="s">
        <v>2249</v>
      </c>
      <c r="B5573" s="18" t="s">
        <v>3228</v>
      </c>
      <c r="C5573" s="18" t="s">
        <v>150</v>
      </c>
      <c r="D5573" s="19">
        <v>22</v>
      </c>
      <c r="E5573" s="19">
        <v>39</v>
      </c>
      <c r="F5573" s="19">
        <v>13</v>
      </c>
      <c r="G5573" s="19">
        <v>1</v>
      </c>
      <c r="H5573" s="19">
        <v>5</v>
      </c>
      <c r="I5573" s="19">
        <v>3</v>
      </c>
      <c r="J5573" s="19">
        <v>2</v>
      </c>
      <c r="K5573" s="20">
        <f>ROUND(1+(SUMPRODUCT(INDEX(CachTinhDiem!$B$8:$E$11,MATCH($B5573,CachTinhDiem!$A$8:$A$11,0),0),$G5573:$J5573)-1)*9/4,1)</f>
        <v>5.0999999999999996</v>
      </c>
      <c r="L5573" s="20">
        <f>ROUND(1+(INDEX(CachTinhDiem!$B$15:$E$20,MATCH($C5573,CachTinhDiem!$A$15:$A$20,0),MATCH($B5573,CachTinhDiem!$B$14:$E$14,0))-1)*9/4,1)</f>
        <v>5.5</v>
      </c>
      <c r="M5573" s="19">
        <f t="shared" si="87"/>
        <v>9</v>
      </c>
      <c r="N5573" s="23">
        <f>MAX(0,1-M5573*CachTinhDiem!$B$25)</f>
        <v>9.9999999999999978E-2</v>
      </c>
      <c r="O5573" s="20">
        <f>ROUND((CachTinhDiem!$B$23*K5573+CachTinhDiem!$B$24*L5573)*N5573,1)</f>
        <v>0.5</v>
      </c>
      <c r="P5573" s="19" t="s">
        <v>3227</v>
      </c>
    </row>
    <row r="5574" spans="1:16" ht="15" customHeight="1" x14ac:dyDescent="0.35">
      <c r="A5574" s="18" t="s">
        <v>2191</v>
      </c>
      <c r="B5574" s="18" t="s">
        <v>3229</v>
      </c>
      <c r="C5574" s="18" t="s">
        <v>150</v>
      </c>
      <c r="D5574" s="19">
        <v>26</v>
      </c>
      <c r="E5574" s="19">
        <v>39</v>
      </c>
      <c r="F5574" s="19">
        <v>26</v>
      </c>
      <c r="G5574" s="19">
        <v>1</v>
      </c>
      <c r="H5574" s="19">
        <v>5</v>
      </c>
      <c r="I5574" s="19">
        <v>3</v>
      </c>
      <c r="J5574" s="19">
        <v>3</v>
      </c>
      <c r="K5574" s="20">
        <f>ROUND(1+(SUMPRODUCT(INDEX(CachTinhDiem!$B$8:$E$11,MATCH($B5574,CachTinhDiem!$A$8:$A$11,0),0),$G5574:$J5574)-1)*9/4,1)</f>
        <v>6.4</v>
      </c>
      <c r="L5574" s="20">
        <f>ROUND(1+(INDEX(CachTinhDiem!$B$15:$E$20,MATCH($C5574,CachTinhDiem!$A$15:$A$20,0),MATCH($B5574,CachTinhDiem!$B$14:$E$14,0))-1)*9/4,1)</f>
        <v>7.8</v>
      </c>
      <c r="M5574" s="19">
        <f t="shared" si="87"/>
        <v>0</v>
      </c>
      <c r="N5574" s="23">
        <f>MAX(0,1-M5574*CachTinhDiem!$B$25)</f>
        <v>1</v>
      </c>
      <c r="O5574" s="20">
        <f>ROUND((CachTinhDiem!$B$23*K5574+CachTinhDiem!$B$24*L5574)*N5574,1)</f>
        <v>6.8</v>
      </c>
      <c r="P5574" s="19" t="s">
        <v>3227</v>
      </c>
    </row>
    <row r="5575" spans="1:16" ht="15" customHeight="1" x14ac:dyDescent="0.35">
      <c r="A5575" s="18" t="s">
        <v>2777</v>
      </c>
      <c r="B5575" s="18" t="s">
        <v>3224</v>
      </c>
      <c r="C5575" s="18" t="s">
        <v>115</v>
      </c>
      <c r="D5575" s="19">
        <v>5</v>
      </c>
      <c r="E5575" s="19">
        <v>31</v>
      </c>
      <c r="F5575" s="19">
        <v>39</v>
      </c>
      <c r="G5575" s="19">
        <v>4</v>
      </c>
      <c r="H5575" s="19">
        <v>3</v>
      </c>
      <c r="I5575" s="19">
        <v>5</v>
      </c>
      <c r="J5575" s="19">
        <v>3</v>
      </c>
      <c r="K5575" s="20">
        <f>ROUND(1+(SUMPRODUCT(INDEX(CachTinhDiem!$B$8:$E$11,MATCH($B5575,CachTinhDiem!$A$8:$A$11,0),0),$G5575:$J5575)-1)*9/4,1)</f>
        <v>8.1999999999999993</v>
      </c>
      <c r="L5575" s="20">
        <f>ROUND(1+(INDEX(CachTinhDiem!$B$15:$E$20,MATCH($C5575,CachTinhDiem!$A$15:$A$20,0),MATCH($B5575,CachTinhDiem!$B$14:$E$14,0))-1)*9/4,1)</f>
        <v>7.8</v>
      </c>
      <c r="M5575" s="19">
        <f t="shared" si="87"/>
        <v>8</v>
      </c>
      <c r="N5575" s="23">
        <f>MAX(0,1-M5575*CachTinhDiem!$B$25)</f>
        <v>0.19999999999999996</v>
      </c>
      <c r="O5575" s="20">
        <f>ROUND((CachTinhDiem!$B$23*K5575+CachTinhDiem!$B$24*L5575)*N5575,1)</f>
        <v>1.6</v>
      </c>
      <c r="P5575" s="19" t="s">
        <v>3227</v>
      </c>
    </row>
    <row r="5576" spans="1:16" ht="15" customHeight="1" x14ac:dyDescent="0.35">
      <c r="A5576" s="18" t="s">
        <v>1393</v>
      </c>
      <c r="B5576" s="18" t="s">
        <v>3226</v>
      </c>
      <c r="C5576" s="18" t="s">
        <v>110</v>
      </c>
      <c r="D5576" s="19">
        <v>5</v>
      </c>
      <c r="E5576" s="19">
        <v>13</v>
      </c>
      <c r="F5576" s="19">
        <v>29</v>
      </c>
      <c r="G5576" s="19">
        <v>5</v>
      </c>
      <c r="H5576" s="19">
        <v>1</v>
      </c>
      <c r="I5576" s="19">
        <v>3</v>
      </c>
      <c r="J5576" s="19">
        <v>3</v>
      </c>
      <c r="K5576" s="20">
        <f>ROUND(1+(SUMPRODUCT(INDEX(CachTinhDiem!$B$8:$E$11,MATCH($B5576,CachTinhDiem!$A$8:$A$11,0),0),$G5576:$J5576)-1)*9/4,1)</f>
        <v>4.2</v>
      </c>
      <c r="L5576" s="20">
        <f>ROUND(1+(INDEX(CachTinhDiem!$B$15:$E$20,MATCH($C5576,CachTinhDiem!$A$15:$A$20,0),MATCH($B5576,CachTinhDiem!$B$14:$E$14,0))-1)*9/4,1)</f>
        <v>5.5</v>
      </c>
      <c r="M5576" s="19">
        <f t="shared" si="87"/>
        <v>16</v>
      </c>
      <c r="N5576" s="23">
        <f>MAX(0,1-M5576*CachTinhDiem!$B$25)</f>
        <v>0</v>
      </c>
      <c r="O5576" s="20">
        <f>ROUND((CachTinhDiem!$B$23*K5576+CachTinhDiem!$B$24*L5576)*N5576,1)</f>
        <v>0</v>
      </c>
      <c r="P5576" s="19" t="s">
        <v>3227</v>
      </c>
    </row>
    <row r="5577" spans="1:16" ht="15" customHeight="1" x14ac:dyDescent="0.35">
      <c r="A5577" s="18" t="s">
        <v>1353</v>
      </c>
      <c r="B5577" s="18" t="s">
        <v>3229</v>
      </c>
      <c r="C5577" s="18" t="s">
        <v>138</v>
      </c>
      <c r="D5577" s="19">
        <v>13</v>
      </c>
      <c r="E5577" s="19">
        <v>30</v>
      </c>
      <c r="F5577" s="19">
        <v>20</v>
      </c>
      <c r="G5577" s="19">
        <v>2</v>
      </c>
      <c r="H5577" s="19">
        <v>3</v>
      </c>
      <c r="I5577" s="19">
        <v>3</v>
      </c>
      <c r="J5577" s="19">
        <v>3</v>
      </c>
      <c r="K5577" s="20">
        <f>ROUND(1+(SUMPRODUCT(INDEX(CachTinhDiem!$B$8:$E$11,MATCH($B5577,CachTinhDiem!$A$8:$A$11,0),0),$G5577:$J5577)-1)*9/4,1)</f>
        <v>5.3</v>
      </c>
      <c r="L5577" s="20">
        <f>ROUND(1+(INDEX(CachTinhDiem!$B$15:$E$20,MATCH($C5577,CachTinhDiem!$A$15:$A$20,0),MATCH($B5577,CachTinhDiem!$B$14:$E$14,0))-1)*9/4,1)</f>
        <v>7.8</v>
      </c>
      <c r="M5577" s="19">
        <f t="shared" si="87"/>
        <v>0</v>
      </c>
      <c r="N5577" s="23">
        <f>MAX(0,1-M5577*CachTinhDiem!$B$25)</f>
        <v>1</v>
      </c>
      <c r="O5577" s="20">
        <f>ROUND((CachTinhDiem!$B$23*K5577+CachTinhDiem!$B$24*L5577)*N5577,1)</f>
        <v>6.1</v>
      </c>
      <c r="P5577" s="19" t="s">
        <v>3225</v>
      </c>
    </row>
    <row r="5578" spans="1:16" ht="15" customHeight="1" x14ac:dyDescent="0.35">
      <c r="A5578" s="18" t="s">
        <v>289</v>
      </c>
      <c r="B5578" s="18" t="s">
        <v>3226</v>
      </c>
      <c r="C5578" s="18" t="s">
        <v>103</v>
      </c>
      <c r="D5578" s="19">
        <v>12</v>
      </c>
      <c r="E5578" s="19">
        <v>29</v>
      </c>
      <c r="F5578" s="19">
        <v>28</v>
      </c>
      <c r="G5578" s="19">
        <v>2</v>
      </c>
      <c r="H5578" s="19">
        <v>5</v>
      </c>
      <c r="I5578" s="19">
        <v>2</v>
      </c>
      <c r="J5578" s="19">
        <v>4</v>
      </c>
      <c r="K5578" s="20">
        <f>ROUND(1+(SUMPRODUCT(INDEX(CachTinhDiem!$B$8:$E$11,MATCH($B5578,CachTinhDiem!$A$8:$A$11,0),0),$G5578:$J5578)-1)*9/4,1)</f>
        <v>6.2</v>
      </c>
      <c r="L5578" s="20">
        <f>ROUND(1+(INDEX(CachTinhDiem!$B$15:$E$20,MATCH($C5578,CachTinhDiem!$A$15:$A$20,0),MATCH($B5578,CachTinhDiem!$B$14:$E$14,0))-1)*9/4,1)</f>
        <v>3.3</v>
      </c>
      <c r="M5578" s="19">
        <f t="shared" si="87"/>
        <v>0</v>
      </c>
      <c r="N5578" s="23">
        <f>MAX(0,1-M5578*CachTinhDiem!$B$25)</f>
        <v>1</v>
      </c>
      <c r="O5578" s="20">
        <f>ROUND((CachTinhDiem!$B$23*K5578+CachTinhDiem!$B$24*L5578)*N5578,1)</f>
        <v>5.3</v>
      </c>
      <c r="P5578" s="19" t="s">
        <v>3227</v>
      </c>
    </row>
    <row r="5579" spans="1:16" ht="15" customHeight="1" x14ac:dyDescent="0.35">
      <c r="A5579" s="18" t="s">
        <v>537</v>
      </c>
      <c r="B5579" s="18" t="s">
        <v>3224</v>
      </c>
      <c r="C5579" s="18" t="s">
        <v>103</v>
      </c>
      <c r="D5579" s="19">
        <v>23</v>
      </c>
      <c r="E5579" s="19">
        <v>37</v>
      </c>
      <c r="F5579" s="19">
        <v>19</v>
      </c>
      <c r="G5579" s="19">
        <v>1</v>
      </c>
      <c r="H5579" s="19">
        <v>5</v>
      </c>
      <c r="I5579" s="19">
        <v>2</v>
      </c>
      <c r="J5579" s="19">
        <v>5</v>
      </c>
      <c r="K5579" s="20">
        <f>ROUND(1+(SUMPRODUCT(INDEX(CachTinhDiem!$B$8:$E$11,MATCH($B5579,CachTinhDiem!$A$8:$A$11,0),0),$G5579:$J5579)-1)*9/4,1)</f>
        <v>4.8</v>
      </c>
      <c r="L5579" s="20">
        <f>ROUND(1+(INDEX(CachTinhDiem!$B$15:$E$20,MATCH($C5579,CachTinhDiem!$A$15:$A$20,0),MATCH($B5579,CachTinhDiem!$B$14:$E$14,0))-1)*9/4,1)</f>
        <v>3.3</v>
      </c>
      <c r="M5579" s="19">
        <f t="shared" si="87"/>
        <v>4</v>
      </c>
      <c r="N5579" s="23">
        <f>MAX(0,1-M5579*CachTinhDiem!$B$25)</f>
        <v>0.6</v>
      </c>
      <c r="O5579" s="20">
        <f>ROUND((CachTinhDiem!$B$23*K5579+CachTinhDiem!$B$24*L5579)*N5579,1)</f>
        <v>2.6</v>
      </c>
      <c r="P5579" s="19" t="s">
        <v>3227</v>
      </c>
    </row>
    <row r="5580" spans="1:16" ht="15" customHeight="1" x14ac:dyDescent="0.35">
      <c r="A5580" s="18" t="s">
        <v>406</v>
      </c>
      <c r="B5580" s="18" t="s">
        <v>3228</v>
      </c>
      <c r="C5580" s="18" t="s">
        <v>110</v>
      </c>
      <c r="D5580" s="19">
        <v>5</v>
      </c>
      <c r="E5580" s="19">
        <v>11</v>
      </c>
      <c r="F5580" s="19">
        <v>35</v>
      </c>
      <c r="G5580" s="19">
        <v>5</v>
      </c>
      <c r="H5580" s="19">
        <v>2</v>
      </c>
      <c r="I5580" s="19">
        <v>4</v>
      </c>
      <c r="J5580" s="19">
        <v>3</v>
      </c>
      <c r="K5580" s="20">
        <f>ROUND(1+(SUMPRODUCT(INDEX(CachTinhDiem!$B$8:$E$11,MATCH($B5580,CachTinhDiem!$A$8:$A$11,0),0),$G5580:$J5580)-1)*9/4,1)</f>
        <v>5.5</v>
      </c>
      <c r="L5580" s="20">
        <f>ROUND(1+(INDEX(CachTinhDiem!$B$15:$E$20,MATCH($C5580,CachTinhDiem!$A$15:$A$20,0),MATCH($B5580,CachTinhDiem!$B$14:$E$14,0))-1)*9/4,1)</f>
        <v>7.8</v>
      </c>
      <c r="M5580" s="19">
        <f t="shared" si="87"/>
        <v>24</v>
      </c>
      <c r="N5580" s="23">
        <f>MAX(0,1-M5580*CachTinhDiem!$B$25)</f>
        <v>0</v>
      </c>
      <c r="O5580" s="20">
        <f>ROUND((CachTinhDiem!$B$23*K5580+CachTinhDiem!$B$24*L5580)*N5580,1)</f>
        <v>0</v>
      </c>
      <c r="P5580" s="19" t="s">
        <v>3227</v>
      </c>
    </row>
    <row r="5581" spans="1:16" ht="15" customHeight="1" x14ac:dyDescent="0.35">
      <c r="A5581" s="18" t="s">
        <v>1126</v>
      </c>
      <c r="B5581" s="18" t="s">
        <v>3224</v>
      </c>
      <c r="C5581" s="18" t="s">
        <v>150</v>
      </c>
      <c r="D5581" s="19">
        <v>5</v>
      </c>
      <c r="E5581" s="19">
        <v>17</v>
      </c>
      <c r="F5581" s="19">
        <v>31</v>
      </c>
      <c r="G5581" s="19">
        <v>4</v>
      </c>
      <c r="H5581" s="19">
        <v>1</v>
      </c>
      <c r="I5581" s="19">
        <v>1</v>
      </c>
      <c r="J5581" s="19">
        <v>3</v>
      </c>
      <c r="K5581" s="20">
        <f>ROUND(1+(SUMPRODUCT(INDEX(CachTinhDiem!$B$8:$E$11,MATCH($B5581,CachTinhDiem!$A$8:$A$11,0),0),$G5581:$J5581)-1)*9/4,1)</f>
        <v>2.8</v>
      </c>
      <c r="L5581" s="20">
        <f>ROUND(1+(INDEX(CachTinhDiem!$B$15:$E$20,MATCH($C5581,CachTinhDiem!$A$15:$A$20,0),MATCH($B5581,CachTinhDiem!$B$14:$E$14,0))-1)*9/4,1)</f>
        <v>3.3</v>
      </c>
      <c r="M5581" s="19">
        <f t="shared" si="87"/>
        <v>14</v>
      </c>
      <c r="N5581" s="23">
        <f>MAX(0,1-M5581*CachTinhDiem!$B$25)</f>
        <v>0</v>
      </c>
      <c r="O5581" s="20">
        <f>ROUND((CachTinhDiem!$B$23*K5581+CachTinhDiem!$B$24*L5581)*N5581,1)</f>
        <v>0</v>
      </c>
      <c r="P5581" s="19" t="s">
        <v>3227</v>
      </c>
    </row>
    <row r="5582" spans="1:16" ht="15" customHeight="1" x14ac:dyDescent="0.35">
      <c r="A5582" s="18" t="s">
        <v>2472</v>
      </c>
      <c r="B5582" s="18" t="s">
        <v>3224</v>
      </c>
      <c r="C5582" s="18" t="s">
        <v>138</v>
      </c>
      <c r="D5582" s="19">
        <v>23</v>
      </c>
      <c r="E5582" s="19">
        <v>38</v>
      </c>
      <c r="F5582" s="19">
        <v>31</v>
      </c>
      <c r="G5582" s="19">
        <v>2</v>
      </c>
      <c r="H5582" s="19">
        <v>5</v>
      </c>
      <c r="I5582" s="19">
        <v>4</v>
      </c>
      <c r="J5582" s="19">
        <v>2</v>
      </c>
      <c r="K5582" s="20">
        <f>ROUND(1+(SUMPRODUCT(INDEX(CachTinhDiem!$B$8:$E$11,MATCH($B5582,CachTinhDiem!$A$8:$A$11,0),0),$G5582:$J5582)-1)*9/4,1)</f>
        <v>6.9</v>
      </c>
      <c r="L5582" s="20">
        <f>ROUND(1+(INDEX(CachTinhDiem!$B$15:$E$20,MATCH($C5582,CachTinhDiem!$A$15:$A$20,0),MATCH($B5582,CachTinhDiem!$B$14:$E$14,0))-1)*9/4,1)</f>
        <v>10</v>
      </c>
      <c r="M5582" s="19">
        <f t="shared" si="87"/>
        <v>0</v>
      </c>
      <c r="N5582" s="23">
        <f>MAX(0,1-M5582*CachTinhDiem!$B$25)</f>
        <v>1</v>
      </c>
      <c r="O5582" s="20">
        <f>ROUND((CachTinhDiem!$B$23*K5582+CachTinhDiem!$B$24*L5582)*N5582,1)</f>
        <v>7.8</v>
      </c>
      <c r="P5582" s="19" t="s">
        <v>3227</v>
      </c>
    </row>
    <row r="5583" spans="1:16" ht="15" customHeight="1" x14ac:dyDescent="0.35">
      <c r="A5583" s="18" t="s">
        <v>2201</v>
      </c>
      <c r="B5583" s="18" t="s">
        <v>3224</v>
      </c>
      <c r="C5583" s="18" t="s">
        <v>150</v>
      </c>
      <c r="D5583" s="19">
        <v>17</v>
      </c>
      <c r="E5583" s="19">
        <v>35</v>
      </c>
      <c r="F5583" s="19">
        <v>16</v>
      </c>
      <c r="G5583" s="19">
        <v>2</v>
      </c>
      <c r="H5583" s="19">
        <v>3</v>
      </c>
      <c r="I5583" s="19">
        <v>3</v>
      </c>
      <c r="J5583" s="19">
        <v>3</v>
      </c>
      <c r="K5583" s="20">
        <f>ROUND(1+(SUMPRODUCT(INDEX(CachTinhDiem!$B$8:$E$11,MATCH($B5583,CachTinhDiem!$A$8:$A$11,0),0),$G5583:$J5583)-1)*9/4,1)</f>
        <v>5.0999999999999996</v>
      </c>
      <c r="L5583" s="20">
        <f>ROUND(1+(INDEX(CachTinhDiem!$B$15:$E$20,MATCH($C5583,CachTinhDiem!$A$15:$A$20,0),MATCH($B5583,CachTinhDiem!$B$14:$E$14,0))-1)*9/4,1)</f>
        <v>3.3</v>
      </c>
      <c r="M5583" s="19">
        <f t="shared" si="87"/>
        <v>1</v>
      </c>
      <c r="N5583" s="23">
        <f>MAX(0,1-M5583*CachTinhDiem!$B$25)</f>
        <v>0.9</v>
      </c>
      <c r="O5583" s="20">
        <f>ROUND((CachTinhDiem!$B$23*K5583+CachTinhDiem!$B$24*L5583)*N5583,1)</f>
        <v>4.0999999999999996</v>
      </c>
      <c r="P5583" s="19" t="s">
        <v>3227</v>
      </c>
    </row>
    <row r="5584" spans="1:16" ht="15" customHeight="1" x14ac:dyDescent="0.35">
      <c r="A5584" s="18" t="s">
        <v>1401</v>
      </c>
      <c r="B5584" s="18" t="s">
        <v>3224</v>
      </c>
      <c r="C5584" s="18" t="s">
        <v>90</v>
      </c>
      <c r="D5584" s="19">
        <v>5</v>
      </c>
      <c r="E5584" s="19">
        <v>20</v>
      </c>
      <c r="F5584" s="19">
        <v>28</v>
      </c>
      <c r="G5584" s="19">
        <v>4</v>
      </c>
      <c r="H5584" s="19">
        <v>2</v>
      </c>
      <c r="I5584" s="19">
        <v>2</v>
      </c>
      <c r="J5584" s="19">
        <v>3</v>
      </c>
      <c r="K5584" s="20">
        <f>ROUND(1+(SUMPRODUCT(INDEX(CachTinhDiem!$B$8:$E$11,MATCH($B5584,CachTinhDiem!$A$8:$A$11,0),0),$G5584:$J5584)-1)*9/4,1)</f>
        <v>4.4000000000000004</v>
      </c>
      <c r="L5584" s="20">
        <f>ROUND(1+(INDEX(CachTinhDiem!$B$15:$E$20,MATCH($C5584,CachTinhDiem!$A$15:$A$20,0),MATCH($B5584,CachTinhDiem!$B$14:$E$14,0))-1)*9/4,1)</f>
        <v>5.5</v>
      </c>
      <c r="M5584" s="19">
        <f t="shared" si="87"/>
        <v>8</v>
      </c>
      <c r="N5584" s="23">
        <f>MAX(0,1-M5584*CachTinhDiem!$B$25)</f>
        <v>0.19999999999999996</v>
      </c>
      <c r="O5584" s="20">
        <f>ROUND((CachTinhDiem!$B$23*K5584+CachTinhDiem!$B$24*L5584)*N5584,1)</f>
        <v>0.9</v>
      </c>
      <c r="P5584" s="19" t="s">
        <v>3225</v>
      </c>
    </row>
    <row r="5585" spans="1:16" ht="15" customHeight="1" x14ac:dyDescent="0.35">
      <c r="A5585" s="18" t="s">
        <v>2857</v>
      </c>
      <c r="B5585" s="18" t="s">
        <v>3228</v>
      </c>
      <c r="C5585" s="18" t="s">
        <v>90</v>
      </c>
      <c r="D5585" s="19">
        <v>13</v>
      </c>
      <c r="E5585" s="19">
        <v>34</v>
      </c>
      <c r="F5585" s="19">
        <v>17</v>
      </c>
      <c r="G5585" s="19">
        <v>3</v>
      </c>
      <c r="H5585" s="19">
        <v>2</v>
      </c>
      <c r="I5585" s="19">
        <v>3</v>
      </c>
      <c r="J5585" s="19">
        <v>3</v>
      </c>
      <c r="K5585" s="20">
        <f>ROUND(1+(SUMPRODUCT(INDEX(CachTinhDiem!$B$8:$E$11,MATCH($B5585,CachTinhDiem!$A$8:$A$11,0),0),$G5585:$J5585)-1)*9/4,1)</f>
        <v>5.0999999999999996</v>
      </c>
      <c r="L5585" s="20">
        <f>ROUND(1+(INDEX(CachTinhDiem!$B$15:$E$20,MATCH($C5585,CachTinhDiem!$A$15:$A$20,0),MATCH($B5585,CachTinhDiem!$B$14:$E$14,0))-1)*9/4,1)</f>
        <v>3.3</v>
      </c>
      <c r="M5585" s="19">
        <f t="shared" si="87"/>
        <v>0</v>
      </c>
      <c r="N5585" s="23">
        <f>MAX(0,1-M5585*CachTinhDiem!$B$25)</f>
        <v>1</v>
      </c>
      <c r="O5585" s="20">
        <f>ROUND((CachTinhDiem!$B$23*K5585+CachTinhDiem!$B$24*L5585)*N5585,1)</f>
        <v>4.5999999999999996</v>
      </c>
      <c r="P5585" s="19" t="s">
        <v>3225</v>
      </c>
    </row>
    <row r="5586" spans="1:16" ht="15" customHeight="1" x14ac:dyDescent="0.35">
      <c r="A5586" s="18" t="s">
        <v>1761</v>
      </c>
      <c r="B5586" s="18" t="s">
        <v>3226</v>
      </c>
      <c r="C5586" s="18" t="s">
        <v>138</v>
      </c>
      <c r="D5586" s="19">
        <v>11</v>
      </c>
      <c r="E5586" s="19">
        <v>31</v>
      </c>
      <c r="F5586" s="19">
        <v>17</v>
      </c>
      <c r="G5586" s="19">
        <v>2</v>
      </c>
      <c r="H5586" s="19">
        <v>4</v>
      </c>
      <c r="I5586" s="19">
        <v>4</v>
      </c>
      <c r="J5586" s="19">
        <v>2</v>
      </c>
      <c r="K5586" s="20">
        <f>ROUND(1+(SUMPRODUCT(INDEX(CachTinhDiem!$B$8:$E$11,MATCH($B5586,CachTinhDiem!$A$8:$A$11,0),0),$G5586:$J5586)-1)*9/4,1)</f>
        <v>6.9</v>
      </c>
      <c r="L5586" s="20">
        <f>ROUND(1+(INDEX(CachTinhDiem!$B$15:$E$20,MATCH($C5586,CachTinhDiem!$A$15:$A$20,0),MATCH($B5586,CachTinhDiem!$B$14:$E$14,0))-1)*9/4,1)</f>
        <v>7.8</v>
      </c>
      <c r="M5586" s="19">
        <f t="shared" si="87"/>
        <v>0</v>
      </c>
      <c r="N5586" s="23">
        <f>MAX(0,1-M5586*CachTinhDiem!$B$25)</f>
        <v>1</v>
      </c>
      <c r="O5586" s="20">
        <f>ROUND((CachTinhDiem!$B$23*K5586+CachTinhDiem!$B$24*L5586)*N5586,1)</f>
        <v>7.2</v>
      </c>
      <c r="P5586" s="19" t="s">
        <v>3227</v>
      </c>
    </row>
    <row r="5587" spans="1:16" ht="15" customHeight="1" x14ac:dyDescent="0.35">
      <c r="A5587" s="18" t="s">
        <v>1792</v>
      </c>
      <c r="B5587" s="18" t="s">
        <v>3229</v>
      </c>
      <c r="C5587" s="18" t="s">
        <v>103</v>
      </c>
      <c r="D5587" s="19">
        <v>15</v>
      </c>
      <c r="E5587" s="19">
        <v>34</v>
      </c>
      <c r="F5587" s="19">
        <v>38</v>
      </c>
      <c r="G5587" s="19">
        <v>2</v>
      </c>
      <c r="H5587" s="19">
        <v>4</v>
      </c>
      <c r="I5587" s="19">
        <v>3</v>
      </c>
      <c r="J5587" s="19">
        <v>4</v>
      </c>
      <c r="K5587" s="20">
        <f>ROUND(1+(SUMPRODUCT(INDEX(CachTinhDiem!$B$8:$E$11,MATCH($B5587,CachTinhDiem!$A$8:$A$11,0),0),$G5587:$J5587)-1)*9/4,1)</f>
        <v>6.6</v>
      </c>
      <c r="L5587" s="20">
        <f>ROUND(1+(INDEX(CachTinhDiem!$B$15:$E$20,MATCH($C5587,CachTinhDiem!$A$15:$A$20,0),MATCH($B5587,CachTinhDiem!$B$14:$E$14,0))-1)*9/4,1)</f>
        <v>7.8</v>
      </c>
      <c r="M5587" s="19">
        <f t="shared" si="87"/>
        <v>4</v>
      </c>
      <c r="N5587" s="23">
        <f>MAX(0,1-M5587*CachTinhDiem!$B$25)</f>
        <v>0.6</v>
      </c>
      <c r="O5587" s="20">
        <f>ROUND((CachTinhDiem!$B$23*K5587+CachTinhDiem!$B$24*L5587)*N5587,1)</f>
        <v>4.2</v>
      </c>
      <c r="P5587" s="19" t="s">
        <v>3227</v>
      </c>
    </row>
    <row r="5588" spans="1:16" ht="15" customHeight="1" x14ac:dyDescent="0.35">
      <c r="A5588" s="18" t="s">
        <v>2881</v>
      </c>
      <c r="B5588" s="18" t="s">
        <v>3226</v>
      </c>
      <c r="C5588" s="18" t="s">
        <v>103</v>
      </c>
      <c r="D5588" s="19">
        <v>5</v>
      </c>
      <c r="E5588" s="19">
        <v>33</v>
      </c>
      <c r="F5588" s="19">
        <v>18</v>
      </c>
      <c r="G5588" s="19">
        <v>4</v>
      </c>
      <c r="H5588" s="19">
        <v>1</v>
      </c>
      <c r="I5588" s="19">
        <v>2</v>
      </c>
      <c r="J5588" s="19">
        <v>5</v>
      </c>
      <c r="K5588" s="20">
        <f>ROUND(1+(SUMPRODUCT(INDEX(CachTinhDiem!$B$8:$E$11,MATCH($B5588,CachTinhDiem!$A$8:$A$11,0),0),$G5588:$J5588)-1)*9/4,1)</f>
        <v>3.9</v>
      </c>
      <c r="L5588" s="20">
        <f>ROUND(1+(INDEX(CachTinhDiem!$B$15:$E$20,MATCH($C5588,CachTinhDiem!$A$15:$A$20,0),MATCH($B5588,CachTinhDiem!$B$14:$E$14,0))-1)*9/4,1)</f>
        <v>3.3</v>
      </c>
      <c r="M5588" s="19">
        <f t="shared" si="87"/>
        <v>0</v>
      </c>
      <c r="N5588" s="23">
        <f>MAX(0,1-M5588*CachTinhDiem!$B$25)</f>
        <v>1</v>
      </c>
      <c r="O5588" s="20">
        <f>ROUND((CachTinhDiem!$B$23*K5588+CachTinhDiem!$B$24*L5588)*N5588,1)</f>
        <v>3.7</v>
      </c>
      <c r="P5588" s="19" t="s">
        <v>3227</v>
      </c>
    </row>
    <row r="5589" spans="1:16" ht="15" customHeight="1" x14ac:dyDescent="0.35">
      <c r="A5589" s="18" t="s">
        <v>3003</v>
      </c>
      <c r="B5589" s="18" t="s">
        <v>3226</v>
      </c>
      <c r="C5589" s="18" t="s">
        <v>150</v>
      </c>
      <c r="D5589" s="19">
        <v>27</v>
      </c>
      <c r="E5589" s="19">
        <v>40</v>
      </c>
      <c r="F5589" s="19">
        <v>20</v>
      </c>
      <c r="G5589" s="19">
        <v>2</v>
      </c>
      <c r="H5589" s="19">
        <v>4</v>
      </c>
      <c r="I5589" s="19">
        <v>3</v>
      </c>
      <c r="J5589" s="19">
        <v>3</v>
      </c>
      <c r="K5589" s="20">
        <f>ROUND(1+(SUMPRODUCT(INDEX(CachTinhDiem!$B$8:$E$11,MATCH($B5589,CachTinhDiem!$A$8:$A$11,0),0),$G5589:$J5589)-1)*9/4,1)</f>
        <v>6.2</v>
      </c>
      <c r="L5589" s="20">
        <f>ROUND(1+(INDEX(CachTinhDiem!$B$15:$E$20,MATCH($C5589,CachTinhDiem!$A$15:$A$20,0),MATCH($B5589,CachTinhDiem!$B$14:$E$14,0))-1)*9/4,1)</f>
        <v>10</v>
      </c>
      <c r="M5589" s="19">
        <f t="shared" si="87"/>
        <v>7</v>
      </c>
      <c r="N5589" s="23">
        <f>MAX(0,1-M5589*CachTinhDiem!$B$25)</f>
        <v>0.29999999999999993</v>
      </c>
      <c r="O5589" s="20">
        <f>ROUND((CachTinhDiem!$B$23*K5589+CachTinhDiem!$B$24*L5589)*N5589,1)</f>
        <v>2.2000000000000002</v>
      </c>
      <c r="P5589" s="19" t="s">
        <v>3227</v>
      </c>
    </row>
    <row r="5590" spans="1:16" ht="15" customHeight="1" x14ac:dyDescent="0.35">
      <c r="A5590" s="18" t="s">
        <v>2565</v>
      </c>
      <c r="B5590" s="18" t="s">
        <v>3224</v>
      </c>
      <c r="C5590" s="18" t="s">
        <v>115</v>
      </c>
      <c r="D5590" s="19">
        <v>5</v>
      </c>
      <c r="E5590" s="19">
        <v>30</v>
      </c>
      <c r="F5590" s="19">
        <v>30</v>
      </c>
      <c r="G5590" s="19">
        <v>4</v>
      </c>
      <c r="H5590" s="19">
        <v>2</v>
      </c>
      <c r="I5590" s="19">
        <v>5</v>
      </c>
      <c r="J5590" s="19">
        <v>2</v>
      </c>
      <c r="K5590" s="20">
        <f>ROUND(1+(SUMPRODUCT(INDEX(CachTinhDiem!$B$8:$E$11,MATCH($B5590,CachTinhDiem!$A$8:$A$11,0),0),$G5590:$J5590)-1)*9/4,1)</f>
        <v>7.5</v>
      </c>
      <c r="L5590" s="20">
        <f>ROUND(1+(INDEX(CachTinhDiem!$B$15:$E$20,MATCH($C5590,CachTinhDiem!$A$15:$A$20,0),MATCH($B5590,CachTinhDiem!$B$14:$E$14,0))-1)*9/4,1)</f>
        <v>7.8</v>
      </c>
      <c r="M5590" s="19">
        <f t="shared" si="87"/>
        <v>0</v>
      </c>
      <c r="N5590" s="23">
        <f>MAX(0,1-M5590*CachTinhDiem!$B$25)</f>
        <v>1</v>
      </c>
      <c r="O5590" s="20">
        <f>ROUND((CachTinhDiem!$B$23*K5590+CachTinhDiem!$B$24*L5590)*N5590,1)</f>
        <v>7.6</v>
      </c>
      <c r="P5590" s="19" t="s">
        <v>3227</v>
      </c>
    </row>
    <row r="5591" spans="1:16" ht="15" customHeight="1" x14ac:dyDescent="0.35">
      <c r="A5591" s="18" t="s">
        <v>3210</v>
      </c>
      <c r="B5591" s="18" t="s">
        <v>3224</v>
      </c>
      <c r="C5591" s="18" t="s">
        <v>90</v>
      </c>
      <c r="D5591" s="19">
        <v>23</v>
      </c>
      <c r="E5591" s="19">
        <v>40</v>
      </c>
      <c r="F5591" s="19">
        <v>8</v>
      </c>
      <c r="G5591" s="19">
        <v>1</v>
      </c>
      <c r="H5591" s="19">
        <v>3</v>
      </c>
      <c r="I5591" s="19">
        <v>3</v>
      </c>
      <c r="J5591" s="19">
        <v>3</v>
      </c>
      <c r="K5591" s="20">
        <f>ROUND(1+(SUMPRODUCT(INDEX(CachTinhDiem!$B$8:$E$11,MATCH($B5591,CachTinhDiem!$A$8:$A$11,0),0),$G5591:$J5591)-1)*9/4,1)</f>
        <v>4.5999999999999996</v>
      </c>
      <c r="L5591" s="20">
        <f>ROUND(1+(INDEX(CachTinhDiem!$B$15:$E$20,MATCH($C5591,CachTinhDiem!$A$15:$A$20,0),MATCH($B5591,CachTinhDiem!$B$14:$E$14,0))-1)*9/4,1)</f>
        <v>5.5</v>
      </c>
      <c r="M5591" s="19">
        <f t="shared" si="87"/>
        <v>15</v>
      </c>
      <c r="N5591" s="23">
        <f>MAX(0,1-M5591*CachTinhDiem!$B$25)</f>
        <v>0</v>
      </c>
      <c r="O5591" s="20">
        <f>ROUND((CachTinhDiem!$B$23*K5591+CachTinhDiem!$B$24*L5591)*N5591,1)</f>
        <v>0</v>
      </c>
      <c r="P5591" s="19" t="s">
        <v>3227</v>
      </c>
    </row>
    <row r="5592" spans="1:16" ht="15" customHeight="1" x14ac:dyDescent="0.35">
      <c r="A5592" s="18" t="s">
        <v>782</v>
      </c>
      <c r="B5592" s="18" t="s">
        <v>3229</v>
      </c>
      <c r="C5592" s="18" t="s">
        <v>90</v>
      </c>
      <c r="D5592" s="19">
        <v>8</v>
      </c>
      <c r="E5592" s="19">
        <v>21</v>
      </c>
      <c r="F5592" s="19">
        <v>17</v>
      </c>
      <c r="G5592" s="19">
        <v>4</v>
      </c>
      <c r="H5592" s="19">
        <v>2</v>
      </c>
      <c r="I5592" s="19">
        <v>3</v>
      </c>
      <c r="J5592" s="19">
        <v>2</v>
      </c>
      <c r="K5592" s="20">
        <f>ROUND(1+(SUMPRODUCT(INDEX(CachTinhDiem!$B$8:$E$11,MATCH($B5592,CachTinhDiem!$A$8:$A$11,0),0),$G5592:$J5592)-1)*9/4,1)</f>
        <v>4.4000000000000004</v>
      </c>
      <c r="L5592" s="20">
        <f>ROUND(1+(INDEX(CachTinhDiem!$B$15:$E$20,MATCH($C5592,CachTinhDiem!$A$15:$A$20,0),MATCH($B5592,CachTinhDiem!$B$14:$E$14,0))-1)*9/4,1)</f>
        <v>7.8</v>
      </c>
      <c r="M5592" s="19">
        <f t="shared" si="87"/>
        <v>0</v>
      </c>
      <c r="N5592" s="23">
        <f>MAX(0,1-M5592*CachTinhDiem!$B$25)</f>
        <v>1</v>
      </c>
      <c r="O5592" s="20">
        <f>ROUND((CachTinhDiem!$B$23*K5592+CachTinhDiem!$B$24*L5592)*N5592,1)</f>
        <v>5.4</v>
      </c>
      <c r="P5592" s="19" t="s">
        <v>3227</v>
      </c>
    </row>
    <row r="5593" spans="1:16" ht="15" customHeight="1" x14ac:dyDescent="0.35">
      <c r="A5593" s="18" t="s">
        <v>1008</v>
      </c>
      <c r="B5593" s="18" t="s">
        <v>3224</v>
      </c>
      <c r="C5593" s="18" t="s">
        <v>138</v>
      </c>
      <c r="D5593" s="19">
        <v>22</v>
      </c>
      <c r="E5593" s="19">
        <v>40</v>
      </c>
      <c r="F5593" s="19">
        <v>10</v>
      </c>
      <c r="G5593" s="19">
        <v>1</v>
      </c>
      <c r="H5593" s="19">
        <v>5</v>
      </c>
      <c r="I5593" s="19">
        <v>4</v>
      </c>
      <c r="J5593" s="19">
        <v>2</v>
      </c>
      <c r="K5593" s="20">
        <f>ROUND(1+(SUMPRODUCT(INDEX(CachTinhDiem!$B$8:$E$11,MATCH($B5593,CachTinhDiem!$A$8:$A$11,0),0),$G5593:$J5593)-1)*9/4,1)</f>
        <v>6.4</v>
      </c>
      <c r="L5593" s="20">
        <f>ROUND(1+(INDEX(CachTinhDiem!$B$15:$E$20,MATCH($C5593,CachTinhDiem!$A$15:$A$20,0),MATCH($B5593,CachTinhDiem!$B$14:$E$14,0))-1)*9/4,1)</f>
        <v>10</v>
      </c>
      <c r="M5593" s="19">
        <f t="shared" si="87"/>
        <v>12</v>
      </c>
      <c r="N5593" s="23">
        <f>MAX(0,1-M5593*CachTinhDiem!$B$25)</f>
        <v>0</v>
      </c>
      <c r="O5593" s="20">
        <f>ROUND((CachTinhDiem!$B$23*K5593+CachTinhDiem!$B$24*L5593)*N5593,1)</f>
        <v>0</v>
      </c>
      <c r="P5593" s="19" t="s">
        <v>3225</v>
      </c>
    </row>
    <row r="5594" spans="1:16" ht="15" customHeight="1" x14ac:dyDescent="0.35">
      <c r="A5594" s="18" t="s">
        <v>3068</v>
      </c>
      <c r="B5594" s="18" t="s">
        <v>3224</v>
      </c>
      <c r="C5594" s="18" t="s">
        <v>115</v>
      </c>
      <c r="D5594" s="19">
        <v>19</v>
      </c>
      <c r="E5594" s="19">
        <v>40</v>
      </c>
      <c r="F5594" s="19">
        <v>22</v>
      </c>
      <c r="G5594" s="19">
        <v>2</v>
      </c>
      <c r="H5594" s="19">
        <v>2</v>
      </c>
      <c r="I5594" s="19">
        <v>3</v>
      </c>
      <c r="J5594" s="19">
        <v>3</v>
      </c>
      <c r="K5594" s="20">
        <f>ROUND(1+(SUMPRODUCT(INDEX(CachTinhDiem!$B$8:$E$11,MATCH($B5594,CachTinhDiem!$A$8:$A$11,0),0),$G5594:$J5594)-1)*9/4,1)</f>
        <v>4.5999999999999996</v>
      </c>
      <c r="L5594" s="20">
        <f>ROUND(1+(INDEX(CachTinhDiem!$B$15:$E$20,MATCH($C5594,CachTinhDiem!$A$15:$A$20,0),MATCH($B5594,CachTinhDiem!$B$14:$E$14,0))-1)*9/4,1)</f>
        <v>7.8</v>
      </c>
      <c r="M5594" s="19">
        <f t="shared" si="87"/>
        <v>0</v>
      </c>
      <c r="N5594" s="23">
        <f>MAX(0,1-M5594*CachTinhDiem!$B$25)</f>
        <v>1</v>
      </c>
      <c r="O5594" s="20">
        <f>ROUND((CachTinhDiem!$B$23*K5594+CachTinhDiem!$B$24*L5594)*N5594,1)</f>
        <v>5.6</v>
      </c>
      <c r="P5594" s="19" t="s">
        <v>3227</v>
      </c>
    </row>
    <row r="5595" spans="1:16" ht="15" customHeight="1" x14ac:dyDescent="0.35">
      <c r="A5595" s="18" t="s">
        <v>996</v>
      </c>
      <c r="B5595" s="18" t="s">
        <v>3228</v>
      </c>
      <c r="C5595" s="18" t="s">
        <v>110</v>
      </c>
      <c r="D5595" s="19">
        <v>15</v>
      </c>
      <c r="E5595" s="19">
        <v>30</v>
      </c>
      <c r="F5595" s="19">
        <v>11</v>
      </c>
      <c r="G5595" s="19">
        <v>2</v>
      </c>
      <c r="H5595" s="19">
        <v>4</v>
      </c>
      <c r="I5595" s="19">
        <v>2</v>
      </c>
      <c r="J5595" s="19">
        <v>3</v>
      </c>
      <c r="K5595" s="20">
        <f>ROUND(1+(SUMPRODUCT(INDEX(CachTinhDiem!$B$8:$E$11,MATCH($B5595,CachTinhDiem!$A$8:$A$11,0),0),$G5595:$J5595)-1)*9/4,1)</f>
        <v>5.5</v>
      </c>
      <c r="L5595" s="20">
        <f>ROUND(1+(INDEX(CachTinhDiem!$B$15:$E$20,MATCH($C5595,CachTinhDiem!$A$15:$A$20,0),MATCH($B5595,CachTinhDiem!$B$14:$E$14,0))-1)*9/4,1)</f>
        <v>7.8</v>
      </c>
      <c r="M5595" s="19">
        <f t="shared" si="87"/>
        <v>4</v>
      </c>
      <c r="N5595" s="23">
        <f>MAX(0,1-M5595*CachTinhDiem!$B$25)</f>
        <v>0.6</v>
      </c>
      <c r="O5595" s="20">
        <f>ROUND((CachTinhDiem!$B$23*K5595+CachTinhDiem!$B$24*L5595)*N5595,1)</f>
        <v>3.7</v>
      </c>
      <c r="P5595" s="19" t="s">
        <v>3225</v>
      </c>
    </row>
    <row r="5596" spans="1:16" ht="15" customHeight="1" x14ac:dyDescent="0.35">
      <c r="A5596" s="18" t="s">
        <v>2773</v>
      </c>
      <c r="B5596" s="18" t="s">
        <v>3224</v>
      </c>
      <c r="C5596" s="18" t="s">
        <v>103</v>
      </c>
      <c r="D5596" s="19">
        <v>8</v>
      </c>
      <c r="E5596" s="19">
        <v>34</v>
      </c>
      <c r="F5596" s="19">
        <v>23</v>
      </c>
      <c r="G5596" s="19">
        <v>4</v>
      </c>
      <c r="H5596" s="19">
        <v>1</v>
      </c>
      <c r="I5596" s="19">
        <v>3</v>
      </c>
      <c r="J5596" s="19">
        <v>5</v>
      </c>
      <c r="K5596" s="20">
        <f>ROUND(1+(SUMPRODUCT(INDEX(CachTinhDiem!$B$8:$E$11,MATCH($B5596,CachTinhDiem!$A$8:$A$11,0),0),$G5596:$J5596)-1)*9/4,1)</f>
        <v>5.5</v>
      </c>
      <c r="L5596" s="20">
        <f>ROUND(1+(INDEX(CachTinhDiem!$B$15:$E$20,MATCH($C5596,CachTinhDiem!$A$15:$A$20,0),MATCH($B5596,CachTinhDiem!$B$14:$E$14,0))-1)*9/4,1)</f>
        <v>3.3</v>
      </c>
      <c r="M5596" s="19">
        <f t="shared" si="87"/>
        <v>0</v>
      </c>
      <c r="N5596" s="23">
        <f>MAX(0,1-M5596*CachTinhDiem!$B$25)</f>
        <v>1</v>
      </c>
      <c r="O5596" s="20">
        <f>ROUND((CachTinhDiem!$B$23*K5596+CachTinhDiem!$B$24*L5596)*N5596,1)</f>
        <v>4.8</v>
      </c>
      <c r="P5596" s="19" t="s">
        <v>3225</v>
      </c>
    </row>
    <row r="5597" spans="1:16" ht="15" customHeight="1" x14ac:dyDescent="0.35">
      <c r="A5597" s="18" t="s">
        <v>3118</v>
      </c>
      <c r="B5597" s="18" t="s">
        <v>3229</v>
      </c>
      <c r="C5597" s="18" t="s">
        <v>90</v>
      </c>
      <c r="D5597" s="19">
        <v>23</v>
      </c>
      <c r="E5597" s="19">
        <v>40</v>
      </c>
      <c r="F5597" s="19">
        <v>17</v>
      </c>
      <c r="G5597" s="19">
        <v>1</v>
      </c>
      <c r="H5597" s="19">
        <v>3</v>
      </c>
      <c r="I5597" s="19">
        <v>3</v>
      </c>
      <c r="J5597" s="19">
        <v>1</v>
      </c>
      <c r="K5597" s="20">
        <f>ROUND(1+(SUMPRODUCT(INDEX(CachTinhDiem!$B$8:$E$11,MATCH($B5597,CachTinhDiem!$A$8:$A$11,0),0),$G5597:$J5597)-1)*9/4,1)</f>
        <v>3.7</v>
      </c>
      <c r="L5597" s="20">
        <f>ROUND(1+(INDEX(CachTinhDiem!$B$15:$E$20,MATCH($C5597,CachTinhDiem!$A$15:$A$20,0),MATCH($B5597,CachTinhDiem!$B$14:$E$14,0))-1)*9/4,1)</f>
        <v>7.8</v>
      </c>
      <c r="M5597" s="19">
        <f t="shared" si="87"/>
        <v>6</v>
      </c>
      <c r="N5597" s="23">
        <f>MAX(0,1-M5597*CachTinhDiem!$B$25)</f>
        <v>0.39999999999999991</v>
      </c>
      <c r="O5597" s="20">
        <f>ROUND((CachTinhDiem!$B$23*K5597+CachTinhDiem!$B$24*L5597)*N5597,1)</f>
        <v>2</v>
      </c>
      <c r="P5597" s="19" t="s">
        <v>3227</v>
      </c>
    </row>
    <row r="5598" spans="1:16" ht="15" customHeight="1" x14ac:dyDescent="0.35">
      <c r="A5598" s="18" t="s">
        <v>2201</v>
      </c>
      <c r="B5598" s="18" t="s">
        <v>3226</v>
      </c>
      <c r="C5598" s="18" t="s">
        <v>150</v>
      </c>
      <c r="D5598" s="19">
        <v>17</v>
      </c>
      <c r="E5598" s="19">
        <v>35</v>
      </c>
      <c r="F5598" s="19">
        <v>23</v>
      </c>
      <c r="G5598" s="19">
        <v>2</v>
      </c>
      <c r="H5598" s="19">
        <v>3</v>
      </c>
      <c r="I5598" s="19">
        <v>3</v>
      </c>
      <c r="J5598" s="19">
        <v>3</v>
      </c>
      <c r="K5598" s="20">
        <f>ROUND(1+(SUMPRODUCT(INDEX(CachTinhDiem!$B$8:$E$11,MATCH($B5598,CachTinhDiem!$A$8:$A$11,0),0),$G5598:$J5598)-1)*9/4,1)</f>
        <v>5.5</v>
      </c>
      <c r="L5598" s="20">
        <f>ROUND(1+(INDEX(CachTinhDiem!$B$15:$E$20,MATCH($C5598,CachTinhDiem!$A$15:$A$20,0),MATCH($B5598,CachTinhDiem!$B$14:$E$14,0))-1)*9/4,1)</f>
        <v>10</v>
      </c>
      <c r="M5598" s="19">
        <f t="shared" si="87"/>
        <v>0</v>
      </c>
      <c r="N5598" s="23">
        <f>MAX(0,1-M5598*CachTinhDiem!$B$25)</f>
        <v>1</v>
      </c>
      <c r="O5598" s="20">
        <f>ROUND((CachTinhDiem!$B$23*K5598+CachTinhDiem!$B$24*L5598)*N5598,1)</f>
        <v>6.9</v>
      </c>
      <c r="P5598" s="19" t="s">
        <v>3227</v>
      </c>
    </row>
    <row r="5599" spans="1:16" ht="15" customHeight="1" x14ac:dyDescent="0.35">
      <c r="A5599" s="18" t="s">
        <v>2730</v>
      </c>
      <c r="B5599" s="18" t="s">
        <v>3229</v>
      </c>
      <c r="C5599" s="18" t="s">
        <v>90</v>
      </c>
      <c r="D5599" s="19">
        <v>6</v>
      </c>
      <c r="E5599" s="19">
        <v>40</v>
      </c>
      <c r="F5599" s="19">
        <v>38</v>
      </c>
      <c r="G5599" s="19">
        <v>3</v>
      </c>
      <c r="H5599" s="19">
        <v>5</v>
      </c>
      <c r="I5599" s="19">
        <v>4</v>
      </c>
      <c r="J5599" s="19">
        <v>3</v>
      </c>
      <c r="K5599" s="20">
        <f>ROUND(1+(SUMPRODUCT(INDEX(CachTinhDiem!$B$8:$E$11,MATCH($B5599,CachTinhDiem!$A$8:$A$11,0),0),$G5599:$J5599)-1)*9/4,1)</f>
        <v>7.5</v>
      </c>
      <c r="L5599" s="20">
        <f>ROUND(1+(INDEX(CachTinhDiem!$B$15:$E$20,MATCH($C5599,CachTinhDiem!$A$15:$A$20,0),MATCH($B5599,CachTinhDiem!$B$14:$E$14,0))-1)*9/4,1)</f>
        <v>7.8</v>
      </c>
      <c r="M5599" s="19">
        <f t="shared" si="87"/>
        <v>0</v>
      </c>
      <c r="N5599" s="23">
        <f>MAX(0,1-M5599*CachTinhDiem!$B$25)</f>
        <v>1</v>
      </c>
      <c r="O5599" s="20">
        <f>ROUND((CachTinhDiem!$B$23*K5599+CachTinhDiem!$B$24*L5599)*N5599,1)</f>
        <v>7.6</v>
      </c>
      <c r="P5599" s="19" t="s">
        <v>3227</v>
      </c>
    </row>
    <row r="5600" spans="1:16" ht="15" customHeight="1" x14ac:dyDescent="0.35">
      <c r="A5600" s="18" t="s">
        <v>932</v>
      </c>
      <c r="B5600" s="18" t="s">
        <v>3224</v>
      </c>
      <c r="C5600" s="18" t="s">
        <v>110</v>
      </c>
      <c r="D5600" s="19">
        <v>5</v>
      </c>
      <c r="E5600" s="19">
        <v>14</v>
      </c>
      <c r="F5600" s="19">
        <v>12</v>
      </c>
      <c r="G5600" s="19">
        <v>5</v>
      </c>
      <c r="H5600" s="19">
        <v>2</v>
      </c>
      <c r="I5600" s="19">
        <v>2</v>
      </c>
      <c r="J5600" s="19">
        <v>4</v>
      </c>
      <c r="K5600" s="20">
        <f>ROUND(1+(SUMPRODUCT(INDEX(CachTinhDiem!$B$8:$E$11,MATCH($B5600,CachTinhDiem!$A$8:$A$11,0),0),$G5600:$J5600)-1)*9/4,1)</f>
        <v>5.0999999999999996</v>
      </c>
      <c r="L5600" s="20">
        <f>ROUND(1+(INDEX(CachTinhDiem!$B$15:$E$20,MATCH($C5600,CachTinhDiem!$A$15:$A$20,0),MATCH($B5600,CachTinhDiem!$B$14:$E$14,0))-1)*9/4,1)</f>
        <v>5.5</v>
      </c>
      <c r="M5600" s="19">
        <f t="shared" si="87"/>
        <v>0</v>
      </c>
      <c r="N5600" s="23">
        <f>MAX(0,1-M5600*CachTinhDiem!$B$25)</f>
        <v>1</v>
      </c>
      <c r="O5600" s="20">
        <f>ROUND((CachTinhDiem!$B$23*K5600+CachTinhDiem!$B$24*L5600)*N5600,1)</f>
        <v>5.2</v>
      </c>
      <c r="P5600" s="19" t="s">
        <v>3225</v>
      </c>
    </row>
    <row r="5601" spans="1:16" ht="15" customHeight="1" x14ac:dyDescent="0.35">
      <c r="A5601" s="18" t="s">
        <v>1409</v>
      </c>
      <c r="B5601" s="18" t="s">
        <v>3228</v>
      </c>
      <c r="C5601" s="18" t="s">
        <v>115</v>
      </c>
      <c r="D5601" s="19">
        <v>10</v>
      </c>
      <c r="E5601" s="19">
        <v>27</v>
      </c>
      <c r="F5601" s="19">
        <v>26</v>
      </c>
      <c r="G5601" s="19">
        <v>3</v>
      </c>
      <c r="H5601" s="19">
        <v>2</v>
      </c>
      <c r="I5601" s="19">
        <v>3</v>
      </c>
      <c r="J5601" s="19">
        <v>3</v>
      </c>
      <c r="K5601" s="20">
        <f>ROUND(1+(SUMPRODUCT(INDEX(CachTinhDiem!$B$8:$E$11,MATCH($B5601,CachTinhDiem!$A$8:$A$11,0),0),$G5601:$J5601)-1)*9/4,1)</f>
        <v>5.0999999999999996</v>
      </c>
      <c r="L5601" s="20">
        <f>ROUND(1+(INDEX(CachTinhDiem!$B$15:$E$20,MATCH($C5601,CachTinhDiem!$A$15:$A$20,0),MATCH($B5601,CachTinhDiem!$B$14:$E$14,0))-1)*9/4,1)</f>
        <v>5.5</v>
      </c>
      <c r="M5601" s="19">
        <f t="shared" si="87"/>
        <v>0</v>
      </c>
      <c r="N5601" s="23">
        <f>MAX(0,1-M5601*CachTinhDiem!$B$25)</f>
        <v>1</v>
      </c>
      <c r="O5601" s="20">
        <f>ROUND((CachTinhDiem!$B$23*K5601+CachTinhDiem!$B$24*L5601)*N5601,1)</f>
        <v>5.2</v>
      </c>
      <c r="P5601" s="19" t="s">
        <v>3225</v>
      </c>
    </row>
    <row r="5602" spans="1:16" ht="15" customHeight="1" x14ac:dyDescent="0.35">
      <c r="A5602" s="18" t="s">
        <v>1661</v>
      </c>
      <c r="B5602" s="18" t="s">
        <v>3228</v>
      </c>
      <c r="C5602" s="18" t="s">
        <v>103</v>
      </c>
      <c r="D5602" s="19">
        <v>16</v>
      </c>
      <c r="E5602" s="19">
        <v>36</v>
      </c>
      <c r="F5602" s="19">
        <v>9</v>
      </c>
      <c r="G5602" s="19">
        <v>2</v>
      </c>
      <c r="H5602" s="19">
        <v>5</v>
      </c>
      <c r="I5602" s="19">
        <v>2</v>
      </c>
      <c r="J5602" s="19">
        <v>4</v>
      </c>
      <c r="K5602" s="20">
        <f>ROUND(1+(SUMPRODUCT(INDEX(CachTinhDiem!$B$8:$E$11,MATCH($B5602,CachTinhDiem!$A$8:$A$11,0),0),$G5602:$J5602)-1)*9/4,1)</f>
        <v>7.3</v>
      </c>
      <c r="L5602" s="20">
        <f>ROUND(1+(INDEX(CachTinhDiem!$B$15:$E$20,MATCH($C5602,CachTinhDiem!$A$15:$A$20,0),MATCH($B5602,CachTinhDiem!$B$14:$E$14,0))-1)*9/4,1)</f>
        <v>10</v>
      </c>
      <c r="M5602" s="19">
        <f t="shared" si="87"/>
        <v>7</v>
      </c>
      <c r="N5602" s="23">
        <f>MAX(0,1-M5602*CachTinhDiem!$B$25)</f>
        <v>0.29999999999999993</v>
      </c>
      <c r="O5602" s="20">
        <f>ROUND((CachTinhDiem!$B$23*K5602+CachTinhDiem!$B$24*L5602)*N5602,1)</f>
        <v>2.4</v>
      </c>
      <c r="P5602" s="19" t="s">
        <v>3227</v>
      </c>
    </row>
    <row r="5603" spans="1:16" ht="15" customHeight="1" x14ac:dyDescent="0.35">
      <c r="A5603" s="18" t="s">
        <v>2508</v>
      </c>
      <c r="B5603" s="18" t="s">
        <v>3224</v>
      </c>
      <c r="C5603" s="18" t="s">
        <v>110</v>
      </c>
      <c r="D5603" s="19">
        <v>23</v>
      </c>
      <c r="E5603" s="19">
        <v>40</v>
      </c>
      <c r="F5603" s="19">
        <v>9</v>
      </c>
      <c r="G5603" s="19">
        <v>1</v>
      </c>
      <c r="H5603" s="19">
        <v>5</v>
      </c>
      <c r="I5603" s="19">
        <v>2</v>
      </c>
      <c r="J5603" s="19">
        <v>2</v>
      </c>
      <c r="K5603" s="20">
        <f>ROUND(1+(SUMPRODUCT(INDEX(CachTinhDiem!$B$8:$E$11,MATCH($B5603,CachTinhDiem!$A$8:$A$11,0),0),$G5603:$J5603)-1)*9/4,1)</f>
        <v>4.2</v>
      </c>
      <c r="L5603" s="20">
        <f>ROUND(1+(INDEX(CachTinhDiem!$B$15:$E$20,MATCH($C5603,CachTinhDiem!$A$15:$A$20,0),MATCH($B5603,CachTinhDiem!$B$14:$E$14,0))-1)*9/4,1)</f>
        <v>5.5</v>
      </c>
      <c r="M5603" s="19">
        <f t="shared" si="87"/>
        <v>14</v>
      </c>
      <c r="N5603" s="23">
        <f>MAX(0,1-M5603*CachTinhDiem!$B$25)</f>
        <v>0</v>
      </c>
      <c r="O5603" s="20">
        <f>ROUND((CachTinhDiem!$B$23*K5603+CachTinhDiem!$B$24*L5603)*N5603,1)</f>
        <v>0</v>
      </c>
      <c r="P5603" s="19" t="s">
        <v>3227</v>
      </c>
    </row>
    <row r="5604" spans="1:16" ht="15" customHeight="1" x14ac:dyDescent="0.35">
      <c r="A5604" s="18" t="s">
        <v>2488</v>
      </c>
      <c r="B5604" s="18" t="s">
        <v>3228</v>
      </c>
      <c r="C5604" s="18" t="s">
        <v>103</v>
      </c>
      <c r="D5604" s="19">
        <v>22</v>
      </c>
      <c r="E5604" s="19">
        <v>36</v>
      </c>
      <c r="F5604" s="19">
        <v>28</v>
      </c>
      <c r="G5604" s="19">
        <v>1</v>
      </c>
      <c r="H5604" s="19">
        <v>5</v>
      </c>
      <c r="I5604" s="19">
        <v>3</v>
      </c>
      <c r="J5604" s="19">
        <v>5</v>
      </c>
      <c r="K5604" s="20">
        <f>ROUND(1+(SUMPRODUCT(INDEX(CachTinhDiem!$B$8:$E$11,MATCH($B5604,CachTinhDiem!$A$8:$A$11,0),0),$G5604:$J5604)-1)*9/4,1)</f>
        <v>9.1</v>
      </c>
      <c r="L5604" s="20">
        <f>ROUND(1+(INDEX(CachTinhDiem!$B$15:$E$20,MATCH($C5604,CachTinhDiem!$A$15:$A$20,0),MATCH($B5604,CachTinhDiem!$B$14:$E$14,0))-1)*9/4,1)</f>
        <v>10</v>
      </c>
      <c r="M5604" s="19">
        <f t="shared" si="87"/>
        <v>0</v>
      </c>
      <c r="N5604" s="23">
        <f>MAX(0,1-M5604*CachTinhDiem!$B$25)</f>
        <v>1</v>
      </c>
      <c r="O5604" s="20">
        <f>ROUND((CachTinhDiem!$B$23*K5604+CachTinhDiem!$B$24*L5604)*N5604,1)</f>
        <v>9.4</v>
      </c>
      <c r="P5604" s="19" t="s">
        <v>3227</v>
      </c>
    </row>
    <row r="5605" spans="1:16" ht="15" customHeight="1" x14ac:dyDescent="0.35">
      <c r="A5605" s="18" t="s">
        <v>563</v>
      </c>
      <c r="B5605" s="18" t="s">
        <v>3228</v>
      </c>
      <c r="C5605" s="18" t="s">
        <v>115</v>
      </c>
      <c r="D5605" s="19">
        <v>5</v>
      </c>
      <c r="E5605" s="19">
        <v>12</v>
      </c>
      <c r="F5605" s="19">
        <v>39</v>
      </c>
      <c r="G5605" s="19">
        <v>4</v>
      </c>
      <c r="H5605" s="19">
        <v>2</v>
      </c>
      <c r="I5605" s="19">
        <v>3</v>
      </c>
      <c r="J5605" s="19">
        <v>3</v>
      </c>
      <c r="K5605" s="20">
        <f>ROUND(1+(SUMPRODUCT(INDEX(CachTinhDiem!$B$8:$E$11,MATCH($B5605,CachTinhDiem!$A$8:$A$11,0),0),$G5605:$J5605)-1)*9/4,1)</f>
        <v>5.0999999999999996</v>
      </c>
      <c r="L5605" s="20">
        <f>ROUND(1+(INDEX(CachTinhDiem!$B$15:$E$20,MATCH($C5605,CachTinhDiem!$A$15:$A$20,0),MATCH($B5605,CachTinhDiem!$B$14:$E$14,0))-1)*9/4,1)</f>
        <v>5.5</v>
      </c>
      <c r="M5605" s="19">
        <f t="shared" si="87"/>
        <v>27</v>
      </c>
      <c r="N5605" s="23">
        <f>MAX(0,1-M5605*CachTinhDiem!$B$25)</f>
        <v>0</v>
      </c>
      <c r="O5605" s="20">
        <f>ROUND((CachTinhDiem!$B$23*K5605+CachTinhDiem!$B$24*L5605)*N5605,1)</f>
        <v>0</v>
      </c>
      <c r="P5605" s="19" t="s">
        <v>3227</v>
      </c>
    </row>
    <row r="5606" spans="1:16" ht="15" customHeight="1" x14ac:dyDescent="0.35">
      <c r="A5606" s="18" t="s">
        <v>1226</v>
      </c>
      <c r="B5606" s="18" t="s">
        <v>3226</v>
      </c>
      <c r="C5606" s="18" t="s">
        <v>115</v>
      </c>
      <c r="D5606" s="19">
        <v>5</v>
      </c>
      <c r="E5606" s="19">
        <v>20</v>
      </c>
      <c r="F5606" s="19">
        <v>21</v>
      </c>
      <c r="G5606" s="19">
        <v>4</v>
      </c>
      <c r="H5606" s="19">
        <v>2</v>
      </c>
      <c r="I5606" s="19">
        <v>3</v>
      </c>
      <c r="J5606" s="19">
        <v>2</v>
      </c>
      <c r="K5606" s="20">
        <f>ROUND(1+(SUMPRODUCT(INDEX(CachTinhDiem!$B$8:$E$11,MATCH($B5606,CachTinhDiem!$A$8:$A$11,0),0),$G5606:$J5606)-1)*9/4,1)</f>
        <v>4.4000000000000004</v>
      </c>
      <c r="L5606" s="20">
        <f>ROUND(1+(INDEX(CachTinhDiem!$B$15:$E$20,MATCH($C5606,CachTinhDiem!$A$15:$A$20,0),MATCH($B5606,CachTinhDiem!$B$14:$E$14,0))-1)*9/4,1)</f>
        <v>10</v>
      </c>
      <c r="M5606" s="19">
        <f t="shared" si="87"/>
        <v>1</v>
      </c>
      <c r="N5606" s="23">
        <f>MAX(0,1-M5606*CachTinhDiem!$B$25)</f>
        <v>0.9</v>
      </c>
      <c r="O5606" s="20">
        <f>ROUND((CachTinhDiem!$B$23*K5606+CachTinhDiem!$B$24*L5606)*N5606,1)</f>
        <v>5.5</v>
      </c>
      <c r="P5606" s="19" t="s">
        <v>3227</v>
      </c>
    </row>
    <row r="5607" spans="1:16" ht="15" customHeight="1" x14ac:dyDescent="0.35">
      <c r="A5607" s="18" t="s">
        <v>804</v>
      </c>
      <c r="B5607" s="18" t="s">
        <v>3229</v>
      </c>
      <c r="C5607" s="18" t="s">
        <v>103</v>
      </c>
      <c r="D5607" s="19">
        <v>6</v>
      </c>
      <c r="E5607" s="19">
        <v>16</v>
      </c>
      <c r="F5607" s="19">
        <v>32</v>
      </c>
      <c r="G5607" s="19">
        <v>4</v>
      </c>
      <c r="H5607" s="19">
        <v>2</v>
      </c>
      <c r="I5607" s="19">
        <v>1</v>
      </c>
      <c r="J5607" s="19">
        <v>2</v>
      </c>
      <c r="K5607" s="20">
        <f>ROUND(1+(SUMPRODUCT(INDEX(CachTinhDiem!$B$8:$E$11,MATCH($B5607,CachTinhDiem!$A$8:$A$11,0),0),$G5607:$J5607)-1)*9/4,1)</f>
        <v>3</v>
      </c>
      <c r="L5607" s="20">
        <f>ROUND(1+(INDEX(CachTinhDiem!$B$15:$E$20,MATCH($C5607,CachTinhDiem!$A$15:$A$20,0),MATCH($B5607,CachTinhDiem!$B$14:$E$14,0))-1)*9/4,1)</f>
        <v>7.8</v>
      </c>
      <c r="M5607" s="19">
        <f t="shared" si="87"/>
        <v>16</v>
      </c>
      <c r="N5607" s="23">
        <f>MAX(0,1-M5607*CachTinhDiem!$B$25)</f>
        <v>0</v>
      </c>
      <c r="O5607" s="20">
        <f>ROUND((CachTinhDiem!$B$23*K5607+CachTinhDiem!$B$24*L5607)*N5607,1)</f>
        <v>0</v>
      </c>
      <c r="P5607" s="19" t="s">
        <v>3227</v>
      </c>
    </row>
    <row r="5608" spans="1:16" ht="15" customHeight="1" x14ac:dyDescent="0.35">
      <c r="A5608" s="18" t="s">
        <v>2253</v>
      </c>
      <c r="B5608" s="18" t="s">
        <v>3229</v>
      </c>
      <c r="C5608" s="18" t="s">
        <v>150</v>
      </c>
      <c r="D5608" s="19">
        <v>5</v>
      </c>
      <c r="E5608" s="19">
        <v>14</v>
      </c>
      <c r="F5608" s="19">
        <v>18</v>
      </c>
      <c r="G5608" s="19">
        <v>4</v>
      </c>
      <c r="H5608" s="19">
        <v>1</v>
      </c>
      <c r="I5608" s="19">
        <v>2</v>
      </c>
      <c r="J5608" s="19">
        <v>3</v>
      </c>
      <c r="K5608" s="20">
        <f>ROUND(1+(SUMPRODUCT(INDEX(CachTinhDiem!$B$8:$E$11,MATCH($B5608,CachTinhDiem!$A$8:$A$11,0),0),$G5608:$J5608)-1)*9/4,1)</f>
        <v>3.7</v>
      </c>
      <c r="L5608" s="20">
        <f>ROUND(1+(INDEX(CachTinhDiem!$B$15:$E$20,MATCH($C5608,CachTinhDiem!$A$15:$A$20,0),MATCH($B5608,CachTinhDiem!$B$14:$E$14,0))-1)*9/4,1)</f>
        <v>7.8</v>
      </c>
      <c r="M5608" s="19">
        <f t="shared" si="87"/>
        <v>4</v>
      </c>
      <c r="N5608" s="23">
        <f>MAX(0,1-M5608*CachTinhDiem!$B$25)</f>
        <v>0.6</v>
      </c>
      <c r="O5608" s="20">
        <f>ROUND((CachTinhDiem!$B$23*K5608+CachTinhDiem!$B$24*L5608)*N5608,1)</f>
        <v>3</v>
      </c>
      <c r="P5608" s="19" t="s">
        <v>3227</v>
      </c>
    </row>
    <row r="5609" spans="1:16" ht="15" customHeight="1" x14ac:dyDescent="0.35">
      <c r="A5609" s="18" t="s">
        <v>1996</v>
      </c>
      <c r="B5609" s="18" t="s">
        <v>3226</v>
      </c>
      <c r="C5609" s="18" t="s">
        <v>110</v>
      </c>
      <c r="D5609" s="19">
        <v>19</v>
      </c>
      <c r="E5609" s="19">
        <v>36</v>
      </c>
      <c r="F5609" s="19">
        <v>34</v>
      </c>
      <c r="G5609" s="19">
        <v>2</v>
      </c>
      <c r="H5609" s="19">
        <v>5</v>
      </c>
      <c r="I5609" s="19">
        <v>2</v>
      </c>
      <c r="J5609" s="19">
        <v>4</v>
      </c>
      <c r="K5609" s="20">
        <f>ROUND(1+(SUMPRODUCT(INDEX(CachTinhDiem!$B$8:$E$11,MATCH($B5609,CachTinhDiem!$A$8:$A$11,0),0),$G5609:$J5609)-1)*9/4,1)</f>
        <v>6.2</v>
      </c>
      <c r="L5609" s="20">
        <f>ROUND(1+(INDEX(CachTinhDiem!$B$15:$E$20,MATCH($C5609,CachTinhDiem!$A$15:$A$20,0),MATCH($B5609,CachTinhDiem!$B$14:$E$14,0))-1)*9/4,1)</f>
        <v>5.5</v>
      </c>
      <c r="M5609" s="19">
        <f t="shared" si="87"/>
        <v>0</v>
      </c>
      <c r="N5609" s="23">
        <f>MAX(0,1-M5609*CachTinhDiem!$B$25)</f>
        <v>1</v>
      </c>
      <c r="O5609" s="20">
        <f>ROUND((CachTinhDiem!$B$23*K5609+CachTinhDiem!$B$24*L5609)*N5609,1)</f>
        <v>6</v>
      </c>
      <c r="P5609" s="19" t="s">
        <v>3227</v>
      </c>
    </row>
    <row r="5610" spans="1:16" ht="15" customHeight="1" x14ac:dyDescent="0.35">
      <c r="A5610" s="18" t="s">
        <v>2364</v>
      </c>
      <c r="B5610" s="18" t="s">
        <v>3228</v>
      </c>
      <c r="C5610" s="18" t="s">
        <v>115</v>
      </c>
      <c r="D5610" s="19">
        <v>17</v>
      </c>
      <c r="E5610" s="19">
        <v>31</v>
      </c>
      <c r="F5610" s="19">
        <v>20</v>
      </c>
      <c r="G5610" s="19">
        <v>3</v>
      </c>
      <c r="H5610" s="19">
        <v>2</v>
      </c>
      <c r="I5610" s="19">
        <v>3</v>
      </c>
      <c r="J5610" s="19">
        <v>4</v>
      </c>
      <c r="K5610" s="20">
        <f>ROUND(1+(SUMPRODUCT(INDEX(CachTinhDiem!$B$8:$E$11,MATCH($B5610,CachTinhDiem!$A$8:$A$11,0),0),$G5610:$J5610)-1)*9/4,1)</f>
        <v>6.4</v>
      </c>
      <c r="L5610" s="20">
        <f>ROUND(1+(INDEX(CachTinhDiem!$B$15:$E$20,MATCH($C5610,CachTinhDiem!$A$15:$A$20,0),MATCH($B5610,CachTinhDiem!$B$14:$E$14,0))-1)*9/4,1)</f>
        <v>5.5</v>
      </c>
      <c r="M5610" s="19">
        <f t="shared" si="87"/>
        <v>0</v>
      </c>
      <c r="N5610" s="23">
        <f>MAX(0,1-M5610*CachTinhDiem!$B$25)</f>
        <v>1</v>
      </c>
      <c r="O5610" s="20">
        <f>ROUND((CachTinhDiem!$B$23*K5610+CachTinhDiem!$B$24*L5610)*N5610,1)</f>
        <v>6.1</v>
      </c>
      <c r="P5610" s="19" t="s">
        <v>3225</v>
      </c>
    </row>
    <row r="5611" spans="1:16" ht="15" customHeight="1" x14ac:dyDescent="0.35">
      <c r="A5611" s="18" t="s">
        <v>1892</v>
      </c>
      <c r="B5611" s="18" t="s">
        <v>3228</v>
      </c>
      <c r="C5611" s="18" t="s">
        <v>103</v>
      </c>
      <c r="D5611" s="19">
        <v>12</v>
      </c>
      <c r="E5611" s="19">
        <v>32</v>
      </c>
      <c r="F5611" s="19">
        <v>26</v>
      </c>
      <c r="G5611" s="19">
        <v>3</v>
      </c>
      <c r="H5611" s="19">
        <v>3</v>
      </c>
      <c r="I5611" s="19">
        <v>2</v>
      </c>
      <c r="J5611" s="19">
        <v>4</v>
      </c>
      <c r="K5611" s="20">
        <f>ROUND(1+(SUMPRODUCT(INDEX(CachTinhDiem!$B$8:$E$11,MATCH($B5611,CachTinhDiem!$A$8:$A$11,0),0),$G5611:$J5611)-1)*9/4,1)</f>
        <v>6.4</v>
      </c>
      <c r="L5611" s="20">
        <f>ROUND(1+(INDEX(CachTinhDiem!$B$15:$E$20,MATCH($C5611,CachTinhDiem!$A$15:$A$20,0),MATCH($B5611,CachTinhDiem!$B$14:$E$14,0))-1)*9/4,1)</f>
        <v>10</v>
      </c>
      <c r="M5611" s="19">
        <f t="shared" si="87"/>
        <v>0</v>
      </c>
      <c r="N5611" s="23">
        <f>MAX(0,1-M5611*CachTinhDiem!$B$25)</f>
        <v>1</v>
      </c>
      <c r="O5611" s="20">
        <f>ROUND((CachTinhDiem!$B$23*K5611+CachTinhDiem!$B$24*L5611)*N5611,1)</f>
        <v>7.5</v>
      </c>
      <c r="P5611" s="19" t="s">
        <v>3227</v>
      </c>
    </row>
    <row r="5612" spans="1:16" ht="15" customHeight="1" x14ac:dyDescent="0.35">
      <c r="A5612" s="18" t="s">
        <v>381</v>
      </c>
      <c r="B5612" s="18" t="s">
        <v>3229</v>
      </c>
      <c r="C5612" s="18" t="s">
        <v>103</v>
      </c>
      <c r="D5612" s="19">
        <v>22</v>
      </c>
      <c r="E5612" s="19">
        <v>37</v>
      </c>
      <c r="F5612" s="19">
        <v>26</v>
      </c>
      <c r="G5612" s="19">
        <v>1</v>
      </c>
      <c r="H5612" s="19">
        <v>4</v>
      </c>
      <c r="I5612" s="19">
        <v>2</v>
      </c>
      <c r="J5612" s="19">
        <v>5</v>
      </c>
      <c r="K5612" s="20">
        <f>ROUND(1+(SUMPRODUCT(INDEX(CachTinhDiem!$B$8:$E$11,MATCH($B5612,CachTinhDiem!$A$8:$A$11,0),0),$G5612:$J5612)-1)*9/4,1)</f>
        <v>6.4</v>
      </c>
      <c r="L5612" s="20">
        <f>ROUND(1+(INDEX(CachTinhDiem!$B$15:$E$20,MATCH($C5612,CachTinhDiem!$A$15:$A$20,0),MATCH($B5612,CachTinhDiem!$B$14:$E$14,0))-1)*9/4,1)</f>
        <v>7.8</v>
      </c>
      <c r="M5612" s="19">
        <f t="shared" si="87"/>
        <v>0</v>
      </c>
      <c r="N5612" s="23">
        <f>MAX(0,1-M5612*CachTinhDiem!$B$25)</f>
        <v>1</v>
      </c>
      <c r="O5612" s="20">
        <f>ROUND((CachTinhDiem!$B$23*K5612+CachTinhDiem!$B$24*L5612)*N5612,1)</f>
        <v>6.8</v>
      </c>
      <c r="P5612" s="19" t="s">
        <v>3227</v>
      </c>
    </row>
    <row r="5613" spans="1:16" ht="15" customHeight="1" x14ac:dyDescent="0.35">
      <c r="A5613" s="18" t="s">
        <v>2512</v>
      </c>
      <c r="B5613" s="18" t="s">
        <v>3224</v>
      </c>
      <c r="C5613" s="18" t="s">
        <v>103</v>
      </c>
      <c r="D5613" s="19">
        <v>18</v>
      </c>
      <c r="E5613" s="19">
        <v>33</v>
      </c>
      <c r="F5613" s="19">
        <v>20</v>
      </c>
      <c r="G5613" s="19">
        <v>2</v>
      </c>
      <c r="H5613" s="19">
        <v>3</v>
      </c>
      <c r="I5613" s="19">
        <v>1</v>
      </c>
      <c r="J5613" s="19">
        <v>5</v>
      </c>
      <c r="K5613" s="20">
        <f>ROUND(1+(SUMPRODUCT(INDEX(CachTinhDiem!$B$8:$E$11,MATCH($B5613,CachTinhDiem!$A$8:$A$11,0),0),$G5613:$J5613)-1)*9/4,1)</f>
        <v>3.3</v>
      </c>
      <c r="L5613" s="20">
        <f>ROUND(1+(INDEX(CachTinhDiem!$B$15:$E$20,MATCH($C5613,CachTinhDiem!$A$15:$A$20,0),MATCH($B5613,CachTinhDiem!$B$14:$E$14,0))-1)*9/4,1)</f>
        <v>3.3</v>
      </c>
      <c r="M5613" s="19">
        <f t="shared" si="87"/>
        <v>0</v>
      </c>
      <c r="N5613" s="23">
        <f>MAX(0,1-M5613*CachTinhDiem!$B$25)</f>
        <v>1</v>
      </c>
      <c r="O5613" s="20">
        <f>ROUND((CachTinhDiem!$B$23*K5613+CachTinhDiem!$B$24*L5613)*N5613,1)</f>
        <v>3.3</v>
      </c>
      <c r="P5613" s="19" t="s">
        <v>3227</v>
      </c>
    </row>
    <row r="5614" spans="1:16" ht="15" customHeight="1" x14ac:dyDescent="0.35">
      <c r="A5614" s="18" t="s">
        <v>474</v>
      </c>
      <c r="B5614" s="18" t="s">
        <v>3229</v>
      </c>
      <c r="C5614" s="18" t="s">
        <v>115</v>
      </c>
      <c r="D5614" s="19">
        <v>18</v>
      </c>
      <c r="E5614" s="19">
        <v>35</v>
      </c>
      <c r="F5614" s="19">
        <v>37</v>
      </c>
      <c r="G5614" s="19">
        <v>2</v>
      </c>
      <c r="H5614" s="19">
        <v>4</v>
      </c>
      <c r="I5614" s="19">
        <v>3</v>
      </c>
      <c r="J5614" s="19">
        <v>2</v>
      </c>
      <c r="K5614" s="20">
        <f>ROUND(1+(SUMPRODUCT(INDEX(CachTinhDiem!$B$8:$E$11,MATCH($B5614,CachTinhDiem!$A$8:$A$11,0),0),$G5614:$J5614)-1)*9/4,1)</f>
        <v>5.3</v>
      </c>
      <c r="L5614" s="20">
        <f>ROUND(1+(INDEX(CachTinhDiem!$B$15:$E$20,MATCH($C5614,CachTinhDiem!$A$15:$A$20,0),MATCH($B5614,CachTinhDiem!$B$14:$E$14,0))-1)*9/4,1)</f>
        <v>10</v>
      </c>
      <c r="M5614" s="19">
        <f t="shared" si="87"/>
        <v>2</v>
      </c>
      <c r="N5614" s="23">
        <f>MAX(0,1-M5614*CachTinhDiem!$B$25)</f>
        <v>0.8</v>
      </c>
      <c r="O5614" s="20">
        <f>ROUND((CachTinhDiem!$B$23*K5614+CachTinhDiem!$B$24*L5614)*N5614,1)</f>
        <v>5.4</v>
      </c>
      <c r="P5614" s="19" t="s">
        <v>3227</v>
      </c>
    </row>
    <row r="5615" spans="1:16" ht="15" customHeight="1" x14ac:dyDescent="0.35">
      <c r="A5615" s="18" t="s">
        <v>2945</v>
      </c>
      <c r="B5615" s="18" t="s">
        <v>3229</v>
      </c>
      <c r="C5615" s="18" t="s">
        <v>103</v>
      </c>
      <c r="D5615" s="19">
        <v>15</v>
      </c>
      <c r="E5615" s="19">
        <v>34</v>
      </c>
      <c r="F5615" s="19">
        <v>28</v>
      </c>
      <c r="G5615" s="19">
        <v>2</v>
      </c>
      <c r="H5615" s="19">
        <v>1</v>
      </c>
      <c r="I5615" s="19">
        <v>3</v>
      </c>
      <c r="J5615" s="19">
        <v>4</v>
      </c>
      <c r="K5615" s="20">
        <f>ROUND(1+(SUMPRODUCT(INDEX(CachTinhDiem!$B$8:$E$11,MATCH($B5615,CachTinhDiem!$A$8:$A$11,0),0),$G5615:$J5615)-1)*9/4,1)</f>
        <v>4.5999999999999996</v>
      </c>
      <c r="L5615" s="20">
        <f>ROUND(1+(INDEX(CachTinhDiem!$B$15:$E$20,MATCH($C5615,CachTinhDiem!$A$15:$A$20,0),MATCH($B5615,CachTinhDiem!$B$14:$E$14,0))-1)*9/4,1)</f>
        <v>7.8</v>
      </c>
      <c r="M5615" s="19">
        <f t="shared" si="87"/>
        <v>0</v>
      </c>
      <c r="N5615" s="23">
        <f>MAX(0,1-M5615*CachTinhDiem!$B$25)</f>
        <v>1</v>
      </c>
      <c r="O5615" s="20">
        <f>ROUND((CachTinhDiem!$B$23*K5615+CachTinhDiem!$B$24*L5615)*N5615,1)</f>
        <v>5.6</v>
      </c>
      <c r="P5615" s="19" t="s">
        <v>3225</v>
      </c>
    </row>
    <row r="5616" spans="1:16" ht="15" customHeight="1" x14ac:dyDescent="0.35">
      <c r="A5616" s="18" t="s">
        <v>2295</v>
      </c>
      <c r="B5616" s="18" t="s">
        <v>3226</v>
      </c>
      <c r="C5616" s="18" t="s">
        <v>138</v>
      </c>
      <c r="D5616" s="19">
        <v>25</v>
      </c>
      <c r="E5616" s="19">
        <v>40</v>
      </c>
      <c r="F5616" s="19">
        <v>34</v>
      </c>
      <c r="G5616" s="19">
        <v>2</v>
      </c>
      <c r="H5616" s="19">
        <v>5</v>
      </c>
      <c r="I5616" s="19">
        <v>5</v>
      </c>
      <c r="J5616" s="19">
        <v>2</v>
      </c>
      <c r="K5616" s="20">
        <f>ROUND(1+(SUMPRODUCT(INDEX(CachTinhDiem!$B$8:$E$11,MATCH($B5616,CachTinhDiem!$A$8:$A$11,0),0),$G5616:$J5616)-1)*9/4,1)</f>
        <v>8.6999999999999993</v>
      </c>
      <c r="L5616" s="20">
        <f>ROUND(1+(INDEX(CachTinhDiem!$B$15:$E$20,MATCH($C5616,CachTinhDiem!$A$15:$A$20,0),MATCH($B5616,CachTinhDiem!$B$14:$E$14,0))-1)*9/4,1)</f>
        <v>7.8</v>
      </c>
      <c r="M5616" s="19">
        <f t="shared" si="87"/>
        <v>0</v>
      </c>
      <c r="N5616" s="23">
        <f>MAX(0,1-M5616*CachTinhDiem!$B$25)</f>
        <v>1</v>
      </c>
      <c r="O5616" s="20">
        <f>ROUND((CachTinhDiem!$B$23*K5616+CachTinhDiem!$B$24*L5616)*N5616,1)</f>
        <v>8.4</v>
      </c>
      <c r="P5616" s="19" t="s">
        <v>3225</v>
      </c>
    </row>
    <row r="5617" spans="1:16" ht="15" customHeight="1" x14ac:dyDescent="0.35">
      <c r="A5617" s="18" t="s">
        <v>2172</v>
      </c>
      <c r="B5617" s="18" t="s">
        <v>3226</v>
      </c>
      <c r="C5617" s="18" t="s">
        <v>138</v>
      </c>
      <c r="D5617" s="19">
        <v>24</v>
      </c>
      <c r="E5617" s="19">
        <v>40</v>
      </c>
      <c r="F5617" s="19">
        <v>15</v>
      </c>
      <c r="G5617" s="19">
        <v>2</v>
      </c>
      <c r="H5617" s="19">
        <v>5</v>
      </c>
      <c r="I5617" s="19">
        <v>5</v>
      </c>
      <c r="J5617" s="19">
        <v>3</v>
      </c>
      <c r="K5617" s="20">
        <f>ROUND(1+(SUMPRODUCT(INDEX(CachTinhDiem!$B$8:$E$11,MATCH($B5617,CachTinhDiem!$A$8:$A$11,0),0),$G5617:$J5617)-1)*9/4,1)</f>
        <v>9.1</v>
      </c>
      <c r="L5617" s="20">
        <f>ROUND(1+(INDEX(CachTinhDiem!$B$15:$E$20,MATCH($C5617,CachTinhDiem!$A$15:$A$20,0),MATCH($B5617,CachTinhDiem!$B$14:$E$14,0))-1)*9/4,1)</f>
        <v>7.8</v>
      </c>
      <c r="M5617" s="19">
        <f t="shared" si="87"/>
        <v>9</v>
      </c>
      <c r="N5617" s="23">
        <f>MAX(0,1-M5617*CachTinhDiem!$B$25)</f>
        <v>9.9999999999999978E-2</v>
      </c>
      <c r="O5617" s="20">
        <f>ROUND((CachTinhDiem!$B$23*K5617+CachTinhDiem!$B$24*L5617)*N5617,1)</f>
        <v>0.9</v>
      </c>
      <c r="P5617" s="19" t="s">
        <v>3225</v>
      </c>
    </row>
    <row r="5618" spans="1:16" ht="15" customHeight="1" x14ac:dyDescent="0.35">
      <c r="A5618" s="18" t="s">
        <v>3064</v>
      </c>
      <c r="B5618" s="18" t="s">
        <v>3224</v>
      </c>
      <c r="C5618" s="18" t="s">
        <v>138</v>
      </c>
      <c r="D5618" s="19">
        <v>20</v>
      </c>
      <c r="E5618" s="19">
        <v>40</v>
      </c>
      <c r="F5618" s="19">
        <v>37</v>
      </c>
      <c r="G5618" s="19">
        <v>2</v>
      </c>
      <c r="H5618" s="19">
        <v>4</v>
      </c>
      <c r="I5618" s="19">
        <v>5</v>
      </c>
      <c r="J5618" s="19">
        <v>2</v>
      </c>
      <c r="K5618" s="20">
        <f>ROUND(1+(SUMPRODUCT(INDEX(CachTinhDiem!$B$8:$E$11,MATCH($B5618,CachTinhDiem!$A$8:$A$11,0),0),$G5618:$J5618)-1)*9/4,1)</f>
        <v>7.5</v>
      </c>
      <c r="L5618" s="20">
        <f>ROUND(1+(INDEX(CachTinhDiem!$B$15:$E$20,MATCH($C5618,CachTinhDiem!$A$15:$A$20,0),MATCH($B5618,CachTinhDiem!$B$14:$E$14,0))-1)*9/4,1)</f>
        <v>10</v>
      </c>
      <c r="M5618" s="19">
        <f t="shared" si="87"/>
        <v>0</v>
      </c>
      <c r="N5618" s="23">
        <f>MAX(0,1-M5618*CachTinhDiem!$B$25)</f>
        <v>1</v>
      </c>
      <c r="O5618" s="20">
        <f>ROUND((CachTinhDiem!$B$23*K5618+CachTinhDiem!$B$24*L5618)*N5618,1)</f>
        <v>8.3000000000000007</v>
      </c>
      <c r="P5618" s="19" t="s">
        <v>3227</v>
      </c>
    </row>
    <row r="5619" spans="1:16" ht="15" customHeight="1" x14ac:dyDescent="0.35">
      <c r="A5619" s="18" t="s">
        <v>367</v>
      </c>
      <c r="B5619" s="18" t="s">
        <v>3228</v>
      </c>
      <c r="C5619" s="18" t="s">
        <v>115</v>
      </c>
      <c r="D5619" s="19">
        <v>13</v>
      </c>
      <c r="E5619" s="19">
        <v>27</v>
      </c>
      <c r="F5619" s="19">
        <v>33</v>
      </c>
      <c r="G5619" s="19">
        <v>3</v>
      </c>
      <c r="H5619" s="19">
        <v>2</v>
      </c>
      <c r="I5619" s="19">
        <v>4</v>
      </c>
      <c r="J5619" s="19">
        <v>3</v>
      </c>
      <c r="K5619" s="20">
        <f>ROUND(1+(SUMPRODUCT(INDEX(CachTinhDiem!$B$8:$E$11,MATCH($B5619,CachTinhDiem!$A$8:$A$11,0),0),$G5619:$J5619)-1)*9/4,1)</f>
        <v>5.5</v>
      </c>
      <c r="L5619" s="20">
        <f>ROUND(1+(INDEX(CachTinhDiem!$B$15:$E$20,MATCH($C5619,CachTinhDiem!$A$15:$A$20,0),MATCH($B5619,CachTinhDiem!$B$14:$E$14,0))-1)*9/4,1)</f>
        <v>5.5</v>
      </c>
      <c r="M5619" s="19">
        <f t="shared" si="87"/>
        <v>6</v>
      </c>
      <c r="N5619" s="23">
        <f>MAX(0,1-M5619*CachTinhDiem!$B$25)</f>
        <v>0.39999999999999991</v>
      </c>
      <c r="O5619" s="20">
        <f>ROUND((CachTinhDiem!$B$23*K5619+CachTinhDiem!$B$24*L5619)*N5619,1)</f>
        <v>2.2000000000000002</v>
      </c>
      <c r="P5619" s="19" t="s">
        <v>3227</v>
      </c>
    </row>
    <row r="5620" spans="1:16" ht="15" customHeight="1" x14ac:dyDescent="0.35">
      <c r="A5620" s="18" t="s">
        <v>252</v>
      </c>
      <c r="B5620" s="18" t="s">
        <v>3224</v>
      </c>
      <c r="C5620" s="18" t="s">
        <v>110</v>
      </c>
      <c r="D5620" s="19">
        <v>5</v>
      </c>
      <c r="E5620" s="19">
        <v>11</v>
      </c>
      <c r="F5620" s="19">
        <v>39</v>
      </c>
      <c r="G5620" s="19">
        <v>4</v>
      </c>
      <c r="H5620" s="19">
        <v>2</v>
      </c>
      <c r="I5620" s="19">
        <v>3</v>
      </c>
      <c r="J5620" s="19">
        <v>2</v>
      </c>
      <c r="K5620" s="20">
        <f>ROUND(1+(SUMPRODUCT(INDEX(CachTinhDiem!$B$8:$E$11,MATCH($B5620,CachTinhDiem!$A$8:$A$11,0),0),$G5620:$J5620)-1)*9/4,1)</f>
        <v>5.3</v>
      </c>
      <c r="L5620" s="20">
        <f>ROUND(1+(INDEX(CachTinhDiem!$B$15:$E$20,MATCH($C5620,CachTinhDiem!$A$15:$A$20,0),MATCH($B5620,CachTinhDiem!$B$14:$E$14,0))-1)*9/4,1)</f>
        <v>5.5</v>
      </c>
      <c r="M5620" s="19">
        <f t="shared" si="87"/>
        <v>28</v>
      </c>
      <c r="N5620" s="23">
        <f>MAX(0,1-M5620*CachTinhDiem!$B$25)</f>
        <v>0</v>
      </c>
      <c r="O5620" s="20">
        <f>ROUND((CachTinhDiem!$B$23*K5620+CachTinhDiem!$B$24*L5620)*N5620,1)</f>
        <v>0</v>
      </c>
      <c r="P5620" s="19" t="s">
        <v>3227</v>
      </c>
    </row>
    <row r="5621" spans="1:16" ht="15" customHeight="1" x14ac:dyDescent="0.35">
      <c r="A5621" s="18" t="s">
        <v>768</v>
      </c>
      <c r="B5621" s="18" t="s">
        <v>3228</v>
      </c>
      <c r="C5621" s="18" t="s">
        <v>138</v>
      </c>
      <c r="D5621" s="19">
        <v>6</v>
      </c>
      <c r="E5621" s="19">
        <v>20</v>
      </c>
      <c r="F5621" s="19">
        <v>38</v>
      </c>
      <c r="G5621" s="19">
        <v>4</v>
      </c>
      <c r="H5621" s="19">
        <v>2</v>
      </c>
      <c r="I5621" s="19">
        <v>2</v>
      </c>
      <c r="J5621" s="19">
        <v>2</v>
      </c>
      <c r="K5621" s="20">
        <f>ROUND(1+(SUMPRODUCT(INDEX(CachTinhDiem!$B$8:$E$11,MATCH($B5621,CachTinhDiem!$A$8:$A$11,0),0),$G5621:$J5621)-1)*9/4,1)</f>
        <v>3.3</v>
      </c>
      <c r="L5621" s="20">
        <f>ROUND(1+(INDEX(CachTinhDiem!$B$15:$E$20,MATCH($C5621,CachTinhDiem!$A$15:$A$20,0),MATCH($B5621,CachTinhDiem!$B$14:$E$14,0))-1)*9/4,1)</f>
        <v>1</v>
      </c>
      <c r="M5621" s="19">
        <f t="shared" si="87"/>
        <v>18</v>
      </c>
      <c r="N5621" s="23">
        <f>MAX(0,1-M5621*CachTinhDiem!$B$25)</f>
        <v>0</v>
      </c>
      <c r="O5621" s="20">
        <f>ROUND((CachTinhDiem!$B$23*K5621+CachTinhDiem!$B$24*L5621)*N5621,1)</f>
        <v>0</v>
      </c>
      <c r="P5621" s="19" t="s">
        <v>3227</v>
      </c>
    </row>
    <row r="5622" spans="1:16" ht="15" customHeight="1" x14ac:dyDescent="0.35">
      <c r="A5622" s="18" t="s">
        <v>922</v>
      </c>
      <c r="B5622" s="18" t="s">
        <v>3229</v>
      </c>
      <c r="C5622" s="18" t="s">
        <v>103</v>
      </c>
      <c r="D5622" s="19">
        <v>19</v>
      </c>
      <c r="E5622" s="19">
        <v>37</v>
      </c>
      <c r="F5622" s="19">
        <v>8</v>
      </c>
      <c r="G5622" s="19">
        <v>2</v>
      </c>
      <c r="H5622" s="19">
        <v>5</v>
      </c>
      <c r="I5622" s="19">
        <v>2</v>
      </c>
      <c r="J5622" s="19">
        <v>4</v>
      </c>
      <c r="K5622" s="20">
        <f>ROUND(1+(SUMPRODUCT(INDEX(CachTinhDiem!$B$8:$E$11,MATCH($B5622,CachTinhDiem!$A$8:$A$11,0),0),$G5622:$J5622)-1)*9/4,1)</f>
        <v>6.6</v>
      </c>
      <c r="L5622" s="20">
        <f>ROUND(1+(INDEX(CachTinhDiem!$B$15:$E$20,MATCH($C5622,CachTinhDiem!$A$15:$A$20,0),MATCH($B5622,CachTinhDiem!$B$14:$E$14,0))-1)*9/4,1)</f>
        <v>7.8</v>
      </c>
      <c r="M5622" s="19">
        <f t="shared" si="87"/>
        <v>11</v>
      </c>
      <c r="N5622" s="23">
        <f>MAX(0,1-M5622*CachTinhDiem!$B$25)</f>
        <v>0</v>
      </c>
      <c r="O5622" s="20">
        <f>ROUND((CachTinhDiem!$B$23*K5622+CachTinhDiem!$B$24*L5622)*N5622,1)</f>
        <v>0</v>
      </c>
      <c r="P5622" s="19" t="s">
        <v>3227</v>
      </c>
    </row>
    <row r="5623" spans="1:16" ht="15" customHeight="1" x14ac:dyDescent="0.35">
      <c r="A5623" s="18" t="s">
        <v>2203</v>
      </c>
      <c r="B5623" s="18" t="s">
        <v>3224</v>
      </c>
      <c r="C5623" s="18" t="s">
        <v>138</v>
      </c>
      <c r="D5623" s="19">
        <v>24</v>
      </c>
      <c r="E5623" s="19">
        <v>40</v>
      </c>
      <c r="F5623" s="19">
        <v>22</v>
      </c>
      <c r="G5623" s="19">
        <v>2</v>
      </c>
      <c r="H5623" s="19">
        <v>4</v>
      </c>
      <c r="I5623" s="19">
        <v>4</v>
      </c>
      <c r="J5623" s="19">
        <v>3</v>
      </c>
      <c r="K5623" s="20">
        <f>ROUND(1+(SUMPRODUCT(INDEX(CachTinhDiem!$B$8:$E$11,MATCH($B5623,CachTinhDiem!$A$8:$A$11,0),0),$G5623:$J5623)-1)*9/4,1)</f>
        <v>6.6</v>
      </c>
      <c r="L5623" s="20">
        <f>ROUND(1+(INDEX(CachTinhDiem!$B$15:$E$20,MATCH($C5623,CachTinhDiem!$A$15:$A$20,0),MATCH($B5623,CachTinhDiem!$B$14:$E$14,0))-1)*9/4,1)</f>
        <v>10</v>
      </c>
      <c r="M5623" s="19">
        <f t="shared" si="87"/>
        <v>2</v>
      </c>
      <c r="N5623" s="23">
        <f>MAX(0,1-M5623*CachTinhDiem!$B$25)</f>
        <v>0.8</v>
      </c>
      <c r="O5623" s="20">
        <f>ROUND((CachTinhDiem!$B$23*K5623+CachTinhDiem!$B$24*L5623)*N5623,1)</f>
        <v>6.1</v>
      </c>
      <c r="P5623" s="19" t="s">
        <v>3227</v>
      </c>
    </row>
    <row r="5624" spans="1:16" ht="15" customHeight="1" x14ac:dyDescent="0.35">
      <c r="A5624" s="18" t="s">
        <v>2390</v>
      </c>
      <c r="B5624" s="18" t="s">
        <v>3224</v>
      </c>
      <c r="C5624" s="18" t="s">
        <v>150</v>
      </c>
      <c r="D5624" s="19">
        <v>25</v>
      </c>
      <c r="E5624" s="19">
        <v>40</v>
      </c>
      <c r="F5624" s="19">
        <v>13</v>
      </c>
      <c r="G5624" s="19">
        <v>1</v>
      </c>
      <c r="H5624" s="19">
        <v>5</v>
      </c>
      <c r="I5624" s="19">
        <v>2</v>
      </c>
      <c r="J5624" s="19">
        <v>3</v>
      </c>
      <c r="K5624" s="20">
        <f>ROUND(1+(SUMPRODUCT(INDEX(CachTinhDiem!$B$8:$E$11,MATCH($B5624,CachTinhDiem!$A$8:$A$11,0),0),$G5624:$J5624)-1)*9/4,1)</f>
        <v>4.4000000000000004</v>
      </c>
      <c r="L5624" s="20">
        <f>ROUND(1+(INDEX(CachTinhDiem!$B$15:$E$20,MATCH($C5624,CachTinhDiem!$A$15:$A$20,0),MATCH($B5624,CachTinhDiem!$B$14:$E$14,0))-1)*9/4,1)</f>
        <v>3.3</v>
      </c>
      <c r="M5624" s="19">
        <f t="shared" si="87"/>
        <v>12</v>
      </c>
      <c r="N5624" s="23">
        <f>MAX(0,1-M5624*CachTinhDiem!$B$25)</f>
        <v>0</v>
      </c>
      <c r="O5624" s="20">
        <f>ROUND((CachTinhDiem!$B$23*K5624+CachTinhDiem!$B$24*L5624)*N5624,1)</f>
        <v>0</v>
      </c>
      <c r="P5624" s="19" t="s">
        <v>3225</v>
      </c>
    </row>
    <row r="5625" spans="1:16" ht="15" customHeight="1" x14ac:dyDescent="0.35">
      <c r="A5625" s="18" t="s">
        <v>733</v>
      </c>
      <c r="B5625" s="18" t="s">
        <v>3226</v>
      </c>
      <c r="C5625" s="18" t="s">
        <v>115</v>
      </c>
      <c r="D5625" s="19">
        <v>7</v>
      </c>
      <c r="E5625" s="19">
        <v>22</v>
      </c>
      <c r="F5625" s="19">
        <v>26</v>
      </c>
      <c r="G5625" s="19">
        <v>4</v>
      </c>
      <c r="H5625" s="19">
        <v>2</v>
      </c>
      <c r="I5625" s="19">
        <v>4</v>
      </c>
      <c r="J5625" s="19">
        <v>2</v>
      </c>
      <c r="K5625" s="20">
        <f>ROUND(1+(SUMPRODUCT(INDEX(CachTinhDiem!$B$8:$E$11,MATCH($B5625,CachTinhDiem!$A$8:$A$11,0),0),$G5625:$J5625)-1)*9/4,1)</f>
        <v>5.5</v>
      </c>
      <c r="L5625" s="20">
        <f>ROUND(1+(INDEX(CachTinhDiem!$B$15:$E$20,MATCH($C5625,CachTinhDiem!$A$15:$A$20,0),MATCH($B5625,CachTinhDiem!$B$14:$E$14,0))-1)*9/4,1)</f>
        <v>10</v>
      </c>
      <c r="M5625" s="19">
        <f t="shared" si="87"/>
        <v>4</v>
      </c>
      <c r="N5625" s="23">
        <f>MAX(0,1-M5625*CachTinhDiem!$B$25)</f>
        <v>0.6</v>
      </c>
      <c r="O5625" s="20">
        <f>ROUND((CachTinhDiem!$B$23*K5625+CachTinhDiem!$B$24*L5625)*N5625,1)</f>
        <v>4.0999999999999996</v>
      </c>
      <c r="P5625" s="19" t="s">
        <v>3227</v>
      </c>
    </row>
    <row r="5626" spans="1:16" ht="15" customHeight="1" x14ac:dyDescent="0.35">
      <c r="A5626" s="18" t="s">
        <v>2123</v>
      </c>
      <c r="B5626" s="18" t="s">
        <v>3228</v>
      </c>
      <c r="C5626" s="18" t="s">
        <v>138</v>
      </c>
      <c r="D5626" s="19">
        <v>24</v>
      </c>
      <c r="E5626" s="19">
        <v>40</v>
      </c>
      <c r="F5626" s="19">
        <v>32</v>
      </c>
      <c r="G5626" s="19">
        <v>2</v>
      </c>
      <c r="H5626" s="19">
        <v>5</v>
      </c>
      <c r="I5626" s="19">
        <v>5</v>
      </c>
      <c r="J5626" s="19">
        <v>3</v>
      </c>
      <c r="K5626" s="20">
        <f>ROUND(1+(SUMPRODUCT(INDEX(CachTinhDiem!$B$8:$E$11,MATCH($B5626,CachTinhDiem!$A$8:$A$11,0),0),$G5626:$J5626)-1)*9/4,1)</f>
        <v>7.3</v>
      </c>
      <c r="L5626" s="20">
        <f>ROUND(1+(INDEX(CachTinhDiem!$B$15:$E$20,MATCH($C5626,CachTinhDiem!$A$15:$A$20,0),MATCH($B5626,CachTinhDiem!$B$14:$E$14,0))-1)*9/4,1)</f>
        <v>1</v>
      </c>
      <c r="M5626" s="19">
        <f t="shared" si="87"/>
        <v>0</v>
      </c>
      <c r="N5626" s="23">
        <f>MAX(0,1-M5626*CachTinhDiem!$B$25)</f>
        <v>1</v>
      </c>
      <c r="O5626" s="20">
        <f>ROUND((CachTinhDiem!$B$23*K5626+CachTinhDiem!$B$24*L5626)*N5626,1)</f>
        <v>5.4</v>
      </c>
      <c r="P5626" s="19" t="s">
        <v>3225</v>
      </c>
    </row>
    <row r="5627" spans="1:16" ht="15" customHeight="1" x14ac:dyDescent="0.35">
      <c r="A5627" s="18" t="s">
        <v>1409</v>
      </c>
      <c r="B5627" s="18" t="s">
        <v>3224</v>
      </c>
      <c r="C5627" s="18" t="s">
        <v>115</v>
      </c>
      <c r="D5627" s="19">
        <v>10</v>
      </c>
      <c r="E5627" s="19">
        <v>27</v>
      </c>
      <c r="F5627" s="19">
        <v>15</v>
      </c>
      <c r="G5627" s="19">
        <v>3</v>
      </c>
      <c r="H5627" s="19">
        <v>2</v>
      </c>
      <c r="I5627" s="19">
        <v>3</v>
      </c>
      <c r="J5627" s="19">
        <v>3</v>
      </c>
      <c r="K5627" s="20">
        <f>ROUND(1+(SUMPRODUCT(INDEX(CachTinhDiem!$B$8:$E$11,MATCH($B5627,CachTinhDiem!$A$8:$A$11,0),0),$G5627:$J5627)-1)*9/4,1)</f>
        <v>5.0999999999999996</v>
      </c>
      <c r="L5627" s="20">
        <f>ROUND(1+(INDEX(CachTinhDiem!$B$15:$E$20,MATCH($C5627,CachTinhDiem!$A$15:$A$20,0),MATCH($B5627,CachTinhDiem!$B$14:$E$14,0))-1)*9/4,1)</f>
        <v>7.8</v>
      </c>
      <c r="M5627" s="19">
        <f t="shared" si="87"/>
        <v>0</v>
      </c>
      <c r="N5627" s="23">
        <f>MAX(0,1-M5627*CachTinhDiem!$B$25)</f>
        <v>1</v>
      </c>
      <c r="O5627" s="20">
        <f>ROUND((CachTinhDiem!$B$23*K5627+CachTinhDiem!$B$24*L5627)*N5627,1)</f>
        <v>5.9</v>
      </c>
      <c r="P5627" s="19" t="s">
        <v>3225</v>
      </c>
    </row>
    <row r="5628" spans="1:16" ht="15" customHeight="1" x14ac:dyDescent="0.35">
      <c r="A5628" s="18" t="s">
        <v>1339</v>
      </c>
      <c r="B5628" s="18" t="s">
        <v>3228</v>
      </c>
      <c r="C5628" s="18" t="s">
        <v>150</v>
      </c>
      <c r="D5628" s="19">
        <v>5</v>
      </c>
      <c r="E5628" s="19">
        <v>16</v>
      </c>
      <c r="F5628" s="19">
        <v>16</v>
      </c>
      <c r="G5628" s="19">
        <v>4</v>
      </c>
      <c r="H5628" s="19">
        <v>1</v>
      </c>
      <c r="I5628" s="19">
        <v>2</v>
      </c>
      <c r="J5628" s="19">
        <v>3</v>
      </c>
      <c r="K5628" s="20">
        <f>ROUND(1+(SUMPRODUCT(INDEX(CachTinhDiem!$B$8:$E$11,MATCH($B5628,CachTinhDiem!$A$8:$A$11,0),0),$G5628:$J5628)-1)*9/4,1)</f>
        <v>4.2</v>
      </c>
      <c r="L5628" s="20">
        <f>ROUND(1+(INDEX(CachTinhDiem!$B$15:$E$20,MATCH($C5628,CachTinhDiem!$A$15:$A$20,0),MATCH($B5628,CachTinhDiem!$B$14:$E$14,0))-1)*9/4,1)</f>
        <v>5.5</v>
      </c>
      <c r="M5628" s="19">
        <f t="shared" si="87"/>
        <v>0</v>
      </c>
      <c r="N5628" s="23">
        <f>MAX(0,1-M5628*CachTinhDiem!$B$25)</f>
        <v>1</v>
      </c>
      <c r="O5628" s="20">
        <f>ROUND((CachTinhDiem!$B$23*K5628+CachTinhDiem!$B$24*L5628)*N5628,1)</f>
        <v>4.5999999999999996</v>
      </c>
      <c r="P5628" s="19" t="s">
        <v>3225</v>
      </c>
    </row>
    <row r="5629" spans="1:16" ht="15" customHeight="1" x14ac:dyDescent="0.35">
      <c r="A5629" s="18" t="s">
        <v>748</v>
      </c>
      <c r="B5629" s="18" t="s">
        <v>3224</v>
      </c>
      <c r="C5629" s="18" t="s">
        <v>90</v>
      </c>
      <c r="D5629" s="19">
        <v>21</v>
      </c>
      <c r="E5629" s="19">
        <v>36</v>
      </c>
      <c r="F5629" s="19">
        <v>29</v>
      </c>
      <c r="G5629" s="19">
        <v>2</v>
      </c>
      <c r="H5629" s="19">
        <v>4</v>
      </c>
      <c r="I5629" s="19">
        <v>2</v>
      </c>
      <c r="J5629" s="19">
        <v>1</v>
      </c>
      <c r="K5629" s="20">
        <f>ROUND(1+(SUMPRODUCT(INDEX(CachTinhDiem!$B$8:$E$11,MATCH($B5629,CachTinhDiem!$A$8:$A$11,0),0),$G5629:$J5629)-1)*9/4,1)</f>
        <v>3.9</v>
      </c>
      <c r="L5629" s="20">
        <f>ROUND(1+(INDEX(CachTinhDiem!$B$15:$E$20,MATCH($C5629,CachTinhDiem!$A$15:$A$20,0),MATCH($B5629,CachTinhDiem!$B$14:$E$14,0))-1)*9/4,1)</f>
        <v>5.5</v>
      </c>
      <c r="M5629" s="19">
        <f t="shared" si="87"/>
        <v>0</v>
      </c>
      <c r="N5629" s="23">
        <f>MAX(0,1-M5629*CachTinhDiem!$B$25)</f>
        <v>1</v>
      </c>
      <c r="O5629" s="20">
        <f>ROUND((CachTinhDiem!$B$23*K5629+CachTinhDiem!$B$24*L5629)*N5629,1)</f>
        <v>4.4000000000000004</v>
      </c>
      <c r="P5629" s="19" t="s">
        <v>3225</v>
      </c>
    </row>
    <row r="5630" spans="1:16" ht="15" customHeight="1" x14ac:dyDescent="0.35">
      <c r="A5630" s="18" t="s">
        <v>1665</v>
      </c>
      <c r="B5630" s="18" t="s">
        <v>3226</v>
      </c>
      <c r="C5630" s="18" t="s">
        <v>138</v>
      </c>
      <c r="D5630" s="19">
        <v>12</v>
      </c>
      <c r="E5630" s="19">
        <v>31</v>
      </c>
      <c r="F5630" s="19">
        <v>31</v>
      </c>
      <c r="G5630" s="19">
        <v>2</v>
      </c>
      <c r="H5630" s="19">
        <v>3</v>
      </c>
      <c r="I5630" s="19">
        <v>4</v>
      </c>
      <c r="J5630" s="19">
        <v>2</v>
      </c>
      <c r="K5630" s="20">
        <f>ROUND(1+(SUMPRODUCT(INDEX(CachTinhDiem!$B$8:$E$11,MATCH($B5630,CachTinhDiem!$A$8:$A$11,0),0),$G5630:$J5630)-1)*9/4,1)</f>
        <v>6.2</v>
      </c>
      <c r="L5630" s="20">
        <f>ROUND(1+(INDEX(CachTinhDiem!$B$15:$E$20,MATCH($C5630,CachTinhDiem!$A$15:$A$20,0),MATCH($B5630,CachTinhDiem!$B$14:$E$14,0))-1)*9/4,1)</f>
        <v>7.8</v>
      </c>
      <c r="M5630" s="19">
        <f t="shared" si="87"/>
        <v>0</v>
      </c>
      <c r="N5630" s="23">
        <f>MAX(0,1-M5630*CachTinhDiem!$B$25)</f>
        <v>1</v>
      </c>
      <c r="O5630" s="20">
        <f>ROUND((CachTinhDiem!$B$23*K5630+CachTinhDiem!$B$24*L5630)*N5630,1)</f>
        <v>6.7</v>
      </c>
      <c r="P5630" s="19" t="s">
        <v>3227</v>
      </c>
    </row>
    <row r="5631" spans="1:16" ht="15" customHeight="1" x14ac:dyDescent="0.35">
      <c r="A5631" s="18" t="s">
        <v>3122</v>
      </c>
      <c r="B5631" s="18" t="s">
        <v>3229</v>
      </c>
      <c r="C5631" s="18" t="s">
        <v>150</v>
      </c>
      <c r="D5631" s="19">
        <v>25</v>
      </c>
      <c r="E5631" s="19">
        <v>40</v>
      </c>
      <c r="F5631" s="19">
        <v>19</v>
      </c>
      <c r="G5631" s="19">
        <v>2</v>
      </c>
      <c r="H5631" s="19">
        <v>4</v>
      </c>
      <c r="I5631" s="19">
        <v>3</v>
      </c>
      <c r="J5631" s="19">
        <v>2</v>
      </c>
      <c r="K5631" s="20">
        <f>ROUND(1+(SUMPRODUCT(INDEX(CachTinhDiem!$B$8:$E$11,MATCH($B5631,CachTinhDiem!$A$8:$A$11,0),0),$G5631:$J5631)-1)*9/4,1)</f>
        <v>5.3</v>
      </c>
      <c r="L5631" s="20">
        <f>ROUND(1+(INDEX(CachTinhDiem!$B$15:$E$20,MATCH($C5631,CachTinhDiem!$A$15:$A$20,0),MATCH($B5631,CachTinhDiem!$B$14:$E$14,0))-1)*9/4,1)</f>
        <v>7.8</v>
      </c>
      <c r="M5631" s="19">
        <f t="shared" si="87"/>
        <v>6</v>
      </c>
      <c r="N5631" s="23">
        <f>MAX(0,1-M5631*CachTinhDiem!$B$25)</f>
        <v>0.39999999999999991</v>
      </c>
      <c r="O5631" s="20">
        <f>ROUND((CachTinhDiem!$B$23*K5631+CachTinhDiem!$B$24*L5631)*N5631,1)</f>
        <v>2.4</v>
      </c>
      <c r="P5631" s="19" t="s">
        <v>3227</v>
      </c>
    </row>
    <row r="5632" spans="1:16" ht="15" customHeight="1" x14ac:dyDescent="0.35">
      <c r="A5632" s="18" t="s">
        <v>422</v>
      </c>
      <c r="B5632" s="18" t="s">
        <v>3229</v>
      </c>
      <c r="C5632" s="18" t="s">
        <v>138</v>
      </c>
      <c r="D5632" s="19">
        <v>5</v>
      </c>
      <c r="E5632" s="19">
        <v>19</v>
      </c>
      <c r="F5632" s="19">
        <v>18</v>
      </c>
      <c r="G5632" s="19">
        <v>4</v>
      </c>
      <c r="H5632" s="19">
        <v>1</v>
      </c>
      <c r="I5632" s="19">
        <v>2</v>
      </c>
      <c r="J5632" s="19">
        <v>2</v>
      </c>
      <c r="K5632" s="20">
        <f>ROUND(1+(SUMPRODUCT(INDEX(CachTinhDiem!$B$8:$E$11,MATCH($B5632,CachTinhDiem!$A$8:$A$11,0),0),$G5632:$J5632)-1)*9/4,1)</f>
        <v>3</v>
      </c>
      <c r="L5632" s="20">
        <f>ROUND(1+(INDEX(CachTinhDiem!$B$15:$E$20,MATCH($C5632,CachTinhDiem!$A$15:$A$20,0),MATCH($B5632,CachTinhDiem!$B$14:$E$14,0))-1)*9/4,1)</f>
        <v>7.8</v>
      </c>
      <c r="M5632" s="19">
        <f t="shared" si="87"/>
        <v>0</v>
      </c>
      <c r="N5632" s="23">
        <f>MAX(0,1-M5632*CachTinhDiem!$B$25)</f>
        <v>1</v>
      </c>
      <c r="O5632" s="20">
        <f>ROUND((CachTinhDiem!$B$23*K5632+CachTinhDiem!$B$24*L5632)*N5632,1)</f>
        <v>4.4000000000000004</v>
      </c>
      <c r="P5632" s="19" t="s">
        <v>3227</v>
      </c>
    </row>
    <row r="5633" spans="1:16" ht="15" customHeight="1" x14ac:dyDescent="0.35">
      <c r="A5633" s="18" t="s">
        <v>844</v>
      </c>
      <c r="B5633" s="18" t="s">
        <v>3228</v>
      </c>
      <c r="C5633" s="18" t="s">
        <v>110</v>
      </c>
      <c r="D5633" s="19">
        <v>5</v>
      </c>
      <c r="E5633" s="19">
        <v>13</v>
      </c>
      <c r="F5633" s="19">
        <v>15</v>
      </c>
      <c r="G5633" s="19">
        <v>5</v>
      </c>
      <c r="H5633" s="19">
        <v>2</v>
      </c>
      <c r="I5633" s="19">
        <v>2</v>
      </c>
      <c r="J5633" s="19">
        <v>4</v>
      </c>
      <c r="K5633" s="20">
        <f>ROUND(1+(SUMPRODUCT(INDEX(CachTinhDiem!$B$8:$E$11,MATCH($B5633,CachTinhDiem!$A$8:$A$11,0),0),$G5633:$J5633)-1)*9/4,1)</f>
        <v>6</v>
      </c>
      <c r="L5633" s="20">
        <f>ROUND(1+(INDEX(CachTinhDiem!$B$15:$E$20,MATCH($C5633,CachTinhDiem!$A$15:$A$20,0),MATCH($B5633,CachTinhDiem!$B$14:$E$14,0))-1)*9/4,1)</f>
        <v>7.8</v>
      </c>
      <c r="M5633" s="19">
        <f t="shared" si="87"/>
        <v>2</v>
      </c>
      <c r="N5633" s="23">
        <f>MAX(0,1-M5633*CachTinhDiem!$B$25)</f>
        <v>0.8</v>
      </c>
      <c r="O5633" s="20">
        <f>ROUND((CachTinhDiem!$B$23*K5633+CachTinhDiem!$B$24*L5633)*N5633,1)</f>
        <v>5.2</v>
      </c>
      <c r="P5633" s="19" t="s">
        <v>3227</v>
      </c>
    </row>
    <row r="5634" spans="1:16" ht="15" customHeight="1" x14ac:dyDescent="0.35">
      <c r="A5634" s="18" t="s">
        <v>686</v>
      </c>
      <c r="B5634" s="18" t="s">
        <v>3229</v>
      </c>
      <c r="C5634" s="18" t="s">
        <v>90</v>
      </c>
      <c r="D5634" s="19">
        <v>9</v>
      </c>
      <c r="E5634" s="19">
        <v>24</v>
      </c>
      <c r="F5634" s="19">
        <v>8</v>
      </c>
      <c r="G5634" s="19">
        <v>3</v>
      </c>
      <c r="H5634" s="19">
        <v>3</v>
      </c>
      <c r="I5634" s="19">
        <v>4</v>
      </c>
      <c r="J5634" s="19">
        <v>2</v>
      </c>
      <c r="K5634" s="20">
        <f>ROUND(1+(SUMPRODUCT(INDEX(CachTinhDiem!$B$8:$E$11,MATCH($B5634,CachTinhDiem!$A$8:$A$11,0),0),$G5634:$J5634)-1)*9/4,1)</f>
        <v>5.5</v>
      </c>
      <c r="L5634" s="20">
        <f>ROUND(1+(INDEX(CachTinhDiem!$B$15:$E$20,MATCH($C5634,CachTinhDiem!$A$15:$A$20,0),MATCH($B5634,CachTinhDiem!$B$14:$E$14,0))-1)*9/4,1)</f>
        <v>7.8</v>
      </c>
      <c r="M5634" s="19">
        <f t="shared" ref="M5634:M5697" si="88">MAX(0,$D5634-$F5634,$F5634-$E5634)</f>
        <v>1</v>
      </c>
      <c r="N5634" s="23">
        <f>MAX(0,1-M5634*CachTinhDiem!$B$25)</f>
        <v>0.9</v>
      </c>
      <c r="O5634" s="20">
        <f>ROUND((CachTinhDiem!$B$23*K5634+CachTinhDiem!$B$24*L5634)*N5634,1)</f>
        <v>5.6</v>
      </c>
      <c r="P5634" s="19" t="s">
        <v>3225</v>
      </c>
    </row>
    <row r="5635" spans="1:16" ht="15" customHeight="1" x14ac:dyDescent="0.35">
      <c r="A5635" s="18" t="s">
        <v>2592</v>
      </c>
      <c r="B5635" s="18" t="s">
        <v>3229</v>
      </c>
      <c r="C5635" s="18" t="s">
        <v>115</v>
      </c>
      <c r="D5635" s="19">
        <v>5</v>
      </c>
      <c r="E5635" s="19">
        <v>10</v>
      </c>
      <c r="F5635" s="19">
        <v>26</v>
      </c>
      <c r="G5635" s="19">
        <v>4</v>
      </c>
      <c r="H5635" s="19">
        <v>1</v>
      </c>
      <c r="I5635" s="19">
        <v>2</v>
      </c>
      <c r="J5635" s="19">
        <v>2</v>
      </c>
      <c r="K5635" s="20">
        <f>ROUND(1+(SUMPRODUCT(INDEX(CachTinhDiem!$B$8:$E$11,MATCH($B5635,CachTinhDiem!$A$8:$A$11,0),0),$G5635:$J5635)-1)*9/4,1)</f>
        <v>3</v>
      </c>
      <c r="L5635" s="20">
        <f>ROUND(1+(INDEX(CachTinhDiem!$B$15:$E$20,MATCH($C5635,CachTinhDiem!$A$15:$A$20,0),MATCH($B5635,CachTinhDiem!$B$14:$E$14,0))-1)*9/4,1)</f>
        <v>10</v>
      </c>
      <c r="M5635" s="19">
        <f t="shared" si="88"/>
        <v>16</v>
      </c>
      <c r="N5635" s="23">
        <f>MAX(0,1-M5635*CachTinhDiem!$B$25)</f>
        <v>0</v>
      </c>
      <c r="O5635" s="20">
        <f>ROUND((CachTinhDiem!$B$23*K5635+CachTinhDiem!$B$24*L5635)*N5635,1)</f>
        <v>0</v>
      </c>
      <c r="P5635" s="19" t="s">
        <v>3227</v>
      </c>
    </row>
    <row r="5636" spans="1:16" ht="15" customHeight="1" x14ac:dyDescent="0.35">
      <c r="A5636" s="18" t="s">
        <v>2257</v>
      </c>
      <c r="B5636" s="18" t="s">
        <v>3224</v>
      </c>
      <c r="C5636" s="18" t="s">
        <v>138</v>
      </c>
      <c r="D5636" s="19">
        <v>25</v>
      </c>
      <c r="E5636" s="19">
        <v>40</v>
      </c>
      <c r="F5636" s="19">
        <v>37</v>
      </c>
      <c r="G5636" s="19">
        <v>2</v>
      </c>
      <c r="H5636" s="19">
        <v>4</v>
      </c>
      <c r="I5636" s="19">
        <v>5</v>
      </c>
      <c r="J5636" s="19">
        <v>3</v>
      </c>
      <c r="K5636" s="20">
        <f>ROUND(1+(SUMPRODUCT(INDEX(CachTinhDiem!$B$8:$E$11,MATCH($B5636,CachTinhDiem!$A$8:$A$11,0),0),$G5636:$J5636)-1)*9/4,1)</f>
        <v>7.8</v>
      </c>
      <c r="L5636" s="20">
        <f>ROUND(1+(INDEX(CachTinhDiem!$B$15:$E$20,MATCH($C5636,CachTinhDiem!$A$15:$A$20,0),MATCH($B5636,CachTinhDiem!$B$14:$E$14,0))-1)*9/4,1)</f>
        <v>10</v>
      </c>
      <c r="M5636" s="19">
        <f t="shared" si="88"/>
        <v>0</v>
      </c>
      <c r="N5636" s="23">
        <f>MAX(0,1-M5636*CachTinhDiem!$B$25)</f>
        <v>1</v>
      </c>
      <c r="O5636" s="20">
        <f>ROUND((CachTinhDiem!$B$23*K5636+CachTinhDiem!$B$24*L5636)*N5636,1)</f>
        <v>8.5</v>
      </c>
      <c r="P5636" s="19" t="s">
        <v>3227</v>
      </c>
    </row>
    <row r="5637" spans="1:16" ht="15" customHeight="1" x14ac:dyDescent="0.35">
      <c r="A5637" s="18" t="s">
        <v>1659</v>
      </c>
      <c r="B5637" s="18" t="s">
        <v>3229</v>
      </c>
      <c r="C5637" s="18" t="s">
        <v>150</v>
      </c>
      <c r="D5637" s="19">
        <v>5</v>
      </c>
      <c r="E5637" s="19">
        <v>19</v>
      </c>
      <c r="F5637" s="19">
        <v>36</v>
      </c>
      <c r="G5637" s="19">
        <v>4</v>
      </c>
      <c r="H5637" s="19">
        <v>1</v>
      </c>
      <c r="I5637" s="19">
        <v>3</v>
      </c>
      <c r="J5637" s="19">
        <v>4</v>
      </c>
      <c r="K5637" s="20">
        <f>ROUND(1+(SUMPRODUCT(INDEX(CachTinhDiem!$B$8:$E$11,MATCH($B5637,CachTinhDiem!$A$8:$A$11,0),0),$G5637:$J5637)-1)*9/4,1)</f>
        <v>5.0999999999999996</v>
      </c>
      <c r="L5637" s="20">
        <f>ROUND(1+(INDEX(CachTinhDiem!$B$15:$E$20,MATCH($C5637,CachTinhDiem!$A$15:$A$20,0),MATCH($B5637,CachTinhDiem!$B$14:$E$14,0))-1)*9/4,1)</f>
        <v>7.8</v>
      </c>
      <c r="M5637" s="19">
        <f t="shared" si="88"/>
        <v>17</v>
      </c>
      <c r="N5637" s="23">
        <f>MAX(0,1-M5637*CachTinhDiem!$B$25)</f>
        <v>0</v>
      </c>
      <c r="O5637" s="20">
        <f>ROUND((CachTinhDiem!$B$23*K5637+CachTinhDiem!$B$24*L5637)*N5637,1)</f>
        <v>0</v>
      </c>
      <c r="P5637" s="19" t="s">
        <v>3227</v>
      </c>
    </row>
    <row r="5638" spans="1:16" ht="15" customHeight="1" x14ac:dyDescent="0.35">
      <c r="A5638" s="18" t="s">
        <v>2746</v>
      </c>
      <c r="B5638" s="18" t="s">
        <v>3228</v>
      </c>
      <c r="C5638" s="18" t="s">
        <v>103</v>
      </c>
      <c r="D5638" s="19">
        <v>17</v>
      </c>
      <c r="E5638" s="19">
        <v>36</v>
      </c>
      <c r="F5638" s="19">
        <v>19</v>
      </c>
      <c r="G5638" s="19">
        <v>2</v>
      </c>
      <c r="H5638" s="19">
        <v>5</v>
      </c>
      <c r="I5638" s="19">
        <v>2</v>
      </c>
      <c r="J5638" s="19">
        <v>4</v>
      </c>
      <c r="K5638" s="20">
        <f>ROUND(1+(SUMPRODUCT(INDEX(CachTinhDiem!$B$8:$E$11,MATCH($B5638,CachTinhDiem!$A$8:$A$11,0),0),$G5638:$J5638)-1)*9/4,1)</f>
        <v>7.3</v>
      </c>
      <c r="L5638" s="20">
        <f>ROUND(1+(INDEX(CachTinhDiem!$B$15:$E$20,MATCH($C5638,CachTinhDiem!$A$15:$A$20,0),MATCH($B5638,CachTinhDiem!$B$14:$E$14,0))-1)*9/4,1)</f>
        <v>10</v>
      </c>
      <c r="M5638" s="19">
        <f t="shared" si="88"/>
        <v>0</v>
      </c>
      <c r="N5638" s="23">
        <f>MAX(0,1-M5638*CachTinhDiem!$B$25)</f>
        <v>1</v>
      </c>
      <c r="O5638" s="20">
        <f>ROUND((CachTinhDiem!$B$23*K5638+CachTinhDiem!$B$24*L5638)*N5638,1)</f>
        <v>8.1</v>
      </c>
      <c r="P5638" s="19" t="s">
        <v>3227</v>
      </c>
    </row>
    <row r="5639" spans="1:16" ht="15" customHeight="1" x14ac:dyDescent="0.35">
      <c r="A5639" s="18" t="s">
        <v>1727</v>
      </c>
      <c r="B5639" s="18" t="s">
        <v>3224</v>
      </c>
      <c r="C5639" s="18" t="s">
        <v>115</v>
      </c>
      <c r="D5639" s="19">
        <v>12</v>
      </c>
      <c r="E5639" s="19">
        <v>32</v>
      </c>
      <c r="F5639" s="19">
        <v>29</v>
      </c>
      <c r="G5639" s="19">
        <v>3</v>
      </c>
      <c r="H5639" s="19">
        <v>2</v>
      </c>
      <c r="I5639" s="19">
        <v>2</v>
      </c>
      <c r="J5639" s="19">
        <v>4</v>
      </c>
      <c r="K5639" s="20">
        <f>ROUND(1+(SUMPRODUCT(INDEX(CachTinhDiem!$B$8:$E$11,MATCH($B5639,CachTinhDiem!$A$8:$A$11,0),0),$G5639:$J5639)-1)*9/4,1)</f>
        <v>4.2</v>
      </c>
      <c r="L5639" s="20">
        <f>ROUND(1+(INDEX(CachTinhDiem!$B$15:$E$20,MATCH($C5639,CachTinhDiem!$A$15:$A$20,0),MATCH($B5639,CachTinhDiem!$B$14:$E$14,0))-1)*9/4,1)</f>
        <v>7.8</v>
      </c>
      <c r="M5639" s="19">
        <f t="shared" si="88"/>
        <v>0</v>
      </c>
      <c r="N5639" s="23">
        <f>MAX(0,1-M5639*CachTinhDiem!$B$25)</f>
        <v>1</v>
      </c>
      <c r="O5639" s="20">
        <f>ROUND((CachTinhDiem!$B$23*K5639+CachTinhDiem!$B$24*L5639)*N5639,1)</f>
        <v>5.3</v>
      </c>
      <c r="P5639" s="19" t="s">
        <v>3225</v>
      </c>
    </row>
    <row r="5640" spans="1:16" ht="15" customHeight="1" x14ac:dyDescent="0.35">
      <c r="A5640" s="18" t="s">
        <v>1579</v>
      </c>
      <c r="B5640" s="18" t="s">
        <v>3224</v>
      </c>
      <c r="C5640" s="18" t="s">
        <v>115</v>
      </c>
      <c r="D5640" s="19">
        <v>13</v>
      </c>
      <c r="E5640" s="19">
        <v>33</v>
      </c>
      <c r="F5640" s="19">
        <v>15</v>
      </c>
      <c r="G5640" s="19">
        <v>3</v>
      </c>
      <c r="H5640" s="19">
        <v>2</v>
      </c>
      <c r="I5640" s="19">
        <v>3</v>
      </c>
      <c r="J5640" s="19">
        <v>3</v>
      </c>
      <c r="K5640" s="20">
        <f>ROUND(1+(SUMPRODUCT(INDEX(CachTinhDiem!$B$8:$E$11,MATCH($B5640,CachTinhDiem!$A$8:$A$11,0),0),$G5640:$J5640)-1)*9/4,1)</f>
        <v>5.0999999999999996</v>
      </c>
      <c r="L5640" s="20">
        <f>ROUND(1+(INDEX(CachTinhDiem!$B$15:$E$20,MATCH($C5640,CachTinhDiem!$A$15:$A$20,0),MATCH($B5640,CachTinhDiem!$B$14:$E$14,0))-1)*9/4,1)</f>
        <v>7.8</v>
      </c>
      <c r="M5640" s="19">
        <f t="shared" si="88"/>
        <v>0</v>
      </c>
      <c r="N5640" s="23">
        <f>MAX(0,1-M5640*CachTinhDiem!$B$25)</f>
        <v>1</v>
      </c>
      <c r="O5640" s="20">
        <f>ROUND((CachTinhDiem!$B$23*K5640+CachTinhDiem!$B$24*L5640)*N5640,1)</f>
        <v>5.9</v>
      </c>
      <c r="P5640" s="19" t="s">
        <v>3227</v>
      </c>
    </row>
    <row r="5641" spans="1:16" ht="15" customHeight="1" x14ac:dyDescent="0.35">
      <c r="A5641" s="18" t="s">
        <v>2634</v>
      </c>
      <c r="B5641" s="18" t="s">
        <v>3224</v>
      </c>
      <c r="C5641" s="18" t="s">
        <v>103</v>
      </c>
      <c r="D5641" s="19">
        <v>6</v>
      </c>
      <c r="E5641" s="19">
        <v>35</v>
      </c>
      <c r="F5641" s="19">
        <v>28</v>
      </c>
      <c r="G5641" s="19">
        <v>4</v>
      </c>
      <c r="H5641" s="19">
        <v>1</v>
      </c>
      <c r="I5641" s="19">
        <v>2</v>
      </c>
      <c r="J5641" s="19">
        <v>5</v>
      </c>
      <c r="K5641" s="20">
        <f>ROUND(1+(SUMPRODUCT(INDEX(CachTinhDiem!$B$8:$E$11,MATCH($B5641,CachTinhDiem!$A$8:$A$11,0),0),$G5641:$J5641)-1)*9/4,1)</f>
        <v>4.4000000000000004</v>
      </c>
      <c r="L5641" s="20">
        <f>ROUND(1+(INDEX(CachTinhDiem!$B$15:$E$20,MATCH($C5641,CachTinhDiem!$A$15:$A$20,0),MATCH($B5641,CachTinhDiem!$B$14:$E$14,0))-1)*9/4,1)</f>
        <v>3.3</v>
      </c>
      <c r="M5641" s="19">
        <f t="shared" si="88"/>
        <v>0</v>
      </c>
      <c r="N5641" s="23">
        <f>MAX(0,1-M5641*CachTinhDiem!$B$25)</f>
        <v>1</v>
      </c>
      <c r="O5641" s="20">
        <f>ROUND((CachTinhDiem!$B$23*K5641+CachTinhDiem!$B$24*L5641)*N5641,1)</f>
        <v>4.0999999999999996</v>
      </c>
      <c r="P5641" s="19" t="s">
        <v>3225</v>
      </c>
    </row>
    <row r="5642" spans="1:16" ht="15" customHeight="1" x14ac:dyDescent="0.35">
      <c r="A5642" s="18" t="s">
        <v>2889</v>
      </c>
      <c r="B5642" s="18" t="s">
        <v>3226</v>
      </c>
      <c r="C5642" s="18" t="s">
        <v>138</v>
      </c>
      <c r="D5642" s="19">
        <v>13</v>
      </c>
      <c r="E5642" s="19">
        <v>37</v>
      </c>
      <c r="F5642" s="19">
        <v>25</v>
      </c>
      <c r="G5642" s="19">
        <v>2</v>
      </c>
      <c r="H5642" s="19">
        <v>5</v>
      </c>
      <c r="I5642" s="19">
        <v>5</v>
      </c>
      <c r="J5642" s="19">
        <v>1</v>
      </c>
      <c r="K5642" s="20">
        <f>ROUND(1+(SUMPRODUCT(INDEX(CachTinhDiem!$B$8:$E$11,MATCH($B5642,CachTinhDiem!$A$8:$A$11,0),0),$G5642:$J5642)-1)*9/4,1)</f>
        <v>8.1999999999999993</v>
      </c>
      <c r="L5642" s="20">
        <f>ROUND(1+(INDEX(CachTinhDiem!$B$15:$E$20,MATCH($C5642,CachTinhDiem!$A$15:$A$20,0),MATCH($B5642,CachTinhDiem!$B$14:$E$14,0))-1)*9/4,1)</f>
        <v>7.8</v>
      </c>
      <c r="M5642" s="19">
        <f t="shared" si="88"/>
        <v>0</v>
      </c>
      <c r="N5642" s="23">
        <f>MAX(0,1-M5642*CachTinhDiem!$B$25)</f>
        <v>1</v>
      </c>
      <c r="O5642" s="20">
        <f>ROUND((CachTinhDiem!$B$23*K5642+CachTinhDiem!$B$24*L5642)*N5642,1)</f>
        <v>8.1</v>
      </c>
      <c r="P5642" s="19" t="s">
        <v>3227</v>
      </c>
    </row>
    <row r="5643" spans="1:16" ht="15" customHeight="1" x14ac:dyDescent="0.35">
      <c r="A5643" s="18" t="s">
        <v>1842</v>
      </c>
      <c r="B5643" s="18" t="s">
        <v>3229</v>
      </c>
      <c r="C5643" s="18" t="s">
        <v>90</v>
      </c>
      <c r="D5643" s="19">
        <v>5</v>
      </c>
      <c r="E5643" s="19">
        <v>20</v>
      </c>
      <c r="F5643" s="19">
        <v>12</v>
      </c>
      <c r="G5643" s="19">
        <v>4</v>
      </c>
      <c r="H5643" s="19">
        <v>1</v>
      </c>
      <c r="I5643" s="19">
        <v>2</v>
      </c>
      <c r="J5643" s="19">
        <v>3</v>
      </c>
      <c r="K5643" s="20">
        <f>ROUND(1+(SUMPRODUCT(INDEX(CachTinhDiem!$B$8:$E$11,MATCH($B5643,CachTinhDiem!$A$8:$A$11,0),0),$G5643:$J5643)-1)*9/4,1)</f>
        <v>3.7</v>
      </c>
      <c r="L5643" s="20">
        <f>ROUND(1+(INDEX(CachTinhDiem!$B$15:$E$20,MATCH($C5643,CachTinhDiem!$A$15:$A$20,0),MATCH($B5643,CachTinhDiem!$B$14:$E$14,0))-1)*9/4,1)</f>
        <v>7.8</v>
      </c>
      <c r="M5643" s="19">
        <f t="shared" si="88"/>
        <v>0</v>
      </c>
      <c r="N5643" s="23">
        <f>MAX(0,1-M5643*CachTinhDiem!$B$25)</f>
        <v>1</v>
      </c>
      <c r="O5643" s="20">
        <f>ROUND((CachTinhDiem!$B$23*K5643+CachTinhDiem!$B$24*L5643)*N5643,1)</f>
        <v>4.9000000000000004</v>
      </c>
      <c r="P5643" s="19" t="s">
        <v>3227</v>
      </c>
    </row>
    <row r="5644" spans="1:16" ht="15" customHeight="1" x14ac:dyDescent="0.35">
      <c r="A5644" s="18" t="s">
        <v>643</v>
      </c>
      <c r="B5644" s="18" t="s">
        <v>3224</v>
      </c>
      <c r="C5644" s="18" t="s">
        <v>115</v>
      </c>
      <c r="D5644" s="19">
        <v>20</v>
      </c>
      <c r="E5644" s="19">
        <v>38</v>
      </c>
      <c r="F5644" s="19">
        <v>8</v>
      </c>
      <c r="G5644" s="19">
        <v>2</v>
      </c>
      <c r="H5644" s="19">
        <v>4</v>
      </c>
      <c r="I5644" s="19">
        <v>3</v>
      </c>
      <c r="J5644" s="19">
        <v>2</v>
      </c>
      <c r="K5644" s="20">
        <f>ROUND(1+(SUMPRODUCT(INDEX(CachTinhDiem!$B$8:$E$11,MATCH($B5644,CachTinhDiem!$A$8:$A$11,0),0),$G5644:$J5644)-1)*9/4,1)</f>
        <v>5.3</v>
      </c>
      <c r="L5644" s="20">
        <f>ROUND(1+(INDEX(CachTinhDiem!$B$15:$E$20,MATCH($C5644,CachTinhDiem!$A$15:$A$20,0),MATCH($B5644,CachTinhDiem!$B$14:$E$14,0))-1)*9/4,1)</f>
        <v>7.8</v>
      </c>
      <c r="M5644" s="19">
        <f t="shared" si="88"/>
        <v>12</v>
      </c>
      <c r="N5644" s="23">
        <f>MAX(0,1-M5644*CachTinhDiem!$B$25)</f>
        <v>0</v>
      </c>
      <c r="O5644" s="20">
        <f>ROUND((CachTinhDiem!$B$23*K5644+CachTinhDiem!$B$24*L5644)*N5644,1)</f>
        <v>0</v>
      </c>
      <c r="P5644" s="19" t="s">
        <v>3227</v>
      </c>
    </row>
    <row r="5645" spans="1:16" ht="15" customHeight="1" x14ac:dyDescent="0.35">
      <c r="A5645" s="18" t="s">
        <v>1944</v>
      </c>
      <c r="B5645" s="18" t="s">
        <v>3226</v>
      </c>
      <c r="C5645" s="18" t="s">
        <v>110</v>
      </c>
      <c r="D5645" s="19">
        <v>18</v>
      </c>
      <c r="E5645" s="19">
        <v>36</v>
      </c>
      <c r="F5645" s="19">
        <v>25</v>
      </c>
      <c r="G5645" s="19">
        <v>2</v>
      </c>
      <c r="H5645" s="19">
        <v>4</v>
      </c>
      <c r="I5645" s="19">
        <v>2</v>
      </c>
      <c r="J5645" s="19">
        <v>4</v>
      </c>
      <c r="K5645" s="20">
        <f>ROUND(1+(SUMPRODUCT(INDEX(CachTinhDiem!$B$8:$E$11,MATCH($B5645,CachTinhDiem!$A$8:$A$11,0),0),$G5645:$J5645)-1)*9/4,1)</f>
        <v>5.5</v>
      </c>
      <c r="L5645" s="20">
        <f>ROUND(1+(INDEX(CachTinhDiem!$B$15:$E$20,MATCH($C5645,CachTinhDiem!$A$15:$A$20,0),MATCH($B5645,CachTinhDiem!$B$14:$E$14,0))-1)*9/4,1)</f>
        <v>5.5</v>
      </c>
      <c r="M5645" s="19">
        <f t="shared" si="88"/>
        <v>0</v>
      </c>
      <c r="N5645" s="23">
        <f>MAX(0,1-M5645*CachTinhDiem!$B$25)</f>
        <v>1</v>
      </c>
      <c r="O5645" s="20">
        <f>ROUND((CachTinhDiem!$B$23*K5645+CachTinhDiem!$B$24*L5645)*N5645,1)</f>
        <v>5.5</v>
      </c>
      <c r="P5645" s="19" t="s">
        <v>3227</v>
      </c>
    </row>
    <row r="5646" spans="1:16" ht="15" customHeight="1" x14ac:dyDescent="0.35">
      <c r="A5646" s="18" t="s">
        <v>892</v>
      </c>
      <c r="B5646" s="18" t="s">
        <v>3224</v>
      </c>
      <c r="C5646" s="18" t="s">
        <v>90</v>
      </c>
      <c r="D5646" s="19">
        <v>21</v>
      </c>
      <c r="E5646" s="19">
        <v>37</v>
      </c>
      <c r="F5646" s="19">
        <v>6</v>
      </c>
      <c r="G5646" s="19">
        <v>2</v>
      </c>
      <c r="H5646" s="19">
        <v>4</v>
      </c>
      <c r="I5646" s="19">
        <v>3</v>
      </c>
      <c r="J5646" s="19">
        <v>3</v>
      </c>
      <c r="K5646" s="20">
        <f>ROUND(1+(SUMPRODUCT(INDEX(CachTinhDiem!$B$8:$E$11,MATCH($B5646,CachTinhDiem!$A$8:$A$11,0),0),$G5646:$J5646)-1)*9/4,1)</f>
        <v>5.5</v>
      </c>
      <c r="L5646" s="20">
        <f>ROUND(1+(INDEX(CachTinhDiem!$B$15:$E$20,MATCH($C5646,CachTinhDiem!$A$15:$A$20,0),MATCH($B5646,CachTinhDiem!$B$14:$E$14,0))-1)*9/4,1)</f>
        <v>5.5</v>
      </c>
      <c r="M5646" s="19">
        <f t="shared" si="88"/>
        <v>15</v>
      </c>
      <c r="N5646" s="23">
        <f>MAX(0,1-M5646*CachTinhDiem!$B$25)</f>
        <v>0</v>
      </c>
      <c r="O5646" s="20">
        <f>ROUND((CachTinhDiem!$B$23*K5646+CachTinhDiem!$B$24*L5646)*N5646,1)</f>
        <v>0</v>
      </c>
      <c r="P5646" s="19" t="s">
        <v>3227</v>
      </c>
    </row>
    <row r="5647" spans="1:16" ht="15" customHeight="1" x14ac:dyDescent="0.35">
      <c r="A5647" s="18" t="s">
        <v>1254</v>
      </c>
      <c r="B5647" s="18" t="s">
        <v>3224</v>
      </c>
      <c r="C5647" s="18" t="s">
        <v>103</v>
      </c>
      <c r="D5647" s="19">
        <v>9</v>
      </c>
      <c r="E5647" s="19">
        <v>25</v>
      </c>
      <c r="F5647" s="19">
        <v>12</v>
      </c>
      <c r="G5647" s="19">
        <v>4</v>
      </c>
      <c r="H5647" s="19">
        <v>2</v>
      </c>
      <c r="I5647" s="19">
        <v>2</v>
      </c>
      <c r="J5647" s="19">
        <v>5</v>
      </c>
      <c r="K5647" s="20">
        <f>ROUND(1+(SUMPRODUCT(INDEX(CachTinhDiem!$B$8:$E$11,MATCH($B5647,CachTinhDiem!$A$8:$A$11,0),0),$G5647:$J5647)-1)*9/4,1)</f>
        <v>4.8</v>
      </c>
      <c r="L5647" s="20">
        <f>ROUND(1+(INDEX(CachTinhDiem!$B$15:$E$20,MATCH($C5647,CachTinhDiem!$A$15:$A$20,0),MATCH($B5647,CachTinhDiem!$B$14:$E$14,0))-1)*9/4,1)</f>
        <v>3.3</v>
      </c>
      <c r="M5647" s="19">
        <f t="shared" si="88"/>
        <v>0</v>
      </c>
      <c r="N5647" s="23">
        <f>MAX(0,1-M5647*CachTinhDiem!$B$25)</f>
        <v>1</v>
      </c>
      <c r="O5647" s="20">
        <f>ROUND((CachTinhDiem!$B$23*K5647+CachTinhDiem!$B$24*L5647)*N5647,1)</f>
        <v>4.4000000000000004</v>
      </c>
      <c r="P5647" s="19" t="s">
        <v>3227</v>
      </c>
    </row>
    <row r="5648" spans="1:16" ht="15" customHeight="1" x14ac:dyDescent="0.35">
      <c r="A5648" s="18" t="s">
        <v>621</v>
      </c>
      <c r="B5648" s="18" t="s">
        <v>3229</v>
      </c>
      <c r="C5648" s="18" t="s">
        <v>115</v>
      </c>
      <c r="D5648" s="19">
        <v>18</v>
      </c>
      <c r="E5648" s="19">
        <v>35</v>
      </c>
      <c r="F5648" s="19">
        <v>15</v>
      </c>
      <c r="G5648" s="19">
        <v>2</v>
      </c>
      <c r="H5648" s="19">
        <v>4</v>
      </c>
      <c r="I5648" s="19">
        <v>3</v>
      </c>
      <c r="J5648" s="19">
        <v>3</v>
      </c>
      <c r="K5648" s="20">
        <f>ROUND(1+(SUMPRODUCT(INDEX(CachTinhDiem!$B$8:$E$11,MATCH($B5648,CachTinhDiem!$A$8:$A$11,0),0),$G5648:$J5648)-1)*9/4,1)</f>
        <v>6</v>
      </c>
      <c r="L5648" s="20">
        <f>ROUND(1+(INDEX(CachTinhDiem!$B$15:$E$20,MATCH($C5648,CachTinhDiem!$A$15:$A$20,0),MATCH($B5648,CachTinhDiem!$B$14:$E$14,0))-1)*9/4,1)</f>
        <v>10</v>
      </c>
      <c r="M5648" s="19">
        <f t="shared" si="88"/>
        <v>3</v>
      </c>
      <c r="N5648" s="23">
        <f>MAX(0,1-M5648*CachTinhDiem!$B$25)</f>
        <v>0.7</v>
      </c>
      <c r="O5648" s="20">
        <f>ROUND((CachTinhDiem!$B$23*K5648+CachTinhDiem!$B$24*L5648)*N5648,1)</f>
        <v>5</v>
      </c>
      <c r="P5648" s="19" t="s">
        <v>3225</v>
      </c>
    </row>
    <row r="5649" spans="1:16" ht="15" customHeight="1" x14ac:dyDescent="0.35">
      <c r="A5649" s="18" t="s">
        <v>1447</v>
      </c>
      <c r="B5649" s="18" t="s">
        <v>3226</v>
      </c>
      <c r="C5649" s="18" t="s">
        <v>103</v>
      </c>
      <c r="D5649" s="19">
        <v>5</v>
      </c>
      <c r="E5649" s="19">
        <v>10</v>
      </c>
      <c r="F5649" s="19">
        <v>39</v>
      </c>
      <c r="G5649" s="19">
        <v>5</v>
      </c>
      <c r="H5649" s="19">
        <v>1</v>
      </c>
      <c r="I5649" s="19">
        <v>1</v>
      </c>
      <c r="J5649" s="19">
        <v>5</v>
      </c>
      <c r="K5649" s="20">
        <f>ROUND(1+(SUMPRODUCT(INDEX(CachTinhDiem!$B$8:$E$11,MATCH($B5649,CachTinhDiem!$A$8:$A$11,0),0),$G5649:$J5649)-1)*9/4,1)</f>
        <v>2.8</v>
      </c>
      <c r="L5649" s="20">
        <f>ROUND(1+(INDEX(CachTinhDiem!$B$15:$E$20,MATCH($C5649,CachTinhDiem!$A$15:$A$20,0),MATCH($B5649,CachTinhDiem!$B$14:$E$14,0))-1)*9/4,1)</f>
        <v>3.3</v>
      </c>
      <c r="M5649" s="19">
        <f t="shared" si="88"/>
        <v>29</v>
      </c>
      <c r="N5649" s="23">
        <f>MAX(0,1-M5649*CachTinhDiem!$B$25)</f>
        <v>0</v>
      </c>
      <c r="O5649" s="20">
        <f>ROUND((CachTinhDiem!$B$23*K5649+CachTinhDiem!$B$24*L5649)*N5649,1)</f>
        <v>0</v>
      </c>
      <c r="P5649" s="19" t="s">
        <v>3227</v>
      </c>
    </row>
    <row r="5650" spans="1:16" ht="15" customHeight="1" x14ac:dyDescent="0.35">
      <c r="A5650" s="18" t="s">
        <v>1163</v>
      </c>
      <c r="B5650" s="18" t="s">
        <v>3228</v>
      </c>
      <c r="C5650" s="18" t="s">
        <v>150</v>
      </c>
      <c r="D5650" s="19">
        <v>6</v>
      </c>
      <c r="E5650" s="19">
        <v>18</v>
      </c>
      <c r="F5650" s="19">
        <v>21</v>
      </c>
      <c r="G5650" s="19">
        <v>4</v>
      </c>
      <c r="H5650" s="19">
        <v>2</v>
      </c>
      <c r="I5650" s="19">
        <v>2</v>
      </c>
      <c r="J5650" s="19">
        <v>3</v>
      </c>
      <c r="K5650" s="20">
        <f>ROUND(1+(SUMPRODUCT(INDEX(CachTinhDiem!$B$8:$E$11,MATCH($B5650,CachTinhDiem!$A$8:$A$11,0),0),$G5650:$J5650)-1)*9/4,1)</f>
        <v>4.5999999999999996</v>
      </c>
      <c r="L5650" s="20">
        <f>ROUND(1+(INDEX(CachTinhDiem!$B$15:$E$20,MATCH($C5650,CachTinhDiem!$A$15:$A$20,0),MATCH($B5650,CachTinhDiem!$B$14:$E$14,0))-1)*9/4,1)</f>
        <v>5.5</v>
      </c>
      <c r="M5650" s="19">
        <f t="shared" si="88"/>
        <v>3</v>
      </c>
      <c r="N5650" s="23">
        <f>MAX(0,1-M5650*CachTinhDiem!$B$25)</f>
        <v>0.7</v>
      </c>
      <c r="O5650" s="20">
        <f>ROUND((CachTinhDiem!$B$23*K5650+CachTinhDiem!$B$24*L5650)*N5650,1)</f>
        <v>3.4</v>
      </c>
      <c r="P5650" s="19" t="s">
        <v>3227</v>
      </c>
    </row>
    <row r="5651" spans="1:16" ht="15" customHeight="1" x14ac:dyDescent="0.35">
      <c r="A5651" s="18" t="s">
        <v>369</v>
      </c>
      <c r="B5651" s="18" t="s">
        <v>3224</v>
      </c>
      <c r="C5651" s="18" t="s">
        <v>138</v>
      </c>
      <c r="D5651" s="19">
        <v>5</v>
      </c>
      <c r="E5651" s="19">
        <v>12</v>
      </c>
      <c r="F5651" s="19">
        <v>29</v>
      </c>
      <c r="G5651" s="19">
        <v>5</v>
      </c>
      <c r="H5651" s="19">
        <v>2</v>
      </c>
      <c r="I5651" s="19">
        <v>4</v>
      </c>
      <c r="J5651" s="19">
        <v>3</v>
      </c>
      <c r="K5651" s="20">
        <f>ROUND(1+(SUMPRODUCT(INDEX(CachTinhDiem!$B$8:$E$11,MATCH($B5651,CachTinhDiem!$A$8:$A$11,0),0),$G5651:$J5651)-1)*9/4,1)</f>
        <v>7.1</v>
      </c>
      <c r="L5651" s="20">
        <f>ROUND(1+(INDEX(CachTinhDiem!$B$15:$E$20,MATCH($C5651,CachTinhDiem!$A$15:$A$20,0),MATCH($B5651,CachTinhDiem!$B$14:$E$14,0))-1)*9/4,1)</f>
        <v>10</v>
      </c>
      <c r="M5651" s="19">
        <f t="shared" si="88"/>
        <v>17</v>
      </c>
      <c r="N5651" s="23">
        <f>MAX(0,1-M5651*CachTinhDiem!$B$25)</f>
        <v>0</v>
      </c>
      <c r="O5651" s="20">
        <f>ROUND((CachTinhDiem!$B$23*K5651+CachTinhDiem!$B$24*L5651)*N5651,1)</f>
        <v>0</v>
      </c>
      <c r="P5651" s="19" t="s">
        <v>3225</v>
      </c>
    </row>
    <row r="5652" spans="1:16" ht="15" customHeight="1" x14ac:dyDescent="0.35">
      <c r="A5652" s="18" t="s">
        <v>367</v>
      </c>
      <c r="B5652" s="18" t="s">
        <v>3229</v>
      </c>
      <c r="C5652" s="18" t="s">
        <v>115</v>
      </c>
      <c r="D5652" s="19">
        <v>13</v>
      </c>
      <c r="E5652" s="19">
        <v>27</v>
      </c>
      <c r="F5652" s="19">
        <v>11</v>
      </c>
      <c r="G5652" s="19">
        <v>3</v>
      </c>
      <c r="H5652" s="19">
        <v>2</v>
      </c>
      <c r="I5652" s="19">
        <v>4</v>
      </c>
      <c r="J5652" s="19">
        <v>3</v>
      </c>
      <c r="K5652" s="20">
        <f>ROUND(1+(SUMPRODUCT(INDEX(CachTinhDiem!$B$8:$E$11,MATCH($B5652,CachTinhDiem!$A$8:$A$11,0),0),$G5652:$J5652)-1)*9/4,1)</f>
        <v>5.5</v>
      </c>
      <c r="L5652" s="20">
        <f>ROUND(1+(INDEX(CachTinhDiem!$B$15:$E$20,MATCH($C5652,CachTinhDiem!$A$15:$A$20,0),MATCH($B5652,CachTinhDiem!$B$14:$E$14,0))-1)*9/4,1)</f>
        <v>10</v>
      </c>
      <c r="M5652" s="19">
        <f t="shared" si="88"/>
        <v>2</v>
      </c>
      <c r="N5652" s="23">
        <f>MAX(0,1-M5652*CachTinhDiem!$B$25)</f>
        <v>0.8</v>
      </c>
      <c r="O5652" s="20">
        <f>ROUND((CachTinhDiem!$B$23*K5652+CachTinhDiem!$B$24*L5652)*N5652,1)</f>
        <v>5.5</v>
      </c>
      <c r="P5652" s="19" t="s">
        <v>3227</v>
      </c>
    </row>
    <row r="5653" spans="1:16" ht="15" customHeight="1" x14ac:dyDescent="0.35">
      <c r="A5653" s="18" t="s">
        <v>246</v>
      </c>
      <c r="B5653" s="18" t="s">
        <v>3229</v>
      </c>
      <c r="C5653" s="18" t="s">
        <v>115</v>
      </c>
      <c r="D5653" s="19">
        <v>21</v>
      </c>
      <c r="E5653" s="19">
        <v>39</v>
      </c>
      <c r="F5653" s="19">
        <v>27</v>
      </c>
      <c r="G5653" s="19">
        <v>1</v>
      </c>
      <c r="H5653" s="19">
        <v>5</v>
      </c>
      <c r="I5653" s="19">
        <v>3</v>
      </c>
      <c r="J5653" s="19">
        <v>2</v>
      </c>
      <c r="K5653" s="20">
        <f>ROUND(1+(SUMPRODUCT(INDEX(CachTinhDiem!$B$8:$E$11,MATCH($B5653,CachTinhDiem!$A$8:$A$11,0),0),$G5653:$J5653)-1)*9/4,1)</f>
        <v>5.7</v>
      </c>
      <c r="L5653" s="20">
        <f>ROUND(1+(INDEX(CachTinhDiem!$B$15:$E$20,MATCH($C5653,CachTinhDiem!$A$15:$A$20,0),MATCH($B5653,CachTinhDiem!$B$14:$E$14,0))-1)*9/4,1)</f>
        <v>10</v>
      </c>
      <c r="M5653" s="19">
        <f t="shared" si="88"/>
        <v>0</v>
      </c>
      <c r="N5653" s="23">
        <f>MAX(0,1-M5653*CachTinhDiem!$B$25)</f>
        <v>1</v>
      </c>
      <c r="O5653" s="20">
        <f>ROUND((CachTinhDiem!$B$23*K5653+CachTinhDiem!$B$24*L5653)*N5653,1)</f>
        <v>7</v>
      </c>
      <c r="P5653" s="19" t="s">
        <v>3227</v>
      </c>
    </row>
    <row r="5654" spans="1:16" ht="15" customHeight="1" x14ac:dyDescent="0.35">
      <c r="A5654" s="18" t="s">
        <v>3146</v>
      </c>
      <c r="B5654" s="18" t="s">
        <v>3228</v>
      </c>
      <c r="C5654" s="18" t="s">
        <v>138</v>
      </c>
      <c r="D5654" s="19">
        <v>20</v>
      </c>
      <c r="E5654" s="19">
        <v>40</v>
      </c>
      <c r="F5654" s="19">
        <v>28</v>
      </c>
      <c r="G5654" s="19">
        <v>2</v>
      </c>
      <c r="H5654" s="19">
        <v>4</v>
      </c>
      <c r="I5654" s="19">
        <v>5</v>
      </c>
      <c r="J5654" s="19">
        <v>2</v>
      </c>
      <c r="K5654" s="20">
        <f>ROUND(1+(SUMPRODUCT(INDEX(CachTinhDiem!$B$8:$E$11,MATCH($B5654,CachTinhDiem!$A$8:$A$11,0),0),$G5654:$J5654)-1)*9/4,1)</f>
        <v>5.5</v>
      </c>
      <c r="L5654" s="20">
        <f>ROUND(1+(INDEX(CachTinhDiem!$B$15:$E$20,MATCH($C5654,CachTinhDiem!$A$15:$A$20,0),MATCH($B5654,CachTinhDiem!$B$14:$E$14,0))-1)*9/4,1)</f>
        <v>1</v>
      </c>
      <c r="M5654" s="19">
        <f t="shared" si="88"/>
        <v>0</v>
      </c>
      <c r="N5654" s="23">
        <f>MAX(0,1-M5654*CachTinhDiem!$B$25)</f>
        <v>1</v>
      </c>
      <c r="O5654" s="20">
        <f>ROUND((CachTinhDiem!$B$23*K5654+CachTinhDiem!$B$24*L5654)*N5654,1)</f>
        <v>4.2</v>
      </c>
      <c r="P5654" s="19" t="s">
        <v>3227</v>
      </c>
    </row>
    <row r="5655" spans="1:16" ht="15" customHeight="1" x14ac:dyDescent="0.35">
      <c r="A5655" s="18" t="s">
        <v>299</v>
      </c>
      <c r="B5655" s="18" t="s">
        <v>3229</v>
      </c>
      <c r="C5655" s="18" t="s">
        <v>115</v>
      </c>
      <c r="D5655" s="19">
        <v>7</v>
      </c>
      <c r="E5655" s="19">
        <v>23</v>
      </c>
      <c r="F5655" s="19">
        <v>6</v>
      </c>
      <c r="G5655" s="19">
        <v>4</v>
      </c>
      <c r="H5655" s="19">
        <v>2</v>
      </c>
      <c r="I5655" s="19">
        <v>4</v>
      </c>
      <c r="J5655" s="19">
        <v>2</v>
      </c>
      <c r="K5655" s="20">
        <f>ROUND(1+(SUMPRODUCT(INDEX(CachTinhDiem!$B$8:$E$11,MATCH($B5655,CachTinhDiem!$A$8:$A$11,0),0),$G5655:$J5655)-1)*9/4,1)</f>
        <v>5.0999999999999996</v>
      </c>
      <c r="L5655" s="20">
        <f>ROUND(1+(INDEX(CachTinhDiem!$B$15:$E$20,MATCH($C5655,CachTinhDiem!$A$15:$A$20,0),MATCH($B5655,CachTinhDiem!$B$14:$E$14,0))-1)*9/4,1)</f>
        <v>10</v>
      </c>
      <c r="M5655" s="19">
        <f t="shared" si="88"/>
        <v>1</v>
      </c>
      <c r="N5655" s="23">
        <f>MAX(0,1-M5655*CachTinhDiem!$B$25)</f>
        <v>0.9</v>
      </c>
      <c r="O5655" s="20">
        <f>ROUND((CachTinhDiem!$B$23*K5655+CachTinhDiem!$B$24*L5655)*N5655,1)</f>
        <v>5.9</v>
      </c>
      <c r="P5655" s="19" t="s">
        <v>3225</v>
      </c>
    </row>
    <row r="5656" spans="1:16" ht="15" customHeight="1" x14ac:dyDescent="0.35">
      <c r="A5656" s="18" t="s">
        <v>2160</v>
      </c>
      <c r="B5656" s="18" t="s">
        <v>3229</v>
      </c>
      <c r="C5656" s="18" t="s">
        <v>103</v>
      </c>
      <c r="D5656" s="19">
        <v>20</v>
      </c>
      <c r="E5656" s="19">
        <v>37</v>
      </c>
      <c r="F5656" s="19">
        <v>24</v>
      </c>
      <c r="G5656" s="19">
        <v>2</v>
      </c>
      <c r="H5656" s="19">
        <v>4</v>
      </c>
      <c r="I5656" s="19">
        <v>4</v>
      </c>
      <c r="J5656" s="19">
        <v>5</v>
      </c>
      <c r="K5656" s="20">
        <f>ROUND(1+(SUMPRODUCT(INDEX(CachTinhDiem!$B$8:$E$11,MATCH($B5656,CachTinhDiem!$A$8:$A$11,0),0),$G5656:$J5656)-1)*9/4,1)</f>
        <v>8</v>
      </c>
      <c r="L5656" s="20">
        <f>ROUND(1+(INDEX(CachTinhDiem!$B$15:$E$20,MATCH($C5656,CachTinhDiem!$A$15:$A$20,0),MATCH($B5656,CachTinhDiem!$B$14:$E$14,0))-1)*9/4,1)</f>
        <v>7.8</v>
      </c>
      <c r="M5656" s="19">
        <f t="shared" si="88"/>
        <v>0</v>
      </c>
      <c r="N5656" s="23">
        <f>MAX(0,1-M5656*CachTinhDiem!$B$25)</f>
        <v>1</v>
      </c>
      <c r="O5656" s="20">
        <f>ROUND((CachTinhDiem!$B$23*K5656+CachTinhDiem!$B$24*L5656)*N5656,1)</f>
        <v>7.9</v>
      </c>
      <c r="P5656" s="19" t="s">
        <v>3227</v>
      </c>
    </row>
    <row r="5657" spans="1:16" ht="15" customHeight="1" x14ac:dyDescent="0.35">
      <c r="A5657" s="18" t="s">
        <v>2825</v>
      </c>
      <c r="B5657" s="18" t="s">
        <v>3228</v>
      </c>
      <c r="C5657" s="18" t="s">
        <v>90</v>
      </c>
      <c r="D5657" s="19">
        <v>5</v>
      </c>
      <c r="E5657" s="19">
        <v>20</v>
      </c>
      <c r="F5657" s="19">
        <v>38</v>
      </c>
      <c r="G5657" s="19">
        <v>4</v>
      </c>
      <c r="H5657" s="19">
        <v>1</v>
      </c>
      <c r="I5657" s="19">
        <v>2</v>
      </c>
      <c r="J5657" s="19">
        <v>4</v>
      </c>
      <c r="K5657" s="20">
        <f>ROUND(1+(SUMPRODUCT(INDEX(CachTinhDiem!$B$8:$E$11,MATCH($B5657,CachTinhDiem!$A$8:$A$11,0),0),$G5657:$J5657)-1)*9/4,1)</f>
        <v>5.5</v>
      </c>
      <c r="L5657" s="20">
        <f>ROUND(1+(INDEX(CachTinhDiem!$B$15:$E$20,MATCH($C5657,CachTinhDiem!$A$15:$A$20,0),MATCH($B5657,CachTinhDiem!$B$14:$E$14,0))-1)*9/4,1)</f>
        <v>3.3</v>
      </c>
      <c r="M5657" s="19">
        <f t="shared" si="88"/>
        <v>18</v>
      </c>
      <c r="N5657" s="23">
        <f>MAX(0,1-M5657*CachTinhDiem!$B$25)</f>
        <v>0</v>
      </c>
      <c r="O5657" s="20">
        <f>ROUND((CachTinhDiem!$B$23*K5657+CachTinhDiem!$B$24*L5657)*N5657,1)</f>
        <v>0</v>
      </c>
      <c r="P5657" s="19" t="s">
        <v>3227</v>
      </c>
    </row>
    <row r="5658" spans="1:16" ht="15" customHeight="1" x14ac:dyDescent="0.35">
      <c r="A5658" s="18" t="s">
        <v>954</v>
      </c>
      <c r="B5658" s="18" t="s">
        <v>3229</v>
      </c>
      <c r="C5658" s="18" t="s">
        <v>115</v>
      </c>
      <c r="D5658" s="19">
        <v>18</v>
      </c>
      <c r="E5658" s="19">
        <v>34</v>
      </c>
      <c r="F5658" s="19">
        <v>32</v>
      </c>
      <c r="G5658" s="19">
        <v>2</v>
      </c>
      <c r="H5658" s="19">
        <v>4</v>
      </c>
      <c r="I5658" s="19">
        <v>2</v>
      </c>
      <c r="J5658" s="19">
        <v>2</v>
      </c>
      <c r="K5658" s="20">
        <f>ROUND(1+(SUMPRODUCT(INDEX(CachTinhDiem!$B$8:$E$11,MATCH($B5658,CachTinhDiem!$A$8:$A$11,0),0),$G5658:$J5658)-1)*9/4,1)</f>
        <v>4.5999999999999996</v>
      </c>
      <c r="L5658" s="20">
        <f>ROUND(1+(INDEX(CachTinhDiem!$B$15:$E$20,MATCH($C5658,CachTinhDiem!$A$15:$A$20,0),MATCH($B5658,CachTinhDiem!$B$14:$E$14,0))-1)*9/4,1)</f>
        <v>10</v>
      </c>
      <c r="M5658" s="19">
        <f t="shared" si="88"/>
        <v>0</v>
      </c>
      <c r="N5658" s="23">
        <f>MAX(0,1-M5658*CachTinhDiem!$B$25)</f>
        <v>1</v>
      </c>
      <c r="O5658" s="20">
        <f>ROUND((CachTinhDiem!$B$23*K5658+CachTinhDiem!$B$24*L5658)*N5658,1)</f>
        <v>6.2</v>
      </c>
      <c r="P5658" s="19" t="s">
        <v>3227</v>
      </c>
    </row>
    <row r="5659" spans="1:16" ht="15" customHeight="1" x14ac:dyDescent="0.35">
      <c r="A5659" s="18" t="s">
        <v>2843</v>
      </c>
      <c r="B5659" s="18" t="s">
        <v>3224</v>
      </c>
      <c r="C5659" s="18" t="s">
        <v>138</v>
      </c>
      <c r="D5659" s="19">
        <v>5</v>
      </c>
      <c r="E5659" s="19">
        <v>31</v>
      </c>
      <c r="F5659" s="19">
        <v>13</v>
      </c>
      <c r="G5659" s="19">
        <v>4</v>
      </c>
      <c r="H5659" s="19">
        <v>3</v>
      </c>
      <c r="I5659" s="19">
        <v>4</v>
      </c>
      <c r="J5659" s="19">
        <v>2</v>
      </c>
      <c r="K5659" s="20">
        <f>ROUND(1+(SUMPRODUCT(INDEX(CachTinhDiem!$B$8:$E$11,MATCH($B5659,CachTinhDiem!$A$8:$A$11,0),0),$G5659:$J5659)-1)*9/4,1)</f>
        <v>6.9</v>
      </c>
      <c r="L5659" s="20">
        <f>ROUND(1+(INDEX(CachTinhDiem!$B$15:$E$20,MATCH($C5659,CachTinhDiem!$A$15:$A$20,0),MATCH($B5659,CachTinhDiem!$B$14:$E$14,0))-1)*9/4,1)</f>
        <v>10</v>
      </c>
      <c r="M5659" s="19">
        <f t="shared" si="88"/>
        <v>0</v>
      </c>
      <c r="N5659" s="23">
        <f>MAX(0,1-M5659*CachTinhDiem!$B$25)</f>
        <v>1</v>
      </c>
      <c r="O5659" s="20">
        <f>ROUND((CachTinhDiem!$B$23*K5659+CachTinhDiem!$B$24*L5659)*N5659,1)</f>
        <v>7.8</v>
      </c>
      <c r="P5659" s="19" t="s">
        <v>3227</v>
      </c>
    </row>
    <row r="5660" spans="1:16" ht="15" customHeight="1" x14ac:dyDescent="0.35">
      <c r="A5660" s="18" t="s">
        <v>1559</v>
      </c>
      <c r="B5660" s="18" t="s">
        <v>3229</v>
      </c>
      <c r="C5660" s="18" t="s">
        <v>150</v>
      </c>
      <c r="D5660" s="19">
        <v>5</v>
      </c>
      <c r="E5660" s="19">
        <v>17</v>
      </c>
      <c r="F5660" s="19">
        <v>26</v>
      </c>
      <c r="G5660" s="19">
        <v>4</v>
      </c>
      <c r="H5660" s="19">
        <v>1</v>
      </c>
      <c r="I5660" s="19">
        <v>3</v>
      </c>
      <c r="J5660" s="19">
        <v>3</v>
      </c>
      <c r="K5660" s="20">
        <f>ROUND(1+(SUMPRODUCT(INDEX(CachTinhDiem!$B$8:$E$11,MATCH($B5660,CachTinhDiem!$A$8:$A$11,0),0),$G5660:$J5660)-1)*9/4,1)</f>
        <v>4.4000000000000004</v>
      </c>
      <c r="L5660" s="20">
        <f>ROUND(1+(INDEX(CachTinhDiem!$B$15:$E$20,MATCH($C5660,CachTinhDiem!$A$15:$A$20,0),MATCH($B5660,CachTinhDiem!$B$14:$E$14,0))-1)*9/4,1)</f>
        <v>7.8</v>
      </c>
      <c r="M5660" s="19">
        <f t="shared" si="88"/>
        <v>9</v>
      </c>
      <c r="N5660" s="23">
        <f>MAX(0,1-M5660*CachTinhDiem!$B$25)</f>
        <v>9.9999999999999978E-2</v>
      </c>
      <c r="O5660" s="20">
        <f>ROUND((CachTinhDiem!$B$23*K5660+CachTinhDiem!$B$24*L5660)*N5660,1)</f>
        <v>0.5</v>
      </c>
      <c r="P5660" s="19" t="s">
        <v>3227</v>
      </c>
    </row>
    <row r="5661" spans="1:16" ht="15" customHeight="1" x14ac:dyDescent="0.35">
      <c r="A5661" s="18" t="s">
        <v>1982</v>
      </c>
      <c r="B5661" s="18" t="s">
        <v>3228</v>
      </c>
      <c r="C5661" s="18" t="s">
        <v>103</v>
      </c>
      <c r="D5661" s="19">
        <v>16</v>
      </c>
      <c r="E5661" s="19">
        <v>36</v>
      </c>
      <c r="F5661" s="19">
        <v>5</v>
      </c>
      <c r="G5661" s="19">
        <v>2</v>
      </c>
      <c r="H5661" s="19">
        <v>5</v>
      </c>
      <c r="I5661" s="19">
        <v>3</v>
      </c>
      <c r="J5661" s="19">
        <v>4</v>
      </c>
      <c r="K5661" s="20">
        <f>ROUND(1+(SUMPRODUCT(INDEX(CachTinhDiem!$B$8:$E$11,MATCH($B5661,CachTinhDiem!$A$8:$A$11,0),0),$G5661:$J5661)-1)*9/4,1)</f>
        <v>7.8</v>
      </c>
      <c r="L5661" s="20">
        <f>ROUND(1+(INDEX(CachTinhDiem!$B$15:$E$20,MATCH($C5661,CachTinhDiem!$A$15:$A$20,0),MATCH($B5661,CachTinhDiem!$B$14:$E$14,0))-1)*9/4,1)</f>
        <v>10</v>
      </c>
      <c r="M5661" s="19">
        <f t="shared" si="88"/>
        <v>11</v>
      </c>
      <c r="N5661" s="23">
        <f>MAX(0,1-M5661*CachTinhDiem!$B$25)</f>
        <v>0</v>
      </c>
      <c r="O5661" s="20">
        <f>ROUND((CachTinhDiem!$B$23*K5661+CachTinhDiem!$B$24*L5661)*N5661,1)</f>
        <v>0</v>
      </c>
      <c r="P5661" s="19" t="s">
        <v>3227</v>
      </c>
    </row>
    <row r="5662" spans="1:16" ht="15" customHeight="1" x14ac:dyDescent="0.35">
      <c r="A5662" s="18" t="s">
        <v>3060</v>
      </c>
      <c r="B5662" s="18" t="s">
        <v>3226</v>
      </c>
      <c r="C5662" s="18" t="s">
        <v>110</v>
      </c>
      <c r="D5662" s="19">
        <v>17</v>
      </c>
      <c r="E5662" s="19">
        <v>38</v>
      </c>
      <c r="F5662" s="19">
        <v>15</v>
      </c>
      <c r="G5662" s="19">
        <v>2</v>
      </c>
      <c r="H5662" s="19">
        <v>3</v>
      </c>
      <c r="I5662" s="19">
        <v>4</v>
      </c>
      <c r="J5662" s="19">
        <v>4</v>
      </c>
      <c r="K5662" s="20">
        <f>ROUND(1+(SUMPRODUCT(INDEX(CachTinhDiem!$B$8:$E$11,MATCH($B5662,CachTinhDiem!$A$8:$A$11,0),0),$G5662:$J5662)-1)*9/4,1)</f>
        <v>7.1</v>
      </c>
      <c r="L5662" s="20">
        <f>ROUND(1+(INDEX(CachTinhDiem!$B$15:$E$20,MATCH($C5662,CachTinhDiem!$A$15:$A$20,0),MATCH($B5662,CachTinhDiem!$B$14:$E$14,0))-1)*9/4,1)</f>
        <v>5.5</v>
      </c>
      <c r="M5662" s="19">
        <f t="shared" si="88"/>
        <v>2</v>
      </c>
      <c r="N5662" s="23">
        <f>MAX(0,1-M5662*CachTinhDiem!$B$25)</f>
        <v>0.8</v>
      </c>
      <c r="O5662" s="20">
        <f>ROUND((CachTinhDiem!$B$23*K5662+CachTinhDiem!$B$24*L5662)*N5662,1)</f>
        <v>5.3</v>
      </c>
      <c r="P5662" s="19" t="s">
        <v>3227</v>
      </c>
    </row>
    <row r="5663" spans="1:16" ht="15" customHeight="1" x14ac:dyDescent="0.35">
      <c r="A5663" s="18" t="s">
        <v>1075</v>
      </c>
      <c r="B5663" s="18" t="s">
        <v>3228</v>
      </c>
      <c r="C5663" s="18" t="s">
        <v>115</v>
      </c>
      <c r="D5663" s="19">
        <v>5</v>
      </c>
      <c r="E5663" s="19">
        <v>10</v>
      </c>
      <c r="F5663" s="19">
        <v>36</v>
      </c>
      <c r="G5663" s="19">
        <v>5</v>
      </c>
      <c r="H5663" s="19">
        <v>1</v>
      </c>
      <c r="I5663" s="19">
        <v>1</v>
      </c>
      <c r="J5663" s="19">
        <v>2</v>
      </c>
      <c r="K5663" s="20">
        <f>ROUND(1+(SUMPRODUCT(INDEX(CachTinhDiem!$B$8:$E$11,MATCH($B5663,CachTinhDiem!$A$8:$A$11,0),0),$G5663:$J5663)-1)*9/4,1)</f>
        <v>2.4</v>
      </c>
      <c r="L5663" s="20">
        <f>ROUND(1+(INDEX(CachTinhDiem!$B$15:$E$20,MATCH($C5663,CachTinhDiem!$A$15:$A$20,0),MATCH($B5663,CachTinhDiem!$B$14:$E$14,0))-1)*9/4,1)</f>
        <v>5.5</v>
      </c>
      <c r="M5663" s="19">
        <f t="shared" si="88"/>
        <v>26</v>
      </c>
      <c r="N5663" s="23">
        <f>MAX(0,1-M5663*CachTinhDiem!$B$25)</f>
        <v>0</v>
      </c>
      <c r="O5663" s="20">
        <f>ROUND((CachTinhDiem!$B$23*K5663+CachTinhDiem!$B$24*L5663)*N5663,1)</f>
        <v>0</v>
      </c>
      <c r="P5663" s="19" t="s">
        <v>3227</v>
      </c>
    </row>
    <row r="5664" spans="1:16" ht="15" customHeight="1" x14ac:dyDescent="0.35">
      <c r="A5664" s="18" t="s">
        <v>338</v>
      </c>
      <c r="B5664" s="18" t="s">
        <v>3228</v>
      </c>
      <c r="C5664" s="18" t="s">
        <v>103</v>
      </c>
      <c r="D5664" s="19">
        <v>5</v>
      </c>
      <c r="E5664" s="19">
        <v>15</v>
      </c>
      <c r="F5664" s="19">
        <v>16</v>
      </c>
      <c r="G5664" s="19">
        <v>4</v>
      </c>
      <c r="H5664" s="19">
        <v>1</v>
      </c>
      <c r="I5664" s="19">
        <v>2</v>
      </c>
      <c r="J5664" s="19">
        <v>4</v>
      </c>
      <c r="K5664" s="20">
        <f>ROUND(1+(SUMPRODUCT(INDEX(CachTinhDiem!$B$8:$E$11,MATCH($B5664,CachTinhDiem!$A$8:$A$11,0),0),$G5664:$J5664)-1)*9/4,1)</f>
        <v>5.5</v>
      </c>
      <c r="L5664" s="20">
        <f>ROUND(1+(INDEX(CachTinhDiem!$B$15:$E$20,MATCH($C5664,CachTinhDiem!$A$15:$A$20,0),MATCH($B5664,CachTinhDiem!$B$14:$E$14,0))-1)*9/4,1)</f>
        <v>10</v>
      </c>
      <c r="M5664" s="19">
        <f t="shared" si="88"/>
        <v>1</v>
      </c>
      <c r="N5664" s="23">
        <f>MAX(0,1-M5664*CachTinhDiem!$B$25)</f>
        <v>0.9</v>
      </c>
      <c r="O5664" s="20">
        <f>ROUND((CachTinhDiem!$B$23*K5664+CachTinhDiem!$B$24*L5664)*N5664,1)</f>
        <v>6.2</v>
      </c>
      <c r="P5664" s="19" t="s">
        <v>3227</v>
      </c>
    </row>
    <row r="5665" spans="1:16" ht="15" customHeight="1" x14ac:dyDescent="0.35">
      <c r="A5665" s="18" t="s">
        <v>2539</v>
      </c>
      <c r="B5665" s="18" t="s">
        <v>3226</v>
      </c>
      <c r="C5665" s="18" t="s">
        <v>103</v>
      </c>
      <c r="D5665" s="19">
        <v>8</v>
      </c>
      <c r="E5665" s="19">
        <v>31</v>
      </c>
      <c r="F5665" s="19">
        <v>7</v>
      </c>
      <c r="G5665" s="19">
        <v>4</v>
      </c>
      <c r="H5665" s="19">
        <v>1</v>
      </c>
      <c r="I5665" s="19">
        <v>1</v>
      </c>
      <c r="J5665" s="19">
        <v>5</v>
      </c>
      <c r="K5665" s="20">
        <f>ROUND(1+(SUMPRODUCT(INDEX(CachTinhDiem!$B$8:$E$11,MATCH($B5665,CachTinhDiem!$A$8:$A$11,0),0),$G5665:$J5665)-1)*9/4,1)</f>
        <v>2.8</v>
      </c>
      <c r="L5665" s="20">
        <f>ROUND(1+(INDEX(CachTinhDiem!$B$15:$E$20,MATCH($C5665,CachTinhDiem!$A$15:$A$20,0),MATCH($B5665,CachTinhDiem!$B$14:$E$14,0))-1)*9/4,1)</f>
        <v>3.3</v>
      </c>
      <c r="M5665" s="19">
        <f t="shared" si="88"/>
        <v>1</v>
      </c>
      <c r="N5665" s="23">
        <f>MAX(0,1-M5665*CachTinhDiem!$B$25)</f>
        <v>0.9</v>
      </c>
      <c r="O5665" s="20">
        <f>ROUND((CachTinhDiem!$B$23*K5665+CachTinhDiem!$B$24*L5665)*N5665,1)</f>
        <v>2.7</v>
      </c>
      <c r="P5665" s="19" t="s">
        <v>3227</v>
      </c>
    </row>
    <row r="5666" spans="1:16" ht="15" customHeight="1" x14ac:dyDescent="0.35">
      <c r="A5666" s="18" t="s">
        <v>509</v>
      </c>
      <c r="B5666" s="18" t="s">
        <v>3224</v>
      </c>
      <c r="C5666" s="18" t="s">
        <v>90</v>
      </c>
      <c r="D5666" s="19">
        <v>10</v>
      </c>
      <c r="E5666" s="19">
        <v>25</v>
      </c>
      <c r="F5666" s="19">
        <v>6</v>
      </c>
      <c r="G5666" s="19">
        <v>3</v>
      </c>
      <c r="H5666" s="19">
        <v>3</v>
      </c>
      <c r="I5666" s="19">
        <v>3</v>
      </c>
      <c r="J5666" s="19">
        <v>1</v>
      </c>
      <c r="K5666" s="20">
        <f>ROUND(1+(SUMPRODUCT(INDEX(CachTinhDiem!$B$8:$E$11,MATCH($B5666,CachTinhDiem!$A$8:$A$11,0),0),$G5666:$J5666)-1)*9/4,1)</f>
        <v>5.0999999999999996</v>
      </c>
      <c r="L5666" s="20">
        <f>ROUND(1+(INDEX(CachTinhDiem!$B$15:$E$20,MATCH($C5666,CachTinhDiem!$A$15:$A$20,0),MATCH($B5666,CachTinhDiem!$B$14:$E$14,0))-1)*9/4,1)</f>
        <v>5.5</v>
      </c>
      <c r="M5666" s="19">
        <f t="shared" si="88"/>
        <v>4</v>
      </c>
      <c r="N5666" s="23">
        <f>MAX(0,1-M5666*CachTinhDiem!$B$25)</f>
        <v>0.6</v>
      </c>
      <c r="O5666" s="20">
        <f>ROUND((CachTinhDiem!$B$23*K5666+CachTinhDiem!$B$24*L5666)*N5666,1)</f>
        <v>3.1</v>
      </c>
      <c r="P5666" s="19" t="s">
        <v>3227</v>
      </c>
    </row>
    <row r="5667" spans="1:16" ht="15" customHeight="1" x14ac:dyDescent="0.35">
      <c r="A5667" s="18" t="s">
        <v>1570</v>
      </c>
      <c r="B5667" s="18" t="s">
        <v>3229</v>
      </c>
      <c r="C5667" s="18" t="s">
        <v>150</v>
      </c>
      <c r="D5667" s="19">
        <v>11</v>
      </c>
      <c r="E5667" s="19">
        <v>30</v>
      </c>
      <c r="F5667" s="19">
        <v>15</v>
      </c>
      <c r="G5667" s="19">
        <v>3</v>
      </c>
      <c r="H5667" s="19">
        <v>2</v>
      </c>
      <c r="I5667" s="19">
        <v>4</v>
      </c>
      <c r="J5667" s="19">
        <v>2</v>
      </c>
      <c r="K5667" s="20">
        <f>ROUND(1+(SUMPRODUCT(INDEX(CachTinhDiem!$B$8:$E$11,MATCH($B5667,CachTinhDiem!$A$8:$A$11,0),0),$G5667:$J5667)-1)*9/4,1)</f>
        <v>4.8</v>
      </c>
      <c r="L5667" s="20">
        <f>ROUND(1+(INDEX(CachTinhDiem!$B$15:$E$20,MATCH($C5667,CachTinhDiem!$A$15:$A$20,0),MATCH($B5667,CachTinhDiem!$B$14:$E$14,0))-1)*9/4,1)</f>
        <v>7.8</v>
      </c>
      <c r="M5667" s="19">
        <f t="shared" si="88"/>
        <v>0</v>
      </c>
      <c r="N5667" s="23">
        <f>MAX(0,1-M5667*CachTinhDiem!$B$25)</f>
        <v>1</v>
      </c>
      <c r="O5667" s="20">
        <f>ROUND((CachTinhDiem!$B$23*K5667+CachTinhDiem!$B$24*L5667)*N5667,1)</f>
        <v>5.7</v>
      </c>
      <c r="P5667" s="19" t="s">
        <v>3227</v>
      </c>
    </row>
    <row r="5668" spans="1:16" ht="15" customHeight="1" x14ac:dyDescent="0.35">
      <c r="A5668" s="18" t="s">
        <v>2084</v>
      </c>
      <c r="B5668" s="18" t="s">
        <v>3224</v>
      </c>
      <c r="C5668" s="18" t="s">
        <v>115</v>
      </c>
      <c r="D5668" s="19">
        <v>11</v>
      </c>
      <c r="E5668" s="19">
        <v>33</v>
      </c>
      <c r="F5668" s="19">
        <v>19</v>
      </c>
      <c r="G5668" s="19">
        <v>2</v>
      </c>
      <c r="H5668" s="19">
        <v>3</v>
      </c>
      <c r="I5668" s="19">
        <v>4</v>
      </c>
      <c r="J5668" s="19">
        <v>2</v>
      </c>
      <c r="K5668" s="20">
        <f>ROUND(1+(SUMPRODUCT(INDEX(CachTinhDiem!$B$8:$E$11,MATCH($B5668,CachTinhDiem!$A$8:$A$11,0),0),$G5668:$J5668)-1)*9/4,1)</f>
        <v>6</v>
      </c>
      <c r="L5668" s="20">
        <f>ROUND(1+(INDEX(CachTinhDiem!$B$15:$E$20,MATCH($C5668,CachTinhDiem!$A$15:$A$20,0),MATCH($B5668,CachTinhDiem!$B$14:$E$14,0))-1)*9/4,1)</f>
        <v>7.8</v>
      </c>
      <c r="M5668" s="19">
        <f t="shared" si="88"/>
        <v>0</v>
      </c>
      <c r="N5668" s="23">
        <f>MAX(0,1-M5668*CachTinhDiem!$B$25)</f>
        <v>1</v>
      </c>
      <c r="O5668" s="20">
        <f>ROUND((CachTinhDiem!$B$23*K5668+CachTinhDiem!$B$24*L5668)*N5668,1)</f>
        <v>6.5</v>
      </c>
      <c r="P5668" s="19" t="s">
        <v>3227</v>
      </c>
    </row>
    <row r="5669" spans="1:16" ht="15" customHeight="1" x14ac:dyDescent="0.35">
      <c r="A5669" s="18" t="s">
        <v>192</v>
      </c>
      <c r="B5669" s="18" t="s">
        <v>3229</v>
      </c>
      <c r="C5669" s="18" t="s">
        <v>110</v>
      </c>
      <c r="D5669" s="19">
        <v>16</v>
      </c>
      <c r="E5669" s="19">
        <v>30</v>
      </c>
      <c r="F5669" s="19">
        <v>36</v>
      </c>
      <c r="G5669" s="19">
        <v>2</v>
      </c>
      <c r="H5669" s="19">
        <v>4</v>
      </c>
      <c r="I5669" s="19">
        <v>2</v>
      </c>
      <c r="J5669" s="19">
        <v>3</v>
      </c>
      <c r="K5669" s="20">
        <f>ROUND(1+(SUMPRODUCT(INDEX(CachTinhDiem!$B$8:$E$11,MATCH($B5669,CachTinhDiem!$A$8:$A$11,0),0),$G5669:$J5669)-1)*9/4,1)</f>
        <v>5.3</v>
      </c>
      <c r="L5669" s="20">
        <f>ROUND(1+(INDEX(CachTinhDiem!$B$15:$E$20,MATCH($C5669,CachTinhDiem!$A$15:$A$20,0),MATCH($B5669,CachTinhDiem!$B$14:$E$14,0))-1)*9/4,1)</f>
        <v>7.8</v>
      </c>
      <c r="M5669" s="19">
        <f t="shared" si="88"/>
        <v>6</v>
      </c>
      <c r="N5669" s="23">
        <f>MAX(0,1-M5669*CachTinhDiem!$B$25)</f>
        <v>0.39999999999999991</v>
      </c>
      <c r="O5669" s="20">
        <f>ROUND((CachTinhDiem!$B$23*K5669+CachTinhDiem!$B$24*L5669)*N5669,1)</f>
        <v>2.4</v>
      </c>
      <c r="P5669" s="19" t="s">
        <v>3227</v>
      </c>
    </row>
    <row r="5670" spans="1:16" ht="15" customHeight="1" x14ac:dyDescent="0.35">
      <c r="A5670" s="18" t="s">
        <v>367</v>
      </c>
      <c r="B5670" s="18" t="s">
        <v>3226</v>
      </c>
      <c r="C5670" s="18" t="s">
        <v>115</v>
      </c>
      <c r="D5670" s="19">
        <v>13</v>
      </c>
      <c r="E5670" s="19">
        <v>27</v>
      </c>
      <c r="F5670" s="19">
        <v>15</v>
      </c>
      <c r="G5670" s="19">
        <v>3</v>
      </c>
      <c r="H5670" s="19">
        <v>2</v>
      </c>
      <c r="I5670" s="19">
        <v>4</v>
      </c>
      <c r="J5670" s="19">
        <v>3</v>
      </c>
      <c r="K5670" s="20">
        <f>ROUND(1+(SUMPRODUCT(INDEX(CachTinhDiem!$B$8:$E$11,MATCH($B5670,CachTinhDiem!$A$8:$A$11,0),0),$G5670:$J5670)-1)*9/4,1)</f>
        <v>6</v>
      </c>
      <c r="L5670" s="20">
        <f>ROUND(1+(INDEX(CachTinhDiem!$B$15:$E$20,MATCH($C5670,CachTinhDiem!$A$15:$A$20,0),MATCH($B5670,CachTinhDiem!$B$14:$E$14,0))-1)*9/4,1)</f>
        <v>10</v>
      </c>
      <c r="M5670" s="19">
        <f t="shared" si="88"/>
        <v>0</v>
      </c>
      <c r="N5670" s="23">
        <f>MAX(0,1-M5670*CachTinhDiem!$B$25)</f>
        <v>1</v>
      </c>
      <c r="O5670" s="20">
        <f>ROUND((CachTinhDiem!$B$23*K5670+CachTinhDiem!$B$24*L5670)*N5670,1)</f>
        <v>7.2</v>
      </c>
      <c r="P5670" s="19" t="s">
        <v>3227</v>
      </c>
    </row>
    <row r="5671" spans="1:16" ht="15" customHeight="1" x14ac:dyDescent="0.35">
      <c r="A5671" s="18" t="s">
        <v>2865</v>
      </c>
      <c r="B5671" s="18" t="s">
        <v>3226</v>
      </c>
      <c r="C5671" s="18" t="s">
        <v>138</v>
      </c>
      <c r="D5671" s="19">
        <v>7</v>
      </c>
      <c r="E5671" s="19">
        <v>40</v>
      </c>
      <c r="F5671" s="19">
        <v>26</v>
      </c>
      <c r="G5671" s="19">
        <v>3</v>
      </c>
      <c r="H5671" s="19">
        <v>5</v>
      </c>
      <c r="I5671" s="19">
        <v>5</v>
      </c>
      <c r="J5671" s="19">
        <v>2</v>
      </c>
      <c r="K5671" s="20">
        <f>ROUND(1+(SUMPRODUCT(INDEX(CachTinhDiem!$B$8:$E$11,MATCH($B5671,CachTinhDiem!$A$8:$A$11,0),0),$G5671:$J5671)-1)*9/4,1)</f>
        <v>8.6999999999999993</v>
      </c>
      <c r="L5671" s="20">
        <f>ROUND(1+(INDEX(CachTinhDiem!$B$15:$E$20,MATCH($C5671,CachTinhDiem!$A$15:$A$20,0),MATCH($B5671,CachTinhDiem!$B$14:$E$14,0))-1)*9/4,1)</f>
        <v>7.8</v>
      </c>
      <c r="M5671" s="19">
        <f t="shared" si="88"/>
        <v>0</v>
      </c>
      <c r="N5671" s="23">
        <f>MAX(0,1-M5671*CachTinhDiem!$B$25)</f>
        <v>1</v>
      </c>
      <c r="O5671" s="20">
        <f>ROUND((CachTinhDiem!$B$23*K5671+CachTinhDiem!$B$24*L5671)*N5671,1)</f>
        <v>8.4</v>
      </c>
      <c r="P5671" s="19" t="s">
        <v>3227</v>
      </c>
    </row>
    <row r="5672" spans="1:16" ht="15" customHeight="1" x14ac:dyDescent="0.35">
      <c r="A5672" s="18" t="s">
        <v>327</v>
      </c>
      <c r="B5672" s="18" t="s">
        <v>3226</v>
      </c>
      <c r="C5672" s="18" t="s">
        <v>138</v>
      </c>
      <c r="D5672" s="19">
        <v>5</v>
      </c>
      <c r="E5672" s="19">
        <v>11</v>
      </c>
      <c r="F5672" s="19">
        <v>5</v>
      </c>
      <c r="G5672" s="19">
        <v>4</v>
      </c>
      <c r="H5672" s="19">
        <v>2</v>
      </c>
      <c r="I5672" s="19">
        <v>3</v>
      </c>
      <c r="J5672" s="19">
        <v>3</v>
      </c>
      <c r="K5672" s="20">
        <f>ROUND(1+(SUMPRODUCT(INDEX(CachTinhDiem!$B$8:$E$11,MATCH($B5672,CachTinhDiem!$A$8:$A$11,0),0),$G5672:$J5672)-1)*9/4,1)</f>
        <v>4.8</v>
      </c>
      <c r="L5672" s="20">
        <f>ROUND(1+(INDEX(CachTinhDiem!$B$15:$E$20,MATCH($C5672,CachTinhDiem!$A$15:$A$20,0),MATCH($B5672,CachTinhDiem!$B$14:$E$14,0))-1)*9/4,1)</f>
        <v>7.8</v>
      </c>
      <c r="M5672" s="19">
        <f t="shared" si="88"/>
        <v>0</v>
      </c>
      <c r="N5672" s="23">
        <f>MAX(0,1-M5672*CachTinhDiem!$B$25)</f>
        <v>1</v>
      </c>
      <c r="O5672" s="20">
        <f>ROUND((CachTinhDiem!$B$23*K5672+CachTinhDiem!$B$24*L5672)*N5672,1)</f>
        <v>5.7</v>
      </c>
      <c r="P5672" s="19" t="s">
        <v>3227</v>
      </c>
    </row>
    <row r="5673" spans="1:16" ht="15" customHeight="1" x14ac:dyDescent="0.35">
      <c r="A5673" s="18" t="s">
        <v>1457</v>
      </c>
      <c r="B5673" s="18" t="s">
        <v>3226</v>
      </c>
      <c r="C5673" s="18" t="s">
        <v>103</v>
      </c>
      <c r="D5673" s="19">
        <v>6</v>
      </c>
      <c r="E5673" s="19">
        <v>22</v>
      </c>
      <c r="F5673" s="19">
        <v>37</v>
      </c>
      <c r="G5673" s="19">
        <v>3</v>
      </c>
      <c r="H5673" s="19">
        <v>3</v>
      </c>
      <c r="I5673" s="19">
        <v>2</v>
      </c>
      <c r="J5673" s="19">
        <v>5</v>
      </c>
      <c r="K5673" s="20">
        <f>ROUND(1+(SUMPRODUCT(INDEX(CachTinhDiem!$B$8:$E$11,MATCH($B5673,CachTinhDiem!$A$8:$A$11,0),0),$G5673:$J5673)-1)*9/4,1)</f>
        <v>5.3</v>
      </c>
      <c r="L5673" s="20">
        <f>ROUND(1+(INDEX(CachTinhDiem!$B$15:$E$20,MATCH($C5673,CachTinhDiem!$A$15:$A$20,0),MATCH($B5673,CachTinhDiem!$B$14:$E$14,0))-1)*9/4,1)</f>
        <v>3.3</v>
      </c>
      <c r="M5673" s="19">
        <f t="shared" si="88"/>
        <v>15</v>
      </c>
      <c r="N5673" s="23">
        <f>MAX(0,1-M5673*CachTinhDiem!$B$25)</f>
        <v>0</v>
      </c>
      <c r="O5673" s="20">
        <f>ROUND((CachTinhDiem!$B$23*K5673+CachTinhDiem!$B$24*L5673)*N5673,1)</f>
        <v>0</v>
      </c>
      <c r="P5673" s="19" t="s">
        <v>3225</v>
      </c>
    </row>
    <row r="5674" spans="1:16" ht="15" customHeight="1" x14ac:dyDescent="0.35">
      <c r="A5674" s="18" t="s">
        <v>2797</v>
      </c>
      <c r="B5674" s="18" t="s">
        <v>3229</v>
      </c>
      <c r="C5674" s="18" t="s">
        <v>115</v>
      </c>
      <c r="D5674" s="19">
        <v>5</v>
      </c>
      <c r="E5674" s="19">
        <v>10</v>
      </c>
      <c r="F5674" s="19">
        <v>25</v>
      </c>
      <c r="G5674" s="19">
        <v>4</v>
      </c>
      <c r="H5674" s="19">
        <v>1</v>
      </c>
      <c r="I5674" s="19">
        <v>1</v>
      </c>
      <c r="J5674" s="19">
        <v>2</v>
      </c>
      <c r="K5674" s="20">
        <f>ROUND(1+(SUMPRODUCT(INDEX(CachTinhDiem!$B$8:$E$11,MATCH($B5674,CachTinhDiem!$A$8:$A$11,0),0),$G5674:$J5674)-1)*9/4,1)</f>
        <v>2.4</v>
      </c>
      <c r="L5674" s="20">
        <f>ROUND(1+(INDEX(CachTinhDiem!$B$15:$E$20,MATCH($C5674,CachTinhDiem!$A$15:$A$20,0),MATCH($B5674,CachTinhDiem!$B$14:$E$14,0))-1)*9/4,1)</f>
        <v>10</v>
      </c>
      <c r="M5674" s="19">
        <f t="shared" si="88"/>
        <v>15</v>
      </c>
      <c r="N5674" s="23">
        <f>MAX(0,1-M5674*CachTinhDiem!$B$25)</f>
        <v>0</v>
      </c>
      <c r="O5674" s="20">
        <f>ROUND((CachTinhDiem!$B$23*K5674+CachTinhDiem!$B$24*L5674)*N5674,1)</f>
        <v>0</v>
      </c>
      <c r="P5674" s="19" t="s">
        <v>3227</v>
      </c>
    </row>
    <row r="5675" spans="1:16" ht="15" customHeight="1" x14ac:dyDescent="0.35">
      <c r="A5675" s="18" t="s">
        <v>1747</v>
      </c>
      <c r="B5675" s="18" t="s">
        <v>3229</v>
      </c>
      <c r="C5675" s="18" t="s">
        <v>103</v>
      </c>
      <c r="D5675" s="19">
        <v>13</v>
      </c>
      <c r="E5675" s="19">
        <v>33</v>
      </c>
      <c r="F5675" s="19">
        <v>5</v>
      </c>
      <c r="G5675" s="19">
        <v>2</v>
      </c>
      <c r="H5675" s="19">
        <v>4</v>
      </c>
      <c r="I5675" s="19">
        <v>4</v>
      </c>
      <c r="J5675" s="19">
        <v>5</v>
      </c>
      <c r="K5675" s="20">
        <f>ROUND(1+(SUMPRODUCT(INDEX(CachTinhDiem!$B$8:$E$11,MATCH($B5675,CachTinhDiem!$A$8:$A$11,0),0),$G5675:$J5675)-1)*9/4,1)</f>
        <v>8</v>
      </c>
      <c r="L5675" s="20">
        <f>ROUND(1+(INDEX(CachTinhDiem!$B$15:$E$20,MATCH($C5675,CachTinhDiem!$A$15:$A$20,0),MATCH($B5675,CachTinhDiem!$B$14:$E$14,0))-1)*9/4,1)</f>
        <v>7.8</v>
      </c>
      <c r="M5675" s="19">
        <f t="shared" si="88"/>
        <v>8</v>
      </c>
      <c r="N5675" s="23">
        <f>MAX(0,1-M5675*CachTinhDiem!$B$25)</f>
        <v>0.19999999999999996</v>
      </c>
      <c r="O5675" s="20">
        <f>ROUND((CachTinhDiem!$B$23*K5675+CachTinhDiem!$B$24*L5675)*N5675,1)</f>
        <v>1.6</v>
      </c>
      <c r="P5675" s="19" t="s">
        <v>3227</v>
      </c>
    </row>
    <row r="5676" spans="1:16" ht="15" customHeight="1" x14ac:dyDescent="0.35">
      <c r="A5676" s="18" t="s">
        <v>712</v>
      </c>
      <c r="B5676" s="18" t="s">
        <v>3224</v>
      </c>
      <c r="C5676" s="18" t="s">
        <v>115</v>
      </c>
      <c r="D5676" s="19">
        <v>23</v>
      </c>
      <c r="E5676" s="19">
        <v>40</v>
      </c>
      <c r="F5676" s="19">
        <v>13</v>
      </c>
      <c r="G5676" s="19">
        <v>2</v>
      </c>
      <c r="H5676" s="19">
        <v>5</v>
      </c>
      <c r="I5676" s="19">
        <v>2</v>
      </c>
      <c r="J5676" s="19">
        <v>4</v>
      </c>
      <c r="K5676" s="20">
        <f>ROUND(1+(SUMPRODUCT(INDEX(CachTinhDiem!$B$8:$E$11,MATCH($B5676,CachTinhDiem!$A$8:$A$11,0),0),$G5676:$J5676)-1)*9/4,1)</f>
        <v>5.0999999999999996</v>
      </c>
      <c r="L5676" s="20">
        <f>ROUND(1+(INDEX(CachTinhDiem!$B$15:$E$20,MATCH($C5676,CachTinhDiem!$A$15:$A$20,0),MATCH($B5676,CachTinhDiem!$B$14:$E$14,0))-1)*9/4,1)</f>
        <v>7.8</v>
      </c>
      <c r="M5676" s="19">
        <f t="shared" si="88"/>
        <v>10</v>
      </c>
      <c r="N5676" s="23">
        <f>MAX(0,1-M5676*CachTinhDiem!$B$25)</f>
        <v>0</v>
      </c>
      <c r="O5676" s="20">
        <f>ROUND((CachTinhDiem!$B$23*K5676+CachTinhDiem!$B$24*L5676)*N5676,1)</f>
        <v>0</v>
      </c>
      <c r="P5676" s="19" t="s">
        <v>3225</v>
      </c>
    </row>
    <row r="5677" spans="1:16" ht="15" customHeight="1" x14ac:dyDescent="0.35">
      <c r="A5677" s="18" t="s">
        <v>1657</v>
      </c>
      <c r="B5677" s="18" t="s">
        <v>3226</v>
      </c>
      <c r="C5677" s="18" t="s">
        <v>150</v>
      </c>
      <c r="D5677" s="19">
        <v>12</v>
      </c>
      <c r="E5677" s="19">
        <v>29</v>
      </c>
      <c r="F5677" s="19">
        <v>30</v>
      </c>
      <c r="G5677" s="19">
        <v>3</v>
      </c>
      <c r="H5677" s="19">
        <v>2</v>
      </c>
      <c r="I5677" s="19">
        <v>5</v>
      </c>
      <c r="J5677" s="19">
        <v>1</v>
      </c>
      <c r="K5677" s="20">
        <f>ROUND(1+(SUMPRODUCT(INDEX(CachTinhDiem!$B$8:$E$11,MATCH($B5677,CachTinhDiem!$A$8:$A$11,0),0),$G5677:$J5677)-1)*9/4,1)</f>
        <v>6.2</v>
      </c>
      <c r="L5677" s="20">
        <f>ROUND(1+(INDEX(CachTinhDiem!$B$15:$E$20,MATCH($C5677,CachTinhDiem!$A$15:$A$20,0),MATCH($B5677,CachTinhDiem!$B$14:$E$14,0))-1)*9/4,1)</f>
        <v>10</v>
      </c>
      <c r="M5677" s="19">
        <f t="shared" si="88"/>
        <v>1</v>
      </c>
      <c r="N5677" s="23">
        <f>MAX(0,1-M5677*CachTinhDiem!$B$25)</f>
        <v>0.9</v>
      </c>
      <c r="O5677" s="20">
        <f>ROUND((CachTinhDiem!$B$23*K5677+CachTinhDiem!$B$24*L5677)*N5677,1)</f>
        <v>6.6</v>
      </c>
      <c r="P5677" s="19" t="s">
        <v>3225</v>
      </c>
    </row>
    <row r="5678" spans="1:16" ht="15" customHeight="1" x14ac:dyDescent="0.35">
      <c r="A5678" s="18" t="s">
        <v>3198</v>
      </c>
      <c r="B5678" s="18" t="s">
        <v>3229</v>
      </c>
      <c r="C5678" s="18" t="s">
        <v>103</v>
      </c>
      <c r="D5678" s="19">
        <v>22</v>
      </c>
      <c r="E5678" s="19">
        <v>40</v>
      </c>
      <c r="F5678" s="19">
        <v>27</v>
      </c>
      <c r="G5678" s="19">
        <v>2</v>
      </c>
      <c r="H5678" s="19">
        <v>4</v>
      </c>
      <c r="I5678" s="19">
        <v>3</v>
      </c>
      <c r="J5678" s="19">
        <v>3</v>
      </c>
      <c r="K5678" s="20">
        <f>ROUND(1+(SUMPRODUCT(INDEX(CachTinhDiem!$B$8:$E$11,MATCH($B5678,CachTinhDiem!$A$8:$A$11,0),0),$G5678:$J5678)-1)*9/4,1)</f>
        <v>6</v>
      </c>
      <c r="L5678" s="20">
        <f>ROUND(1+(INDEX(CachTinhDiem!$B$15:$E$20,MATCH($C5678,CachTinhDiem!$A$15:$A$20,0),MATCH($B5678,CachTinhDiem!$B$14:$E$14,0))-1)*9/4,1)</f>
        <v>7.8</v>
      </c>
      <c r="M5678" s="19">
        <f t="shared" si="88"/>
        <v>0</v>
      </c>
      <c r="N5678" s="23">
        <f>MAX(0,1-M5678*CachTinhDiem!$B$25)</f>
        <v>1</v>
      </c>
      <c r="O5678" s="20">
        <f>ROUND((CachTinhDiem!$B$23*K5678+CachTinhDiem!$B$24*L5678)*N5678,1)</f>
        <v>6.5</v>
      </c>
      <c r="P5678" s="19" t="s">
        <v>3225</v>
      </c>
    </row>
    <row r="5679" spans="1:16" ht="15" customHeight="1" x14ac:dyDescent="0.35">
      <c r="A5679" s="18" t="s">
        <v>1894</v>
      </c>
      <c r="B5679" s="18" t="s">
        <v>3224</v>
      </c>
      <c r="C5679" s="18" t="s">
        <v>110</v>
      </c>
      <c r="D5679" s="19">
        <v>20</v>
      </c>
      <c r="E5679" s="19">
        <v>37</v>
      </c>
      <c r="F5679" s="19">
        <v>6</v>
      </c>
      <c r="G5679" s="19">
        <v>2</v>
      </c>
      <c r="H5679" s="19">
        <v>5</v>
      </c>
      <c r="I5679" s="19">
        <v>3</v>
      </c>
      <c r="J5679" s="19">
        <v>3</v>
      </c>
      <c r="K5679" s="20">
        <f>ROUND(1+(SUMPRODUCT(INDEX(CachTinhDiem!$B$8:$E$11,MATCH($B5679,CachTinhDiem!$A$8:$A$11,0),0),$G5679:$J5679)-1)*9/4,1)</f>
        <v>6</v>
      </c>
      <c r="L5679" s="20">
        <f>ROUND(1+(INDEX(CachTinhDiem!$B$15:$E$20,MATCH($C5679,CachTinhDiem!$A$15:$A$20,0),MATCH($B5679,CachTinhDiem!$B$14:$E$14,0))-1)*9/4,1)</f>
        <v>5.5</v>
      </c>
      <c r="M5679" s="19">
        <f t="shared" si="88"/>
        <v>14</v>
      </c>
      <c r="N5679" s="23">
        <f>MAX(0,1-M5679*CachTinhDiem!$B$25)</f>
        <v>0</v>
      </c>
      <c r="O5679" s="20">
        <f>ROUND((CachTinhDiem!$B$23*K5679+CachTinhDiem!$B$24*L5679)*N5679,1)</f>
        <v>0</v>
      </c>
      <c r="P5679" s="19" t="s">
        <v>3227</v>
      </c>
    </row>
    <row r="5680" spans="1:16" ht="15" customHeight="1" x14ac:dyDescent="0.35">
      <c r="A5680" s="18" t="s">
        <v>1641</v>
      </c>
      <c r="B5680" s="18" t="s">
        <v>3228</v>
      </c>
      <c r="C5680" s="18" t="s">
        <v>103</v>
      </c>
      <c r="D5680" s="19">
        <v>15</v>
      </c>
      <c r="E5680" s="19">
        <v>33</v>
      </c>
      <c r="F5680" s="19">
        <v>21</v>
      </c>
      <c r="G5680" s="19">
        <v>2</v>
      </c>
      <c r="H5680" s="19">
        <v>3</v>
      </c>
      <c r="I5680" s="19">
        <v>3</v>
      </c>
      <c r="J5680" s="19">
        <v>4</v>
      </c>
      <c r="K5680" s="20">
        <f>ROUND(1+(SUMPRODUCT(INDEX(CachTinhDiem!$B$8:$E$11,MATCH($B5680,CachTinhDiem!$A$8:$A$11,0),0),$G5680:$J5680)-1)*9/4,1)</f>
        <v>6.9</v>
      </c>
      <c r="L5680" s="20">
        <f>ROUND(1+(INDEX(CachTinhDiem!$B$15:$E$20,MATCH($C5680,CachTinhDiem!$A$15:$A$20,0),MATCH($B5680,CachTinhDiem!$B$14:$E$14,0))-1)*9/4,1)</f>
        <v>10</v>
      </c>
      <c r="M5680" s="19">
        <f t="shared" si="88"/>
        <v>0</v>
      </c>
      <c r="N5680" s="23">
        <f>MAX(0,1-M5680*CachTinhDiem!$B$25)</f>
        <v>1</v>
      </c>
      <c r="O5680" s="20">
        <f>ROUND((CachTinhDiem!$B$23*K5680+CachTinhDiem!$B$24*L5680)*N5680,1)</f>
        <v>7.8</v>
      </c>
      <c r="P5680" s="19" t="s">
        <v>3227</v>
      </c>
    </row>
    <row r="5681" spans="1:16" ht="15" customHeight="1" x14ac:dyDescent="0.35">
      <c r="A5681" s="18" t="s">
        <v>627</v>
      </c>
      <c r="B5681" s="18" t="s">
        <v>3228</v>
      </c>
      <c r="C5681" s="18" t="s">
        <v>103</v>
      </c>
      <c r="D5681" s="19">
        <v>13</v>
      </c>
      <c r="E5681" s="19">
        <v>29</v>
      </c>
      <c r="F5681" s="19">
        <v>26</v>
      </c>
      <c r="G5681" s="19">
        <v>2</v>
      </c>
      <c r="H5681" s="19">
        <v>5</v>
      </c>
      <c r="I5681" s="19">
        <v>2</v>
      </c>
      <c r="J5681" s="19">
        <v>4</v>
      </c>
      <c r="K5681" s="20">
        <f>ROUND(1+(SUMPRODUCT(INDEX(CachTinhDiem!$B$8:$E$11,MATCH($B5681,CachTinhDiem!$A$8:$A$11,0),0),$G5681:$J5681)-1)*9/4,1)</f>
        <v>7.3</v>
      </c>
      <c r="L5681" s="20">
        <f>ROUND(1+(INDEX(CachTinhDiem!$B$15:$E$20,MATCH($C5681,CachTinhDiem!$A$15:$A$20,0),MATCH($B5681,CachTinhDiem!$B$14:$E$14,0))-1)*9/4,1)</f>
        <v>10</v>
      </c>
      <c r="M5681" s="19">
        <f t="shared" si="88"/>
        <v>0</v>
      </c>
      <c r="N5681" s="23">
        <f>MAX(0,1-M5681*CachTinhDiem!$B$25)</f>
        <v>1</v>
      </c>
      <c r="O5681" s="20">
        <f>ROUND((CachTinhDiem!$B$23*K5681+CachTinhDiem!$B$24*L5681)*N5681,1)</f>
        <v>8.1</v>
      </c>
      <c r="P5681" s="19" t="s">
        <v>3227</v>
      </c>
    </row>
    <row r="5682" spans="1:16" ht="15" customHeight="1" x14ac:dyDescent="0.35">
      <c r="A5682" s="18" t="s">
        <v>1126</v>
      </c>
      <c r="B5682" s="18" t="s">
        <v>3228</v>
      </c>
      <c r="C5682" s="18" t="s">
        <v>150</v>
      </c>
      <c r="D5682" s="19">
        <v>5</v>
      </c>
      <c r="E5682" s="19">
        <v>17</v>
      </c>
      <c r="F5682" s="19">
        <v>39</v>
      </c>
      <c r="G5682" s="19">
        <v>4</v>
      </c>
      <c r="H5682" s="19">
        <v>1</v>
      </c>
      <c r="I5682" s="19">
        <v>1</v>
      </c>
      <c r="J5682" s="19">
        <v>3</v>
      </c>
      <c r="K5682" s="20">
        <f>ROUND(1+(SUMPRODUCT(INDEX(CachTinhDiem!$B$8:$E$11,MATCH($B5682,CachTinhDiem!$A$8:$A$11,0),0),$G5682:$J5682)-1)*9/4,1)</f>
        <v>3.7</v>
      </c>
      <c r="L5682" s="20">
        <f>ROUND(1+(INDEX(CachTinhDiem!$B$15:$E$20,MATCH($C5682,CachTinhDiem!$A$15:$A$20,0),MATCH($B5682,CachTinhDiem!$B$14:$E$14,0))-1)*9/4,1)</f>
        <v>5.5</v>
      </c>
      <c r="M5682" s="19">
        <f t="shared" si="88"/>
        <v>22</v>
      </c>
      <c r="N5682" s="23">
        <f>MAX(0,1-M5682*CachTinhDiem!$B$25)</f>
        <v>0</v>
      </c>
      <c r="O5682" s="20">
        <f>ROUND((CachTinhDiem!$B$23*K5682+CachTinhDiem!$B$24*L5682)*N5682,1)</f>
        <v>0</v>
      </c>
      <c r="P5682" s="19" t="s">
        <v>3227</v>
      </c>
    </row>
    <row r="5683" spans="1:16" ht="15" customHeight="1" x14ac:dyDescent="0.35">
      <c r="A5683" s="18" t="s">
        <v>2947</v>
      </c>
      <c r="B5683" s="18" t="s">
        <v>3226</v>
      </c>
      <c r="C5683" s="18" t="s">
        <v>138</v>
      </c>
      <c r="D5683" s="19">
        <v>8</v>
      </c>
      <c r="E5683" s="19">
        <v>40</v>
      </c>
      <c r="F5683" s="19">
        <v>15</v>
      </c>
      <c r="G5683" s="19">
        <v>3</v>
      </c>
      <c r="H5683" s="19">
        <v>5</v>
      </c>
      <c r="I5683" s="19">
        <v>5</v>
      </c>
      <c r="J5683" s="19">
        <v>2</v>
      </c>
      <c r="K5683" s="20">
        <f>ROUND(1+(SUMPRODUCT(INDEX(CachTinhDiem!$B$8:$E$11,MATCH($B5683,CachTinhDiem!$A$8:$A$11,0),0),$G5683:$J5683)-1)*9/4,1)</f>
        <v>8.6999999999999993</v>
      </c>
      <c r="L5683" s="20">
        <f>ROUND(1+(INDEX(CachTinhDiem!$B$15:$E$20,MATCH($C5683,CachTinhDiem!$A$15:$A$20,0),MATCH($B5683,CachTinhDiem!$B$14:$E$14,0))-1)*9/4,1)</f>
        <v>7.8</v>
      </c>
      <c r="M5683" s="19">
        <f t="shared" si="88"/>
        <v>0</v>
      </c>
      <c r="N5683" s="23">
        <f>MAX(0,1-M5683*CachTinhDiem!$B$25)</f>
        <v>1</v>
      </c>
      <c r="O5683" s="20">
        <f>ROUND((CachTinhDiem!$B$23*K5683+CachTinhDiem!$B$24*L5683)*N5683,1)</f>
        <v>8.4</v>
      </c>
      <c r="P5683" s="19" t="s">
        <v>3227</v>
      </c>
    </row>
    <row r="5684" spans="1:16" ht="15" customHeight="1" x14ac:dyDescent="0.35">
      <c r="A5684" s="18" t="s">
        <v>2328</v>
      </c>
      <c r="B5684" s="18" t="s">
        <v>3228</v>
      </c>
      <c r="C5684" s="18" t="s">
        <v>115</v>
      </c>
      <c r="D5684" s="19">
        <v>20</v>
      </c>
      <c r="E5684" s="19">
        <v>37</v>
      </c>
      <c r="F5684" s="19">
        <v>17</v>
      </c>
      <c r="G5684" s="19">
        <v>2</v>
      </c>
      <c r="H5684" s="19">
        <v>4</v>
      </c>
      <c r="I5684" s="19">
        <v>3</v>
      </c>
      <c r="J5684" s="19">
        <v>4</v>
      </c>
      <c r="K5684" s="20">
        <f>ROUND(1+(SUMPRODUCT(INDEX(CachTinhDiem!$B$8:$E$11,MATCH($B5684,CachTinhDiem!$A$8:$A$11,0),0),$G5684:$J5684)-1)*9/4,1)</f>
        <v>7.3</v>
      </c>
      <c r="L5684" s="20">
        <f>ROUND(1+(INDEX(CachTinhDiem!$B$15:$E$20,MATCH($C5684,CachTinhDiem!$A$15:$A$20,0),MATCH($B5684,CachTinhDiem!$B$14:$E$14,0))-1)*9/4,1)</f>
        <v>5.5</v>
      </c>
      <c r="M5684" s="19">
        <f t="shared" si="88"/>
        <v>3</v>
      </c>
      <c r="N5684" s="23">
        <f>MAX(0,1-M5684*CachTinhDiem!$B$25)</f>
        <v>0.7</v>
      </c>
      <c r="O5684" s="20">
        <f>ROUND((CachTinhDiem!$B$23*K5684+CachTinhDiem!$B$24*L5684)*N5684,1)</f>
        <v>4.7</v>
      </c>
      <c r="P5684" s="19" t="s">
        <v>3227</v>
      </c>
    </row>
    <row r="5685" spans="1:16" ht="15" customHeight="1" x14ac:dyDescent="0.35">
      <c r="A5685" s="18" t="s">
        <v>3148</v>
      </c>
      <c r="B5685" s="18" t="s">
        <v>3224</v>
      </c>
      <c r="C5685" s="18" t="s">
        <v>150</v>
      </c>
      <c r="D5685" s="19">
        <v>26</v>
      </c>
      <c r="E5685" s="19">
        <v>40</v>
      </c>
      <c r="F5685" s="19">
        <v>20</v>
      </c>
      <c r="G5685" s="19">
        <v>2</v>
      </c>
      <c r="H5685" s="19">
        <v>4</v>
      </c>
      <c r="I5685" s="19">
        <v>3</v>
      </c>
      <c r="J5685" s="19">
        <v>3</v>
      </c>
      <c r="K5685" s="20">
        <f>ROUND(1+(SUMPRODUCT(INDEX(CachTinhDiem!$B$8:$E$11,MATCH($B5685,CachTinhDiem!$A$8:$A$11,0),0),$G5685:$J5685)-1)*9/4,1)</f>
        <v>5.5</v>
      </c>
      <c r="L5685" s="20">
        <f>ROUND(1+(INDEX(CachTinhDiem!$B$15:$E$20,MATCH($C5685,CachTinhDiem!$A$15:$A$20,0),MATCH($B5685,CachTinhDiem!$B$14:$E$14,0))-1)*9/4,1)</f>
        <v>3.3</v>
      </c>
      <c r="M5685" s="19">
        <f t="shared" si="88"/>
        <v>6</v>
      </c>
      <c r="N5685" s="23">
        <f>MAX(0,1-M5685*CachTinhDiem!$B$25)</f>
        <v>0.39999999999999991</v>
      </c>
      <c r="O5685" s="20">
        <f>ROUND((CachTinhDiem!$B$23*K5685+CachTinhDiem!$B$24*L5685)*N5685,1)</f>
        <v>1.9</v>
      </c>
      <c r="P5685" s="19" t="s">
        <v>3225</v>
      </c>
    </row>
    <row r="5686" spans="1:16" ht="15" customHeight="1" x14ac:dyDescent="0.35">
      <c r="A5686" s="18" t="s">
        <v>1306</v>
      </c>
      <c r="B5686" s="18" t="s">
        <v>3226</v>
      </c>
      <c r="C5686" s="18" t="s">
        <v>138</v>
      </c>
      <c r="D5686" s="19">
        <v>7</v>
      </c>
      <c r="E5686" s="19">
        <v>20</v>
      </c>
      <c r="F5686" s="19">
        <v>25</v>
      </c>
      <c r="G5686" s="19">
        <v>4</v>
      </c>
      <c r="H5686" s="19">
        <v>2</v>
      </c>
      <c r="I5686" s="19">
        <v>3</v>
      </c>
      <c r="J5686" s="19">
        <v>2</v>
      </c>
      <c r="K5686" s="20">
        <f>ROUND(1+(SUMPRODUCT(INDEX(CachTinhDiem!$B$8:$E$11,MATCH($B5686,CachTinhDiem!$A$8:$A$11,0),0),$G5686:$J5686)-1)*9/4,1)</f>
        <v>4.4000000000000004</v>
      </c>
      <c r="L5686" s="20">
        <f>ROUND(1+(INDEX(CachTinhDiem!$B$15:$E$20,MATCH($C5686,CachTinhDiem!$A$15:$A$20,0),MATCH($B5686,CachTinhDiem!$B$14:$E$14,0))-1)*9/4,1)</f>
        <v>7.8</v>
      </c>
      <c r="M5686" s="19">
        <f t="shared" si="88"/>
        <v>5</v>
      </c>
      <c r="N5686" s="23">
        <f>MAX(0,1-M5686*CachTinhDiem!$B$25)</f>
        <v>0.5</v>
      </c>
      <c r="O5686" s="20">
        <f>ROUND((CachTinhDiem!$B$23*K5686+CachTinhDiem!$B$24*L5686)*N5686,1)</f>
        <v>2.7</v>
      </c>
      <c r="P5686" s="19" t="s">
        <v>3227</v>
      </c>
    </row>
    <row r="5687" spans="1:16" ht="15" customHeight="1" x14ac:dyDescent="0.35">
      <c r="A5687" s="18" t="s">
        <v>2372</v>
      </c>
      <c r="B5687" s="18" t="s">
        <v>3229</v>
      </c>
      <c r="C5687" s="18" t="s">
        <v>138</v>
      </c>
      <c r="D5687" s="19">
        <v>22</v>
      </c>
      <c r="E5687" s="19">
        <v>38</v>
      </c>
      <c r="F5687" s="19">
        <v>33</v>
      </c>
      <c r="G5687" s="19">
        <v>2</v>
      </c>
      <c r="H5687" s="19">
        <v>4</v>
      </c>
      <c r="I5687" s="19">
        <v>5</v>
      </c>
      <c r="J5687" s="19">
        <v>2</v>
      </c>
      <c r="K5687" s="20">
        <f>ROUND(1+(SUMPRODUCT(INDEX(CachTinhDiem!$B$8:$E$11,MATCH($B5687,CachTinhDiem!$A$8:$A$11,0),0),$G5687:$J5687)-1)*9/4,1)</f>
        <v>6.6</v>
      </c>
      <c r="L5687" s="20">
        <f>ROUND(1+(INDEX(CachTinhDiem!$B$15:$E$20,MATCH($C5687,CachTinhDiem!$A$15:$A$20,0),MATCH($B5687,CachTinhDiem!$B$14:$E$14,0))-1)*9/4,1)</f>
        <v>7.8</v>
      </c>
      <c r="M5687" s="19">
        <f t="shared" si="88"/>
        <v>0</v>
      </c>
      <c r="N5687" s="23">
        <f>MAX(0,1-M5687*CachTinhDiem!$B$25)</f>
        <v>1</v>
      </c>
      <c r="O5687" s="20">
        <f>ROUND((CachTinhDiem!$B$23*K5687+CachTinhDiem!$B$24*L5687)*N5687,1)</f>
        <v>7</v>
      </c>
      <c r="P5687" s="19" t="s">
        <v>3227</v>
      </c>
    </row>
    <row r="5688" spans="1:16" ht="15" customHeight="1" x14ac:dyDescent="0.35">
      <c r="A5688" s="18" t="s">
        <v>1916</v>
      </c>
      <c r="B5688" s="18" t="s">
        <v>3228</v>
      </c>
      <c r="C5688" s="18" t="s">
        <v>115</v>
      </c>
      <c r="D5688" s="19">
        <v>7</v>
      </c>
      <c r="E5688" s="19">
        <v>26</v>
      </c>
      <c r="F5688" s="19">
        <v>33</v>
      </c>
      <c r="G5688" s="19">
        <v>4</v>
      </c>
      <c r="H5688" s="19">
        <v>2</v>
      </c>
      <c r="I5688" s="19">
        <v>4</v>
      </c>
      <c r="J5688" s="19">
        <v>2</v>
      </c>
      <c r="K5688" s="20">
        <f>ROUND(1+(SUMPRODUCT(INDEX(CachTinhDiem!$B$8:$E$11,MATCH($B5688,CachTinhDiem!$A$8:$A$11,0),0),$G5688:$J5688)-1)*9/4,1)</f>
        <v>4.2</v>
      </c>
      <c r="L5688" s="20">
        <f>ROUND(1+(INDEX(CachTinhDiem!$B$15:$E$20,MATCH($C5688,CachTinhDiem!$A$15:$A$20,0),MATCH($B5688,CachTinhDiem!$B$14:$E$14,0))-1)*9/4,1)</f>
        <v>5.5</v>
      </c>
      <c r="M5688" s="19">
        <f t="shared" si="88"/>
        <v>7</v>
      </c>
      <c r="N5688" s="23">
        <f>MAX(0,1-M5688*CachTinhDiem!$B$25)</f>
        <v>0.29999999999999993</v>
      </c>
      <c r="O5688" s="20">
        <f>ROUND((CachTinhDiem!$B$23*K5688+CachTinhDiem!$B$24*L5688)*N5688,1)</f>
        <v>1.4</v>
      </c>
      <c r="P5688" s="19" t="s">
        <v>3227</v>
      </c>
    </row>
    <row r="5689" spans="1:16" ht="15" customHeight="1" x14ac:dyDescent="0.35">
      <c r="A5689" s="18" t="s">
        <v>2807</v>
      </c>
      <c r="B5689" s="18" t="s">
        <v>3228</v>
      </c>
      <c r="C5689" s="18" t="s">
        <v>90</v>
      </c>
      <c r="D5689" s="19">
        <v>6</v>
      </c>
      <c r="E5689" s="19">
        <v>39</v>
      </c>
      <c r="F5689" s="19">
        <v>40</v>
      </c>
      <c r="G5689" s="19">
        <v>4</v>
      </c>
      <c r="H5689" s="19">
        <v>3</v>
      </c>
      <c r="I5689" s="19">
        <v>4</v>
      </c>
      <c r="J5689" s="19">
        <v>2</v>
      </c>
      <c r="K5689" s="20">
        <f>ROUND(1+(SUMPRODUCT(INDEX(CachTinhDiem!$B$8:$E$11,MATCH($B5689,CachTinhDiem!$A$8:$A$11,0),0),$G5689:$J5689)-1)*9/4,1)</f>
        <v>4.5999999999999996</v>
      </c>
      <c r="L5689" s="20">
        <f>ROUND(1+(INDEX(CachTinhDiem!$B$15:$E$20,MATCH($C5689,CachTinhDiem!$A$15:$A$20,0),MATCH($B5689,CachTinhDiem!$B$14:$E$14,0))-1)*9/4,1)</f>
        <v>3.3</v>
      </c>
      <c r="M5689" s="19">
        <f t="shared" si="88"/>
        <v>1</v>
      </c>
      <c r="N5689" s="23">
        <f>MAX(0,1-M5689*CachTinhDiem!$B$25)</f>
        <v>0.9</v>
      </c>
      <c r="O5689" s="20">
        <f>ROUND((CachTinhDiem!$B$23*K5689+CachTinhDiem!$B$24*L5689)*N5689,1)</f>
        <v>3.8</v>
      </c>
      <c r="P5689" s="19" t="s">
        <v>3227</v>
      </c>
    </row>
    <row r="5690" spans="1:16" ht="15" customHeight="1" x14ac:dyDescent="0.35">
      <c r="A5690" s="18" t="s">
        <v>1292</v>
      </c>
      <c r="B5690" s="18" t="s">
        <v>3224</v>
      </c>
      <c r="C5690" s="18" t="s">
        <v>90</v>
      </c>
      <c r="D5690" s="19">
        <v>5</v>
      </c>
      <c r="E5690" s="19">
        <v>17</v>
      </c>
      <c r="F5690" s="19">
        <v>22</v>
      </c>
      <c r="G5690" s="19">
        <v>4</v>
      </c>
      <c r="H5690" s="19">
        <v>1</v>
      </c>
      <c r="I5690" s="19">
        <v>3</v>
      </c>
      <c r="J5690" s="19">
        <v>2</v>
      </c>
      <c r="K5690" s="20">
        <f>ROUND(1+(SUMPRODUCT(INDEX(CachTinhDiem!$B$8:$E$11,MATCH($B5690,CachTinhDiem!$A$8:$A$11,0),0),$G5690:$J5690)-1)*9/4,1)</f>
        <v>4.8</v>
      </c>
      <c r="L5690" s="20">
        <f>ROUND(1+(INDEX(CachTinhDiem!$B$15:$E$20,MATCH($C5690,CachTinhDiem!$A$15:$A$20,0),MATCH($B5690,CachTinhDiem!$B$14:$E$14,0))-1)*9/4,1)</f>
        <v>5.5</v>
      </c>
      <c r="M5690" s="19">
        <f t="shared" si="88"/>
        <v>5</v>
      </c>
      <c r="N5690" s="23">
        <f>MAX(0,1-M5690*CachTinhDiem!$B$25)</f>
        <v>0.5</v>
      </c>
      <c r="O5690" s="20">
        <f>ROUND((CachTinhDiem!$B$23*K5690+CachTinhDiem!$B$24*L5690)*N5690,1)</f>
        <v>2.5</v>
      </c>
      <c r="P5690" s="19" t="s">
        <v>3225</v>
      </c>
    </row>
    <row r="5691" spans="1:16" ht="15" customHeight="1" x14ac:dyDescent="0.35">
      <c r="A5691" s="18" t="s">
        <v>2235</v>
      </c>
      <c r="B5691" s="18" t="s">
        <v>3228</v>
      </c>
      <c r="C5691" s="18" t="s">
        <v>150</v>
      </c>
      <c r="D5691" s="19">
        <v>17</v>
      </c>
      <c r="E5691" s="19">
        <v>36</v>
      </c>
      <c r="F5691" s="19">
        <v>6</v>
      </c>
      <c r="G5691" s="19">
        <v>2</v>
      </c>
      <c r="H5691" s="19">
        <v>4</v>
      </c>
      <c r="I5691" s="19">
        <v>3</v>
      </c>
      <c r="J5691" s="19">
        <v>4</v>
      </c>
      <c r="K5691" s="20">
        <f>ROUND(1+(SUMPRODUCT(INDEX(CachTinhDiem!$B$8:$E$11,MATCH($B5691,CachTinhDiem!$A$8:$A$11,0),0),$G5691:$J5691)-1)*9/4,1)</f>
        <v>7.3</v>
      </c>
      <c r="L5691" s="20">
        <f>ROUND(1+(INDEX(CachTinhDiem!$B$15:$E$20,MATCH($C5691,CachTinhDiem!$A$15:$A$20,0),MATCH($B5691,CachTinhDiem!$B$14:$E$14,0))-1)*9/4,1)</f>
        <v>5.5</v>
      </c>
      <c r="M5691" s="19">
        <f t="shared" si="88"/>
        <v>11</v>
      </c>
      <c r="N5691" s="23">
        <f>MAX(0,1-M5691*CachTinhDiem!$B$25)</f>
        <v>0</v>
      </c>
      <c r="O5691" s="20">
        <f>ROUND((CachTinhDiem!$B$23*K5691+CachTinhDiem!$B$24*L5691)*N5691,1)</f>
        <v>0</v>
      </c>
      <c r="P5691" s="19" t="s">
        <v>3227</v>
      </c>
    </row>
    <row r="5692" spans="1:16" ht="15" customHeight="1" x14ac:dyDescent="0.35">
      <c r="A5692" s="18" t="s">
        <v>2094</v>
      </c>
      <c r="B5692" s="18" t="s">
        <v>3228</v>
      </c>
      <c r="C5692" s="18" t="s">
        <v>90</v>
      </c>
      <c r="D5692" s="19">
        <v>12</v>
      </c>
      <c r="E5692" s="19">
        <v>31</v>
      </c>
      <c r="F5692" s="19">
        <v>33</v>
      </c>
      <c r="G5692" s="19">
        <v>2</v>
      </c>
      <c r="H5692" s="19">
        <v>4</v>
      </c>
      <c r="I5692" s="19">
        <v>4</v>
      </c>
      <c r="J5692" s="19">
        <v>1</v>
      </c>
      <c r="K5692" s="20">
        <f>ROUND(1+(SUMPRODUCT(INDEX(CachTinhDiem!$B$8:$E$11,MATCH($B5692,CachTinhDiem!$A$8:$A$11,0),0),$G5692:$J5692)-1)*9/4,1)</f>
        <v>3.7</v>
      </c>
      <c r="L5692" s="20">
        <f>ROUND(1+(INDEX(CachTinhDiem!$B$15:$E$20,MATCH($C5692,CachTinhDiem!$A$15:$A$20,0),MATCH($B5692,CachTinhDiem!$B$14:$E$14,0))-1)*9/4,1)</f>
        <v>3.3</v>
      </c>
      <c r="M5692" s="19">
        <f t="shared" si="88"/>
        <v>2</v>
      </c>
      <c r="N5692" s="23">
        <f>MAX(0,1-M5692*CachTinhDiem!$B$25)</f>
        <v>0.8</v>
      </c>
      <c r="O5692" s="20">
        <f>ROUND((CachTinhDiem!$B$23*K5692+CachTinhDiem!$B$24*L5692)*N5692,1)</f>
        <v>2.9</v>
      </c>
      <c r="P5692" s="19" t="s">
        <v>3227</v>
      </c>
    </row>
    <row r="5693" spans="1:16" ht="15" customHeight="1" x14ac:dyDescent="0.35">
      <c r="A5693" s="18" t="s">
        <v>3180</v>
      </c>
      <c r="B5693" s="18" t="s">
        <v>3228</v>
      </c>
      <c r="C5693" s="18" t="s">
        <v>115</v>
      </c>
      <c r="D5693" s="19">
        <v>20</v>
      </c>
      <c r="E5693" s="19">
        <v>40</v>
      </c>
      <c r="F5693" s="19">
        <v>40</v>
      </c>
      <c r="G5693" s="19">
        <v>2</v>
      </c>
      <c r="H5693" s="19">
        <v>2</v>
      </c>
      <c r="I5693" s="19">
        <v>4</v>
      </c>
      <c r="J5693" s="19">
        <v>3</v>
      </c>
      <c r="K5693" s="20">
        <f>ROUND(1+(SUMPRODUCT(INDEX(CachTinhDiem!$B$8:$E$11,MATCH($B5693,CachTinhDiem!$A$8:$A$11,0),0),$G5693:$J5693)-1)*9/4,1)</f>
        <v>5.5</v>
      </c>
      <c r="L5693" s="20">
        <f>ROUND(1+(INDEX(CachTinhDiem!$B$15:$E$20,MATCH($C5693,CachTinhDiem!$A$15:$A$20,0),MATCH($B5693,CachTinhDiem!$B$14:$E$14,0))-1)*9/4,1)</f>
        <v>5.5</v>
      </c>
      <c r="M5693" s="19">
        <f t="shared" si="88"/>
        <v>0</v>
      </c>
      <c r="N5693" s="23">
        <f>MAX(0,1-M5693*CachTinhDiem!$B$25)</f>
        <v>1</v>
      </c>
      <c r="O5693" s="20">
        <f>ROUND((CachTinhDiem!$B$23*K5693+CachTinhDiem!$B$24*L5693)*N5693,1)</f>
        <v>5.5</v>
      </c>
      <c r="P5693" s="19" t="s">
        <v>3227</v>
      </c>
    </row>
    <row r="5694" spans="1:16" ht="15" customHeight="1" x14ac:dyDescent="0.35">
      <c r="A5694" s="18" t="s">
        <v>708</v>
      </c>
      <c r="B5694" s="18" t="s">
        <v>3228</v>
      </c>
      <c r="C5694" s="18" t="s">
        <v>110</v>
      </c>
      <c r="D5694" s="19">
        <v>23</v>
      </c>
      <c r="E5694" s="19">
        <v>37</v>
      </c>
      <c r="F5694" s="19">
        <v>39</v>
      </c>
      <c r="G5694" s="19">
        <v>1</v>
      </c>
      <c r="H5694" s="19">
        <v>5</v>
      </c>
      <c r="I5694" s="19">
        <v>2</v>
      </c>
      <c r="J5694" s="19">
        <v>4</v>
      </c>
      <c r="K5694" s="20">
        <f>ROUND(1+(SUMPRODUCT(INDEX(CachTinhDiem!$B$8:$E$11,MATCH($B5694,CachTinhDiem!$A$8:$A$11,0),0),$G5694:$J5694)-1)*9/4,1)</f>
        <v>7.3</v>
      </c>
      <c r="L5694" s="20">
        <f>ROUND(1+(INDEX(CachTinhDiem!$B$15:$E$20,MATCH($C5694,CachTinhDiem!$A$15:$A$20,0),MATCH($B5694,CachTinhDiem!$B$14:$E$14,0))-1)*9/4,1)</f>
        <v>7.8</v>
      </c>
      <c r="M5694" s="19">
        <f t="shared" si="88"/>
        <v>2</v>
      </c>
      <c r="N5694" s="23">
        <f>MAX(0,1-M5694*CachTinhDiem!$B$25)</f>
        <v>0.8</v>
      </c>
      <c r="O5694" s="20">
        <f>ROUND((CachTinhDiem!$B$23*K5694+CachTinhDiem!$B$24*L5694)*N5694,1)</f>
        <v>6</v>
      </c>
      <c r="P5694" s="19" t="s">
        <v>3227</v>
      </c>
    </row>
    <row r="5695" spans="1:16" ht="15" customHeight="1" x14ac:dyDescent="0.35">
      <c r="A5695" s="18" t="s">
        <v>1607</v>
      </c>
      <c r="B5695" s="18" t="s">
        <v>3224</v>
      </c>
      <c r="C5695" s="18" t="s">
        <v>138</v>
      </c>
      <c r="D5695" s="19">
        <v>5</v>
      </c>
      <c r="E5695" s="19">
        <v>10</v>
      </c>
      <c r="F5695" s="19">
        <v>34</v>
      </c>
      <c r="G5695" s="19">
        <v>4</v>
      </c>
      <c r="H5695" s="19">
        <v>1</v>
      </c>
      <c r="I5695" s="19">
        <v>4</v>
      </c>
      <c r="J5695" s="19">
        <v>2</v>
      </c>
      <c r="K5695" s="20">
        <f>ROUND(1+(SUMPRODUCT(INDEX(CachTinhDiem!$B$8:$E$11,MATCH($B5695,CachTinhDiem!$A$8:$A$11,0),0),$G5695:$J5695)-1)*9/4,1)</f>
        <v>6</v>
      </c>
      <c r="L5695" s="20">
        <f>ROUND(1+(INDEX(CachTinhDiem!$B$15:$E$20,MATCH($C5695,CachTinhDiem!$A$15:$A$20,0),MATCH($B5695,CachTinhDiem!$B$14:$E$14,0))-1)*9/4,1)</f>
        <v>10</v>
      </c>
      <c r="M5695" s="19">
        <f t="shared" si="88"/>
        <v>24</v>
      </c>
      <c r="N5695" s="23">
        <f>MAX(0,1-M5695*CachTinhDiem!$B$25)</f>
        <v>0</v>
      </c>
      <c r="O5695" s="20">
        <f>ROUND((CachTinhDiem!$B$23*K5695+CachTinhDiem!$B$24*L5695)*N5695,1)</f>
        <v>0</v>
      </c>
      <c r="P5695" s="19" t="s">
        <v>3227</v>
      </c>
    </row>
    <row r="5696" spans="1:16" ht="15" customHeight="1" x14ac:dyDescent="0.35">
      <c r="A5696" s="18" t="s">
        <v>3162</v>
      </c>
      <c r="B5696" s="18" t="s">
        <v>3226</v>
      </c>
      <c r="C5696" s="18" t="s">
        <v>110</v>
      </c>
      <c r="D5696" s="19">
        <v>16</v>
      </c>
      <c r="E5696" s="19">
        <v>36</v>
      </c>
      <c r="F5696" s="19">
        <v>22</v>
      </c>
      <c r="G5696" s="19">
        <v>2</v>
      </c>
      <c r="H5696" s="19">
        <v>2</v>
      </c>
      <c r="I5696" s="19">
        <v>4</v>
      </c>
      <c r="J5696" s="19">
        <v>4</v>
      </c>
      <c r="K5696" s="20">
        <f>ROUND(1+(SUMPRODUCT(INDEX(CachTinhDiem!$B$8:$E$11,MATCH($B5696,CachTinhDiem!$A$8:$A$11,0),0),$G5696:$J5696)-1)*9/4,1)</f>
        <v>6.4</v>
      </c>
      <c r="L5696" s="20">
        <f>ROUND(1+(INDEX(CachTinhDiem!$B$15:$E$20,MATCH($C5696,CachTinhDiem!$A$15:$A$20,0),MATCH($B5696,CachTinhDiem!$B$14:$E$14,0))-1)*9/4,1)</f>
        <v>5.5</v>
      </c>
      <c r="M5696" s="19">
        <f t="shared" si="88"/>
        <v>0</v>
      </c>
      <c r="N5696" s="23">
        <f>MAX(0,1-M5696*CachTinhDiem!$B$25)</f>
        <v>1</v>
      </c>
      <c r="O5696" s="20">
        <f>ROUND((CachTinhDiem!$B$23*K5696+CachTinhDiem!$B$24*L5696)*N5696,1)</f>
        <v>6.1</v>
      </c>
      <c r="P5696" s="19" t="s">
        <v>3227</v>
      </c>
    </row>
    <row r="5697" spans="1:16" ht="15" customHeight="1" x14ac:dyDescent="0.35">
      <c r="A5697" s="18" t="s">
        <v>1304</v>
      </c>
      <c r="B5697" s="18" t="s">
        <v>3226</v>
      </c>
      <c r="C5697" s="18" t="s">
        <v>150</v>
      </c>
      <c r="D5697" s="19">
        <v>6</v>
      </c>
      <c r="E5697" s="19">
        <v>18</v>
      </c>
      <c r="F5697" s="19">
        <v>30</v>
      </c>
      <c r="G5697" s="19">
        <v>4</v>
      </c>
      <c r="H5697" s="19">
        <v>2</v>
      </c>
      <c r="I5697" s="19">
        <v>2</v>
      </c>
      <c r="J5697" s="19">
        <v>3</v>
      </c>
      <c r="K5697" s="20">
        <f>ROUND(1+(SUMPRODUCT(INDEX(CachTinhDiem!$B$8:$E$11,MATCH($B5697,CachTinhDiem!$A$8:$A$11,0),0),$G5697:$J5697)-1)*9/4,1)</f>
        <v>3.7</v>
      </c>
      <c r="L5697" s="20">
        <f>ROUND(1+(INDEX(CachTinhDiem!$B$15:$E$20,MATCH($C5697,CachTinhDiem!$A$15:$A$20,0),MATCH($B5697,CachTinhDiem!$B$14:$E$14,0))-1)*9/4,1)</f>
        <v>10</v>
      </c>
      <c r="M5697" s="19">
        <f t="shared" si="88"/>
        <v>12</v>
      </c>
      <c r="N5697" s="23">
        <f>MAX(0,1-M5697*CachTinhDiem!$B$25)</f>
        <v>0</v>
      </c>
      <c r="O5697" s="20">
        <f>ROUND((CachTinhDiem!$B$23*K5697+CachTinhDiem!$B$24*L5697)*N5697,1)</f>
        <v>0</v>
      </c>
      <c r="P5697" s="19" t="s">
        <v>3227</v>
      </c>
    </row>
    <row r="5698" spans="1:16" ht="15" customHeight="1" x14ac:dyDescent="0.35">
      <c r="A5698" s="18" t="s">
        <v>1647</v>
      </c>
      <c r="B5698" s="18" t="s">
        <v>3224</v>
      </c>
      <c r="C5698" s="18" t="s">
        <v>115</v>
      </c>
      <c r="D5698" s="19">
        <v>13</v>
      </c>
      <c r="E5698" s="19">
        <v>32</v>
      </c>
      <c r="F5698" s="19">
        <v>32</v>
      </c>
      <c r="G5698" s="19">
        <v>2</v>
      </c>
      <c r="H5698" s="19">
        <v>3</v>
      </c>
      <c r="I5698" s="19">
        <v>4</v>
      </c>
      <c r="J5698" s="19">
        <v>2</v>
      </c>
      <c r="K5698" s="20">
        <f>ROUND(1+(SUMPRODUCT(INDEX(CachTinhDiem!$B$8:$E$11,MATCH($B5698,CachTinhDiem!$A$8:$A$11,0),0),$G5698:$J5698)-1)*9/4,1)</f>
        <v>6</v>
      </c>
      <c r="L5698" s="20">
        <f>ROUND(1+(INDEX(CachTinhDiem!$B$15:$E$20,MATCH($C5698,CachTinhDiem!$A$15:$A$20,0),MATCH($B5698,CachTinhDiem!$B$14:$E$14,0))-1)*9/4,1)</f>
        <v>7.8</v>
      </c>
      <c r="M5698" s="19">
        <f t="shared" ref="M5698:M5761" si="89">MAX(0,$D5698-$F5698,$F5698-$E5698)</f>
        <v>0</v>
      </c>
      <c r="N5698" s="23">
        <f>MAX(0,1-M5698*CachTinhDiem!$B$25)</f>
        <v>1</v>
      </c>
      <c r="O5698" s="20">
        <f>ROUND((CachTinhDiem!$B$23*K5698+CachTinhDiem!$B$24*L5698)*N5698,1)</f>
        <v>6.5</v>
      </c>
      <c r="P5698" s="19" t="s">
        <v>3227</v>
      </c>
    </row>
    <row r="5699" spans="1:16" ht="15" customHeight="1" x14ac:dyDescent="0.35">
      <c r="A5699" s="18" t="s">
        <v>2680</v>
      </c>
      <c r="B5699" s="18" t="s">
        <v>3224</v>
      </c>
      <c r="C5699" s="18" t="s">
        <v>115</v>
      </c>
      <c r="D5699" s="19">
        <v>5</v>
      </c>
      <c r="E5699" s="19">
        <v>30</v>
      </c>
      <c r="F5699" s="19">
        <v>34</v>
      </c>
      <c r="G5699" s="19">
        <v>4</v>
      </c>
      <c r="H5699" s="19">
        <v>2</v>
      </c>
      <c r="I5699" s="19">
        <v>5</v>
      </c>
      <c r="J5699" s="19">
        <v>2</v>
      </c>
      <c r="K5699" s="20">
        <f>ROUND(1+(SUMPRODUCT(INDEX(CachTinhDiem!$B$8:$E$11,MATCH($B5699,CachTinhDiem!$A$8:$A$11,0),0),$G5699:$J5699)-1)*9/4,1)</f>
        <v>7.5</v>
      </c>
      <c r="L5699" s="20">
        <f>ROUND(1+(INDEX(CachTinhDiem!$B$15:$E$20,MATCH($C5699,CachTinhDiem!$A$15:$A$20,0),MATCH($B5699,CachTinhDiem!$B$14:$E$14,0))-1)*9/4,1)</f>
        <v>7.8</v>
      </c>
      <c r="M5699" s="19">
        <f t="shared" si="89"/>
        <v>4</v>
      </c>
      <c r="N5699" s="23">
        <f>MAX(0,1-M5699*CachTinhDiem!$B$25)</f>
        <v>0.6</v>
      </c>
      <c r="O5699" s="20">
        <f>ROUND((CachTinhDiem!$B$23*K5699+CachTinhDiem!$B$24*L5699)*N5699,1)</f>
        <v>4.5999999999999996</v>
      </c>
      <c r="P5699" s="19" t="s">
        <v>3227</v>
      </c>
    </row>
    <row r="5700" spans="1:16" ht="15" customHeight="1" x14ac:dyDescent="0.35">
      <c r="A5700" s="18" t="s">
        <v>2602</v>
      </c>
      <c r="B5700" s="18" t="s">
        <v>3229</v>
      </c>
      <c r="C5700" s="18" t="s">
        <v>103</v>
      </c>
      <c r="D5700" s="19">
        <v>8</v>
      </c>
      <c r="E5700" s="19">
        <v>35</v>
      </c>
      <c r="F5700" s="19">
        <v>12</v>
      </c>
      <c r="G5700" s="19">
        <v>4</v>
      </c>
      <c r="H5700" s="19">
        <v>1</v>
      </c>
      <c r="I5700" s="19">
        <v>3</v>
      </c>
      <c r="J5700" s="19">
        <v>5</v>
      </c>
      <c r="K5700" s="20">
        <f>ROUND(1+(SUMPRODUCT(INDEX(CachTinhDiem!$B$8:$E$11,MATCH($B5700,CachTinhDiem!$A$8:$A$11,0),0),$G5700:$J5700)-1)*9/4,1)</f>
        <v>5.7</v>
      </c>
      <c r="L5700" s="20">
        <f>ROUND(1+(INDEX(CachTinhDiem!$B$15:$E$20,MATCH($C5700,CachTinhDiem!$A$15:$A$20,0),MATCH($B5700,CachTinhDiem!$B$14:$E$14,0))-1)*9/4,1)</f>
        <v>7.8</v>
      </c>
      <c r="M5700" s="19">
        <f t="shared" si="89"/>
        <v>0</v>
      </c>
      <c r="N5700" s="23">
        <f>MAX(0,1-M5700*CachTinhDiem!$B$25)</f>
        <v>1</v>
      </c>
      <c r="O5700" s="20">
        <f>ROUND((CachTinhDiem!$B$23*K5700+CachTinhDiem!$B$24*L5700)*N5700,1)</f>
        <v>6.3</v>
      </c>
      <c r="P5700" s="19" t="s">
        <v>3225</v>
      </c>
    </row>
    <row r="5701" spans="1:16" ht="15" customHeight="1" x14ac:dyDescent="0.35">
      <c r="A5701" s="18" t="s">
        <v>3036</v>
      </c>
      <c r="B5701" s="18" t="s">
        <v>3229</v>
      </c>
      <c r="C5701" s="18" t="s">
        <v>138</v>
      </c>
      <c r="D5701" s="19">
        <v>21</v>
      </c>
      <c r="E5701" s="19">
        <v>40</v>
      </c>
      <c r="F5701" s="19">
        <v>38</v>
      </c>
      <c r="G5701" s="19">
        <v>1</v>
      </c>
      <c r="H5701" s="19">
        <v>5</v>
      </c>
      <c r="I5701" s="19">
        <v>5</v>
      </c>
      <c r="J5701" s="19">
        <v>2</v>
      </c>
      <c r="K5701" s="20">
        <f>ROUND(1+(SUMPRODUCT(INDEX(CachTinhDiem!$B$8:$E$11,MATCH($B5701,CachTinhDiem!$A$8:$A$11,0),0),$G5701:$J5701)-1)*9/4,1)</f>
        <v>7.1</v>
      </c>
      <c r="L5701" s="20">
        <f>ROUND(1+(INDEX(CachTinhDiem!$B$15:$E$20,MATCH($C5701,CachTinhDiem!$A$15:$A$20,0),MATCH($B5701,CachTinhDiem!$B$14:$E$14,0))-1)*9/4,1)</f>
        <v>7.8</v>
      </c>
      <c r="M5701" s="19">
        <f t="shared" si="89"/>
        <v>0</v>
      </c>
      <c r="N5701" s="23">
        <f>MAX(0,1-M5701*CachTinhDiem!$B$25)</f>
        <v>1</v>
      </c>
      <c r="O5701" s="20">
        <f>ROUND((CachTinhDiem!$B$23*K5701+CachTinhDiem!$B$24*L5701)*N5701,1)</f>
        <v>7.3</v>
      </c>
      <c r="P5701" s="19" t="s">
        <v>3227</v>
      </c>
    </row>
    <row r="5702" spans="1:16" ht="15" customHeight="1" x14ac:dyDescent="0.35">
      <c r="A5702" s="18" t="s">
        <v>2219</v>
      </c>
      <c r="B5702" s="18" t="s">
        <v>3226</v>
      </c>
      <c r="C5702" s="18" t="s">
        <v>110</v>
      </c>
      <c r="D5702" s="19">
        <v>12</v>
      </c>
      <c r="E5702" s="19">
        <v>27</v>
      </c>
      <c r="F5702" s="19">
        <v>14</v>
      </c>
      <c r="G5702" s="19">
        <v>2</v>
      </c>
      <c r="H5702" s="19">
        <v>3</v>
      </c>
      <c r="I5702" s="19">
        <v>3</v>
      </c>
      <c r="J5702" s="19">
        <v>3</v>
      </c>
      <c r="K5702" s="20">
        <f>ROUND(1+(SUMPRODUCT(INDEX(CachTinhDiem!$B$8:$E$11,MATCH($B5702,CachTinhDiem!$A$8:$A$11,0),0),$G5702:$J5702)-1)*9/4,1)</f>
        <v>5.5</v>
      </c>
      <c r="L5702" s="20">
        <f>ROUND(1+(INDEX(CachTinhDiem!$B$15:$E$20,MATCH($C5702,CachTinhDiem!$A$15:$A$20,0),MATCH($B5702,CachTinhDiem!$B$14:$E$14,0))-1)*9/4,1)</f>
        <v>5.5</v>
      </c>
      <c r="M5702" s="19">
        <f t="shared" si="89"/>
        <v>0</v>
      </c>
      <c r="N5702" s="23">
        <f>MAX(0,1-M5702*CachTinhDiem!$B$25)</f>
        <v>1</v>
      </c>
      <c r="O5702" s="20">
        <f>ROUND((CachTinhDiem!$B$23*K5702+CachTinhDiem!$B$24*L5702)*N5702,1)</f>
        <v>5.5</v>
      </c>
      <c r="P5702" s="19" t="s">
        <v>3225</v>
      </c>
    </row>
    <row r="5703" spans="1:16" ht="15" customHeight="1" x14ac:dyDescent="0.35">
      <c r="A5703" s="18" t="s">
        <v>796</v>
      </c>
      <c r="B5703" s="18" t="s">
        <v>3229</v>
      </c>
      <c r="C5703" s="18" t="s">
        <v>103</v>
      </c>
      <c r="D5703" s="19">
        <v>18</v>
      </c>
      <c r="E5703" s="19">
        <v>33</v>
      </c>
      <c r="F5703" s="19">
        <v>17</v>
      </c>
      <c r="G5703" s="19">
        <v>2</v>
      </c>
      <c r="H5703" s="19">
        <v>4</v>
      </c>
      <c r="I5703" s="19">
        <v>2</v>
      </c>
      <c r="J5703" s="19">
        <v>5</v>
      </c>
      <c r="K5703" s="20">
        <f>ROUND(1+(SUMPRODUCT(INDEX(CachTinhDiem!$B$8:$E$11,MATCH($B5703,CachTinhDiem!$A$8:$A$11,0),0),$G5703:$J5703)-1)*9/4,1)</f>
        <v>6.6</v>
      </c>
      <c r="L5703" s="20">
        <f>ROUND(1+(INDEX(CachTinhDiem!$B$15:$E$20,MATCH($C5703,CachTinhDiem!$A$15:$A$20,0),MATCH($B5703,CachTinhDiem!$B$14:$E$14,0))-1)*9/4,1)</f>
        <v>7.8</v>
      </c>
      <c r="M5703" s="19">
        <f t="shared" si="89"/>
        <v>1</v>
      </c>
      <c r="N5703" s="23">
        <f>MAX(0,1-M5703*CachTinhDiem!$B$25)</f>
        <v>0.9</v>
      </c>
      <c r="O5703" s="20">
        <f>ROUND((CachTinhDiem!$B$23*K5703+CachTinhDiem!$B$24*L5703)*N5703,1)</f>
        <v>6.3</v>
      </c>
      <c r="P5703" s="19" t="s">
        <v>3225</v>
      </c>
    </row>
    <row r="5704" spans="1:16" ht="15" customHeight="1" x14ac:dyDescent="0.35">
      <c r="A5704" s="18" t="s">
        <v>1059</v>
      </c>
      <c r="B5704" s="18" t="s">
        <v>3224</v>
      </c>
      <c r="C5704" s="18" t="s">
        <v>115</v>
      </c>
      <c r="D5704" s="19">
        <v>10</v>
      </c>
      <c r="E5704" s="19">
        <v>26</v>
      </c>
      <c r="F5704" s="19">
        <v>14</v>
      </c>
      <c r="G5704" s="19">
        <v>3</v>
      </c>
      <c r="H5704" s="19">
        <v>2</v>
      </c>
      <c r="I5704" s="19">
        <v>3</v>
      </c>
      <c r="J5704" s="19">
        <v>2</v>
      </c>
      <c r="K5704" s="20">
        <f>ROUND(1+(SUMPRODUCT(INDEX(CachTinhDiem!$B$8:$E$11,MATCH($B5704,CachTinhDiem!$A$8:$A$11,0),0),$G5704:$J5704)-1)*9/4,1)</f>
        <v>4.8</v>
      </c>
      <c r="L5704" s="20">
        <f>ROUND(1+(INDEX(CachTinhDiem!$B$15:$E$20,MATCH($C5704,CachTinhDiem!$A$15:$A$20,0),MATCH($B5704,CachTinhDiem!$B$14:$E$14,0))-1)*9/4,1)</f>
        <v>7.8</v>
      </c>
      <c r="M5704" s="19">
        <f t="shared" si="89"/>
        <v>0</v>
      </c>
      <c r="N5704" s="23">
        <f>MAX(0,1-M5704*CachTinhDiem!$B$25)</f>
        <v>1</v>
      </c>
      <c r="O5704" s="20">
        <f>ROUND((CachTinhDiem!$B$23*K5704+CachTinhDiem!$B$24*L5704)*N5704,1)</f>
        <v>5.7</v>
      </c>
      <c r="P5704" s="19" t="s">
        <v>3225</v>
      </c>
    </row>
    <row r="5705" spans="1:16" ht="15" customHeight="1" x14ac:dyDescent="0.35">
      <c r="A5705" s="18" t="s">
        <v>293</v>
      </c>
      <c r="B5705" s="18" t="s">
        <v>3224</v>
      </c>
      <c r="C5705" s="18" t="s">
        <v>110</v>
      </c>
      <c r="D5705" s="19">
        <v>21</v>
      </c>
      <c r="E5705" s="19">
        <v>38</v>
      </c>
      <c r="F5705" s="19">
        <v>27</v>
      </c>
      <c r="G5705" s="19">
        <v>2</v>
      </c>
      <c r="H5705" s="19">
        <v>5</v>
      </c>
      <c r="I5705" s="19">
        <v>3</v>
      </c>
      <c r="J5705" s="19">
        <v>2</v>
      </c>
      <c r="K5705" s="20">
        <f>ROUND(1+(SUMPRODUCT(INDEX(CachTinhDiem!$B$8:$E$11,MATCH($B5705,CachTinhDiem!$A$8:$A$11,0),0),$G5705:$J5705)-1)*9/4,1)</f>
        <v>5.7</v>
      </c>
      <c r="L5705" s="20">
        <f>ROUND(1+(INDEX(CachTinhDiem!$B$15:$E$20,MATCH($C5705,CachTinhDiem!$A$15:$A$20,0),MATCH($B5705,CachTinhDiem!$B$14:$E$14,0))-1)*9/4,1)</f>
        <v>5.5</v>
      </c>
      <c r="M5705" s="19">
        <f t="shared" si="89"/>
        <v>0</v>
      </c>
      <c r="N5705" s="23">
        <f>MAX(0,1-M5705*CachTinhDiem!$B$25)</f>
        <v>1</v>
      </c>
      <c r="O5705" s="20">
        <f>ROUND((CachTinhDiem!$B$23*K5705+CachTinhDiem!$B$24*L5705)*N5705,1)</f>
        <v>5.6</v>
      </c>
      <c r="P5705" s="19" t="s">
        <v>3227</v>
      </c>
    </row>
    <row r="5706" spans="1:16" ht="15" customHeight="1" x14ac:dyDescent="0.35">
      <c r="A5706" s="18" t="s">
        <v>236</v>
      </c>
      <c r="B5706" s="18" t="s">
        <v>3226</v>
      </c>
      <c r="C5706" s="18" t="s">
        <v>115</v>
      </c>
      <c r="D5706" s="19">
        <v>13</v>
      </c>
      <c r="E5706" s="19">
        <v>29</v>
      </c>
      <c r="F5706" s="19">
        <v>40</v>
      </c>
      <c r="G5706" s="19">
        <v>3</v>
      </c>
      <c r="H5706" s="19">
        <v>2</v>
      </c>
      <c r="I5706" s="19">
        <v>3</v>
      </c>
      <c r="J5706" s="19">
        <v>3</v>
      </c>
      <c r="K5706" s="20">
        <f>ROUND(1+(SUMPRODUCT(INDEX(CachTinhDiem!$B$8:$E$11,MATCH($B5706,CachTinhDiem!$A$8:$A$11,0),0),$G5706:$J5706)-1)*9/4,1)</f>
        <v>4.8</v>
      </c>
      <c r="L5706" s="20">
        <f>ROUND(1+(INDEX(CachTinhDiem!$B$15:$E$20,MATCH($C5706,CachTinhDiem!$A$15:$A$20,0),MATCH($B5706,CachTinhDiem!$B$14:$E$14,0))-1)*9/4,1)</f>
        <v>10</v>
      </c>
      <c r="M5706" s="19">
        <f t="shared" si="89"/>
        <v>11</v>
      </c>
      <c r="N5706" s="23">
        <f>MAX(0,1-M5706*CachTinhDiem!$B$25)</f>
        <v>0</v>
      </c>
      <c r="O5706" s="20">
        <f>ROUND((CachTinhDiem!$B$23*K5706+CachTinhDiem!$B$24*L5706)*N5706,1)</f>
        <v>0</v>
      </c>
      <c r="P5706" s="19" t="s">
        <v>3227</v>
      </c>
    </row>
    <row r="5707" spans="1:16" ht="15" customHeight="1" x14ac:dyDescent="0.35">
      <c r="A5707" s="18" t="s">
        <v>2468</v>
      </c>
      <c r="B5707" s="18" t="s">
        <v>3226</v>
      </c>
      <c r="C5707" s="18" t="s">
        <v>103</v>
      </c>
      <c r="D5707" s="19">
        <v>19</v>
      </c>
      <c r="E5707" s="19">
        <v>35</v>
      </c>
      <c r="F5707" s="19">
        <v>23</v>
      </c>
      <c r="G5707" s="19">
        <v>2</v>
      </c>
      <c r="H5707" s="19">
        <v>3</v>
      </c>
      <c r="I5707" s="19">
        <v>2</v>
      </c>
      <c r="J5707" s="19">
        <v>5</v>
      </c>
      <c r="K5707" s="20">
        <f>ROUND(1+(SUMPRODUCT(INDEX(CachTinhDiem!$B$8:$E$11,MATCH($B5707,CachTinhDiem!$A$8:$A$11,0),0),$G5707:$J5707)-1)*9/4,1)</f>
        <v>5.3</v>
      </c>
      <c r="L5707" s="20">
        <f>ROUND(1+(INDEX(CachTinhDiem!$B$15:$E$20,MATCH($C5707,CachTinhDiem!$A$15:$A$20,0),MATCH($B5707,CachTinhDiem!$B$14:$E$14,0))-1)*9/4,1)</f>
        <v>3.3</v>
      </c>
      <c r="M5707" s="19">
        <f t="shared" si="89"/>
        <v>0</v>
      </c>
      <c r="N5707" s="23">
        <f>MAX(0,1-M5707*CachTinhDiem!$B$25)</f>
        <v>1</v>
      </c>
      <c r="O5707" s="20">
        <f>ROUND((CachTinhDiem!$B$23*K5707+CachTinhDiem!$B$24*L5707)*N5707,1)</f>
        <v>4.7</v>
      </c>
      <c r="P5707" s="19" t="s">
        <v>3227</v>
      </c>
    </row>
    <row r="5708" spans="1:16" ht="15" customHeight="1" x14ac:dyDescent="0.35">
      <c r="A5708" s="18" t="s">
        <v>2795</v>
      </c>
      <c r="B5708" s="18" t="s">
        <v>3228</v>
      </c>
      <c r="C5708" s="18" t="s">
        <v>103</v>
      </c>
      <c r="D5708" s="19">
        <v>5</v>
      </c>
      <c r="E5708" s="19">
        <v>20</v>
      </c>
      <c r="F5708" s="19">
        <v>30</v>
      </c>
      <c r="G5708" s="19">
        <v>4</v>
      </c>
      <c r="H5708" s="19">
        <v>1</v>
      </c>
      <c r="I5708" s="19">
        <v>3</v>
      </c>
      <c r="J5708" s="19">
        <v>4</v>
      </c>
      <c r="K5708" s="20">
        <f>ROUND(1+(SUMPRODUCT(INDEX(CachTinhDiem!$B$8:$E$11,MATCH($B5708,CachTinhDiem!$A$8:$A$11,0),0),$G5708:$J5708)-1)*9/4,1)</f>
        <v>6</v>
      </c>
      <c r="L5708" s="20">
        <f>ROUND(1+(INDEX(CachTinhDiem!$B$15:$E$20,MATCH($C5708,CachTinhDiem!$A$15:$A$20,0),MATCH($B5708,CachTinhDiem!$B$14:$E$14,0))-1)*9/4,1)</f>
        <v>10</v>
      </c>
      <c r="M5708" s="19">
        <f t="shared" si="89"/>
        <v>10</v>
      </c>
      <c r="N5708" s="23">
        <f>MAX(0,1-M5708*CachTinhDiem!$B$25)</f>
        <v>0</v>
      </c>
      <c r="O5708" s="20">
        <f>ROUND((CachTinhDiem!$B$23*K5708+CachTinhDiem!$B$24*L5708)*N5708,1)</f>
        <v>0</v>
      </c>
      <c r="P5708" s="19" t="s">
        <v>3225</v>
      </c>
    </row>
    <row r="5709" spans="1:16" ht="15" customHeight="1" x14ac:dyDescent="0.35">
      <c r="A5709" s="18" t="s">
        <v>2480</v>
      </c>
      <c r="B5709" s="18" t="s">
        <v>3226</v>
      </c>
      <c r="C5709" s="18" t="s">
        <v>103</v>
      </c>
      <c r="D5709" s="19">
        <v>19</v>
      </c>
      <c r="E5709" s="19">
        <v>34</v>
      </c>
      <c r="F5709" s="19">
        <v>38</v>
      </c>
      <c r="G5709" s="19">
        <v>2</v>
      </c>
      <c r="H5709" s="19">
        <v>3</v>
      </c>
      <c r="I5709" s="19">
        <v>2</v>
      </c>
      <c r="J5709" s="19">
        <v>5</v>
      </c>
      <c r="K5709" s="20">
        <f>ROUND(1+(SUMPRODUCT(INDEX(CachTinhDiem!$B$8:$E$11,MATCH($B5709,CachTinhDiem!$A$8:$A$11,0),0),$G5709:$J5709)-1)*9/4,1)</f>
        <v>5.3</v>
      </c>
      <c r="L5709" s="20">
        <f>ROUND(1+(INDEX(CachTinhDiem!$B$15:$E$20,MATCH($C5709,CachTinhDiem!$A$15:$A$20,0),MATCH($B5709,CachTinhDiem!$B$14:$E$14,0))-1)*9/4,1)</f>
        <v>3.3</v>
      </c>
      <c r="M5709" s="19">
        <f t="shared" si="89"/>
        <v>4</v>
      </c>
      <c r="N5709" s="23">
        <f>MAX(0,1-M5709*CachTinhDiem!$B$25)</f>
        <v>0.6</v>
      </c>
      <c r="O5709" s="20">
        <f>ROUND((CachTinhDiem!$B$23*K5709+CachTinhDiem!$B$24*L5709)*N5709,1)</f>
        <v>2.8</v>
      </c>
      <c r="P5709" s="19" t="s">
        <v>3227</v>
      </c>
    </row>
    <row r="5710" spans="1:16" ht="15" customHeight="1" x14ac:dyDescent="0.35">
      <c r="A5710" s="18" t="s">
        <v>1958</v>
      </c>
      <c r="B5710" s="18" t="s">
        <v>3228</v>
      </c>
      <c r="C5710" s="18" t="s">
        <v>138</v>
      </c>
      <c r="D5710" s="19">
        <v>14</v>
      </c>
      <c r="E5710" s="19">
        <v>29</v>
      </c>
      <c r="F5710" s="19">
        <v>17</v>
      </c>
      <c r="G5710" s="19">
        <v>2</v>
      </c>
      <c r="H5710" s="19">
        <v>3</v>
      </c>
      <c r="I5710" s="19">
        <v>5</v>
      </c>
      <c r="J5710" s="19">
        <v>2</v>
      </c>
      <c r="K5710" s="20">
        <f>ROUND(1+(SUMPRODUCT(INDEX(CachTinhDiem!$B$8:$E$11,MATCH($B5710,CachTinhDiem!$A$8:$A$11,0),0),$G5710:$J5710)-1)*9/4,1)</f>
        <v>5.0999999999999996</v>
      </c>
      <c r="L5710" s="20">
        <f>ROUND(1+(INDEX(CachTinhDiem!$B$15:$E$20,MATCH($C5710,CachTinhDiem!$A$15:$A$20,0),MATCH($B5710,CachTinhDiem!$B$14:$E$14,0))-1)*9/4,1)</f>
        <v>1</v>
      </c>
      <c r="M5710" s="19">
        <f t="shared" si="89"/>
        <v>0</v>
      </c>
      <c r="N5710" s="23">
        <f>MAX(0,1-M5710*CachTinhDiem!$B$25)</f>
        <v>1</v>
      </c>
      <c r="O5710" s="20">
        <f>ROUND((CachTinhDiem!$B$23*K5710+CachTinhDiem!$B$24*L5710)*N5710,1)</f>
        <v>3.9</v>
      </c>
      <c r="P5710" s="19" t="s">
        <v>3227</v>
      </c>
    </row>
    <row r="5711" spans="1:16" ht="15" customHeight="1" x14ac:dyDescent="0.35">
      <c r="A5711" s="18" t="s">
        <v>1256</v>
      </c>
      <c r="B5711" s="18" t="s">
        <v>3224</v>
      </c>
      <c r="C5711" s="18" t="s">
        <v>90</v>
      </c>
      <c r="D5711" s="19">
        <v>5</v>
      </c>
      <c r="E5711" s="19">
        <v>19</v>
      </c>
      <c r="F5711" s="19">
        <v>9</v>
      </c>
      <c r="G5711" s="19">
        <v>4</v>
      </c>
      <c r="H5711" s="19">
        <v>1</v>
      </c>
      <c r="I5711" s="19">
        <v>3</v>
      </c>
      <c r="J5711" s="19">
        <v>4</v>
      </c>
      <c r="K5711" s="20">
        <f>ROUND(1+(SUMPRODUCT(INDEX(CachTinhDiem!$B$8:$E$11,MATCH($B5711,CachTinhDiem!$A$8:$A$11,0),0),$G5711:$J5711)-1)*9/4,1)</f>
        <v>5.3</v>
      </c>
      <c r="L5711" s="20">
        <f>ROUND(1+(INDEX(CachTinhDiem!$B$15:$E$20,MATCH($C5711,CachTinhDiem!$A$15:$A$20,0),MATCH($B5711,CachTinhDiem!$B$14:$E$14,0))-1)*9/4,1)</f>
        <v>5.5</v>
      </c>
      <c r="M5711" s="19">
        <f t="shared" si="89"/>
        <v>0</v>
      </c>
      <c r="N5711" s="23">
        <f>MAX(0,1-M5711*CachTinhDiem!$B$25)</f>
        <v>1</v>
      </c>
      <c r="O5711" s="20">
        <f>ROUND((CachTinhDiem!$B$23*K5711+CachTinhDiem!$B$24*L5711)*N5711,1)</f>
        <v>5.4</v>
      </c>
      <c r="P5711" s="19" t="s">
        <v>3227</v>
      </c>
    </row>
    <row r="5712" spans="1:16" ht="15" customHeight="1" x14ac:dyDescent="0.35">
      <c r="A5712" s="18" t="s">
        <v>1846</v>
      </c>
      <c r="B5712" s="18" t="s">
        <v>3229</v>
      </c>
      <c r="C5712" s="18" t="s">
        <v>138</v>
      </c>
      <c r="D5712" s="19">
        <v>14</v>
      </c>
      <c r="E5712" s="19">
        <v>31</v>
      </c>
      <c r="F5712" s="19">
        <v>15</v>
      </c>
      <c r="G5712" s="19">
        <v>2</v>
      </c>
      <c r="H5712" s="19">
        <v>3</v>
      </c>
      <c r="I5712" s="19">
        <v>5</v>
      </c>
      <c r="J5712" s="19">
        <v>3</v>
      </c>
      <c r="K5712" s="20">
        <f>ROUND(1+(SUMPRODUCT(INDEX(CachTinhDiem!$B$8:$E$11,MATCH($B5712,CachTinhDiem!$A$8:$A$11,0),0),$G5712:$J5712)-1)*9/4,1)</f>
        <v>6.6</v>
      </c>
      <c r="L5712" s="20">
        <f>ROUND(1+(INDEX(CachTinhDiem!$B$15:$E$20,MATCH($C5712,CachTinhDiem!$A$15:$A$20,0),MATCH($B5712,CachTinhDiem!$B$14:$E$14,0))-1)*9/4,1)</f>
        <v>7.8</v>
      </c>
      <c r="M5712" s="19">
        <f t="shared" si="89"/>
        <v>0</v>
      </c>
      <c r="N5712" s="23">
        <f>MAX(0,1-M5712*CachTinhDiem!$B$25)</f>
        <v>1</v>
      </c>
      <c r="O5712" s="20">
        <f>ROUND((CachTinhDiem!$B$23*K5712+CachTinhDiem!$B$24*L5712)*N5712,1)</f>
        <v>7</v>
      </c>
      <c r="P5712" s="19" t="s">
        <v>3225</v>
      </c>
    </row>
    <row r="5713" spans="1:16" ht="15" customHeight="1" x14ac:dyDescent="0.35">
      <c r="A5713" s="18" t="s">
        <v>3144</v>
      </c>
      <c r="B5713" s="18" t="s">
        <v>3229</v>
      </c>
      <c r="C5713" s="18" t="s">
        <v>138</v>
      </c>
      <c r="D5713" s="19">
        <v>21</v>
      </c>
      <c r="E5713" s="19">
        <v>40</v>
      </c>
      <c r="F5713" s="19">
        <v>11</v>
      </c>
      <c r="G5713" s="19">
        <v>2</v>
      </c>
      <c r="H5713" s="19">
        <v>4</v>
      </c>
      <c r="I5713" s="19">
        <v>5</v>
      </c>
      <c r="J5713" s="19">
        <v>1</v>
      </c>
      <c r="K5713" s="20">
        <f>ROUND(1+(SUMPRODUCT(INDEX(CachTinhDiem!$B$8:$E$11,MATCH($B5713,CachTinhDiem!$A$8:$A$11,0),0),$G5713:$J5713)-1)*9/4,1)</f>
        <v>6</v>
      </c>
      <c r="L5713" s="20">
        <f>ROUND(1+(INDEX(CachTinhDiem!$B$15:$E$20,MATCH($C5713,CachTinhDiem!$A$15:$A$20,0),MATCH($B5713,CachTinhDiem!$B$14:$E$14,0))-1)*9/4,1)</f>
        <v>7.8</v>
      </c>
      <c r="M5713" s="19">
        <f t="shared" si="89"/>
        <v>10</v>
      </c>
      <c r="N5713" s="23">
        <f>MAX(0,1-M5713*CachTinhDiem!$B$25)</f>
        <v>0</v>
      </c>
      <c r="O5713" s="20">
        <f>ROUND((CachTinhDiem!$B$23*K5713+CachTinhDiem!$B$24*L5713)*N5713,1)</f>
        <v>0</v>
      </c>
      <c r="P5713" s="19" t="s">
        <v>3227</v>
      </c>
    </row>
    <row r="5714" spans="1:16" ht="15" customHeight="1" x14ac:dyDescent="0.35">
      <c r="A5714" s="18" t="s">
        <v>2273</v>
      </c>
      <c r="B5714" s="18" t="s">
        <v>3226</v>
      </c>
      <c r="C5714" s="18" t="s">
        <v>103</v>
      </c>
      <c r="D5714" s="19">
        <v>17</v>
      </c>
      <c r="E5714" s="19">
        <v>36</v>
      </c>
      <c r="F5714" s="19">
        <v>22</v>
      </c>
      <c r="G5714" s="19">
        <v>2</v>
      </c>
      <c r="H5714" s="19">
        <v>5</v>
      </c>
      <c r="I5714" s="19">
        <v>3</v>
      </c>
      <c r="J5714" s="19">
        <v>4</v>
      </c>
      <c r="K5714" s="20">
        <f>ROUND(1+(SUMPRODUCT(INDEX(CachTinhDiem!$B$8:$E$11,MATCH($B5714,CachTinhDiem!$A$8:$A$11,0),0),$G5714:$J5714)-1)*9/4,1)</f>
        <v>7.3</v>
      </c>
      <c r="L5714" s="20">
        <f>ROUND(1+(INDEX(CachTinhDiem!$B$15:$E$20,MATCH($C5714,CachTinhDiem!$A$15:$A$20,0),MATCH($B5714,CachTinhDiem!$B$14:$E$14,0))-1)*9/4,1)</f>
        <v>3.3</v>
      </c>
      <c r="M5714" s="19">
        <f t="shared" si="89"/>
        <v>0</v>
      </c>
      <c r="N5714" s="23">
        <f>MAX(0,1-M5714*CachTinhDiem!$B$25)</f>
        <v>1</v>
      </c>
      <c r="O5714" s="20">
        <f>ROUND((CachTinhDiem!$B$23*K5714+CachTinhDiem!$B$24*L5714)*N5714,1)</f>
        <v>6.1</v>
      </c>
      <c r="P5714" s="19" t="s">
        <v>3225</v>
      </c>
    </row>
    <row r="5715" spans="1:16" ht="15" customHeight="1" x14ac:dyDescent="0.35">
      <c r="A5715" s="18" t="s">
        <v>2082</v>
      </c>
      <c r="B5715" s="18" t="s">
        <v>3228</v>
      </c>
      <c r="C5715" s="18" t="s">
        <v>110</v>
      </c>
      <c r="D5715" s="19">
        <v>18</v>
      </c>
      <c r="E5715" s="19">
        <v>36</v>
      </c>
      <c r="F5715" s="19">
        <v>14</v>
      </c>
      <c r="G5715" s="19">
        <v>2</v>
      </c>
      <c r="H5715" s="19">
        <v>4</v>
      </c>
      <c r="I5715" s="19">
        <v>3</v>
      </c>
      <c r="J5715" s="19">
        <v>4</v>
      </c>
      <c r="K5715" s="20">
        <f>ROUND(1+(SUMPRODUCT(INDEX(CachTinhDiem!$B$8:$E$11,MATCH($B5715,CachTinhDiem!$A$8:$A$11,0),0),$G5715:$J5715)-1)*9/4,1)</f>
        <v>7.3</v>
      </c>
      <c r="L5715" s="20">
        <f>ROUND(1+(INDEX(CachTinhDiem!$B$15:$E$20,MATCH($C5715,CachTinhDiem!$A$15:$A$20,0),MATCH($B5715,CachTinhDiem!$B$14:$E$14,0))-1)*9/4,1)</f>
        <v>7.8</v>
      </c>
      <c r="M5715" s="19">
        <f t="shared" si="89"/>
        <v>4</v>
      </c>
      <c r="N5715" s="23">
        <f>MAX(0,1-M5715*CachTinhDiem!$B$25)</f>
        <v>0.6</v>
      </c>
      <c r="O5715" s="20">
        <f>ROUND((CachTinhDiem!$B$23*K5715+CachTinhDiem!$B$24*L5715)*N5715,1)</f>
        <v>4.5</v>
      </c>
      <c r="P5715" s="19" t="s">
        <v>3227</v>
      </c>
    </row>
    <row r="5716" spans="1:16" ht="15" customHeight="1" x14ac:dyDescent="0.35">
      <c r="A5716" s="18" t="s">
        <v>2684</v>
      </c>
      <c r="B5716" s="18" t="s">
        <v>3224</v>
      </c>
      <c r="C5716" s="18" t="s">
        <v>138</v>
      </c>
      <c r="D5716" s="19">
        <v>12</v>
      </c>
      <c r="E5716" s="19">
        <v>38</v>
      </c>
      <c r="F5716" s="19">
        <v>14</v>
      </c>
      <c r="G5716" s="19">
        <v>2</v>
      </c>
      <c r="H5716" s="19">
        <v>5</v>
      </c>
      <c r="I5716" s="19">
        <v>5</v>
      </c>
      <c r="J5716" s="19">
        <v>2</v>
      </c>
      <c r="K5716" s="20">
        <f>ROUND(1+(SUMPRODUCT(INDEX(CachTinhDiem!$B$8:$E$11,MATCH($B5716,CachTinhDiem!$A$8:$A$11,0),0),$G5716:$J5716)-1)*9/4,1)</f>
        <v>8</v>
      </c>
      <c r="L5716" s="20">
        <f>ROUND(1+(INDEX(CachTinhDiem!$B$15:$E$20,MATCH($C5716,CachTinhDiem!$A$15:$A$20,0),MATCH($B5716,CachTinhDiem!$B$14:$E$14,0))-1)*9/4,1)</f>
        <v>10</v>
      </c>
      <c r="M5716" s="19">
        <f t="shared" si="89"/>
        <v>0</v>
      </c>
      <c r="N5716" s="23">
        <f>MAX(0,1-M5716*CachTinhDiem!$B$25)</f>
        <v>1</v>
      </c>
      <c r="O5716" s="20">
        <f>ROUND((CachTinhDiem!$B$23*K5716+CachTinhDiem!$B$24*L5716)*N5716,1)</f>
        <v>8.6</v>
      </c>
      <c r="P5716" s="19" t="s">
        <v>3227</v>
      </c>
    </row>
    <row r="5717" spans="1:16" ht="15" customHeight="1" x14ac:dyDescent="0.35">
      <c r="A5717" s="18" t="s">
        <v>1555</v>
      </c>
      <c r="B5717" s="18" t="s">
        <v>3229</v>
      </c>
      <c r="C5717" s="18" t="s">
        <v>138</v>
      </c>
      <c r="D5717" s="19">
        <v>15</v>
      </c>
      <c r="E5717" s="19">
        <v>30</v>
      </c>
      <c r="F5717" s="19">
        <v>10</v>
      </c>
      <c r="G5717" s="19">
        <v>2</v>
      </c>
      <c r="H5717" s="19">
        <v>3</v>
      </c>
      <c r="I5717" s="19">
        <v>5</v>
      </c>
      <c r="J5717" s="19">
        <v>3</v>
      </c>
      <c r="K5717" s="20">
        <f>ROUND(1+(SUMPRODUCT(INDEX(CachTinhDiem!$B$8:$E$11,MATCH($B5717,CachTinhDiem!$A$8:$A$11,0),0),$G5717:$J5717)-1)*9/4,1)</f>
        <v>6.6</v>
      </c>
      <c r="L5717" s="20">
        <f>ROUND(1+(INDEX(CachTinhDiem!$B$15:$E$20,MATCH($C5717,CachTinhDiem!$A$15:$A$20,0),MATCH($B5717,CachTinhDiem!$B$14:$E$14,0))-1)*9/4,1)</f>
        <v>7.8</v>
      </c>
      <c r="M5717" s="19">
        <f t="shared" si="89"/>
        <v>5</v>
      </c>
      <c r="N5717" s="23">
        <f>MAX(0,1-M5717*CachTinhDiem!$B$25)</f>
        <v>0.5</v>
      </c>
      <c r="O5717" s="20">
        <f>ROUND((CachTinhDiem!$B$23*K5717+CachTinhDiem!$B$24*L5717)*N5717,1)</f>
        <v>3.5</v>
      </c>
      <c r="P5717" s="19" t="s">
        <v>3227</v>
      </c>
    </row>
    <row r="5718" spans="1:16" ht="15" customHeight="1" x14ac:dyDescent="0.35">
      <c r="A5718" s="18" t="s">
        <v>1916</v>
      </c>
      <c r="B5718" s="18" t="s">
        <v>3226</v>
      </c>
      <c r="C5718" s="18" t="s">
        <v>115</v>
      </c>
      <c r="D5718" s="19">
        <v>7</v>
      </c>
      <c r="E5718" s="19">
        <v>26</v>
      </c>
      <c r="F5718" s="19">
        <v>31</v>
      </c>
      <c r="G5718" s="19">
        <v>4</v>
      </c>
      <c r="H5718" s="19">
        <v>2</v>
      </c>
      <c r="I5718" s="19">
        <v>4</v>
      </c>
      <c r="J5718" s="19">
        <v>2</v>
      </c>
      <c r="K5718" s="20">
        <f>ROUND(1+(SUMPRODUCT(INDEX(CachTinhDiem!$B$8:$E$11,MATCH($B5718,CachTinhDiem!$A$8:$A$11,0),0),$G5718:$J5718)-1)*9/4,1)</f>
        <v>5.5</v>
      </c>
      <c r="L5718" s="20">
        <f>ROUND(1+(INDEX(CachTinhDiem!$B$15:$E$20,MATCH($C5718,CachTinhDiem!$A$15:$A$20,0),MATCH($B5718,CachTinhDiem!$B$14:$E$14,0))-1)*9/4,1)</f>
        <v>10</v>
      </c>
      <c r="M5718" s="19">
        <f t="shared" si="89"/>
        <v>5</v>
      </c>
      <c r="N5718" s="23">
        <f>MAX(0,1-M5718*CachTinhDiem!$B$25)</f>
        <v>0.5</v>
      </c>
      <c r="O5718" s="20">
        <f>ROUND((CachTinhDiem!$B$23*K5718+CachTinhDiem!$B$24*L5718)*N5718,1)</f>
        <v>3.4</v>
      </c>
      <c r="P5718" s="19" t="s">
        <v>3227</v>
      </c>
    </row>
    <row r="5719" spans="1:16" ht="15" customHeight="1" x14ac:dyDescent="0.35">
      <c r="A5719" s="18" t="s">
        <v>2516</v>
      </c>
      <c r="B5719" s="18" t="s">
        <v>3226</v>
      </c>
      <c r="C5719" s="18" t="s">
        <v>103</v>
      </c>
      <c r="D5719" s="19">
        <v>21</v>
      </c>
      <c r="E5719" s="19">
        <v>37</v>
      </c>
      <c r="F5719" s="19">
        <v>9</v>
      </c>
      <c r="G5719" s="19">
        <v>2</v>
      </c>
      <c r="H5719" s="19">
        <v>4</v>
      </c>
      <c r="I5719" s="19">
        <v>3</v>
      </c>
      <c r="J5719" s="19">
        <v>3</v>
      </c>
      <c r="K5719" s="20">
        <f>ROUND(1+(SUMPRODUCT(INDEX(CachTinhDiem!$B$8:$E$11,MATCH($B5719,CachTinhDiem!$A$8:$A$11,0),0),$G5719:$J5719)-1)*9/4,1)</f>
        <v>6.2</v>
      </c>
      <c r="L5719" s="20">
        <f>ROUND(1+(INDEX(CachTinhDiem!$B$15:$E$20,MATCH($C5719,CachTinhDiem!$A$15:$A$20,0),MATCH($B5719,CachTinhDiem!$B$14:$E$14,0))-1)*9/4,1)</f>
        <v>3.3</v>
      </c>
      <c r="M5719" s="19">
        <f t="shared" si="89"/>
        <v>12</v>
      </c>
      <c r="N5719" s="23">
        <f>MAX(0,1-M5719*CachTinhDiem!$B$25)</f>
        <v>0</v>
      </c>
      <c r="O5719" s="20">
        <f>ROUND((CachTinhDiem!$B$23*K5719+CachTinhDiem!$B$24*L5719)*N5719,1)</f>
        <v>0</v>
      </c>
      <c r="P5719" s="19" t="s">
        <v>3227</v>
      </c>
    </row>
    <row r="5720" spans="1:16" ht="15" customHeight="1" x14ac:dyDescent="0.35">
      <c r="A5720" s="18" t="s">
        <v>1104</v>
      </c>
      <c r="B5720" s="18" t="s">
        <v>3226</v>
      </c>
      <c r="C5720" s="18" t="s">
        <v>115</v>
      </c>
      <c r="D5720" s="19">
        <v>5</v>
      </c>
      <c r="E5720" s="19">
        <v>10</v>
      </c>
      <c r="F5720" s="19">
        <v>38</v>
      </c>
      <c r="G5720" s="19">
        <v>5</v>
      </c>
      <c r="H5720" s="19">
        <v>1</v>
      </c>
      <c r="I5720" s="19">
        <v>3</v>
      </c>
      <c r="J5720" s="19">
        <v>2</v>
      </c>
      <c r="K5720" s="20">
        <f>ROUND(1+(SUMPRODUCT(INDEX(CachTinhDiem!$B$8:$E$11,MATCH($B5720,CachTinhDiem!$A$8:$A$11,0),0),$G5720:$J5720)-1)*9/4,1)</f>
        <v>3.7</v>
      </c>
      <c r="L5720" s="20">
        <f>ROUND(1+(INDEX(CachTinhDiem!$B$15:$E$20,MATCH($C5720,CachTinhDiem!$A$15:$A$20,0),MATCH($B5720,CachTinhDiem!$B$14:$E$14,0))-1)*9/4,1)</f>
        <v>10</v>
      </c>
      <c r="M5720" s="19">
        <f t="shared" si="89"/>
        <v>28</v>
      </c>
      <c r="N5720" s="23">
        <f>MAX(0,1-M5720*CachTinhDiem!$B$25)</f>
        <v>0</v>
      </c>
      <c r="O5720" s="20">
        <f>ROUND((CachTinhDiem!$B$23*K5720+CachTinhDiem!$B$24*L5720)*N5720,1)</f>
        <v>0</v>
      </c>
      <c r="P5720" s="19" t="s">
        <v>3227</v>
      </c>
    </row>
    <row r="5721" spans="1:16" ht="15" customHeight="1" x14ac:dyDescent="0.35">
      <c r="A5721" s="18" t="s">
        <v>2366</v>
      </c>
      <c r="B5721" s="18" t="s">
        <v>3226</v>
      </c>
      <c r="C5721" s="18" t="s">
        <v>110</v>
      </c>
      <c r="D5721" s="19">
        <v>5</v>
      </c>
      <c r="E5721" s="19">
        <v>13</v>
      </c>
      <c r="F5721" s="19">
        <v>14</v>
      </c>
      <c r="G5721" s="19">
        <v>5</v>
      </c>
      <c r="H5721" s="19">
        <v>1</v>
      </c>
      <c r="I5721" s="19">
        <v>2</v>
      </c>
      <c r="J5721" s="19">
        <v>4</v>
      </c>
      <c r="K5721" s="20">
        <f>ROUND(1+(SUMPRODUCT(INDEX(CachTinhDiem!$B$8:$E$11,MATCH($B5721,CachTinhDiem!$A$8:$A$11,0),0),$G5721:$J5721)-1)*9/4,1)</f>
        <v>3.5</v>
      </c>
      <c r="L5721" s="20">
        <f>ROUND(1+(INDEX(CachTinhDiem!$B$15:$E$20,MATCH($C5721,CachTinhDiem!$A$15:$A$20,0),MATCH($B5721,CachTinhDiem!$B$14:$E$14,0))-1)*9/4,1)</f>
        <v>5.5</v>
      </c>
      <c r="M5721" s="19">
        <f t="shared" si="89"/>
        <v>1</v>
      </c>
      <c r="N5721" s="23">
        <f>MAX(0,1-M5721*CachTinhDiem!$B$25)</f>
        <v>0.9</v>
      </c>
      <c r="O5721" s="20">
        <f>ROUND((CachTinhDiem!$B$23*K5721+CachTinhDiem!$B$24*L5721)*N5721,1)</f>
        <v>3.7</v>
      </c>
      <c r="P5721" s="19" t="s">
        <v>3227</v>
      </c>
    </row>
    <row r="5722" spans="1:16" ht="15" customHeight="1" x14ac:dyDescent="0.35">
      <c r="A5722" s="18" t="s">
        <v>926</v>
      </c>
      <c r="B5722" s="18" t="s">
        <v>3224</v>
      </c>
      <c r="C5722" s="18" t="s">
        <v>103</v>
      </c>
      <c r="D5722" s="19">
        <v>19</v>
      </c>
      <c r="E5722" s="19">
        <v>35</v>
      </c>
      <c r="F5722" s="19">
        <v>19</v>
      </c>
      <c r="G5722" s="19">
        <v>2</v>
      </c>
      <c r="H5722" s="19">
        <v>4</v>
      </c>
      <c r="I5722" s="19">
        <v>2</v>
      </c>
      <c r="J5722" s="19">
        <v>5</v>
      </c>
      <c r="K5722" s="20">
        <f>ROUND(1+(SUMPRODUCT(INDEX(CachTinhDiem!$B$8:$E$11,MATCH($B5722,CachTinhDiem!$A$8:$A$11,0),0),$G5722:$J5722)-1)*9/4,1)</f>
        <v>4.8</v>
      </c>
      <c r="L5722" s="20">
        <f>ROUND(1+(INDEX(CachTinhDiem!$B$15:$E$20,MATCH($C5722,CachTinhDiem!$A$15:$A$20,0),MATCH($B5722,CachTinhDiem!$B$14:$E$14,0))-1)*9/4,1)</f>
        <v>3.3</v>
      </c>
      <c r="M5722" s="19">
        <f t="shared" si="89"/>
        <v>0</v>
      </c>
      <c r="N5722" s="23">
        <f>MAX(0,1-M5722*CachTinhDiem!$B$25)</f>
        <v>1</v>
      </c>
      <c r="O5722" s="20">
        <f>ROUND((CachTinhDiem!$B$23*K5722+CachTinhDiem!$B$24*L5722)*N5722,1)</f>
        <v>4.4000000000000004</v>
      </c>
      <c r="P5722" s="19" t="s">
        <v>3227</v>
      </c>
    </row>
    <row r="5723" spans="1:16" ht="15" customHeight="1" x14ac:dyDescent="0.35">
      <c r="A5723" s="18" t="s">
        <v>2598</v>
      </c>
      <c r="B5723" s="18" t="s">
        <v>3229</v>
      </c>
      <c r="C5723" s="18" t="s">
        <v>90</v>
      </c>
      <c r="D5723" s="19">
        <v>5</v>
      </c>
      <c r="E5723" s="19">
        <v>20</v>
      </c>
      <c r="F5723" s="19">
        <v>8</v>
      </c>
      <c r="G5723" s="19">
        <v>4</v>
      </c>
      <c r="H5723" s="19">
        <v>1</v>
      </c>
      <c r="I5723" s="19">
        <v>2</v>
      </c>
      <c r="J5723" s="19">
        <v>3</v>
      </c>
      <c r="K5723" s="20">
        <f>ROUND(1+(SUMPRODUCT(INDEX(CachTinhDiem!$B$8:$E$11,MATCH($B5723,CachTinhDiem!$A$8:$A$11,0),0),$G5723:$J5723)-1)*9/4,1)</f>
        <v>3.7</v>
      </c>
      <c r="L5723" s="20">
        <f>ROUND(1+(INDEX(CachTinhDiem!$B$15:$E$20,MATCH($C5723,CachTinhDiem!$A$15:$A$20,0),MATCH($B5723,CachTinhDiem!$B$14:$E$14,0))-1)*9/4,1)</f>
        <v>7.8</v>
      </c>
      <c r="M5723" s="19">
        <f t="shared" si="89"/>
        <v>0</v>
      </c>
      <c r="N5723" s="23">
        <f>MAX(0,1-M5723*CachTinhDiem!$B$25)</f>
        <v>1</v>
      </c>
      <c r="O5723" s="20">
        <f>ROUND((CachTinhDiem!$B$23*K5723+CachTinhDiem!$B$24*L5723)*N5723,1)</f>
        <v>4.9000000000000004</v>
      </c>
      <c r="P5723" s="19" t="s">
        <v>3227</v>
      </c>
    </row>
    <row r="5724" spans="1:16" ht="15" customHeight="1" x14ac:dyDescent="0.35">
      <c r="A5724" s="18" t="s">
        <v>452</v>
      </c>
      <c r="B5724" s="18" t="s">
        <v>3224</v>
      </c>
      <c r="C5724" s="18" t="s">
        <v>110</v>
      </c>
      <c r="D5724" s="19">
        <v>21</v>
      </c>
      <c r="E5724" s="19">
        <v>38</v>
      </c>
      <c r="F5724" s="19">
        <v>9</v>
      </c>
      <c r="G5724" s="19">
        <v>2</v>
      </c>
      <c r="H5724" s="19">
        <v>4</v>
      </c>
      <c r="I5724" s="19">
        <v>3</v>
      </c>
      <c r="J5724" s="19">
        <v>2</v>
      </c>
      <c r="K5724" s="20">
        <f>ROUND(1+(SUMPRODUCT(INDEX(CachTinhDiem!$B$8:$E$11,MATCH($B5724,CachTinhDiem!$A$8:$A$11,0),0),$G5724:$J5724)-1)*9/4,1)</f>
        <v>5.3</v>
      </c>
      <c r="L5724" s="20">
        <f>ROUND(1+(INDEX(CachTinhDiem!$B$15:$E$20,MATCH($C5724,CachTinhDiem!$A$15:$A$20,0),MATCH($B5724,CachTinhDiem!$B$14:$E$14,0))-1)*9/4,1)</f>
        <v>5.5</v>
      </c>
      <c r="M5724" s="19">
        <f t="shared" si="89"/>
        <v>12</v>
      </c>
      <c r="N5724" s="23">
        <f>MAX(0,1-M5724*CachTinhDiem!$B$25)</f>
        <v>0</v>
      </c>
      <c r="O5724" s="20">
        <f>ROUND((CachTinhDiem!$B$23*K5724+CachTinhDiem!$B$24*L5724)*N5724,1)</f>
        <v>0</v>
      </c>
      <c r="P5724" s="19" t="s">
        <v>3227</v>
      </c>
    </row>
    <row r="5725" spans="1:16" ht="15" customHeight="1" x14ac:dyDescent="0.35">
      <c r="A5725" s="18" t="s">
        <v>1415</v>
      </c>
      <c r="B5725" s="18" t="s">
        <v>3224</v>
      </c>
      <c r="C5725" s="18" t="s">
        <v>138</v>
      </c>
      <c r="D5725" s="19">
        <v>26</v>
      </c>
      <c r="E5725" s="19">
        <v>40</v>
      </c>
      <c r="F5725" s="19">
        <v>20</v>
      </c>
      <c r="G5725" s="19">
        <v>2</v>
      </c>
      <c r="H5725" s="19">
        <v>4</v>
      </c>
      <c r="I5725" s="19">
        <v>4</v>
      </c>
      <c r="J5725" s="19">
        <v>4</v>
      </c>
      <c r="K5725" s="20">
        <f>ROUND(1+(SUMPRODUCT(INDEX(CachTinhDiem!$B$8:$E$11,MATCH($B5725,CachTinhDiem!$A$8:$A$11,0),0),$G5725:$J5725)-1)*9/4,1)</f>
        <v>6.9</v>
      </c>
      <c r="L5725" s="20">
        <f>ROUND(1+(INDEX(CachTinhDiem!$B$15:$E$20,MATCH($C5725,CachTinhDiem!$A$15:$A$20,0),MATCH($B5725,CachTinhDiem!$B$14:$E$14,0))-1)*9/4,1)</f>
        <v>10</v>
      </c>
      <c r="M5725" s="19">
        <f t="shared" si="89"/>
        <v>6</v>
      </c>
      <c r="N5725" s="23">
        <f>MAX(0,1-M5725*CachTinhDiem!$B$25)</f>
        <v>0.39999999999999991</v>
      </c>
      <c r="O5725" s="20">
        <f>ROUND((CachTinhDiem!$B$23*K5725+CachTinhDiem!$B$24*L5725)*N5725,1)</f>
        <v>3.1</v>
      </c>
      <c r="P5725" s="19" t="s">
        <v>3227</v>
      </c>
    </row>
    <row r="5726" spans="1:16" ht="15" customHeight="1" x14ac:dyDescent="0.35">
      <c r="A5726" s="18" t="s">
        <v>511</v>
      </c>
      <c r="B5726" s="18" t="s">
        <v>3226</v>
      </c>
      <c r="C5726" s="18" t="s">
        <v>115</v>
      </c>
      <c r="D5726" s="19">
        <v>19</v>
      </c>
      <c r="E5726" s="19">
        <v>38</v>
      </c>
      <c r="F5726" s="19">
        <v>27</v>
      </c>
      <c r="G5726" s="19">
        <v>2</v>
      </c>
      <c r="H5726" s="19">
        <v>5</v>
      </c>
      <c r="I5726" s="19">
        <v>3</v>
      </c>
      <c r="J5726" s="19">
        <v>4</v>
      </c>
      <c r="K5726" s="20">
        <f>ROUND(1+(SUMPRODUCT(INDEX(CachTinhDiem!$B$8:$E$11,MATCH($B5726,CachTinhDiem!$A$8:$A$11,0),0),$G5726:$J5726)-1)*9/4,1)</f>
        <v>7.3</v>
      </c>
      <c r="L5726" s="20">
        <f>ROUND(1+(INDEX(CachTinhDiem!$B$15:$E$20,MATCH($C5726,CachTinhDiem!$A$15:$A$20,0),MATCH($B5726,CachTinhDiem!$B$14:$E$14,0))-1)*9/4,1)</f>
        <v>10</v>
      </c>
      <c r="M5726" s="19">
        <f t="shared" si="89"/>
        <v>0</v>
      </c>
      <c r="N5726" s="23">
        <f>MAX(0,1-M5726*CachTinhDiem!$B$25)</f>
        <v>1</v>
      </c>
      <c r="O5726" s="20">
        <f>ROUND((CachTinhDiem!$B$23*K5726+CachTinhDiem!$B$24*L5726)*N5726,1)</f>
        <v>8.1</v>
      </c>
      <c r="P5726" s="19" t="s">
        <v>3225</v>
      </c>
    </row>
    <row r="5727" spans="1:16" ht="15" customHeight="1" x14ac:dyDescent="0.35">
      <c r="A5727" s="18" t="s">
        <v>1050</v>
      </c>
      <c r="B5727" s="18" t="s">
        <v>3224</v>
      </c>
      <c r="C5727" s="18" t="s">
        <v>115</v>
      </c>
      <c r="D5727" s="19">
        <v>5</v>
      </c>
      <c r="E5727" s="19">
        <v>10</v>
      </c>
      <c r="F5727" s="19">
        <v>39</v>
      </c>
      <c r="G5727" s="19">
        <v>5</v>
      </c>
      <c r="H5727" s="19">
        <v>1</v>
      </c>
      <c r="I5727" s="19">
        <v>2</v>
      </c>
      <c r="J5727" s="19">
        <v>2</v>
      </c>
      <c r="K5727" s="20">
        <f>ROUND(1+(SUMPRODUCT(INDEX(CachTinhDiem!$B$8:$E$11,MATCH($B5727,CachTinhDiem!$A$8:$A$11,0),0),$G5727:$J5727)-1)*9/4,1)</f>
        <v>4.2</v>
      </c>
      <c r="L5727" s="20">
        <f>ROUND(1+(INDEX(CachTinhDiem!$B$15:$E$20,MATCH($C5727,CachTinhDiem!$A$15:$A$20,0),MATCH($B5727,CachTinhDiem!$B$14:$E$14,0))-1)*9/4,1)</f>
        <v>7.8</v>
      </c>
      <c r="M5727" s="19">
        <f t="shared" si="89"/>
        <v>29</v>
      </c>
      <c r="N5727" s="23">
        <f>MAX(0,1-M5727*CachTinhDiem!$B$25)</f>
        <v>0</v>
      </c>
      <c r="O5727" s="20">
        <f>ROUND((CachTinhDiem!$B$23*K5727+CachTinhDiem!$B$24*L5727)*N5727,1)</f>
        <v>0</v>
      </c>
      <c r="P5727" s="19" t="s">
        <v>3225</v>
      </c>
    </row>
    <row r="5728" spans="1:16" ht="15" customHeight="1" x14ac:dyDescent="0.35">
      <c r="A5728" s="18" t="s">
        <v>379</v>
      </c>
      <c r="B5728" s="18" t="s">
        <v>3226</v>
      </c>
      <c r="C5728" s="18" t="s">
        <v>150</v>
      </c>
      <c r="D5728" s="19">
        <v>23</v>
      </c>
      <c r="E5728" s="19">
        <v>37</v>
      </c>
      <c r="F5728" s="19">
        <v>24</v>
      </c>
      <c r="G5728" s="19">
        <v>1</v>
      </c>
      <c r="H5728" s="19">
        <v>4</v>
      </c>
      <c r="I5728" s="19">
        <v>2</v>
      </c>
      <c r="J5728" s="19">
        <v>5</v>
      </c>
      <c r="K5728" s="20">
        <f>ROUND(1+(SUMPRODUCT(INDEX(CachTinhDiem!$B$8:$E$11,MATCH($B5728,CachTinhDiem!$A$8:$A$11,0),0),$G5728:$J5728)-1)*9/4,1)</f>
        <v>6</v>
      </c>
      <c r="L5728" s="20">
        <f>ROUND(1+(INDEX(CachTinhDiem!$B$15:$E$20,MATCH($C5728,CachTinhDiem!$A$15:$A$20,0),MATCH($B5728,CachTinhDiem!$B$14:$E$14,0))-1)*9/4,1)</f>
        <v>10</v>
      </c>
      <c r="M5728" s="19">
        <f t="shared" si="89"/>
        <v>0</v>
      </c>
      <c r="N5728" s="23">
        <f>MAX(0,1-M5728*CachTinhDiem!$B$25)</f>
        <v>1</v>
      </c>
      <c r="O5728" s="20">
        <f>ROUND((CachTinhDiem!$B$23*K5728+CachTinhDiem!$B$24*L5728)*N5728,1)</f>
        <v>7.2</v>
      </c>
      <c r="P5728" s="19" t="s">
        <v>3227</v>
      </c>
    </row>
    <row r="5729" spans="1:16" ht="15" customHeight="1" x14ac:dyDescent="0.35">
      <c r="A5729" s="18" t="s">
        <v>424</v>
      </c>
      <c r="B5729" s="18" t="s">
        <v>3228</v>
      </c>
      <c r="C5729" s="18" t="s">
        <v>110</v>
      </c>
      <c r="D5729" s="19">
        <v>5</v>
      </c>
      <c r="E5729" s="19">
        <v>11</v>
      </c>
      <c r="F5729" s="19">
        <v>15</v>
      </c>
      <c r="G5729" s="19">
        <v>5</v>
      </c>
      <c r="H5729" s="19">
        <v>2</v>
      </c>
      <c r="I5729" s="19">
        <v>2</v>
      </c>
      <c r="J5729" s="19">
        <v>3</v>
      </c>
      <c r="K5729" s="20">
        <f>ROUND(1+(SUMPRODUCT(INDEX(CachTinhDiem!$B$8:$E$11,MATCH($B5729,CachTinhDiem!$A$8:$A$11,0),0),$G5729:$J5729)-1)*9/4,1)</f>
        <v>4.5999999999999996</v>
      </c>
      <c r="L5729" s="20">
        <f>ROUND(1+(INDEX(CachTinhDiem!$B$15:$E$20,MATCH($C5729,CachTinhDiem!$A$15:$A$20,0),MATCH($B5729,CachTinhDiem!$B$14:$E$14,0))-1)*9/4,1)</f>
        <v>7.8</v>
      </c>
      <c r="M5729" s="19">
        <f t="shared" si="89"/>
        <v>4</v>
      </c>
      <c r="N5729" s="23">
        <f>MAX(0,1-M5729*CachTinhDiem!$B$25)</f>
        <v>0.6</v>
      </c>
      <c r="O5729" s="20">
        <f>ROUND((CachTinhDiem!$B$23*K5729+CachTinhDiem!$B$24*L5729)*N5729,1)</f>
        <v>3.3</v>
      </c>
      <c r="P5729" s="19" t="s">
        <v>3225</v>
      </c>
    </row>
    <row r="5730" spans="1:16" ht="15" customHeight="1" x14ac:dyDescent="0.35">
      <c r="A5730" s="18" t="s">
        <v>2572</v>
      </c>
      <c r="B5730" s="18" t="s">
        <v>3229</v>
      </c>
      <c r="C5730" s="18" t="s">
        <v>103</v>
      </c>
      <c r="D5730" s="19">
        <v>9</v>
      </c>
      <c r="E5730" s="19">
        <v>35</v>
      </c>
      <c r="F5730" s="19">
        <v>15</v>
      </c>
      <c r="G5730" s="19">
        <v>3</v>
      </c>
      <c r="H5730" s="19">
        <v>1</v>
      </c>
      <c r="I5730" s="19">
        <v>3</v>
      </c>
      <c r="J5730" s="19">
        <v>5</v>
      </c>
      <c r="K5730" s="20">
        <f>ROUND(1+(SUMPRODUCT(INDEX(CachTinhDiem!$B$8:$E$11,MATCH($B5730,CachTinhDiem!$A$8:$A$11,0),0),$G5730:$J5730)-1)*9/4,1)</f>
        <v>5.5</v>
      </c>
      <c r="L5730" s="20">
        <f>ROUND(1+(INDEX(CachTinhDiem!$B$15:$E$20,MATCH($C5730,CachTinhDiem!$A$15:$A$20,0),MATCH($B5730,CachTinhDiem!$B$14:$E$14,0))-1)*9/4,1)</f>
        <v>7.8</v>
      </c>
      <c r="M5730" s="19">
        <f t="shared" si="89"/>
        <v>0</v>
      </c>
      <c r="N5730" s="23">
        <f>MAX(0,1-M5730*CachTinhDiem!$B$25)</f>
        <v>1</v>
      </c>
      <c r="O5730" s="20">
        <f>ROUND((CachTinhDiem!$B$23*K5730+CachTinhDiem!$B$24*L5730)*N5730,1)</f>
        <v>6.2</v>
      </c>
      <c r="P5730" s="19" t="s">
        <v>3227</v>
      </c>
    </row>
    <row r="5731" spans="1:16" ht="15" customHeight="1" x14ac:dyDescent="0.35">
      <c r="A5731" s="18" t="s">
        <v>1918</v>
      </c>
      <c r="B5731" s="18" t="s">
        <v>3229</v>
      </c>
      <c r="C5731" s="18" t="s">
        <v>115</v>
      </c>
      <c r="D5731" s="19">
        <v>7</v>
      </c>
      <c r="E5731" s="19">
        <v>26</v>
      </c>
      <c r="F5731" s="19">
        <v>24</v>
      </c>
      <c r="G5731" s="19">
        <v>4</v>
      </c>
      <c r="H5731" s="19">
        <v>2</v>
      </c>
      <c r="I5731" s="19">
        <v>3</v>
      </c>
      <c r="J5731" s="19">
        <v>2</v>
      </c>
      <c r="K5731" s="20">
        <f>ROUND(1+(SUMPRODUCT(INDEX(CachTinhDiem!$B$8:$E$11,MATCH($B5731,CachTinhDiem!$A$8:$A$11,0),0),$G5731:$J5731)-1)*9/4,1)</f>
        <v>4.4000000000000004</v>
      </c>
      <c r="L5731" s="20">
        <f>ROUND(1+(INDEX(CachTinhDiem!$B$15:$E$20,MATCH($C5731,CachTinhDiem!$A$15:$A$20,0),MATCH($B5731,CachTinhDiem!$B$14:$E$14,0))-1)*9/4,1)</f>
        <v>10</v>
      </c>
      <c r="M5731" s="19">
        <f t="shared" si="89"/>
        <v>0</v>
      </c>
      <c r="N5731" s="23">
        <f>MAX(0,1-M5731*CachTinhDiem!$B$25)</f>
        <v>1</v>
      </c>
      <c r="O5731" s="20">
        <f>ROUND((CachTinhDiem!$B$23*K5731+CachTinhDiem!$B$24*L5731)*N5731,1)</f>
        <v>6.1</v>
      </c>
      <c r="P5731" s="19" t="s">
        <v>3227</v>
      </c>
    </row>
    <row r="5732" spans="1:16" ht="15" customHeight="1" x14ac:dyDescent="0.35">
      <c r="A5732" s="18" t="s">
        <v>521</v>
      </c>
      <c r="B5732" s="18" t="s">
        <v>3224</v>
      </c>
      <c r="C5732" s="18" t="s">
        <v>103</v>
      </c>
      <c r="D5732" s="19">
        <v>18</v>
      </c>
      <c r="E5732" s="19">
        <v>34</v>
      </c>
      <c r="F5732" s="19">
        <v>40</v>
      </c>
      <c r="G5732" s="19">
        <v>2</v>
      </c>
      <c r="H5732" s="19">
        <v>4</v>
      </c>
      <c r="I5732" s="19">
        <v>2</v>
      </c>
      <c r="J5732" s="19">
        <v>5</v>
      </c>
      <c r="K5732" s="20">
        <f>ROUND(1+(SUMPRODUCT(INDEX(CachTinhDiem!$B$8:$E$11,MATCH($B5732,CachTinhDiem!$A$8:$A$11,0),0),$G5732:$J5732)-1)*9/4,1)</f>
        <v>4.8</v>
      </c>
      <c r="L5732" s="20">
        <f>ROUND(1+(INDEX(CachTinhDiem!$B$15:$E$20,MATCH($C5732,CachTinhDiem!$A$15:$A$20,0),MATCH($B5732,CachTinhDiem!$B$14:$E$14,0))-1)*9/4,1)</f>
        <v>3.3</v>
      </c>
      <c r="M5732" s="19">
        <f t="shared" si="89"/>
        <v>6</v>
      </c>
      <c r="N5732" s="23">
        <f>MAX(0,1-M5732*CachTinhDiem!$B$25)</f>
        <v>0.39999999999999991</v>
      </c>
      <c r="O5732" s="20">
        <f>ROUND((CachTinhDiem!$B$23*K5732+CachTinhDiem!$B$24*L5732)*N5732,1)</f>
        <v>1.7</v>
      </c>
      <c r="P5732" s="19" t="s">
        <v>3227</v>
      </c>
    </row>
    <row r="5733" spans="1:16" ht="15" customHeight="1" x14ac:dyDescent="0.35">
      <c r="A5733" s="18" t="s">
        <v>900</v>
      </c>
      <c r="B5733" s="18" t="s">
        <v>3228</v>
      </c>
      <c r="C5733" s="18" t="s">
        <v>103</v>
      </c>
      <c r="D5733" s="19">
        <v>24</v>
      </c>
      <c r="E5733" s="19">
        <v>40</v>
      </c>
      <c r="F5733" s="19">
        <v>15</v>
      </c>
      <c r="G5733" s="19">
        <v>1</v>
      </c>
      <c r="H5733" s="19">
        <v>5</v>
      </c>
      <c r="I5733" s="19">
        <v>2</v>
      </c>
      <c r="J5733" s="19">
        <v>4</v>
      </c>
      <c r="K5733" s="20">
        <f>ROUND(1+(SUMPRODUCT(INDEX(CachTinhDiem!$B$8:$E$11,MATCH($B5733,CachTinhDiem!$A$8:$A$11,0),0),$G5733:$J5733)-1)*9/4,1)</f>
        <v>7.3</v>
      </c>
      <c r="L5733" s="20">
        <f>ROUND(1+(INDEX(CachTinhDiem!$B$15:$E$20,MATCH($C5733,CachTinhDiem!$A$15:$A$20,0),MATCH($B5733,CachTinhDiem!$B$14:$E$14,0))-1)*9/4,1)</f>
        <v>10</v>
      </c>
      <c r="M5733" s="19">
        <f t="shared" si="89"/>
        <v>9</v>
      </c>
      <c r="N5733" s="23">
        <f>MAX(0,1-M5733*CachTinhDiem!$B$25)</f>
        <v>9.9999999999999978E-2</v>
      </c>
      <c r="O5733" s="20">
        <f>ROUND((CachTinhDiem!$B$23*K5733+CachTinhDiem!$B$24*L5733)*N5733,1)</f>
        <v>0.8</v>
      </c>
      <c r="P5733" s="19" t="s">
        <v>3227</v>
      </c>
    </row>
    <row r="5734" spans="1:16" ht="15" customHeight="1" x14ac:dyDescent="0.35">
      <c r="A5734" s="18" t="s">
        <v>2626</v>
      </c>
      <c r="B5734" s="18" t="s">
        <v>3226</v>
      </c>
      <c r="C5734" s="18" t="s">
        <v>115</v>
      </c>
      <c r="D5734" s="19">
        <v>5</v>
      </c>
      <c r="E5734" s="19">
        <v>10</v>
      </c>
      <c r="F5734" s="19">
        <v>37</v>
      </c>
      <c r="G5734" s="19">
        <v>4</v>
      </c>
      <c r="H5734" s="19">
        <v>1</v>
      </c>
      <c r="I5734" s="19">
        <v>3</v>
      </c>
      <c r="J5734" s="19">
        <v>2</v>
      </c>
      <c r="K5734" s="20">
        <f>ROUND(1+(SUMPRODUCT(INDEX(CachTinhDiem!$B$8:$E$11,MATCH($B5734,CachTinhDiem!$A$8:$A$11,0),0),$G5734:$J5734)-1)*9/4,1)</f>
        <v>3.7</v>
      </c>
      <c r="L5734" s="20">
        <f>ROUND(1+(INDEX(CachTinhDiem!$B$15:$E$20,MATCH($C5734,CachTinhDiem!$A$15:$A$20,0),MATCH($B5734,CachTinhDiem!$B$14:$E$14,0))-1)*9/4,1)</f>
        <v>10</v>
      </c>
      <c r="M5734" s="19">
        <f t="shared" si="89"/>
        <v>27</v>
      </c>
      <c r="N5734" s="23">
        <f>MAX(0,1-M5734*CachTinhDiem!$B$25)</f>
        <v>0</v>
      </c>
      <c r="O5734" s="20">
        <f>ROUND((CachTinhDiem!$B$23*K5734+CachTinhDiem!$B$24*L5734)*N5734,1)</f>
        <v>0</v>
      </c>
      <c r="P5734" s="19" t="s">
        <v>3225</v>
      </c>
    </row>
    <row r="5735" spans="1:16" ht="15" customHeight="1" x14ac:dyDescent="0.35">
      <c r="A5735" s="18" t="s">
        <v>1535</v>
      </c>
      <c r="B5735" s="18" t="s">
        <v>3228</v>
      </c>
      <c r="C5735" s="18" t="s">
        <v>90</v>
      </c>
      <c r="D5735" s="19">
        <v>15</v>
      </c>
      <c r="E5735" s="19">
        <v>35</v>
      </c>
      <c r="F5735" s="19">
        <v>38</v>
      </c>
      <c r="G5735" s="19">
        <v>2</v>
      </c>
      <c r="H5735" s="19">
        <v>2</v>
      </c>
      <c r="I5735" s="19">
        <v>2</v>
      </c>
      <c r="J5735" s="19">
        <v>3</v>
      </c>
      <c r="K5735" s="20">
        <f>ROUND(1+(SUMPRODUCT(INDEX(CachTinhDiem!$B$8:$E$11,MATCH($B5735,CachTinhDiem!$A$8:$A$11,0),0),$G5735:$J5735)-1)*9/4,1)</f>
        <v>4.5999999999999996</v>
      </c>
      <c r="L5735" s="20">
        <f>ROUND(1+(INDEX(CachTinhDiem!$B$15:$E$20,MATCH($C5735,CachTinhDiem!$A$15:$A$20,0),MATCH($B5735,CachTinhDiem!$B$14:$E$14,0))-1)*9/4,1)</f>
        <v>3.3</v>
      </c>
      <c r="M5735" s="19">
        <f t="shared" si="89"/>
        <v>3</v>
      </c>
      <c r="N5735" s="23">
        <f>MAX(0,1-M5735*CachTinhDiem!$B$25)</f>
        <v>0.7</v>
      </c>
      <c r="O5735" s="20">
        <f>ROUND((CachTinhDiem!$B$23*K5735+CachTinhDiem!$B$24*L5735)*N5735,1)</f>
        <v>2.9</v>
      </c>
      <c r="P5735" s="19" t="s">
        <v>3227</v>
      </c>
    </row>
    <row r="5736" spans="1:16" ht="15" customHeight="1" x14ac:dyDescent="0.35">
      <c r="A5736" s="18" t="s">
        <v>271</v>
      </c>
      <c r="B5736" s="18" t="s">
        <v>3226</v>
      </c>
      <c r="C5736" s="18" t="s">
        <v>115</v>
      </c>
      <c r="D5736" s="19">
        <v>19</v>
      </c>
      <c r="E5736" s="19">
        <v>33</v>
      </c>
      <c r="F5736" s="19">
        <v>12</v>
      </c>
      <c r="G5736" s="19">
        <v>2</v>
      </c>
      <c r="H5736" s="19">
        <v>4</v>
      </c>
      <c r="I5736" s="19">
        <v>2</v>
      </c>
      <c r="J5736" s="19">
        <v>3</v>
      </c>
      <c r="K5736" s="20">
        <f>ROUND(1+(SUMPRODUCT(INDEX(CachTinhDiem!$B$8:$E$11,MATCH($B5736,CachTinhDiem!$A$8:$A$11,0),0),$G5736:$J5736)-1)*9/4,1)</f>
        <v>5.0999999999999996</v>
      </c>
      <c r="L5736" s="20">
        <f>ROUND(1+(INDEX(CachTinhDiem!$B$15:$E$20,MATCH($C5736,CachTinhDiem!$A$15:$A$20,0),MATCH($B5736,CachTinhDiem!$B$14:$E$14,0))-1)*9/4,1)</f>
        <v>10</v>
      </c>
      <c r="M5736" s="19">
        <f t="shared" si="89"/>
        <v>7</v>
      </c>
      <c r="N5736" s="23">
        <f>MAX(0,1-M5736*CachTinhDiem!$B$25)</f>
        <v>0.29999999999999993</v>
      </c>
      <c r="O5736" s="20">
        <f>ROUND((CachTinhDiem!$B$23*K5736+CachTinhDiem!$B$24*L5736)*N5736,1)</f>
        <v>2</v>
      </c>
      <c r="P5736" s="19" t="s">
        <v>3227</v>
      </c>
    </row>
    <row r="5737" spans="1:16" ht="15" customHeight="1" x14ac:dyDescent="0.35">
      <c r="A5737" s="18" t="s">
        <v>848</v>
      </c>
      <c r="B5737" s="18" t="s">
        <v>3228</v>
      </c>
      <c r="C5737" s="18" t="s">
        <v>138</v>
      </c>
      <c r="D5737" s="19">
        <v>6</v>
      </c>
      <c r="E5737" s="19">
        <v>20</v>
      </c>
      <c r="F5737" s="19">
        <v>7</v>
      </c>
      <c r="G5737" s="19">
        <v>4</v>
      </c>
      <c r="H5737" s="19">
        <v>2</v>
      </c>
      <c r="I5737" s="19">
        <v>3</v>
      </c>
      <c r="J5737" s="19">
        <v>2</v>
      </c>
      <c r="K5737" s="20">
        <f>ROUND(1+(SUMPRODUCT(INDEX(CachTinhDiem!$B$8:$E$11,MATCH($B5737,CachTinhDiem!$A$8:$A$11,0),0),$G5737:$J5737)-1)*9/4,1)</f>
        <v>3.7</v>
      </c>
      <c r="L5737" s="20">
        <f>ROUND(1+(INDEX(CachTinhDiem!$B$15:$E$20,MATCH($C5737,CachTinhDiem!$A$15:$A$20,0),MATCH($B5737,CachTinhDiem!$B$14:$E$14,0))-1)*9/4,1)</f>
        <v>1</v>
      </c>
      <c r="M5737" s="19">
        <f t="shared" si="89"/>
        <v>0</v>
      </c>
      <c r="N5737" s="23">
        <f>MAX(0,1-M5737*CachTinhDiem!$B$25)</f>
        <v>1</v>
      </c>
      <c r="O5737" s="20">
        <f>ROUND((CachTinhDiem!$B$23*K5737+CachTinhDiem!$B$24*L5737)*N5737,1)</f>
        <v>2.9</v>
      </c>
      <c r="P5737" s="19" t="s">
        <v>3225</v>
      </c>
    </row>
    <row r="5738" spans="1:16" ht="15" customHeight="1" x14ac:dyDescent="0.35">
      <c r="A5738" s="18" t="s">
        <v>1375</v>
      </c>
      <c r="B5738" s="18" t="s">
        <v>3228</v>
      </c>
      <c r="C5738" s="18" t="s">
        <v>115</v>
      </c>
      <c r="D5738" s="19">
        <v>13</v>
      </c>
      <c r="E5738" s="19">
        <v>30</v>
      </c>
      <c r="F5738" s="19">
        <v>16</v>
      </c>
      <c r="G5738" s="19">
        <v>2</v>
      </c>
      <c r="H5738" s="19">
        <v>3</v>
      </c>
      <c r="I5738" s="19">
        <v>5</v>
      </c>
      <c r="J5738" s="19">
        <v>3</v>
      </c>
      <c r="K5738" s="20">
        <f>ROUND(1+(SUMPRODUCT(INDEX(CachTinhDiem!$B$8:$E$11,MATCH($B5738,CachTinhDiem!$A$8:$A$11,0),0),$G5738:$J5738)-1)*9/4,1)</f>
        <v>6.4</v>
      </c>
      <c r="L5738" s="20">
        <f>ROUND(1+(INDEX(CachTinhDiem!$B$15:$E$20,MATCH($C5738,CachTinhDiem!$A$15:$A$20,0),MATCH($B5738,CachTinhDiem!$B$14:$E$14,0))-1)*9/4,1)</f>
        <v>5.5</v>
      </c>
      <c r="M5738" s="19">
        <f t="shared" si="89"/>
        <v>0</v>
      </c>
      <c r="N5738" s="23">
        <f>MAX(0,1-M5738*CachTinhDiem!$B$25)</f>
        <v>1</v>
      </c>
      <c r="O5738" s="20">
        <f>ROUND((CachTinhDiem!$B$23*K5738+CachTinhDiem!$B$24*L5738)*N5738,1)</f>
        <v>6.1</v>
      </c>
      <c r="P5738" s="19" t="s">
        <v>3227</v>
      </c>
    </row>
    <row r="5739" spans="1:16" ht="15" customHeight="1" x14ac:dyDescent="0.35">
      <c r="A5739" s="18" t="s">
        <v>1117</v>
      </c>
      <c r="B5739" s="18" t="s">
        <v>3226</v>
      </c>
      <c r="C5739" s="18" t="s">
        <v>103</v>
      </c>
      <c r="D5739" s="19">
        <v>8</v>
      </c>
      <c r="E5739" s="19">
        <v>23</v>
      </c>
      <c r="F5739" s="19">
        <v>39</v>
      </c>
      <c r="G5739" s="19">
        <v>3</v>
      </c>
      <c r="H5739" s="19">
        <v>3</v>
      </c>
      <c r="I5739" s="19">
        <v>2</v>
      </c>
      <c r="J5739" s="19">
        <v>5</v>
      </c>
      <c r="K5739" s="20">
        <f>ROUND(1+(SUMPRODUCT(INDEX(CachTinhDiem!$B$8:$E$11,MATCH($B5739,CachTinhDiem!$A$8:$A$11,0),0),$G5739:$J5739)-1)*9/4,1)</f>
        <v>5.3</v>
      </c>
      <c r="L5739" s="20">
        <f>ROUND(1+(INDEX(CachTinhDiem!$B$15:$E$20,MATCH($C5739,CachTinhDiem!$A$15:$A$20,0),MATCH($B5739,CachTinhDiem!$B$14:$E$14,0))-1)*9/4,1)</f>
        <v>3.3</v>
      </c>
      <c r="M5739" s="19">
        <f t="shared" si="89"/>
        <v>16</v>
      </c>
      <c r="N5739" s="23">
        <f>MAX(0,1-M5739*CachTinhDiem!$B$25)</f>
        <v>0</v>
      </c>
      <c r="O5739" s="20">
        <f>ROUND((CachTinhDiem!$B$23*K5739+CachTinhDiem!$B$24*L5739)*N5739,1)</f>
        <v>0</v>
      </c>
      <c r="P5739" s="19" t="s">
        <v>3227</v>
      </c>
    </row>
    <row r="5740" spans="1:16" ht="15" customHeight="1" x14ac:dyDescent="0.35">
      <c r="A5740" s="18" t="s">
        <v>2642</v>
      </c>
      <c r="B5740" s="18" t="s">
        <v>3224</v>
      </c>
      <c r="C5740" s="18" t="s">
        <v>150</v>
      </c>
      <c r="D5740" s="19">
        <v>14</v>
      </c>
      <c r="E5740" s="19">
        <v>32</v>
      </c>
      <c r="F5740" s="19">
        <v>27</v>
      </c>
      <c r="G5740" s="19">
        <v>3</v>
      </c>
      <c r="H5740" s="19">
        <v>1</v>
      </c>
      <c r="I5740" s="19">
        <v>2</v>
      </c>
      <c r="J5740" s="19">
        <v>4</v>
      </c>
      <c r="K5740" s="20">
        <f>ROUND(1+(SUMPRODUCT(INDEX(CachTinhDiem!$B$8:$E$11,MATCH($B5740,CachTinhDiem!$A$8:$A$11,0),0),$G5740:$J5740)-1)*9/4,1)</f>
        <v>3.7</v>
      </c>
      <c r="L5740" s="20">
        <f>ROUND(1+(INDEX(CachTinhDiem!$B$15:$E$20,MATCH($C5740,CachTinhDiem!$A$15:$A$20,0),MATCH($B5740,CachTinhDiem!$B$14:$E$14,0))-1)*9/4,1)</f>
        <v>3.3</v>
      </c>
      <c r="M5740" s="19">
        <f t="shared" si="89"/>
        <v>0</v>
      </c>
      <c r="N5740" s="23">
        <f>MAX(0,1-M5740*CachTinhDiem!$B$25)</f>
        <v>1</v>
      </c>
      <c r="O5740" s="20">
        <f>ROUND((CachTinhDiem!$B$23*K5740+CachTinhDiem!$B$24*L5740)*N5740,1)</f>
        <v>3.6</v>
      </c>
      <c r="P5740" s="19" t="s">
        <v>3227</v>
      </c>
    </row>
    <row r="5741" spans="1:16" ht="15" customHeight="1" x14ac:dyDescent="0.35">
      <c r="A5741" s="18" t="s">
        <v>2106</v>
      </c>
      <c r="B5741" s="18" t="s">
        <v>3224</v>
      </c>
      <c r="C5741" s="18" t="s">
        <v>138</v>
      </c>
      <c r="D5741" s="19">
        <v>11</v>
      </c>
      <c r="E5741" s="19">
        <v>32</v>
      </c>
      <c r="F5741" s="19">
        <v>39</v>
      </c>
      <c r="G5741" s="19">
        <v>2</v>
      </c>
      <c r="H5741" s="19">
        <v>3</v>
      </c>
      <c r="I5741" s="19">
        <v>5</v>
      </c>
      <c r="J5741" s="19">
        <v>2</v>
      </c>
      <c r="K5741" s="20">
        <f>ROUND(1+(SUMPRODUCT(INDEX(CachTinhDiem!$B$8:$E$11,MATCH($B5741,CachTinhDiem!$A$8:$A$11,0),0),$G5741:$J5741)-1)*9/4,1)</f>
        <v>7.1</v>
      </c>
      <c r="L5741" s="20">
        <f>ROUND(1+(INDEX(CachTinhDiem!$B$15:$E$20,MATCH($C5741,CachTinhDiem!$A$15:$A$20,0),MATCH($B5741,CachTinhDiem!$B$14:$E$14,0))-1)*9/4,1)</f>
        <v>10</v>
      </c>
      <c r="M5741" s="19">
        <f t="shared" si="89"/>
        <v>7</v>
      </c>
      <c r="N5741" s="23">
        <f>MAX(0,1-M5741*CachTinhDiem!$B$25)</f>
        <v>0.29999999999999993</v>
      </c>
      <c r="O5741" s="20">
        <f>ROUND((CachTinhDiem!$B$23*K5741+CachTinhDiem!$B$24*L5741)*N5741,1)</f>
        <v>2.4</v>
      </c>
      <c r="P5741" s="19" t="s">
        <v>3227</v>
      </c>
    </row>
    <row r="5742" spans="1:16" ht="15" customHeight="1" x14ac:dyDescent="0.35">
      <c r="A5742" s="18" t="s">
        <v>263</v>
      </c>
      <c r="B5742" s="18" t="s">
        <v>3228</v>
      </c>
      <c r="C5742" s="18" t="s">
        <v>90</v>
      </c>
      <c r="D5742" s="19">
        <v>6</v>
      </c>
      <c r="E5742" s="19">
        <v>17</v>
      </c>
      <c r="F5742" s="19">
        <v>22</v>
      </c>
      <c r="G5742" s="19">
        <v>4</v>
      </c>
      <c r="H5742" s="19">
        <v>3</v>
      </c>
      <c r="I5742" s="19">
        <v>2</v>
      </c>
      <c r="J5742" s="19">
        <v>4</v>
      </c>
      <c r="K5742" s="20">
        <f>ROUND(1+(SUMPRODUCT(INDEX(CachTinhDiem!$B$8:$E$11,MATCH($B5742,CachTinhDiem!$A$8:$A$11,0),0),$G5742:$J5742)-1)*9/4,1)</f>
        <v>6.4</v>
      </c>
      <c r="L5742" s="20">
        <f>ROUND(1+(INDEX(CachTinhDiem!$B$15:$E$20,MATCH($C5742,CachTinhDiem!$A$15:$A$20,0),MATCH($B5742,CachTinhDiem!$B$14:$E$14,0))-1)*9/4,1)</f>
        <v>3.3</v>
      </c>
      <c r="M5742" s="19">
        <f t="shared" si="89"/>
        <v>5</v>
      </c>
      <c r="N5742" s="23">
        <f>MAX(0,1-M5742*CachTinhDiem!$B$25)</f>
        <v>0.5</v>
      </c>
      <c r="O5742" s="20">
        <f>ROUND((CachTinhDiem!$B$23*K5742+CachTinhDiem!$B$24*L5742)*N5742,1)</f>
        <v>2.7</v>
      </c>
      <c r="P5742" s="19" t="s">
        <v>3227</v>
      </c>
    </row>
    <row r="5743" spans="1:16" ht="15" customHeight="1" x14ac:dyDescent="0.35">
      <c r="A5743" s="18" t="s">
        <v>1319</v>
      </c>
      <c r="B5743" s="18" t="s">
        <v>3229</v>
      </c>
      <c r="C5743" s="18" t="s">
        <v>103</v>
      </c>
      <c r="D5743" s="19">
        <v>5</v>
      </c>
      <c r="E5743" s="19">
        <v>11</v>
      </c>
      <c r="F5743" s="19">
        <v>32</v>
      </c>
      <c r="G5743" s="19">
        <v>5</v>
      </c>
      <c r="H5743" s="19">
        <v>1</v>
      </c>
      <c r="I5743" s="19">
        <v>1</v>
      </c>
      <c r="J5743" s="19">
        <v>5</v>
      </c>
      <c r="K5743" s="20">
        <f>ROUND(1+(SUMPRODUCT(INDEX(CachTinhDiem!$B$8:$E$11,MATCH($B5743,CachTinhDiem!$A$8:$A$11,0),0),$G5743:$J5743)-1)*9/4,1)</f>
        <v>4.5999999999999996</v>
      </c>
      <c r="L5743" s="20">
        <f>ROUND(1+(INDEX(CachTinhDiem!$B$15:$E$20,MATCH($C5743,CachTinhDiem!$A$15:$A$20,0),MATCH($B5743,CachTinhDiem!$B$14:$E$14,0))-1)*9/4,1)</f>
        <v>7.8</v>
      </c>
      <c r="M5743" s="19">
        <f t="shared" si="89"/>
        <v>21</v>
      </c>
      <c r="N5743" s="23">
        <f>MAX(0,1-M5743*CachTinhDiem!$B$25)</f>
        <v>0</v>
      </c>
      <c r="O5743" s="20">
        <f>ROUND((CachTinhDiem!$B$23*K5743+CachTinhDiem!$B$24*L5743)*N5743,1)</f>
        <v>0</v>
      </c>
      <c r="P5743" s="19" t="s">
        <v>3227</v>
      </c>
    </row>
    <row r="5744" spans="1:16" ht="15" customHeight="1" x14ac:dyDescent="0.35">
      <c r="A5744" s="18" t="s">
        <v>676</v>
      </c>
      <c r="B5744" s="18" t="s">
        <v>3229</v>
      </c>
      <c r="C5744" s="18" t="s">
        <v>103</v>
      </c>
      <c r="D5744" s="19">
        <v>18</v>
      </c>
      <c r="E5744" s="19">
        <v>34</v>
      </c>
      <c r="F5744" s="19">
        <v>39</v>
      </c>
      <c r="G5744" s="19">
        <v>2</v>
      </c>
      <c r="H5744" s="19">
        <v>4</v>
      </c>
      <c r="I5744" s="19">
        <v>1</v>
      </c>
      <c r="J5744" s="19">
        <v>5</v>
      </c>
      <c r="K5744" s="20">
        <f>ROUND(1+(SUMPRODUCT(INDEX(CachTinhDiem!$B$8:$E$11,MATCH($B5744,CachTinhDiem!$A$8:$A$11,0),0),$G5744:$J5744)-1)*9/4,1)</f>
        <v>6</v>
      </c>
      <c r="L5744" s="20">
        <f>ROUND(1+(INDEX(CachTinhDiem!$B$15:$E$20,MATCH($C5744,CachTinhDiem!$A$15:$A$20,0),MATCH($B5744,CachTinhDiem!$B$14:$E$14,0))-1)*9/4,1)</f>
        <v>7.8</v>
      </c>
      <c r="M5744" s="19">
        <f t="shared" si="89"/>
        <v>5</v>
      </c>
      <c r="N5744" s="23">
        <f>MAX(0,1-M5744*CachTinhDiem!$B$25)</f>
        <v>0.5</v>
      </c>
      <c r="O5744" s="20">
        <f>ROUND((CachTinhDiem!$B$23*K5744+CachTinhDiem!$B$24*L5744)*N5744,1)</f>
        <v>3.3</v>
      </c>
      <c r="P5744" s="19" t="s">
        <v>3225</v>
      </c>
    </row>
    <row r="5745" spans="1:16" ht="15" customHeight="1" x14ac:dyDescent="0.35">
      <c r="A5745" s="18" t="s">
        <v>2438</v>
      </c>
      <c r="B5745" s="18" t="s">
        <v>3228</v>
      </c>
      <c r="C5745" s="18" t="s">
        <v>110</v>
      </c>
      <c r="D5745" s="19">
        <v>5</v>
      </c>
      <c r="E5745" s="19">
        <v>13</v>
      </c>
      <c r="F5745" s="19">
        <v>10</v>
      </c>
      <c r="G5745" s="19">
        <v>5</v>
      </c>
      <c r="H5745" s="19">
        <v>1</v>
      </c>
      <c r="I5745" s="19">
        <v>2</v>
      </c>
      <c r="J5745" s="19">
        <v>4</v>
      </c>
      <c r="K5745" s="20">
        <f>ROUND(1+(SUMPRODUCT(INDEX(CachTinhDiem!$B$8:$E$11,MATCH($B5745,CachTinhDiem!$A$8:$A$11,0),0),$G5745:$J5745)-1)*9/4,1)</f>
        <v>5.5</v>
      </c>
      <c r="L5745" s="20">
        <f>ROUND(1+(INDEX(CachTinhDiem!$B$15:$E$20,MATCH($C5745,CachTinhDiem!$A$15:$A$20,0),MATCH($B5745,CachTinhDiem!$B$14:$E$14,0))-1)*9/4,1)</f>
        <v>7.8</v>
      </c>
      <c r="M5745" s="19">
        <f t="shared" si="89"/>
        <v>0</v>
      </c>
      <c r="N5745" s="23">
        <f>MAX(0,1-M5745*CachTinhDiem!$B$25)</f>
        <v>1</v>
      </c>
      <c r="O5745" s="20">
        <f>ROUND((CachTinhDiem!$B$23*K5745+CachTinhDiem!$B$24*L5745)*N5745,1)</f>
        <v>6.2</v>
      </c>
      <c r="P5745" s="19" t="s">
        <v>3227</v>
      </c>
    </row>
    <row r="5746" spans="1:16" ht="15" customHeight="1" x14ac:dyDescent="0.35">
      <c r="A5746" s="18" t="s">
        <v>960</v>
      </c>
      <c r="B5746" s="18" t="s">
        <v>3226</v>
      </c>
      <c r="C5746" s="18" t="s">
        <v>115</v>
      </c>
      <c r="D5746" s="19">
        <v>24</v>
      </c>
      <c r="E5746" s="19">
        <v>40</v>
      </c>
      <c r="F5746" s="19">
        <v>37</v>
      </c>
      <c r="G5746" s="19">
        <v>2</v>
      </c>
      <c r="H5746" s="19">
        <v>5</v>
      </c>
      <c r="I5746" s="19">
        <v>2</v>
      </c>
      <c r="J5746" s="19">
        <v>4</v>
      </c>
      <c r="K5746" s="20">
        <f>ROUND(1+(SUMPRODUCT(INDEX(CachTinhDiem!$B$8:$E$11,MATCH($B5746,CachTinhDiem!$A$8:$A$11,0),0),$G5746:$J5746)-1)*9/4,1)</f>
        <v>6.2</v>
      </c>
      <c r="L5746" s="20">
        <f>ROUND(1+(INDEX(CachTinhDiem!$B$15:$E$20,MATCH($C5746,CachTinhDiem!$A$15:$A$20,0),MATCH($B5746,CachTinhDiem!$B$14:$E$14,0))-1)*9/4,1)</f>
        <v>10</v>
      </c>
      <c r="M5746" s="19">
        <f t="shared" si="89"/>
        <v>0</v>
      </c>
      <c r="N5746" s="23">
        <f>MAX(0,1-M5746*CachTinhDiem!$B$25)</f>
        <v>1</v>
      </c>
      <c r="O5746" s="20">
        <f>ROUND((CachTinhDiem!$B$23*K5746+CachTinhDiem!$B$24*L5746)*N5746,1)</f>
        <v>7.3</v>
      </c>
      <c r="P5746" s="19" t="s">
        <v>3227</v>
      </c>
    </row>
    <row r="5747" spans="1:16" ht="15" customHeight="1" x14ac:dyDescent="0.35">
      <c r="A5747" s="18" t="s">
        <v>1990</v>
      </c>
      <c r="B5747" s="18" t="s">
        <v>3228</v>
      </c>
      <c r="C5747" s="18" t="s">
        <v>115</v>
      </c>
      <c r="D5747" s="19">
        <v>8</v>
      </c>
      <c r="E5747" s="19">
        <v>26</v>
      </c>
      <c r="F5747" s="19">
        <v>13</v>
      </c>
      <c r="G5747" s="19">
        <v>4</v>
      </c>
      <c r="H5747" s="19">
        <v>2</v>
      </c>
      <c r="I5747" s="19">
        <v>4</v>
      </c>
      <c r="J5747" s="19">
        <v>2</v>
      </c>
      <c r="K5747" s="20">
        <f>ROUND(1+(SUMPRODUCT(INDEX(CachTinhDiem!$B$8:$E$11,MATCH($B5747,CachTinhDiem!$A$8:$A$11,0),0),$G5747:$J5747)-1)*9/4,1)</f>
        <v>4.2</v>
      </c>
      <c r="L5747" s="20">
        <f>ROUND(1+(INDEX(CachTinhDiem!$B$15:$E$20,MATCH($C5747,CachTinhDiem!$A$15:$A$20,0),MATCH($B5747,CachTinhDiem!$B$14:$E$14,0))-1)*9/4,1)</f>
        <v>5.5</v>
      </c>
      <c r="M5747" s="19">
        <f t="shared" si="89"/>
        <v>0</v>
      </c>
      <c r="N5747" s="23">
        <f>MAX(0,1-M5747*CachTinhDiem!$B$25)</f>
        <v>1</v>
      </c>
      <c r="O5747" s="20">
        <f>ROUND((CachTinhDiem!$B$23*K5747+CachTinhDiem!$B$24*L5747)*N5747,1)</f>
        <v>4.5999999999999996</v>
      </c>
      <c r="P5747" s="19" t="s">
        <v>3227</v>
      </c>
    </row>
    <row r="5748" spans="1:16" ht="15" customHeight="1" x14ac:dyDescent="0.35">
      <c r="A5748" s="18" t="s">
        <v>2176</v>
      </c>
      <c r="B5748" s="18" t="s">
        <v>3229</v>
      </c>
      <c r="C5748" s="18" t="s">
        <v>103</v>
      </c>
      <c r="D5748" s="19">
        <v>17</v>
      </c>
      <c r="E5748" s="19">
        <v>35</v>
      </c>
      <c r="F5748" s="19">
        <v>40</v>
      </c>
      <c r="G5748" s="19">
        <v>2</v>
      </c>
      <c r="H5748" s="19">
        <v>2</v>
      </c>
      <c r="I5748" s="19">
        <v>3</v>
      </c>
      <c r="J5748" s="19">
        <v>4</v>
      </c>
      <c r="K5748" s="20">
        <f>ROUND(1+(SUMPRODUCT(INDEX(CachTinhDiem!$B$8:$E$11,MATCH($B5748,CachTinhDiem!$A$8:$A$11,0),0),$G5748:$J5748)-1)*9/4,1)</f>
        <v>5.3</v>
      </c>
      <c r="L5748" s="20">
        <f>ROUND(1+(INDEX(CachTinhDiem!$B$15:$E$20,MATCH($C5748,CachTinhDiem!$A$15:$A$20,0),MATCH($B5748,CachTinhDiem!$B$14:$E$14,0))-1)*9/4,1)</f>
        <v>7.8</v>
      </c>
      <c r="M5748" s="19">
        <f t="shared" si="89"/>
        <v>5</v>
      </c>
      <c r="N5748" s="23">
        <f>MAX(0,1-M5748*CachTinhDiem!$B$25)</f>
        <v>0.5</v>
      </c>
      <c r="O5748" s="20">
        <f>ROUND((CachTinhDiem!$B$23*K5748+CachTinhDiem!$B$24*L5748)*N5748,1)</f>
        <v>3</v>
      </c>
      <c r="P5748" s="19" t="s">
        <v>3227</v>
      </c>
    </row>
    <row r="5749" spans="1:16" ht="15" customHeight="1" x14ac:dyDescent="0.35">
      <c r="A5749" s="18" t="s">
        <v>1169</v>
      </c>
      <c r="B5749" s="18" t="s">
        <v>3228</v>
      </c>
      <c r="C5749" s="18" t="s">
        <v>103</v>
      </c>
      <c r="D5749" s="19">
        <v>9</v>
      </c>
      <c r="E5749" s="19">
        <v>25</v>
      </c>
      <c r="F5749" s="19">
        <v>6</v>
      </c>
      <c r="G5749" s="19">
        <v>4</v>
      </c>
      <c r="H5749" s="19">
        <v>2</v>
      </c>
      <c r="I5749" s="19">
        <v>2</v>
      </c>
      <c r="J5749" s="19">
        <v>4</v>
      </c>
      <c r="K5749" s="20">
        <f>ROUND(1+(SUMPRODUCT(INDEX(CachTinhDiem!$B$8:$E$11,MATCH($B5749,CachTinhDiem!$A$8:$A$11,0),0),$G5749:$J5749)-1)*9/4,1)</f>
        <v>6</v>
      </c>
      <c r="L5749" s="20">
        <f>ROUND(1+(INDEX(CachTinhDiem!$B$15:$E$20,MATCH($C5749,CachTinhDiem!$A$15:$A$20,0),MATCH($B5749,CachTinhDiem!$B$14:$E$14,0))-1)*9/4,1)</f>
        <v>10</v>
      </c>
      <c r="M5749" s="19">
        <f t="shared" si="89"/>
        <v>3</v>
      </c>
      <c r="N5749" s="23">
        <f>MAX(0,1-M5749*CachTinhDiem!$B$25)</f>
        <v>0.7</v>
      </c>
      <c r="O5749" s="20">
        <f>ROUND((CachTinhDiem!$B$23*K5749+CachTinhDiem!$B$24*L5749)*N5749,1)</f>
        <v>5</v>
      </c>
      <c r="P5749" s="19" t="s">
        <v>3227</v>
      </c>
    </row>
    <row r="5750" spans="1:16" ht="15" customHeight="1" x14ac:dyDescent="0.35">
      <c r="A5750" s="18" t="s">
        <v>2630</v>
      </c>
      <c r="B5750" s="18" t="s">
        <v>3228</v>
      </c>
      <c r="C5750" s="18" t="s">
        <v>90</v>
      </c>
      <c r="D5750" s="19">
        <v>12</v>
      </c>
      <c r="E5750" s="19">
        <v>33</v>
      </c>
      <c r="F5750" s="19">
        <v>15</v>
      </c>
      <c r="G5750" s="19">
        <v>3</v>
      </c>
      <c r="H5750" s="19">
        <v>2</v>
      </c>
      <c r="I5750" s="19">
        <v>4</v>
      </c>
      <c r="J5750" s="19">
        <v>3</v>
      </c>
      <c r="K5750" s="20">
        <f>ROUND(1+(SUMPRODUCT(INDEX(CachTinhDiem!$B$8:$E$11,MATCH($B5750,CachTinhDiem!$A$8:$A$11,0),0),$G5750:$J5750)-1)*9/4,1)</f>
        <v>5.5</v>
      </c>
      <c r="L5750" s="20">
        <f>ROUND(1+(INDEX(CachTinhDiem!$B$15:$E$20,MATCH($C5750,CachTinhDiem!$A$15:$A$20,0),MATCH($B5750,CachTinhDiem!$B$14:$E$14,0))-1)*9/4,1)</f>
        <v>3.3</v>
      </c>
      <c r="M5750" s="19">
        <f t="shared" si="89"/>
        <v>0</v>
      </c>
      <c r="N5750" s="23">
        <f>MAX(0,1-M5750*CachTinhDiem!$B$25)</f>
        <v>1</v>
      </c>
      <c r="O5750" s="20">
        <f>ROUND((CachTinhDiem!$B$23*K5750+CachTinhDiem!$B$24*L5750)*N5750,1)</f>
        <v>4.8</v>
      </c>
      <c r="P5750" s="19" t="s">
        <v>3227</v>
      </c>
    </row>
    <row r="5751" spans="1:16" ht="15" customHeight="1" x14ac:dyDescent="0.35">
      <c r="A5751" s="18" t="s">
        <v>1056</v>
      </c>
      <c r="B5751" s="18" t="s">
        <v>3228</v>
      </c>
      <c r="C5751" s="18" t="s">
        <v>138</v>
      </c>
      <c r="D5751" s="19">
        <v>13</v>
      </c>
      <c r="E5751" s="19">
        <v>25</v>
      </c>
      <c r="F5751" s="19">
        <v>36</v>
      </c>
      <c r="G5751" s="19">
        <v>2</v>
      </c>
      <c r="H5751" s="19">
        <v>3</v>
      </c>
      <c r="I5751" s="19">
        <v>5</v>
      </c>
      <c r="J5751" s="19">
        <v>3</v>
      </c>
      <c r="K5751" s="20">
        <f>ROUND(1+(SUMPRODUCT(INDEX(CachTinhDiem!$B$8:$E$11,MATCH($B5751,CachTinhDiem!$A$8:$A$11,0),0),$G5751:$J5751)-1)*9/4,1)</f>
        <v>6.4</v>
      </c>
      <c r="L5751" s="20">
        <f>ROUND(1+(INDEX(CachTinhDiem!$B$15:$E$20,MATCH($C5751,CachTinhDiem!$A$15:$A$20,0),MATCH($B5751,CachTinhDiem!$B$14:$E$14,0))-1)*9/4,1)</f>
        <v>1</v>
      </c>
      <c r="M5751" s="19">
        <f t="shared" si="89"/>
        <v>11</v>
      </c>
      <c r="N5751" s="23">
        <f>MAX(0,1-M5751*CachTinhDiem!$B$25)</f>
        <v>0</v>
      </c>
      <c r="O5751" s="20">
        <f>ROUND((CachTinhDiem!$B$23*K5751+CachTinhDiem!$B$24*L5751)*N5751,1)</f>
        <v>0</v>
      </c>
      <c r="P5751" s="19" t="s">
        <v>3227</v>
      </c>
    </row>
    <row r="5752" spans="1:16" ht="15" customHeight="1" x14ac:dyDescent="0.35">
      <c r="A5752" s="18" t="s">
        <v>2066</v>
      </c>
      <c r="B5752" s="18" t="s">
        <v>3226</v>
      </c>
      <c r="C5752" s="18" t="s">
        <v>110</v>
      </c>
      <c r="D5752" s="19">
        <v>17</v>
      </c>
      <c r="E5752" s="19">
        <v>36</v>
      </c>
      <c r="F5752" s="19">
        <v>17</v>
      </c>
      <c r="G5752" s="19">
        <v>2</v>
      </c>
      <c r="H5752" s="19">
        <v>4</v>
      </c>
      <c r="I5752" s="19">
        <v>3</v>
      </c>
      <c r="J5752" s="19">
        <v>4</v>
      </c>
      <c r="K5752" s="20">
        <f>ROUND(1+(SUMPRODUCT(INDEX(CachTinhDiem!$B$8:$E$11,MATCH($B5752,CachTinhDiem!$A$8:$A$11,0),0),$G5752:$J5752)-1)*9/4,1)</f>
        <v>6.6</v>
      </c>
      <c r="L5752" s="20">
        <f>ROUND(1+(INDEX(CachTinhDiem!$B$15:$E$20,MATCH($C5752,CachTinhDiem!$A$15:$A$20,0),MATCH($B5752,CachTinhDiem!$B$14:$E$14,0))-1)*9/4,1)</f>
        <v>5.5</v>
      </c>
      <c r="M5752" s="19">
        <f t="shared" si="89"/>
        <v>0</v>
      </c>
      <c r="N5752" s="23">
        <f>MAX(0,1-M5752*CachTinhDiem!$B$25)</f>
        <v>1</v>
      </c>
      <c r="O5752" s="20">
        <f>ROUND((CachTinhDiem!$B$23*K5752+CachTinhDiem!$B$24*L5752)*N5752,1)</f>
        <v>6.3</v>
      </c>
      <c r="P5752" s="19" t="s">
        <v>3225</v>
      </c>
    </row>
    <row r="5753" spans="1:16" ht="15" customHeight="1" x14ac:dyDescent="0.35">
      <c r="A5753" s="18" t="s">
        <v>2977</v>
      </c>
      <c r="B5753" s="18" t="s">
        <v>3229</v>
      </c>
      <c r="C5753" s="18" t="s">
        <v>115</v>
      </c>
      <c r="D5753" s="19">
        <v>18</v>
      </c>
      <c r="E5753" s="19">
        <v>39</v>
      </c>
      <c r="F5753" s="19">
        <v>20</v>
      </c>
      <c r="G5753" s="19">
        <v>2</v>
      </c>
      <c r="H5753" s="19">
        <v>3</v>
      </c>
      <c r="I5753" s="19">
        <v>2</v>
      </c>
      <c r="J5753" s="19">
        <v>2</v>
      </c>
      <c r="K5753" s="20">
        <f>ROUND(1+(SUMPRODUCT(INDEX(CachTinhDiem!$B$8:$E$11,MATCH($B5753,CachTinhDiem!$A$8:$A$11,0),0),$G5753:$J5753)-1)*9/4,1)</f>
        <v>3.9</v>
      </c>
      <c r="L5753" s="20">
        <f>ROUND(1+(INDEX(CachTinhDiem!$B$15:$E$20,MATCH($C5753,CachTinhDiem!$A$15:$A$20,0),MATCH($B5753,CachTinhDiem!$B$14:$E$14,0))-1)*9/4,1)</f>
        <v>10</v>
      </c>
      <c r="M5753" s="19">
        <f t="shared" si="89"/>
        <v>0</v>
      </c>
      <c r="N5753" s="23">
        <f>MAX(0,1-M5753*CachTinhDiem!$B$25)</f>
        <v>1</v>
      </c>
      <c r="O5753" s="20">
        <f>ROUND((CachTinhDiem!$B$23*K5753+CachTinhDiem!$B$24*L5753)*N5753,1)</f>
        <v>5.7</v>
      </c>
      <c r="P5753" s="19" t="s">
        <v>3227</v>
      </c>
    </row>
    <row r="5754" spans="1:16" ht="15" customHeight="1" x14ac:dyDescent="0.35">
      <c r="A5754" s="18" t="s">
        <v>1389</v>
      </c>
      <c r="B5754" s="18" t="s">
        <v>3226</v>
      </c>
      <c r="C5754" s="18" t="s">
        <v>115</v>
      </c>
      <c r="D5754" s="19">
        <v>10</v>
      </c>
      <c r="E5754" s="19">
        <v>26</v>
      </c>
      <c r="F5754" s="19">
        <v>32</v>
      </c>
      <c r="G5754" s="19">
        <v>3</v>
      </c>
      <c r="H5754" s="19">
        <v>3</v>
      </c>
      <c r="I5754" s="19">
        <v>3</v>
      </c>
      <c r="J5754" s="19">
        <v>2</v>
      </c>
      <c r="K5754" s="20">
        <f>ROUND(1+(SUMPRODUCT(INDEX(CachTinhDiem!$B$8:$E$11,MATCH($B5754,CachTinhDiem!$A$8:$A$11,0),0),$G5754:$J5754)-1)*9/4,1)</f>
        <v>5.0999999999999996</v>
      </c>
      <c r="L5754" s="20">
        <f>ROUND(1+(INDEX(CachTinhDiem!$B$15:$E$20,MATCH($C5754,CachTinhDiem!$A$15:$A$20,0),MATCH($B5754,CachTinhDiem!$B$14:$E$14,0))-1)*9/4,1)</f>
        <v>10</v>
      </c>
      <c r="M5754" s="19">
        <f t="shared" si="89"/>
        <v>6</v>
      </c>
      <c r="N5754" s="23">
        <f>MAX(0,1-M5754*CachTinhDiem!$B$25)</f>
        <v>0.39999999999999991</v>
      </c>
      <c r="O5754" s="20">
        <f>ROUND((CachTinhDiem!$B$23*K5754+CachTinhDiem!$B$24*L5754)*N5754,1)</f>
        <v>2.6</v>
      </c>
      <c r="P5754" s="19" t="s">
        <v>3227</v>
      </c>
    </row>
    <row r="5755" spans="1:16" ht="15" customHeight="1" x14ac:dyDescent="0.35">
      <c r="A5755" s="18" t="s">
        <v>1858</v>
      </c>
      <c r="B5755" s="18" t="s">
        <v>3229</v>
      </c>
      <c r="C5755" s="18" t="s">
        <v>115</v>
      </c>
      <c r="D5755" s="19">
        <v>12</v>
      </c>
      <c r="E5755" s="19">
        <v>30</v>
      </c>
      <c r="F5755" s="19">
        <v>10</v>
      </c>
      <c r="G5755" s="19">
        <v>2</v>
      </c>
      <c r="H5755" s="19">
        <v>4</v>
      </c>
      <c r="I5755" s="19">
        <v>4</v>
      </c>
      <c r="J5755" s="19">
        <v>2</v>
      </c>
      <c r="K5755" s="20">
        <f>ROUND(1+(SUMPRODUCT(INDEX(CachTinhDiem!$B$8:$E$11,MATCH($B5755,CachTinhDiem!$A$8:$A$11,0),0),$G5755:$J5755)-1)*9/4,1)</f>
        <v>6</v>
      </c>
      <c r="L5755" s="20">
        <f>ROUND(1+(INDEX(CachTinhDiem!$B$15:$E$20,MATCH($C5755,CachTinhDiem!$A$15:$A$20,0),MATCH($B5755,CachTinhDiem!$B$14:$E$14,0))-1)*9/4,1)</f>
        <v>10</v>
      </c>
      <c r="M5755" s="19">
        <f t="shared" si="89"/>
        <v>2</v>
      </c>
      <c r="N5755" s="23">
        <f>MAX(0,1-M5755*CachTinhDiem!$B$25)</f>
        <v>0.8</v>
      </c>
      <c r="O5755" s="20">
        <f>ROUND((CachTinhDiem!$B$23*K5755+CachTinhDiem!$B$24*L5755)*N5755,1)</f>
        <v>5.8</v>
      </c>
      <c r="P5755" s="19" t="s">
        <v>3227</v>
      </c>
    </row>
    <row r="5756" spans="1:16" ht="15" customHeight="1" x14ac:dyDescent="0.35">
      <c r="A5756" s="18" t="s">
        <v>2010</v>
      </c>
      <c r="B5756" s="18" t="s">
        <v>3228</v>
      </c>
      <c r="C5756" s="18" t="s">
        <v>150</v>
      </c>
      <c r="D5756" s="19">
        <v>5</v>
      </c>
      <c r="E5756" s="19">
        <v>19</v>
      </c>
      <c r="F5756" s="19">
        <v>32</v>
      </c>
      <c r="G5756" s="19">
        <v>4</v>
      </c>
      <c r="H5756" s="19">
        <v>1</v>
      </c>
      <c r="I5756" s="19">
        <v>4</v>
      </c>
      <c r="J5756" s="19">
        <v>3</v>
      </c>
      <c r="K5756" s="20">
        <f>ROUND(1+(SUMPRODUCT(INDEX(CachTinhDiem!$B$8:$E$11,MATCH($B5756,CachTinhDiem!$A$8:$A$11,0),0),$G5756:$J5756)-1)*9/4,1)</f>
        <v>5.0999999999999996</v>
      </c>
      <c r="L5756" s="20">
        <f>ROUND(1+(INDEX(CachTinhDiem!$B$15:$E$20,MATCH($C5756,CachTinhDiem!$A$15:$A$20,0),MATCH($B5756,CachTinhDiem!$B$14:$E$14,0))-1)*9/4,1)</f>
        <v>5.5</v>
      </c>
      <c r="M5756" s="19">
        <f t="shared" si="89"/>
        <v>13</v>
      </c>
      <c r="N5756" s="23">
        <f>MAX(0,1-M5756*CachTinhDiem!$B$25)</f>
        <v>0</v>
      </c>
      <c r="O5756" s="20">
        <f>ROUND((CachTinhDiem!$B$23*K5756+CachTinhDiem!$B$24*L5756)*N5756,1)</f>
        <v>0</v>
      </c>
      <c r="P5756" s="19" t="s">
        <v>3227</v>
      </c>
    </row>
    <row r="5757" spans="1:16" ht="15" customHeight="1" x14ac:dyDescent="0.35">
      <c r="A5757" s="18" t="s">
        <v>142</v>
      </c>
      <c r="B5757" s="18" t="s">
        <v>3228</v>
      </c>
      <c r="C5757" s="18" t="s">
        <v>103</v>
      </c>
      <c r="D5757" s="19">
        <v>21</v>
      </c>
      <c r="E5757" s="19">
        <v>35</v>
      </c>
      <c r="F5757" s="19">
        <v>30</v>
      </c>
      <c r="G5757" s="19">
        <v>2</v>
      </c>
      <c r="H5757" s="19">
        <v>4</v>
      </c>
      <c r="I5757" s="19">
        <v>2</v>
      </c>
      <c r="J5757" s="19">
        <v>5</v>
      </c>
      <c r="K5757" s="20">
        <f>ROUND(1+(SUMPRODUCT(INDEX(CachTinhDiem!$B$8:$E$11,MATCH($B5757,CachTinhDiem!$A$8:$A$11,0),0),$G5757:$J5757)-1)*9/4,1)</f>
        <v>8.1999999999999993</v>
      </c>
      <c r="L5757" s="20">
        <f>ROUND(1+(INDEX(CachTinhDiem!$B$15:$E$20,MATCH($C5757,CachTinhDiem!$A$15:$A$20,0),MATCH($B5757,CachTinhDiem!$B$14:$E$14,0))-1)*9/4,1)</f>
        <v>10</v>
      </c>
      <c r="M5757" s="19">
        <f t="shared" si="89"/>
        <v>0</v>
      </c>
      <c r="N5757" s="23">
        <f>MAX(0,1-M5757*CachTinhDiem!$B$25)</f>
        <v>1</v>
      </c>
      <c r="O5757" s="20">
        <f>ROUND((CachTinhDiem!$B$23*K5757+CachTinhDiem!$B$24*L5757)*N5757,1)</f>
        <v>8.6999999999999993</v>
      </c>
      <c r="P5757" s="19" t="s">
        <v>3227</v>
      </c>
    </row>
    <row r="5758" spans="1:16" ht="15" customHeight="1" x14ac:dyDescent="0.35">
      <c r="A5758" s="18" t="s">
        <v>414</v>
      </c>
      <c r="B5758" s="18" t="s">
        <v>3228</v>
      </c>
      <c r="C5758" s="18" t="s">
        <v>110</v>
      </c>
      <c r="D5758" s="19">
        <v>5</v>
      </c>
      <c r="E5758" s="19">
        <v>14</v>
      </c>
      <c r="F5758" s="19">
        <v>29</v>
      </c>
      <c r="G5758" s="19">
        <v>4</v>
      </c>
      <c r="H5758" s="19">
        <v>1</v>
      </c>
      <c r="I5758" s="19">
        <v>1</v>
      </c>
      <c r="J5758" s="19">
        <v>4</v>
      </c>
      <c r="K5758" s="20">
        <f>ROUND(1+(SUMPRODUCT(INDEX(CachTinhDiem!$B$8:$E$11,MATCH($B5758,CachTinhDiem!$A$8:$A$11,0),0),$G5758:$J5758)-1)*9/4,1)</f>
        <v>5.0999999999999996</v>
      </c>
      <c r="L5758" s="20">
        <f>ROUND(1+(INDEX(CachTinhDiem!$B$15:$E$20,MATCH($C5758,CachTinhDiem!$A$15:$A$20,0),MATCH($B5758,CachTinhDiem!$B$14:$E$14,0))-1)*9/4,1)</f>
        <v>7.8</v>
      </c>
      <c r="M5758" s="19">
        <f t="shared" si="89"/>
        <v>15</v>
      </c>
      <c r="N5758" s="23">
        <f>MAX(0,1-M5758*CachTinhDiem!$B$25)</f>
        <v>0</v>
      </c>
      <c r="O5758" s="20">
        <f>ROUND((CachTinhDiem!$B$23*K5758+CachTinhDiem!$B$24*L5758)*N5758,1)</f>
        <v>0</v>
      </c>
      <c r="P5758" s="19" t="s">
        <v>3227</v>
      </c>
    </row>
    <row r="5759" spans="1:16" ht="15" customHeight="1" x14ac:dyDescent="0.35">
      <c r="A5759" s="18" t="s">
        <v>1751</v>
      </c>
      <c r="B5759" s="18" t="s">
        <v>3229</v>
      </c>
      <c r="C5759" s="18" t="s">
        <v>103</v>
      </c>
      <c r="D5759" s="19">
        <v>15</v>
      </c>
      <c r="E5759" s="19">
        <v>33</v>
      </c>
      <c r="F5759" s="19">
        <v>31</v>
      </c>
      <c r="G5759" s="19">
        <v>2</v>
      </c>
      <c r="H5759" s="19">
        <v>3</v>
      </c>
      <c r="I5759" s="19">
        <v>2</v>
      </c>
      <c r="J5759" s="19">
        <v>4</v>
      </c>
      <c r="K5759" s="20">
        <f>ROUND(1+(SUMPRODUCT(INDEX(CachTinhDiem!$B$8:$E$11,MATCH($B5759,CachTinhDiem!$A$8:$A$11,0),0),$G5759:$J5759)-1)*9/4,1)</f>
        <v>5.3</v>
      </c>
      <c r="L5759" s="20">
        <f>ROUND(1+(INDEX(CachTinhDiem!$B$15:$E$20,MATCH($C5759,CachTinhDiem!$A$15:$A$20,0),MATCH($B5759,CachTinhDiem!$B$14:$E$14,0))-1)*9/4,1)</f>
        <v>7.8</v>
      </c>
      <c r="M5759" s="19">
        <f t="shared" si="89"/>
        <v>0</v>
      </c>
      <c r="N5759" s="23">
        <f>MAX(0,1-M5759*CachTinhDiem!$B$25)</f>
        <v>1</v>
      </c>
      <c r="O5759" s="20">
        <f>ROUND((CachTinhDiem!$B$23*K5759+CachTinhDiem!$B$24*L5759)*N5759,1)</f>
        <v>6.1</v>
      </c>
      <c r="P5759" s="19" t="s">
        <v>3227</v>
      </c>
    </row>
    <row r="5760" spans="1:16" ht="15" customHeight="1" x14ac:dyDescent="0.35">
      <c r="A5760" s="18" t="s">
        <v>2038</v>
      </c>
      <c r="B5760" s="18" t="s">
        <v>3224</v>
      </c>
      <c r="C5760" s="18" t="s">
        <v>103</v>
      </c>
      <c r="D5760" s="19">
        <v>14</v>
      </c>
      <c r="E5760" s="19">
        <v>33</v>
      </c>
      <c r="F5760" s="19">
        <v>6</v>
      </c>
      <c r="G5760" s="19">
        <v>2</v>
      </c>
      <c r="H5760" s="19">
        <v>3</v>
      </c>
      <c r="I5760" s="19">
        <v>3</v>
      </c>
      <c r="J5760" s="19">
        <v>5</v>
      </c>
      <c r="K5760" s="20">
        <f>ROUND(1+(SUMPRODUCT(INDEX(CachTinhDiem!$B$8:$E$11,MATCH($B5760,CachTinhDiem!$A$8:$A$11,0),0),$G5760:$J5760)-1)*9/4,1)</f>
        <v>5.5</v>
      </c>
      <c r="L5760" s="20">
        <f>ROUND(1+(INDEX(CachTinhDiem!$B$15:$E$20,MATCH($C5760,CachTinhDiem!$A$15:$A$20,0),MATCH($B5760,CachTinhDiem!$B$14:$E$14,0))-1)*9/4,1)</f>
        <v>3.3</v>
      </c>
      <c r="M5760" s="19">
        <f t="shared" si="89"/>
        <v>8</v>
      </c>
      <c r="N5760" s="23">
        <f>MAX(0,1-M5760*CachTinhDiem!$B$25)</f>
        <v>0.19999999999999996</v>
      </c>
      <c r="O5760" s="20">
        <f>ROUND((CachTinhDiem!$B$23*K5760+CachTinhDiem!$B$24*L5760)*N5760,1)</f>
        <v>1</v>
      </c>
      <c r="P5760" s="19" t="s">
        <v>3227</v>
      </c>
    </row>
    <row r="5761" spans="1:16" ht="15" customHeight="1" x14ac:dyDescent="0.35">
      <c r="A5761" s="18" t="s">
        <v>1771</v>
      </c>
      <c r="B5761" s="18" t="s">
        <v>3226</v>
      </c>
      <c r="C5761" s="18" t="s">
        <v>103</v>
      </c>
      <c r="D5761" s="19">
        <v>15</v>
      </c>
      <c r="E5761" s="19">
        <v>34</v>
      </c>
      <c r="F5761" s="19">
        <v>38</v>
      </c>
      <c r="G5761" s="19">
        <v>2</v>
      </c>
      <c r="H5761" s="19">
        <v>3</v>
      </c>
      <c r="I5761" s="19">
        <v>3</v>
      </c>
      <c r="J5761" s="19">
        <v>5</v>
      </c>
      <c r="K5761" s="20">
        <f>ROUND(1+(SUMPRODUCT(INDEX(CachTinhDiem!$B$8:$E$11,MATCH($B5761,CachTinhDiem!$A$8:$A$11,0),0),$G5761:$J5761)-1)*9/4,1)</f>
        <v>6.4</v>
      </c>
      <c r="L5761" s="20">
        <f>ROUND(1+(INDEX(CachTinhDiem!$B$15:$E$20,MATCH($C5761,CachTinhDiem!$A$15:$A$20,0),MATCH($B5761,CachTinhDiem!$B$14:$E$14,0))-1)*9/4,1)</f>
        <v>3.3</v>
      </c>
      <c r="M5761" s="19">
        <f t="shared" si="89"/>
        <v>4</v>
      </c>
      <c r="N5761" s="23">
        <f>MAX(0,1-M5761*CachTinhDiem!$B$25)</f>
        <v>0.6</v>
      </c>
      <c r="O5761" s="20">
        <f>ROUND((CachTinhDiem!$B$23*K5761+CachTinhDiem!$B$24*L5761)*N5761,1)</f>
        <v>3.3</v>
      </c>
      <c r="P5761" s="19" t="s">
        <v>3227</v>
      </c>
    </row>
    <row r="5762" spans="1:16" ht="15" customHeight="1" x14ac:dyDescent="0.35">
      <c r="A5762" s="18" t="s">
        <v>1739</v>
      </c>
      <c r="B5762" s="18" t="s">
        <v>3224</v>
      </c>
      <c r="C5762" s="18" t="s">
        <v>138</v>
      </c>
      <c r="D5762" s="19">
        <v>10</v>
      </c>
      <c r="E5762" s="19">
        <v>31</v>
      </c>
      <c r="F5762" s="19">
        <v>26</v>
      </c>
      <c r="G5762" s="19">
        <v>2</v>
      </c>
      <c r="H5762" s="19">
        <v>4</v>
      </c>
      <c r="I5762" s="19">
        <v>5</v>
      </c>
      <c r="J5762" s="19">
        <v>2</v>
      </c>
      <c r="K5762" s="20">
        <f>ROUND(1+(SUMPRODUCT(INDEX(CachTinhDiem!$B$8:$E$11,MATCH($B5762,CachTinhDiem!$A$8:$A$11,0),0),$G5762:$J5762)-1)*9/4,1)</f>
        <v>7.5</v>
      </c>
      <c r="L5762" s="20">
        <f>ROUND(1+(INDEX(CachTinhDiem!$B$15:$E$20,MATCH($C5762,CachTinhDiem!$A$15:$A$20,0),MATCH($B5762,CachTinhDiem!$B$14:$E$14,0))-1)*9/4,1)</f>
        <v>10</v>
      </c>
      <c r="M5762" s="19">
        <f t="shared" ref="M5762:M5825" si="90">MAX(0,$D5762-$F5762,$F5762-$E5762)</f>
        <v>0</v>
      </c>
      <c r="N5762" s="23">
        <f>MAX(0,1-M5762*CachTinhDiem!$B$25)</f>
        <v>1</v>
      </c>
      <c r="O5762" s="20">
        <f>ROUND((CachTinhDiem!$B$23*K5762+CachTinhDiem!$B$24*L5762)*N5762,1)</f>
        <v>8.3000000000000007</v>
      </c>
      <c r="P5762" s="19" t="s">
        <v>3227</v>
      </c>
    </row>
    <row r="5763" spans="1:16" ht="15" customHeight="1" x14ac:dyDescent="0.35">
      <c r="A5763" s="18" t="s">
        <v>1018</v>
      </c>
      <c r="B5763" s="18" t="s">
        <v>3228</v>
      </c>
      <c r="C5763" s="18" t="s">
        <v>138</v>
      </c>
      <c r="D5763" s="19">
        <v>23</v>
      </c>
      <c r="E5763" s="19">
        <v>39</v>
      </c>
      <c r="F5763" s="19">
        <v>25</v>
      </c>
      <c r="G5763" s="19">
        <v>2</v>
      </c>
      <c r="H5763" s="19">
        <v>4</v>
      </c>
      <c r="I5763" s="19">
        <v>4</v>
      </c>
      <c r="J5763" s="19">
        <v>2</v>
      </c>
      <c r="K5763" s="20">
        <f>ROUND(1+(SUMPRODUCT(INDEX(CachTinhDiem!$B$8:$E$11,MATCH($B5763,CachTinhDiem!$A$8:$A$11,0),0),$G5763:$J5763)-1)*9/4,1)</f>
        <v>5.0999999999999996</v>
      </c>
      <c r="L5763" s="20">
        <f>ROUND(1+(INDEX(CachTinhDiem!$B$15:$E$20,MATCH($C5763,CachTinhDiem!$A$15:$A$20,0),MATCH($B5763,CachTinhDiem!$B$14:$E$14,0))-1)*9/4,1)</f>
        <v>1</v>
      </c>
      <c r="M5763" s="19">
        <f t="shared" si="90"/>
        <v>0</v>
      </c>
      <c r="N5763" s="23">
        <f>MAX(0,1-M5763*CachTinhDiem!$B$25)</f>
        <v>1</v>
      </c>
      <c r="O5763" s="20">
        <f>ROUND((CachTinhDiem!$B$23*K5763+CachTinhDiem!$B$24*L5763)*N5763,1)</f>
        <v>3.9</v>
      </c>
      <c r="P5763" s="19" t="s">
        <v>3227</v>
      </c>
    </row>
    <row r="5764" spans="1:16" ht="15" customHeight="1" x14ac:dyDescent="0.35">
      <c r="A5764" s="18" t="s">
        <v>2799</v>
      </c>
      <c r="B5764" s="18" t="s">
        <v>3226</v>
      </c>
      <c r="C5764" s="18" t="s">
        <v>115</v>
      </c>
      <c r="D5764" s="19">
        <v>5</v>
      </c>
      <c r="E5764" s="19">
        <v>30</v>
      </c>
      <c r="F5764" s="19">
        <v>11</v>
      </c>
      <c r="G5764" s="19">
        <v>4</v>
      </c>
      <c r="H5764" s="19">
        <v>1</v>
      </c>
      <c r="I5764" s="19">
        <v>5</v>
      </c>
      <c r="J5764" s="19">
        <v>1</v>
      </c>
      <c r="K5764" s="20">
        <f>ROUND(1+(SUMPRODUCT(INDEX(CachTinhDiem!$B$8:$E$11,MATCH($B5764,CachTinhDiem!$A$8:$A$11,0),0),$G5764:$J5764)-1)*9/4,1)</f>
        <v>5.5</v>
      </c>
      <c r="L5764" s="20">
        <f>ROUND(1+(INDEX(CachTinhDiem!$B$15:$E$20,MATCH($C5764,CachTinhDiem!$A$15:$A$20,0),MATCH($B5764,CachTinhDiem!$B$14:$E$14,0))-1)*9/4,1)</f>
        <v>10</v>
      </c>
      <c r="M5764" s="19">
        <f t="shared" si="90"/>
        <v>0</v>
      </c>
      <c r="N5764" s="23">
        <f>MAX(0,1-M5764*CachTinhDiem!$B$25)</f>
        <v>1</v>
      </c>
      <c r="O5764" s="20">
        <f>ROUND((CachTinhDiem!$B$23*K5764+CachTinhDiem!$B$24*L5764)*N5764,1)</f>
        <v>6.9</v>
      </c>
      <c r="P5764" s="19" t="s">
        <v>3227</v>
      </c>
    </row>
    <row r="5765" spans="1:16" ht="15" customHeight="1" x14ac:dyDescent="0.35">
      <c r="A5765" s="18" t="s">
        <v>1501</v>
      </c>
      <c r="B5765" s="18" t="s">
        <v>3228</v>
      </c>
      <c r="C5765" s="18" t="s">
        <v>115</v>
      </c>
      <c r="D5765" s="19">
        <v>5</v>
      </c>
      <c r="E5765" s="19">
        <v>10</v>
      </c>
      <c r="F5765" s="19">
        <v>22</v>
      </c>
      <c r="G5765" s="19">
        <v>4</v>
      </c>
      <c r="H5765" s="19">
        <v>1</v>
      </c>
      <c r="I5765" s="19">
        <v>3</v>
      </c>
      <c r="J5765" s="19">
        <v>2</v>
      </c>
      <c r="K5765" s="20">
        <f>ROUND(1+(SUMPRODUCT(INDEX(CachTinhDiem!$B$8:$E$11,MATCH($B5765,CachTinhDiem!$A$8:$A$11,0),0),$G5765:$J5765)-1)*9/4,1)</f>
        <v>3.3</v>
      </c>
      <c r="L5765" s="20">
        <f>ROUND(1+(INDEX(CachTinhDiem!$B$15:$E$20,MATCH($C5765,CachTinhDiem!$A$15:$A$20,0),MATCH($B5765,CachTinhDiem!$B$14:$E$14,0))-1)*9/4,1)</f>
        <v>5.5</v>
      </c>
      <c r="M5765" s="19">
        <f t="shared" si="90"/>
        <v>12</v>
      </c>
      <c r="N5765" s="23">
        <f>MAX(0,1-M5765*CachTinhDiem!$B$25)</f>
        <v>0</v>
      </c>
      <c r="O5765" s="20">
        <f>ROUND((CachTinhDiem!$B$23*K5765+CachTinhDiem!$B$24*L5765)*N5765,1)</f>
        <v>0</v>
      </c>
      <c r="P5765" s="19" t="s">
        <v>3225</v>
      </c>
    </row>
    <row r="5766" spans="1:16" ht="15" customHeight="1" x14ac:dyDescent="0.35">
      <c r="A5766" s="18" t="s">
        <v>2366</v>
      </c>
      <c r="B5766" s="18" t="s">
        <v>3224</v>
      </c>
      <c r="C5766" s="18" t="s">
        <v>110</v>
      </c>
      <c r="D5766" s="19">
        <v>5</v>
      </c>
      <c r="E5766" s="19">
        <v>13</v>
      </c>
      <c r="F5766" s="19">
        <v>34</v>
      </c>
      <c r="G5766" s="19">
        <v>5</v>
      </c>
      <c r="H5766" s="19">
        <v>1</v>
      </c>
      <c r="I5766" s="19">
        <v>2</v>
      </c>
      <c r="J5766" s="19">
        <v>4</v>
      </c>
      <c r="K5766" s="20">
        <f>ROUND(1+(SUMPRODUCT(INDEX(CachTinhDiem!$B$8:$E$11,MATCH($B5766,CachTinhDiem!$A$8:$A$11,0),0),$G5766:$J5766)-1)*9/4,1)</f>
        <v>4.5999999999999996</v>
      </c>
      <c r="L5766" s="20">
        <f>ROUND(1+(INDEX(CachTinhDiem!$B$15:$E$20,MATCH($C5766,CachTinhDiem!$A$15:$A$20,0),MATCH($B5766,CachTinhDiem!$B$14:$E$14,0))-1)*9/4,1)</f>
        <v>5.5</v>
      </c>
      <c r="M5766" s="19">
        <f t="shared" si="90"/>
        <v>21</v>
      </c>
      <c r="N5766" s="23">
        <f>MAX(0,1-M5766*CachTinhDiem!$B$25)</f>
        <v>0</v>
      </c>
      <c r="O5766" s="20">
        <f>ROUND((CachTinhDiem!$B$23*K5766+CachTinhDiem!$B$24*L5766)*N5766,1)</f>
        <v>0</v>
      </c>
      <c r="P5766" s="19" t="s">
        <v>3227</v>
      </c>
    </row>
    <row r="5767" spans="1:16" ht="15" customHeight="1" x14ac:dyDescent="0.35">
      <c r="A5767" s="18" t="s">
        <v>2859</v>
      </c>
      <c r="B5767" s="18" t="s">
        <v>3229</v>
      </c>
      <c r="C5767" s="18" t="s">
        <v>90</v>
      </c>
      <c r="D5767" s="19">
        <v>5</v>
      </c>
      <c r="E5767" s="19">
        <v>21</v>
      </c>
      <c r="F5767" s="19">
        <v>22</v>
      </c>
      <c r="G5767" s="19">
        <v>4</v>
      </c>
      <c r="H5767" s="19">
        <v>1</v>
      </c>
      <c r="I5767" s="19">
        <v>3</v>
      </c>
      <c r="J5767" s="19">
        <v>3</v>
      </c>
      <c r="K5767" s="20">
        <f>ROUND(1+(SUMPRODUCT(INDEX(CachTinhDiem!$B$8:$E$11,MATCH($B5767,CachTinhDiem!$A$8:$A$11,0),0),$G5767:$J5767)-1)*9/4,1)</f>
        <v>4.4000000000000004</v>
      </c>
      <c r="L5767" s="20">
        <f>ROUND(1+(INDEX(CachTinhDiem!$B$15:$E$20,MATCH($C5767,CachTinhDiem!$A$15:$A$20,0),MATCH($B5767,CachTinhDiem!$B$14:$E$14,0))-1)*9/4,1)</f>
        <v>7.8</v>
      </c>
      <c r="M5767" s="19">
        <f t="shared" si="90"/>
        <v>1</v>
      </c>
      <c r="N5767" s="23">
        <f>MAX(0,1-M5767*CachTinhDiem!$B$25)</f>
        <v>0.9</v>
      </c>
      <c r="O5767" s="20">
        <f>ROUND((CachTinhDiem!$B$23*K5767+CachTinhDiem!$B$24*L5767)*N5767,1)</f>
        <v>4.9000000000000004</v>
      </c>
      <c r="P5767" s="19" t="s">
        <v>3227</v>
      </c>
    </row>
    <row r="5768" spans="1:16" ht="15" customHeight="1" x14ac:dyDescent="0.35">
      <c r="A5768" s="18" t="s">
        <v>812</v>
      </c>
      <c r="B5768" s="18" t="s">
        <v>3224</v>
      </c>
      <c r="C5768" s="18" t="s">
        <v>110</v>
      </c>
      <c r="D5768" s="19">
        <v>18</v>
      </c>
      <c r="E5768" s="19">
        <v>34</v>
      </c>
      <c r="F5768" s="19">
        <v>18</v>
      </c>
      <c r="G5768" s="19">
        <v>2</v>
      </c>
      <c r="H5768" s="19">
        <v>3</v>
      </c>
      <c r="I5768" s="19">
        <v>2</v>
      </c>
      <c r="J5768" s="19">
        <v>5</v>
      </c>
      <c r="K5768" s="20">
        <f>ROUND(1+(SUMPRODUCT(INDEX(CachTinhDiem!$B$8:$E$11,MATCH($B5768,CachTinhDiem!$A$8:$A$11,0),0),$G5768:$J5768)-1)*9/4,1)</f>
        <v>4.4000000000000004</v>
      </c>
      <c r="L5768" s="20">
        <f>ROUND(1+(INDEX(CachTinhDiem!$B$15:$E$20,MATCH($C5768,CachTinhDiem!$A$15:$A$20,0),MATCH($B5768,CachTinhDiem!$B$14:$E$14,0))-1)*9/4,1)</f>
        <v>5.5</v>
      </c>
      <c r="M5768" s="19">
        <f t="shared" si="90"/>
        <v>0</v>
      </c>
      <c r="N5768" s="23">
        <f>MAX(0,1-M5768*CachTinhDiem!$B$25)</f>
        <v>1</v>
      </c>
      <c r="O5768" s="20">
        <f>ROUND((CachTinhDiem!$B$23*K5768+CachTinhDiem!$B$24*L5768)*N5768,1)</f>
        <v>4.7</v>
      </c>
      <c r="P5768" s="19" t="s">
        <v>3227</v>
      </c>
    </row>
    <row r="5769" spans="1:16" ht="15" customHeight="1" x14ac:dyDescent="0.35">
      <c r="A5769" s="18" t="s">
        <v>2980</v>
      </c>
      <c r="B5769" s="18" t="s">
        <v>3229</v>
      </c>
      <c r="C5769" s="18" t="s">
        <v>110</v>
      </c>
      <c r="D5769" s="19">
        <v>20</v>
      </c>
      <c r="E5769" s="19">
        <v>37</v>
      </c>
      <c r="F5769" s="19">
        <v>10</v>
      </c>
      <c r="G5769" s="19">
        <v>2</v>
      </c>
      <c r="H5769" s="19">
        <v>2</v>
      </c>
      <c r="I5769" s="19">
        <v>2</v>
      </c>
      <c r="J5769" s="19">
        <v>4</v>
      </c>
      <c r="K5769" s="20">
        <f>ROUND(1+(SUMPRODUCT(INDEX(CachTinhDiem!$B$8:$E$11,MATCH($B5769,CachTinhDiem!$A$8:$A$11,0),0),$G5769:$J5769)-1)*9/4,1)</f>
        <v>4.5999999999999996</v>
      </c>
      <c r="L5769" s="20">
        <f>ROUND(1+(INDEX(CachTinhDiem!$B$15:$E$20,MATCH($C5769,CachTinhDiem!$A$15:$A$20,0),MATCH($B5769,CachTinhDiem!$B$14:$E$14,0))-1)*9/4,1)</f>
        <v>7.8</v>
      </c>
      <c r="M5769" s="19">
        <f t="shared" si="90"/>
        <v>10</v>
      </c>
      <c r="N5769" s="23">
        <f>MAX(0,1-M5769*CachTinhDiem!$B$25)</f>
        <v>0</v>
      </c>
      <c r="O5769" s="20">
        <f>ROUND((CachTinhDiem!$B$23*K5769+CachTinhDiem!$B$24*L5769)*N5769,1)</f>
        <v>0</v>
      </c>
      <c r="P5769" s="19" t="s">
        <v>3227</v>
      </c>
    </row>
    <row r="5770" spans="1:16" ht="15" customHeight="1" x14ac:dyDescent="0.35">
      <c r="A5770" s="18" t="s">
        <v>400</v>
      </c>
      <c r="B5770" s="18" t="s">
        <v>3226</v>
      </c>
      <c r="C5770" s="18" t="s">
        <v>110</v>
      </c>
      <c r="D5770" s="19">
        <v>16</v>
      </c>
      <c r="E5770" s="19">
        <v>30</v>
      </c>
      <c r="F5770" s="19">
        <v>6</v>
      </c>
      <c r="G5770" s="19">
        <v>2</v>
      </c>
      <c r="H5770" s="19">
        <v>4</v>
      </c>
      <c r="I5770" s="19">
        <v>3</v>
      </c>
      <c r="J5770" s="19">
        <v>3</v>
      </c>
      <c r="K5770" s="20">
        <f>ROUND(1+(SUMPRODUCT(INDEX(CachTinhDiem!$B$8:$E$11,MATCH($B5770,CachTinhDiem!$A$8:$A$11,0),0),$G5770:$J5770)-1)*9/4,1)</f>
        <v>6.2</v>
      </c>
      <c r="L5770" s="20">
        <f>ROUND(1+(INDEX(CachTinhDiem!$B$15:$E$20,MATCH($C5770,CachTinhDiem!$A$15:$A$20,0),MATCH($B5770,CachTinhDiem!$B$14:$E$14,0))-1)*9/4,1)</f>
        <v>5.5</v>
      </c>
      <c r="M5770" s="19">
        <f t="shared" si="90"/>
        <v>10</v>
      </c>
      <c r="N5770" s="23">
        <f>MAX(0,1-M5770*CachTinhDiem!$B$25)</f>
        <v>0</v>
      </c>
      <c r="O5770" s="20">
        <f>ROUND((CachTinhDiem!$B$23*K5770+CachTinhDiem!$B$24*L5770)*N5770,1)</f>
        <v>0</v>
      </c>
      <c r="P5770" s="19" t="s">
        <v>3225</v>
      </c>
    </row>
    <row r="5771" spans="1:16" ht="15" customHeight="1" x14ac:dyDescent="0.35">
      <c r="A5771" s="18" t="s">
        <v>2195</v>
      </c>
      <c r="B5771" s="18" t="s">
        <v>3224</v>
      </c>
      <c r="C5771" s="18" t="s">
        <v>115</v>
      </c>
      <c r="D5771" s="19">
        <v>16</v>
      </c>
      <c r="E5771" s="19">
        <v>33</v>
      </c>
      <c r="F5771" s="19">
        <v>17</v>
      </c>
      <c r="G5771" s="19">
        <v>2</v>
      </c>
      <c r="H5771" s="19">
        <v>3</v>
      </c>
      <c r="I5771" s="19">
        <v>4</v>
      </c>
      <c r="J5771" s="19">
        <v>3</v>
      </c>
      <c r="K5771" s="20">
        <f>ROUND(1+(SUMPRODUCT(INDEX(CachTinhDiem!$B$8:$E$11,MATCH($B5771,CachTinhDiem!$A$8:$A$11,0),0),$G5771:$J5771)-1)*9/4,1)</f>
        <v>6.2</v>
      </c>
      <c r="L5771" s="20">
        <f>ROUND(1+(INDEX(CachTinhDiem!$B$15:$E$20,MATCH($C5771,CachTinhDiem!$A$15:$A$20,0),MATCH($B5771,CachTinhDiem!$B$14:$E$14,0))-1)*9/4,1)</f>
        <v>7.8</v>
      </c>
      <c r="M5771" s="19">
        <f t="shared" si="90"/>
        <v>0</v>
      </c>
      <c r="N5771" s="23">
        <f>MAX(0,1-M5771*CachTinhDiem!$B$25)</f>
        <v>1</v>
      </c>
      <c r="O5771" s="20">
        <f>ROUND((CachTinhDiem!$B$23*K5771+CachTinhDiem!$B$24*L5771)*N5771,1)</f>
        <v>6.7</v>
      </c>
      <c r="P5771" s="19" t="s">
        <v>3227</v>
      </c>
    </row>
    <row r="5772" spans="1:16" ht="15" customHeight="1" x14ac:dyDescent="0.35">
      <c r="A5772" s="18" t="s">
        <v>1075</v>
      </c>
      <c r="B5772" s="18" t="s">
        <v>3224</v>
      </c>
      <c r="C5772" s="18" t="s">
        <v>115</v>
      </c>
      <c r="D5772" s="19">
        <v>5</v>
      </c>
      <c r="E5772" s="19">
        <v>10</v>
      </c>
      <c r="F5772" s="19">
        <v>9</v>
      </c>
      <c r="G5772" s="19">
        <v>5</v>
      </c>
      <c r="H5772" s="19">
        <v>1</v>
      </c>
      <c r="I5772" s="19">
        <v>1</v>
      </c>
      <c r="J5772" s="19">
        <v>2</v>
      </c>
      <c r="K5772" s="20">
        <f>ROUND(1+(SUMPRODUCT(INDEX(CachTinhDiem!$B$8:$E$11,MATCH($B5772,CachTinhDiem!$A$8:$A$11,0),0),$G5772:$J5772)-1)*9/4,1)</f>
        <v>3</v>
      </c>
      <c r="L5772" s="20">
        <f>ROUND(1+(INDEX(CachTinhDiem!$B$15:$E$20,MATCH($C5772,CachTinhDiem!$A$15:$A$20,0),MATCH($B5772,CachTinhDiem!$B$14:$E$14,0))-1)*9/4,1)</f>
        <v>7.8</v>
      </c>
      <c r="M5772" s="19">
        <f t="shared" si="90"/>
        <v>0</v>
      </c>
      <c r="N5772" s="23">
        <f>MAX(0,1-M5772*CachTinhDiem!$B$25)</f>
        <v>1</v>
      </c>
      <c r="O5772" s="20">
        <f>ROUND((CachTinhDiem!$B$23*K5772+CachTinhDiem!$B$24*L5772)*N5772,1)</f>
        <v>4.4000000000000004</v>
      </c>
      <c r="P5772" s="19" t="s">
        <v>3227</v>
      </c>
    </row>
    <row r="5773" spans="1:16" ht="15" customHeight="1" x14ac:dyDescent="0.35">
      <c r="A5773" s="18" t="s">
        <v>1310</v>
      </c>
      <c r="B5773" s="18" t="s">
        <v>3224</v>
      </c>
      <c r="C5773" s="18" t="s">
        <v>138</v>
      </c>
      <c r="D5773" s="19">
        <v>12</v>
      </c>
      <c r="E5773" s="19">
        <v>29</v>
      </c>
      <c r="F5773" s="19">
        <v>39</v>
      </c>
      <c r="G5773" s="19">
        <v>2</v>
      </c>
      <c r="H5773" s="19">
        <v>3</v>
      </c>
      <c r="I5773" s="19">
        <v>4</v>
      </c>
      <c r="J5773" s="19">
        <v>3</v>
      </c>
      <c r="K5773" s="20">
        <f>ROUND(1+(SUMPRODUCT(INDEX(CachTinhDiem!$B$8:$E$11,MATCH($B5773,CachTinhDiem!$A$8:$A$11,0),0),$G5773:$J5773)-1)*9/4,1)</f>
        <v>6.2</v>
      </c>
      <c r="L5773" s="20">
        <f>ROUND(1+(INDEX(CachTinhDiem!$B$15:$E$20,MATCH($C5773,CachTinhDiem!$A$15:$A$20,0),MATCH($B5773,CachTinhDiem!$B$14:$E$14,0))-1)*9/4,1)</f>
        <v>10</v>
      </c>
      <c r="M5773" s="19">
        <f t="shared" si="90"/>
        <v>10</v>
      </c>
      <c r="N5773" s="23">
        <f>MAX(0,1-M5773*CachTinhDiem!$B$25)</f>
        <v>0</v>
      </c>
      <c r="O5773" s="20">
        <f>ROUND((CachTinhDiem!$B$23*K5773+CachTinhDiem!$B$24*L5773)*N5773,1)</f>
        <v>0</v>
      </c>
      <c r="P5773" s="19" t="s">
        <v>3225</v>
      </c>
    </row>
    <row r="5774" spans="1:16" ht="15" customHeight="1" x14ac:dyDescent="0.35">
      <c r="A5774" s="18" t="s">
        <v>1926</v>
      </c>
      <c r="B5774" s="18" t="s">
        <v>3229</v>
      </c>
      <c r="C5774" s="18" t="s">
        <v>103</v>
      </c>
      <c r="D5774" s="19">
        <v>12</v>
      </c>
      <c r="E5774" s="19">
        <v>33</v>
      </c>
      <c r="F5774" s="19">
        <v>37</v>
      </c>
      <c r="G5774" s="19">
        <v>3</v>
      </c>
      <c r="H5774" s="19">
        <v>3</v>
      </c>
      <c r="I5774" s="19">
        <v>3</v>
      </c>
      <c r="J5774" s="19">
        <v>3</v>
      </c>
      <c r="K5774" s="20">
        <f>ROUND(1+(SUMPRODUCT(INDEX(CachTinhDiem!$B$8:$E$11,MATCH($B5774,CachTinhDiem!$A$8:$A$11,0),0),$G5774:$J5774)-1)*9/4,1)</f>
        <v>5.5</v>
      </c>
      <c r="L5774" s="20">
        <f>ROUND(1+(INDEX(CachTinhDiem!$B$15:$E$20,MATCH($C5774,CachTinhDiem!$A$15:$A$20,0),MATCH($B5774,CachTinhDiem!$B$14:$E$14,0))-1)*9/4,1)</f>
        <v>7.8</v>
      </c>
      <c r="M5774" s="19">
        <f t="shared" si="90"/>
        <v>4</v>
      </c>
      <c r="N5774" s="23">
        <f>MAX(0,1-M5774*CachTinhDiem!$B$25)</f>
        <v>0.6</v>
      </c>
      <c r="O5774" s="20">
        <f>ROUND((CachTinhDiem!$B$23*K5774+CachTinhDiem!$B$24*L5774)*N5774,1)</f>
        <v>3.7</v>
      </c>
      <c r="P5774" s="19" t="s">
        <v>3227</v>
      </c>
    </row>
    <row r="5775" spans="1:16" ht="15" customHeight="1" x14ac:dyDescent="0.35">
      <c r="A5775" s="18" t="s">
        <v>1417</v>
      </c>
      <c r="B5775" s="18" t="s">
        <v>3229</v>
      </c>
      <c r="C5775" s="18" t="s">
        <v>150</v>
      </c>
      <c r="D5775" s="19">
        <v>5</v>
      </c>
      <c r="E5775" s="19">
        <v>18</v>
      </c>
      <c r="F5775" s="19">
        <v>39</v>
      </c>
      <c r="G5775" s="19">
        <v>4</v>
      </c>
      <c r="H5775" s="19">
        <v>1</v>
      </c>
      <c r="I5775" s="19">
        <v>1</v>
      </c>
      <c r="J5775" s="19">
        <v>3</v>
      </c>
      <c r="K5775" s="20">
        <f>ROUND(1+(SUMPRODUCT(INDEX(CachTinhDiem!$B$8:$E$11,MATCH($B5775,CachTinhDiem!$A$8:$A$11,0),0),$G5775:$J5775)-1)*9/4,1)</f>
        <v>3</v>
      </c>
      <c r="L5775" s="20">
        <f>ROUND(1+(INDEX(CachTinhDiem!$B$15:$E$20,MATCH($C5775,CachTinhDiem!$A$15:$A$20,0),MATCH($B5775,CachTinhDiem!$B$14:$E$14,0))-1)*9/4,1)</f>
        <v>7.8</v>
      </c>
      <c r="M5775" s="19">
        <f t="shared" si="90"/>
        <v>21</v>
      </c>
      <c r="N5775" s="23">
        <f>MAX(0,1-M5775*CachTinhDiem!$B$25)</f>
        <v>0</v>
      </c>
      <c r="O5775" s="20">
        <f>ROUND((CachTinhDiem!$B$23*K5775+CachTinhDiem!$B$24*L5775)*N5775,1)</f>
        <v>0</v>
      </c>
      <c r="P5775" s="19" t="s">
        <v>3227</v>
      </c>
    </row>
    <row r="5776" spans="1:16" ht="15" customHeight="1" x14ac:dyDescent="0.35">
      <c r="A5776" s="18" t="s">
        <v>976</v>
      </c>
      <c r="B5776" s="18" t="s">
        <v>3226</v>
      </c>
      <c r="C5776" s="18" t="s">
        <v>115</v>
      </c>
      <c r="D5776" s="19">
        <v>7</v>
      </c>
      <c r="E5776" s="19">
        <v>22</v>
      </c>
      <c r="F5776" s="19">
        <v>12</v>
      </c>
      <c r="G5776" s="19">
        <v>4</v>
      </c>
      <c r="H5776" s="19">
        <v>2</v>
      </c>
      <c r="I5776" s="19">
        <v>3</v>
      </c>
      <c r="J5776" s="19">
        <v>1</v>
      </c>
      <c r="K5776" s="20">
        <f>ROUND(1+(SUMPRODUCT(INDEX(CachTinhDiem!$B$8:$E$11,MATCH($B5776,CachTinhDiem!$A$8:$A$11,0),0),$G5776:$J5776)-1)*9/4,1)</f>
        <v>3.9</v>
      </c>
      <c r="L5776" s="20">
        <f>ROUND(1+(INDEX(CachTinhDiem!$B$15:$E$20,MATCH($C5776,CachTinhDiem!$A$15:$A$20,0),MATCH($B5776,CachTinhDiem!$B$14:$E$14,0))-1)*9/4,1)</f>
        <v>10</v>
      </c>
      <c r="M5776" s="19">
        <f t="shared" si="90"/>
        <v>0</v>
      </c>
      <c r="N5776" s="23">
        <f>MAX(0,1-M5776*CachTinhDiem!$B$25)</f>
        <v>1</v>
      </c>
      <c r="O5776" s="20">
        <f>ROUND((CachTinhDiem!$B$23*K5776+CachTinhDiem!$B$24*L5776)*N5776,1)</f>
        <v>5.7</v>
      </c>
      <c r="P5776" s="19" t="s">
        <v>3227</v>
      </c>
    </row>
    <row r="5777" spans="1:16" ht="15" customHeight="1" x14ac:dyDescent="0.35">
      <c r="A5777" s="18" t="s">
        <v>2698</v>
      </c>
      <c r="B5777" s="18" t="s">
        <v>3228</v>
      </c>
      <c r="C5777" s="18" t="s">
        <v>103</v>
      </c>
      <c r="D5777" s="19">
        <v>5</v>
      </c>
      <c r="E5777" s="19">
        <v>20</v>
      </c>
      <c r="F5777" s="19">
        <v>39</v>
      </c>
      <c r="G5777" s="19">
        <v>4</v>
      </c>
      <c r="H5777" s="19">
        <v>1</v>
      </c>
      <c r="I5777" s="19">
        <v>3</v>
      </c>
      <c r="J5777" s="19">
        <v>4</v>
      </c>
      <c r="K5777" s="20">
        <f>ROUND(1+(SUMPRODUCT(INDEX(CachTinhDiem!$B$8:$E$11,MATCH($B5777,CachTinhDiem!$A$8:$A$11,0),0),$G5777:$J5777)-1)*9/4,1)</f>
        <v>6</v>
      </c>
      <c r="L5777" s="20">
        <f>ROUND(1+(INDEX(CachTinhDiem!$B$15:$E$20,MATCH($C5777,CachTinhDiem!$A$15:$A$20,0),MATCH($B5777,CachTinhDiem!$B$14:$E$14,0))-1)*9/4,1)</f>
        <v>10</v>
      </c>
      <c r="M5777" s="19">
        <f t="shared" si="90"/>
        <v>19</v>
      </c>
      <c r="N5777" s="23">
        <f>MAX(0,1-M5777*CachTinhDiem!$B$25)</f>
        <v>0</v>
      </c>
      <c r="O5777" s="20">
        <f>ROUND((CachTinhDiem!$B$23*K5777+CachTinhDiem!$B$24*L5777)*N5777,1)</f>
        <v>0</v>
      </c>
      <c r="P5777" s="19" t="s">
        <v>3225</v>
      </c>
    </row>
    <row r="5778" spans="1:16" ht="15" customHeight="1" x14ac:dyDescent="0.35">
      <c r="A5778" s="18" t="s">
        <v>2068</v>
      </c>
      <c r="B5778" s="18" t="s">
        <v>3224</v>
      </c>
      <c r="C5778" s="18" t="s">
        <v>103</v>
      </c>
      <c r="D5778" s="19">
        <v>12</v>
      </c>
      <c r="E5778" s="19">
        <v>33</v>
      </c>
      <c r="F5778" s="19">
        <v>12</v>
      </c>
      <c r="G5778" s="19">
        <v>3</v>
      </c>
      <c r="H5778" s="19">
        <v>3</v>
      </c>
      <c r="I5778" s="19">
        <v>3</v>
      </c>
      <c r="J5778" s="19">
        <v>4</v>
      </c>
      <c r="K5778" s="20">
        <f>ROUND(1+(SUMPRODUCT(INDEX(CachTinhDiem!$B$8:$E$11,MATCH($B5778,CachTinhDiem!$A$8:$A$11,0),0),$G5778:$J5778)-1)*9/4,1)</f>
        <v>5.7</v>
      </c>
      <c r="L5778" s="20">
        <f>ROUND(1+(INDEX(CachTinhDiem!$B$15:$E$20,MATCH($C5778,CachTinhDiem!$A$15:$A$20,0),MATCH($B5778,CachTinhDiem!$B$14:$E$14,0))-1)*9/4,1)</f>
        <v>3.3</v>
      </c>
      <c r="M5778" s="19">
        <f t="shared" si="90"/>
        <v>0</v>
      </c>
      <c r="N5778" s="23">
        <f>MAX(0,1-M5778*CachTinhDiem!$B$25)</f>
        <v>1</v>
      </c>
      <c r="O5778" s="20">
        <f>ROUND((CachTinhDiem!$B$23*K5778+CachTinhDiem!$B$24*L5778)*N5778,1)</f>
        <v>5</v>
      </c>
      <c r="P5778" s="19" t="s">
        <v>3225</v>
      </c>
    </row>
    <row r="5779" spans="1:16" ht="15" customHeight="1" x14ac:dyDescent="0.35">
      <c r="A5779" s="18" t="s">
        <v>2050</v>
      </c>
      <c r="B5779" s="18" t="s">
        <v>3229</v>
      </c>
      <c r="C5779" s="18" t="s">
        <v>150</v>
      </c>
      <c r="D5779" s="19">
        <v>5</v>
      </c>
      <c r="E5779" s="19">
        <v>17</v>
      </c>
      <c r="F5779" s="19">
        <v>36</v>
      </c>
      <c r="G5779" s="19">
        <v>4</v>
      </c>
      <c r="H5779" s="19">
        <v>1</v>
      </c>
      <c r="I5779" s="19">
        <v>4</v>
      </c>
      <c r="J5779" s="19">
        <v>3</v>
      </c>
      <c r="K5779" s="20">
        <f>ROUND(1+(SUMPRODUCT(INDEX(CachTinhDiem!$B$8:$E$11,MATCH($B5779,CachTinhDiem!$A$8:$A$11,0),0),$G5779:$J5779)-1)*9/4,1)</f>
        <v>5.0999999999999996</v>
      </c>
      <c r="L5779" s="20">
        <f>ROUND(1+(INDEX(CachTinhDiem!$B$15:$E$20,MATCH($C5779,CachTinhDiem!$A$15:$A$20,0),MATCH($B5779,CachTinhDiem!$B$14:$E$14,0))-1)*9/4,1)</f>
        <v>7.8</v>
      </c>
      <c r="M5779" s="19">
        <f t="shared" si="90"/>
        <v>19</v>
      </c>
      <c r="N5779" s="23">
        <f>MAX(0,1-M5779*CachTinhDiem!$B$25)</f>
        <v>0</v>
      </c>
      <c r="O5779" s="20">
        <f>ROUND((CachTinhDiem!$B$23*K5779+CachTinhDiem!$B$24*L5779)*N5779,1)</f>
        <v>0</v>
      </c>
      <c r="P5779" s="19" t="s">
        <v>3227</v>
      </c>
    </row>
    <row r="5780" spans="1:16" ht="15" customHeight="1" x14ac:dyDescent="0.35">
      <c r="A5780" s="18" t="s">
        <v>1088</v>
      </c>
      <c r="B5780" s="18" t="s">
        <v>3224</v>
      </c>
      <c r="C5780" s="18" t="s">
        <v>138</v>
      </c>
      <c r="D5780" s="19">
        <v>10</v>
      </c>
      <c r="E5780" s="19">
        <v>27</v>
      </c>
      <c r="F5780" s="19">
        <v>35</v>
      </c>
      <c r="G5780" s="19">
        <v>3</v>
      </c>
      <c r="H5780" s="19">
        <v>3</v>
      </c>
      <c r="I5780" s="19">
        <v>4</v>
      </c>
      <c r="J5780" s="19">
        <v>3</v>
      </c>
      <c r="K5780" s="20">
        <f>ROUND(1+(SUMPRODUCT(INDEX(CachTinhDiem!$B$8:$E$11,MATCH($B5780,CachTinhDiem!$A$8:$A$11,0),0),$G5780:$J5780)-1)*9/4,1)</f>
        <v>6.6</v>
      </c>
      <c r="L5780" s="20">
        <f>ROUND(1+(INDEX(CachTinhDiem!$B$15:$E$20,MATCH($C5780,CachTinhDiem!$A$15:$A$20,0),MATCH($B5780,CachTinhDiem!$B$14:$E$14,0))-1)*9/4,1)</f>
        <v>10</v>
      </c>
      <c r="M5780" s="19">
        <f t="shared" si="90"/>
        <v>8</v>
      </c>
      <c r="N5780" s="23">
        <f>MAX(0,1-M5780*CachTinhDiem!$B$25)</f>
        <v>0.19999999999999996</v>
      </c>
      <c r="O5780" s="20">
        <f>ROUND((CachTinhDiem!$B$23*K5780+CachTinhDiem!$B$24*L5780)*N5780,1)</f>
        <v>1.5</v>
      </c>
      <c r="P5780" s="19" t="s">
        <v>3227</v>
      </c>
    </row>
    <row r="5781" spans="1:16" ht="15" customHeight="1" x14ac:dyDescent="0.35">
      <c r="A5781" s="18" t="s">
        <v>2378</v>
      </c>
      <c r="B5781" s="18" t="s">
        <v>3229</v>
      </c>
      <c r="C5781" s="18" t="s">
        <v>103</v>
      </c>
      <c r="D5781" s="19">
        <v>20</v>
      </c>
      <c r="E5781" s="19">
        <v>37</v>
      </c>
      <c r="F5781" s="19">
        <v>15</v>
      </c>
      <c r="G5781" s="19">
        <v>2</v>
      </c>
      <c r="H5781" s="19">
        <v>5</v>
      </c>
      <c r="I5781" s="19">
        <v>3</v>
      </c>
      <c r="J5781" s="19">
        <v>3</v>
      </c>
      <c r="K5781" s="20">
        <f>ROUND(1+(SUMPRODUCT(INDEX(CachTinhDiem!$B$8:$E$11,MATCH($B5781,CachTinhDiem!$A$8:$A$11,0),0),$G5781:$J5781)-1)*9/4,1)</f>
        <v>6.6</v>
      </c>
      <c r="L5781" s="20">
        <f>ROUND(1+(INDEX(CachTinhDiem!$B$15:$E$20,MATCH($C5781,CachTinhDiem!$A$15:$A$20,0),MATCH($B5781,CachTinhDiem!$B$14:$E$14,0))-1)*9/4,1)</f>
        <v>7.8</v>
      </c>
      <c r="M5781" s="19">
        <f t="shared" si="90"/>
        <v>5</v>
      </c>
      <c r="N5781" s="23">
        <f>MAX(0,1-M5781*CachTinhDiem!$B$25)</f>
        <v>0.5</v>
      </c>
      <c r="O5781" s="20">
        <f>ROUND((CachTinhDiem!$B$23*K5781+CachTinhDiem!$B$24*L5781)*N5781,1)</f>
        <v>3.5</v>
      </c>
      <c r="P5781" s="19" t="s">
        <v>3227</v>
      </c>
    </row>
    <row r="5782" spans="1:16" ht="15" customHeight="1" x14ac:dyDescent="0.35">
      <c r="A5782" s="18" t="s">
        <v>1667</v>
      </c>
      <c r="B5782" s="18" t="s">
        <v>3226</v>
      </c>
      <c r="C5782" s="18" t="s">
        <v>138</v>
      </c>
      <c r="D5782" s="19">
        <v>11</v>
      </c>
      <c r="E5782" s="19">
        <v>31</v>
      </c>
      <c r="F5782" s="19">
        <v>22</v>
      </c>
      <c r="G5782" s="19">
        <v>2</v>
      </c>
      <c r="H5782" s="19">
        <v>3</v>
      </c>
      <c r="I5782" s="19">
        <v>4</v>
      </c>
      <c r="J5782" s="19">
        <v>2</v>
      </c>
      <c r="K5782" s="20">
        <f>ROUND(1+(SUMPRODUCT(INDEX(CachTinhDiem!$B$8:$E$11,MATCH($B5782,CachTinhDiem!$A$8:$A$11,0),0),$G5782:$J5782)-1)*9/4,1)</f>
        <v>6.2</v>
      </c>
      <c r="L5782" s="20">
        <f>ROUND(1+(INDEX(CachTinhDiem!$B$15:$E$20,MATCH($C5782,CachTinhDiem!$A$15:$A$20,0),MATCH($B5782,CachTinhDiem!$B$14:$E$14,0))-1)*9/4,1)</f>
        <v>7.8</v>
      </c>
      <c r="M5782" s="19">
        <f t="shared" si="90"/>
        <v>0</v>
      </c>
      <c r="N5782" s="23">
        <f>MAX(0,1-M5782*CachTinhDiem!$B$25)</f>
        <v>1</v>
      </c>
      <c r="O5782" s="20">
        <f>ROUND((CachTinhDiem!$B$23*K5782+CachTinhDiem!$B$24*L5782)*N5782,1)</f>
        <v>6.7</v>
      </c>
      <c r="P5782" s="19" t="s">
        <v>3225</v>
      </c>
    </row>
    <row r="5783" spans="1:16" ht="15" customHeight="1" x14ac:dyDescent="0.35">
      <c r="A5783" s="18" t="s">
        <v>962</v>
      </c>
      <c r="B5783" s="18" t="s">
        <v>3229</v>
      </c>
      <c r="C5783" s="18" t="s">
        <v>103</v>
      </c>
      <c r="D5783" s="19">
        <v>21</v>
      </c>
      <c r="E5783" s="19">
        <v>37</v>
      </c>
      <c r="F5783" s="19">
        <v>16</v>
      </c>
      <c r="G5783" s="19">
        <v>2</v>
      </c>
      <c r="H5783" s="19">
        <v>5</v>
      </c>
      <c r="I5783" s="19">
        <v>3</v>
      </c>
      <c r="J5783" s="19">
        <v>4</v>
      </c>
      <c r="K5783" s="20">
        <f>ROUND(1+(SUMPRODUCT(INDEX(CachTinhDiem!$B$8:$E$11,MATCH($B5783,CachTinhDiem!$A$8:$A$11,0),0),$G5783:$J5783)-1)*9/4,1)</f>
        <v>7.3</v>
      </c>
      <c r="L5783" s="20">
        <f>ROUND(1+(INDEX(CachTinhDiem!$B$15:$E$20,MATCH($C5783,CachTinhDiem!$A$15:$A$20,0),MATCH($B5783,CachTinhDiem!$B$14:$E$14,0))-1)*9/4,1)</f>
        <v>7.8</v>
      </c>
      <c r="M5783" s="19">
        <f t="shared" si="90"/>
        <v>5</v>
      </c>
      <c r="N5783" s="23">
        <f>MAX(0,1-M5783*CachTinhDiem!$B$25)</f>
        <v>0.5</v>
      </c>
      <c r="O5783" s="20">
        <f>ROUND((CachTinhDiem!$B$23*K5783+CachTinhDiem!$B$24*L5783)*N5783,1)</f>
        <v>3.7</v>
      </c>
      <c r="P5783" s="19" t="s">
        <v>3227</v>
      </c>
    </row>
    <row r="5784" spans="1:16" ht="15" customHeight="1" x14ac:dyDescent="0.35">
      <c r="A5784" s="18" t="s">
        <v>2318</v>
      </c>
      <c r="B5784" s="18" t="s">
        <v>3226</v>
      </c>
      <c r="C5784" s="18" t="s">
        <v>103</v>
      </c>
      <c r="D5784" s="19">
        <v>15</v>
      </c>
      <c r="E5784" s="19">
        <v>31</v>
      </c>
      <c r="F5784" s="19">
        <v>13</v>
      </c>
      <c r="G5784" s="19">
        <v>2</v>
      </c>
      <c r="H5784" s="19">
        <v>3</v>
      </c>
      <c r="I5784" s="19">
        <v>2</v>
      </c>
      <c r="J5784" s="19">
        <v>5</v>
      </c>
      <c r="K5784" s="20">
        <f>ROUND(1+(SUMPRODUCT(INDEX(CachTinhDiem!$B$8:$E$11,MATCH($B5784,CachTinhDiem!$A$8:$A$11,0),0),$G5784:$J5784)-1)*9/4,1)</f>
        <v>5.3</v>
      </c>
      <c r="L5784" s="20">
        <f>ROUND(1+(INDEX(CachTinhDiem!$B$15:$E$20,MATCH($C5784,CachTinhDiem!$A$15:$A$20,0),MATCH($B5784,CachTinhDiem!$B$14:$E$14,0))-1)*9/4,1)</f>
        <v>3.3</v>
      </c>
      <c r="M5784" s="19">
        <f t="shared" si="90"/>
        <v>2</v>
      </c>
      <c r="N5784" s="23">
        <f>MAX(0,1-M5784*CachTinhDiem!$B$25)</f>
        <v>0.8</v>
      </c>
      <c r="O5784" s="20">
        <f>ROUND((CachTinhDiem!$B$23*K5784+CachTinhDiem!$B$24*L5784)*N5784,1)</f>
        <v>3.8</v>
      </c>
      <c r="P5784" s="19" t="s">
        <v>3227</v>
      </c>
    </row>
    <row r="5785" spans="1:16" ht="15" customHeight="1" x14ac:dyDescent="0.35">
      <c r="A5785" s="18" t="s">
        <v>1459</v>
      </c>
      <c r="B5785" s="18" t="s">
        <v>3228</v>
      </c>
      <c r="C5785" s="18" t="s">
        <v>115</v>
      </c>
      <c r="D5785" s="19">
        <v>6</v>
      </c>
      <c r="E5785" s="19">
        <v>20</v>
      </c>
      <c r="F5785" s="19">
        <v>21</v>
      </c>
      <c r="G5785" s="19">
        <v>4</v>
      </c>
      <c r="H5785" s="19">
        <v>2</v>
      </c>
      <c r="I5785" s="19">
        <v>3</v>
      </c>
      <c r="J5785" s="19">
        <v>2</v>
      </c>
      <c r="K5785" s="20">
        <f>ROUND(1+(SUMPRODUCT(INDEX(CachTinhDiem!$B$8:$E$11,MATCH($B5785,CachTinhDiem!$A$8:$A$11,0),0),$G5785:$J5785)-1)*9/4,1)</f>
        <v>3.7</v>
      </c>
      <c r="L5785" s="20">
        <f>ROUND(1+(INDEX(CachTinhDiem!$B$15:$E$20,MATCH($C5785,CachTinhDiem!$A$15:$A$20,0),MATCH($B5785,CachTinhDiem!$B$14:$E$14,0))-1)*9/4,1)</f>
        <v>5.5</v>
      </c>
      <c r="M5785" s="19">
        <f t="shared" si="90"/>
        <v>1</v>
      </c>
      <c r="N5785" s="23">
        <f>MAX(0,1-M5785*CachTinhDiem!$B$25)</f>
        <v>0.9</v>
      </c>
      <c r="O5785" s="20">
        <f>ROUND((CachTinhDiem!$B$23*K5785+CachTinhDiem!$B$24*L5785)*N5785,1)</f>
        <v>3.8</v>
      </c>
      <c r="P5785" s="19" t="s">
        <v>3225</v>
      </c>
    </row>
    <row r="5786" spans="1:16" ht="15" customHeight="1" x14ac:dyDescent="0.35">
      <c r="A5786" s="18" t="s">
        <v>3048</v>
      </c>
      <c r="B5786" s="18" t="s">
        <v>3228</v>
      </c>
      <c r="C5786" s="18" t="s">
        <v>150</v>
      </c>
      <c r="D5786" s="19">
        <v>22</v>
      </c>
      <c r="E5786" s="19">
        <v>40</v>
      </c>
      <c r="F5786" s="19">
        <v>5</v>
      </c>
      <c r="G5786" s="19">
        <v>2</v>
      </c>
      <c r="H5786" s="19">
        <v>2</v>
      </c>
      <c r="I5786" s="19">
        <v>3</v>
      </c>
      <c r="J5786" s="19">
        <v>4</v>
      </c>
      <c r="K5786" s="20">
        <f>ROUND(1+(SUMPRODUCT(INDEX(CachTinhDiem!$B$8:$E$11,MATCH($B5786,CachTinhDiem!$A$8:$A$11,0),0),$G5786:$J5786)-1)*9/4,1)</f>
        <v>6.4</v>
      </c>
      <c r="L5786" s="20">
        <f>ROUND(1+(INDEX(CachTinhDiem!$B$15:$E$20,MATCH($C5786,CachTinhDiem!$A$15:$A$20,0),MATCH($B5786,CachTinhDiem!$B$14:$E$14,0))-1)*9/4,1)</f>
        <v>5.5</v>
      </c>
      <c r="M5786" s="19">
        <f t="shared" si="90"/>
        <v>17</v>
      </c>
      <c r="N5786" s="23">
        <f>MAX(0,1-M5786*CachTinhDiem!$B$25)</f>
        <v>0</v>
      </c>
      <c r="O5786" s="20">
        <f>ROUND((CachTinhDiem!$B$23*K5786+CachTinhDiem!$B$24*L5786)*N5786,1)</f>
        <v>0</v>
      </c>
      <c r="P5786" s="19" t="s">
        <v>3225</v>
      </c>
    </row>
    <row r="5787" spans="1:16" ht="15" customHeight="1" x14ac:dyDescent="0.35">
      <c r="A5787" s="18" t="s">
        <v>2150</v>
      </c>
      <c r="B5787" s="18" t="s">
        <v>3228</v>
      </c>
      <c r="C5787" s="18" t="s">
        <v>103</v>
      </c>
      <c r="D5787" s="19">
        <v>20</v>
      </c>
      <c r="E5787" s="19">
        <v>34</v>
      </c>
      <c r="F5787" s="19">
        <v>12</v>
      </c>
      <c r="G5787" s="19">
        <v>2</v>
      </c>
      <c r="H5787" s="19">
        <v>3</v>
      </c>
      <c r="I5787" s="19">
        <v>1</v>
      </c>
      <c r="J5787" s="19">
        <v>4</v>
      </c>
      <c r="K5787" s="20">
        <f>ROUND(1+(SUMPRODUCT(INDEX(CachTinhDiem!$B$8:$E$11,MATCH($B5787,CachTinhDiem!$A$8:$A$11,0),0),$G5787:$J5787)-1)*9/4,1)</f>
        <v>6</v>
      </c>
      <c r="L5787" s="20">
        <f>ROUND(1+(INDEX(CachTinhDiem!$B$15:$E$20,MATCH($C5787,CachTinhDiem!$A$15:$A$20,0),MATCH($B5787,CachTinhDiem!$B$14:$E$14,0))-1)*9/4,1)</f>
        <v>10</v>
      </c>
      <c r="M5787" s="19">
        <f t="shared" si="90"/>
        <v>8</v>
      </c>
      <c r="N5787" s="23">
        <f>MAX(0,1-M5787*CachTinhDiem!$B$25)</f>
        <v>0.19999999999999996</v>
      </c>
      <c r="O5787" s="20">
        <f>ROUND((CachTinhDiem!$B$23*K5787+CachTinhDiem!$B$24*L5787)*N5787,1)</f>
        <v>1.4</v>
      </c>
      <c r="P5787" s="19" t="s">
        <v>3227</v>
      </c>
    </row>
    <row r="5788" spans="1:16" ht="15" customHeight="1" x14ac:dyDescent="0.35">
      <c r="A5788" s="18" t="s">
        <v>2542</v>
      </c>
      <c r="B5788" s="18" t="s">
        <v>3226</v>
      </c>
      <c r="C5788" s="18" t="s">
        <v>90</v>
      </c>
      <c r="D5788" s="19">
        <v>14</v>
      </c>
      <c r="E5788" s="19">
        <v>34</v>
      </c>
      <c r="F5788" s="19">
        <v>6</v>
      </c>
      <c r="G5788" s="19">
        <v>3</v>
      </c>
      <c r="H5788" s="19">
        <v>1</v>
      </c>
      <c r="I5788" s="19">
        <v>3</v>
      </c>
      <c r="J5788" s="19">
        <v>3</v>
      </c>
      <c r="K5788" s="20">
        <f>ROUND(1+(SUMPRODUCT(INDEX(CachTinhDiem!$B$8:$E$11,MATCH($B5788,CachTinhDiem!$A$8:$A$11,0),0),$G5788:$J5788)-1)*9/4,1)</f>
        <v>4.2</v>
      </c>
      <c r="L5788" s="20">
        <f>ROUND(1+(INDEX(CachTinhDiem!$B$15:$E$20,MATCH($C5788,CachTinhDiem!$A$15:$A$20,0),MATCH($B5788,CachTinhDiem!$B$14:$E$14,0))-1)*9/4,1)</f>
        <v>7.8</v>
      </c>
      <c r="M5788" s="19">
        <f t="shared" si="90"/>
        <v>8</v>
      </c>
      <c r="N5788" s="23">
        <f>MAX(0,1-M5788*CachTinhDiem!$B$25)</f>
        <v>0.19999999999999996</v>
      </c>
      <c r="O5788" s="20">
        <f>ROUND((CachTinhDiem!$B$23*K5788+CachTinhDiem!$B$24*L5788)*N5788,1)</f>
        <v>1.1000000000000001</v>
      </c>
      <c r="P5788" s="19" t="s">
        <v>3227</v>
      </c>
    </row>
    <row r="5789" spans="1:16" ht="15" customHeight="1" x14ac:dyDescent="0.35">
      <c r="A5789" s="18" t="s">
        <v>1570</v>
      </c>
      <c r="B5789" s="18" t="s">
        <v>3226</v>
      </c>
      <c r="C5789" s="18" t="s">
        <v>150</v>
      </c>
      <c r="D5789" s="19">
        <v>11</v>
      </c>
      <c r="E5789" s="19">
        <v>30</v>
      </c>
      <c r="F5789" s="19">
        <v>21</v>
      </c>
      <c r="G5789" s="19">
        <v>3</v>
      </c>
      <c r="H5789" s="19">
        <v>2</v>
      </c>
      <c r="I5789" s="19">
        <v>4</v>
      </c>
      <c r="J5789" s="19">
        <v>2</v>
      </c>
      <c r="K5789" s="20">
        <f>ROUND(1+(SUMPRODUCT(INDEX(CachTinhDiem!$B$8:$E$11,MATCH($B5789,CachTinhDiem!$A$8:$A$11,0),0),$G5789:$J5789)-1)*9/4,1)</f>
        <v>5.5</v>
      </c>
      <c r="L5789" s="20">
        <f>ROUND(1+(INDEX(CachTinhDiem!$B$15:$E$20,MATCH($C5789,CachTinhDiem!$A$15:$A$20,0),MATCH($B5789,CachTinhDiem!$B$14:$E$14,0))-1)*9/4,1)</f>
        <v>10</v>
      </c>
      <c r="M5789" s="19">
        <f t="shared" si="90"/>
        <v>0</v>
      </c>
      <c r="N5789" s="23">
        <f>MAX(0,1-M5789*CachTinhDiem!$B$25)</f>
        <v>1</v>
      </c>
      <c r="O5789" s="20">
        <f>ROUND((CachTinhDiem!$B$23*K5789+CachTinhDiem!$B$24*L5789)*N5789,1)</f>
        <v>6.9</v>
      </c>
      <c r="P5789" s="19" t="s">
        <v>3227</v>
      </c>
    </row>
    <row r="5790" spans="1:16" ht="15" customHeight="1" x14ac:dyDescent="0.35">
      <c r="A5790" s="18" t="s">
        <v>2078</v>
      </c>
      <c r="B5790" s="18" t="s">
        <v>3224</v>
      </c>
      <c r="C5790" s="18" t="s">
        <v>115</v>
      </c>
      <c r="D5790" s="19">
        <v>11</v>
      </c>
      <c r="E5790" s="19">
        <v>32</v>
      </c>
      <c r="F5790" s="19">
        <v>5</v>
      </c>
      <c r="G5790" s="19">
        <v>2</v>
      </c>
      <c r="H5790" s="19">
        <v>3</v>
      </c>
      <c r="I5790" s="19">
        <v>4</v>
      </c>
      <c r="J5790" s="19">
        <v>2</v>
      </c>
      <c r="K5790" s="20">
        <f>ROUND(1+(SUMPRODUCT(INDEX(CachTinhDiem!$B$8:$E$11,MATCH($B5790,CachTinhDiem!$A$8:$A$11,0),0),$G5790:$J5790)-1)*9/4,1)</f>
        <v>6</v>
      </c>
      <c r="L5790" s="20">
        <f>ROUND(1+(INDEX(CachTinhDiem!$B$15:$E$20,MATCH($C5790,CachTinhDiem!$A$15:$A$20,0),MATCH($B5790,CachTinhDiem!$B$14:$E$14,0))-1)*9/4,1)</f>
        <v>7.8</v>
      </c>
      <c r="M5790" s="19">
        <f t="shared" si="90"/>
        <v>6</v>
      </c>
      <c r="N5790" s="23">
        <f>MAX(0,1-M5790*CachTinhDiem!$B$25)</f>
        <v>0.39999999999999991</v>
      </c>
      <c r="O5790" s="20">
        <f>ROUND((CachTinhDiem!$B$23*K5790+CachTinhDiem!$B$24*L5790)*N5790,1)</f>
        <v>2.6</v>
      </c>
      <c r="P5790" s="19" t="s">
        <v>3227</v>
      </c>
    </row>
    <row r="5791" spans="1:16" ht="15" customHeight="1" x14ac:dyDescent="0.35">
      <c r="A5791" s="18" t="s">
        <v>2352</v>
      </c>
      <c r="B5791" s="18" t="s">
        <v>3226</v>
      </c>
      <c r="C5791" s="18" t="s">
        <v>103</v>
      </c>
      <c r="D5791" s="19">
        <v>16</v>
      </c>
      <c r="E5791" s="19">
        <v>31</v>
      </c>
      <c r="F5791" s="19">
        <v>36</v>
      </c>
      <c r="G5791" s="19">
        <v>2</v>
      </c>
      <c r="H5791" s="19">
        <v>3</v>
      </c>
      <c r="I5791" s="19">
        <v>2</v>
      </c>
      <c r="J5791" s="19">
        <v>5</v>
      </c>
      <c r="K5791" s="20">
        <f>ROUND(1+(SUMPRODUCT(INDEX(CachTinhDiem!$B$8:$E$11,MATCH($B5791,CachTinhDiem!$A$8:$A$11,0),0),$G5791:$J5791)-1)*9/4,1)</f>
        <v>5.3</v>
      </c>
      <c r="L5791" s="20">
        <f>ROUND(1+(INDEX(CachTinhDiem!$B$15:$E$20,MATCH($C5791,CachTinhDiem!$A$15:$A$20,0),MATCH($B5791,CachTinhDiem!$B$14:$E$14,0))-1)*9/4,1)</f>
        <v>3.3</v>
      </c>
      <c r="M5791" s="19">
        <f t="shared" si="90"/>
        <v>5</v>
      </c>
      <c r="N5791" s="23">
        <f>MAX(0,1-M5791*CachTinhDiem!$B$25)</f>
        <v>0.5</v>
      </c>
      <c r="O5791" s="20">
        <f>ROUND((CachTinhDiem!$B$23*K5791+CachTinhDiem!$B$24*L5791)*N5791,1)</f>
        <v>2.4</v>
      </c>
      <c r="P5791" s="19" t="s">
        <v>3227</v>
      </c>
    </row>
    <row r="5792" spans="1:16" ht="15" customHeight="1" x14ac:dyDescent="0.35">
      <c r="A5792" s="18" t="s">
        <v>2052</v>
      </c>
      <c r="B5792" s="18" t="s">
        <v>3228</v>
      </c>
      <c r="C5792" s="18" t="s">
        <v>103</v>
      </c>
      <c r="D5792" s="19">
        <v>14</v>
      </c>
      <c r="E5792" s="19">
        <v>34</v>
      </c>
      <c r="F5792" s="19">
        <v>38</v>
      </c>
      <c r="G5792" s="19">
        <v>2</v>
      </c>
      <c r="H5792" s="19">
        <v>3</v>
      </c>
      <c r="I5792" s="19">
        <v>3</v>
      </c>
      <c r="J5792" s="19">
        <v>5</v>
      </c>
      <c r="K5792" s="20">
        <f>ROUND(1+(SUMPRODUCT(INDEX(CachTinhDiem!$B$8:$E$11,MATCH($B5792,CachTinhDiem!$A$8:$A$11,0),0),$G5792:$J5792)-1)*9/4,1)</f>
        <v>8.1999999999999993</v>
      </c>
      <c r="L5792" s="20">
        <f>ROUND(1+(INDEX(CachTinhDiem!$B$15:$E$20,MATCH($C5792,CachTinhDiem!$A$15:$A$20,0),MATCH($B5792,CachTinhDiem!$B$14:$E$14,0))-1)*9/4,1)</f>
        <v>10</v>
      </c>
      <c r="M5792" s="19">
        <f t="shared" si="90"/>
        <v>4</v>
      </c>
      <c r="N5792" s="23">
        <f>MAX(0,1-M5792*CachTinhDiem!$B$25)</f>
        <v>0.6</v>
      </c>
      <c r="O5792" s="20">
        <f>ROUND((CachTinhDiem!$B$23*K5792+CachTinhDiem!$B$24*L5792)*N5792,1)</f>
        <v>5.2</v>
      </c>
      <c r="P5792" s="19" t="s">
        <v>3227</v>
      </c>
    </row>
    <row r="5793" spans="1:16" ht="15" customHeight="1" x14ac:dyDescent="0.35">
      <c r="A5793" s="18" t="s">
        <v>2682</v>
      </c>
      <c r="B5793" s="18" t="s">
        <v>3229</v>
      </c>
      <c r="C5793" s="18" t="s">
        <v>103</v>
      </c>
      <c r="D5793" s="19">
        <v>7</v>
      </c>
      <c r="E5793" s="19">
        <v>35</v>
      </c>
      <c r="F5793" s="19">
        <v>29</v>
      </c>
      <c r="G5793" s="19">
        <v>4</v>
      </c>
      <c r="H5793" s="19">
        <v>1</v>
      </c>
      <c r="I5793" s="19">
        <v>3</v>
      </c>
      <c r="J5793" s="19">
        <v>5</v>
      </c>
      <c r="K5793" s="20">
        <f>ROUND(1+(SUMPRODUCT(INDEX(CachTinhDiem!$B$8:$E$11,MATCH($B5793,CachTinhDiem!$A$8:$A$11,0),0),$G5793:$J5793)-1)*9/4,1)</f>
        <v>5.7</v>
      </c>
      <c r="L5793" s="20">
        <f>ROUND(1+(INDEX(CachTinhDiem!$B$15:$E$20,MATCH($C5793,CachTinhDiem!$A$15:$A$20,0),MATCH($B5793,CachTinhDiem!$B$14:$E$14,0))-1)*9/4,1)</f>
        <v>7.8</v>
      </c>
      <c r="M5793" s="19">
        <f t="shared" si="90"/>
        <v>0</v>
      </c>
      <c r="N5793" s="23">
        <f>MAX(0,1-M5793*CachTinhDiem!$B$25)</f>
        <v>1</v>
      </c>
      <c r="O5793" s="20">
        <f>ROUND((CachTinhDiem!$B$23*K5793+CachTinhDiem!$B$24*L5793)*N5793,1)</f>
        <v>6.3</v>
      </c>
      <c r="P5793" s="19" t="s">
        <v>3227</v>
      </c>
    </row>
    <row r="5794" spans="1:16" ht="15" customHeight="1" x14ac:dyDescent="0.35">
      <c r="A5794" s="18" t="s">
        <v>812</v>
      </c>
      <c r="B5794" s="18" t="s">
        <v>3228</v>
      </c>
      <c r="C5794" s="18" t="s">
        <v>110</v>
      </c>
      <c r="D5794" s="19">
        <v>18</v>
      </c>
      <c r="E5794" s="19">
        <v>34</v>
      </c>
      <c r="F5794" s="19">
        <v>33</v>
      </c>
      <c r="G5794" s="19">
        <v>2</v>
      </c>
      <c r="H5794" s="19">
        <v>3</v>
      </c>
      <c r="I5794" s="19">
        <v>2</v>
      </c>
      <c r="J5794" s="19">
        <v>5</v>
      </c>
      <c r="K5794" s="20">
        <f>ROUND(1+(SUMPRODUCT(INDEX(CachTinhDiem!$B$8:$E$11,MATCH($B5794,CachTinhDiem!$A$8:$A$11,0),0),$G5794:$J5794)-1)*9/4,1)</f>
        <v>7.8</v>
      </c>
      <c r="L5794" s="20">
        <f>ROUND(1+(INDEX(CachTinhDiem!$B$15:$E$20,MATCH($C5794,CachTinhDiem!$A$15:$A$20,0),MATCH($B5794,CachTinhDiem!$B$14:$E$14,0))-1)*9/4,1)</f>
        <v>7.8</v>
      </c>
      <c r="M5794" s="19">
        <f t="shared" si="90"/>
        <v>0</v>
      </c>
      <c r="N5794" s="23">
        <f>MAX(0,1-M5794*CachTinhDiem!$B$25)</f>
        <v>1</v>
      </c>
      <c r="O5794" s="20">
        <f>ROUND((CachTinhDiem!$B$23*K5794+CachTinhDiem!$B$24*L5794)*N5794,1)</f>
        <v>7.8</v>
      </c>
      <c r="P5794" s="19" t="s">
        <v>3227</v>
      </c>
    </row>
    <row r="5795" spans="1:16" ht="15" customHeight="1" x14ac:dyDescent="0.35">
      <c r="A5795" s="18" t="s">
        <v>82</v>
      </c>
      <c r="B5795" s="18" t="s">
        <v>3229</v>
      </c>
      <c r="C5795" s="18" t="s">
        <v>90</v>
      </c>
      <c r="D5795" s="19">
        <v>20</v>
      </c>
      <c r="E5795" s="19">
        <v>38</v>
      </c>
      <c r="F5795" s="19">
        <v>33</v>
      </c>
      <c r="G5795" s="19">
        <v>2</v>
      </c>
      <c r="H5795" s="19">
        <v>5</v>
      </c>
      <c r="I5795" s="19">
        <v>2</v>
      </c>
      <c r="J5795" s="19">
        <v>2</v>
      </c>
      <c r="K5795" s="20">
        <f>ROUND(1+(SUMPRODUCT(INDEX(CachTinhDiem!$B$8:$E$11,MATCH($B5795,CachTinhDiem!$A$8:$A$11,0),0),$G5795:$J5795)-1)*9/4,1)</f>
        <v>5.3</v>
      </c>
      <c r="L5795" s="20">
        <f>ROUND(1+(INDEX(CachTinhDiem!$B$15:$E$20,MATCH($C5795,CachTinhDiem!$A$15:$A$20,0),MATCH($B5795,CachTinhDiem!$B$14:$E$14,0))-1)*9/4,1)</f>
        <v>7.8</v>
      </c>
      <c r="M5795" s="19">
        <f t="shared" si="90"/>
        <v>0</v>
      </c>
      <c r="N5795" s="23">
        <f>MAX(0,1-M5795*CachTinhDiem!$B$25)</f>
        <v>1</v>
      </c>
      <c r="O5795" s="20">
        <f>ROUND((CachTinhDiem!$B$23*K5795+CachTinhDiem!$B$24*L5795)*N5795,1)</f>
        <v>6.1</v>
      </c>
      <c r="P5795" s="19" t="s">
        <v>3227</v>
      </c>
    </row>
    <row r="5796" spans="1:16" ht="15" customHeight="1" x14ac:dyDescent="0.35">
      <c r="A5796" s="18" t="s">
        <v>1856</v>
      </c>
      <c r="B5796" s="18" t="s">
        <v>3224</v>
      </c>
      <c r="C5796" s="18" t="s">
        <v>150</v>
      </c>
      <c r="D5796" s="19">
        <v>18</v>
      </c>
      <c r="E5796" s="19">
        <v>34</v>
      </c>
      <c r="F5796" s="19">
        <v>33</v>
      </c>
      <c r="G5796" s="19">
        <v>2</v>
      </c>
      <c r="H5796" s="19">
        <v>3</v>
      </c>
      <c r="I5796" s="19">
        <v>4</v>
      </c>
      <c r="J5796" s="19">
        <v>2</v>
      </c>
      <c r="K5796" s="20">
        <f>ROUND(1+(SUMPRODUCT(INDEX(CachTinhDiem!$B$8:$E$11,MATCH($B5796,CachTinhDiem!$A$8:$A$11,0),0),$G5796:$J5796)-1)*9/4,1)</f>
        <v>6</v>
      </c>
      <c r="L5796" s="20">
        <f>ROUND(1+(INDEX(CachTinhDiem!$B$15:$E$20,MATCH($C5796,CachTinhDiem!$A$15:$A$20,0),MATCH($B5796,CachTinhDiem!$B$14:$E$14,0))-1)*9/4,1)</f>
        <v>3.3</v>
      </c>
      <c r="M5796" s="19">
        <f t="shared" si="90"/>
        <v>0</v>
      </c>
      <c r="N5796" s="23">
        <f>MAX(0,1-M5796*CachTinhDiem!$B$25)</f>
        <v>1</v>
      </c>
      <c r="O5796" s="20">
        <f>ROUND((CachTinhDiem!$B$23*K5796+CachTinhDiem!$B$24*L5796)*N5796,1)</f>
        <v>5.2</v>
      </c>
      <c r="P5796" s="19" t="s">
        <v>3227</v>
      </c>
    </row>
    <row r="5797" spans="1:16" ht="15" customHeight="1" x14ac:dyDescent="0.35">
      <c r="A5797" s="18" t="s">
        <v>1187</v>
      </c>
      <c r="B5797" s="18" t="s">
        <v>3224</v>
      </c>
      <c r="C5797" s="18" t="s">
        <v>115</v>
      </c>
      <c r="D5797" s="19">
        <v>5</v>
      </c>
      <c r="E5797" s="19">
        <v>12</v>
      </c>
      <c r="F5797" s="19">
        <v>37</v>
      </c>
      <c r="G5797" s="19">
        <v>4</v>
      </c>
      <c r="H5797" s="19">
        <v>2</v>
      </c>
      <c r="I5797" s="19">
        <v>1</v>
      </c>
      <c r="J5797" s="19">
        <v>2</v>
      </c>
      <c r="K5797" s="20">
        <f>ROUND(1+(SUMPRODUCT(INDEX(CachTinhDiem!$B$8:$E$11,MATCH($B5797,CachTinhDiem!$A$8:$A$11,0),0),$G5797:$J5797)-1)*9/4,1)</f>
        <v>3</v>
      </c>
      <c r="L5797" s="20">
        <f>ROUND(1+(INDEX(CachTinhDiem!$B$15:$E$20,MATCH($C5797,CachTinhDiem!$A$15:$A$20,0),MATCH($B5797,CachTinhDiem!$B$14:$E$14,0))-1)*9/4,1)</f>
        <v>7.8</v>
      </c>
      <c r="M5797" s="19">
        <f t="shared" si="90"/>
        <v>25</v>
      </c>
      <c r="N5797" s="23">
        <f>MAX(0,1-M5797*CachTinhDiem!$B$25)</f>
        <v>0</v>
      </c>
      <c r="O5797" s="20">
        <f>ROUND((CachTinhDiem!$B$23*K5797+CachTinhDiem!$B$24*L5797)*N5797,1)</f>
        <v>0</v>
      </c>
      <c r="P5797" s="19" t="s">
        <v>3227</v>
      </c>
    </row>
    <row r="5798" spans="1:16" ht="15" customHeight="1" x14ac:dyDescent="0.35">
      <c r="A5798" s="18" t="s">
        <v>1066</v>
      </c>
      <c r="B5798" s="18" t="s">
        <v>3229</v>
      </c>
      <c r="C5798" s="18" t="s">
        <v>90</v>
      </c>
      <c r="D5798" s="19">
        <v>5</v>
      </c>
      <c r="E5798" s="19">
        <v>15</v>
      </c>
      <c r="F5798" s="19">
        <v>15</v>
      </c>
      <c r="G5798" s="19">
        <v>3</v>
      </c>
      <c r="H5798" s="19">
        <v>2</v>
      </c>
      <c r="I5798" s="19">
        <v>3</v>
      </c>
      <c r="J5798" s="19">
        <v>2</v>
      </c>
      <c r="K5798" s="20">
        <f>ROUND(1+(SUMPRODUCT(INDEX(CachTinhDiem!$B$8:$E$11,MATCH($B5798,CachTinhDiem!$A$8:$A$11,0),0),$G5798:$J5798)-1)*9/4,1)</f>
        <v>4.2</v>
      </c>
      <c r="L5798" s="20">
        <f>ROUND(1+(INDEX(CachTinhDiem!$B$15:$E$20,MATCH($C5798,CachTinhDiem!$A$15:$A$20,0),MATCH($B5798,CachTinhDiem!$B$14:$E$14,0))-1)*9/4,1)</f>
        <v>7.8</v>
      </c>
      <c r="M5798" s="19">
        <f t="shared" si="90"/>
        <v>0</v>
      </c>
      <c r="N5798" s="23">
        <f>MAX(0,1-M5798*CachTinhDiem!$B$25)</f>
        <v>1</v>
      </c>
      <c r="O5798" s="20">
        <f>ROUND((CachTinhDiem!$B$23*K5798+CachTinhDiem!$B$24*L5798)*N5798,1)</f>
        <v>5.3</v>
      </c>
      <c r="P5798" s="19" t="s">
        <v>3227</v>
      </c>
    </row>
    <row r="5799" spans="1:16" ht="15" customHeight="1" x14ac:dyDescent="0.35">
      <c r="A5799" s="18" t="s">
        <v>1339</v>
      </c>
      <c r="B5799" s="18" t="s">
        <v>3224</v>
      </c>
      <c r="C5799" s="18" t="s">
        <v>150</v>
      </c>
      <c r="D5799" s="19">
        <v>5</v>
      </c>
      <c r="E5799" s="19">
        <v>16</v>
      </c>
      <c r="F5799" s="19">
        <v>29</v>
      </c>
      <c r="G5799" s="19">
        <v>4</v>
      </c>
      <c r="H5799" s="19">
        <v>1</v>
      </c>
      <c r="I5799" s="19">
        <v>2</v>
      </c>
      <c r="J5799" s="19">
        <v>3</v>
      </c>
      <c r="K5799" s="20">
        <f>ROUND(1+(SUMPRODUCT(INDEX(CachTinhDiem!$B$8:$E$11,MATCH($B5799,CachTinhDiem!$A$8:$A$11,0),0),$G5799:$J5799)-1)*9/4,1)</f>
        <v>3.9</v>
      </c>
      <c r="L5799" s="20">
        <f>ROUND(1+(INDEX(CachTinhDiem!$B$15:$E$20,MATCH($C5799,CachTinhDiem!$A$15:$A$20,0),MATCH($B5799,CachTinhDiem!$B$14:$E$14,0))-1)*9/4,1)</f>
        <v>3.3</v>
      </c>
      <c r="M5799" s="19">
        <f t="shared" si="90"/>
        <v>13</v>
      </c>
      <c r="N5799" s="23">
        <f>MAX(0,1-M5799*CachTinhDiem!$B$25)</f>
        <v>0</v>
      </c>
      <c r="O5799" s="20">
        <f>ROUND((CachTinhDiem!$B$23*K5799+CachTinhDiem!$B$24*L5799)*N5799,1)</f>
        <v>0</v>
      </c>
      <c r="P5799" s="19" t="s">
        <v>3225</v>
      </c>
    </row>
    <row r="5800" spans="1:16" ht="15" customHeight="1" x14ac:dyDescent="0.35">
      <c r="A5800" s="18" t="s">
        <v>1968</v>
      </c>
      <c r="B5800" s="18" t="s">
        <v>3224</v>
      </c>
      <c r="C5800" s="18" t="s">
        <v>138</v>
      </c>
      <c r="D5800" s="19">
        <v>14</v>
      </c>
      <c r="E5800" s="19">
        <v>30</v>
      </c>
      <c r="F5800" s="19">
        <v>32</v>
      </c>
      <c r="G5800" s="19">
        <v>2</v>
      </c>
      <c r="H5800" s="19">
        <v>3</v>
      </c>
      <c r="I5800" s="19">
        <v>5</v>
      </c>
      <c r="J5800" s="19">
        <v>3</v>
      </c>
      <c r="K5800" s="20">
        <f>ROUND(1+(SUMPRODUCT(INDEX(CachTinhDiem!$B$8:$E$11,MATCH($B5800,CachTinhDiem!$A$8:$A$11,0),0),$G5800:$J5800)-1)*9/4,1)</f>
        <v>7.3</v>
      </c>
      <c r="L5800" s="20">
        <f>ROUND(1+(INDEX(CachTinhDiem!$B$15:$E$20,MATCH($C5800,CachTinhDiem!$A$15:$A$20,0),MATCH($B5800,CachTinhDiem!$B$14:$E$14,0))-1)*9/4,1)</f>
        <v>10</v>
      </c>
      <c r="M5800" s="19">
        <f t="shared" si="90"/>
        <v>2</v>
      </c>
      <c r="N5800" s="23">
        <f>MAX(0,1-M5800*CachTinhDiem!$B$25)</f>
        <v>0.8</v>
      </c>
      <c r="O5800" s="20">
        <f>ROUND((CachTinhDiem!$B$23*K5800+CachTinhDiem!$B$24*L5800)*N5800,1)</f>
        <v>6.5</v>
      </c>
      <c r="P5800" s="19" t="s">
        <v>3225</v>
      </c>
    </row>
    <row r="5801" spans="1:16" ht="15" customHeight="1" x14ac:dyDescent="0.35">
      <c r="A5801" s="18" t="s">
        <v>609</v>
      </c>
      <c r="B5801" s="18" t="s">
        <v>3224</v>
      </c>
      <c r="C5801" s="18" t="s">
        <v>103</v>
      </c>
      <c r="D5801" s="19">
        <v>20</v>
      </c>
      <c r="E5801" s="19">
        <v>35</v>
      </c>
      <c r="F5801" s="19">
        <v>32</v>
      </c>
      <c r="G5801" s="19">
        <v>2</v>
      </c>
      <c r="H5801" s="19">
        <v>4</v>
      </c>
      <c r="I5801" s="19">
        <v>2</v>
      </c>
      <c r="J5801" s="19">
        <v>5</v>
      </c>
      <c r="K5801" s="20">
        <f>ROUND(1+(SUMPRODUCT(INDEX(CachTinhDiem!$B$8:$E$11,MATCH($B5801,CachTinhDiem!$A$8:$A$11,0),0),$G5801:$J5801)-1)*9/4,1)</f>
        <v>4.8</v>
      </c>
      <c r="L5801" s="20">
        <f>ROUND(1+(INDEX(CachTinhDiem!$B$15:$E$20,MATCH($C5801,CachTinhDiem!$A$15:$A$20,0),MATCH($B5801,CachTinhDiem!$B$14:$E$14,0))-1)*9/4,1)</f>
        <v>3.3</v>
      </c>
      <c r="M5801" s="19">
        <f t="shared" si="90"/>
        <v>0</v>
      </c>
      <c r="N5801" s="23">
        <f>MAX(0,1-M5801*CachTinhDiem!$B$25)</f>
        <v>1</v>
      </c>
      <c r="O5801" s="20">
        <f>ROUND((CachTinhDiem!$B$23*K5801+CachTinhDiem!$B$24*L5801)*N5801,1)</f>
        <v>4.4000000000000004</v>
      </c>
      <c r="P5801" s="19" t="s">
        <v>3227</v>
      </c>
    </row>
    <row r="5802" spans="1:16" ht="15" customHeight="1" x14ac:dyDescent="0.35">
      <c r="A5802" s="18" t="s">
        <v>1788</v>
      </c>
      <c r="B5802" s="18" t="s">
        <v>3229</v>
      </c>
      <c r="C5802" s="18" t="s">
        <v>115</v>
      </c>
      <c r="D5802" s="19">
        <v>9</v>
      </c>
      <c r="E5802" s="19">
        <v>26</v>
      </c>
      <c r="F5802" s="19">
        <v>31</v>
      </c>
      <c r="G5802" s="19">
        <v>4</v>
      </c>
      <c r="H5802" s="19">
        <v>2</v>
      </c>
      <c r="I5802" s="19">
        <v>5</v>
      </c>
      <c r="J5802" s="19">
        <v>2</v>
      </c>
      <c r="K5802" s="20">
        <f>ROUND(1+(SUMPRODUCT(INDEX(CachTinhDiem!$B$8:$E$11,MATCH($B5802,CachTinhDiem!$A$8:$A$11,0),0),$G5802:$J5802)-1)*9/4,1)</f>
        <v>5.7</v>
      </c>
      <c r="L5802" s="20">
        <f>ROUND(1+(INDEX(CachTinhDiem!$B$15:$E$20,MATCH($C5802,CachTinhDiem!$A$15:$A$20,0),MATCH($B5802,CachTinhDiem!$B$14:$E$14,0))-1)*9/4,1)</f>
        <v>10</v>
      </c>
      <c r="M5802" s="19">
        <f t="shared" si="90"/>
        <v>5</v>
      </c>
      <c r="N5802" s="23">
        <f>MAX(0,1-M5802*CachTinhDiem!$B$25)</f>
        <v>0.5</v>
      </c>
      <c r="O5802" s="20">
        <f>ROUND((CachTinhDiem!$B$23*K5802+CachTinhDiem!$B$24*L5802)*N5802,1)</f>
        <v>3.5</v>
      </c>
      <c r="P5802" s="19" t="s">
        <v>3227</v>
      </c>
    </row>
    <row r="5803" spans="1:16" ht="15" customHeight="1" x14ac:dyDescent="0.35">
      <c r="A5803" s="18" t="s">
        <v>1946</v>
      </c>
      <c r="B5803" s="18" t="s">
        <v>3226</v>
      </c>
      <c r="C5803" s="18" t="s">
        <v>138</v>
      </c>
      <c r="D5803" s="19">
        <v>5</v>
      </c>
      <c r="E5803" s="19">
        <v>10</v>
      </c>
      <c r="F5803" s="19">
        <v>8</v>
      </c>
      <c r="G5803" s="19">
        <v>4</v>
      </c>
      <c r="H5803" s="19">
        <v>2</v>
      </c>
      <c r="I5803" s="19">
        <v>4</v>
      </c>
      <c r="J5803" s="19">
        <v>1</v>
      </c>
      <c r="K5803" s="20">
        <f>ROUND(1+(SUMPRODUCT(INDEX(CachTinhDiem!$B$8:$E$11,MATCH($B5803,CachTinhDiem!$A$8:$A$11,0),0),$G5803:$J5803)-1)*9/4,1)</f>
        <v>5.0999999999999996</v>
      </c>
      <c r="L5803" s="20">
        <f>ROUND(1+(INDEX(CachTinhDiem!$B$15:$E$20,MATCH($C5803,CachTinhDiem!$A$15:$A$20,0),MATCH($B5803,CachTinhDiem!$B$14:$E$14,0))-1)*9/4,1)</f>
        <v>7.8</v>
      </c>
      <c r="M5803" s="19">
        <f t="shared" si="90"/>
        <v>0</v>
      </c>
      <c r="N5803" s="23">
        <f>MAX(0,1-M5803*CachTinhDiem!$B$25)</f>
        <v>1</v>
      </c>
      <c r="O5803" s="20">
        <f>ROUND((CachTinhDiem!$B$23*K5803+CachTinhDiem!$B$24*L5803)*N5803,1)</f>
        <v>5.9</v>
      </c>
      <c r="P5803" s="19" t="s">
        <v>3227</v>
      </c>
    </row>
    <row r="5804" spans="1:16" ht="15" customHeight="1" x14ac:dyDescent="0.35">
      <c r="A5804" s="18" t="s">
        <v>1570</v>
      </c>
      <c r="B5804" s="18" t="s">
        <v>3224</v>
      </c>
      <c r="C5804" s="18" t="s">
        <v>150</v>
      </c>
      <c r="D5804" s="19">
        <v>11</v>
      </c>
      <c r="E5804" s="19">
        <v>30</v>
      </c>
      <c r="F5804" s="19">
        <v>40</v>
      </c>
      <c r="G5804" s="19">
        <v>3</v>
      </c>
      <c r="H5804" s="19">
        <v>2</v>
      </c>
      <c r="I5804" s="19">
        <v>4</v>
      </c>
      <c r="J5804" s="19">
        <v>2</v>
      </c>
      <c r="K5804" s="20">
        <f>ROUND(1+(SUMPRODUCT(INDEX(CachTinhDiem!$B$8:$E$11,MATCH($B5804,CachTinhDiem!$A$8:$A$11,0),0),$G5804:$J5804)-1)*9/4,1)</f>
        <v>6</v>
      </c>
      <c r="L5804" s="20">
        <f>ROUND(1+(INDEX(CachTinhDiem!$B$15:$E$20,MATCH($C5804,CachTinhDiem!$A$15:$A$20,0),MATCH($B5804,CachTinhDiem!$B$14:$E$14,0))-1)*9/4,1)</f>
        <v>3.3</v>
      </c>
      <c r="M5804" s="19">
        <f t="shared" si="90"/>
        <v>10</v>
      </c>
      <c r="N5804" s="23">
        <f>MAX(0,1-M5804*CachTinhDiem!$B$25)</f>
        <v>0</v>
      </c>
      <c r="O5804" s="20">
        <f>ROUND((CachTinhDiem!$B$23*K5804+CachTinhDiem!$B$24*L5804)*N5804,1)</f>
        <v>0</v>
      </c>
      <c r="P5804" s="19" t="s">
        <v>3227</v>
      </c>
    </row>
    <row r="5805" spans="1:16" ht="15" customHeight="1" x14ac:dyDescent="0.35">
      <c r="A5805" s="18" t="s">
        <v>654</v>
      </c>
      <c r="B5805" s="18" t="s">
        <v>3228</v>
      </c>
      <c r="C5805" s="18" t="s">
        <v>110</v>
      </c>
      <c r="D5805" s="19">
        <v>18</v>
      </c>
      <c r="E5805" s="19">
        <v>35</v>
      </c>
      <c r="F5805" s="19">
        <v>7</v>
      </c>
      <c r="G5805" s="19">
        <v>2</v>
      </c>
      <c r="H5805" s="19">
        <v>3</v>
      </c>
      <c r="I5805" s="19">
        <v>2</v>
      </c>
      <c r="J5805" s="19">
        <v>4</v>
      </c>
      <c r="K5805" s="20">
        <f>ROUND(1+(SUMPRODUCT(INDEX(CachTinhDiem!$B$8:$E$11,MATCH($B5805,CachTinhDiem!$A$8:$A$11,0),0),$G5805:$J5805)-1)*9/4,1)</f>
        <v>6.4</v>
      </c>
      <c r="L5805" s="20">
        <f>ROUND(1+(INDEX(CachTinhDiem!$B$15:$E$20,MATCH($C5805,CachTinhDiem!$A$15:$A$20,0),MATCH($B5805,CachTinhDiem!$B$14:$E$14,0))-1)*9/4,1)</f>
        <v>7.8</v>
      </c>
      <c r="M5805" s="19">
        <f t="shared" si="90"/>
        <v>11</v>
      </c>
      <c r="N5805" s="23">
        <f>MAX(0,1-M5805*CachTinhDiem!$B$25)</f>
        <v>0</v>
      </c>
      <c r="O5805" s="20">
        <f>ROUND((CachTinhDiem!$B$23*K5805+CachTinhDiem!$B$24*L5805)*N5805,1)</f>
        <v>0</v>
      </c>
      <c r="P5805" s="19" t="s">
        <v>3227</v>
      </c>
    </row>
    <row r="5806" spans="1:16" ht="15" customHeight="1" x14ac:dyDescent="0.35">
      <c r="A5806" s="18" t="s">
        <v>1355</v>
      </c>
      <c r="B5806" s="18" t="s">
        <v>3228</v>
      </c>
      <c r="C5806" s="18" t="s">
        <v>103</v>
      </c>
      <c r="D5806" s="19">
        <v>14</v>
      </c>
      <c r="E5806" s="19">
        <v>30</v>
      </c>
      <c r="F5806" s="19">
        <v>11</v>
      </c>
      <c r="G5806" s="19">
        <v>2</v>
      </c>
      <c r="H5806" s="19">
        <v>4</v>
      </c>
      <c r="I5806" s="19">
        <v>2</v>
      </c>
      <c r="J5806" s="19">
        <v>5</v>
      </c>
      <c r="K5806" s="20">
        <f>ROUND(1+(SUMPRODUCT(INDEX(CachTinhDiem!$B$8:$E$11,MATCH($B5806,CachTinhDiem!$A$8:$A$11,0),0),$G5806:$J5806)-1)*9/4,1)</f>
        <v>8.1999999999999993</v>
      </c>
      <c r="L5806" s="20">
        <f>ROUND(1+(INDEX(CachTinhDiem!$B$15:$E$20,MATCH($C5806,CachTinhDiem!$A$15:$A$20,0),MATCH($B5806,CachTinhDiem!$B$14:$E$14,0))-1)*9/4,1)</f>
        <v>10</v>
      </c>
      <c r="M5806" s="19">
        <f t="shared" si="90"/>
        <v>3</v>
      </c>
      <c r="N5806" s="23">
        <f>MAX(0,1-M5806*CachTinhDiem!$B$25)</f>
        <v>0.7</v>
      </c>
      <c r="O5806" s="20">
        <f>ROUND((CachTinhDiem!$B$23*K5806+CachTinhDiem!$B$24*L5806)*N5806,1)</f>
        <v>6.1</v>
      </c>
      <c r="P5806" s="19" t="s">
        <v>3227</v>
      </c>
    </row>
    <row r="5807" spans="1:16" ht="15" customHeight="1" x14ac:dyDescent="0.35">
      <c r="A5807" s="18" t="s">
        <v>1371</v>
      </c>
      <c r="B5807" s="18" t="s">
        <v>3224</v>
      </c>
      <c r="C5807" s="18" t="s">
        <v>90</v>
      </c>
      <c r="D5807" s="19">
        <v>5</v>
      </c>
      <c r="E5807" s="19">
        <v>10</v>
      </c>
      <c r="F5807" s="19">
        <v>28</v>
      </c>
      <c r="G5807" s="19">
        <v>4</v>
      </c>
      <c r="H5807" s="19">
        <v>1</v>
      </c>
      <c r="I5807" s="19">
        <v>2</v>
      </c>
      <c r="J5807" s="19">
        <v>2</v>
      </c>
      <c r="K5807" s="20">
        <f>ROUND(1+(SUMPRODUCT(INDEX(CachTinhDiem!$B$8:$E$11,MATCH($B5807,CachTinhDiem!$A$8:$A$11,0),0),$G5807:$J5807)-1)*9/4,1)</f>
        <v>3.7</v>
      </c>
      <c r="L5807" s="20">
        <f>ROUND(1+(INDEX(CachTinhDiem!$B$15:$E$20,MATCH($C5807,CachTinhDiem!$A$15:$A$20,0),MATCH($B5807,CachTinhDiem!$B$14:$E$14,0))-1)*9/4,1)</f>
        <v>5.5</v>
      </c>
      <c r="M5807" s="19">
        <f t="shared" si="90"/>
        <v>18</v>
      </c>
      <c r="N5807" s="23">
        <f>MAX(0,1-M5807*CachTinhDiem!$B$25)</f>
        <v>0</v>
      </c>
      <c r="O5807" s="20">
        <f>ROUND((CachTinhDiem!$B$23*K5807+CachTinhDiem!$B$24*L5807)*N5807,1)</f>
        <v>0</v>
      </c>
      <c r="P5807" s="19" t="s">
        <v>3227</v>
      </c>
    </row>
    <row r="5808" spans="1:16" ht="15" customHeight="1" x14ac:dyDescent="0.35">
      <c r="A5808" s="18" t="s">
        <v>1514</v>
      </c>
      <c r="B5808" s="18" t="s">
        <v>3229</v>
      </c>
      <c r="C5808" s="18" t="s">
        <v>115</v>
      </c>
      <c r="D5808" s="19">
        <v>12</v>
      </c>
      <c r="E5808" s="19">
        <v>30</v>
      </c>
      <c r="F5808" s="19">
        <v>22</v>
      </c>
      <c r="G5808" s="19">
        <v>2</v>
      </c>
      <c r="H5808" s="19">
        <v>3</v>
      </c>
      <c r="I5808" s="19">
        <v>4</v>
      </c>
      <c r="J5808" s="19">
        <v>2</v>
      </c>
      <c r="K5808" s="20">
        <f>ROUND(1+(SUMPRODUCT(INDEX(CachTinhDiem!$B$8:$E$11,MATCH($B5808,CachTinhDiem!$A$8:$A$11,0),0),$G5808:$J5808)-1)*9/4,1)</f>
        <v>5.3</v>
      </c>
      <c r="L5808" s="20">
        <f>ROUND(1+(INDEX(CachTinhDiem!$B$15:$E$20,MATCH($C5808,CachTinhDiem!$A$15:$A$20,0),MATCH($B5808,CachTinhDiem!$B$14:$E$14,0))-1)*9/4,1)</f>
        <v>10</v>
      </c>
      <c r="M5808" s="19">
        <f t="shared" si="90"/>
        <v>0</v>
      </c>
      <c r="N5808" s="23">
        <f>MAX(0,1-M5808*CachTinhDiem!$B$25)</f>
        <v>1</v>
      </c>
      <c r="O5808" s="20">
        <f>ROUND((CachTinhDiem!$B$23*K5808+CachTinhDiem!$B$24*L5808)*N5808,1)</f>
        <v>6.7</v>
      </c>
      <c r="P5808" s="19" t="s">
        <v>3227</v>
      </c>
    </row>
    <row r="5809" spans="1:16" ht="15" customHeight="1" x14ac:dyDescent="0.35">
      <c r="A5809" s="18" t="s">
        <v>1050</v>
      </c>
      <c r="B5809" s="18" t="s">
        <v>3228</v>
      </c>
      <c r="C5809" s="18" t="s">
        <v>115</v>
      </c>
      <c r="D5809" s="19">
        <v>5</v>
      </c>
      <c r="E5809" s="19">
        <v>10</v>
      </c>
      <c r="F5809" s="19">
        <v>37</v>
      </c>
      <c r="G5809" s="19">
        <v>5</v>
      </c>
      <c r="H5809" s="19">
        <v>1</v>
      </c>
      <c r="I5809" s="19">
        <v>2</v>
      </c>
      <c r="J5809" s="19">
        <v>2</v>
      </c>
      <c r="K5809" s="20">
        <f>ROUND(1+(SUMPRODUCT(INDEX(CachTinhDiem!$B$8:$E$11,MATCH($B5809,CachTinhDiem!$A$8:$A$11,0),0),$G5809:$J5809)-1)*9/4,1)</f>
        <v>2.8</v>
      </c>
      <c r="L5809" s="20">
        <f>ROUND(1+(INDEX(CachTinhDiem!$B$15:$E$20,MATCH($C5809,CachTinhDiem!$A$15:$A$20,0),MATCH($B5809,CachTinhDiem!$B$14:$E$14,0))-1)*9/4,1)</f>
        <v>5.5</v>
      </c>
      <c r="M5809" s="19">
        <f t="shared" si="90"/>
        <v>27</v>
      </c>
      <c r="N5809" s="23">
        <f>MAX(0,1-M5809*CachTinhDiem!$B$25)</f>
        <v>0</v>
      </c>
      <c r="O5809" s="20">
        <f>ROUND((CachTinhDiem!$B$23*K5809+CachTinhDiem!$B$24*L5809)*N5809,1)</f>
        <v>0</v>
      </c>
      <c r="P5809" s="19" t="s">
        <v>3225</v>
      </c>
    </row>
    <row r="5810" spans="1:16" ht="15" customHeight="1" x14ac:dyDescent="0.35">
      <c r="A5810" s="18" t="s">
        <v>2277</v>
      </c>
      <c r="B5810" s="18" t="s">
        <v>3228</v>
      </c>
      <c r="C5810" s="18" t="s">
        <v>150</v>
      </c>
      <c r="D5810" s="19">
        <v>23</v>
      </c>
      <c r="E5810" s="19">
        <v>37</v>
      </c>
      <c r="F5810" s="19">
        <v>20</v>
      </c>
      <c r="G5810" s="19">
        <v>2</v>
      </c>
      <c r="H5810" s="19">
        <v>5</v>
      </c>
      <c r="I5810" s="19">
        <v>4</v>
      </c>
      <c r="J5810" s="19">
        <v>4</v>
      </c>
      <c r="K5810" s="20">
        <f>ROUND(1+(SUMPRODUCT(INDEX(CachTinhDiem!$B$8:$E$11,MATCH($B5810,CachTinhDiem!$A$8:$A$11,0),0),$G5810:$J5810)-1)*9/4,1)</f>
        <v>8.1999999999999993</v>
      </c>
      <c r="L5810" s="20">
        <f>ROUND(1+(INDEX(CachTinhDiem!$B$15:$E$20,MATCH($C5810,CachTinhDiem!$A$15:$A$20,0),MATCH($B5810,CachTinhDiem!$B$14:$E$14,0))-1)*9/4,1)</f>
        <v>5.5</v>
      </c>
      <c r="M5810" s="19">
        <f t="shared" si="90"/>
        <v>3</v>
      </c>
      <c r="N5810" s="23">
        <f>MAX(0,1-M5810*CachTinhDiem!$B$25)</f>
        <v>0.7</v>
      </c>
      <c r="O5810" s="20">
        <f>ROUND((CachTinhDiem!$B$23*K5810+CachTinhDiem!$B$24*L5810)*N5810,1)</f>
        <v>5.2</v>
      </c>
      <c r="P5810" s="19" t="s">
        <v>3225</v>
      </c>
    </row>
    <row r="5811" spans="1:16" ht="15" customHeight="1" x14ac:dyDescent="0.35">
      <c r="A5811" s="18" t="s">
        <v>2231</v>
      </c>
      <c r="B5811" s="18" t="s">
        <v>3224</v>
      </c>
      <c r="C5811" s="18" t="s">
        <v>103</v>
      </c>
      <c r="D5811" s="19">
        <v>14</v>
      </c>
      <c r="E5811" s="19">
        <v>32</v>
      </c>
      <c r="F5811" s="19">
        <v>12</v>
      </c>
      <c r="G5811" s="19">
        <v>4</v>
      </c>
      <c r="H5811" s="19">
        <v>2</v>
      </c>
      <c r="I5811" s="19">
        <v>3</v>
      </c>
      <c r="J5811" s="19">
        <v>4</v>
      </c>
      <c r="K5811" s="20">
        <f>ROUND(1+(SUMPRODUCT(INDEX(CachTinhDiem!$B$8:$E$11,MATCH($B5811,CachTinhDiem!$A$8:$A$11,0),0),$G5811:$J5811)-1)*9/4,1)</f>
        <v>5.7</v>
      </c>
      <c r="L5811" s="20">
        <f>ROUND(1+(INDEX(CachTinhDiem!$B$15:$E$20,MATCH($C5811,CachTinhDiem!$A$15:$A$20,0),MATCH($B5811,CachTinhDiem!$B$14:$E$14,0))-1)*9/4,1)</f>
        <v>3.3</v>
      </c>
      <c r="M5811" s="19">
        <f t="shared" si="90"/>
        <v>2</v>
      </c>
      <c r="N5811" s="23">
        <f>MAX(0,1-M5811*CachTinhDiem!$B$25)</f>
        <v>0.8</v>
      </c>
      <c r="O5811" s="20">
        <f>ROUND((CachTinhDiem!$B$23*K5811+CachTinhDiem!$B$24*L5811)*N5811,1)</f>
        <v>4</v>
      </c>
      <c r="P5811" s="19" t="s">
        <v>3227</v>
      </c>
    </row>
    <row r="5812" spans="1:16" ht="15" customHeight="1" x14ac:dyDescent="0.35">
      <c r="A5812" s="18" t="s">
        <v>2943</v>
      </c>
      <c r="B5812" s="18" t="s">
        <v>3224</v>
      </c>
      <c r="C5812" s="18" t="s">
        <v>115</v>
      </c>
      <c r="D5812" s="19">
        <v>16</v>
      </c>
      <c r="E5812" s="19">
        <v>37</v>
      </c>
      <c r="F5812" s="19">
        <v>28</v>
      </c>
      <c r="G5812" s="19">
        <v>2</v>
      </c>
      <c r="H5812" s="19">
        <v>4</v>
      </c>
      <c r="I5812" s="19">
        <v>4</v>
      </c>
      <c r="J5812" s="19">
        <v>3</v>
      </c>
      <c r="K5812" s="20">
        <f>ROUND(1+(SUMPRODUCT(INDEX(CachTinhDiem!$B$8:$E$11,MATCH($B5812,CachTinhDiem!$A$8:$A$11,0),0),$G5812:$J5812)-1)*9/4,1)</f>
        <v>6.6</v>
      </c>
      <c r="L5812" s="20">
        <f>ROUND(1+(INDEX(CachTinhDiem!$B$15:$E$20,MATCH($C5812,CachTinhDiem!$A$15:$A$20,0),MATCH($B5812,CachTinhDiem!$B$14:$E$14,0))-1)*9/4,1)</f>
        <v>7.8</v>
      </c>
      <c r="M5812" s="19">
        <f t="shared" si="90"/>
        <v>0</v>
      </c>
      <c r="N5812" s="23">
        <f>MAX(0,1-M5812*CachTinhDiem!$B$25)</f>
        <v>1</v>
      </c>
      <c r="O5812" s="20">
        <f>ROUND((CachTinhDiem!$B$23*K5812+CachTinhDiem!$B$24*L5812)*N5812,1)</f>
        <v>7</v>
      </c>
      <c r="P5812" s="19" t="s">
        <v>3227</v>
      </c>
    </row>
    <row r="5813" spans="1:16" ht="15" customHeight="1" x14ac:dyDescent="0.35">
      <c r="A5813" s="18" t="s">
        <v>2271</v>
      </c>
      <c r="B5813" s="18" t="s">
        <v>3228</v>
      </c>
      <c r="C5813" s="18" t="s">
        <v>115</v>
      </c>
      <c r="D5813" s="19">
        <v>13</v>
      </c>
      <c r="E5813" s="19">
        <v>32</v>
      </c>
      <c r="F5813" s="19">
        <v>39</v>
      </c>
      <c r="G5813" s="19">
        <v>3</v>
      </c>
      <c r="H5813" s="19">
        <v>2</v>
      </c>
      <c r="I5813" s="19">
        <v>4</v>
      </c>
      <c r="J5813" s="19">
        <v>3</v>
      </c>
      <c r="K5813" s="20">
        <f>ROUND(1+(SUMPRODUCT(INDEX(CachTinhDiem!$B$8:$E$11,MATCH($B5813,CachTinhDiem!$A$8:$A$11,0),0),$G5813:$J5813)-1)*9/4,1)</f>
        <v>5.5</v>
      </c>
      <c r="L5813" s="20">
        <f>ROUND(1+(INDEX(CachTinhDiem!$B$15:$E$20,MATCH($C5813,CachTinhDiem!$A$15:$A$20,0),MATCH($B5813,CachTinhDiem!$B$14:$E$14,0))-1)*9/4,1)</f>
        <v>5.5</v>
      </c>
      <c r="M5813" s="19">
        <f t="shared" si="90"/>
        <v>7</v>
      </c>
      <c r="N5813" s="23">
        <f>MAX(0,1-M5813*CachTinhDiem!$B$25)</f>
        <v>0.29999999999999993</v>
      </c>
      <c r="O5813" s="20">
        <f>ROUND((CachTinhDiem!$B$23*K5813+CachTinhDiem!$B$24*L5813)*N5813,1)</f>
        <v>1.7</v>
      </c>
      <c r="P5813" s="19" t="s">
        <v>3227</v>
      </c>
    </row>
    <row r="5814" spans="1:16" ht="15" customHeight="1" x14ac:dyDescent="0.35">
      <c r="A5814" s="18" t="s">
        <v>342</v>
      </c>
      <c r="B5814" s="18" t="s">
        <v>3228</v>
      </c>
      <c r="C5814" s="18" t="s">
        <v>115</v>
      </c>
      <c r="D5814" s="19">
        <v>12</v>
      </c>
      <c r="E5814" s="19">
        <v>27</v>
      </c>
      <c r="F5814" s="19">
        <v>27</v>
      </c>
      <c r="G5814" s="19">
        <v>3</v>
      </c>
      <c r="H5814" s="19">
        <v>2</v>
      </c>
      <c r="I5814" s="19">
        <v>3</v>
      </c>
      <c r="J5814" s="19">
        <v>4</v>
      </c>
      <c r="K5814" s="20">
        <f>ROUND(1+(SUMPRODUCT(INDEX(CachTinhDiem!$B$8:$E$11,MATCH($B5814,CachTinhDiem!$A$8:$A$11,0),0),$G5814:$J5814)-1)*9/4,1)</f>
        <v>6.4</v>
      </c>
      <c r="L5814" s="20">
        <f>ROUND(1+(INDEX(CachTinhDiem!$B$15:$E$20,MATCH($C5814,CachTinhDiem!$A$15:$A$20,0),MATCH($B5814,CachTinhDiem!$B$14:$E$14,0))-1)*9/4,1)</f>
        <v>5.5</v>
      </c>
      <c r="M5814" s="19">
        <f t="shared" si="90"/>
        <v>0</v>
      </c>
      <c r="N5814" s="23">
        <f>MAX(0,1-M5814*CachTinhDiem!$B$25)</f>
        <v>1</v>
      </c>
      <c r="O5814" s="20">
        <f>ROUND((CachTinhDiem!$B$23*K5814+CachTinhDiem!$B$24*L5814)*N5814,1)</f>
        <v>6.1</v>
      </c>
      <c r="P5814" s="19" t="s">
        <v>3227</v>
      </c>
    </row>
    <row r="5815" spans="1:16" ht="15" customHeight="1" x14ac:dyDescent="0.35">
      <c r="A5815" s="18" t="s">
        <v>1269</v>
      </c>
      <c r="B5815" s="18" t="s">
        <v>3226</v>
      </c>
      <c r="C5815" s="18" t="s">
        <v>103</v>
      </c>
      <c r="D5815" s="19">
        <v>14</v>
      </c>
      <c r="E5815" s="19">
        <v>30</v>
      </c>
      <c r="F5815" s="19">
        <v>20</v>
      </c>
      <c r="G5815" s="19">
        <v>2</v>
      </c>
      <c r="H5815" s="19">
        <v>4</v>
      </c>
      <c r="I5815" s="19">
        <v>2</v>
      </c>
      <c r="J5815" s="19">
        <v>5</v>
      </c>
      <c r="K5815" s="20">
        <f>ROUND(1+(SUMPRODUCT(INDEX(CachTinhDiem!$B$8:$E$11,MATCH($B5815,CachTinhDiem!$A$8:$A$11,0),0),$G5815:$J5815)-1)*9/4,1)</f>
        <v>6</v>
      </c>
      <c r="L5815" s="20">
        <f>ROUND(1+(INDEX(CachTinhDiem!$B$15:$E$20,MATCH($C5815,CachTinhDiem!$A$15:$A$20,0),MATCH($B5815,CachTinhDiem!$B$14:$E$14,0))-1)*9/4,1)</f>
        <v>3.3</v>
      </c>
      <c r="M5815" s="19">
        <f t="shared" si="90"/>
        <v>0</v>
      </c>
      <c r="N5815" s="23">
        <f>MAX(0,1-M5815*CachTinhDiem!$B$25)</f>
        <v>1</v>
      </c>
      <c r="O5815" s="20">
        <f>ROUND((CachTinhDiem!$B$23*K5815+CachTinhDiem!$B$24*L5815)*N5815,1)</f>
        <v>5.2</v>
      </c>
      <c r="P5815" s="19" t="s">
        <v>3227</v>
      </c>
    </row>
    <row r="5816" spans="1:16" ht="15" customHeight="1" x14ac:dyDescent="0.35">
      <c r="A5816" s="18" t="s">
        <v>1713</v>
      </c>
      <c r="B5816" s="18" t="s">
        <v>3226</v>
      </c>
      <c r="C5816" s="18" t="s">
        <v>90</v>
      </c>
      <c r="D5816" s="19">
        <v>10</v>
      </c>
      <c r="E5816" s="19">
        <v>32</v>
      </c>
      <c r="F5816" s="19">
        <v>20</v>
      </c>
      <c r="G5816" s="19">
        <v>3</v>
      </c>
      <c r="H5816" s="19">
        <v>2</v>
      </c>
      <c r="I5816" s="19">
        <v>3</v>
      </c>
      <c r="J5816" s="19">
        <v>3</v>
      </c>
      <c r="K5816" s="20">
        <f>ROUND(1+(SUMPRODUCT(INDEX(CachTinhDiem!$B$8:$E$11,MATCH($B5816,CachTinhDiem!$A$8:$A$11,0),0),$G5816:$J5816)-1)*9/4,1)</f>
        <v>4.8</v>
      </c>
      <c r="L5816" s="20">
        <f>ROUND(1+(INDEX(CachTinhDiem!$B$15:$E$20,MATCH($C5816,CachTinhDiem!$A$15:$A$20,0),MATCH($B5816,CachTinhDiem!$B$14:$E$14,0))-1)*9/4,1)</f>
        <v>7.8</v>
      </c>
      <c r="M5816" s="19">
        <f t="shared" si="90"/>
        <v>0</v>
      </c>
      <c r="N5816" s="23">
        <f>MAX(0,1-M5816*CachTinhDiem!$B$25)</f>
        <v>1</v>
      </c>
      <c r="O5816" s="20">
        <f>ROUND((CachTinhDiem!$B$23*K5816+CachTinhDiem!$B$24*L5816)*N5816,1)</f>
        <v>5.7</v>
      </c>
      <c r="P5816" s="19" t="s">
        <v>3227</v>
      </c>
    </row>
    <row r="5817" spans="1:16" ht="15" customHeight="1" x14ac:dyDescent="0.35">
      <c r="A5817" s="18" t="s">
        <v>1705</v>
      </c>
      <c r="B5817" s="18" t="s">
        <v>3224</v>
      </c>
      <c r="C5817" s="18" t="s">
        <v>110</v>
      </c>
      <c r="D5817" s="19">
        <v>18</v>
      </c>
      <c r="E5817" s="19">
        <v>36</v>
      </c>
      <c r="F5817" s="19">
        <v>21</v>
      </c>
      <c r="G5817" s="19">
        <v>2</v>
      </c>
      <c r="H5817" s="19">
        <v>5</v>
      </c>
      <c r="I5817" s="19">
        <v>3</v>
      </c>
      <c r="J5817" s="19">
        <v>3</v>
      </c>
      <c r="K5817" s="20">
        <f>ROUND(1+(SUMPRODUCT(INDEX(CachTinhDiem!$B$8:$E$11,MATCH($B5817,CachTinhDiem!$A$8:$A$11,0),0),$G5817:$J5817)-1)*9/4,1)</f>
        <v>6</v>
      </c>
      <c r="L5817" s="20">
        <f>ROUND(1+(INDEX(CachTinhDiem!$B$15:$E$20,MATCH($C5817,CachTinhDiem!$A$15:$A$20,0),MATCH($B5817,CachTinhDiem!$B$14:$E$14,0))-1)*9/4,1)</f>
        <v>5.5</v>
      </c>
      <c r="M5817" s="19">
        <f t="shared" si="90"/>
        <v>0</v>
      </c>
      <c r="N5817" s="23">
        <f>MAX(0,1-M5817*CachTinhDiem!$B$25)</f>
        <v>1</v>
      </c>
      <c r="O5817" s="20">
        <f>ROUND((CachTinhDiem!$B$23*K5817+CachTinhDiem!$B$24*L5817)*N5817,1)</f>
        <v>5.9</v>
      </c>
      <c r="P5817" s="19" t="s">
        <v>3225</v>
      </c>
    </row>
    <row r="5818" spans="1:16" ht="15" customHeight="1" x14ac:dyDescent="0.35">
      <c r="A5818" s="18" t="s">
        <v>2913</v>
      </c>
      <c r="B5818" s="18" t="s">
        <v>3226</v>
      </c>
      <c r="C5818" s="18" t="s">
        <v>103</v>
      </c>
      <c r="D5818" s="19">
        <v>8</v>
      </c>
      <c r="E5818" s="19">
        <v>34</v>
      </c>
      <c r="F5818" s="19">
        <v>6</v>
      </c>
      <c r="G5818" s="19">
        <v>4</v>
      </c>
      <c r="H5818" s="19">
        <v>1</v>
      </c>
      <c r="I5818" s="19">
        <v>3</v>
      </c>
      <c r="J5818" s="19">
        <v>5</v>
      </c>
      <c r="K5818" s="20">
        <f>ROUND(1+(SUMPRODUCT(INDEX(CachTinhDiem!$B$8:$E$11,MATCH($B5818,CachTinhDiem!$A$8:$A$11,0),0),$G5818:$J5818)-1)*9/4,1)</f>
        <v>5.0999999999999996</v>
      </c>
      <c r="L5818" s="20">
        <f>ROUND(1+(INDEX(CachTinhDiem!$B$15:$E$20,MATCH($C5818,CachTinhDiem!$A$15:$A$20,0),MATCH($B5818,CachTinhDiem!$B$14:$E$14,0))-1)*9/4,1)</f>
        <v>3.3</v>
      </c>
      <c r="M5818" s="19">
        <f t="shared" si="90"/>
        <v>2</v>
      </c>
      <c r="N5818" s="23">
        <f>MAX(0,1-M5818*CachTinhDiem!$B$25)</f>
        <v>0.8</v>
      </c>
      <c r="O5818" s="20">
        <f>ROUND((CachTinhDiem!$B$23*K5818+CachTinhDiem!$B$24*L5818)*N5818,1)</f>
        <v>3.6</v>
      </c>
      <c r="P5818" s="19" t="s">
        <v>3225</v>
      </c>
    </row>
    <row r="5819" spans="1:16" ht="15" customHeight="1" x14ac:dyDescent="0.35">
      <c r="A5819" s="18" t="s">
        <v>1687</v>
      </c>
      <c r="B5819" s="18" t="s">
        <v>3226</v>
      </c>
      <c r="C5819" s="18" t="s">
        <v>103</v>
      </c>
      <c r="D5819" s="19">
        <v>12</v>
      </c>
      <c r="E5819" s="19">
        <v>32</v>
      </c>
      <c r="F5819" s="19">
        <v>17</v>
      </c>
      <c r="G5819" s="19">
        <v>3</v>
      </c>
      <c r="H5819" s="19">
        <v>3</v>
      </c>
      <c r="I5819" s="19">
        <v>3</v>
      </c>
      <c r="J5819" s="19">
        <v>4</v>
      </c>
      <c r="K5819" s="20">
        <f>ROUND(1+(SUMPRODUCT(INDEX(CachTinhDiem!$B$8:$E$11,MATCH($B5819,CachTinhDiem!$A$8:$A$11,0),0),$G5819:$J5819)-1)*9/4,1)</f>
        <v>6</v>
      </c>
      <c r="L5819" s="20">
        <f>ROUND(1+(INDEX(CachTinhDiem!$B$15:$E$20,MATCH($C5819,CachTinhDiem!$A$15:$A$20,0),MATCH($B5819,CachTinhDiem!$B$14:$E$14,0))-1)*9/4,1)</f>
        <v>3.3</v>
      </c>
      <c r="M5819" s="19">
        <f t="shared" si="90"/>
        <v>0</v>
      </c>
      <c r="N5819" s="23">
        <f>MAX(0,1-M5819*CachTinhDiem!$B$25)</f>
        <v>1</v>
      </c>
      <c r="O5819" s="20">
        <f>ROUND((CachTinhDiem!$B$23*K5819+CachTinhDiem!$B$24*L5819)*N5819,1)</f>
        <v>5.2</v>
      </c>
      <c r="P5819" s="19" t="s">
        <v>3227</v>
      </c>
    </row>
    <row r="5820" spans="1:16" ht="15" customHeight="1" x14ac:dyDescent="0.35">
      <c r="A5820" s="18" t="s">
        <v>3182</v>
      </c>
      <c r="B5820" s="18" t="s">
        <v>3224</v>
      </c>
      <c r="C5820" s="18" t="s">
        <v>110</v>
      </c>
      <c r="D5820" s="19">
        <v>21</v>
      </c>
      <c r="E5820" s="19">
        <v>38</v>
      </c>
      <c r="F5820" s="19">
        <v>35</v>
      </c>
      <c r="G5820" s="19">
        <v>2</v>
      </c>
      <c r="H5820" s="19">
        <v>2</v>
      </c>
      <c r="I5820" s="19">
        <v>3</v>
      </c>
      <c r="J5820" s="19">
        <v>4</v>
      </c>
      <c r="K5820" s="20">
        <f>ROUND(1+(SUMPRODUCT(INDEX(CachTinhDiem!$B$8:$E$11,MATCH($B5820,CachTinhDiem!$A$8:$A$11,0),0),$G5820:$J5820)-1)*9/4,1)</f>
        <v>4.8</v>
      </c>
      <c r="L5820" s="20">
        <f>ROUND(1+(INDEX(CachTinhDiem!$B$15:$E$20,MATCH($C5820,CachTinhDiem!$A$15:$A$20,0),MATCH($B5820,CachTinhDiem!$B$14:$E$14,0))-1)*9/4,1)</f>
        <v>5.5</v>
      </c>
      <c r="M5820" s="19">
        <f t="shared" si="90"/>
        <v>0</v>
      </c>
      <c r="N5820" s="23">
        <f>MAX(0,1-M5820*CachTinhDiem!$B$25)</f>
        <v>1</v>
      </c>
      <c r="O5820" s="20">
        <f>ROUND((CachTinhDiem!$B$23*K5820+CachTinhDiem!$B$24*L5820)*N5820,1)</f>
        <v>5</v>
      </c>
      <c r="P5820" s="19" t="s">
        <v>3227</v>
      </c>
    </row>
    <row r="5821" spans="1:16" ht="15" customHeight="1" x14ac:dyDescent="0.35">
      <c r="A5821" s="18" t="s">
        <v>2636</v>
      </c>
      <c r="B5821" s="18" t="s">
        <v>3226</v>
      </c>
      <c r="C5821" s="18" t="s">
        <v>115</v>
      </c>
      <c r="D5821" s="19">
        <v>16</v>
      </c>
      <c r="E5821" s="19">
        <v>36</v>
      </c>
      <c r="F5821" s="19">
        <v>25</v>
      </c>
      <c r="G5821" s="19">
        <v>2</v>
      </c>
      <c r="H5821" s="19">
        <v>3</v>
      </c>
      <c r="I5821" s="19">
        <v>4</v>
      </c>
      <c r="J5821" s="19">
        <v>3</v>
      </c>
      <c r="K5821" s="20">
        <f>ROUND(1+(SUMPRODUCT(INDEX(CachTinhDiem!$B$8:$E$11,MATCH($B5821,CachTinhDiem!$A$8:$A$11,0),0),$G5821:$J5821)-1)*9/4,1)</f>
        <v>6.6</v>
      </c>
      <c r="L5821" s="20">
        <f>ROUND(1+(INDEX(CachTinhDiem!$B$15:$E$20,MATCH($C5821,CachTinhDiem!$A$15:$A$20,0),MATCH($B5821,CachTinhDiem!$B$14:$E$14,0))-1)*9/4,1)</f>
        <v>10</v>
      </c>
      <c r="M5821" s="19">
        <f t="shared" si="90"/>
        <v>0</v>
      </c>
      <c r="N5821" s="23">
        <f>MAX(0,1-M5821*CachTinhDiem!$B$25)</f>
        <v>1</v>
      </c>
      <c r="O5821" s="20">
        <f>ROUND((CachTinhDiem!$B$23*K5821+CachTinhDiem!$B$24*L5821)*N5821,1)</f>
        <v>7.6</v>
      </c>
      <c r="P5821" s="19" t="s">
        <v>3227</v>
      </c>
    </row>
    <row r="5822" spans="1:16" ht="15" customHeight="1" x14ac:dyDescent="0.35">
      <c r="A5822" s="18" t="s">
        <v>654</v>
      </c>
      <c r="B5822" s="18" t="s">
        <v>3226</v>
      </c>
      <c r="C5822" s="18" t="s">
        <v>110</v>
      </c>
      <c r="D5822" s="19">
        <v>18</v>
      </c>
      <c r="E5822" s="19">
        <v>35</v>
      </c>
      <c r="F5822" s="19">
        <v>12</v>
      </c>
      <c r="G5822" s="19">
        <v>2</v>
      </c>
      <c r="H5822" s="19">
        <v>3</v>
      </c>
      <c r="I5822" s="19">
        <v>2</v>
      </c>
      <c r="J5822" s="19">
        <v>4</v>
      </c>
      <c r="K5822" s="20">
        <f>ROUND(1+(SUMPRODUCT(INDEX(CachTinhDiem!$B$8:$E$11,MATCH($B5822,CachTinhDiem!$A$8:$A$11,0),0),$G5822:$J5822)-1)*9/4,1)</f>
        <v>4.8</v>
      </c>
      <c r="L5822" s="20">
        <f>ROUND(1+(INDEX(CachTinhDiem!$B$15:$E$20,MATCH($C5822,CachTinhDiem!$A$15:$A$20,0),MATCH($B5822,CachTinhDiem!$B$14:$E$14,0))-1)*9/4,1)</f>
        <v>5.5</v>
      </c>
      <c r="M5822" s="19">
        <f t="shared" si="90"/>
        <v>6</v>
      </c>
      <c r="N5822" s="23">
        <f>MAX(0,1-M5822*CachTinhDiem!$B$25)</f>
        <v>0.39999999999999991</v>
      </c>
      <c r="O5822" s="20">
        <f>ROUND((CachTinhDiem!$B$23*K5822+CachTinhDiem!$B$24*L5822)*N5822,1)</f>
        <v>2</v>
      </c>
      <c r="P5822" s="19" t="s">
        <v>3227</v>
      </c>
    </row>
    <row r="5823" spans="1:16" ht="15" customHeight="1" x14ac:dyDescent="0.35">
      <c r="A5823" s="18" t="s">
        <v>2376</v>
      </c>
      <c r="B5823" s="18" t="s">
        <v>3229</v>
      </c>
      <c r="C5823" s="18" t="s">
        <v>115</v>
      </c>
      <c r="D5823" s="19">
        <v>19</v>
      </c>
      <c r="E5823" s="19">
        <v>36</v>
      </c>
      <c r="F5823" s="19">
        <v>14</v>
      </c>
      <c r="G5823" s="19">
        <v>2</v>
      </c>
      <c r="H5823" s="19">
        <v>4</v>
      </c>
      <c r="I5823" s="19">
        <v>3</v>
      </c>
      <c r="J5823" s="19">
        <v>4</v>
      </c>
      <c r="K5823" s="20">
        <f>ROUND(1+(SUMPRODUCT(INDEX(CachTinhDiem!$B$8:$E$11,MATCH($B5823,CachTinhDiem!$A$8:$A$11,0),0),$G5823:$J5823)-1)*9/4,1)</f>
        <v>6.6</v>
      </c>
      <c r="L5823" s="20">
        <f>ROUND(1+(INDEX(CachTinhDiem!$B$15:$E$20,MATCH($C5823,CachTinhDiem!$A$15:$A$20,0),MATCH($B5823,CachTinhDiem!$B$14:$E$14,0))-1)*9/4,1)</f>
        <v>10</v>
      </c>
      <c r="M5823" s="19">
        <f t="shared" si="90"/>
        <v>5</v>
      </c>
      <c r="N5823" s="23">
        <f>MAX(0,1-M5823*CachTinhDiem!$B$25)</f>
        <v>0.5</v>
      </c>
      <c r="O5823" s="20">
        <f>ROUND((CachTinhDiem!$B$23*K5823+CachTinhDiem!$B$24*L5823)*N5823,1)</f>
        <v>3.8</v>
      </c>
      <c r="P5823" s="19" t="s">
        <v>3225</v>
      </c>
    </row>
    <row r="5824" spans="1:16" ht="15" customHeight="1" x14ac:dyDescent="0.35">
      <c r="A5824" s="18" t="s">
        <v>2072</v>
      </c>
      <c r="B5824" s="18" t="s">
        <v>3226</v>
      </c>
      <c r="C5824" s="18" t="s">
        <v>138</v>
      </c>
      <c r="D5824" s="19">
        <v>12</v>
      </c>
      <c r="E5824" s="19">
        <v>31</v>
      </c>
      <c r="F5824" s="19">
        <v>21</v>
      </c>
      <c r="G5824" s="19">
        <v>2</v>
      </c>
      <c r="H5824" s="19">
        <v>3</v>
      </c>
      <c r="I5824" s="19">
        <v>4</v>
      </c>
      <c r="J5824" s="19">
        <v>3</v>
      </c>
      <c r="K5824" s="20">
        <f>ROUND(1+(SUMPRODUCT(INDEX(CachTinhDiem!$B$8:$E$11,MATCH($B5824,CachTinhDiem!$A$8:$A$11,0),0),$G5824:$J5824)-1)*9/4,1)</f>
        <v>6.6</v>
      </c>
      <c r="L5824" s="20">
        <f>ROUND(1+(INDEX(CachTinhDiem!$B$15:$E$20,MATCH($C5824,CachTinhDiem!$A$15:$A$20,0),MATCH($B5824,CachTinhDiem!$B$14:$E$14,0))-1)*9/4,1)</f>
        <v>7.8</v>
      </c>
      <c r="M5824" s="19">
        <f t="shared" si="90"/>
        <v>0</v>
      </c>
      <c r="N5824" s="23">
        <f>MAX(0,1-M5824*CachTinhDiem!$B$25)</f>
        <v>1</v>
      </c>
      <c r="O5824" s="20">
        <f>ROUND((CachTinhDiem!$B$23*K5824+CachTinhDiem!$B$24*L5824)*N5824,1)</f>
        <v>7</v>
      </c>
      <c r="P5824" s="19" t="s">
        <v>3227</v>
      </c>
    </row>
    <row r="5825" spans="1:16" ht="15" customHeight="1" x14ac:dyDescent="0.35">
      <c r="A5825" s="18" t="s">
        <v>2293</v>
      </c>
      <c r="B5825" s="18" t="s">
        <v>3228</v>
      </c>
      <c r="C5825" s="18" t="s">
        <v>138</v>
      </c>
      <c r="D5825" s="19">
        <v>24</v>
      </c>
      <c r="E5825" s="19">
        <v>40</v>
      </c>
      <c r="F5825" s="19">
        <v>5</v>
      </c>
      <c r="G5825" s="19">
        <v>2</v>
      </c>
      <c r="H5825" s="19">
        <v>4</v>
      </c>
      <c r="I5825" s="19">
        <v>5</v>
      </c>
      <c r="J5825" s="19">
        <v>3</v>
      </c>
      <c r="K5825" s="20">
        <f>ROUND(1+(SUMPRODUCT(INDEX(CachTinhDiem!$B$8:$E$11,MATCH($B5825,CachTinhDiem!$A$8:$A$11,0),0),$G5825:$J5825)-1)*9/4,1)</f>
        <v>6.9</v>
      </c>
      <c r="L5825" s="20">
        <f>ROUND(1+(INDEX(CachTinhDiem!$B$15:$E$20,MATCH($C5825,CachTinhDiem!$A$15:$A$20,0),MATCH($B5825,CachTinhDiem!$B$14:$E$14,0))-1)*9/4,1)</f>
        <v>1</v>
      </c>
      <c r="M5825" s="19">
        <f t="shared" si="90"/>
        <v>19</v>
      </c>
      <c r="N5825" s="23">
        <f>MAX(0,1-M5825*CachTinhDiem!$B$25)</f>
        <v>0</v>
      </c>
      <c r="O5825" s="20">
        <f>ROUND((CachTinhDiem!$B$23*K5825+CachTinhDiem!$B$24*L5825)*N5825,1)</f>
        <v>0</v>
      </c>
      <c r="P5825" s="19" t="s">
        <v>3227</v>
      </c>
    </row>
    <row r="5826" spans="1:16" ht="15" customHeight="1" x14ac:dyDescent="0.35">
      <c r="A5826" s="18" t="s">
        <v>2618</v>
      </c>
      <c r="B5826" s="18" t="s">
        <v>3224</v>
      </c>
      <c r="C5826" s="18" t="s">
        <v>138</v>
      </c>
      <c r="D5826" s="19">
        <v>17</v>
      </c>
      <c r="E5826" s="19">
        <v>38</v>
      </c>
      <c r="F5826" s="19">
        <v>10</v>
      </c>
      <c r="G5826" s="19">
        <v>2</v>
      </c>
      <c r="H5826" s="19">
        <v>5</v>
      </c>
      <c r="I5826" s="19">
        <v>5</v>
      </c>
      <c r="J5826" s="19">
        <v>2</v>
      </c>
      <c r="K5826" s="20">
        <f>ROUND(1+(SUMPRODUCT(INDEX(CachTinhDiem!$B$8:$E$11,MATCH($B5826,CachTinhDiem!$A$8:$A$11,0),0),$G5826:$J5826)-1)*9/4,1)</f>
        <v>8</v>
      </c>
      <c r="L5826" s="20">
        <f>ROUND(1+(INDEX(CachTinhDiem!$B$15:$E$20,MATCH($C5826,CachTinhDiem!$A$15:$A$20,0),MATCH($B5826,CachTinhDiem!$B$14:$E$14,0))-1)*9/4,1)</f>
        <v>10</v>
      </c>
      <c r="M5826" s="19">
        <f t="shared" ref="M5826:M5889" si="91">MAX(0,$D5826-$F5826,$F5826-$E5826)</f>
        <v>7</v>
      </c>
      <c r="N5826" s="23">
        <f>MAX(0,1-M5826*CachTinhDiem!$B$25)</f>
        <v>0.29999999999999993</v>
      </c>
      <c r="O5826" s="20">
        <f>ROUND((CachTinhDiem!$B$23*K5826+CachTinhDiem!$B$24*L5826)*N5826,1)</f>
        <v>2.6</v>
      </c>
      <c r="P5826" s="19" t="s">
        <v>3227</v>
      </c>
    </row>
    <row r="5827" spans="1:16" ht="15" customHeight="1" x14ac:dyDescent="0.35">
      <c r="A5827" s="18" t="s">
        <v>3028</v>
      </c>
      <c r="B5827" s="18" t="s">
        <v>3229</v>
      </c>
      <c r="C5827" s="18" t="s">
        <v>110</v>
      </c>
      <c r="D5827" s="19">
        <v>21</v>
      </c>
      <c r="E5827" s="19">
        <v>38</v>
      </c>
      <c r="F5827" s="19">
        <v>35</v>
      </c>
      <c r="G5827" s="19">
        <v>2</v>
      </c>
      <c r="H5827" s="19">
        <v>2</v>
      </c>
      <c r="I5827" s="19">
        <v>3</v>
      </c>
      <c r="J5827" s="19">
        <v>4</v>
      </c>
      <c r="K5827" s="20">
        <f>ROUND(1+(SUMPRODUCT(INDEX(CachTinhDiem!$B$8:$E$11,MATCH($B5827,CachTinhDiem!$A$8:$A$11,0),0),$G5827:$J5827)-1)*9/4,1)</f>
        <v>5.3</v>
      </c>
      <c r="L5827" s="20">
        <f>ROUND(1+(INDEX(CachTinhDiem!$B$15:$E$20,MATCH($C5827,CachTinhDiem!$A$15:$A$20,0),MATCH($B5827,CachTinhDiem!$B$14:$E$14,0))-1)*9/4,1)</f>
        <v>7.8</v>
      </c>
      <c r="M5827" s="19">
        <f t="shared" si="91"/>
        <v>0</v>
      </c>
      <c r="N5827" s="23">
        <f>MAX(0,1-M5827*CachTinhDiem!$B$25)</f>
        <v>1</v>
      </c>
      <c r="O5827" s="20">
        <f>ROUND((CachTinhDiem!$B$23*K5827+CachTinhDiem!$B$24*L5827)*N5827,1)</f>
        <v>6.1</v>
      </c>
      <c r="P5827" s="19" t="s">
        <v>3227</v>
      </c>
    </row>
    <row r="5828" spans="1:16" ht="15" customHeight="1" x14ac:dyDescent="0.35">
      <c r="A5828" s="18" t="s">
        <v>802</v>
      </c>
      <c r="B5828" s="18" t="s">
        <v>3224</v>
      </c>
      <c r="C5828" s="18" t="s">
        <v>115</v>
      </c>
      <c r="D5828" s="19">
        <v>5</v>
      </c>
      <c r="E5828" s="19">
        <v>10</v>
      </c>
      <c r="F5828" s="19">
        <v>28</v>
      </c>
      <c r="G5828" s="19">
        <v>5</v>
      </c>
      <c r="H5828" s="19">
        <v>2</v>
      </c>
      <c r="I5828" s="19">
        <v>3</v>
      </c>
      <c r="J5828" s="19">
        <v>2</v>
      </c>
      <c r="K5828" s="20">
        <f>ROUND(1+(SUMPRODUCT(INDEX(CachTinhDiem!$B$8:$E$11,MATCH($B5828,CachTinhDiem!$A$8:$A$11,0),0),$G5828:$J5828)-1)*9/4,1)</f>
        <v>5.7</v>
      </c>
      <c r="L5828" s="20">
        <f>ROUND(1+(INDEX(CachTinhDiem!$B$15:$E$20,MATCH($C5828,CachTinhDiem!$A$15:$A$20,0),MATCH($B5828,CachTinhDiem!$B$14:$E$14,0))-1)*9/4,1)</f>
        <v>7.8</v>
      </c>
      <c r="M5828" s="19">
        <f t="shared" si="91"/>
        <v>18</v>
      </c>
      <c r="N5828" s="23">
        <f>MAX(0,1-M5828*CachTinhDiem!$B$25)</f>
        <v>0</v>
      </c>
      <c r="O5828" s="20">
        <f>ROUND((CachTinhDiem!$B$23*K5828+CachTinhDiem!$B$24*L5828)*N5828,1)</f>
        <v>0</v>
      </c>
      <c r="P5828" s="19" t="s">
        <v>3227</v>
      </c>
    </row>
    <row r="5829" spans="1:16" ht="15" customHeight="1" x14ac:dyDescent="0.35">
      <c r="A5829" s="18" t="s">
        <v>1585</v>
      </c>
      <c r="B5829" s="18" t="s">
        <v>3226</v>
      </c>
      <c r="C5829" s="18" t="s">
        <v>138</v>
      </c>
      <c r="D5829" s="19">
        <v>12</v>
      </c>
      <c r="E5829" s="19">
        <v>32</v>
      </c>
      <c r="F5829" s="19">
        <v>36</v>
      </c>
      <c r="G5829" s="19">
        <v>2</v>
      </c>
      <c r="H5829" s="19">
        <v>3</v>
      </c>
      <c r="I5829" s="19">
        <v>4</v>
      </c>
      <c r="J5829" s="19">
        <v>2</v>
      </c>
      <c r="K5829" s="20">
        <f>ROUND(1+(SUMPRODUCT(INDEX(CachTinhDiem!$B$8:$E$11,MATCH($B5829,CachTinhDiem!$A$8:$A$11,0),0),$G5829:$J5829)-1)*9/4,1)</f>
        <v>6.2</v>
      </c>
      <c r="L5829" s="20">
        <f>ROUND(1+(INDEX(CachTinhDiem!$B$15:$E$20,MATCH($C5829,CachTinhDiem!$A$15:$A$20,0),MATCH($B5829,CachTinhDiem!$B$14:$E$14,0))-1)*9/4,1)</f>
        <v>7.8</v>
      </c>
      <c r="M5829" s="19">
        <f t="shared" si="91"/>
        <v>4</v>
      </c>
      <c r="N5829" s="23">
        <f>MAX(0,1-M5829*CachTinhDiem!$B$25)</f>
        <v>0.6</v>
      </c>
      <c r="O5829" s="20">
        <f>ROUND((CachTinhDiem!$B$23*K5829+CachTinhDiem!$B$24*L5829)*N5829,1)</f>
        <v>4</v>
      </c>
      <c r="P5829" s="19" t="s">
        <v>3227</v>
      </c>
    </row>
    <row r="5830" spans="1:16" ht="15" customHeight="1" x14ac:dyDescent="0.35">
      <c r="A5830" s="18" t="s">
        <v>1623</v>
      </c>
      <c r="B5830" s="18" t="s">
        <v>3228</v>
      </c>
      <c r="C5830" s="18" t="s">
        <v>103</v>
      </c>
      <c r="D5830" s="19">
        <v>13</v>
      </c>
      <c r="E5830" s="19">
        <v>32</v>
      </c>
      <c r="F5830" s="19">
        <v>18</v>
      </c>
      <c r="G5830" s="19">
        <v>3</v>
      </c>
      <c r="H5830" s="19">
        <v>3</v>
      </c>
      <c r="I5830" s="19">
        <v>2</v>
      </c>
      <c r="J5830" s="19">
        <v>3</v>
      </c>
      <c r="K5830" s="20">
        <f>ROUND(1+(SUMPRODUCT(INDEX(CachTinhDiem!$B$8:$E$11,MATCH($B5830,CachTinhDiem!$A$8:$A$11,0),0),$G5830:$J5830)-1)*9/4,1)</f>
        <v>5.0999999999999996</v>
      </c>
      <c r="L5830" s="20">
        <f>ROUND(1+(INDEX(CachTinhDiem!$B$15:$E$20,MATCH($C5830,CachTinhDiem!$A$15:$A$20,0),MATCH($B5830,CachTinhDiem!$B$14:$E$14,0))-1)*9/4,1)</f>
        <v>10</v>
      </c>
      <c r="M5830" s="19">
        <f t="shared" si="91"/>
        <v>0</v>
      </c>
      <c r="N5830" s="23">
        <f>MAX(0,1-M5830*CachTinhDiem!$B$25)</f>
        <v>1</v>
      </c>
      <c r="O5830" s="20">
        <f>ROUND((CachTinhDiem!$B$23*K5830+CachTinhDiem!$B$24*L5830)*N5830,1)</f>
        <v>6.6</v>
      </c>
      <c r="P5830" s="19" t="s">
        <v>3227</v>
      </c>
    </row>
    <row r="5831" spans="1:16" ht="15" customHeight="1" x14ac:dyDescent="0.35">
      <c r="A5831" s="18" t="s">
        <v>1044</v>
      </c>
      <c r="B5831" s="18" t="s">
        <v>3224</v>
      </c>
      <c r="C5831" s="18" t="s">
        <v>115</v>
      </c>
      <c r="D5831" s="19">
        <v>5</v>
      </c>
      <c r="E5831" s="19">
        <v>17</v>
      </c>
      <c r="F5831" s="19">
        <v>8</v>
      </c>
      <c r="G5831" s="19">
        <v>4</v>
      </c>
      <c r="H5831" s="19">
        <v>1</v>
      </c>
      <c r="I5831" s="19">
        <v>2</v>
      </c>
      <c r="J5831" s="19">
        <v>4</v>
      </c>
      <c r="K5831" s="20">
        <f>ROUND(1+(SUMPRODUCT(INDEX(CachTinhDiem!$B$8:$E$11,MATCH($B5831,CachTinhDiem!$A$8:$A$11,0),0),$G5831:$J5831)-1)*9/4,1)</f>
        <v>4.2</v>
      </c>
      <c r="L5831" s="20">
        <f>ROUND(1+(INDEX(CachTinhDiem!$B$15:$E$20,MATCH($C5831,CachTinhDiem!$A$15:$A$20,0),MATCH($B5831,CachTinhDiem!$B$14:$E$14,0))-1)*9/4,1)</f>
        <v>7.8</v>
      </c>
      <c r="M5831" s="19">
        <f t="shared" si="91"/>
        <v>0</v>
      </c>
      <c r="N5831" s="23">
        <f>MAX(0,1-M5831*CachTinhDiem!$B$25)</f>
        <v>1</v>
      </c>
      <c r="O5831" s="20">
        <f>ROUND((CachTinhDiem!$B$23*K5831+CachTinhDiem!$B$24*L5831)*N5831,1)</f>
        <v>5.3</v>
      </c>
      <c r="P5831" s="19" t="s">
        <v>3227</v>
      </c>
    </row>
    <row r="5832" spans="1:16" ht="15" customHeight="1" x14ac:dyDescent="0.35">
      <c r="A5832" s="18" t="s">
        <v>2478</v>
      </c>
      <c r="B5832" s="18" t="s">
        <v>3228</v>
      </c>
      <c r="C5832" s="18" t="s">
        <v>150</v>
      </c>
      <c r="D5832" s="19">
        <v>25</v>
      </c>
      <c r="E5832" s="19">
        <v>39</v>
      </c>
      <c r="F5832" s="19">
        <v>24</v>
      </c>
      <c r="G5832" s="19">
        <v>1</v>
      </c>
      <c r="H5832" s="19">
        <v>5</v>
      </c>
      <c r="I5832" s="19">
        <v>3</v>
      </c>
      <c r="J5832" s="19">
        <v>2</v>
      </c>
      <c r="K5832" s="20">
        <f>ROUND(1+(SUMPRODUCT(INDEX(CachTinhDiem!$B$8:$E$11,MATCH($B5832,CachTinhDiem!$A$8:$A$11,0),0),$G5832:$J5832)-1)*9/4,1)</f>
        <v>5.0999999999999996</v>
      </c>
      <c r="L5832" s="20">
        <f>ROUND(1+(INDEX(CachTinhDiem!$B$15:$E$20,MATCH($C5832,CachTinhDiem!$A$15:$A$20,0),MATCH($B5832,CachTinhDiem!$B$14:$E$14,0))-1)*9/4,1)</f>
        <v>5.5</v>
      </c>
      <c r="M5832" s="19">
        <f t="shared" si="91"/>
        <v>1</v>
      </c>
      <c r="N5832" s="23">
        <f>MAX(0,1-M5832*CachTinhDiem!$B$25)</f>
        <v>0.9</v>
      </c>
      <c r="O5832" s="20">
        <f>ROUND((CachTinhDiem!$B$23*K5832+CachTinhDiem!$B$24*L5832)*N5832,1)</f>
        <v>4.7</v>
      </c>
      <c r="P5832" s="19" t="s">
        <v>3227</v>
      </c>
    </row>
    <row r="5833" spans="1:16" ht="15" customHeight="1" x14ac:dyDescent="0.35">
      <c r="A5833" s="18" t="s">
        <v>2572</v>
      </c>
      <c r="B5833" s="18" t="s">
        <v>3226</v>
      </c>
      <c r="C5833" s="18" t="s">
        <v>103</v>
      </c>
      <c r="D5833" s="19">
        <v>9</v>
      </c>
      <c r="E5833" s="19">
        <v>35</v>
      </c>
      <c r="F5833" s="19">
        <v>29</v>
      </c>
      <c r="G5833" s="19">
        <v>3</v>
      </c>
      <c r="H5833" s="19">
        <v>1</v>
      </c>
      <c r="I5833" s="19">
        <v>3</v>
      </c>
      <c r="J5833" s="19">
        <v>5</v>
      </c>
      <c r="K5833" s="20">
        <f>ROUND(1+(SUMPRODUCT(INDEX(CachTinhDiem!$B$8:$E$11,MATCH($B5833,CachTinhDiem!$A$8:$A$11,0),0),$G5833:$J5833)-1)*9/4,1)</f>
        <v>5.0999999999999996</v>
      </c>
      <c r="L5833" s="20">
        <f>ROUND(1+(INDEX(CachTinhDiem!$B$15:$E$20,MATCH($C5833,CachTinhDiem!$A$15:$A$20,0),MATCH($B5833,CachTinhDiem!$B$14:$E$14,0))-1)*9/4,1)</f>
        <v>3.3</v>
      </c>
      <c r="M5833" s="19">
        <f t="shared" si="91"/>
        <v>0</v>
      </c>
      <c r="N5833" s="23">
        <f>MAX(0,1-M5833*CachTinhDiem!$B$25)</f>
        <v>1</v>
      </c>
      <c r="O5833" s="20">
        <f>ROUND((CachTinhDiem!$B$23*K5833+CachTinhDiem!$B$24*L5833)*N5833,1)</f>
        <v>4.5999999999999996</v>
      </c>
      <c r="P5833" s="19" t="s">
        <v>3227</v>
      </c>
    </row>
    <row r="5834" spans="1:16" ht="15" customHeight="1" x14ac:dyDescent="0.35">
      <c r="A5834" s="18" t="s">
        <v>1964</v>
      </c>
      <c r="B5834" s="18" t="s">
        <v>3229</v>
      </c>
      <c r="C5834" s="18" t="s">
        <v>110</v>
      </c>
      <c r="D5834" s="19">
        <v>20</v>
      </c>
      <c r="E5834" s="19">
        <v>37</v>
      </c>
      <c r="F5834" s="19">
        <v>29</v>
      </c>
      <c r="G5834" s="19">
        <v>2</v>
      </c>
      <c r="H5834" s="19">
        <v>5</v>
      </c>
      <c r="I5834" s="19">
        <v>3</v>
      </c>
      <c r="J5834" s="19">
        <v>3</v>
      </c>
      <c r="K5834" s="20">
        <f>ROUND(1+(SUMPRODUCT(INDEX(CachTinhDiem!$B$8:$E$11,MATCH($B5834,CachTinhDiem!$A$8:$A$11,0),0),$G5834:$J5834)-1)*9/4,1)</f>
        <v>6.6</v>
      </c>
      <c r="L5834" s="20">
        <f>ROUND(1+(INDEX(CachTinhDiem!$B$15:$E$20,MATCH($C5834,CachTinhDiem!$A$15:$A$20,0),MATCH($B5834,CachTinhDiem!$B$14:$E$14,0))-1)*9/4,1)</f>
        <v>7.8</v>
      </c>
      <c r="M5834" s="19">
        <f t="shared" si="91"/>
        <v>0</v>
      </c>
      <c r="N5834" s="23">
        <f>MAX(0,1-M5834*CachTinhDiem!$B$25)</f>
        <v>1</v>
      </c>
      <c r="O5834" s="20">
        <f>ROUND((CachTinhDiem!$B$23*K5834+CachTinhDiem!$B$24*L5834)*N5834,1)</f>
        <v>7</v>
      </c>
      <c r="P5834" s="19" t="s">
        <v>3227</v>
      </c>
    </row>
    <row r="5835" spans="1:16" ht="15" customHeight="1" x14ac:dyDescent="0.35">
      <c r="A5835" s="18" t="s">
        <v>589</v>
      </c>
      <c r="B5835" s="18" t="s">
        <v>3224</v>
      </c>
      <c r="C5835" s="18" t="s">
        <v>103</v>
      </c>
      <c r="D5835" s="19">
        <v>23</v>
      </c>
      <c r="E5835" s="19">
        <v>38</v>
      </c>
      <c r="F5835" s="19">
        <v>9</v>
      </c>
      <c r="G5835" s="19">
        <v>1</v>
      </c>
      <c r="H5835" s="19">
        <v>5</v>
      </c>
      <c r="I5835" s="19">
        <v>2</v>
      </c>
      <c r="J5835" s="19">
        <v>3</v>
      </c>
      <c r="K5835" s="20">
        <f>ROUND(1+(SUMPRODUCT(INDEX(CachTinhDiem!$B$8:$E$11,MATCH($B5835,CachTinhDiem!$A$8:$A$11,0),0),$G5835:$J5835)-1)*9/4,1)</f>
        <v>4.4000000000000004</v>
      </c>
      <c r="L5835" s="20">
        <f>ROUND(1+(INDEX(CachTinhDiem!$B$15:$E$20,MATCH($C5835,CachTinhDiem!$A$15:$A$20,0),MATCH($B5835,CachTinhDiem!$B$14:$E$14,0))-1)*9/4,1)</f>
        <v>3.3</v>
      </c>
      <c r="M5835" s="19">
        <f t="shared" si="91"/>
        <v>14</v>
      </c>
      <c r="N5835" s="23">
        <f>MAX(0,1-M5835*CachTinhDiem!$B$25)</f>
        <v>0</v>
      </c>
      <c r="O5835" s="20">
        <f>ROUND((CachTinhDiem!$B$23*K5835+CachTinhDiem!$B$24*L5835)*N5835,1)</f>
        <v>0</v>
      </c>
      <c r="P5835" s="19" t="s">
        <v>3227</v>
      </c>
    </row>
    <row r="5836" spans="1:16" ht="15" customHeight="1" x14ac:dyDescent="0.35">
      <c r="A5836" s="18" t="s">
        <v>2440</v>
      </c>
      <c r="B5836" s="18" t="s">
        <v>3228</v>
      </c>
      <c r="C5836" s="18" t="s">
        <v>103</v>
      </c>
      <c r="D5836" s="19">
        <v>12</v>
      </c>
      <c r="E5836" s="19">
        <v>28</v>
      </c>
      <c r="F5836" s="19">
        <v>36</v>
      </c>
      <c r="G5836" s="19">
        <v>4</v>
      </c>
      <c r="H5836" s="19">
        <v>2</v>
      </c>
      <c r="I5836" s="19">
        <v>2</v>
      </c>
      <c r="J5836" s="19">
        <v>5</v>
      </c>
      <c r="K5836" s="20">
        <f>ROUND(1+(SUMPRODUCT(INDEX(CachTinhDiem!$B$8:$E$11,MATCH($B5836,CachTinhDiem!$A$8:$A$11,0),0),$G5836:$J5836)-1)*9/4,1)</f>
        <v>7.3</v>
      </c>
      <c r="L5836" s="20">
        <f>ROUND(1+(INDEX(CachTinhDiem!$B$15:$E$20,MATCH($C5836,CachTinhDiem!$A$15:$A$20,0),MATCH($B5836,CachTinhDiem!$B$14:$E$14,0))-1)*9/4,1)</f>
        <v>10</v>
      </c>
      <c r="M5836" s="19">
        <f t="shared" si="91"/>
        <v>8</v>
      </c>
      <c r="N5836" s="23">
        <f>MAX(0,1-M5836*CachTinhDiem!$B$25)</f>
        <v>0.19999999999999996</v>
      </c>
      <c r="O5836" s="20">
        <f>ROUND((CachTinhDiem!$B$23*K5836+CachTinhDiem!$B$24*L5836)*N5836,1)</f>
        <v>1.6</v>
      </c>
      <c r="P5836" s="19" t="s">
        <v>3227</v>
      </c>
    </row>
    <row r="5837" spans="1:16" ht="15" customHeight="1" x14ac:dyDescent="0.35">
      <c r="A5837" s="18" t="s">
        <v>1218</v>
      </c>
      <c r="B5837" s="18" t="s">
        <v>3224</v>
      </c>
      <c r="C5837" s="18" t="s">
        <v>115</v>
      </c>
      <c r="D5837" s="19">
        <v>8</v>
      </c>
      <c r="E5837" s="19">
        <v>22</v>
      </c>
      <c r="F5837" s="19">
        <v>29</v>
      </c>
      <c r="G5837" s="19">
        <v>4</v>
      </c>
      <c r="H5837" s="19">
        <v>3</v>
      </c>
      <c r="I5837" s="19">
        <v>3</v>
      </c>
      <c r="J5837" s="19">
        <v>1</v>
      </c>
      <c r="K5837" s="20">
        <f>ROUND(1+(SUMPRODUCT(INDEX(CachTinhDiem!$B$8:$E$11,MATCH($B5837,CachTinhDiem!$A$8:$A$11,0),0),$G5837:$J5837)-1)*9/4,1)</f>
        <v>5.5</v>
      </c>
      <c r="L5837" s="20">
        <f>ROUND(1+(INDEX(CachTinhDiem!$B$15:$E$20,MATCH($C5837,CachTinhDiem!$A$15:$A$20,0),MATCH($B5837,CachTinhDiem!$B$14:$E$14,0))-1)*9/4,1)</f>
        <v>7.8</v>
      </c>
      <c r="M5837" s="19">
        <f t="shared" si="91"/>
        <v>7</v>
      </c>
      <c r="N5837" s="23">
        <f>MAX(0,1-M5837*CachTinhDiem!$B$25)</f>
        <v>0.29999999999999993</v>
      </c>
      <c r="O5837" s="20">
        <f>ROUND((CachTinhDiem!$B$23*K5837+CachTinhDiem!$B$24*L5837)*N5837,1)</f>
        <v>1.9</v>
      </c>
      <c r="P5837" s="19" t="s">
        <v>3227</v>
      </c>
    </row>
    <row r="5838" spans="1:16" ht="15" customHeight="1" x14ac:dyDescent="0.35">
      <c r="A5838" s="18" t="s">
        <v>2734</v>
      </c>
      <c r="B5838" s="18" t="s">
        <v>3228</v>
      </c>
      <c r="C5838" s="18" t="s">
        <v>103</v>
      </c>
      <c r="D5838" s="19">
        <v>5</v>
      </c>
      <c r="E5838" s="19">
        <v>19</v>
      </c>
      <c r="F5838" s="19">
        <v>38</v>
      </c>
      <c r="G5838" s="19">
        <v>4</v>
      </c>
      <c r="H5838" s="19">
        <v>1</v>
      </c>
      <c r="I5838" s="19">
        <v>4</v>
      </c>
      <c r="J5838" s="19">
        <v>5</v>
      </c>
      <c r="K5838" s="20">
        <f>ROUND(1+(SUMPRODUCT(INDEX(CachTinhDiem!$B$8:$E$11,MATCH($B5838,CachTinhDiem!$A$8:$A$11,0),0),$G5838:$J5838)-1)*9/4,1)</f>
        <v>7.8</v>
      </c>
      <c r="L5838" s="20">
        <f>ROUND(1+(INDEX(CachTinhDiem!$B$15:$E$20,MATCH($C5838,CachTinhDiem!$A$15:$A$20,0),MATCH($B5838,CachTinhDiem!$B$14:$E$14,0))-1)*9/4,1)</f>
        <v>10</v>
      </c>
      <c r="M5838" s="19">
        <f t="shared" si="91"/>
        <v>19</v>
      </c>
      <c r="N5838" s="23">
        <f>MAX(0,1-M5838*CachTinhDiem!$B$25)</f>
        <v>0</v>
      </c>
      <c r="O5838" s="20">
        <f>ROUND((CachTinhDiem!$B$23*K5838+CachTinhDiem!$B$24*L5838)*N5838,1)</f>
        <v>0</v>
      </c>
      <c r="P5838" s="19" t="s">
        <v>3227</v>
      </c>
    </row>
    <row r="5839" spans="1:16" ht="15" customHeight="1" x14ac:dyDescent="0.35">
      <c r="A5839" s="18" t="s">
        <v>2791</v>
      </c>
      <c r="B5839" s="18" t="s">
        <v>3226</v>
      </c>
      <c r="C5839" s="18" t="s">
        <v>138</v>
      </c>
      <c r="D5839" s="19">
        <v>19</v>
      </c>
      <c r="E5839" s="19">
        <v>40</v>
      </c>
      <c r="F5839" s="19">
        <v>21</v>
      </c>
      <c r="G5839" s="19">
        <v>2</v>
      </c>
      <c r="H5839" s="19">
        <v>5</v>
      </c>
      <c r="I5839" s="19">
        <v>5</v>
      </c>
      <c r="J5839" s="19">
        <v>2</v>
      </c>
      <c r="K5839" s="20">
        <f>ROUND(1+(SUMPRODUCT(INDEX(CachTinhDiem!$B$8:$E$11,MATCH($B5839,CachTinhDiem!$A$8:$A$11,0),0),$G5839:$J5839)-1)*9/4,1)</f>
        <v>8.6999999999999993</v>
      </c>
      <c r="L5839" s="20">
        <f>ROUND(1+(INDEX(CachTinhDiem!$B$15:$E$20,MATCH($C5839,CachTinhDiem!$A$15:$A$20,0),MATCH($B5839,CachTinhDiem!$B$14:$E$14,0))-1)*9/4,1)</f>
        <v>7.8</v>
      </c>
      <c r="M5839" s="19">
        <f t="shared" si="91"/>
        <v>0</v>
      </c>
      <c r="N5839" s="23">
        <f>MAX(0,1-M5839*CachTinhDiem!$B$25)</f>
        <v>1</v>
      </c>
      <c r="O5839" s="20">
        <f>ROUND((CachTinhDiem!$B$23*K5839+CachTinhDiem!$B$24*L5839)*N5839,1)</f>
        <v>8.4</v>
      </c>
      <c r="P5839" s="19" t="s">
        <v>3227</v>
      </c>
    </row>
    <row r="5840" spans="1:16" ht="15" customHeight="1" x14ac:dyDescent="0.35">
      <c r="A5840" s="18" t="s">
        <v>774</v>
      </c>
      <c r="B5840" s="18" t="s">
        <v>3224</v>
      </c>
      <c r="C5840" s="18" t="s">
        <v>115</v>
      </c>
      <c r="D5840" s="19">
        <v>12</v>
      </c>
      <c r="E5840" s="19">
        <v>27</v>
      </c>
      <c r="F5840" s="19">
        <v>7</v>
      </c>
      <c r="G5840" s="19">
        <v>3</v>
      </c>
      <c r="H5840" s="19">
        <v>2</v>
      </c>
      <c r="I5840" s="19">
        <v>3</v>
      </c>
      <c r="J5840" s="19">
        <v>3</v>
      </c>
      <c r="K5840" s="20">
        <f>ROUND(1+(SUMPRODUCT(INDEX(CachTinhDiem!$B$8:$E$11,MATCH($B5840,CachTinhDiem!$A$8:$A$11,0),0),$G5840:$J5840)-1)*9/4,1)</f>
        <v>5.0999999999999996</v>
      </c>
      <c r="L5840" s="20">
        <f>ROUND(1+(INDEX(CachTinhDiem!$B$15:$E$20,MATCH($C5840,CachTinhDiem!$A$15:$A$20,0),MATCH($B5840,CachTinhDiem!$B$14:$E$14,0))-1)*9/4,1)</f>
        <v>7.8</v>
      </c>
      <c r="M5840" s="19">
        <f t="shared" si="91"/>
        <v>5</v>
      </c>
      <c r="N5840" s="23">
        <f>MAX(0,1-M5840*CachTinhDiem!$B$25)</f>
        <v>0.5</v>
      </c>
      <c r="O5840" s="20">
        <f>ROUND((CachTinhDiem!$B$23*K5840+CachTinhDiem!$B$24*L5840)*N5840,1)</f>
        <v>3</v>
      </c>
      <c r="P5840" s="19" t="s">
        <v>3225</v>
      </c>
    </row>
    <row r="5841" spans="1:16" ht="15" customHeight="1" x14ac:dyDescent="0.35">
      <c r="A5841" s="18" t="s">
        <v>192</v>
      </c>
      <c r="B5841" s="18" t="s">
        <v>3226</v>
      </c>
      <c r="C5841" s="18" t="s">
        <v>110</v>
      </c>
      <c r="D5841" s="19">
        <v>16</v>
      </c>
      <c r="E5841" s="19">
        <v>30</v>
      </c>
      <c r="F5841" s="19">
        <v>34</v>
      </c>
      <c r="G5841" s="19">
        <v>2</v>
      </c>
      <c r="H5841" s="19">
        <v>4</v>
      </c>
      <c r="I5841" s="19">
        <v>2</v>
      </c>
      <c r="J5841" s="19">
        <v>3</v>
      </c>
      <c r="K5841" s="20">
        <f>ROUND(1+(SUMPRODUCT(INDEX(CachTinhDiem!$B$8:$E$11,MATCH($B5841,CachTinhDiem!$A$8:$A$11,0),0),$G5841:$J5841)-1)*9/4,1)</f>
        <v>5.0999999999999996</v>
      </c>
      <c r="L5841" s="20">
        <f>ROUND(1+(INDEX(CachTinhDiem!$B$15:$E$20,MATCH($C5841,CachTinhDiem!$A$15:$A$20,0),MATCH($B5841,CachTinhDiem!$B$14:$E$14,0))-1)*9/4,1)</f>
        <v>5.5</v>
      </c>
      <c r="M5841" s="19">
        <f t="shared" si="91"/>
        <v>4</v>
      </c>
      <c r="N5841" s="23">
        <f>MAX(0,1-M5841*CachTinhDiem!$B$25)</f>
        <v>0.6</v>
      </c>
      <c r="O5841" s="20">
        <f>ROUND((CachTinhDiem!$B$23*K5841+CachTinhDiem!$B$24*L5841)*N5841,1)</f>
        <v>3.1</v>
      </c>
      <c r="P5841" s="19" t="s">
        <v>3227</v>
      </c>
    </row>
    <row r="5842" spans="1:16" ht="15" customHeight="1" x14ac:dyDescent="0.35">
      <c r="A5842" s="18" t="s">
        <v>2496</v>
      </c>
      <c r="B5842" s="18" t="s">
        <v>3224</v>
      </c>
      <c r="C5842" s="18" t="s">
        <v>103</v>
      </c>
      <c r="D5842" s="19">
        <v>19</v>
      </c>
      <c r="E5842" s="19">
        <v>34</v>
      </c>
      <c r="F5842" s="19">
        <v>18</v>
      </c>
      <c r="G5842" s="19">
        <v>2</v>
      </c>
      <c r="H5842" s="19">
        <v>3</v>
      </c>
      <c r="I5842" s="19">
        <v>2</v>
      </c>
      <c r="J5842" s="19">
        <v>5</v>
      </c>
      <c r="K5842" s="20">
        <f>ROUND(1+(SUMPRODUCT(INDEX(CachTinhDiem!$B$8:$E$11,MATCH($B5842,CachTinhDiem!$A$8:$A$11,0),0),$G5842:$J5842)-1)*9/4,1)</f>
        <v>4.4000000000000004</v>
      </c>
      <c r="L5842" s="20">
        <f>ROUND(1+(INDEX(CachTinhDiem!$B$15:$E$20,MATCH($C5842,CachTinhDiem!$A$15:$A$20,0),MATCH($B5842,CachTinhDiem!$B$14:$E$14,0))-1)*9/4,1)</f>
        <v>3.3</v>
      </c>
      <c r="M5842" s="19">
        <f t="shared" si="91"/>
        <v>1</v>
      </c>
      <c r="N5842" s="23">
        <f>MAX(0,1-M5842*CachTinhDiem!$B$25)</f>
        <v>0.9</v>
      </c>
      <c r="O5842" s="20">
        <f>ROUND((CachTinhDiem!$B$23*K5842+CachTinhDiem!$B$24*L5842)*N5842,1)</f>
        <v>3.7</v>
      </c>
      <c r="P5842" s="19" t="s">
        <v>3227</v>
      </c>
    </row>
    <row r="5843" spans="1:16" ht="15" customHeight="1" x14ac:dyDescent="0.35">
      <c r="A5843" s="18" t="s">
        <v>2504</v>
      </c>
      <c r="B5843" s="18" t="s">
        <v>3228</v>
      </c>
      <c r="C5843" s="18" t="s">
        <v>103</v>
      </c>
      <c r="D5843" s="19">
        <v>19</v>
      </c>
      <c r="E5843" s="19">
        <v>37</v>
      </c>
      <c r="F5843" s="19">
        <v>24</v>
      </c>
      <c r="G5843" s="19">
        <v>2</v>
      </c>
      <c r="H5843" s="19">
        <v>5</v>
      </c>
      <c r="I5843" s="19">
        <v>4</v>
      </c>
      <c r="J5843" s="19">
        <v>3</v>
      </c>
      <c r="K5843" s="20">
        <f>ROUND(1+(SUMPRODUCT(INDEX(CachTinhDiem!$B$8:$E$11,MATCH($B5843,CachTinhDiem!$A$8:$A$11,0),0),$G5843:$J5843)-1)*9/4,1)</f>
        <v>6.9</v>
      </c>
      <c r="L5843" s="20">
        <f>ROUND(1+(INDEX(CachTinhDiem!$B$15:$E$20,MATCH($C5843,CachTinhDiem!$A$15:$A$20,0),MATCH($B5843,CachTinhDiem!$B$14:$E$14,0))-1)*9/4,1)</f>
        <v>10</v>
      </c>
      <c r="M5843" s="19">
        <f t="shared" si="91"/>
        <v>0</v>
      </c>
      <c r="N5843" s="23">
        <f>MAX(0,1-M5843*CachTinhDiem!$B$25)</f>
        <v>1</v>
      </c>
      <c r="O5843" s="20">
        <f>ROUND((CachTinhDiem!$B$23*K5843+CachTinhDiem!$B$24*L5843)*N5843,1)</f>
        <v>7.8</v>
      </c>
      <c r="P5843" s="19" t="s">
        <v>3227</v>
      </c>
    </row>
    <row r="5844" spans="1:16" ht="15" customHeight="1" x14ac:dyDescent="0.35">
      <c r="A5844" s="18" t="s">
        <v>1685</v>
      </c>
      <c r="B5844" s="18" t="s">
        <v>3226</v>
      </c>
      <c r="C5844" s="18" t="s">
        <v>150</v>
      </c>
      <c r="D5844" s="19">
        <v>5</v>
      </c>
      <c r="E5844" s="19">
        <v>21</v>
      </c>
      <c r="F5844" s="19">
        <v>39</v>
      </c>
      <c r="G5844" s="19">
        <v>4</v>
      </c>
      <c r="H5844" s="19">
        <v>1</v>
      </c>
      <c r="I5844" s="19">
        <v>3</v>
      </c>
      <c r="J5844" s="19">
        <v>2</v>
      </c>
      <c r="K5844" s="20">
        <f>ROUND(1+(SUMPRODUCT(INDEX(CachTinhDiem!$B$8:$E$11,MATCH($B5844,CachTinhDiem!$A$8:$A$11,0),0),$G5844:$J5844)-1)*9/4,1)</f>
        <v>3.7</v>
      </c>
      <c r="L5844" s="20">
        <f>ROUND(1+(INDEX(CachTinhDiem!$B$15:$E$20,MATCH($C5844,CachTinhDiem!$A$15:$A$20,0),MATCH($B5844,CachTinhDiem!$B$14:$E$14,0))-1)*9/4,1)</f>
        <v>10</v>
      </c>
      <c r="M5844" s="19">
        <f t="shared" si="91"/>
        <v>18</v>
      </c>
      <c r="N5844" s="23">
        <f>MAX(0,1-M5844*CachTinhDiem!$B$25)</f>
        <v>0</v>
      </c>
      <c r="O5844" s="20">
        <f>ROUND((CachTinhDiem!$B$23*K5844+CachTinhDiem!$B$24*L5844)*N5844,1)</f>
        <v>0</v>
      </c>
      <c r="P5844" s="19" t="s">
        <v>3227</v>
      </c>
    </row>
    <row r="5845" spans="1:16" ht="15" customHeight="1" x14ac:dyDescent="0.35">
      <c r="A5845" s="18" t="s">
        <v>2546</v>
      </c>
      <c r="B5845" s="18" t="s">
        <v>3224</v>
      </c>
      <c r="C5845" s="18" t="s">
        <v>150</v>
      </c>
      <c r="D5845" s="19">
        <v>14</v>
      </c>
      <c r="E5845" s="19">
        <v>34</v>
      </c>
      <c r="F5845" s="19">
        <v>7</v>
      </c>
      <c r="G5845" s="19">
        <v>3</v>
      </c>
      <c r="H5845" s="19">
        <v>2</v>
      </c>
      <c r="I5845" s="19">
        <v>3</v>
      </c>
      <c r="J5845" s="19">
        <v>3</v>
      </c>
      <c r="K5845" s="20">
        <f>ROUND(1+(SUMPRODUCT(INDEX(CachTinhDiem!$B$8:$E$11,MATCH($B5845,CachTinhDiem!$A$8:$A$11,0),0),$G5845:$J5845)-1)*9/4,1)</f>
        <v>5.0999999999999996</v>
      </c>
      <c r="L5845" s="20">
        <f>ROUND(1+(INDEX(CachTinhDiem!$B$15:$E$20,MATCH($C5845,CachTinhDiem!$A$15:$A$20,0),MATCH($B5845,CachTinhDiem!$B$14:$E$14,0))-1)*9/4,1)</f>
        <v>3.3</v>
      </c>
      <c r="M5845" s="19">
        <f t="shared" si="91"/>
        <v>7</v>
      </c>
      <c r="N5845" s="23">
        <f>MAX(0,1-M5845*CachTinhDiem!$B$25)</f>
        <v>0.29999999999999993</v>
      </c>
      <c r="O5845" s="20">
        <f>ROUND((CachTinhDiem!$B$23*K5845+CachTinhDiem!$B$24*L5845)*N5845,1)</f>
        <v>1.4</v>
      </c>
      <c r="P5845" s="19" t="s">
        <v>3227</v>
      </c>
    </row>
    <row r="5846" spans="1:16" ht="15" customHeight="1" x14ac:dyDescent="0.35">
      <c r="A5846" s="18" t="s">
        <v>573</v>
      </c>
      <c r="B5846" s="18" t="s">
        <v>3226</v>
      </c>
      <c r="C5846" s="18" t="s">
        <v>103</v>
      </c>
      <c r="D5846" s="19">
        <v>19</v>
      </c>
      <c r="E5846" s="19">
        <v>35</v>
      </c>
      <c r="F5846" s="19">
        <v>12</v>
      </c>
      <c r="G5846" s="19">
        <v>2</v>
      </c>
      <c r="H5846" s="19">
        <v>5</v>
      </c>
      <c r="I5846" s="19">
        <v>2</v>
      </c>
      <c r="J5846" s="19">
        <v>4</v>
      </c>
      <c r="K5846" s="20">
        <f>ROUND(1+(SUMPRODUCT(INDEX(CachTinhDiem!$B$8:$E$11,MATCH($B5846,CachTinhDiem!$A$8:$A$11,0),0),$G5846:$J5846)-1)*9/4,1)</f>
        <v>6.2</v>
      </c>
      <c r="L5846" s="20">
        <f>ROUND(1+(INDEX(CachTinhDiem!$B$15:$E$20,MATCH($C5846,CachTinhDiem!$A$15:$A$20,0),MATCH($B5846,CachTinhDiem!$B$14:$E$14,0))-1)*9/4,1)</f>
        <v>3.3</v>
      </c>
      <c r="M5846" s="19">
        <f t="shared" si="91"/>
        <v>7</v>
      </c>
      <c r="N5846" s="23">
        <f>MAX(0,1-M5846*CachTinhDiem!$B$25)</f>
        <v>0.29999999999999993</v>
      </c>
      <c r="O5846" s="20">
        <f>ROUND((CachTinhDiem!$B$23*K5846+CachTinhDiem!$B$24*L5846)*N5846,1)</f>
        <v>1.6</v>
      </c>
      <c r="P5846" s="19" t="s">
        <v>3227</v>
      </c>
    </row>
    <row r="5847" spans="1:16" ht="15" customHeight="1" x14ac:dyDescent="0.35">
      <c r="A5847" s="18" t="s">
        <v>557</v>
      </c>
      <c r="B5847" s="18" t="s">
        <v>3228</v>
      </c>
      <c r="C5847" s="18" t="s">
        <v>103</v>
      </c>
      <c r="D5847" s="19">
        <v>12</v>
      </c>
      <c r="E5847" s="19">
        <v>28</v>
      </c>
      <c r="F5847" s="19">
        <v>15</v>
      </c>
      <c r="G5847" s="19">
        <v>2</v>
      </c>
      <c r="H5847" s="19">
        <v>3</v>
      </c>
      <c r="I5847" s="19">
        <v>2</v>
      </c>
      <c r="J5847" s="19">
        <v>5</v>
      </c>
      <c r="K5847" s="20">
        <f>ROUND(1+(SUMPRODUCT(INDEX(CachTinhDiem!$B$8:$E$11,MATCH($B5847,CachTinhDiem!$A$8:$A$11,0),0),$G5847:$J5847)-1)*9/4,1)</f>
        <v>7.8</v>
      </c>
      <c r="L5847" s="20">
        <f>ROUND(1+(INDEX(CachTinhDiem!$B$15:$E$20,MATCH($C5847,CachTinhDiem!$A$15:$A$20,0),MATCH($B5847,CachTinhDiem!$B$14:$E$14,0))-1)*9/4,1)</f>
        <v>10</v>
      </c>
      <c r="M5847" s="19">
        <f t="shared" si="91"/>
        <v>0</v>
      </c>
      <c r="N5847" s="23">
        <f>MAX(0,1-M5847*CachTinhDiem!$B$25)</f>
        <v>1</v>
      </c>
      <c r="O5847" s="20">
        <f>ROUND((CachTinhDiem!$B$23*K5847+CachTinhDiem!$B$24*L5847)*N5847,1)</f>
        <v>8.5</v>
      </c>
      <c r="P5847" s="19" t="s">
        <v>3227</v>
      </c>
    </row>
    <row r="5848" spans="1:16" ht="15" customHeight="1" x14ac:dyDescent="0.35">
      <c r="A5848" s="18" t="s">
        <v>1491</v>
      </c>
      <c r="B5848" s="18" t="s">
        <v>3228</v>
      </c>
      <c r="C5848" s="18" t="s">
        <v>115</v>
      </c>
      <c r="D5848" s="19">
        <v>5</v>
      </c>
      <c r="E5848" s="19">
        <v>10</v>
      </c>
      <c r="F5848" s="19">
        <v>15</v>
      </c>
      <c r="G5848" s="19">
        <v>4</v>
      </c>
      <c r="H5848" s="19">
        <v>1</v>
      </c>
      <c r="I5848" s="19">
        <v>2</v>
      </c>
      <c r="J5848" s="19">
        <v>3</v>
      </c>
      <c r="K5848" s="20">
        <f>ROUND(1+(SUMPRODUCT(INDEX(CachTinhDiem!$B$8:$E$11,MATCH($B5848,CachTinhDiem!$A$8:$A$11,0),0),$G5848:$J5848)-1)*9/4,1)</f>
        <v>4.2</v>
      </c>
      <c r="L5848" s="20">
        <f>ROUND(1+(INDEX(CachTinhDiem!$B$15:$E$20,MATCH($C5848,CachTinhDiem!$A$15:$A$20,0),MATCH($B5848,CachTinhDiem!$B$14:$E$14,0))-1)*9/4,1)</f>
        <v>5.5</v>
      </c>
      <c r="M5848" s="19">
        <f t="shared" si="91"/>
        <v>5</v>
      </c>
      <c r="N5848" s="23">
        <f>MAX(0,1-M5848*CachTinhDiem!$B$25)</f>
        <v>0.5</v>
      </c>
      <c r="O5848" s="20">
        <f>ROUND((CachTinhDiem!$B$23*K5848+CachTinhDiem!$B$24*L5848)*N5848,1)</f>
        <v>2.2999999999999998</v>
      </c>
      <c r="P5848" s="19" t="s">
        <v>3227</v>
      </c>
    </row>
    <row r="5849" spans="1:16" ht="15" customHeight="1" x14ac:dyDescent="0.35">
      <c r="A5849" s="18" t="s">
        <v>1810</v>
      </c>
      <c r="B5849" s="18" t="s">
        <v>3229</v>
      </c>
      <c r="C5849" s="18" t="s">
        <v>115</v>
      </c>
      <c r="D5849" s="19">
        <v>7</v>
      </c>
      <c r="E5849" s="19">
        <v>29</v>
      </c>
      <c r="F5849" s="19">
        <v>9</v>
      </c>
      <c r="G5849" s="19">
        <v>4</v>
      </c>
      <c r="H5849" s="19">
        <v>2</v>
      </c>
      <c r="I5849" s="19">
        <v>4</v>
      </c>
      <c r="J5849" s="19">
        <v>3</v>
      </c>
      <c r="K5849" s="20">
        <f>ROUND(1+(SUMPRODUCT(INDEX(CachTinhDiem!$B$8:$E$11,MATCH($B5849,CachTinhDiem!$A$8:$A$11,0),0),$G5849:$J5849)-1)*9/4,1)</f>
        <v>5.7</v>
      </c>
      <c r="L5849" s="20">
        <f>ROUND(1+(INDEX(CachTinhDiem!$B$15:$E$20,MATCH($C5849,CachTinhDiem!$A$15:$A$20,0),MATCH($B5849,CachTinhDiem!$B$14:$E$14,0))-1)*9/4,1)</f>
        <v>10</v>
      </c>
      <c r="M5849" s="19">
        <f t="shared" si="91"/>
        <v>0</v>
      </c>
      <c r="N5849" s="23">
        <f>MAX(0,1-M5849*CachTinhDiem!$B$25)</f>
        <v>1</v>
      </c>
      <c r="O5849" s="20">
        <f>ROUND((CachTinhDiem!$B$23*K5849+CachTinhDiem!$B$24*L5849)*N5849,1)</f>
        <v>7</v>
      </c>
      <c r="P5849" s="19" t="s">
        <v>3227</v>
      </c>
    </row>
    <row r="5850" spans="1:16" ht="15" customHeight="1" x14ac:dyDescent="0.35">
      <c r="A5850" s="18" t="s">
        <v>696</v>
      </c>
      <c r="B5850" s="18" t="s">
        <v>3229</v>
      </c>
      <c r="C5850" s="18" t="s">
        <v>138</v>
      </c>
      <c r="D5850" s="19">
        <v>6</v>
      </c>
      <c r="E5850" s="19">
        <v>19</v>
      </c>
      <c r="F5850" s="19">
        <v>31</v>
      </c>
      <c r="G5850" s="19">
        <v>4</v>
      </c>
      <c r="H5850" s="19">
        <v>2</v>
      </c>
      <c r="I5850" s="19">
        <v>3</v>
      </c>
      <c r="J5850" s="19">
        <v>2</v>
      </c>
      <c r="K5850" s="20">
        <f>ROUND(1+(SUMPRODUCT(INDEX(CachTinhDiem!$B$8:$E$11,MATCH($B5850,CachTinhDiem!$A$8:$A$11,0),0),$G5850:$J5850)-1)*9/4,1)</f>
        <v>4.4000000000000004</v>
      </c>
      <c r="L5850" s="20">
        <f>ROUND(1+(INDEX(CachTinhDiem!$B$15:$E$20,MATCH($C5850,CachTinhDiem!$A$15:$A$20,0),MATCH($B5850,CachTinhDiem!$B$14:$E$14,0))-1)*9/4,1)</f>
        <v>7.8</v>
      </c>
      <c r="M5850" s="19">
        <f t="shared" si="91"/>
        <v>12</v>
      </c>
      <c r="N5850" s="23">
        <f>MAX(0,1-M5850*CachTinhDiem!$B$25)</f>
        <v>0</v>
      </c>
      <c r="O5850" s="20">
        <f>ROUND((CachTinhDiem!$B$23*K5850+CachTinhDiem!$B$24*L5850)*N5850,1)</f>
        <v>0</v>
      </c>
      <c r="P5850" s="19" t="s">
        <v>3227</v>
      </c>
    </row>
    <row r="5851" spans="1:16" ht="15" customHeight="1" x14ac:dyDescent="0.35">
      <c r="A5851" s="18" t="s">
        <v>2255</v>
      </c>
      <c r="B5851" s="18" t="s">
        <v>3228</v>
      </c>
      <c r="C5851" s="18" t="s">
        <v>150</v>
      </c>
      <c r="D5851" s="19">
        <v>20</v>
      </c>
      <c r="E5851" s="19">
        <v>38</v>
      </c>
      <c r="F5851" s="19">
        <v>35</v>
      </c>
      <c r="G5851" s="19">
        <v>2</v>
      </c>
      <c r="H5851" s="19">
        <v>4</v>
      </c>
      <c r="I5851" s="19">
        <v>3</v>
      </c>
      <c r="J5851" s="19">
        <v>4</v>
      </c>
      <c r="K5851" s="20">
        <f>ROUND(1+(SUMPRODUCT(INDEX(CachTinhDiem!$B$8:$E$11,MATCH($B5851,CachTinhDiem!$A$8:$A$11,0),0),$G5851:$J5851)-1)*9/4,1)</f>
        <v>7.3</v>
      </c>
      <c r="L5851" s="20">
        <f>ROUND(1+(INDEX(CachTinhDiem!$B$15:$E$20,MATCH($C5851,CachTinhDiem!$A$15:$A$20,0),MATCH($B5851,CachTinhDiem!$B$14:$E$14,0))-1)*9/4,1)</f>
        <v>5.5</v>
      </c>
      <c r="M5851" s="19">
        <f t="shared" si="91"/>
        <v>0</v>
      </c>
      <c r="N5851" s="23">
        <f>MAX(0,1-M5851*CachTinhDiem!$B$25)</f>
        <v>1</v>
      </c>
      <c r="O5851" s="20">
        <f>ROUND((CachTinhDiem!$B$23*K5851+CachTinhDiem!$B$24*L5851)*N5851,1)</f>
        <v>6.8</v>
      </c>
      <c r="P5851" s="19" t="s">
        <v>3227</v>
      </c>
    </row>
    <row r="5852" spans="1:16" ht="15" customHeight="1" x14ac:dyDescent="0.35">
      <c r="A5852" s="18" t="s">
        <v>2466</v>
      </c>
      <c r="B5852" s="18" t="s">
        <v>3228</v>
      </c>
      <c r="C5852" s="18" t="s">
        <v>103</v>
      </c>
      <c r="D5852" s="19">
        <v>16</v>
      </c>
      <c r="E5852" s="19">
        <v>32</v>
      </c>
      <c r="F5852" s="19">
        <v>6</v>
      </c>
      <c r="G5852" s="19">
        <v>2</v>
      </c>
      <c r="H5852" s="19">
        <v>3</v>
      </c>
      <c r="I5852" s="19">
        <v>2</v>
      </c>
      <c r="J5852" s="19">
        <v>5</v>
      </c>
      <c r="K5852" s="20">
        <f>ROUND(1+(SUMPRODUCT(INDEX(CachTinhDiem!$B$8:$E$11,MATCH($B5852,CachTinhDiem!$A$8:$A$11,0),0),$G5852:$J5852)-1)*9/4,1)</f>
        <v>7.8</v>
      </c>
      <c r="L5852" s="20">
        <f>ROUND(1+(INDEX(CachTinhDiem!$B$15:$E$20,MATCH($C5852,CachTinhDiem!$A$15:$A$20,0),MATCH($B5852,CachTinhDiem!$B$14:$E$14,0))-1)*9/4,1)</f>
        <v>10</v>
      </c>
      <c r="M5852" s="19">
        <f t="shared" si="91"/>
        <v>10</v>
      </c>
      <c r="N5852" s="23">
        <f>MAX(0,1-M5852*CachTinhDiem!$B$25)</f>
        <v>0</v>
      </c>
      <c r="O5852" s="20">
        <f>ROUND((CachTinhDiem!$B$23*K5852+CachTinhDiem!$B$24*L5852)*N5852,1)</f>
        <v>0</v>
      </c>
      <c r="P5852" s="19" t="s">
        <v>3225</v>
      </c>
    </row>
    <row r="5853" spans="1:16" ht="15" customHeight="1" x14ac:dyDescent="0.35">
      <c r="A5853" s="18" t="s">
        <v>1463</v>
      </c>
      <c r="B5853" s="18" t="s">
        <v>3226</v>
      </c>
      <c r="C5853" s="18" t="s">
        <v>138</v>
      </c>
      <c r="D5853" s="19">
        <v>29</v>
      </c>
      <c r="E5853" s="19">
        <v>40</v>
      </c>
      <c r="F5853" s="19">
        <v>16</v>
      </c>
      <c r="G5853" s="19">
        <v>1</v>
      </c>
      <c r="H5853" s="19">
        <v>5</v>
      </c>
      <c r="I5853" s="19">
        <v>3</v>
      </c>
      <c r="J5853" s="19">
        <v>4</v>
      </c>
      <c r="K5853" s="20">
        <f>ROUND(1+(SUMPRODUCT(INDEX(CachTinhDiem!$B$8:$E$11,MATCH($B5853,CachTinhDiem!$A$8:$A$11,0),0),$G5853:$J5853)-1)*9/4,1)</f>
        <v>7.3</v>
      </c>
      <c r="L5853" s="20">
        <f>ROUND(1+(INDEX(CachTinhDiem!$B$15:$E$20,MATCH($C5853,CachTinhDiem!$A$15:$A$20,0),MATCH($B5853,CachTinhDiem!$B$14:$E$14,0))-1)*9/4,1)</f>
        <v>7.8</v>
      </c>
      <c r="M5853" s="19">
        <f t="shared" si="91"/>
        <v>13</v>
      </c>
      <c r="N5853" s="23">
        <f>MAX(0,1-M5853*CachTinhDiem!$B$25)</f>
        <v>0</v>
      </c>
      <c r="O5853" s="20">
        <f>ROUND((CachTinhDiem!$B$23*K5853+CachTinhDiem!$B$24*L5853)*N5853,1)</f>
        <v>0</v>
      </c>
      <c r="P5853" s="19" t="s">
        <v>3227</v>
      </c>
    </row>
    <row r="5854" spans="1:16" ht="15" customHeight="1" x14ac:dyDescent="0.35">
      <c r="A5854" s="18" t="s">
        <v>1525</v>
      </c>
      <c r="B5854" s="18" t="s">
        <v>3228</v>
      </c>
      <c r="C5854" s="18" t="s">
        <v>150</v>
      </c>
      <c r="D5854" s="19">
        <v>5</v>
      </c>
      <c r="E5854" s="19">
        <v>20</v>
      </c>
      <c r="F5854" s="19">
        <v>28</v>
      </c>
      <c r="G5854" s="19">
        <v>4</v>
      </c>
      <c r="H5854" s="19">
        <v>1</v>
      </c>
      <c r="I5854" s="19">
        <v>3</v>
      </c>
      <c r="J5854" s="19">
        <v>4</v>
      </c>
      <c r="K5854" s="20">
        <f>ROUND(1+(SUMPRODUCT(INDEX(CachTinhDiem!$B$8:$E$11,MATCH($B5854,CachTinhDiem!$A$8:$A$11,0),0),$G5854:$J5854)-1)*9/4,1)</f>
        <v>6</v>
      </c>
      <c r="L5854" s="20">
        <f>ROUND(1+(INDEX(CachTinhDiem!$B$15:$E$20,MATCH($C5854,CachTinhDiem!$A$15:$A$20,0),MATCH($B5854,CachTinhDiem!$B$14:$E$14,0))-1)*9/4,1)</f>
        <v>5.5</v>
      </c>
      <c r="M5854" s="19">
        <f t="shared" si="91"/>
        <v>8</v>
      </c>
      <c r="N5854" s="23">
        <f>MAX(0,1-M5854*CachTinhDiem!$B$25)</f>
        <v>0.19999999999999996</v>
      </c>
      <c r="O5854" s="20">
        <f>ROUND((CachTinhDiem!$B$23*K5854+CachTinhDiem!$B$24*L5854)*N5854,1)</f>
        <v>1.2</v>
      </c>
      <c r="P5854" s="19" t="s">
        <v>3227</v>
      </c>
    </row>
    <row r="5855" spans="1:16" ht="15" customHeight="1" x14ac:dyDescent="0.35">
      <c r="A5855" s="18" t="s">
        <v>1986</v>
      </c>
      <c r="B5855" s="18" t="s">
        <v>3224</v>
      </c>
      <c r="C5855" s="18" t="s">
        <v>138</v>
      </c>
      <c r="D5855" s="19">
        <v>11</v>
      </c>
      <c r="E5855" s="19">
        <v>32</v>
      </c>
      <c r="F5855" s="19">
        <v>25</v>
      </c>
      <c r="G5855" s="19">
        <v>2</v>
      </c>
      <c r="H5855" s="19">
        <v>4</v>
      </c>
      <c r="I5855" s="19">
        <v>4</v>
      </c>
      <c r="J5855" s="19">
        <v>3</v>
      </c>
      <c r="K5855" s="20">
        <f>ROUND(1+(SUMPRODUCT(INDEX(CachTinhDiem!$B$8:$E$11,MATCH($B5855,CachTinhDiem!$A$8:$A$11,0),0),$G5855:$J5855)-1)*9/4,1)</f>
        <v>6.6</v>
      </c>
      <c r="L5855" s="20">
        <f>ROUND(1+(INDEX(CachTinhDiem!$B$15:$E$20,MATCH($C5855,CachTinhDiem!$A$15:$A$20,0),MATCH($B5855,CachTinhDiem!$B$14:$E$14,0))-1)*9/4,1)</f>
        <v>10</v>
      </c>
      <c r="M5855" s="19">
        <f t="shared" si="91"/>
        <v>0</v>
      </c>
      <c r="N5855" s="23">
        <f>MAX(0,1-M5855*CachTinhDiem!$B$25)</f>
        <v>1</v>
      </c>
      <c r="O5855" s="20">
        <f>ROUND((CachTinhDiem!$B$23*K5855+CachTinhDiem!$B$24*L5855)*N5855,1)</f>
        <v>7.6</v>
      </c>
      <c r="P5855" s="19" t="s">
        <v>3227</v>
      </c>
    </row>
    <row r="5856" spans="1:16" ht="15" customHeight="1" x14ac:dyDescent="0.35">
      <c r="A5856" s="18" t="s">
        <v>2225</v>
      </c>
      <c r="B5856" s="18" t="s">
        <v>3226</v>
      </c>
      <c r="C5856" s="18" t="s">
        <v>115</v>
      </c>
      <c r="D5856" s="19">
        <v>19</v>
      </c>
      <c r="E5856" s="19">
        <v>36</v>
      </c>
      <c r="F5856" s="19">
        <v>17</v>
      </c>
      <c r="G5856" s="19">
        <v>2</v>
      </c>
      <c r="H5856" s="19">
        <v>3</v>
      </c>
      <c r="I5856" s="19">
        <v>4</v>
      </c>
      <c r="J5856" s="19">
        <v>3</v>
      </c>
      <c r="K5856" s="20">
        <f>ROUND(1+(SUMPRODUCT(INDEX(CachTinhDiem!$B$8:$E$11,MATCH($B5856,CachTinhDiem!$A$8:$A$11,0),0),$G5856:$J5856)-1)*9/4,1)</f>
        <v>6.6</v>
      </c>
      <c r="L5856" s="20">
        <f>ROUND(1+(INDEX(CachTinhDiem!$B$15:$E$20,MATCH($C5856,CachTinhDiem!$A$15:$A$20,0),MATCH($B5856,CachTinhDiem!$B$14:$E$14,0))-1)*9/4,1)</f>
        <v>10</v>
      </c>
      <c r="M5856" s="19">
        <f t="shared" si="91"/>
        <v>2</v>
      </c>
      <c r="N5856" s="23">
        <f>MAX(0,1-M5856*CachTinhDiem!$B$25)</f>
        <v>0.8</v>
      </c>
      <c r="O5856" s="20">
        <f>ROUND((CachTinhDiem!$B$23*K5856+CachTinhDiem!$B$24*L5856)*N5856,1)</f>
        <v>6.1</v>
      </c>
      <c r="P5856" s="19" t="s">
        <v>3225</v>
      </c>
    </row>
    <row r="5857" spans="1:16" ht="15" customHeight="1" x14ac:dyDescent="0.35">
      <c r="A5857" s="18" t="s">
        <v>882</v>
      </c>
      <c r="B5857" s="18" t="s">
        <v>3228</v>
      </c>
      <c r="C5857" s="18" t="s">
        <v>115</v>
      </c>
      <c r="D5857" s="19">
        <v>5</v>
      </c>
      <c r="E5857" s="19">
        <v>15</v>
      </c>
      <c r="F5857" s="19">
        <v>19</v>
      </c>
      <c r="G5857" s="19">
        <v>4</v>
      </c>
      <c r="H5857" s="19">
        <v>1</v>
      </c>
      <c r="I5857" s="19">
        <v>2</v>
      </c>
      <c r="J5857" s="19">
        <v>5</v>
      </c>
      <c r="K5857" s="20">
        <f>ROUND(1+(SUMPRODUCT(INDEX(CachTinhDiem!$B$8:$E$11,MATCH($B5857,CachTinhDiem!$A$8:$A$11,0),0),$G5857:$J5857)-1)*9/4,1)</f>
        <v>6.9</v>
      </c>
      <c r="L5857" s="20">
        <f>ROUND(1+(INDEX(CachTinhDiem!$B$15:$E$20,MATCH($C5857,CachTinhDiem!$A$15:$A$20,0),MATCH($B5857,CachTinhDiem!$B$14:$E$14,0))-1)*9/4,1)</f>
        <v>5.5</v>
      </c>
      <c r="M5857" s="19">
        <f t="shared" si="91"/>
        <v>4</v>
      </c>
      <c r="N5857" s="23">
        <f>MAX(0,1-M5857*CachTinhDiem!$B$25)</f>
        <v>0.6</v>
      </c>
      <c r="O5857" s="20">
        <f>ROUND((CachTinhDiem!$B$23*K5857+CachTinhDiem!$B$24*L5857)*N5857,1)</f>
        <v>3.9</v>
      </c>
      <c r="P5857" s="19" t="s">
        <v>3227</v>
      </c>
    </row>
    <row r="5858" spans="1:16" ht="15" customHeight="1" x14ac:dyDescent="0.35">
      <c r="A5858" s="18" t="s">
        <v>2062</v>
      </c>
      <c r="B5858" s="18" t="s">
        <v>3228</v>
      </c>
      <c r="C5858" s="18" t="s">
        <v>103</v>
      </c>
      <c r="D5858" s="19">
        <v>13</v>
      </c>
      <c r="E5858" s="19">
        <v>33</v>
      </c>
      <c r="F5858" s="19">
        <v>35</v>
      </c>
      <c r="G5858" s="19">
        <v>3</v>
      </c>
      <c r="H5858" s="19">
        <v>3</v>
      </c>
      <c r="I5858" s="19">
        <v>4</v>
      </c>
      <c r="J5858" s="19">
        <v>5</v>
      </c>
      <c r="K5858" s="20">
        <f>ROUND(1+(SUMPRODUCT(INDEX(CachTinhDiem!$B$8:$E$11,MATCH($B5858,CachTinhDiem!$A$8:$A$11,0),0),$G5858:$J5858)-1)*9/4,1)</f>
        <v>8.6999999999999993</v>
      </c>
      <c r="L5858" s="20">
        <f>ROUND(1+(INDEX(CachTinhDiem!$B$15:$E$20,MATCH($C5858,CachTinhDiem!$A$15:$A$20,0),MATCH($B5858,CachTinhDiem!$B$14:$E$14,0))-1)*9/4,1)</f>
        <v>10</v>
      </c>
      <c r="M5858" s="19">
        <f t="shared" si="91"/>
        <v>2</v>
      </c>
      <c r="N5858" s="23">
        <f>MAX(0,1-M5858*CachTinhDiem!$B$25)</f>
        <v>0.8</v>
      </c>
      <c r="O5858" s="20">
        <f>ROUND((CachTinhDiem!$B$23*K5858+CachTinhDiem!$B$24*L5858)*N5858,1)</f>
        <v>7.3</v>
      </c>
      <c r="P5858" s="19" t="s">
        <v>3227</v>
      </c>
    </row>
    <row r="5859" spans="1:16" ht="15" customHeight="1" x14ac:dyDescent="0.35">
      <c r="A5859" s="18" t="s">
        <v>2474</v>
      </c>
      <c r="B5859" s="18" t="s">
        <v>3226</v>
      </c>
      <c r="C5859" s="18" t="s">
        <v>103</v>
      </c>
      <c r="D5859" s="19">
        <v>11</v>
      </c>
      <c r="E5859" s="19">
        <v>27</v>
      </c>
      <c r="F5859" s="19">
        <v>24</v>
      </c>
      <c r="G5859" s="19">
        <v>4</v>
      </c>
      <c r="H5859" s="19">
        <v>2</v>
      </c>
      <c r="I5859" s="19">
        <v>2</v>
      </c>
      <c r="J5859" s="19">
        <v>5</v>
      </c>
      <c r="K5859" s="20">
        <f>ROUND(1+(SUMPRODUCT(INDEX(CachTinhDiem!$B$8:$E$11,MATCH($B5859,CachTinhDiem!$A$8:$A$11,0),0),$G5859:$J5859)-1)*9/4,1)</f>
        <v>4.5999999999999996</v>
      </c>
      <c r="L5859" s="20">
        <f>ROUND(1+(INDEX(CachTinhDiem!$B$15:$E$20,MATCH($C5859,CachTinhDiem!$A$15:$A$20,0),MATCH($B5859,CachTinhDiem!$B$14:$E$14,0))-1)*9/4,1)</f>
        <v>3.3</v>
      </c>
      <c r="M5859" s="19">
        <f t="shared" si="91"/>
        <v>0</v>
      </c>
      <c r="N5859" s="23">
        <f>MAX(0,1-M5859*CachTinhDiem!$B$25)</f>
        <v>1</v>
      </c>
      <c r="O5859" s="20">
        <f>ROUND((CachTinhDiem!$B$23*K5859+CachTinhDiem!$B$24*L5859)*N5859,1)</f>
        <v>4.2</v>
      </c>
      <c r="P5859" s="19" t="s">
        <v>3227</v>
      </c>
    </row>
    <row r="5860" spans="1:16" ht="15" customHeight="1" x14ac:dyDescent="0.35">
      <c r="A5860" s="18" t="s">
        <v>2158</v>
      </c>
      <c r="B5860" s="18" t="s">
        <v>3226</v>
      </c>
      <c r="C5860" s="18" t="s">
        <v>150</v>
      </c>
      <c r="D5860" s="19">
        <v>5</v>
      </c>
      <c r="E5860" s="19">
        <v>14</v>
      </c>
      <c r="F5860" s="19">
        <v>13</v>
      </c>
      <c r="G5860" s="19">
        <v>4</v>
      </c>
      <c r="H5860" s="19">
        <v>1</v>
      </c>
      <c r="I5860" s="19">
        <v>2</v>
      </c>
      <c r="J5860" s="19">
        <v>2</v>
      </c>
      <c r="K5860" s="20">
        <f>ROUND(1+(SUMPRODUCT(INDEX(CachTinhDiem!$B$8:$E$11,MATCH($B5860,CachTinhDiem!$A$8:$A$11,0),0),$G5860:$J5860)-1)*9/4,1)</f>
        <v>2.6</v>
      </c>
      <c r="L5860" s="20">
        <f>ROUND(1+(INDEX(CachTinhDiem!$B$15:$E$20,MATCH($C5860,CachTinhDiem!$A$15:$A$20,0),MATCH($B5860,CachTinhDiem!$B$14:$E$14,0))-1)*9/4,1)</f>
        <v>10</v>
      </c>
      <c r="M5860" s="19">
        <f t="shared" si="91"/>
        <v>0</v>
      </c>
      <c r="N5860" s="23">
        <f>MAX(0,1-M5860*CachTinhDiem!$B$25)</f>
        <v>1</v>
      </c>
      <c r="O5860" s="20">
        <f>ROUND((CachTinhDiem!$B$23*K5860+CachTinhDiem!$B$24*L5860)*N5860,1)</f>
        <v>4.8</v>
      </c>
      <c r="P5860" s="19" t="s">
        <v>3227</v>
      </c>
    </row>
    <row r="5861" spans="1:16" ht="15" customHeight="1" x14ac:dyDescent="0.35">
      <c r="A5861" s="18" t="s">
        <v>2883</v>
      </c>
      <c r="B5861" s="18" t="s">
        <v>3224</v>
      </c>
      <c r="C5861" s="18" t="s">
        <v>103</v>
      </c>
      <c r="D5861" s="19">
        <v>5</v>
      </c>
      <c r="E5861" s="19">
        <v>34</v>
      </c>
      <c r="F5861" s="19">
        <v>19</v>
      </c>
      <c r="G5861" s="19">
        <v>4</v>
      </c>
      <c r="H5861" s="19">
        <v>1</v>
      </c>
      <c r="I5861" s="19">
        <v>2</v>
      </c>
      <c r="J5861" s="19">
        <v>5</v>
      </c>
      <c r="K5861" s="20">
        <f>ROUND(1+(SUMPRODUCT(INDEX(CachTinhDiem!$B$8:$E$11,MATCH($B5861,CachTinhDiem!$A$8:$A$11,0),0),$G5861:$J5861)-1)*9/4,1)</f>
        <v>4.4000000000000004</v>
      </c>
      <c r="L5861" s="20">
        <f>ROUND(1+(INDEX(CachTinhDiem!$B$15:$E$20,MATCH($C5861,CachTinhDiem!$A$15:$A$20,0),MATCH($B5861,CachTinhDiem!$B$14:$E$14,0))-1)*9/4,1)</f>
        <v>3.3</v>
      </c>
      <c r="M5861" s="19">
        <f t="shared" si="91"/>
        <v>0</v>
      </c>
      <c r="N5861" s="23">
        <f>MAX(0,1-M5861*CachTinhDiem!$B$25)</f>
        <v>1</v>
      </c>
      <c r="O5861" s="20">
        <f>ROUND((CachTinhDiem!$B$23*K5861+CachTinhDiem!$B$24*L5861)*N5861,1)</f>
        <v>4.0999999999999996</v>
      </c>
      <c r="P5861" s="19" t="s">
        <v>3227</v>
      </c>
    </row>
    <row r="5862" spans="1:16" ht="15" customHeight="1" x14ac:dyDescent="0.35">
      <c r="A5862" s="18" t="s">
        <v>2857</v>
      </c>
      <c r="B5862" s="18" t="s">
        <v>3229</v>
      </c>
      <c r="C5862" s="18" t="s">
        <v>90</v>
      </c>
      <c r="D5862" s="19">
        <v>13</v>
      </c>
      <c r="E5862" s="19">
        <v>34</v>
      </c>
      <c r="F5862" s="19">
        <v>38</v>
      </c>
      <c r="G5862" s="19">
        <v>3</v>
      </c>
      <c r="H5862" s="19">
        <v>2</v>
      </c>
      <c r="I5862" s="19">
        <v>3</v>
      </c>
      <c r="J5862" s="19">
        <v>3</v>
      </c>
      <c r="K5862" s="20">
        <f>ROUND(1+(SUMPRODUCT(INDEX(CachTinhDiem!$B$8:$E$11,MATCH($B5862,CachTinhDiem!$A$8:$A$11,0),0),$G5862:$J5862)-1)*9/4,1)</f>
        <v>4.8</v>
      </c>
      <c r="L5862" s="20">
        <f>ROUND(1+(INDEX(CachTinhDiem!$B$15:$E$20,MATCH($C5862,CachTinhDiem!$A$15:$A$20,0),MATCH($B5862,CachTinhDiem!$B$14:$E$14,0))-1)*9/4,1)</f>
        <v>7.8</v>
      </c>
      <c r="M5862" s="19">
        <f t="shared" si="91"/>
        <v>4</v>
      </c>
      <c r="N5862" s="23">
        <f>MAX(0,1-M5862*CachTinhDiem!$B$25)</f>
        <v>0.6</v>
      </c>
      <c r="O5862" s="20">
        <f>ROUND((CachTinhDiem!$B$23*K5862+CachTinhDiem!$B$24*L5862)*N5862,1)</f>
        <v>3.4</v>
      </c>
      <c r="P5862" s="19" t="s">
        <v>3225</v>
      </c>
    </row>
    <row r="5863" spans="1:16" ht="15" customHeight="1" x14ac:dyDescent="0.35">
      <c r="A5863" s="18" t="s">
        <v>1711</v>
      </c>
      <c r="B5863" s="18" t="s">
        <v>3224</v>
      </c>
      <c r="C5863" s="18" t="s">
        <v>103</v>
      </c>
      <c r="D5863" s="19">
        <v>14</v>
      </c>
      <c r="E5863" s="19">
        <v>34</v>
      </c>
      <c r="F5863" s="19">
        <v>40</v>
      </c>
      <c r="G5863" s="19">
        <v>2</v>
      </c>
      <c r="H5863" s="19">
        <v>4</v>
      </c>
      <c r="I5863" s="19">
        <v>3</v>
      </c>
      <c r="J5863" s="19">
        <v>4</v>
      </c>
      <c r="K5863" s="20">
        <f>ROUND(1+(SUMPRODUCT(INDEX(CachTinhDiem!$B$8:$E$11,MATCH($B5863,CachTinhDiem!$A$8:$A$11,0),0),$G5863:$J5863)-1)*9/4,1)</f>
        <v>5.7</v>
      </c>
      <c r="L5863" s="20">
        <f>ROUND(1+(INDEX(CachTinhDiem!$B$15:$E$20,MATCH($C5863,CachTinhDiem!$A$15:$A$20,0),MATCH($B5863,CachTinhDiem!$B$14:$E$14,0))-1)*9/4,1)</f>
        <v>3.3</v>
      </c>
      <c r="M5863" s="19">
        <f t="shared" si="91"/>
        <v>6</v>
      </c>
      <c r="N5863" s="23">
        <f>MAX(0,1-M5863*CachTinhDiem!$B$25)</f>
        <v>0.39999999999999991</v>
      </c>
      <c r="O5863" s="20">
        <f>ROUND((CachTinhDiem!$B$23*K5863+CachTinhDiem!$B$24*L5863)*N5863,1)</f>
        <v>2</v>
      </c>
      <c r="P5863" s="19" t="s">
        <v>3227</v>
      </c>
    </row>
    <row r="5864" spans="1:16" ht="15" customHeight="1" x14ac:dyDescent="0.35">
      <c r="A5864" s="18" t="s">
        <v>273</v>
      </c>
      <c r="B5864" s="18" t="s">
        <v>3224</v>
      </c>
      <c r="C5864" s="18" t="s">
        <v>138</v>
      </c>
      <c r="D5864" s="19">
        <v>5</v>
      </c>
      <c r="E5864" s="19">
        <v>11</v>
      </c>
      <c r="F5864" s="19">
        <v>21</v>
      </c>
      <c r="G5864" s="19">
        <v>5</v>
      </c>
      <c r="H5864" s="19">
        <v>2</v>
      </c>
      <c r="I5864" s="19">
        <v>3</v>
      </c>
      <c r="J5864" s="19">
        <v>3</v>
      </c>
      <c r="K5864" s="20">
        <f>ROUND(1+(SUMPRODUCT(INDEX(CachTinhDiem!$B$8:$E$11,MATCH($B5864,CachTinhDiem!$A$8:$A$11,0),0),$G5864:$J5864)-1)*9/4,1)</f>
        <v>6</v>
      </c>
      <c r="L5864" s="20">
        <f>ROUND(1+(INDEX(CachTinhDiem!$B$15:$E$20,MATCH($C5864,CachTinhDiem!$A$15:$A$20,0),MATCH($B5864,CachTinhDiem!$B$14:$E$14,0))-1)*9/4,1)</f>
        <v>10</v>
      </c>
      <c r="M5864" s="19">
        <f t="shared" si="91"/>
        <v>10</v>
      </c>
      <c r="N5864" s="23">
        <f>MAX(0,1-M5864*CachTinhDiem!$B$25)</f>
        <v>0</v>
      </c>
      <c r="O5864" s="20">
        <f>ROUND((CachTinhDiem!$B$23*K5864+CachTinhDiem!$B$24*L5864)*N5864,1)</f>
        <v>0</v>
      </c>
      <c r="P5864" s="19" t="s">
        <v>3227</v>
      </c>
    </row>
    <row r="5865" spans="1:16" ht="15" customHeight="1" x14ac:dyDescent="0.35">
      <c r="A5865" s="18" t="s">
        <v>426</v>
      </c>
      <c r="B5865" s="18" t="s">
        <v>3224</v>
      </c>
      <c r="C5865" s="18" t="s">
        <v>90</v>
      </c>
      <c r="D5865" s="19">
        <v>19</v>
      </c>
      <c r="E5865" s="19">
        <v>38</v>
      </c>
      <c r="F5865" s="19">
        <v>14</v>
      </c>
      <c r="G5865" s="19">
        <v>2</v>
      </c>
      <c r="H5865" s="19">
        <v>5</v>
      </c>
      <c r="I5865" s="19">
        <v>4</v>
      </c>
      <c r="J5865" s="19">
        <v>2</v>
      </c>
      <c r="K5865" s="20">
        <f>ROUND(1+(SUMPRODUCT(INDEX(CachTinhDiem!$B$8:$E$11,MATCH($B5865,CachTinhDiem!$A$8:$A$11,0),0),$G5865:$J5865)-1)*9/4,1)</f>
        <v>6.9</v>
      </c>
      <c r="L5865" s="20">
        <f>ROUND(1+(INDEX(CachTinhDiem!$B$15:$E$20,MATCH($C5865,CachTinhDiem!$A$15:$A$20,0),MATCH($B5865,CachTinhDiem!$B$14:$E$14,0))-1)*9/4,1)</f>
        <v>5.5</v>
      </c>
      <c r="M5865" s="19">
        <f t="shared" si="91"/>
        <v>5</v>
      </c>
      <c r="N5865" s="23">
        <f>MAX(0,1-M5865*CachTinhDiem!$B$25)</f>
        <v>0.5</v>
      </c>
      <c r="O5865" s="20">
        <f>ROUND((CachTinhDiem!$B$23*K5865+CachTinhDiem!$B$24*L5865)*N5865,1)</f>
        <v>3.2</v>
      </c>
      <c r="P5865" s="19" t="s">
        <v>3227</v>
      </c>
    </row>
    <row r="5866" spans="1:16" ht="15" customHeight="1" x14ac:dyDescent="0.35">
      <c r="A5866" s="18" t="s">
        <v>2420</v>
      </c>
      <c r="B5866" s="18" t="s">
        <v>3228</v>
      </c>
      <c r="C5866" s="18" t="s">
        <v>110</v>
      </c>
      <c r="D5866" s="19">
        <v>23</v>
      </c>
      <c r="E5866" s="19">
        <v>39</v>
      </c>
      <c r="F5866" s="19">
        <v>27</v>
      </c>
      <c r="G5866" s="19">
        <v>1</v>
      </c>
      <c r="H5866" s="19">
        <v>5</v>
      </c>
      <c r="I5866" s="19">
        <v>2</v>
      </c>
      <c r="J5866" s="19">
        <v>3</v>
      </c>
      <c r="K5866" s="20">
        <f>ROUND(1+(SUMPRODUCT(INDEX(CachTinhDiem!$B$8:$E$11,MATCH($B5866,CachTinhDiem!$A$8:$A$11,0),0),$G5866:$J5866)-1)*9/4,1)</f>
        <v>6</v>
      </c>
      <c r="L5866" s="20">
        <f>ROUND(1+(INDEX(CachTinhDiem!$B$15:$E$20,MATCH($C5866,CachTinhDiem!$A$15:$A$20,0),MATCH($B5866,CachTinhDiem!$B$14:$E$14,0))-1)*9/4,1)</f>
        <v>7.8</v>
      </c>
      <c r="M5866" s="19">
        <f t="shared" si="91"/>
        <v>0</v>
      </c>
      <c r="N5866" s="23">
        <f>MAX(0,1-M5866*CachTinhDiem!$B$25)</f>
        <v>1</v>
      </c>
      <c r="O5866" s="20">
        <f>ROUND((CachTinhDiem!$B$23*K5866+CachTinhDiem!$B$24*L5866)*N5866,1)</f>
        <v>6.5</v>
      </c>
      <c r="P5866" s="19" t="s">
        <v>3227</v>
      </c>
    </row>
    <row r="5867" spans="1:16" ht="15" customHeight="1" x14ac:dyDescent="0.35">
      <c r="A5867" s="18" t="s">
        <v>760</v>
      </c>
      <c r="B5867" s="18" t="s">
        <v>3229</v>
      </c>
      <c r="C5867" s="18" t="s">
        <v>110</v>
      </c>
      <c r="D5867" s="19">
        <v>19</v>
      </c>
      <c r="E5867" s="19">
        <v>33</v>
      </c>
      <c r="F5867" s="19">
        <v>5</v>
      </c>
      <c r="G5867" s="19">
        <v>2</v>
      </c>
      <c r="H5867" s="19">
        <v>3</v>
      </c>
      <c r="I5867" s="19">
        <v>2</v>
      </c>
      <c r="J5867" s="19">
        <v>4</v>
      </c>
      <c r="K5867" s="20">
        <f>ROUND(1+(SUMPRODUCT(INDEX(CachTinhDiem!$B$8:$E$11,MATCH($B5867,CachTinhDiem!$A$8:$A$11,0),0),$G5867:$J5867)-1)*9/4,1)</f>
        <v>5.3</v>
      </c>
      <c r="L5867" s="20">
        <f>ROUND(1+(INDEX(CachTinhDiem!$B$15:$E$20,MATCH($C5867,CachTinhDiem!$A$15:$A$20,0),MATCH($B5867,CachTinhDiem!$B$14:$E$14,0))-1)*9/4,1)</f>
        <v>7.8</v>
      </c>
      <c r="M5867" s="19">
        <f t="shared" si="91"/>
        <v>14</v>
      </c>
      <c r="N5867" s="23">
        <f>MAX(0,1-M5867*CachTinhDiem!$B$25)</f>
        <v>0</v>
      </c>
      <c r="O5867" s="20">
        <f>ROUND((CachTinhDiem!$B$23*K5867+CachTinhDiem!$B$24*L5867)*N5867,1)</f>
        <v>0</v>
      </c>
      <c r="P5867" s="19" t="s">
        <v>3227</v>
      </c>
    </row>
    <row r="5868" spans="1:16" ht="15" customHeight="1" x14ac:dyDescent="0.35">
      <c r="A5868" s="18" t="s">
        <v>890</v>
      </c>
      <c r="B5868" s="18" t="s">
        <v>3226</v>
      </c>
      <c r="C5868" s="18" t="s">
        <v>90</v>
      </c>
      <c r="D5868" s="19">
        <v>21</v>
      </c>
      <c r="E5868" s="19">
        <v>37</v>
      </c>
      <c r="F5868" s="19">
        <v>17</v>
      </c>
      <c r="G5868" s="19">
        <v>2</v>
      </c>
      <c r="H5868" s="19">
        <v>5</v>
      </c>
      <c r="I5868" s="19">
        <v>3</v>
      </c>
      <c r="J5868" s="19">
        <v>2</v>
      </c>
      <c r="K5868" s="20">
        <f>ROUND(1+(SUMPRODUCT(INDEX(CachTinhDiem!$B$8:$E$11,MATCH($B5868,CachTinhDiem!$A$8:$A$11,0),0),$G5868:$J5868)-1)*9/4,1)</f>
        <v>6.4</v>
      </c>
      <c r="L5868" s="20">
        <f>ROUND(1+(INDEX(CachTinhDiem!$B$15:$E$20,MATCH($C5868,CachTinhDiem!$A$15:$A$20,0),MATCH($B5868,CachTinhDiem!$B$14:$E$14,0))-1)*9/4,1)</f>
        <v>7.8</v>
      </c>
      <c r="M5868" s="19">
        <f t="shared" si="91"/>
        <v>4</v>
      </c>
      <c r="N5868" s="23">
        <f>MAX(0,1-M5868*CachTinhDiem!$B$25)</f>
        <v>0.6</v>
      </c>
      <c r="O5868" s="20">
        <f>ROUND((CachTinhDiem!$B$23*K5868+CachTinhDiem!$B$24*L5868)*N5868,1)</f>
        <v>4.0999999999999996</v>
      </c>
      <c r="P5868" s="19" t="s">
        <v>3227</v>
      </c>
    </row>
    <row r="5869" spans="1:16" ht="15" customHeight="1" x14ac:dyDescent="0.35">
      <c r="A5869" s="18" t="s">
        <v>1059</v>
      </c>
      <c r="B5869" s="18" t="s">
        <v>3229</v>
      </c>
      <c r="C5869" s="18" t="s">
        <v>115</v>
      </c>
      <c r="D5869" s="19">
        <v>10</v>
      </c>
      <c r="E5869" s="19">
        <v>26</v>
      </c>
      <c r="F5869" s="19">
        <v>15</v>
      </c>
      <c r="G5869" s="19">
        <v>3</v>
      </c>
      <c r="H5869" s="19">
        <v>2</v>
      </c>
      <c r="I5869" s="19">
        <v>3</v>
      </c>
      <c r="J5869" s="19">
        <v>2</v>
      </c>
      <c r="K5869" s="20">
        <f>ROUND(1+(SUMPRODUCT(INDEX(CachTinhDiem!$B$8:$E$11,MATCH($B5869,CachTinhDiem!$A$8:$A$11,0),0),$G5869:$J5869)-1)*9/4,1)</f>
        <v>4.2</v>
      </c>
      <c r="L5869" s="20">
        <f>ROUND(1+(INDEX(CachTinhDiem!$B$15:$E$20,MATCH($C5869,CachTinhDiem!$A$15:$A$20,0),MATCH($B5869,CachTinhDiem!$B$14:$E$14,0))-1)*9/4,1)</f>
        <v>10</v>
      </c>
      <c r="M5869" s="19">
        <f t="shared" si="91"/>
        <v>0</v>
      </c>
      <c r="N5869" s="23">
        <f>MAX(0,1-M5869*CachTinhDiem!$B$25)</f>
        <v>1</v>
      </c>
      <c r="O5869" s="20">
        <f>ROUND((CachTinhDiem!$B$23*K5869+CachTinhDiem!$B$24*L5869)*N5869,1)</f>
        <v>5.9</v>
      </c>
      <c r="P5869" s="19" t="s">
        <v>3225</v>
      </c>
    </row>
    <row r="5870" spans="1:16" ht="15" customHeight="1" x14ac:dyDescent="0.35">
      <c r="A5870" s="18" t="s">
        <v>3172</v>
      </c>
      <c r="B5870" s="18" t="s">
        <v>3226</v>
      </c>
      <c r="C5870" s="18" t="s">
        <v>138</v>
      </c>
      <c r="D5870" s="19">
        <v>21</v>
      </c>
      <c r="E5870" s="19">
        <v>40</v>
      </c>
      <c r="F5870" s="19">
        <v>5</v>
      </c>
      <c r="G5870" s="19">
        <v>1</v>
      </c>
      <c r="H5870" s="19">
        <v>5</v>
      </c>
      <c r="I5870" s="19">
        <v>5</v>
      </c>
      <c r="J5870" s="19">
        <v>2</v>
      </c>
      <c r="K5870" s="20">
        <f>ROUND(1+(SUMPRODUCT(INDEX(CachTinhDiem!$B$8:$E$11,MATCH($B5870,CachTinhDiem!$A$8:$A$11,0),0),$G5870:$J5870)-1)*9/4,1)</f>
        <v>8.6999999999999993</v>
      </c>
      <c r="L5870" s="20">
        <f>ROUND(1+(INDEX(CachTinhDiem!$B$15:$E$20,MATCH($C5870,CachTinhDiem!$A$15:$A$20,0),MATCH($B5870,CachTinhDiem!$B$14:$E$14,0))-1)*9/4,1)</f>
        <v>7.8</v>
      </c>
      <c r="M5870" s="19">
        <f t="shared" si="91"/>
        <v>16</v>
      </c>
      <c r="N5870" s="23">
        <f>MAX(0,1-M5870*CachTinhDiem!$B$25)</f>
        <v>0</v>
      </c>
      <c r="O5870" s="20">
        <f>ROUND((CachTinhDiem!$B$23*K5870+CachTinhDiem!$B$24*L5870)*N5870,1)</f>
        <v>0</v>
      </c>
      <c r="P5870" s="19" t="s">
        <v>3227</v>
      </c>
    </row>
    <row r="5871" spans="1:16" ht="15" customHeight="1" x14ac:dyDescent="0.35">
      <c r="A5871" s="18" t="s">
        <v>2006</v>
      </c>
      <c r="B5871" s="18" t="s">
        <v>3226</v>
      </c>
      <c r="C5871" s="18" t="s">
        <v>115</v>
      </c>
      <c r="D5871" s="19">
        <v>24</v>
      </c>
      <c r="E5871" s="19">
        <v>38</v>
      </c>
      <c r="F5871" s="19">
        <v>14</v>
      </c>
      <c r="G5871" s="19">
        <v>2</v>
      </c>
      <c r="H5871" s="19">
        <v>5</v>
      </c>
      <c r="I5871" s="19">
        <v>5</v>
      </c>
      <c r="J5871" s="19">
        <v>3</v>
      </c>
      <c r="K5871" s="20">
        <f>ROUND(1+(SUMPRODUCT(INDEX(CachTinhDiem!$B$8:$E$11,MATCH($B5871,CachTinhDiem!$A$8:$A$11,0),0),$G5871:$J5871)-1)*9/4,1)</f>
        <v>9.1</v>
      </c>
      <c r="L5871" s="20">
        <f>ROUND(1+(INDEX(CachTinhDiem!$B$15:$E$20,MATCH($C5871,CachTinhDiem!$A$15:$A$20,0),MATCH($B5871,CachTinhDiem!$B$14:$E$14,0))-1)*9/4,1)</f>
        <v>10</v>
      </c>
      <c r="M5871" s="19">
        <f t="shared" si="91"/>
        <v>10</v>
      </c>
      <c r="N5871" s="23">
        <f>MAX(0,1-M5871*CachTinhDiem!$B$25)</f>
        <v>0</v>
      </c>
      <c r="O5871" s="20">
        <f>ROUND((CachTinhDiem!$B$23*K5871+CachTinhDiem!$B$24*L5871)*N5871,1)</f>
        <v>0</v>
      </c>
      <c r="P5871" s="19" t="s">
        <v>3227</v>
      </c>
    </row>
    <row r="5872" spans="1:16" ht="15" customHeight="1" x14ac:dyDescent="0.35">
      <c r="A5872" s="18" t="s">
        <v>414</v>
      </c>
      <c r="B5872" s="18" t="s">
        <v>3226</v>
      </c>
      <c r="C5872" s="18" t="s">
        <v>110</v>
      </c>
      <c r="D5872" s="19">
        <v>5</v>
      </c>
      <c r="E5872" s="19">
        <v>14</v>
      </c>
      <c r="F5872" s="19">
        <v>32</v>
      </c>
      <c r="G5872" s="19">
        <v>4</v>
      </c>
      <c r="H5872" s="19">
        <v>1</v>
      </c>
      <c r="I5872" s="19">
        <v>1</v>
      </c>
      <c r="J5872" s="19">
        <v>4</v>
      </c>
      <c r="K5872" s="20">
        <f>ROUND(1+(SUMPRODUCT(INDEX(CachTinhDiem!$B$8:$E$11,MATCH($B5872,CachTinhDiem!$A$8:$A$11,0),0),$G5872:$J5872)-1)*9/4,1)</f>
        <v>2.4</v>
      </c>
      <c r="L5872" s="20">
        <f>ROUND(1+(INDEX(CachTinhDiem!$B$15:$E$20,MATCH($C5872,CachTinhDiem!$A$15:$A$20,0),MATCH($B5872,CachTinhDiem!$B$14:$E$14,0))-1)*9/4,1)</f>
        <v>5.5</v>
      </c>
      <c r="M5872" s="19">
        <f t="shared" si="91"/>
        <v>18</v>
      </c>
      <c r="N5872" s="23">
        <f>MAX(0,1-M5872*CachTinhDiem!$B$25)</f>
        <v>0</v>
      </c>
      <c r="O5872" s="20">
        <f>ROUND((CachTinhDiem!$B$23*K5872+CachTinhDiem!$B$24*L5872)*N5872,1)</f>
        <v>0</v>
      </c>
      <c r="P5872" s="19" t="s">
        <v>3227</v>
      </c>
    </row>
    <row r="5873" spans="1:16" ht="15" customHeight="1" x14ac:dyDescent="0.35">
      <c r="A5873" s="18" t="s">
        <v>2320</v>
      </c>
      <c r="B5873" s="18" t="s">
        <v>3229</v>
      </c>
      <c r="C5873" s="18" t="s">
        <v>103</v>
      </c>
      <c r="D5873" s="19">
        <v>20</v>
      </c>
      <c r="E5873" s="19">
        <v>37</v>
      </c>
      <c r="F5873" s="19">
        <v>25</v>
      </c>
      <c r="G5873" s="19">
        <v>2</v>
      </c>
      <c r="H5873" s="19">
        <v>5</v>
      </c>
      <c r="I5873" s="19">
        <v>3</v>
      </c>
      <c r="J5873" s="19">
        <v>3</v>
      </c>
      <c r="K5873" s="20">
        <f>ROUND(1+(SUMPRODUCT(INDEX(CachTinhDiem!$B$8:$E$11,MATCH($B5873,CachTinhDiem!$A$8:$A$11,0),0),$G5873:$J5873)-1)*9/4,1)</f>
        <v>6.6</v>
      </c>
      <c r="L5873" s="20">
        <f>ROUND(1+(INDEX(CachTinhDiem!$B$15:$E$20,MATCH($C5873,CachTinhDiem!$A$15:$A$20,0),MATCH($B5873,CachTinhDiem!$B$14:$E$14,0))-1)*9/4,1)</f>
        <v>7.8</v>
      </c>
      <c r="M5873" s="19">
        <f t="shared" si="91"/>
        <v>0</v>
      </c>
      <c r="N5873" s="23">
        <f>MAX(0,1-M5873*CachTinhDiem!$B$25)</f>
        <v>1</v>
      </c>
      <c r="O5873" s="20">
        <f>ROUND((CachTinhDiem!$B$23*K5873+CachTinhDiem!$B$24*L5873)*N5873,1)</f>
        <v>7</v>
      </c>
      <c r="P5873" s="19" t="s">
        <v>3227</v>
      </c>
    </row>
    <row r="5874" spans="1:16" ht="15" customHeight="1" x14ac:dyDescent="0.35">
      <c r="A5874" s="18" t="s">
        <v>958</v>
      </c>
      <c r="B5874" s="18" t="s">
        <v>3228</v>
      </c>
      <c r="C5874" s="18" t="s">
        <v>103</v>
      </c>
      <c r="D5874" s="19">
        <v>5</v>
      </c>
      <c r="E5874" s="19">
        <v>17</v>
      </c>
      <c r="F5874" s="19">
        <v>39</v>
      </c>
      <c r="G5874" s="19">
        <v>4</v>
      </c>
      <c r="H5874" s="19">
        <v>1</v>
      </c>
      <c r="I5874" s="19">
        <v>2</v>
      </c>
      <c r="J5874" s="19">
        <v>3</v>
      </c>
      <c r="K5874" s="20">
        <f>ROUND(1+(SUMPRODUCT(INDEX(CachTinhDiem!$B$8:$E$11,MATCH($B5874,CachTinhDiem!$A$8:$A$11,0),0),$G5874:$J5874)-1)*9/4,1)</f>
        <v>4.2</v>
      </c>
      <c r="L5874" s="20">
        <f>ROUND(1+(INDEX(CachTinhDiem!$B$15:$E$20,MATCH($C5874,CachTinhDiem!$A$15:$A$20,0),MATCH($B5874,CachTinhDiem!$B$14:$E$14,0))-1)*9/4,1)</f>
        <v>10</v>
      </c>
      <c r="M5874" s="19">
        <f t="shared" si="91"/>
        <v>22</v>
      </c>
      <c r="N5874" s="23">
        <f>MAX(0,1-M5874*CachTinhDiem!$B$25)</f>
        <v>0</v>
      </c>
      <c r="O5874" s="20">
        <f>ROUND((CachTinhDiem!$B$23*K5874+CachTinhDiem!$B$24*L5874)*N5874,1)</f>
        <v>0</v>
      </c>
      <c r="P5874" s="19" t="s">
        <v>3225</v>
      </c>
    </row>
    <row r="5875" spans="1:16" ht="15" customHeight="1" x14ac:dyDescent="0.35">
      <c r="A5875" s="18" t="s">
        <v>2178</v>
      </c>
      <c r="B5875" s="18" t="s">
        <v>3224</v>
      </c>
      <c r="C5875" s="18" t="s">
        <v>115</v>
      </c>
      <c r="D5875" s="19">
        <v>14</v>
      </c>
      <c r="E5875" s="19">
        <v>32</v>
      </c>
      <c r="F5875" s="19">
        <v>26</v>
      </c>
      <c r="G5875" s="19">
        <v>3</v>
      </c>
      <c r="H5875" s="19">
        <v>2</v>
      </c>
      <c r="I5875" s="19">
        <v>3</v>
      </c>
      <c r="J5875" s="19">
        <v>3</v>
      </c>
      <c r="K5875" s="20">
        <f>ROUND(1+(SUMPRODUCT(INDEX(CachTinhDiem!$B$8:$E$11,MATCH($B5875,CachTinhDiem!$A$8:$A$11,0),0),$G5875:$J5875)-1)*9/4,1)</f>
        <v>5.0999999999999996</v>
      </c>
      <c r="L5875" s="20">
        <f>ROUND(1+(INDEX(CachTinhDiem!$B$15:$E$20,MATCH($C5875,CachTinhDiem!$A$15:$A$20,0),MATCH($B5875,CachTinhDiem!$B$14:$E$14,0))-1)*9/4,1)</f>
        <v>7.8</v>
      </c>
      <c r="M5875" s="19">
        <f t="shared" si="91"/>
        <v>0</v>
      </c>
      <c r="N5875" s="23">
        <f>MAX(0,1-M5875*CachTinhDiem!$B$25)</f>
        <v>1</v>
      </c>
      <c r="O5875" s="20">
        <f>ROUND((CachTinhDiem!$B$23*K5875+CachTinhDiem!$B$24*L5875)*N5875,1)</f>
        <v>5.9</v>
      </c>
      <c r="P5875" s="19" t="s">
        <v>3227</v>
      </c>
    </row>
    <row r="5876" spans="1:16" ht="15" customHeight="1" x14ac:dyDescent="0.35">
      <c r="A5876" s="18" t="s">
        <v>2281</v>
      </c>
      <c r="B5876" s="18" t="s">
        <v>3229</v>
      </c>
      <c r="C5876" s="18" t="s">
        <v>103</v>
      </c>
      <c r="D5876" s="19">
        <v>22</v>
      </c>
      <c r="E5876" s="19">
        <v>35</v>
      </c>
      <c r="F5876" s="19">
        <v>29</v>
      </c>
      <c r="G5876" s="19">
        <v>1</v>
      </c>
      <c r="H5876" s="19">
        <v>3</v>
      </c>
      <c r="I5876" s="19">
        <v>2</v>
      </c>
      <c r="J5876" s="19">
        <v>4</v>
      </c>
      <c r="K5876" s="20">
        <f>ROUND(1+(SUMPRODUCT(INDEX(CachTinhDiem!$B$8:$E$11,MATCH($B5876,CachTinhDiem!$A$8:$A$11,0),0),$G5876:$J5876)-1)*9/4,1)</f>
        <v>5.0999999999999996</v>
      </c>
      <c r="L5876" s="20">
        <f>ROUND(1+(INDEX(CachTinhDiem!$B$15:$E$20,MATCH($C5876,CachTinhDiem!$A$15:$A$20,0),MATCH($B5876,CachTinhDiem!$B$14:$E$14,0))-1)*9/4,1)</f>
        <v>7.8</v>
      </c>
      <c r="M5876" s="19">
        <f t="shared" si="91"/>
        <v>0</v>
      </c>
      <c r="N5876" s="23">
        <f>MAX(0,1-M5876*CachTinhDiem!$B$25)</f>
        <v>1</v>
      </c>
      <c r="O5876" s="20">
        <f>ROUND((CachTinhDiem!$B$23*K5876+CachTinhDiem!$B$24*L5876)*N5876,1)</f>
        <v>5.9</v>
      </c>
      <c r="P5876" s="19" t="s">
        <v>3227</v>
      </c>
    </row>
    <row r="5877" spans="1:16" ht="15" customHeight="1" x14ac:dyDescent="0.35">
      <c r="A5877" s="18" t="s">
        <v>1214</v>
      </c>
      <c r="B5877" s="18" t="s">
        <v>3226</v>
      </c>
      <c r="C5877" s="18" t="s">
        <v>103</v>
      </c>
      <c r="D5877" s="19">
        <v>9</v>
      </c>
      <c r="E5877" s="19">
        <v>25</v>
      </c>
      <c r="F5877" s="19">
        <v>13</v>
      </c>
      <c r="G5877" s="19">
        <v>4</v>
      </c>
      <c r="H5877" s="19">
        <v>2</v>
      </c>
      <c r="I5877" s="19">
        <v>2</v>
      </c>
      <c r="J5877" s="19">
        <v>5</v>
      </c>
      <c r="K5877" s="20">
        <f>ROUND(1+(SUMPRODUCT(INDEX(CachTinhDiem!$B$8:$E$11,MATCH($B5877,CachTinhDiem!$A$8:$A$11,0),0),$G5877:$J5877)-1)*9/4,1)</f>
        <v>4.5999999999999996</v>
      </c>
      <c r="L5877" s="20">
        <f>ROUND(1+(INDEX(CachTinhDiem!$B$15:$E$20,MATCH($C5877,CachTinhDiem!$A$15:$A$20,0),MATCH($B5877,CachTinhDiem!$B$14:$E$14,0))-1)*9/4,1)</f>
        <v>3.3</v>
      </c>
      <c r="M5877" s="19">
        <f t="shared" si="91"/>
        <v>0</v>
      </c>
      <c r="N5877" s="23">
        <f>MAX(0,1-M5877*CachTinhDiem!$B$25)</f>
        <v>1</v>
      </c>
      <c r="O5877" s="20">
        <f>ROUND((CachTinhDiem!$B$23*K5877+CachTinhDiem!$B$24*L5877)*N5877,1)</f>
        <v>4.2</v>
      </c>
      <c r="P5877" s="19" t="s">
        <v>3227</v>
      </c>
    </row>
    <row r="5878" spans="1:16" ht="15" customHeight="1" x14ac:dyDescent="0.35">
      <c r="A5878" s="18" t="s">
        <v>1044</v>
      </c>
      <c r="B5878" s="18" t="s">
        <v>3228</v>
      </c>
      <c r="C5878" s="18" t="s">
        <v>115</v>
      </c>
      <c r="D5878" s="19">
        <v>5</v>
      </c>
      <c r="E5878" s="19">
        <v>17</v>
      </c>
      <c r="F5878" s="19">
        <v>23</v>
      </c>
      <c r="G5878" s="19">
        <v>4</v>
      </c>
      <c r="H5878" s="19">
        <v>1</v>
      </c>
      <c r="I5878" s="19">
        <v>2</v>
      </c>
      <c r="J5878" s="19">
        <v>4</v>
      </c>
      <c r="K5878" s="20">
        <f>ROUND(1+(SUMPRODUCT(INDEX(CachTinhDiem!$B$8:$E$11,MATCH($B5878,CachTinhDiem!$A$8:$A$11,0),0),$G5878:$J5878)-1)*9/4,1)</f>
        <v>5.5</v>
      </c>
      <c r="L5878" s="20">
        <f>ROUND(1+(INDEX(CachTinhDiem!$B$15:$E$20,MATCH($C5878,CachTinhDiem!$A$15:$A$20,0),MATCH($B5878,CachTinhDiem!$B$14:$E$14,0))-1)*9/4,1)</f>
        <v>5.5</v>
      </c>
      <c r="M5878" s="19">
        <f t="shared" si="91"/>
        <v>6</v>
      </c>
      <c r="N5878" s="23">
        <f>MAX(0,1-M5878*CachTinhDiem!$B$25)</f>
        <v>0.39999999999999991</v>
      </c>
      <c r="O5878" s="20">
        <f>ROUND((CachTinhDiem!$B$23*K5878+CachTinhDiem!$B$24*L5878)*N5878,1)</f>
        <v>2.2000000000000002</v>
      </c>
      <c r="P5878" s="19" t="s">
        <v>3227</v>
      </c>
    </row>
    <row r="5879" spans="1:16" ht="15" customHeight="1" x14ac:dyDescent="0.35">
      <c r="A5879" s="18" t="s">
        <v>1185</v>
      </c>
      <c r="B5879" s="18" t="s">
        <v>3224</v>
      </c>
      <c r="C5879" s="18" t="s">
        <v>150</v>
      </c>
      <c r="D5879" s="19">
        <v>6</v>
      </c>
      <c r="E5879" s="19">
        <v>19</v>
      </c>
      <c r="F5879" s="19">
        <v>13</v>
      </c>
      <c r="G5879" s="19">
        <v>4</v>
      </c>
      <c r="H5879" s="19">
        <v>2</v>
      </c>
      <c r="I5879" s="19">
        <v>2</v>
      </c>
      <c r="J5879" s="19">
        <v>4</v>
      </c>
      <c r="K5879" s="20">
        <f>ROUND(1+(SUMPRODUCT(INDEX(CachTinhDiem!$B$8:$E$11,MATCH($B5879,CachTinhDiem!$A$8:$A$11,0),0),$G5879:$J5879)-1)*9/4,1)</f>
        <v>4.5999999999999996</v>
      </c>
      <c r="L5879" s="20">
        <f>ROUND(1+(INDEX(CachTinhDiem!$B$15:$E$20,MATCH($C5879,CachTinhDiem!$A$15:$A$20,0),MATCH($B5879,CachTinhDiem!$B$14:$E$14,0))-1)*9/4,1)</f>
        <v>3.3</v>
      </c>
      <c r="M5879" s="19">
        <f t="shared" si="91"/>
        <v>0</v>
      </c>
      <c r="N5879" s="23">
        <f>MAX(0,1-M5879*CachTinhDiem!$B$25)</f>
        <v>1</v>
      </c>
      <c r="O5879" s="20">
        <f>ROUND((CachTinhDiem!$B$23*K5879+CachTinhDiem!$B$24*L5879)*N5879,1)</f>
        <v>4.2</v>
      </c>
      <c r="P5879" s="19" t="s">
        <v>3227</v>
      </c>
    </row>
    <row r="5880" spans="1:16" ht="15" customHeight="1" x14ac:dyDescent="0.35">
      <c r="A5880" s="18" t="s">
        <v>3087</v>
      </c>
      <c r="B5880" s="18" t="s">
        <v>3228</v>
      </c>
      <c r="C5880" s="18" t="s">
        <v>110</v>
      </c>
      <c r="D5880" s="19">
        <v>20</v>
      </c>
      <c r="E5880" s="19">
        <v>39</v>
      </c>
      <c r="F5880" s="19">
        <v>22</v>
      </c>
      <c r="G5880" s="19">
        <v>2</v>
      </c>
      <c r="H5880" s="19">
        <v>2</v>
      </c>
      <c r="I5880" s="19">
        <v>3</v>
      </c>
      <c r="J5880" s="19">
        <v>5</v>
      </c>
      <c r="K5880" s="20">
        <f>ROUND(1+(SUMPRODUCT(INDEX(CachTinhDiem!$B$8:$E$11,MATCH($B5880,CachTinhDiem!$A$8:$A$11,0),0),$G5880:$J5880)-1)*9/4,1)</f>
        <v>7.8</v>
      </c>
      <c r="L5880" s="20">
        <f>ROUND(1+(INDEX(CachTinhDiem!$B$15:$E$20,MATCH($C5880,CachTinhDiem!$A$15:$A$20,0),MATCH($B5880,CachTinhDiem!$B$14:$E$14,0))-1)*9/4,1)</f>
        <v>7.8</v>
      </c>
      <c r="M5880" s="19">
        <f t="shared" si="91"/>
        <v>0</v>
      </c>
      <c r="N5880" s="23">
        <f>MAX(0,1-M5880*CachTinhDiem!$B$25)</f>
        <v>1</v>
      </c>
      <c r="O5880" s="20">
        <f>ROUND((CachTinhDiem!$B$23*K5880+CachTinhDiem!$B$24*L5880)*N5880,1)</f>
        <v>7.8</v>
      </c>
      <c r="P5880" s="19" t="s">
        <v>3225</v>
      </c>
    </row>
    <row r="5881" spans="1:16" ht="15" customHeight="1" x14ac:dyDescent="0.35">
      <c r="A5881" s="18" t="s">
        <v>2052</v>
      </c>
      <c r="B5881" s="18" t="s">
        <v>3224</v>
      </c>
      <c r="C5881" s="18" t="s">
        <v>103</v>
      </c>
      <c r="D5881" s="19">
        <v>14</v>
      </c>
      <c r="E5881" s="19">
        <v>34</v>
      </c>
      <c r="F5881" s="19">
        <v>32</v>
      </c>
      <c r="G5881" s="19">
        <v>2</v>
      </c>
      <c r="H5881" s="19">
        <v>3</v>
      </c>
      <c r="I5881" s="19">
        <v>3</v>
      </c>
      <c r="J5881" s="19">
        <v>5</v>
      </c>
      <c r="K5881" s="20">
        <f>ROUND(1+(SUMPRODUCT(INDEX(CachTinhDiem!$B$8:$E$11,MATCH($B5881,CachTinhDiem!$A$8:$A$11,0),0),$G5881:$J5881)-1)*9/4,1)</f>
        <v>5.5</v>
      </c>
      <c r="L5881" s="20">
        <f>ROUND(1+(INDEX(CachTinhDiem!$B$15:$E$20,MATCH($C5881,CachTinhDiem!$A$15:$A$20,0),MATCH($B5881,CachTinhDiem!$B$14:$E$14,0))-1)*9/4,1)</f>
        <v>3.3</v>
      </c>
      <c r="M5881" s="19">
        <f t="shared" si="91"/>
        <v>0</v>
      </c>
      <c r="N5881" s="23">
        <f>MAX(0,1-M5881*CachTinhDiem!$B$25)</f>
        <v>1</v>
      </c>
      <c r="O5881" s="20">
        <f>ROUND((CachTinhDiem!$B$23*K5881+CachTinhDiem!$B$24*L5881)*N5881,1)</f>
        <v>4.8</v>
      </c>
      <c r="P5881" s="19" t="s">
        <v>3227</v>
      </c>
    </row>
    <row r="5882" spans="1:16" ht="15" customHeight="1" x14ac:dyDescent="0.35">
      <c r="A5882" s="18" t="s">
        <v>1822</v>
      </c>
      <c r="B5882" s="18" t="s">
        <v>3226</v>
      </c>
      <c r="C5882" s="18" t="s">
        <v>110</v>
      </c>
      <c r="D5882" s="19">
        <v>18</v>
      </c>
      <c r="E5882" s="19">
        <v>35</v>
      </c>
      <c r="F5882" s="19">
        <v>7</v>
      </c>
      <c r="G5882" s="19">
        <v>2</v>
      </c>
      <c r="H5882" s="19">
        <v>3</v>
      </c>
      <c r="I5882" s="19">
        <v>3</v>
      </c>
      <c r="J5882" s="19">
        <v>4</v>
      </c>
      <c r="K5882" s="20">
        <f>ROUND(1+(SUMPRODUCT(INDEX(CachTinhDiem!$B$8:$E$11,MATCH($B5882,CachTinhDiem!$A$8:$A$11,0),0),$G5882:$J5882)-1)*9/4,1)</f>
        <v>6</v>
      </c>
      <c r="L5882" s="20">
        <f>ROUND(1+(INDEX(CachTinhDiem!$B$15:$E$20,MATCH($C5882,CachTinhDiem!$A$15:$A$20,0),MATCH($B5882,CachTinhDiem!$B$14:$E$14,0))-1)*9/4,1)</f>
        <v>5.5</v>
      </c>
      <c r="M5882" s="19">
        <f t="shared" si="91"/>
        <v>11</v>
      </c>
      <c r="N5882" s="23">
        <f>MAX(0,1-M5882*CachTinhDiem!$B$25)</f>
        <v>0</v>
      </c>
      <c r="O5882" s="20">
        <f>ROUND((CachTinhDiem!$B$23*K5882+CachTinhDiem!$B$24*L5882)*N5882,1)</f>
        <v>0</v>
      </c>
      <c r="P5882" s="19" t="s">
        <v>3225</v>
      </c>
    </row>
    <row r="5883" spans="1:16" ht="15" customHeight="1" x14ac:dyDescent="0.35">
      <c r="A5883" s="18" t="s">
        <v>1341</v>
      </c>
      <c r="B5883" s="18" t="s">
        <v>3229</v>
      </c>
      <c r="C5883" s="18" t="s">
        <v>150</v>
      </c>
      <c r="D5883" s="19">
        <v>5</v>
      </c>
      <c r="E5883" s="19">
        <v>20</v>
      </c>
      <c r="F5883" s="19">
        <v>37</v>
      </c>
      <c r="G5883" s="19">
        <v>4</v>
      </c>
      <c r="H5883" s="19">
        <v>1</v>
      </c>
      <c r="I5883" s="19">
        <v>3</v>
      </c>
      <c r="J5883" s="19">
        <v>3</v>
      </c>
      <c r="K5883" s="20">
        <f>ROUND(1+(SUMPRODUCT(INDEX(CachTinhDiem!$B$8:$E$11,MATCH($B5883,CachTinhDiem!$A$8:$A$11,0),0),$G5883:$J5883)-1)*9/4,1)</f>
        <v>4.4000000000000004</v>
      </c>
      <c r="L5883" s="20">
        <f>ROUND(1+(INDEX(CachTinhDiem!$B$15:$E$20,MATCH($C5883,CachTinhDiem!$A$15:$A$20,0),MATCH($B5883,CachTinhDiem!$B$14:$E$14,0))-1)*9/4,1)</f>
        <v>7.8</v>
      </c>
      <c r="M5883" s="19">
        <f t="shared" si="91"/>
        <v>17</v>
      </c>
      <c r="N5883" s="23">
        <f>MAX(0,1-M5883*CachTinhDiem!$B$25)</f>
        <v>0</v>
      </c>
      <c r="O5883" s="20">
        <f>ROUND((CachTinhDiem!$B$23*K5883+CachTinhDiem!$B$24*L5883)*N5883,1)</f>
        <v>0</v>
      </c>
      <c r="P5883" s="19" t="s">
        <v>3227</v>
      </c>
    </row>
    <row r="5884" spans="1:16" ht="15" customHeight="1" x14ac:dyDescent="0.35">
      <c r="A5884" s="18" t="s">
        <v>984</v>
      </c>
      <c r="B5884" s="18" t="s">
        <v>3224</v>
      </c>
      <c r="C5884" s="18" t="s">
        <v>110</v>
      </c>
      <c r="D5884" s="19">
        <v>18</v>
      </c>
      <c r="E5884" s="19">
        <v>35</v>
      </c>
      <c r="F5884" s="19">
        <v>37</v>
      </c>
      <c r="G5884" s="19">
        <v>2</v>
      </c>
      <c r="H5884" s="19">
        <v>4</v>
      </c>
      <c r="I5884" s="19">
        <v>2</v>
      </c>
      <c r="J5884" s="19">
        <v>5</v>
      </c>
      <c r="K5884" s="20">
        <f>ROUND(1+(SUMPRODUCT(INDEX(CachTinhDiem!$B$8:$E$11,MATCH($B5884,CachTinhDiem!$A$8:$A$11,0),0),$G5884:$J5884)-1)*9/4,1)</f>
        <v>4.8</v>
      </c>
      <c r="L5884" s="20">
        <f>ROUND(1+(INDEX(CachTinhDiem!$B$15:$E$20,MATCH($C5884,CachTinhDiem!$A$15:$A$20,0),MATCH($B5884,CachTinhDiem!$B$14:$E$14,0))-1)*9/4,1)</f>
        <v>5.5</v>
      </c>
      <c r="M5884" s="19">
        <f t="shared" si="91"/>
        <v>2</v>
      </c>
      <c r="N5884" s="23">
        <f>MAX(0,1-M5884*CachTinhDiem!$B$25)</f>
        <v>0.8</v>
      </c>
      <c r="O5884" s="20">
        <f>ROUND((CachTinhDiem!$B$23*K5884+CachTinhDiem!$B$24*L5884)*N5884,1)</f>
        <v>4</v>
      </c>
      <c r="P5884" s="19" t="s">
        <v>3227</v>
      </c>
    </row>
    <row r="5885" spans="1:16" ht="15" customHeight="1" x14ac:dyDescent="0.35">
      <c r="A5885" s="18" t="s">
        <v>2555</v>
      </c>
      <c r="B5885" s="18" t="s">
        <v>3228</v>
      </c>
      <c r="C5885" s="18" t="s">
        <v>90</v>
      </c>
      <c r="D5885" s="19">
        <v>14</v>
      </c>
      <c r="E5885" s="19">
        <v>34</v>
      </c>
      <c r="F5885" s="19">
        <v>12</v>
      </c>
      <c r="G5885" s="19">
        <v>3</v>
      </c>
      <c r="H5885" s="19">
        <v>1</v>
      </c>
      <c r="I5885" s="19">
        <v>2</v>
      </c>
      <c r="J5885" s="19">
        <v>3</v>
      </c>
      <c r="K5885" s="20">
        <f>ROUND(1+(SUMPRODUCT(INDEX(CachTinhDiem!$B$8:$E$11,MATCH($B5885,CachTinhDiem!$A$8:$A$11,0),0),$G5885:$J5885)-1)*9/4,1)</f>
        <v>4.2</v>
      </c>
      <c r="L5885" s="20">
        <f>ROUND(1+(INDEX(CachTinhDiem!$B$15:$E$20,MATCH($C5885,CachTinhDiem!$A$15:$A$20,0),MATCH($B5885,CachTinhDiem!$B$14:$E$14,0))-1)*9/4,1)</f>
        <v>3.3</v>
      </c>
      <c r="M5885" s="19">
        <f t="shared" si="91"/>
        <v>2</v>
      </c>
      <c r="N5885" s="23">
        <f>MAX(0,1-M5885*CachTinhDiem!$B$25)</f>
        <v>0.8</v>
      </c>
      <c r="O5885" s="20">
        <f>ROUND((CachTinhDiem!$B$23*K5885+CachTinhDiem!$B$24*L5885)*N5885,1)</f>
        <v>3.1</v>
      </c>
      <c r="P5885" s="19" t="s">
        <v>3227</v>
      </c>
    </row>
    <row r="5886" spans="1:16" ht="15" customHeight="1" x14ac:dyDescent="0.35">
      <c r="A5886" s="18" t="s">
        <v>567</v>
      </c>
      <c r="B5886" s="18" t="s">
        <v>3224</v>
      </c>
      <c r="C5886" s="18" t="s">
        <v>110</v>
      </c>
      <c r="D5886" s="19">
        <v>16</v>
      </c>
      <c r="E5886" s="19">
        <v>29</v>
      </c>
      <c r="F5886" s="19">
        <v>15</v>
      </c>
      <c r="G5886" s="19">
        <v>2</v>
      </c>
      <c r="H5886" s="19">
        <v>4</v>
      </c>
      <c r="I5886" s="19">
        <v>3</v>
      </c>
      <c r="J5886" s="19">
        <v>3</v>
      </c>
      <c r="K5886" s="20">
        <f>ROUND(1+(SUMPRODUCT(INDEX(CachTinhDiem!$B$8:$E$11,MATCH($B5886,CachTinhDiem!$A$8:$A$11,0),0),$G5886:$J5886)-1)*9/4,1)</f>
        <v>5.5</v>
      </c>
      <c r="L5886" s="20">
        <f>ROUND(1+(INDEX(CachTinhDiem!$B$15:$E$20,MATCH($C5886,CachTinhDiem!$A$15:$A$20,0),MATCH($B5886,CachTinhDiem!$B$14:$E$14,0))-1)*9/4,1)</f>
        <v>5.5</v>
      </c>
      <c r="M5886" s="19">
        <f t="shared" si="91"/>
        <v>1</v>
      </c>
      <c r="N5886" s="23">
        <f>MAX(0,1-M5886*CachTinhDiem!$B$25)</f>
        <v>0.9</v>
      </c>
      <c r="O5886" s="20">
        <f>ROUND((CachTinhDiem!$B$23*K5886+CachTinhDiem!$B$24*L5886)*N5886,1)</f>
        <v>5</v>
      </c>
      <c r="P5886" s="19" t="s">
        <v>3227</v>
      </c>
    </row>
    <row r="5887" spans="1:16" ht="15" customHeight="1" x14ac:dyDescent="0.35">
      <c r="A5887" s="18" t="s">
        <v>2221</v>
      </c>
      <c r="B5887" s="18" t="s">
        <v>3229</v>
      </c>
      <c r="C5887" s="18" t="s">
        <v>138</v>
      </c>
      <c r="D5887" s="19">
        <v>25</v>
      </c>
      <c r="E5887" s="19">
        <v>39</v>
      </c>
      <c r="F5887" s="19">
        <v>16</v>
      </c>
      <c r="G5887" s="19">
        <v>2</v>
      </c>
      <c r="H5887" s="19">
        <v>5</v>
      </c>
      <c r="I5887" s="19">
        <v>5</v>
      </c>
      <c r="J5887" s="19">
        <v>3</v>
      </c>
      <c r="K5887" s="20">
        <f>ROUND(1+(SUMPRODUCT(INDEX(CachTinhDiem!$B$8:$E$11,MATCH($B5887,CachTinhDiem!$A$8:$A$11,0),0),$G5887:$J5887)-1)*9/4,1)</f>
        <v>8</v>
      </c>
      <c r="L5887" s="20">
        <f>ROUND(1+(INDEX(CachTinhDiem!$B$15:$E$20,MATCH($C5887,CachTinhDiem!$A$15:$A$20,0),MATCH($B5887,CachTinhDiem!$B$14:$E$14,0))-1)*9/4,1)</f>
        <v>7.8</v>
      </c>
      <c r="M5887" s="19">
        <f t="shared" si="91"/>
        <v>9</v>
      </c>
      <c r="N5887" s="23">
        <f>MAX(0,1-M5887*CachTinhDiem!$B$25)</f>
        <v>9.9999999999999978E-2</v>
      </c>
      <c r="O5887" s="20">
        <f>ROUND((CachTinhDiem!$B$23*K5887+CachTinhDiem!$B$24*L5887)*N5887,1)</f>
        <v>0.8</v>
      </c>
      <c r="P5887" s="19" t="s">
        <v>3227</v>
      </c>
    </row>
    <row r="5888" spans="1:16" ht="15" customHeight="1" x14ac:dyDescent="0.35">
      <c r="A5888" s="18" t="s">
        <v>731</v>
      </c>
      <c r="B5888" s="18" t="s">
        <v>3229</v>
      </c>
      <c r="C5888" s="18" t="s">
        <v>138</v>
      </c>
      <c r="D5888" s="19">
        <v>5</v>
      </c>
      <c r="E5888" s="19">
        <v>11</v>
      </c>
      <c r="F5888" s="19">
        <v>20</v>
      </c>
      <c r="G5888" s="19">
        <v>5</v>
      </c>
      <c r="H5888" s="19">
        <v>2</v>
      </c>
      <c r="I5888" s="19">
        <v>3</v>
      </c>
      <c r="J5888" s="19">
        <v>3</v>
      </c>
      <c r="K5888" s="20">
        <f>ROUND(1+(SUMPRODUCT(INDEX(CachTinhDiem!$B$8:$E$11,MATCH($B5888,CachTinhDiem!$A$8:$A$11,0),0),$G5888:$J5888)-1)*9/4,1)</f>
        <v>5.3</v>
      </c>
      <c r="L5888" s="20">
        <f>ROUND(1+(INDEX(CachTinhDiem!$B$15:$E$20,MATCH($C5888,CachTinhDiem!$A$15:$A$20,0),MATCH($B5888,CachTinhDiem!$B$14:$E$14,0))-1)*9/4,1)</f>
        <v>7.8</v>
      </c>
      <c r="M5888" s="19">
        <f t="shared" si="91"/>
        <v>9</v>
      </c>
      <c r="N5888" s="23">
        <f>MAX(0,1-M5888*CachTinhDiem!$B$25)</f>
        <v>9.9999999999999978E-2</v>
      </c>
      <c r="O5888" s="20">
        <f>ROUND((CachTinhDiem!$B$23*K5888+CachTinhDiem!$B$24*L5888)*N5888,1)</f>
        <v>0.6</v>
      </c>
      <c r="P5888" s="19" t="s">
        <v>3227</v>
      </c>
    </row>
    <row r="5889" spans="1:16" ht="15" customHeight="1" x14ac:dyDescent="0.35">
      <c r="A5889" s="18" t="s">
        <v>2853</v>
      </c>
      <c r="B5889" s="18" t="s">
        <v>3228</v>
      </c>
      <c r="C5889" s="18" t="s">
        <v>138</v>
      </c>
      <c r="D5889" s="19">
        <v>7</v>
      </c>
      <c r="E5889" s="19">
        <v>40</v>
      </c>
      <c r="F5889" s="19">
        <v>37</v>
      </c>
      <c r="G5889" s="19">
        <v>3</v>
      </c>
      <c r="H5889" s="19">
        <v>5</v>
      </c>
      <c r="I5889" s="19">
        <v>4</v>
      </c>
      <c r="J5889" s="19">
        <v>2</v>
      </c>
      <c r="K5889" s="20">
        <f>ROUND(1+(SUMPRODUCT(INDEX(CachTinhDiem!$B$8:$E$11,MATCH($B5889,CachTinhDiem!$A$8:$A$11,0),0),$G5889:$J5889)-1)*9/4,1)</f>
        <v>5.5</v>
      </c>
      <c r="L5889" s="20">
        <f>ROUND(1+(INDEX(CachTinhDiem!$B$15:$E$20,MATCH($C5889,CachTinhDiem!$A$15:$A$20,0),MATCH($B5889,CachTinhDiem!$B$14:$E$14,0))-1)*9/4,1)</f>
        <v>1</v>
      </c>
      <c r="M5889" s="19">
        <f t="shared" si="91"/>
        <v>0</v>
      </c>
      <c r="N5889" s="23">
        <f>MAX(0,1-M5889*CachTinhDiem!$B$25)</f>
        <v>1</v>
      </c>
      <c r="O5889" s="20">
        <f>ROUND((CachTinhDiem!$B$23*K5889+CachTinhDiem!$B$24*L5889)*N5889,1)</f>
        <v>4.2</v>
      </c>
      <c r="P5889" s="19" t="s">
        <v>3227</v>
      </c>
    </row>
    <row r="5890" spans="1:16" ht="15" customHeight="1" x14ac:dyDescent="0.35">
      <c r="A5890" s="18" t="s">
        <v>2022</v>
      </c>
      <c r="B5890" s="18" t="s">
        <v>3224</v>
      </c>
      <c r="C5890" s="18" t="s">
        <v>110</v>
      </c>
      <c r="D5890" s="19">
        <v>18</v>
      </c>
      <c r="E5890" s="19">
        <v>37</v>
      </c>
      <c r="F5890" s="19">
        <v>17</v>
      </c>
      <c r="G5890" s="19">
        <v>2</v>
      </c>
      <c r="H5890" s="19">
        <v>4</v>
      </c>
      <c r="I5890" s="19">
        <v>3</v>
      </c>
      <c r="J5890" s="19">
        <v>3</v>
      </c>
      <c r="K5890" s="20">
        <f>ROUND(1+(SUMPRODUCT(INDEX(CachTinhDiem!$B$8:$E$11,MATCH($B5890,CachTinhDiem!$A$8:$A$11,0),0),$G5890:$J5890)-1)*9/4,1)</f>
        <v>5.5</v>
      </c>
      <c r="L5890" s="20">
        <f>ROUND(1+(INDEX(CachTinhDiem!$B$15:$E$20,MATCH($C5890,CachTinhDiem!$A$15:$A$20,0),MATCH($B5890,CachTinhDiem!$B$14:$E$14,0))-1)*9/4,1)</f>
        <v>5.5</v>
      </c>
      <c r="M5890" s="19">
        <f t="shared" ref="M5890:M5953" si="92">MAX(0,$D5890-$F5890,$F5890-$E5890)</f>
        <v>1</v>
      </c>
      <c r="N5890" s="23">
        <f>MAX(0,1-M5890*CachTinhDiem!$B$25)</f>
        <v>0.9</v>
      </c>
      <c r="O5890" s="20">
        <f>ROUND((CachTinhDiem!$B$23*K5890+CachTinhDiem!$B$24*L5890)*N5890,1)</f>
        <v>5</v>
      </c>
      <c r="P5890" s="19" t="s">
        <v>3225</v>
      </c>
    </row>
    <row r="5891" spans="1:16" ht="15" customHeight="1" x14ac:dyDescent="0.35">
      <c r="A5891" s="18" t="s">
        <v>314</v>
      </c>
      <c r="B5891" s="18" t="s">
        <v>3226</v>
      </c>
      <c r="C5891" s="18" t="s">
        <v>90</v>
      </c>
      <c r="D5891" s="19">
        <v>8</v>
      </c>
      <c r="E5891" s="19">
        <v>22</v>
      </c>
      <c r="F5891" s="19">
        <v>26</v>
      </c>
      <c r="G5891" s="19">
        <v>4</v>
      </c>
      <c r="H5891" s="19">
        <v>3</v>
      </c>
      <c r="I5891" s="19">
        <v>3</v>
      </c>
      <c r="J5891" s="19">
        <v>2</v>
      </c>
      <c r="K5891" s="20">
        <f>ROUND(1+(SUMPRODUCT(INDEX(CachTinhDiem!$B$8:$E$11,MATCH($B5891,CachTinhDiem!$A$8:$A$11,0),0),$G5891:$J5891)-1)*9/4,1)</f>
        <v>5.0999999999999996</v>
      </c>
      <c r="L5891" s="20">
        <f>ROUND(1+(INDEX(CachTinhDiem!$B$15:$E$20,MATCH($C5891,CachTinhDiem!$A$15:$A$20,0),MATCH($B5891,CachTinhDiem!$B$14:$E$14,0))-1)*9/4,1)</f>
        <v>7.8</v>
      </c>
      <c r="M5891" s="19">
        <f t="shared" si="92"/>
        <v>4</v>
      </c>
      <c r="N5891" s="23">
        <f>MAX(0,1-M5891*CachTinhDiem!$B$25)</f>
        <v>0.6</v>
      </c>
      <c r="O5891" s="20">
        <f>ROUND((CachTinhDiem!$B$23*K5891+CachTinhDiem!$B$24*L5891)*N5891,1)</f>
        <v>3.5</v>
      </c>
      <c r="P5891" s="19" t="s">
        <v>3227</v>
      </c>
    </row>
    <row r="5892" spans="1:16" ht="15" customHeight="1" x14ac:dyDescent="0.35">
      <c r="A5892" s="18" t="s">
        <v>1061</v>
      </c>
      <c r="B5892" s="18" t="s">
        <v>3224</v>
      </c>
      <c r="C5892" s="18" t="s">
        <v>115</v>
      </c>
      <c r="D5892" s="19">
        <v>9</v>
      </c>
      <c r="E5892" s="19">
        <v>26</v>
      </c>
      <c r="F5892" s="19">
        <v>29</v>
      </c>
      <c r="G5892" s="19">
        <v>3</v>
      </c>
      <c r="H5892" s="19">
        <v>2</v>
      </c>
      <c r="I5892" s="19">
        <v>2</v>
      </c>
      <c r="J5892" s="19">
        <v>2</v>
      </c>
      <c r="K5892" s="20">
        <f>ROUND(1+(SUMPRODUCT(INDEX(CachTinhDiem!$B$8:$E$11,MATCH($B5892,CachTinhDiem!$A$8:$A$11,0),0),$G5892:$J5892)-1)*9/4,1)</f>
        <v>3.7</v>
      </c>
      <c r="L5892" s="20">
        <f>ROUND(1+(INDEX(CachTinhDiem!$B$15:$E$20,MATCH($C5892,CachTinhDiem!$A$15:$A$20,0),MATCH($B5892,CachTinhDiem!$B$14:$E$14,0))-1)*9/4,1)</f>
        <v>7.8</v>
      </c>
      <c r="M5892" s="19">
        <f t="shared" si="92"/>
        <v>3</v>
      </c>
      <c r="N5892" s="23">
        <f>MAX(0,1-M5892*CachTinhDiem!$B$25)</f>
        <v>0.7</v>
      </c>
      <c r="O5892" s="20">
        <f>ROUND((CachTinhDiem!$B$23*K5892+CachTinhDiem!$B$24*L5892)*N5892,1)</f>
        <v>3.5</v>
      </c>
      <c r="P5892" s="19" t="s">
        <v>3227</v>
      </c>
    </row>
    <row r="5893" spans="1:16" ht="15" customHeight="1" x14ac:dyDescent="0.35">
      <c r="A5893" s="18" t="s">
        <v>2172</v>
      </c>
      <c r="B5893" s="18" t="s">
        <v>3229</v>
      </c>
      <c r="C5893" s="18" t="s">
        <v>138</v>
      </c>
      <c r="D5893" s="19">
        <v>24</v>
      </c>
      <c r="E5893" s="19">
        <v>40</v>
      </c>
      <c r="F5893" s="19">
        <v>12</v>
      </c>
      <c r="G5893" s="19">
        <v>2</v>
      </c>
      <c r="H5893" s="19">
        <v>5</v>
      </c>
      <c r="I5893" s="19">
        <v>5</v>
      </c>
      <c r="J5893" s="19">
        <v>3</v>
      </c>
      <c r="K5893" s="20">
        <f>ROUND(1+(SUMPRODUCT(INDEX(CachTinhDiem!$B$8:$E$11,MATCH($B5893,CachTinhDiem!$A$8:$A$11,0),0),$G5893:$J5893)-1)*9/4,1)</f>
        <v>8</v>
      </c>
      <c r="L5893" s="20">
        <f>ROUND(1+(INDEX(CachTinhDiem!$B$15:$E$20,MATCH($C5893,CachTinhDiem!$A$15:$A$20,0),MATCH($B5893,CachTinhDiem!$B$14:$E$14,0))-1)*9/4,1)</f>
        <v>7.8</v>
      </c>
      <c r="M5893" s="19">
        <f t="shared" si="92"/>
        <v>12</v>
      </c>
      <c r="N5893" s="23">
        <f>MAX(0,1-M5893*CachTinhDiem!$B$25)</f>
        <v>0</v>
      </c>
      <c r="O5893" s="20">
        <f>ROUND((CachTinhDiem!$B$23*K5893+CachTinhDiem!$B$24*L5893)*N5893,1)</f>
        <v>0</v>
      </c>
      <c r="P5893" s="19" t="s">
        <v>3225</v>
      </c>
    </row>
    <row r="5894" spans="1:16" ht="15" customHeight="1" x14ac:dyDescent="0.35">
      <c r="A5894" s="18" t="s">
        <v>1473</v>
      </c>
      <c r="B5894" s="18" t="s">
        <v>3226</v>
      </c>
      <c r="C5894" s="18" t="s">
        <v>150</v>
      </c>
      <c r="D5894" s="19">
        <v>5</v>
      </c>
      <c r="E5894" s="19">
        <v>20</v>
      </c>
      <c r="F5894" s="19">
        <v>28</v>
      </c>
      <c r="G5894" s="19">
        <v>4</v>
      </c>
      <c r="H5894" s="19">
        <v>1</v>
      </c>
      <c r="I5894" s="19">
        <v>3</v>
      </c>
      <c r="J5894" s="19">
        <v>3</v>
      </c>
      <c r="K5894" s="20">
        <f>ROUND(1+(SUMPRODUCT(INDEX(CachTinhDiem!$B$8:$E$11,MATCH($B5894,CachTinhDiem!$A$8:$A$11,0),0),$G5894:$J5894)-1)*9/4,1)</f>
        <v>4.2</v>
      </c>
      <c r="L5894" s="20">
        <f>ROUND(1+(INDEX(CachTinhDiem!$B$15:$E$20,MATCH($C5894,CachTinhDiem!$A$15:$A$20,0),MATCH($B5894,CachTinhDiem!$B$14:$E$14,0))-1)*9/4,1)</f>
        <v>10</v>
      </c>
      <c r="M5894" s="19">
        <f t="shared" si="92"/>
        <v>8</v>
      </c>
      <c r="N5894" s="23">
        <f>MAX(0,1-M5894*CachTinhDiem!$B$25)</f>
        <v>0.19999999999999996</v>
      </c>
      <c r="O5894" s="20">
        <f>ROUND((CachTinhDiem!$B$23*K5894+CachTinhDiem!$B$24*L5894)*N5894,1)</f>
        <v>1.2</v>
      </c>
      <c r="P5894" s="19" t="s">
        <v>3227</v>
      </c>
    </row>
    <row r="5895" spans="1:16" ht="15" customHeight="1" x14ac:dyDescent="0.35">
      <c r="A5895" s="18" t="s">
        <v>1447</v>
      </c>
      <c r="B5895" s="18" t="s">
        <v>3224</v>
      </c>
      <c r="C5895" s="18" t="s">
        <v>103</v>
      </c>
      <c r="D5895" s="19">
        <v>5</v>
      </c>
      <c r="E5895" s="19">
        <v>10</v>
      </c>
      <c r="F5895" s="19">
        <v>15</v>
      </c>
      <c r="G5895" s="19">
        <v>5</v>
      </c>
      <c r="H5895" s="19">
        <v>1</v>
      </c>
      <c r="I5895" s="19">
        <v>1</v>
      </c>
      <c r="J5895" s="19">
        <v>5</v>
      </c>
      <c r="K5895" s="20">
        <f>ROUND(1+(SUMPRODUCT(INDEX(CachTinhDiem!$B$8:$E$11,MATCH($B5895,CachTinhDiem!$A$8:$A$11,0),0),$G5895:$J5895)-1)*9/4,1)</f>
        <v>3.7</v>
      </c>
      <c r="L5895" s="20">
        <f>ROUND(1+(INDEX(CachTinhDiem!$B$15:$E$20,MATCH($C5895,CachTinhDiem!$A$15:$A$20,0),MATCH($B5895,CachTinhDiem!$B$14:$E$14,0))-1)*9/4,1)</f>
        <v>3.3</v>
      </c>
      <c r="M5895" s="19">
        <f t="shared" si="92"/>
        <v>5</v>
      </c>
      <c r="N5895" s="23">
        <f>MAX(0,1-M5895*CachTinhDiem!$B$25)</f>
        <v>0.5</v>
      </c>
      <c r="O5895" s="20">
        <f>ROUND((CachTinhDiem!$B$23*K5895+CachTinhDiem!$B$24*L5895)*N5895,1)</f>
        <v>1.8</v>
      </c>
      <c r="P5895" s="19" t="s">
        <v>3227</v>
      </c>
    </row>
    <row r="5896" spans="1:16" ht="15" customHeight="1" x14ac:dyDescent="0.35">
      <c r="A5896" s="18" t="s">
        <v>629</v>
      </c>
      <c r="B5896" s="18" t="s">
        <v>3228</v>
      </c>
      <c r="C5896" s="18" t="s">
        <v>115</v>
      </c>
      <c r="D5896" s="19">
        <v>20</v>
      </c>
      <c r="E5896" s="19">
        <v>38</v>
      </c>
      <c r="F5896" s="19">
        <v>11</v>
      </c>
      <c r="G5896" s="19">
        <v>2</v>
      </c>
      <c r="H5896" s="19">
        <v>4</v>
      </c>
      <c r="I5896" s="19">
        <v>3</v>
      </c>
      <c r="J5896" s="19">
        <v>4</v>
      </c>
      <c r="K5896" s="20">
        <f>ROUND(1+(SUMPRODUCT(INDEX(CachTinhDiem!$B$8:$E$11,MATCH($B5896,CachTinhDiem!$A$8:$A$11,0),0),$G5896:$J5896)-1)*9/4,1)</f>
        <v>7.3</v>
      </c>
      <c r="L5896" s="20">
        <f>ROUND(1+(INDEX(CachTinhDiem!$B$15:$E$20,MATCH($C5896,CachTinhDiem!$A$15:$A$20,0),MATCH($B5896,CachTinhDiem!$B$14:$E$14,0))-1)*9/4,1)</f>
        <v>5.5</v>
      </c>
      <c r="M5896" s="19">
        <f t="shared" si="92"/>
        <v>9</v>
      </c>
      <c r="N5896" s="23">
        <f>MAX(0,1-M5896*CachTinhDiem!$B$25)</f>
        <v>9.9999999999999978E-2</v>
      </c>
      <c r="O5896" s="20">
        <f>ROUND((CachTinhDiem!$B$23*K5896+CachTinhDiem!$B$24*L5896)*N5896,1)</f>
        <v>0.7</v>
      </c>
      <c r="P5896" s="19" t="s">
        <v>3227</v>
      </c>
    </row>
    <row r="5897" spans="1:16" ht="15" customHeight="1" x14ac:dyDescent="0.35">
      <c r="A5897" s="18" t="s">
        <v>2738</v>
      </c>
      <c r="B5897" s="18" t="s">
        <v>3228</v>
      </c>
      <c r="C5897" s="18" t="s">
        <v>138</v>
      </c>
      <c r="D5897" s="19">
        <v>7</v>
      </c>
      <c r="E5897" s="19">
        <v>39</v>
      </c>
      <c r="F5897" s="19">
        <v>36</v>
      </c>
      <c r="G5897" s="19">
        <v>3</v>
      </c>
      <c r="H5897" s="19">
        <v>5</v>
      </c>
      <c r="I5897" s="19">
        <v>5</v>
      </c>
      <c r="J5897" s="19">
        <v>2</v>
      </c>
      <c r="K5897" s="20">
        <f>ROUND(1+(SUMPRODUCT(INDEX(CachTinhDiem!$B$8:$E$11,MATCH($B5897,CachTinhDiem!$A$8:$A$11,0),0),$G5897:$J5897)-1)*9/4,1)</f>
        <v>6</v>
      </c>
      <c r="L5897" s="20">
        <f>ROUND(1+(INDEX(CachTinhDiem!$B$15:$E$20,MATCH($C5897,CachTinhDiem!$A$15:$A$20,0),MATCH($B5897,CachTinhDiem!$B$14:$E$14,0))-1)*9/4,1)</f>
        <v>1</v>
      </c>
      <c r="M5897" s="19">
        <f t="shared" si="92"/>
        <v>0</v>
      </c>
      <c r="N5897" s="23">
        <f>MAX(0,1-M5897*CachTinhDiem!$B$25)</f>
        <v>1</v>
      </c>
      <c r="O5897" s="20">
        <f>ROUND((CachTinhDiem!$B$23*K5897+CachTinhDiem!$B$24*L5897)*N5897,1)</f>
        <v>4.5</v>
      </c>
      <c r="P5897" s="19" t="s">
        <v>3225</v>
      </c>
    </row>
    <row r="5898" spans="1:16" ht="15" customHeight="1" x14ac:dyDescent="0.35">
      <c r="A5898" s="18" t="s">
        <v>1012</v>
      </c>
      <c r="B5898" s="18" t="s">
        <v>3224</v>
      </c>
      <c r="C5898" s="18" t="s">
        <v>110</v>
      </c>
      <c r="D5898" s="19">
        <v>5</v>
      </c>
      <c r="E5898" s="19">
        <v>13</v>
      </c>
      <c r="F5898" s="19">
        <v>19</v>
      </c>
      <c r="G5898" s="19">
        <v>4</v>
      </c>
      <c r="H5898" s="19">
        <v>1</v>
      </c>
      <c r="I5898" s="19">
        <v>3</v>
      </c>
      <c r="J5898" s="19">
        <v>3</v>
      </c>
      <c r="K5898" s="20">
        <f>ROUND(1+(SUMPRODUCT(INDEX(CachTinhDiem!$B$8:$E$11,MATCH($B5898,CachTinhDiem!$A$8:$A$11,0),0),$G5898:$J5898)-1)*9/4,1)</f>
        <v>5.0999999999999996</v>
      </c>
      <c r="L5898" s="20">
        <f>ROUND(1+(INDEX(CachTinhDiem!$B$15:$E$20,MATCH($C5898,CachTinhDiem!$A$15:$A$20,0),MATCH($B5898,CachTinhDiem!$B$14:$E$14,0))-1)*9/4,1)</f>
        <v>5.5</v>
      </c>
      <c r="M5898" s="19">
        <f t="shared" si="92"/>
        <v>6</v>
      </c>
      <c r="N5898" s="23">
        <f>MAX(0,1-M5898*CachTinhDiem!$B$25)</f>
        <v>0.39999999999999991</v>
      </c>
      <c r="O5898" s="20">
        <f>ROUND((CachTinhDiem!$B$23*K5898+CachTinhDiem!$B$24*L5898)*N5898,1)</f>
        <v>2.1</v>
      </c>
      <c r="P5898" s="19" t="s">
        <v>3227</v>
      </c>
    </row>
    <row r="5899" spans="1:16" ht="15" customHeight="1" x14ac:dyDescent="0.35">
      <c r="A5899" s="18" t="s">
        <v>2239</v>
      </c>
      <c r="B5899" s="18" t="s">
        <v>3226</v>
      </c>
      <c r="C5899" s="18" t="s">
        <v>150</v>
      </c>
      <c r="D5899" s="19">
        <v>22</v>
      </c>
      <c r="E5899" s="19">
        <v>39</v>
      </c>
      <c r="F5899" s="19">
        <v>34</v>
      </c>
      <c r="G5899" s="19">
        <v>2</v>
      </c>
      <c r="H5899" s="19">
        <v>5</v>
      </c>
      <c r="I5899" s="19">
        <v>3</v>
      </c>
      <c r="J5899" s="19">
        <v>3</v>
      </c>
      <c r="K5899" s="20">
        <f>ROUND(1+(SUMPRODUCT(INDEX(CachTinhDiem!$B$8:$E$11,MATCH($B5899,CachTinhDiem!$A$8:$A$11,0),0),$G5899:$J5899)-1)*9/4,1)</f>
        <v>6.9</v>
      </c>
      <c r="L5899" s="20">
        <f>ROUND(1+(INDEX(CachTinhDiem!$B$15:$E$20,MATCH($C5899,CachTinhDiem!$A$15:$A$20,0),MATCH($B5899,CachTinhDiem!$B$14:$E$14,0))-1)*9/4,1)</f>
        <v>10</v>
      </c>
      <c r="M5899" s="19">
        <f t="shared" si="92"/>
        <v>0</v>
      </c>
      <c r="N5899" s="23">
        <f>MAX(0,1-M5899*CachTinhDiem!$B$25)</f>
        <v>1</v>
      </c>
      <c r="O5899" s="20">
        <f>ROUND((CachTinhDiem!$B$23*K5899+CachTinhDiem!$B$24*L5899)*N5899,1)</f>
        <v>7.8</v>
      </c>
      <c r="P5899" s="19" t="s">
        <v>3227</v>
      </c>
    </row>
    <row r="5900" spans="1:16" ht="15" customHeight="1" x14ac:dyDescent="0.35">
      <c r="A5900" s="18" t="s">
        <v>1641</v>
      </c>
      <c r="B5900" s="18" t="s">
        <v>3226</v>
      </c>
      <c r="C5900" s="18" t="s">
        <v>103</v>
      </c>
      <c r="D5900" s="19">
        <v>15</v>
      </c>
      <c r="E5900" s="19">
        <v>33</v>
      </c>
      <c r="F5900" s="19">
        <v>35</v>
      </c>
      <c r="G5900" s="19">
        <v>2</v>
      </c>
      <c r="H5900" s="19">
        <v>3</v>
      </c>
      <c r="I5900" s="19">
        <v>3</v>
      </c>
      <c r="J5900" s="19">
        <v>4</v>
      </c>
      <c r="K5900" s="20">
        <f>ROUND(1+(SUMPRODUCT(INDEX(CachTinhDiem!$B$8:$E$11,MATCH($B5900,CachTinhDiem!$A$8:$A$11,0),0),$G5900:$J5900)-1)*9/4,1)</f>
        <v>6</v>
      </c>
      <c r="L5900" s="20">
        <f>ROUND(1+(INDEX(CachTinhDiem!$B$15:$E$20,MATCH($C5900,CachTinhDiem!$A$15:$A$20,0),MATCH($B5900,CachTinhDiem!$B$14:$E$14,0))-1)*9/4,1)</f>
        <v>3.3</v>
      </c>
      <c r="M5900" s="19">
        <f t="shared" si="92"/>
        <v>2</v>
      </c>
      <c r="N5900" s="23">
        <f>MAX(0,1-M5900*CachTinhDiem!$B$25)</f>
        <v>0.8</v>
      </c>
      <c r="O5900" s="20">
        <f>ROUND((CachTinhDiem!$B$23*K5900+CachTinhDiem!$B$24*L5900)*N5900,1)</f>
        <v>4.2</v>
      </c>
      <c r="P5900" s="19" t="s">
        <v>3227</v>
      </c>
    </row>
    <row r="5901" spans="1:16" ht="15" customHeight="1" x14ac:dyDescent="0.35">
      <c r="A5901" s="18" t="s">
        <v>2056</v>
      </c>
      <c r="B5901" s="18" t="s">
        <v>3229</v>
      </c>
      <c r="C5901" s="18" t="s">
        <v>115</v>
      </c>
      <c r="D5901" s="19">
        <v>5</v>
      </c>
      <c r="E5901" s="19">
        <v>20</v>
      </c>
      <c r="F5901" s="19">
        <v>13</v>
      </c>
      <c r="G5901" s="19">
        <v>4</v>
      </c>
      <c r="H5901" s="19">
        <v>1</v>
      </c>
      <c r="I5901" s="19">
        <v>3</v>
      </c>
      <c r="J5901" s="19">
        <v>2</v>
      </c>
      <c r="K5901" s="20">
        <f>ROUND(1+(SUMPRODUCT(INDEX(CachTinhDiem!$B$8:$E$11,MATCH($B5901,CachTinhDiem!$A$8:$A$11,0),0),$G5901:$J5901)-1)*9/4,1)</f>
        <v>3.7</v>
      </c>
      <c r="L5901" s="20">
        <f>ROUND(1+(INDEX(CachTinhDiem!$B$15:$E$20,MATCH($C5901,CachTinhDiem!$A$15:$A$20,0),MATCH($B5901,CachTinhDiem!$B$14:$E$14,0))-1)*9/4,1)</f>
        <v>10</v>
      </c>
      <c r="M5901" s="19">
        <f t="shared" si="92"/>
        <v>0</v>
      </c>
      <c r="N5901" s="23">
        <f>MAX(0,1-M5901*CachTinhDiem!$B$25)</f>
        <v>1</v>
      </c>
      <c r="O5901" s="20">
        <f>ROUND((CachTinhDiem!$B$23*K5901+CachTinhDiem!$B$24*L5901)*N5901,1)</f>
        <v>5.6</v>
      </c>
      <c r="P5901" s="19" t="s">
        <v>3227</v>
      </c>
    </row>
    <row r="5902" spans="1:16" ht="15" customHeight="1" x14ac:dyDescent="0.35">
      <c r="A5902" s="18" t="s">
        <v>1956</v>
      </c>
      <c r="B5902" s="18" t="s">
        <v>3226</v>
      </c>
      <c r="C5902" s="18" t="s">
        <v>90</v>
      </c>
      <c r="D5902" s="19">
        <v>9</v>
      </c>
      <c r="E5902" s="19">
        <v>30</v>
      </c>
      <c r="F5902" s="19">
        <v>34</v>
      </c>
      <c r="G5902" s="19">
        <v>2</v>
      </c>
      <c r="H5902" s="19">
        <v>3</v>
      </c>
      <c r="I5902" s="19">
        <v>4</v>
      </c>
      <c r="J5902" s="19">
        <v>2</v>
      </c>
      <c r="K5902" s="20">
        <f>ROUND(1+(SUMPRODUCT(INDEX(CachTinhDiem!$B$8:$E$11,MATCH($B5902,CachTinhDiem!$A$8:$A$11,0),0),$G5902:$J5902)-1)*9/4,1)</f>
        <v>6.2</v>
      </c>
      <c r="L5902" s="20">
        <f>ROUND(1+(INDEX(CachTinhDiem!$B$15:$E$20,MATCH($C5902,CachTinhDiem!$A$15:$A$20,0),MATCH($B5902,CachTinhDiem!$B$14:$E$14,0))-1)*9/4,1)</f>
        <v>7.8</v>
      </c>
      <c r="M5902" s="19">
        <f t="shared" si="92"/>
        <v>4</v>
      </c>
      <c r="N5902" s="23">
        <f>MAX(0,1-M5902*CachTinhDiem!$B$25)</f>
        <v>0.6</v>
      </c>
      <c r="O5902" s="20">
        <f>ROUND((CachTinhDiem!$B$23*K5902+CachTinhDiem!$B$24*L5902)*N5902,1)</f>
        <v>4</v>
      </c>
      <c r="P5902" s="19" t="s">
        <v>3225</v>
      </c>
    </row>
    <row r="5903" spans="1:16" ht="15" customHeight="1" x14ac:dyDescent="0.35">
      <c r="A5903" s="18" t="s">
        <v>2432</v>
      </c>
      <c r="B5903" s="18" t="s">
        <v>3228</v>
      </c>
      <c r="C5903" s="18" t="s">
        <v>115</v>
      </c>
      <c r="D5903" s="19">
        <v>18</v>
      </c>
      <c r="E5903" s="19">
        <v>33</v>
      </c>
      <c r="F5903" s="19">
        <v>40</v>
      </c>
      <c r="G5903" s="19">
        <v>2</v>
      </c>
      <c r="H5903" s="19">
        <v>3</v>
      </c>
      <c r="I5903" s="19">
        <v>3</v>
      </c>
      <c r="J5903" s="19">
        <v>3</v>
      </c>
      <c r="K5903" s="20">
        <f>ROUND(1+(SUMPRODUCT(INDEX(CachTinhDiem!$B$8:$E$11,MATCH($B5903,CachTinhDiem!$A$8:$A$11,0),0),$G5903:$J5903)-1)*9/4,1)</f>
        <v>5.5</v>
      </c>
      <c r="L5903" s="20">
        <f>ROUND(1+(INDEX(CachTinhDiem!$B$15:$E$20,MATCH($C5903,CachTinhDiem!$A$15:$A$20,0),MATCH($B5903,CachTinhDiem!$B$14:$E$14,0))-1)*9/4,1)</f>
        <v>5.5</v>
      </c>
      <c r="M5903" s="19">
        <f t="shared" si="92"/>
        <v>7</v>
      </c>
      <c r="N5903" s="23">
        <f>MAX(0,1-M5903*CachTinhDiem!$B$25)</f>
        <v>0.29999999999999993</v>
      </c>
      <c r="O5903" s="20">
        <f>ROUND((CachTinhDiem!$B$23*K5903+CachTinhDiem!$B$24*L5903)*N5903,1)</f>
        <v>1.7</v>
      </c>
      <c r="P5903" s="19" t="s">
        <v>3227</v>
      </c>
    </row>
    <row r="5904" spans="1:16" ht="15" customHeight="1" x14ac:dyDescent="0.35">
      <c r="A5904" s="18" t="s">
        <v>340</v>
      </c>
      <c r="B5904" s="18" t="s">
        <v>3226</v>
      </c>
      <c r="C5904" s="18" t="s">
        <v>115</v>
      </c>
      <c r="D5904" s="19">
        <v>24</v>
      </c>
      <c r="E5904" s="19">
        <v>40</v>
      </c>
      <c r="F5904" s="19">
        <v>30</v>
      </c>
      <c r="G5904" s="19">
        <v>2</v>
      </c>
      <c r="H5904" s="19">
        <v>5</v>
      </c>
      <c r="I5904" s="19">
        <v>3</v>
      </c>
      <c r="J5904" s="19">
        <v>4</v>
      </c>
      <c r="K5904" s="20">
        <f>ROUND(1+(SUMPRODUCT(INDEX(CachTinhDiem!$B$8:$E$11,MATCH($B5904,CachTinhDiem!$A$8:$A$11,0),0),$G5904:$J5904)-1)*9/4,1)</f>
        <v>7.3</v>
      </c>
      <c r="L5904" s="20">
        <f>ROUND(1+(INDEX(CachTinhDiem!$B$15:$E$20,MATCH($C5904,CachTinhDiem!$A$15:$A$20,0),MATCH($B5904,CachTinhDiem!$B$14:$E$14,0))-1)*9/4,1)</f>
        <v>10</v>
      </c>
      <c r="M5904" s="19">
        <f t="shared" si="92"/>
        <v>0</v>
      </c>
      <c r="N5904" s="23">
        <f>MAX(0,1-M5904*CachTinhDiem!$B$25)</f>
        <v>1</v>
      </c>
      <c r="O5904" s="20">
        <f>ROUND((CachTinhDiem!$B$23*K5904+CachTinhDiem!$B$24*L5904)*N5904,1)</f>
        <v>8.1</v>
      </c>
      <c r="P5904" s="19" t="s">
        <v>3227</v>
      </c>
    </row>
    <row r="5905" spans="1:16" ht="15" customHeight="1" x14ac:dyDescent="0.35">
      <c r="A5905" s="18" t="s">
        <v>2064</v>
      </c>
      <c r="B5905" s="18" t="s">
        <v>3229</v>
      </c>
      <c r="C5905" s="18" t="s">
        <v>150</v>
      </c>
      <c r="D5905" s="19">
        <v>18</v>
      </c>
      <c r="E5905" s="19">
        <v>33</v>
      </c>
      <c r="F5905" s="19">
        <v>7</v>
      </c>
      <c r="G5905" s="19">
        <v>2</v>
      </c>
      <c r="H5905" s="19">
        <v>3</v>
      </c>
      <c r="I5905" s="19">
        <v>3</v>
      </c>
      <c r="J5905" s="19">
        <v>4</v>
      </c>
      <c r="K5905" s="20">
        <f>ROUND(1+(SUMPRODUCT(INDEX(CachTinhDiem!$B$8:$E$11,MATCH($B5905,CachTinhDiem!$A$8:$A$11,0),0),$G5905:$J5905)-1)*9/4,1)</f>
        <v>6</v>
      </c>
      <c r="L5905" s="20">
        <f>ROUND(1+(INDEX(CachTinhDiem!$B$15:$E$20,MATCH($C5905,CachTinhDiem!$A$15:$A$20,0),MATCH($B5905,CachTinhDiem!$B$14:$E$14,0))-1)*9/4,1)</f>
        <v>7.8</v>
      </c>
      <c r="M5905" s="19">
        <f t="shared" si="92"/>
        <v>11</v>
      </c>
      <c r="N5905" s="23">
        <f>MAX(0,1-M5905*CachTinhDiem!$B$25)</f>
        <v>0</v>
      </c>
      <c r="O5905" s="20">
        <f>ROUND((CachTinhDiem!$B$23*K5905+CachTinhDiem!$B$24*L5905)*N5905,1)</f>
        <v>0</v>
      </c>
      <c r="P5905" s="19" t="s">
        <v>3227</v>
      </c>
    </row>
    <row r="5906" spans="1:16" ht="15" customHeight="1" x14ac:dyDescent="0.35">
      <c r="A5906" s="18" t="s">
        <v>476</v>
      </c>
      <c r="B5906" s="18" t="s">
        <v>3226</v>
      </c>
      <c r="C5906" s="18" t="s">
        <v>90</v>
      </c>
      <c r="D5906" s="19">
        <v>7</v>
      </c>
      <c r="E5906" s="19">
        <v>17</v>
      </c>
      <c r="F5906" s="19">
        <v>33</v>
      </c>
      <c r="G5906" s="19">
        <v>4</v>
      </c>
      <c r="H5906" s="19">
        <v>3</v>
      </c>
      <c r="I5906" s="19">
        <v>2</v>
      </c>
      <c r="J5906" s="19">
        <v>2</v>
      </c>
      <c r="K5906" s="20">
        <f>ROUND(1+(SUMPRODUCT(INDEX(CachTinhDiem!$B$8:$E$11,MATCH($B5906,CachTinhDiem!$A$8:$A$11,0),0),$G5906:$J5906)-1)*9/4,1)</f>
        <v>3.9</v>
      </c>
      <c r="L5906" s="20">
        <f>ROUND(1+(INDEX(CachTinhDiem!$B$15:$E$20,MATCH($C5906,CachTinhDiem!$A$15:$A$20,0),MATCH($B5906,CachTinhDiem!$B$14:$E$14,0))-1)*9/4,1)</f>
        <v>7.8</v>
      </c>
      <c r="M5906" s="19">
        <f t="shared" si="92"/>
        <v>16</v>
      </c>
      <c r="N5906" s="23">
        <f>MAX(0,1-M5906*CachTinhDiem!$B$25)</f>
        <v>0</v>
      </c>
      <c r="O5906" s="20">
        <f>ROUND((CachTinhDiem!$B$23*K5906+CachTinhDiem!$B$24*L5906)*N5906,1)</f>
        <v>0</v>
      </c>
      <c r="P5906" s="19" t="s">
        <v>3227</v>
      </c>
    </row>
    <row r="5907" spans="1:16" ht="15" customHeight="1" x14ac:dyDescent="0.35">
      <c r="A5907" s="18" t="s">
        <v>2293</v>
      </c>
      <c r="B5907" s="18" t="s">
        <v>3226</v>
      </c>
      <c r="C5907" s="18" t="s">
        <v>138</v>
      </c>
      <c r="D5907" s="19">
        <v>24</v>
      </c>
      <c r="E5907" s="19">
        <v>40</v>
      </c>
      <c r="F5907" s="19">
        <v>27</v>
      </c>
      <c r="G5907" s="19">
        <v>2</v>
      </c>
      <c r="H5907" s="19">
        <v>4</v>
      </c>
      <c r="I5907" s="19">
        <v>5</v>
      </c>
      <c r="J5907" s="19">
        <v>3</v>
      </c>
      <c r="K5907" s="20">
        <f>ROUND(1+(SUMPRODUCT(INDEX(CachTinhDiem!$B$8:$E$11,MATCH($B5907,CachTinhDiem!$A$8:$A$11,0),0),$G5907:$J5907)-1)*9/4,1)</f>
        <v>8.4</v>
      </c>
      <c r="L5907" s="20">
        <f>ROUND(1+(INDEX(CachTinhDiem!$B$15:$E$20,MATCH($C5907,CachTinhDiem!$A$15:$A$20,0),MATCH($B5907,CachTinhDiem!$B$14:$E$14,0))-1)*9/4,1)</f>
        <v>7.8</v>
      </c>
      <c r="M5907" s="19">
        <f t="shared" si="92"/>
        <v>0</v>
      </c>
      <c r="N5907" s="23">
        <f>MAX(0,1-M5907*CachTinhDiem!$B$25)</f>
        <v>1</v>
      </c>
      <c r="O5907" s="20">
        <f>ROUND((CachTinhDiem!$B$23*K5907+CachTinhDiem!$B$24*L5907)*N5907,1)</f>
        <v>8.1999999999999993</v>
      </c>
      <c r="P5907" s="19" t="s">
        <v>3227</v>
      </c>
    </row>
    <row r="5908" spans="1:16" ht="15" customHeight="1" x14ac:dyDescent="0.35">
      <c r="A5908" s="18" t="s">
        <v>1068</v>
      </c>
      <c r="B5908" s="18" t="s">
        <v>3229</v>
      </c>
      <c r="C5908" s="18" t="s">
        <v>103</v>
      </c>
      <c r="D5908" s="19">
        <v>5</v>
      </c>
      <c r="E5908" s="19">
        <v>10</v>
      </c>
      <c r="F5908" s="19">
        <v>30</v>
      </c>
      <c r="G5908" s="19">
        <v>5</v>
      </c>
      <c r="H5908" s="19">
        <v>1</v>
      </c>
      <c r="I5908" s="19">
        <v>2</v>
      </c>
      <c r="J5908" s="19">
        <v>5</v>
      </c>
      <c r="K5908" s="20">
        <f>ROUND(1+(SUMPRODUCT(INDEX(CachTinhDiem!$B$8:$E$11,MATCH($B5908,CachTinhDiem!$A$8:$A$11,0),0),$G5908:$J5908)-1)*9/4,1)</f>
        <v>5.3</v>
      </c>
      <c r="L5908" s="20">
        <f>ROUND(1+(INDEX(CachTinhDiem!$B$15:$E$20,MATCH($C5908,CachTinhDiem!$A$15:$A$20,0),MATCH($B5908,CachTinhDiem!$B$14:$E$14,0))-1)*9/4,1)</f>
        <v>7.8</v>
      </c>
      <c r="M5908" s="19">
        <f t="shared" si="92"/>
        <v>20</v>
      </c>
      <c r="N5908" s="23">
        <f>MAX(0,1-M5908*CachTinhDiem!$B$25)</f>
        <v>0</v>
      </c>
      <c r="O5908" s="20">
        <f>ROUND((CachTinhDiem!$B$23*K5908+CachTinhDiem!$B$24*L5908)*N5908,1)</f>
        <v>0</v>
      </c>
      <c r="P5908" s="19" t="s">
        <v>3227</v>
      </c>
    </row>
    <row r="5909" spans="1:16" ht="15" customHeight="1" x14ac:dyDescent="0.35">
      <c r="A5909" s="18" t="s">
        <v>1375</v>
      </c>
      <c r="B5909" s="18" t="s">
        <v>3224</v>
      </c>
      <c r="C5909" s="18" t="s">
        <v>115</v>
      </c>
      <c r="D5909" s="19">
        <v>13</v>
      </c>
      <c r="E5909" s="19">
        <v>30</v>
      </c>
      <c r="F5909" s="19">
        <v>24</v>
      </c>
      <c r="G5909" s="19">
        <v>2</v>
      </c>
      <c r="H5909" s="19">
        <v>3</v>
      </c>
      <c r="I5909" s="19">
        <v>5</v>
      </c>
      <c r="J5909" s="19">
        <v>3</v>
      </c>
      <c r="K5909" s="20">
        <f>ROUND(1+(SUMPRODUCT(INDEX(CachTinhDiem!$B$8:$E$11,MATCH($B5909,CachTinhDiem!$A$8:$A$11,0),0),$G5909:$J5909)-1)*9/4,1)</f>
        <v>7.3</v>
      </c>
      <c r="L5909" s="20">
        <f>ROUND(1+(INDEX(CachTinhDiem!$B$15:$E$20,MATCH($C5909,CachTinhDiem!$A$15:$A$20,0),MATCH($B5909,CachTinhDiem!$B$14:$E$14,0))-1)*9/4,1)</f>
        <v>7.8</v>
      </c>
      <c r="M5909" s="19">
        <f t="shared" si="92"/>
        <v>0</v>
      </c>
      <c r="N5909" s="23">
        <f>MAX(0,1-M5909*CachTinhDiem!$B$25)</f>
        <v>1</v>
      </c>
      <c r="O5909" s="20">
        <f>ROUND((CachTinhDiem!$B$23*K5909+CachTinhDiem!$B$24*L5909)*N5909,1)</f>
        <v>7.5</v>
      </c>
      <c r="P5909" s="19" t="s">
        <v>3227</v>
      </c>
    </row>
    <row r="5910" spans="1:16" ht="15" customHeight="1" x14ac:dyDescent="0.35">
      <c r="A5910" s="18" t="s">
        <v>1306</v>
      </c>
      <c r="B5910" s="18" t="s">
        <v>3224</v>
      </c>
      <c r="C5910" s="18" t="s">
        <v>138</v>
      </c>
      <c r="D5910" s="19">
        <v>7</v>
      </c>
      <c r="E5910" s="19">
        <v>20</v>
      </c>
      <c r="F5910" s="19">
        <v>24</v>
      </c>
      <c r="G5910" s="19">
        <v>4</v>
      </c>
      <c r="H5910" s="19">
        <v>2</v>
      </c>
      <c r="I5910" s="19">
        <v>3</v>
      </c>
      <c r="J5910" s="19">
        <v>2</v>
      </c>
      <c r="K5910" s="20">
        <f>ROUND(1+(SUMPRODUCT(INDEX(CachTinhDiem!$B$8:$E$11,MATCH($B5910,CachTinhDiem!$A$8:$A$11,0),0),$G5910:$J5910)-1)*9/4,1)</f>
        <v>5.3</v>
      </c>
      <c r="L5910" s="20">
        <f>ROUND(1+(INDEX(CachTinhDiem!$B$15:$E$20,MATCH($C5910,CachTinhDiem!$A$15:$A$20,0),MATCH($B5910,CachTinhDiem!$B$14:$E$14,0))-1)*9/4,1)</f>
        <v>10</v>
      </c>
      <c r="M5910" s="19">
        <f t="shared" si="92"/>
        <v>4</v>
      </c>
      <c r="N5910" s="23">
        <f>MAX(0,1-M5910*CachTinhDiem!$B$25)</f>
        <v>0.6</v>
      </c>
      <c r="O5910" s="20">
        <f>ROUND((CachTinhDiem!$B$23*K5910+CachTinhDiem!$B$24*L5910)*N5910,1)</f>
        <v>4</v>
      </c>
      <c r="P5910" s="19" t="s">
        <v>3227</v>
      </c>
    </row>
    <row r="5911" spans="1:16" ht="15" customHeight="1" x14ac:dyDescent="0.35">
      <c r="A5911" s="18" t="s">
        <v>3104</v>
      </c>
      <c r="B5911" s="18" t="s">
        <v>3224</v>
      </c>
      <c r="C5911" s="18" t="s">
        <v>110</v>
      </c>
      <c r="D5911" s="19">
        <v>17</v>
      </c>
      <c r="E5911" s="19">
        <v>38</v>
      </c>
      <c r="F5911" s="19">
        <v>8</v>
      </c>
      <c r="G5911" s="19">
        <v>2</v>
      </c>
      <c r="H5911" s="19">
        <v>3</v>
      </c>
      <c r="I5911" s="19">
        <v>4</v>
      </c>
      <c r="J5911" s="19">
        <v>4</v>
      </c>
      <c r="K5911" s="20">
        <f>ROUND(1+(SUMPRODUCT(INDEX(CachTinhDiem!$B$8:$E$11,MATCH($B5911,CachTinhDiem!$A$8:$A$11,0),0),$G5911:$J5911)-1)*9/4,1)</f>
        <v>6.4</v>
      </c>
      <c r="L5911" s="20">
        <f>ROUND(1+(INDEX(CachTinhDiem!$B$15:$E$20,MATCH($C5911,CachTinhDiem!$A$15:$A$20,0),MATCH($B5911,CachTinhDiem!$B$14:$E$14,0))-1)*9/4,1)</f>
        <v>5.5</v>
      </c>
      <c r="M5911" s="19">
        <f t="shared" si="92"/>
        <v>9</v>
      </c>
      <c r="N5911" s="23">
        <f>MAX(0,1-M5911*CachTinhDiem!$B$25)</f>
        <v>9.9999999999999978E-2</v>
      </c>
      <c r="O5911" s="20">
        <f>ROUND((CachTinhDiem!$B$23*K5911+CachTinhDiem!$B$24*L5911)*N5911,1)</f>
        <v>0.6</v>
      </c>
      <c r="P5911" s="19" t="s">
        <v>3227</v>
      </c>
    </row>
    <row r="5912" spans="1:16" ht="15" customHeight="1" x14ac:dyDescent="0.35">
      <c r="A5912" s="18" t="s">
        <v>1800</v>
      </c>
      <c r="B5912" s="18" t="s">
        <v>3229</v>
      </c>
      <c r="C5912" s="18" t="s">
        <v>103</v>
      </c>
      <c r="D5912" s="19">
        <v>5</v>
      </c>
      <c r="E5912" s="19">
        <v>15</v>
      </c>
      <c r="F5912" s="19">
        <v>22</v>
      </c>
      <c r="G5912" s="19">
        <v>4</v>
      </c>
      <c r="H5912" s="19">
        <v>1</v>
      </c>
      <c r="I5912" s="19">
        <v>2</v>
      </c>
      <c r="J5912" s="19">
        <v>4</v>
      </c>
      <c r="K5912" s="20">
        <f>ROUND(1+(SUMPRODUCT(INDEX(CachTinhDiem!$B$8:$E$11,MATCH($B5912,CachTinhDiem!$A$8:$A$11,0),0),$G5912:$J5912)-1)*9/4,1)</f>
        <v>4.4000000000000004</v>
      </c>
      <c r="L5912" s="20">
        <f>ROUND(1+(INDEX(CachTinhDiem!$B$15:$E$20,MATCH($C5912,CachTinhDiem!$A$15:$A$20,0),MATCH($B5912,CachTinhDiem!$B$14:$E$14,0))-1)*9/4,1)</f>
        <v>7.8</v>
      </c>
      <c r="M5912" s="19">
        <f t="shared" si="92"/>
        <v>7</v>
      </c>
      <c r="N5912" s="23">
        <f>MAX(0,1-M5912*CachTinhDiem!$B$25)</f>
        <v>0.29999999999999993</v>
      </c>
      <c r="O5912" s="20">
        <f>ROUND((CachTinhDiem!$B$23*K5912+CachTinhDiem!$B$24*L5912)*N5912,1)</f>
        <v>1.6</v>
      </c>
      <c r="P5912" s="19" t="s">
        <v>3227</v>
      </c>
    </row>
    <row r="5913" spans="1:16" ht="15" customHeight="1" x14ac:dyDescent="0.35">
      <c r="A5913" s="18" t="s">
        <v>1655</v>
      </c>
      <c r="B5913" s="18" t="s">
        <v>3229</v>
      </c>
      <c r="C5913" s="18" t="s">
        <v>115</v>
      </c>
      <c r="D5913" s="19">
        <v>11</v>
      </c>
      <c r="E5913" s="19">
        <v>32</v>
      </c>
      <c r="F5913" s="19">
        <v>38</v>
      </c>
      <c r="G5913" s="19">
        <v>3</v>
      </c>
      <c r="H5913" s="19">
        <v>2</v>
      </c>
      <c r="I5913" s="19">
        <v>3</v>
      </c>
      <c r="J5913" s="19">
        <v>3</v>
      </c>
      <c r="K5913" s="20">
        <f>ROUND(1+(SUMPRODUCT(INDEX(CachTinhDiem!$B$8:$E$11,MATCH($B5913,CachTinhDiem!$A$8:$A$11,0),0),$G5913:$J5913)-1)*9/4,1)</f>
        <v>4.8</v>
      </c>
      <c r="L5913" s="20">
        <f>ROUND(1+(INDEX(CachTinhDiem!$B$15:$E$20,MATCH($C5913,CachTinhDiem!$A$15:$A$20,0),MATCH($B5913,CachTinhDiem!$B$14:$E$14,0))-1)*9/4,1)</f>
        <v>10</v>
      </c>
      <c r="M5913" s="19">
        <f t="shared" si="92"/>
        <v>6</v>
      </c>
      <c r="N5913" s="23">
        <f>MAX(0,1-M5913*CachTinhDiem!$B$25)</f>
        <v>0.39999999999999991</v>
      </c>
      <c r="O5913" s="20">
        <f>ROUND((CachTinhDiem!$B$23*K5913+CachTinhDiem!$B$24*L5913)*N5913,1)</f>
        <v>2.5</v>
      </c>
      <c r="P5913" s="19" t="s">
        <v>3227</v>
      </c>
    </row>
    <row r="5914" spans="1:16" ht="15" customHeight="1" x14ac:dyDescent="0.35">
      <c r="A5914" s="18" t="s">
        <v>3091</v>
      </c>
      <c r="B5914" s="18" t="s">
        <v>3226</v>
      </c>
      <c r="C5914" s="18" t="s">
        <v>138</v>
      </c>
      <c r="D5914" s="19">
        <v>20</v>
      </c>
      <c r="E5914" s="19">
        <v>40</v>
      </c>
      <c r="F5914" s="19">
        <v>30</v>
      </c>
      <c r="G5914" s="19">
        <v>2</v>
      </c>
      <c r="H5914" s="19">
        <v>4</v>
      </c>
      <c r="I5914" s="19">
        <v>5</v>
      </c>
      <c r="J5914" s="19">
        <v>2</v>
      </c>
      <c r="K5914" s="20">
        <f>ROUND(1+(SUMPRODUCT(INDEX(CachTinhDiem!$B$8:$E$11,MATCH($B5914,CachTinhDiem!$A$8:$A$11,0),0),$G5914:$J5914)-1)*9/4,1)</f>
        <v>8</v>
      </c>
      <c r="L5914" s="20">
        <f>ROUND(1+(INDEX(CachTinhDiem!$B$15:$E$20,MATCH($C5914,CachTinhDiem!$A$15:$A$20,0),MATCH($B5914,CachTinhDiem!$B$14:$E$14,0))-1)*9/4,1)</f>
        <v>7.8</v>
      </c>
      <c r="M5914" s="19">
        <f t="shared" si="92"/>
        <v>0</v>
      </c>
      <c r="N5914" s="23">
        <f>MAX(0,1-M5914*CachTinhDiem!$B$25)</f>
        <v>1</v>
      </c>
      <c r="O5914" s="20">
        <f>ROUND((CachTinhDiem!$B$23*K5914+CachTinhDiem!$B$24*L5914)*N5914,1)</f>
        <v>7.9</v>
      </c>
      <c r="P5914" s="19" t="s">
        <v>3227</v>
      </c>
    </row>
    <row r="5915" spans="1:16" ht="15" customHeight="1" x14ac:dyDescent="0.35">
      <c r="A5915" s="18" t="s">
        <v>1597</v>
      </c>
      <c r="B5915" s="18" t="s">
        <v>3229</v>
      </c>
      <c r="C5915" s="18" t="s">
        <v>103</v>
      </c>
      <c r="D5915" s="19">
        <v>13</v>
      </c>
      <c r="E5915" s="19">
        <v>32</v>
      </c>
      <c r="F5915" s="19">
        <v>37</v>
      </c>
      <c r="G5915" s="19">
        <v>3</v>
      </c>
      <c r="H5915" s="19">
        <v>3</v>
      </c>
      <c r="I5915" s="19">
        <v>4</v>
      </c>
      <c r="J5915" s="19">
        <v>4</v>
      </c>
      <c r="K5915" s="20">
        <f>ROUND(1+(SUMPRODUCT(INDEX(CachTinhDiem!$B$8:$E$11,MATCH($B5915,CachTinhDiem!$A$8:$A$11,0),0),$G5915:$J5915)-1)*9/4,1)</f>
        <v>6.9</v>
      </c>
      <c r="L5915" s="20">
        <f>ROUND(1+(INDEX(CachTinhDiem!$B$15:$E$20,MATCH($C5915,CachTinhDiem!$A$15:$A$20,0),MATCH($B5915,CachTinhDiem!$B$14:$E$14,0))-1)*9/4,1)</f>
        <v>7.8</v>
      </c>
      <c r="M5915" s="19">
        <f t="shared" si="92"/>
        <v>5</v>
      </c>
      <c r="N5915" s="23">
        <f>MAX(0,1-M5915*CachTinhDiem!$B$25)</f>
        <v>0.5</v>
      </c>
      <c r="O5915" s="20">
        <f>ROUND((CachTinhDiem!$B$23*K5915+CachTinhDiem!$B$24*L5915)*N5915,1)</f>
        <v>3.6</v>
      </c>
      <c r="P5915" s="19" t="s">
        <v>3227</v>
      </c>
    </row>
    <row r="5916" spans="1:16" ht="15" customHeight="1" x14ac:dyDescent="0.35">
      <c r="A5916" s="18" t="s">
        <v>2133</v>
      </c>
      <c r="B5916" s="18" t="s">
        <v>3228</v>
      </c>
      <c r="C5916" s="18" t="s">
        <v>103</v>
      </c>
      <c r="D5916" s="19">
        <v>18</v>
      </c>
      <c r="E5916" s="19">
        <v>36</v>
      </c>
      <c r="F5916" s="19">
        <v>29</v>
      </c>
      <c r="G5916" s="19">
        <v>2</v>
      </c>
      <c r="H5916" s="19">
        <v>4</v>
      </c>
      <c r="I5916" s="19">
        <v>2</v>
      </c>
      <c r="J5916" s="19">
        <v>3</v>
      </c>
      <c r="K5916" s="20">
        <f>ROUND(1+(SUMPRODUCT(INDEX(CachTinhDiem!$B$8:$E$11,MATCH($B5916,CachTinhDiem!$A$8:$A$11,0),0),$G5916:$J5916)-1)*9/4,1)</f>
        <v>5.5</v>
      </c>
      <c r="L5916" s="20">
        <f>ROUND(1+(INDEX(CachTinhDiem!$B$15:$E$20,MATCH($C5916,CachTinhDiem!$A$15:$A$20,0),MATCH($B5916,CachTinhDiem!$B$14:$E$14,0))-1)*9/4,1)</f>
        <v>10</v>
      </c>
      <c r="M5916" s="19">
        <f t="shared" si="92"/>
        <v>0</v>
      </c>
      <c r="N5916" s="23">
        <f>MAX(0,1-M5916*CachTinhDiem!$B$25)</f>
        <v>1</v>
      </c>
      <c r="O5916" s="20">
        <f>ROUND((CachTinhDiem!$B$23*K5916+CachTinhDiem!$B$24*L5916)*N5916,1)</f>
        <v>6.9</v>
      </c>
      <c r="P5916" s="19" t="s">
        <v>3227</v>
      </c>
    </row>
    <row r="5917" spans="1:16" ht="15" customHeight="1" x14ac:dyDescent="0.35">
      <c r="A5917" s="18" t="s">
        <v>2178</v>
      </c>
      <c r="B5917" s="18" t="s">
        <v>3226</v>
      </c>
      <c r="C5917" s="18" t="s">
        <v>115</v>
      </c>
      <c r="D5917" s="19">
        <v>14</v>
      </c>
      <c r="E5917" s="19">
        <v>32</v>
      </c>
      <c r="F5917" s="19">
        <v>8</v>
      </c>
      <c r="G5917" s="19">
        <v>3</v>
      </c>
      <c r="H5917" s="19">
        <v>2</v>
      </c>
      <c r="I5917" s="19">
        <v>3</v>
      </c>
      <c r="J5917" s="19">
        <v>3</v>
      </c>
      <c r="K5917" s="20">
        <f>ROUND(1+(SUMPRODUCT(INDEX(CachTinhDiem!$B$8:$E$11,MATCH($B5917,CachTinhDiem!$A$8:$A$11,0),0),$G5917:$J5917)-1)*9/4,1)</f>
        <v>4.8</v>
      </c>
      <c r="L5917" s="20">
        <f>ROUND(1+(INDEX(CachTinhDiem!$B$15:$E$20,MATCH($C5917,CachTinhDiem!$A$15:$A$20,0),MATCH($B5917,CachTinhDiem!$B$14:$E$14,0))-1)*9/4,1)</f>
        <v>10</v>
      </c>
      <c r="M5917" s="19">
        <f t="shared" si="92"/>
        <v>6</v>
      </c>
      <c r="N5917" s="23">
        <f>MAX(0,1-M5917*CachTinhDiem!$B$25)</f>
        <v>0.39999999999999991</v>
      </c>
      <c r="O5917" s="20">
        <f>ROUND((CachTinhDiem!$B$23*K5917+CachTinhDiem!$B$24*L5917)*N5917,1)</f>
        <v>2.5</v>
      </c>
      <c r="P5917" s="19" t="s">
        <v>3227</v>
      </c>
    </row>
    <row r="5918" spans="1:16" ht="15" customHeight="1" x14ac:dyDescent="0.35">
      <c r="A5918" s="18" t="s">
        <v>194</v>
      </c>
      <c r="B5918" s="18" t="s">
        <v>3228</v>
      </c>
      <c r="C5918" s="18" t="s">
        <v>110</v>
      </c>
      <c r="D5918" s="19">
        <v>5</v>
      </c>
      <c r="E5918" s="19">
        <v>15</v>
      </c>
      <c r="F5918" s="19">
        <v>17</v>
      </c>
      <c r="G5918" s="19">
        <v>4</v>
      </c>
      <c r="H5918" s="19">
        <v>1</v>
      </c>
      <c r="I5918" s="19">
        <v>2</v>
      </c>
      <c r="J5918" s="19">
        <v>4</v>
      </c>
      <c r="K5918" s="20">
        <f>ROUND(1+(SUMPRODUCT(INDEX(CachTinhDiem!$B$8:$E$11,MATCH($B5918,CachTinhDiem!$A$8:$A$11,0),0),$G5918:$J5918)-1)*9/4,1)</f>
        <v>5.5</v>
      </c>
      <c r="L5918" s="20">
        <f>ROUND(1+(INDEX(CachTinhDiem!$B$15:$E$20,MATCH($C5918,CachTinhDiem!$A$15:$A$20,0),MATCH($B5918,CachTinhDiem!$B$14:$E$14,0))-1)*9/4,1)</f>
        <v>7.8</v>
      </c>
      <c r="M5918" s="19">
        <f t="shared" si="92"/>
        <v>2</v>
      </c>
      <c r="N5918" s="23">
        <f>MAX(0,1-M5918*CachTinhDiem!$B$25)</f>
        <v>0.8</v>
      </c>
      <c r="O5918" s="20">
        <f>ROUND((CachTinhDiem!$B$23*K5918+CachTinhDiem!$B$24*L5918)*N5918,1)</f>
        <v>5</v>
      </c>
      <c r="P5918" s="19" t="s">
        <v>3227</v>
      </c>
    </row>
    <row r="5919" spans="1:16" ht="15" customHeight="1" x14ac:dyDescent="0.35">
      <c r="A5919" s="18" t="s">
        <v>1161</v>
      </c>
      <c r="B5919" s="18" t="s">
        <v>3228</v>
      </c>
      <c r="C5919" s="18" t="s">
        <v>115</v>
      </c>
      <c r="D5919" s="19">
        <v>9</v>
      </c>
      <c r="E5919" s="19">
        <v>27</v>
      </c>
      <c r="F5919" s="19">
        <v>20</v>
      </c>
      <c r="G5919" s="19">
        <v>3</v>
      </c>
      <c r="H5919" s="19">
        <v>3</v>
      </c>
      <c r="I5919" s="19">
        <v>3</v>
      </c>
      <c r="J5919" s="19">
        <v>3</v>
      </c>
      <c r="K5919" s="20">
        <f>ROUND(1+(SUMPRODUCT(INDEX(CachTinhDiem!$B$8:$E$11,MATCH($B5919,CachTinhDiem!$A$8:$A$11,0),0),$G5919:$J5919)-1)*9/4,1)</f>
        <v>5.5</v>
      </c>
      <c r="L5919" s="20">
        <f>ROUND(1+(INDEX(CachTinhDiem!$B$15:$E$20,MATCH($C5919,CachTinhDiem!$A$15:$A$20,0),MATCH($B5919,CachTinhDiem!$B$14:$E$14,0))-1)*9/4,1)</f>
        <v>5.5</v>
      </c>
      <c r="M5919" s="19">
        <f t="shared" si="92"/>
        <v>0</v>
      </c>
      <c r="N5919" s="23">
        <f>MAX(0,1-M5919*CachTinhDiem!$B$25)</f>
        <v>1</v>
      </c>
      <c r="O5919" s="20">
        <f>ROUND((CachTinhDiem!$B$23*K5919+CachTinhDiem!$B$24*L5919)*N5919,1)</f>
        <v>5.5</v>
      </c>
      <c r="P5919" s="19" t="s">
        <v>3225</v>
      </c>
    </row>
    <row r="5920" spans="1:16" ht="15" customHeight="1" x14ac:dyDescent="0.35">
      <c r="A5920" s="18" t="s">
        <v>698</v>
      </c>
      <c r="B5920" s="18" t="s">
        <v>3226</v>
      </c>
      <c r="C5920" s="18" t="s">
        <v>90</v>
      </c>
      <c r="D5920" s="19">
        <v>20</v>
      </c>
      <c r="E5920" s="19">
        <v>37</v>
      </c>
      <c r="F5920" s="19">
        <v>30</v>
      </c>
      <c r="G5920" s="19">
        <v>2</v>
      </c>
      <c r="H5920" s="19">
        <v>4</v>
      </c>
      <c r="I5920" s="19">
        <v>3</v>
      </c>
      <c r="J5920" s="19">
        <v>2</v>
      </c>
      <c r="K5920" s="20">
        <f>ROUND(1+(SUMPRODUCT(INDEX(CachTinhDiem!$B$8:$E$11,MATCH($B5920,CachTinhDiem!$A$8:$A$11,0),0),$G5920:$J5920)-1)*9/4,1)</f>
        <v>5.7</v>
      </c>
      <c r="L5920" s="20">
        <f>ROUND(1+(INDEX(CachTinhDiem!$B$15:$E$20,MATCH($C5920,CachTinhDiem!$A$15:$A$20,0),MATCH($B5920,CachTinhDiem!$B$14:$E$14,0))-1)*9/4,1)</f>
        <v>7.8</v>
      </c>
      <c r="M5920" s="19">
        <f t="shared" si="92"/>
        <v>0</v>
      </c>
      <c r="N5920" s="23">
        <f>MAX(0,1-M5920*CachTinhDiem!$B$25)</f>
        <v>1</v>
      </c>
      <c r="O5920" s="20">
        <f>ROUND((CachTinhDiem!$B$23*K5920+CachTinhDiem!$B$24*L5920)*N5920,1)</f>
        <v>6.3</v>
      </c>
      <c r="P5920" s="19" t="s">
        <v>3227</v>
      </c>
    </row>
    <row r="5921" spans="1:16" ht="15" customHeight="1" x14ac:dyDescent="0.35">
      <c r="A5921" s="18" t="s">
        <v>585</v>
      </c>
      <c r="B5921" s="18" t="s">
        <v>3229</v>
      </c>
      <c r="C5921" s="18" t="s">
        <v>103</v>
      </c>
      <c r="D5921" s="19">
        <v>11</v>
      </c>
      <c r="E5921" s="19">
        <v>29</v>
      </c>
      <c r="F5921" s="19">
        <v>40</v>
      </c>
      <c r="G5921" s="19">
        <v>2</v>
      </c>
      <c r="H5921" s="19">
        <v>3</v>
      </c>
      <c r="I5921" s="19">
        <v>2</v>
      </c>
      <c r="J5921" s="19">
        <v>5</v>
      </c>
      <c r="K5921" s="20">
        <f>ROUND(1+(SUMPRODUCT(INDEX(CachTinhDiem!$B$8:$E$11,MATCH($B5921,CachTinhDiem!$A$8:$A$11,0),0),$G5921:$J5921)-1)*9/4,1)</f>
        <v>6</v>
      </c>
      <c r="L5921" s="20">
        <f>ROUND(1+(INDEX(CachTinhDiem!$B$15:$E$20,MATCH($C5921,CachTinhDiem!$A$15:$A$20,0),MATCH($B5921,CachTinhDiem!$B$14:$E$14,0))-1)*9/4,1)</f>
        <v>7.8</v>
      </c>
      <c r="M5921" s="19">
        <f t="shared" si="92"/>
        <v>11</v>
      </c>
      <c r="N5921" s="23">
        <f>MAX(0,1-M5921*CachTinhDiem!$B$25)</f>
        <v>0</v>
      </c>
      <c r="O5921" s="20">
        <f>ROUND((CachTinhDiem!$B$23*K5921+CachTinhDiem!$B$24*L5921)*N5921,1)</f>
        <v>0</v>
      </c>
      <c r="P5921" s="19" t="s">
        <v>3225</v>
      </c>
    </row>
    <row r="5922" spans="1:16" ht="15" customHeight="1" x14ac:dyDescent="0.35">
      <c r="A5922" s="18" t="s">
        <v>408</v>
      </c>
      <c r="B5922" s="18" t="s">
        <v>3224</v>
      </c>
      <c r="C5922" s="18" t="s">
        <v>103</v>
      </c>
      <c r="D5922" s="19">
        <v>11</v>
      </c>
      <c r="E5922" s="19">
        <v>28</v>
      </c>
      <c r="F5922" s="19">
        <v>31</v>
      </c>
      <c r="G5922" s="19">
        <v>2</v>
      </c>
      <c r="H5922" s="19">
        <v>3</v>
      </c>
      <c r="I5922" s="19">
        <v>2</v>
      </c>
      <c r="J5922" s="19">
        <v>5</v>
      </c>
      <c r="K5922" s="20">
        <f>ROUND(1+(SUMPRODUCT(INDEX(CachTinhDiem!$B$8:$E$11,MATCH($B5922,CachTinhDiem!$A$8:$A$11,0),0),$G5922:$J5922)-1)*9/4,1)</f>
        <v>4.4000000000000004</v>
      </c>
      <c r="L5922" s="20">
        <f>ROUND(1+(INDEX(CachTinhDiem!$B$15:$E$20,MATCH($C5922,CachTinhDiem!$A$15:$A$20,0),MATCH($B5922,CachTinhDiem!$B$14:$E$14,0))-1)*9/4,1)</f>
        <v>3.3</v>
      </c>
      <c r="M5922" s="19">
        <f t="shared" si="92"/>
        <v>3</v>
      </c>
      <c r="N5922" s="23">
        <f>MAX(0,1-M5922*CachTinhDiem!$B$25)</f>
        <v>0.7</v>
      </c>
      <c r="O5922" s="20">
        <f>ROUND((CachTinhDiem!$B$23*K5922+CachTinhDiem!$B$24*L5922)*N5922,1)</f>
        <v>2.8</v>
      </c>
      <c r="P5922" s="19" t="s">
        <v>3227</v>
      </c>
    </row>
    <row r="5923" spans="1:16" ht="15" customHeight="1" x14ac:dyDescent="0.35">
      <c r="A5923" s="18" t="s">
        <v>381</v>
      </c>
      <c r="B5923" s="18" t="s">
        <v>3228</v>
      </c>
      <c r="C5923" s="18" t="s">
        <v>103</v>
      </c>
      <c r="D5923" s="19">
        <v>22</v>
      </c>
      <c r="E5923" s="19">
        <v>37</v>
      </c>
      <c r="F5923" s="19">
        <v>40</v>
      </c>
      <c r="G5923" s="19">
        <v>1</v>
      </c>
      <c r="H5923" s="19">
        <v>4</v>
      </c>
      <c r="I5923" s="19">
        <v>2</v>
      </c>
      <c r="J5923" s="19">
        <v>5</v>
      </c>
      <c r="K5923" s="20">
        <f>ROUND(1+(SUMPRODUCT(INDEX(CachTinhDiem!$B$8:$E$11,MATCH($B5923,CachTinhDiem!$A$8:$A$11,0),0),$G5923:$J5923)-1)*9/4,1)</f>
        <v>8.1999999999999993</v>
      </c>
      <c r="L5923" s="20">
        <f>ROUND(1+(INDEX(CachTinhDiem!$B$15:$E$20,MATCH($C5923,CachTinhDiem!$A$15:$A$20,0),MATCH($B5923,CachTinhDiem!$B$14:$E$14,0))-1)*9/4,1)</f>
        <v>10</v>
      </c>
      <c r="M5923" s="19">
        <f t="shared" si="92"/>
        <v>3</v>
      </c>
      <c r="N5923" s="23">
        <f>MAX(0,1-M5923*CachTinhDiem!$B$25)</f>
        <v>0.7</v>
      </c>
      <c r="O5923" s="20">
        <f>ROUND((CachTinhDiem!$B$23*K5923+CachTinhDiem!$B$24*L5923)*N5923,1)</f>
        <v>6.1</v>
      </c>
      <c r="P5923" s="19" t="s">
        <v>3227</v>
      </c>
    </row>
    <row r="5924" spans="1:16" ht="15" customHeight="1" x14ac:dyDescent="0.35">
      <c r="A5924" s="18" t="s">
        <v>1098</v>
      </c>
      <c r="B5924" s="18" t="s">
        <v>3226</v>
      </c>
      <c r="C5924" s="18" t="s">
        <v>115</v>
      </c>
      <c r="D5924" s="19">
        <v>11</v>
      </c>
      <c r="E5924" s="19">
        <v>28</v>
      </c>
      <c r="F5924" s="19">
        <v>5</v>
      </c>
      <c r="G5924" s="19">
        <v>3</v>
      </c>
      <c r="H5924" s="19">
        <v>3</v>
      </c>
      <c r="I5924" s="19">
        <v>4</v>
      </c>
      <c r="J5924" s="19">
        <v>3</v>
      </c>
      <c r="K5924" s="20">
        <f>ROUND(1+(SUMPRODUCT(INDEX(CachTinhDiem!$B$8:$E$11,MATCH($B5924,CachTinhDiem!$A$8:$A$11,0),0),$G5924:$J5924)-1)*9/4,1)</f>
        <v>6.6</v>
      </c>
      <c r="L5924" s="20">
        <f>ROUND(1+(INDEX(CachTinhDiem!$B$15:$E$20,MATCH($C5924,CachTinhDiem!$A$15:$A$20,0),MATCH($B5924,CachTinhDiem!$B$14:$E$14,0))-1)*9/4,1)</f>
        <v>10</v>
      </c>
      <c r="M5924" s="19">
        <f t="shared" si="92"/>
        <v>6</v>
      </c>
      <c r="N5924" s="23">
        <f>MAX(0,1-M5924*CachTinhDiem!$B$25)</f>
        <v>0.39999999999999991</v>
      </c>
      <c r="O5924" s="20">
        <f>ROUND((CachTinhDiem!$B$23*K5924+CachTinhDiem!$B$24*L5924)*N5924,1)</f>
        <v>3</v>
      </c>
      <c r="P5924" s="19" t="s">
        <v>3227</v>
      </c>
    </row>
    <row r="5925" spans="1:16" ht="15" customHeight="1" x14ac:dyDescent="0.35">
      <c r="A5925" s="18" t="s">
        <v>1776</v>
      </c>
      <c r="B5925" s="18" t="s">
        <v>3229</v>
      </c>
      <c r="C5925" s="18" t="s">
        <v>115</v>
      </c>
      <c r="D5925" s="19">
        <v>8</v>
      </c>
      <c r="E5925" s="19">
        <v>23</v>
      </c>
      <c r="F5925" s="19">
        <v>17</v>
      </c>
      <c r="G5925" s="19">
        <v>4</v>
      </c>
      <c r="H5925" s="19">
        <v>3</v>
      </c>
      <c r="I5925" s="19">
        <v>3</v>
      </c>
      <c r="J5925" s="19">
        <v>2</v>
      </c>
      <c r="K5925" s="20">
        <f>ROUND(1+(SUMPRODUCT(INDEX(CachTinhDiem!$B$8:$E$11,MATCH($B5925,CachTinhDiem!$A$8:$A$11,0),0),$G5925:$J5925)-1)*9/4,1)</f>
        <v>5.0999999999999996</v>
      </c>
      <c r="L5925" s="20">
        <f>ROUND(1+(INDEX(CachTinhDiem!$B$15:$E$20,MATCH($C5925,CachTinhDiem!$A$15:$A$20,0),MATCH($B5925,CachTinhDiem!$B$14:$E$14,0))-1)*9/4,1)</f>
        <v>10</v>
      </c>
      <c r="M5925" s="19">
        <f t="shared" si="92"/>
        <v>0</v>
      </c>
      <c r="N5925" s="23">
        <f>MAX(0,1-M5925*CachTinhDiem!$B$25)</f>
        <v>1</v>
      </c>
      <c r="O5925" s="20">
        <f>ROUND((CachTinhDiem!$B$23*K5925+CachTinhDiem!$B$24*L5925)*N5925,1)</f>
        <v>6.6</v>
      </c>
      <c r="P5925" s="19" t="s">
        <v>3227</v>
      </c>
    </row>
    <row r="5926" spans="1:16" ht="15" customHeight="1" x14ac:dyDescent="0.35">
      <c r="A5926" s="18" t="s">
        <v>2362</v>
      </c>
      <c r="B5926" s="18" t="s">
        <v>3229</v>
      </c>
      <c r="C5926" s="18" t="s">
        <v>150</v>
      </c>
      <c r="D5926" s="19">
        <v>23</v>
      </c>
      <c r="E5926" s="19">
        <v>37</v>
      </c>
      <c r="F5926" s="19">
        <v>28</v>
      </c>
      <c r="G5926" s="19">
        <v>1</v>
      </c>
      <c r="H5926" s="19">
        <v>5</v>
      </c>
      <c r="I5926" s="19">
        <v>1</v>
      </c>
      <c r="J5926" s="19">
        <v>4</v>
      </c>
      <c r="K5926" s="20">
        <f>ROUND(1+(SUMPRODUCT(INDEX(CachTinhDiem!$B$8:$E$11,MATCH($B5926,CachTinhDiem!$A$8:$A$11,0),0),$G5926:$J5926)-1)*9/4,1)</f>
        <v>5.7</v>
      </c>
      <c r="L5926" s="20">
        <f>ROUND(1+(INDEX(CachTinhDiem!$B$15:$E$20,MATCH($C5926,CachTinhDiem!$A$15:$A$20,0),MATCH($B5926,CachTinhDiem!$B$14:$E$14,0))-1)*9/4,1)</f>
        <v>7.8</v>
      </c>
      <c r="M5926" s="19">
        <f t="shared" si="92"/>
        <v>0</v>
      </c>
      <c r="N5926" s="23">
        <f>MAX(0,1-M5926*CachTinhDiem!$B$25)</f>
        <v>1</v>
      </c>
      <c r="O5926" s="20">
        <f>ROUND((CachTinhDiem!$B$23*K5926+CachTinhDiem!$B$24*L5926)*N5926,1)</f>
        <v>6.3</v>
      </c>
      <c r="P5926" s="19" t="s">
        <v>3227</v>
      </c>
    </row>
    <row r="5927" spans="1:16" ht="15" customHeight="1" x14ac:dyDescent="0.35">
      <c r="A5927" s="18" t="s">
        <v>107</v>
      </c>
      <c r="B5927" s="18" t="s">
        <v>3228</v>
      </c>
      <c r="C5927" s="18" t="s">
        <v>110</v>
      </c>
      <c r="D5927" s="19">
        <v>20</v>
      </c>
      <c r="E5927" s="19">
        <v>37</v>
      </c>
      <c r="F5927" s="19">
        <v>16</v>
      </c>
      <c r="G5927" s="19">
        <v>2</v>
      </c>
      <c r="H5927" s="19">
        <v>4</v>
      </c>
      <c r="I5927" s="19">
        <v>3</v>
      </c>
      <c r="J5927" s="19">
        <v>2</v>
      </c>
      <c r="K5927" s="20">
        <f>ROUND(1+(SUMPRODUCT(INDEX(CachTinhDiem!$B$8:$E$11,MATCH($B5927,CachTinhDiem!$A$8:$A$11,0),0),$G5927:$J5927)-1)*9/4,1)</f>
        <v>4.5999999999999996</v>
      </c>
      <c r="L5927" s="20">
        <f>ROUND(1+(INDEX(CachTinhDiem!$B$15:$E$20,MATCH($C5927,CachTinhDiem!$A$15:$A$20,0),MATCH($B5927,CachTinhDiem!$B$14:$E$14,0))-1)*9/4,1)</f>
        <v>7.8</v>
      </c>
      <c r="M5927" s="19">
        <f t="shared" si="92"/>
        <v>4</v>
      </c>
      <c r="N5927" s="23">
        <f>MAX(0,1-M5927*CachTinhDiem!$B$25)</f>
        <v>0.6</v>
      </c>
      <c r="O5927" s="20">
        <f>ROUND((CachTinhDiem!$B$23*K5927+CachTinhDiem!$B$24*L5927)*N5927,1)</f>
        <v>3.3</v>
      </c>
      <c r="P5927" s="19" t="s">
        <v>3225</v>
      </c>
    </row>
    <row r="5928" spans="1:16" ht="15" customHeight="1" x14ac:dyDescent="0.35">
      <c r="A5928" s="18" t="s">
        <v>369</v>
      </c>
      <c r="B5928" s="18" t="s">
        <v>3226</v>
      </c>
      <c r="C5928" s="18" t="s">
        <v>138</v>
      </c>
      <c r="D5928" s="19">
        <v>5</v>
      </c>
      <c r="E5928" s="19">
        <v>12</v>
      </c>
      <c r="F5928" s="19">
        <v>25</v>
      </c>
      <c r="G5928" s="19">
        <v>5</v>
      </c>
      <c r="H5928" s="19">
        <v>2</v>
      </c>
      <c r="I5928" s="19">
        <v>4</v>
      </c>
      <c r="J5928" s="19">
        <v>3</v>
      </c>
      <c r="K5928" s="20">
        <f>ROUND(1+(SUMPRODUCT(INDEX(CachTinhDiem!$B$8:$E$11,MATCH($B5928,CachTinhDiem!$A$8:$A$11,0),0),$G5928:$J5928)-1)*9/4,1)</f>
        <v>6</v>
      </c>
      <c r="L5928" s="20">
        <f>ROUND(1+(INDEX(CachTinhDiem!$B$15:$E$20,MATCH($C5928,CachTinhDiem!$A$15:$A$20,0),MATCH($B5928,CachTinhDiem!$B$14:$E$14,0))-1)*9/4,1)</f>
        <v>7.8</v>
      </c>
      <c r="M5928" s="19">
        <f t="shared" si="92"/>
        <v>13</v>
      </c>
      <c r="N5928" s="23">
        <f>MAX(0,1-M5928*CachTinhDiem!$B$25)</f>
        <v>0</v>
      </c>
      <c r="O5928" s="20">
        <f>ROUND((CachTinhDiem!$B$23*K5928+CachTinhDiem!$B$24*L5928)*N5928,1)</f>
        <v>0</v>
      </c>
      <c r="P5928" s="19" t="s">
        <v>3225</v>
      </c>
    </row>
    <row r="5929" spans="1:16" ht="15" customHeight="1" x14ac:dyDescent="0.35">
      <c r="A5929" s="18" t="s">
        <v>2172</v>
      </c>
      <c r="B5929" s="18" t="s">
        <v>3224</v>
      </c>
      <c r="C5929" s="18" t="s">
        <v>138</v>
      </c>
      <c r="D5929" s="19">
        <v>24</v>
      </c>
      <c r="E5929" s="19">
        <v>40</v>
      </c>
      <c r="F5929" s="19">
        <v>27</v>
      </c>
      <c r="G5929" s="19">
        <v>2</v>
      </c>
      <c r="H5929" s="19">
        <v>5</v>
      </c>
      <c r="I5929" s="19">
        <v>5</v>
      </c>
      <c r="J5929" s="19">
        <v>3</v>
      </c>
      <c r="K5929" s="20">
        <f>ROUND(1+(SUMPRODUCT(INDEX(CachTinhDiem!$B$8:$E$11,MATCH($B5929,CachTinhDiem!$A$8:$A$11,0),0),$G5929:$J5929)-1)*9/4,1)</f>
        <v>8.1999999999999993</v>
      </c>
      <c r="L5929" s="20">
        <f>ROUND(1+(INDEX(CachTinhDiem!$B$15:$E$20,MATCH($C5929,CachTinhDiem!$A$15:$A$20,0),MATCH($B5929,CachTinhDiem!$B$14:$E$14,0))-1)*9/4,1)</f>
        <v>10</v>
      </c>
      <c r="M5929" s="19">
        <f t="shared" si="92"/>
        <v>0</v>
      </c>
      <c r="N5929" s="23">
        <f>MAX(0,1-M5929*CachTinhDiem!$B$25)</f>
        <v>1</v>
      </c>
      <c r="O5929" s="20">
        <f>ROUND((CachTinhDiem!$B$23*K5929+CachTinhDiem!$B$24*L5929)*N5929,1)</f>
        <v>8.6999999999999993</v>
      </c>
      <c r="P5929" s="19" t="s">
        <v>3225</v>
      </c>
    </row>
    <row r="5930" spans="1:16" ht="15" customHeight="1" x14ac:dyDescent="0.35">
      <c r="A5930" s="18" t="s">
        <v>660</v>
      </c>
      <c r="B5930" s="18" t="s">
        <v>3228</v>
      </c>
      <c r="C5930" s="18" t="s">
        <v>110</v>
      </c>
      <c r="D5930" s="19">
        <v>17</v>
      </c>
      <c r="E5930" s="19">
        <v>35</v>
      </c>
      <c r="F5930" s="19">
        <v>25</v>
      </c>
      <c r="G5930" s="19">
        <v>2</v>
      </c>
      <c r="H5930" s="19">
        <v>3</v>
      </c>
      <c r="I5930" s="19">
        <v>2</v>
      </c>
      <c r="J5930" s="19">
        <v>4</v>
      </c>
      <c r="K5930" s="20">
        <f>ROUND(1+(SUMPRODUCT(INDEX(CachTinhDiem!$B$8:$E$11,MATCH($B5930,CachTinhDiem!$A$8:$A$11,0),0),$G5930:$J5930)-1)*9/4,1)</f>
        <v>6.4</v>
      </c>
      <c r="L5930" s="20">
        <f>ROUND(1+(INDEX(CachTinhDiem!$B$15:$E$20,MATCH($C5930,CachTinhDiem!$A$15:$A$20,0),MATCH($B5930,CachTinhDiem!$B$14:$E$14,0))-1)*9/4,1)</f>
        <v>7.8</v>
      </c>
      <c r="M5930" s="19">
        <f t="shared" si="92"/>
        <v>0</v>
      </c>
      <c r="N5930" s="23">
        <f>MAX(0,1-M5930*CachTinhDiem!$B$25)</f>
        <v>1</v>
      </c>
      <c r="O5930" s="20">
        <f>ROUND((CachTinhDiem!$B$23*K5930+CachTinhDiem!$B$24*L5930)*N5930,1)</f>
        <v>6.8</v>
      </c>
      <c r="P5930" s="19" t="s">
        <v>3227</v>
      </c>
    </row>
    <row r="5931" spans="1:16" ht="15" customHeight="1" x14ac:dyDescent="0.35">
      <c r="A5931" s="18" t="s">
        <v>354</v>
      </c>
      <c r="B5931" s="18" t="s">
        <v>3224</v>
      </c>
      <c r="C5931" s="18" t="s">
        <v>110</v>
      </c>
      <c r="D5931" s="19">
        <v>22</v>
      </c>
      <c r="E5931" s="19">
        <v>37</v>
      </c>
      <c r="F5931" s="19">
        <v>31</v>
      </c>
      <c r="G5931" s="19">
        <v>1</v>
      </c>
      <c r="H5931" s="19">
        <v>5</v>
      </c>
      <c r="I5931" s="19">
        <v>2</v>
      </c>
      <c r="J5931" s="19">
        <v>3</v>
      </c>
      <c r="K5931" s="20">
        <f>ROUND(1+(SUMPRODUCT(INDEX(CachTinhDiem!$B$8:$E$11,MATCH($B5931,CachTinhDiem!$A$8:$A$11,0),0),$G5931:$J5931)-1)*9/4,1)</f>
        <v>4.4000000000000004</v>
      </c>
      <c r="L5931" s="20">
        <f>ROUND(1+(INDEX(CachTinhDiem!$B$15:$E$20,MATCH($C5931,CachTinhDiem!$A$15:$A$20,0),MATCH($B5931,CachTinhDiem!$B$14:$E$14,0))-1)*9/4,1)</f>
        <v>5.5</v>
      </c>
      <c r="M5931" s="19">
        <f t="shared" si="92"/>
        <v>0</v>
      </c>
      <c r="N5931" s="23">
        <f>MAX(0,1-M5931*CachTinhDiem!$B$25)</f>
        <v>1</v>
      </c>
      <c r="O5931" s="20">
        <f>ROUND((CachTinhDiem!$B$23*K5931+CachTinhDiem!$B$24*L5931)*N5931,1)</f>
        <v>4.7</v>
      </c>
      <c r="P5931" s="19" t="s">
        <v>3225</v>
      </c>
    </row>
    <row r="5932" spans="1:16" ht="15" customHeight="1" x14ac:dyDescent="0.35">
      <c r="A5932" s="18" t="s">
        <v>629</v>
      </c>
      <c r="B5932" s="18" t="s">
        <v>3224</v>
      </c>
      <c r="C5932" s="18" t="s">
        <v>115</v>
      </c>
      <c r="D5932" s="19">
        <v>20</v>
      </c>
      <c r="E5932" s="19">
        <v>38</v>
      </c>
      <c r="F5932" s="19">
        <v>32</v>
      </c>
      <c r="G5932" s="19">
        <v>2</v>
      </c>
      <c r="H5932" s="19">
        <v>4</v>
      </c>
      <c r="I5932" s="19">
        <v>3</v>
      </c>
      <c r="J5932" s="19">
        <v>4</v>
      </c>
      <c r="K5932" s="20">
        <f>ROUND(1+(SUMPRODUCT(INDEX(CachTinhDiem!$B$8:$E$11,MATCH($B5932,CachTinhDiem!$A$8:$A$11,0),0),$G5932:$J5932)-1)*9/4,1)</f>
        <v>5.7</v>
      </c>
      <c r="L5932" s="20">
        <f>ROUND(1+(INDEX(CachTinhDiem!$B$15:$E$20,MATCH($C5932,CachTinhDiem!$A$15:$A$20,0),MATCH($B5932,CachTinhDiem!$B$14:$E$14,0))-1)*9/4,1)</f>
        <v>7.8</v>
      </c>
      <c r="M5932" s="19">
        <f t="shared" si="92"/>
        <v>0</v>
      </c>
      <c r="N5932" s="23">
        <f>MAX(0,1-M5932*CachTinhDiem!$B$25)</f>
        <v>1</v>
      </c>
      <c r="O5932" s="20">
        <f>ROUND((CachTinhDiem!$B$23*K5932+CachTinhDiem!$B$24*L5932)*N5932,1)</f>
        <v>6.3</v>
      </c>
      <c r="P5932" s="19" t="s">
        <v>3227</v>
      </c>
    </row>
    <row r="5933" spans="1:16" ht="15" customHeight="1" x14ac:dyDescent="0.35">
      <c r="A5933" s="18" t="s">
        <v>289</v>
      </c>
      <c r="B5933" s="18" t="s">
        <v>3229</v>
      </c>
      <c r="C5933" s="18" t="s">
        <v>103</v>
      </c>
      <c r="D5933" s="19">
        <v>12</v>
      </c>
      <c r="E5933" s="19">
        <v>29</v>
      </c>
      <c r="F5933" s="19">
        <v>10</v>
      </c>
      <c r="G5933" s="19">
        <v>2</v>
      </c>
      <c r="H5933" s="19">
        <v>5</v>
      </c>
      <c r="I5933" s="19">
        <v>2</v>
      </c>
      <c r="J5933" s="19">
        <v>4</v>
      </c>
      <c r="K5933" s="20">
        <f>ROUND(1+(SUMPRODUCT(INDEX(CachTinhDiem!$B$8:$E$11,MATCH($B5933,CachTinhDiem!$A$8:$A$11,0),0),$G5933:$J5933)-1)*9/4,1)</f>
        <v>6.6</v>
      </c>
      <c r="L5933" s="20">
        <f>ROUND(1+(INDEX(CachTinhDiem!$B$15:$E$20,MATCH($C5933,CachTinhDiem!$A$15:$A$20,0),MATCH($B5933,CachTinhDiem!$B$14:$E$14,0))-1)*9/4,1)</f>
        <v>7.8</v>
      </c>
      <c r="M5933" s="19">
        <f t="shared" si="92"/>
        <v>2</v>
      </c>
      <c r="N5933" s="23">
        <f>MAX(0,1-M5933*CachTinhDiem!$B$25)</f>
        <v>0.8</v>
      </c>
      <c r="O5933" s="20">
        <f>ROUND((CachTinhDiem!$B$23*K5933+CachTinhDiem!$B$24*L5933)*N5933,1)</f>
        <v>5.6</v>
      </c>
      <c r="P5933" s="19" t="s">
        <v>3227</v>
      </c>
    </row>
    <row r="5934" spans="1:16" ht="15" customHeight="1" x14ac:dyDescent="0.35">
      <c r="A5934" s="18" t="s">
        <v>896</v>
      </c>
      <c r="B5934" s="18" t="s">
        <v>3229</v>
      </c>
      <c r="C5934" s="18" t="s">
        <v>115</v>
      </c>
      <c r="D5934" s="19">
        <v>25</v>
      </c>
      <c r="E5934" s="19">
        <v>40</v>
      </c>
      <c r="F5934" s="19">
        <v>13</v>
      </c>
      <c r="G5934" s="19">
        <v>1</v>
      </c>
      <c r="H5934" s="19">
        <v>5</v>
      </c>
      <c r="I5934" s="19">
        <v>2</v>
      </c>
      <c r="J5934" s="19">
        <v>3</v>
      </c>
      <c r="K5934" s="20">
        <f>ROUND(1+(SUMPRODUCT(INDEX(CachTinhDiem!$B$8:$E$11,MATCH($B5934,CachTinhDiem!$A$8:$A$11,0),0),$G5934:$J5934)-1)*9/4,1)</f>
        <v>5.7</v>
      </c>
      <c r="L5934" s="20">
        <f>ROUND(1+(INDEX(CachTinhDiem!$B$15:$E$20,MATCH($C5934,CachTinhDiem!$A$15:$A$20,0),MATCH($B5934,CachTinhDiem!$B$14:$E$14,0))-1)*9/4,1)</f>
        <v>10</v>
      </c>
      <c r="M5934" s="19">
        <f t="shared" si="92"/>
        <v>12</v>
      </c>
      <c r="N5934" s="23">
        <f>MAX(0,1-M5934*CachTinhDiem!$B$25)</f>
        <v>0</v>
      </c>
      <c r="O5934" s="20">
        <f>ROUND((CachTinhDiem!$B$23*K5934+CachTinhDiem!$B$24*L5934)*N5934,1)</f>
        <v>0</v>
      </c>
      <c r="P5934" s="19" t="s">
        <v>3227</v>
      </c>
    </row>
    <row r="5935" spans="1:16" ht="15" customHeight="1" x14ac:dyDescent="0.35">
      <c r="A5935" s="18" t="s">
        <v>2330</v>
      </c>
      <c r="B5935" s="18" t="s">
        <v>3229</v>
      </c>
      <c r="C5935" s="18" t="s">
        <v>138</v>
      </c>
      <c r="D5935" s="19">
        <v>22</v>
      </c>
      <c r="E5935" s="19">
        <v>39</v>
      </c>
      <c r="F5935" s="19">
        <v>21</v>
      </c>
      <c r="G5935" s="19">
        <v>2</v>
      </c>
      <c r="H5935" s="19">
        <v>5</v>
      </c>
      <c r="I5935" s="19">
        <v>5</v>
      </c>
      <c r="J5935" s="19">
        <v>2</v>
      </c>
      <c r="K5935" s="20">
        <f>ROUND(1+(SUMPRODUCT(INDEX(CachTinhDiem!$B$8:$E$11,MATCH($B5935,CachTinhDiem!$A$8:$A$11,0),0),$G5935:$J5935)-1)*9/4,1)</f>
        <v>7.3</v>
      </c>
      <c r="L5935" s="20">
        <f>ROUND(1+(INDEX(CachTinhDiem!$B$15:$E$20,MATCH($C5935,CachTinhDiem!$A$15:$A$20,0),MATCH($B5935,CachTinhDiem!$B$14:$E$14,0))-1)*9/4,1)</f>
        <v>7.8</v>
      </c>
      <c r="M5935" s="19">
        <f t="shared" si="92"/>
        <v>1</v>
      </c>
      <c r="N5935" s="23">
        <f>MAX(0,1-M5935*CachTinhDiem!$B$25)</f>
        <v>0.9</v>
      </c>
      <c r="O5935" s="20">
        <f>ROUND((CachTinhDiem!$B$23*K5935+CachTinhDiem!$B$24*L5935)*N5935,1)</f>
        <v>6.7</v>
      </c>
      <c r="P5935" s="19" t="s">
        <v>3225</v>
      </c>
    </row>
    <row r="5936" spans="1:16" ht="15" customHeight="1" x14ac:dyDescent="0.35">
      <c r="A5936" s="18" t="s">
        <v>1267</v>
      </c>
      <c r="B5936" s="18" t="s">
        <v>3226</v>
      </c>
      <c r="C5936" s="18" t="s">
        <v>150</v>
      </c>
      <c r="D5936" s="19">
        <v>5</v>
      </c>
      <c r="E5936" s="19">
        <v>21</v>
      </c>
      <c r="F5936" s="19">
        <v>18</v>
      </c>
      <c r="G5936" s="19">
        <v>4</v>
      </c>
      <c r="H5936" s="19">
        <v>1</v>
      </c>
      <c r="I5936" s="19">
        <v>3</v>
      </c>
      <c r="J5936" s="19">
        <v>3</v>
      </c>
      <c r="K5936" s="20">
        <f>ROUND(1+(SUMPRODUCT(INDEX(CachTinhDiem!$B$8:$E$11,MATCH($B5936,CachTinhDiem!$A$8:$A$11,0),0),$G5936:$J5936)-1)*9/4,1)</f>
        <v>4.2</v>
      </c>
      <c r="L5936" s="20">
        <f>ROUND(1+(INDEX(CachTinhDiem!$B$15:$E$20,MATCH($C5936,CachTinhDiem!$A$15:$A$20,0),MATCH($B5936,CachTinhDiem!$B$14:$E$14,0))-1)*9/4,1)</f>
        <v>10</v>
      </c>
      <c r="M5936" s="19">
        <f t="shared" si="92"/>
        <v>0</v>
      </c>
      <c r="N5936" s="23">
        <f>MAX(0,1-M5936*CachTinhDiem!$B$25)</f>
        <v>1</v>
      </c>
      <c r="O5936" s="20">
        <f>ROUND((CachTinhDiem!$B$23*K5936+CachTinhDiem!$B$24*L5936)*N5936,1)</f>
        <v>5.9</v>
      </c>
      <c r="P5936" s="19" t="s">
        <v>3227</v>
      </c>
    </row>
    <row r="5937" spans="1:16" ht="15" customHeight="1" x14ac:dyDescent="0.35">
      <c r="A5937" s="18" t="s">
        <v>2400</v>
      </c>
      <c r="B5937" s="18" t="s">
        <v>3228</v>
      </c>
      <c r="C5937" s="18" t="s">
        <v>138</v>
      </c>
      <c r="D5937" s="19">
        <v>22</v>
      </c>
      <c r="E5937" s="19">
        <v>39</v>
      </c>
      <c r="F5937" s="19">
        <v>25</v>
      </c>
      <c r="G5937" s="19">
        <v>2</v>
      </c>
      <c r="H5937" s="19">
        <v>5</v>
      </c>
      <c r="I5937" s="19">
        <v>4</v>
      </c>
      <c r="J5937" s="19">
        <v>2</v>
      </c>
      <c r="K5937" s="20">
        <f>ROUND(1+(SUMPRODUCT(INDEX(CachTinhDiem!$B$8:$E$11,MATCH($B5937,CachTinhDiem!$A$8:$A$11,0),0),$G5937:$J5937)-1)*9/4,1)</f>
        <v>5.5</v>
      </c>
      <c r="L5937" s="20">
        <f>ROUND(1+(INDEX(CachTinhDiem!$B$15:$E$20,MATCH($C5937,CachTinhDiem!$A$15:$A$20,0),MATCH($B5937,CachTinhDiem!$B$14:$E$14,0))-1)*9/4,1)</f>
        <v>1</v>
      </c>
      <c r="M5937" s="19">
        <f t="shared" si="92"/>
        <v>0</v>
      </c>
      <c r="N5937" s="23">
        <f>MAX(0,1-M5937*CachTinhDiem!$B$25)</f>
        <v>1</v>
      </c>
      <c r="O5937" s="20">
        <f>ROUND((CachTinhDiem!$B$23*K5937+CachTinhDiem!$B$24*L5937)*N5937,1)</f>
        <v>4.2</v>
      </c>
      <c r="P5937" s="19" t="s">
        <v>3227</v>
      </c>
    </row>
    <row r="5938" spans="1:16" ht="15" customHeight="1" x14ac:dyDescent="0.35">
      <c r="A5938" s="18" t="s">
        <v>1802</v>
      </c>
      <c r="B5938" s="18" t="s">
        <v>3226</v>
      </c>
      <c r="C5938" s="18" t="s">
        <v>103</v>
      </c>
      <c r="D5938" s="19">
        <v>15</v>
      </c>
      <c r="E5938" s="19">
        <v>34</v>
      </c>
      <c r="F5938" s="19">
        <v>5</v>
      </c>
      <c r="G5938" s="19">
        <v>2</v>
      </c>
      <c r="H5938" s="19">
        <v>4</v>
      </c>
      <c r="I5938" s="19">
        <v>3</v>
      </c>
      <c r="J5938" s="19">
        <v>4</v>
      </c>
      <c r="K5938" s="20">
        <f>ROUND(1+(SUMPRODUCT(INDEX(CachTinhDiem!$B$8:$E$11,MATCH($B5938,CachTinhDiem!$A$8:$A$11,0),0),$G5938:$J5938)-1)*9/4,1)</f>
        <v>6.6</v>
      </c>
      <c r="L5938" s="20">
        <f>ROUND(1+(INDEX(CachTinhDiem!$B$15:$E$20,MATCH($C5938,CachTinhDiem!$A$15:$A$20,0),MATCH($B5938,CachTinhDiem!$B$14:$E$14,0))-1)*9/4,1)</f>
        <v>3.3</v>
      </c>
      <c r="M5938" s="19">
        <f t="shared" si="92"/>
        <v>10</v>
      </c>
      <c r="N5938" s="23">
        <f>MAX(0,1-M5938*CachTinhDiem!$B$25)</f>
        <v>0</v>
      </c>
      <c r="O5938" s="20">
        <f>ROUND((CachTinhDiem!$B$23*K5938+CachTinhDiem!$B$24*L5938)*N5938,1)</f>
        <v>0</v>
      </c>
      <c r="P5938" s="19" t="s">
        <v>3227</v>
      </c>
    </row>
    <row r="5939" spans="1:16" ht="15" customHeight="1" x14ac:dyDescent="0.35">
      <c r="A5939" s="18" t="s">
        <v>2504</v>
      </c>
      <c r="B5939" s="18" t="s">
        <v>3224</v>
      </c>
      <c r="C5939" s="18" t="s">
        <v>103</v>
      </c>
      <c r="D5939" s="19">
        <v>19</v>
      </c>
      <c r="E5939" s="19">
        <v>37</v>
      </c>
      <c r="F5939" s="19">
        <v>37</v>
      </c>
      <c r="G5939" s="19">
        <v>2</v>
      </c>
      <c r="H5939" s="19">
        <v>5</v>
      </c>
      <c r="I5939" s="19">
        <v>4</v>
      </c>
      <c r="J5939" s="19">
        <v>3</v>
      </c>
      <c r="K5939" s="20">
        <f>ROUND(1+(SUMPRODUCT(INDEX(CachTinhDiem!$B$8:$E$11,MATCH($B5939,CachTinhDiem!$A$8:$A$11,0),0),$G5939:$J5939)-1)*9/4,1)</f>
        <v>7.1</v>
      </c>
      <c r="L5939" s="20">
        <f>ROUND(1+(INDEX(CachTinhDiem!$B$15:$E$20,MATCH($C5939,CachTinhDiem!$A$15:$A$20,0),MATCH($B5939,CachTinhDiem!$B$14:$E$14,0))-1)*9/4,1)</f>
        <v>3.3</v>
      </c>
      <c r="M5939" s="19">
        <f t="shared" si="92"/>
        <v>0</v>
      </c>
      <c r="N5939" s="23">
        <f>MAX(0,1-M5939*CachTinhDiem!$B$25)</f>
        <v>1</v>
      </c>
      <c r="O5939" s="20">
        <f>ROUND((CachTinhDiem!$B$23*K5939+CachTinhDiem!$B$24*L5939)*N5939,1)</f>
        <v>6</v>
      </c>
      <c r="P5939" s="19" t="s">
        <v>3227</v>
      </c>
    </row>
    <row r="5940" spans="1:16" ht="15" customHeight="1" x14ac:dyDescent="0.35">
      <c r="A5940" s="18" t="s">
        <v>2791</v>
      </c>
      <c r="B5940" s="18" t="s">
        <v>3228</v>
      </c>
      <c r="C5940" s="18" t="s">
        <v>138</v>
      </c>
      <c r="D5940" s="19">
        <v>19</v>
      </c>
      <c r="E5940" s="19">
        <v>40</v>
      </c>
      <c r="F5940" s="19">
        <v>28</v>
      </c>
      <c r="G5940" s="19">
        <v>2</v>
      </c>
      <c r="H5940" s="19">
        <v>5</v>
      </c>
      <c r="I5940" s="19">
        <v>5</v>
      </c>
      <c r="J5940" s="19">
        <v>2</v>
      </c>
      <c r="K5940" s="20">
        <f>ROUND(1+(SUMPRODUCT(INDEX(CachTinhDiem!$B$8:$E$11,MATCH($B5940,CachTinhDiem!$A$8:$A$11,0),0),$G5940:$J5940)-1)*9/4,1)</f>
        <v>6</v>
      </c>
      <c r="L5940" s="20">
        <f>ROUND(1+(INDEX(CachTinhDiem!$B$15:$E$20,MATCH($C5940,CachTinhDiem!$A$15:$A$20,0),MATCH($B5940,CachTinhDiem!$B$14:$E$14,0))-1)*9/4,1)</f>
        <v>1</v>
      </c>
      <c r="M5940" s="19">
        <f t="shared" si="92"/>
        <v>0</v>
      </c>
      <c r="N5940" s="23">
        <f>MAX(0,1-M5940*CachTinhDiem!$B$25)</f>
        <v>1</v>
      </c>
      <c r="O5940" s="20">
        <f>ROUND((CachTinhDiem!$B$23*K5940+CachTinhDiem!$B$24*L5940)*N5940,1)</f>
        <v>4.5</v>
      </c>
      <c r="P5940" s="19" t="s">
        <v>3227</v>
      </c>
    </row>
    <row r="5941" spans="1:16" ht="15" customHeight="1" x14ac:dyDescent="0.35">
      <c r="A5941" s="18" t="s">
        <v>2907</v>
      </c>
      <c r="B5941" s="18" t="s">
        <v>3224</v>
      </c>
      <c r="C5941" s="18" t="s">
        <v>103</v>
      </c>
      <c r="D5941" s="19">
        <v>18</v>
      </c>
      <c r="E5941" s="19">
        <v>36</v>
      </c>
      <c r="F5941" s="19">
        <v>27</v>
      </c>
      <c r="G5941" s="19">
        <v>2</v>
      </c>
      <c r="H5941" s="19">
        <v>4</v>
      </c>
      <c r="I5941" s="19">
        <v>1</v>
      </c>
      <c r="J5941" s="19">
        <v>5</v>
      </c>
      <c r="K5941" s="20">
        <f>ROUND(1+(SUMPRODUCT(INDEX(CachTinhDiem!$B$8:$E$11,MATCH($B5941,CachTinhDiem!$A$8:$A$11,0),0),$G5941:$J5941)-1)*9/4,1)</f>
        <v>3.7</v>
      </c>
      <c r="L5941" s="20">
        <f>ROUND(1+(INDEX(CachTinhDiem!$B$15:$E$20,MATCH($C5941,CachTinhDiem!$A$15:$A$20,0),MATCH($B5941,CachTinhDiem!$B$14:$E$14,0))-1)*9/4,1)</f>
        <v>3.3</v>
      </c>
      <c r="M5941" s="19">
        <f t="shared" si="92"/>
        <v>0</v>
      </c>
      <c r="N5941" s="23">
        <f>MAX(0,1-M5941*CachTinhDiem!$B$25)</f>
        <v>1</v>
      </c>
      <c r="O5941" s="20">
        <f>ROUND((CachTinhDiem!$B$23*K5941+CachTinhDiem!$B$24*L5941)*N5941,1)</f>
        <v>3.6</v>
      </c>
      <c r="P5941" s="19" t="s">
        <v>3227</v>
      </c>
    </row>
    <row r="5942" spans="1:16" ht="15" customHeight="1" x14ac:dyDescent="0.35">
      <c r="A5942" s="18" t="s">
        <v>2995</v>
      </c>
      <c r="B5942" s="18" t="s">
        <v>3228</v>
      </c>
      <c r="C5942" s="18" t="s">
        <v>110</v>
      </c>
      <c r="D5942" s="19">
        <v>15</v>
      </c>
      <c r="E5942" s="19">
        <v>36</v>
      </c>
      <c r="F5942" s="19">
        <v>6</v>
      </c>
      <c r="G5942" s="19">
        <v>2</v>
      </c>
      <c r="H5942" s="19">
        <v>2</v>
      </c>
      <c r="I5942" s="19">
        <v>4</v>
      </c>
      <c r="J5942" s="19">
        <v>4</v>
      </c>
      <c r="K5942" s="20">
        <f>ROUND(1+(SUMPRODUCT(INDEX(CachTinhDiem!$B$8:$E$11,MATCH($B5942,CachTinhDiem!$A$8:$A$11,0),0),$G5942:$J5942)-1)*9/4,1)</f>
        <v>6.9</v>
      </c>
      <c r="L5942" s="20">
        <f>ROUND(1+(INDEX(CachTinhDiem!$B$15:$E$20,MATCH($C5942,CachTinhDiem!$A$15:$A$20,0),MATCH($B5942,CachTinhDiem!$B$14:$E$14,0))-1)*9/4,1)</f>
        <v>7.8</v>
      </c>
      <c r="M5942" s="19">
        <f t="shared" si="92"/>
        <v>9</v>
      </c>
      <c r="N5942" s="23">
        <f>MAX(0,1-M5942*CachTinhDiem!$B$25)</f>
        <v>9.9999999999999978E-2</v>
      </c>
      <c r="O5942" s="20">
        <f>ROUND((CachTinhDiem!$B$23*K5942+CachTinhDiem!$B$24*L5942)*N5942,1)</f>
        <v>0.7</v>
      </c>
      <c r="P5942" s="19" t="s">
        <v>3227</v>
      </c>
    </row>
    <row r="5943" spans="1:16" ht="15" customHeight="1" x14ac:dyDescent="0.35">
      <c r="A5943" s="18" t="s">
        <v>631</v>
      </c>
      <c r="B5943" s="18" t="s">
        <v>3226</v>
      </c>
      <c r="C5943" s="18" t="s">
        <v>115</v>
      </c>
      <c r="D5943" s="19">
        <v>5</v>
      </c>
      <c r="E5943" s="19">
        <v>12</v>
      </c>
      <c r="F5943" s="19">
        <v>24</v>
      </c>
      <c r="G5943" s="19">
        <v>4</v>
      </c>
      <c r="H5943" s="19">
        <v>2</v>
      </c>
      <c r="I5943" s="19">
        <v>3</v>
      </c>
      <c r="J5943" s="19">
        <v>4</v>
      </c>
      <c r="K5943" s="20">
        <f>ROUND(1+(SUMPRODUCT(INDEX(CachTinhDiem!$B$8:$E$11,MATCH($B5943,CachTinhDiem!$A$8:$A$11,0),0),$G5943:$J5943)-1)*9/4,1)</f>
        <v>5.3</v>
      </c>
      <c r="L5943" s="20">
        <f>ROUND(1+(INDEX(CachTinhDiem!$B$15:$E$20,MATCH($C5943,CachTinhDiem!$A$15:$A$20,0),MATCH($B5943,CachTinhDiem!$B$14:$E$14,0))-1)*9/4,1)</f>
        <v>10</v>
      </c>
      <c r="M5943" s="19">
        <f t="shared" si="92"/>
        <v>12</v>
      </c>
      <c r="N5943" s="23">
        <f>MAX(0,1-M5943*CachTinhDiem!$B$25)</f>
        <v>0</v>
      </c>
      <c r="O5943" s="20">
        <f>ROUND((CachTinhDiem!$B$23*K5943+CachTinhDiem!$B$24*L5943)*N5943,1)</f>
        <v>0</v>
      </c>
      <c r="P5943" s="19" t="s">
        <v>3227</v>
      </c>
    </row>
    <row r="5944" spans="1:16" ht="15" customHeight="1" x14ac:dyDescent="0.35">
      <c r="A5944" s="18" t="s">
        <v>2700</v>
      </c>
      <c r="B5944" s="18" t="s">
        <v>3224</v>
      </c>
      <c r="C5944" s="18" t="s">
        <v>138</v>
      </c>
      <c r="D5944" s="19">
        <v>14</v>
      </c>
      <c r="E5944" s="19">
        <v>39</v>
      </c>
      <c r="F5944" s="19">
        <v>26</v>
      </c>
      <c r="G5944" s="19">
        <v>2</v>
      </c>
      <c r="H5944" s="19">
        <v>5</v>
      </c>
      <c r="I5944" s="19">
        <v>5</v>
      </c>
      <c r="J5944" s="19">
        <v>3</v>
      </c>
      <c r="K5944" s="20">
        <f>ROUND(1+(SUMPRODUCT(INDEX(CachTinhDiem!$B$8:$E$11,MATCH($B5944,CachTinhDiem!$A$8:$A$11,0),0),$G5944:$J5944)-1)*9/4,1)</f>
        <v>8.1999999999999993</v>
      </c>
      <c r="L5944" s="20">
        <f>ROUND(1+(INDEX(CachTinhDiem!$B$15:$E$20,MATCH($C5944,CachTinhDiem!$A$15:$A$20,0),MATCH($B5944,CachTinhDiem!$B$14:$E$14,0))-1)*9/4,1)</f>
        <v>10</v>
      </c>
      <c r="M5944" s="19">
        <f t="shared" si="92"/>
        <v>0</v>
      </c>
      <c r="N5944" s="23">
        <f>MAX(0,1-M5944*CachTinhDiem!$B$25)</f>
        <v>1</v>
      </c>
      <c r="O5944" s="20">
        <f>ROUND((CachTinhDiem!$B$23*K5944+CachTinhDiem!$B$24*L5944)*N5944,1)</f>
        <v>8.6999999999999993</v>
      </c>
      <c r="P5944" s="19" t="s">
        <v>3227</v>
      </c>
    </row>
    <row r="5945" spans="1:16" ht="15" customHeight="1" x14ac:dyDescent="0.35">
      <c r="A5945" s="18" t="s">
        <v>3216</v>
      </c>
      <c r="B5945" s="18" t="s">
        <v>3228</v>
      </c>
      <c r="C5945" s="18" t="s">
        <v>90</v>
      </c>
      <c r="D5945" s="19">
        <v>23</v>
      </c>
      <c r="E5945" s="19">
        <v>40</v>
      </c>
      <c r="F5945" s="19">
        <v>28</v>
      </c>
      <c r="G5945" s="19">
        <v>1</v>
      </c>
      <c r="H5945" s="19">
        <v>3</v>
      </c>
      <c r="I5945" s="19">
        <v>3</v>
      </c>
      <c r="J5945" s="19">
        <v>2</v>
      </c>
      <c r="K5945" s="20">
        <f>ROUND(1+(SUMPRODUCT(INDEX(CachTinhDiem!$B$8:$E$11,MATCH($B5945,CachTinhDiem!$A$8:$A$11,0),0),$G5945:$J5945)-1)*9/4,1)</f>
        <v>4.2</v>
      </c>
      <c r="L5945" s="20">
        <f>ROUND(1+(INDEX(CachTinhDiem!$B$15:$E$20,MATCH($C5945,CachTinhDiem!$A$15:$A$20,0),MATCH($B5945,CachTinhDiem!$B$14:$E$14,0))-1)*9/4,1)</f>
        <v>3.3</v>
      </c>
      <c r="M5945" s="19">
        <f t="shared" si="92"/>
        <v>0</v>
      </c>
      <c r="N5945" s="23">
        <f>MAX(0,1-M5945*CachTinhDiem!$B$25)</f>
        <v>1</v>
      </c>
      <c r="O5945" s="20">
        <f>ROUND((CachTinhDiem!$B$23*K5945+CachTinhDiem!$B$24*L5945)*N5945,1)</f>
        <v>3.9</v>
      </c>
      <c r="P5945" s="19" t="s">
        <v>3225</v>
      </c>
    </row>
    <row r="5946" spans="1:16" ht="15" customHeight="1" x14ac:dyDescent="0.35">
      <c r="A5946" s="18" t="s">
        <v>293</v>
      </c>
      <c r="B5946" s="18" t="s">
        <v>3228</v>
      </c>
      <c r="C5946" s="18" t="s">
        <v>110</v>
      </c>
      <c r="D5946" s="19">
        <v>21</v>
      </c>
      <c r="E5946" s="19">
        <v>38</v>
      </c>
      <c r="F5946" s="19">
        <v>7</v>
      </c>
      <c r="G5946" s="19">
        <v>2</v>
      </c>
      <c r="H5946" s="19">
        <v>5</v>
      </c>
      <c r="I5946" s="19">
        <v>3</v>
      </c>
      <c r="J5946" s="19">
        <v>2</v>
      </c>
      <c r="K5946" s="20">
        <f>ROUND(1+(SUMPRODUCT(INDEX(CachTinhDiem!$B$8:$E$11,MATCH($B5946,CachTinhDiem!$A$8:$A$11,0),0),$G5946:$J5946)-1)*9/4,1)</f>
        <v>5.0999999999999996</v>
      </c>
      <c r="L5946" s="20">
        <f>ROUND(1+(INDEX(CachTinhDiem!$B$15:$E$20,MATCH($C5946,CachTinhDiem!$A$15:$A$20,0),MATCH($B5946,CachTinhDiem!$B$14:$E$14,0))-1)*9/4,1)</f>
        <v>7.8</v>
      </c>
      <c r="M5946" s="19">
        <f t="shared" si="92"/>
        <v>14</v>
      </c>
      <c r="N5946" s="23">
        <f>MAX(0,1-M5946*CachTinhDiem!$B$25)</f>
        <v>0</v>
      </c>
      <c r="O5946" s="20">
        <f>ROUND((CachTinhDiem!$B$23*K5946+CachTinhDiem!$B$24*L5946)*N5946,1)</f>
        <v>0</v>
      </c>
      <c r="P5946" s="19" t="s">
        <v>3227</v>
      </c>
    </row>
    <row r="5947" spans="1:16" ht="15" customHeight="1" x14ac:dyDescent="0.35">
      <c r="A5947" s="18" t="s">
        <v>3114</v>
      </c>
      <c r="B5947" s="18" t="s">
        <v>3229</v>
      </c>
      <c r="C5947" s="18" t="s">
        <v>103</v>
      </c>
      <c r="D5947" s="19">
        <v>23</v>
      </c>
      <c r="E5947" s="19">
        <v>39</v>
      </c>
      <c r="F5947" s="19">
        <v>13</v>
      </c>
      <c r="G5947" s="19">
        <v>2</v>
      </c>
      <c r="H5947" s="19">
        <v>4</v>
      </c>
      <c r="I5947" s="19">
        <v>3</v>
      </c>
      <c r="J5947" s="19">
        <v>5</v>
      </c>
      <c r="K5947" s="20">
        <f>ROUND(1+(SUMPRODUCT(INDEX(CachTinhDiem!$B$8:$E$11,MATCH($B5947,CachTinhDiem!$A$8:$A$11,0),0),$G5947:$J5947)-1)*9/4,1)</f>
        <v>7.3</v>
      </c>
      <c r="L5947" s="20">
        <f>ROUND(1+(INDEX(CachTinhDiem!$B$15:$E$20,MATCH($C5947,CachTinhDiem!$A$15:$A$20,0),MATCH($B5947,CachTinhDiem!$B$14:$E$14,0))-1)*9/4,1)</f>
        <v>7.8</v>
      </c>
      <c r="M5947" s="19">
        <f t="shared" si="92"/>
        <v>10</v>
      </c>
      <c r="N5947" s="23">
        <f>MAX(0,1-M5947*CachTinhDiem!$B$25)</f>
        <v>0</v>
      </c>
      <c r="O5947" s="20">
        <f>ROUND((CachTinhDiem!$B$23*K5947+CachTinhDiem!$B$24*L5947)*N5947,1)</f>
        <v>0</v>
      </c>
      <c r="P5947" s="19" t="s">
        <v>3227</v>
      </c>
    </row>
    <row r="5948" spans="1:16" ht="15" customHeight="1" x14ac:dyDescent="0.35">
      <c r="A5948" s="18" t="s">
        <v>1898</v>
      </c>
      <c r="B5948" s="18" t="s">
        <v>3229</v>
      </c>
      <c r="C5948" s="18" t="s">
        <v>103</v>
      </c>
      <c r="D5948" s="19">
        <v>12</v>
      </c>
      <c r="E5948" s="19">
        <v>32</v>
      </c>
      <c r="F5948" s="19">
        <v>19</v>
      </c>
      <c r="G5948" s="19">
        <v>3</v>
      </c>
      <c r="H5948" s="19">
        <v>3</v>
      </c>
      <c r="I5948" s="19">
        <v>3</v>
      </c>
      <c r="J5948" s="19">
        <v>3</v>
      </c>
      <c r="K5948" s="20">
        <f>ROUND(1+(SUMPRODUCT(INDEX(CachTinhDiem!$B$8:$E$11,MATCH($B5948,CachTinhDiem!$A$8:$A$11,0),0),$G5948:$J5948)-1)*9/4,1)</f>
        <v>5.5</v>
      </c>
      <c r="L5948" s="20">
        <f>ROUND(1+(INDEX(CachTinhDiem!$B$15:$E$20,MATCH($C5948,CachTinhDiem!$A$15:$A$20,0),MATCH($B5948,CachTinhDiem!$B$14:$E$14,0))-1)*9/4,1)</f>
        <v>7.8</v>
      </c>
      <c r="M5948" s="19">
        <f t="shared" si="92"/>
        <v>0</v>
      </c>
      <c r="N5948" s="23">
        <f>MAX(0,1-M5948*CachTinhDiem!$B$25)</f>
        <v>1</v>
      </c>
      <c r="O5948" s="20">
        <f>ROUND((CachTinhDiem!$B$23*K5948+CachTinhDiem!$B$24*L5948)*N5948,1)</f>
        <v>6.2</v>
      </c>
      <c r="P5948" s="19" t="s">
        <v>3225</v>
      </c>
    </row>
    <row r="5949" spans="1:16" ht="15" customHeight="1" x14ac:dyDescent="0.35">
      <c r="A5949" s="18" t="s">
        <v>3007</v>
      </c>
      <c r="B5949" s="18" t="s">
        <v>3224</v>
      </c>
      <c r="C5949" s="18" t="s">
        <v>150</v>
      </c>
      <c r="D5949" s="19">
        <v>25</v>
      </c>
      <c r="E5949" s="19">
        <v>40</v>
      </c>
      <c r="F5949" s="19">
        <v>22</v>
      </c>
      <c r="G5949" s="19">
        <v>2</v>
      </c>
      <c r="H5949" s="19">
        <v>4</v>
      </c>
      <c r="I5949" s="19">
        <v>3</v>
      </c>
      <c r="J5949" s="19">
        <v>3</v>
      </c>
      <c r="K5949" s="20">
        <f>ROUND(1+(SUMPRODUCT(INDEX(CachTinhDiem!$B$8:$E$11,MATCH($B5949,CachTinhDiem!$A$8:$A$11,0),0),$G5949:$J5949)-1)*9/4,1)</f>
        <v>5.5</v>
      </c>
      <c r="L5949" s="20">
        <f>ROUND(1+(INDEX(CachTinhDiem!$B$15:$E$20,MATCH($C5949,CachTinhDiem!$A$15:$A$20,0),MATCH($B5949,CachTinhDiem!$B$14:$E$14,0))-1)*9/4,1)</f>
        <v>3.3</v>
      </c>
      <c r="M5949" s="19">
        <f t="shared" si="92"/>
        <v>3</v>
      </c>
      <c r="N5949" s="23">
        <f>MAX(0,1-M5949*CachTinhDiem!$B$25)</f>
        <v>0.7</v>
      </c>
      <c r="O5949" s="20">
        <f>ROUND((CachTinhDiem!$B$23*K5949+CachTinhDiem!$B$24*L5949)*N5949,1)</f>
        <v>3.4</v>
      </c>
      <c r="P5949" s="19" t="s">
        <v>3227</v>
      </c>
    </row>
    <row r="5950" spans="1:16" ht="15" customHeight="1" x14ac:dyDescent="0.35">
      <c r="A5950" s="18" t="s">
        <v>2835</v>
      </c>
      <c r="B5950" s="18" t="s">
        <v>3228</v>
      </c>
      <c r="C5950" s="18" t="s">
        <v>103</v>
      </c>
      <c r="D5950" s="19">
        <v>8</v>
      </c>
      <c r="E5950" s="19">
        <v>32</v>
      </c>
      <c r="F5950" s="19">
        <v>21</v>
      </c>
      <c r="G5950" s="19">
        <v>4</v>
      </c>
      <c r="H5950" s="19">
        <v>1</v>
      </c>
      <c r="I5950" s="19">
        <v>2</v>
      </c>
      <c r="J5950" s="19">
        <v>5</v>
      </c>
      <c r="K5950" s="20">
        <f>ROUND(1+(SUMPRODUCT(INDEX(CachTinhDiem!$B$8:$E$11,MATCH($B5950,CachTinhDiem!$A$8:$A$11,0),0),$G5950:$J5950)-1)*9/4,1)</f>
        <v>6.9</v>
      </c>
      <c r="L5950" s="20">
        <f>ROUND(1+(INDEX(CachTinhDiem!$B$15:$E$20,MATCH($C5950,CachTinhDiem!$A$15:$A$20,0),MATCH($B5950,CachTinhDiem!$B$14:$E$14,0))-1)*9/4,1)</f>
        <v>10</v>
      </c>
      <c r="M5950" s="19">
        <f t="shared" si="92"/>
        <v>0</v>
      </c>
      <c r="N5950" s="23">
        <f>MAX(0,1-M5950*CachTinhDiem!$B$25)</f>
        <v>1</v>
      </c>
      <c r="O5950" s="20">
        <f>ROUND((CachTinhDiem!$B$23*K5950+CachTinhDiem!$B$24*L5950)*N5950,1)</f>
        <v>7.8</v>
      </c>
      <c r="P5950" s="19" t="s">
        <v>3227</v>
      </c>
    </row>
    <row r="5951" spans="1:16" ht="15" customHeight="1" x14ac:dyDescent="0.35">
      <c r="A5951" s="18" t="s">
        <v>1030</v>
      </c>
      <c r="B5951" s="18" t="s">
        <v>3228</v>
      </c>
      <c r="C5951" s="18" t="s">
        <v>103</v>
      </c>
      <c r="D5951" s="19">
        <v>24</v>
      </c>
      <c r="E5951" s="19">
        <v>40</v>
      </c>
      <c r="F5951" s="19">
        <v>35</v>
      </c>
      <c r="G5951" s="19">
        <v>2</v>
      </c>
      <c r="H5951" s="19">
        <v>5</v>
      </c>
      <c r="I5951" s="19">
        <v>3</v>
      </c>
      <c r="J5951" s="19">
        <v>4</v>
      </c>
      <c r="K5951" s="20">
        <f>ROUND(1+(SUMPRODUCT(INDEX(CachTinhDiem!$B$8:$E$11,MATCH($B5951,CachTinhDiem!$A$8:$A$11,0),0),$G5951:$J5951)-1)*9/4,1)</f>
        <v>7.8</v>
      </c>
      <c r="L5951" s="20">
        <f>ROUND(1+(INDEX(CachTinhDiem!$B$15:$E$20,MATCH($C5951,CachTinhDiem!$A$15:$A$20,0),MATCH($B5951,CachTinhDiem!$B$14:$E$14,0))-1)*9/4,1)</f>
        <v>10</v>
      </c>
      <c r="M5951" s="19">
        <f t="shared" si="92"/>
        <v>0</v>
      </c>
      <c r="N5951" s="23">
        <f>MAX(0,1-M5951*CachTinhDiem!$B$25)</f>
        <v>1</v>
      </c>
      <c r="O5951" s="20">
        <f>ROUND((CachTinhDiem!$B$23*K5951+CachTinhDiem!$B$24*L5951)*N5951,1)</f>
        <v>8.5</v>
      </c>
      <c r="P5951" s="19" t="s">
        <v>3227</v>
      </c>
    </row>
    <row r="5952" spans="1:16" ht="15" customHeight="1" x14ac:dyDescent="0.35">
      <c r="A5952" s="18" t="s">
        <v>2362</v>
      </c>
      <c r="B5952" s="18" t="s">
        <v>3228</v>
      </c>
      <c r="C5952" s="18" t="s">
        <v>150</v>
      </c>
      <c r="D5952" s="19">
        <v>23</v>
      </c>
      <c r="E5952" s="19">
        <v>37</v>
      </c>
      <c r="F5952" s="19">
        <v>13</v>
      </c>
      <c r="G5952" s="19">
        <v>1</v>
      </c>
      <c r="H5952" s="19">
        <v>5</v>
      </c>
      <c r="I5952" s="19">
        <v>1</v>
      </c>
      <c r="J5952" s="19">
        <v>4</v>
      </c>
      <c r="K5952" s="20">
        <f>ROUND(1+(SUMPRODUCT(INDEX(CachTinhDiem!$B$8:$E$11,MATCH($B5952,CachTinhDiem!$A$8:$A$11,0),0),$G5952:$J5952)-1)*9/4,1)</f>
        <v>6.9</v>
      </c>
      <c r="L5952" s="20">
        <f>ROUND(1+(INDEX(CachTinhDiem!$B$15:$E$20,MATCH($C5952,CachTinhDiem!$A$15:$A$20,0),MATCH($B5952,CachTinhDiem!$B$14:$E$14,0))-1)*9/4,1)</f>
        <v>5.5</v>
      </c>
      <c r="M5952" s="19">
        <f t="shared" si="92"/>
        <v>10</v>
      </c>
      <c r="N5952" s="23">
        <f>MAX(0,1-M5952*CachTinhDiem!$B$25)</f>
        <v>0</v>
      </c>
      <c r="O5952" s="20">
        <f>ROUND((CachTinhDiem!$B$23*K5952+CachTinhDiem!$B$24*L5952)*N5952,1)</f>
        <v>0</v>
      </c>
      <c r="P5952" s="19" t="s">
        <v>3227</v>
      </c>
    </row>
    <row r="5953" spans="1:16" ht="15" customHeight="1" x14ac:dyDescent="0.35">
      <c r="A5953" s="18" t="s">
        <v>3124</v>
      </c>
      <c r="B5953" s="18" t="s">
        <v>3224</v>
      </c>
      <c r="C5953" s="18" t="s">
        <v>115</v>
      </c>
      <c r="D5953" s="19">
        <v>17</v>
      </c>
      <c r="E5953" s="19">
        <v>40</v>
      </c>
      <c r="F5953" s="19">
        <v>14</v>
      </c>
      <c r="G5953" s="19">
        <v>2</v>
      </c>
      <c r="H5953" s="19">
        <v>2</v>
      </c>
      <c r="I5953" s="19">
        <v>4</v>
      </c>
      <c r="J5953" s="19">
        <v>3</v>
      </c>
      <c r="K5953" s="20">
        <f>ROUND(1+(SUMPRODUCT(INDEX(CachTinhDiem!$B$8:$E$11,MATCH($B5953,CachTinhDiem!$A$8:$A$11,0),0),$G5953:$J5953)-1)*9/4,1)</f>
        <v>5.7</v>
      </c>
      <c r="L5953" s="20">
        <f>ROUND(1+(INDEX(CachTinhDiem!$B$15:$E$20,MATCH($C5953,CachTinhDiem!$A$15:$A$20,0),MATCH($B5953,CachTinhDiem!$B$14:$E$14,0))-1)*9/4,1)</f>
        <v>7.8</v>
      </c>
      <c r="M5953" s="19">
        <f t="shared" si="92"/>
        <v>3</v>
      </c>
      <c r="N5953" s="23">
        <f>MAX(0,1-M5953*CachTinhDiem!$B$25)</f>
        <v>0.7</v>
      </c>
      <c r="O5953" s="20">
        <f>ROUND((CachTinhDiem!$B$23*K5953+CachTinhDiem!$B$24*L5953)*N5953,1)</f>
        <v>4.4000000000000004</v>
      </c>
      <c r="P5953" s="19" t="s">
        <v>3225</v>
      </c>
    </row>
    <row r="5954" spans="1:16" ht="15" customHeight="1" x14ac:dyDescent="0.35">
      <c r="A5954" s="18" t="s">
        <v>205</v>
      </c>
      <c r="B5954" s="18" t="s">
        <v>3224</v>
      </c>
      <c r="C5954" s="18" t="s">
        <v>115</v>
      </c>
      <c r="D5954" s="19">
        <v>20</v>
      </c>
      <c r="E5954" s="19">
        <v>40</v>
      </c>
      <c r="F5954" s="19">
        <v>37</v>
      </c>
      <c r="G5954" s="19">
        <v>2</v>
      </c>
      <c r="H5954" s="19">
        <v>5</v>
      </c>
      <c r="I5954" s="19">
        <v>3</v>
      </c>
      <c r="J5954" s="19">
        <v>1</v>
      </c>
      <c r="K5954" s="20">
        <f>ROUND(1+(SUMPRODUCT(INDEX(CachTinhDiem!$B$8:$E$11,MATCH($B5954,CachTinhDiem!$A$8:$A$11,0),0),$G5954:$J5954)-1)*9/4,1)</f>
        <v>5.5</v>
      </c>
      <c r="L5954" s="20">
        <f>ROUND(1+(INDEX(CachTinhDiem!$B$15:$E$20,MATCH($C5954,CachTinhDiem!$A$15:$A$20,0),MATCH($B5954,CachTinhDiem!$B$14:$E$14,0))-1)*9/4,1)</f>
        <v>7.8</v>
      </c>
      <c r="M5954" s="19">
        <f t="shared" ref="M5954:M6001" si="93">MAX(0,$D5954-$F5954,$F5954-$E5954)</f>
        <v>0</v>
      </c>
      <c r="N5954" s="23">
        <f>MAX(0,1-M5954*CachTinhDiem!$B$25)</f>
        <v>1</v>
      </c>
      <c r="O5954" s="20">
        <f>ROUND((CachTinhDiem!$B$23*K5954+CachTinhDiem!$B$24*L5954)*N5954,1)</f>
        <v>6.2</v>
      </c>
      <c r="P5954" s="19" t="s">
        <v>3227</v>
      </c>
    </row>
    <row r="5955" spans="1:16" ht="15" customHeight="1" x14ac:dyDescent="0.35">
      <c r="A5955" s="18" t="s">
        <v>1048</v>
      </c>
      <c r="B5955" s="18" t="s">
        <v>3228</v>
      </c>
      <c r="C5955" s="18" t="s">
        <v>103</v>
      </c>
      <c r="D5955" s="19">
        <v>5</v>
      </c>
      <c r="E5955" s="19">
        <v>16</v>
      </c>
      <c r="F5955" s="19">
        <v>37</v>
      </c>
      <c r="G5955" s="19">
        <v>4</v>
      </c>
      <c r="H5955" s="19">
        <v>1</v>
      </c>
      <c r="I5955" s="19">
        <v>2</v>
      </c>
      <c r="J5955" s="19">
        <v>3</v>
      </c>
      <c r="K5955" s="20">
        <f>ROUND(1+(SUMPRODUCT(INDEX(CachTinhDiem!$B$8:$E$11,MATCH($B5955,CachTinhDiem!$A$8:$A$11,0),0),$G5955:$J5955)-1)*9/4,1)</f>
        <v>4.2</v>
      </c>
      <c r="L5955" s="20">
        <f>ROUND(1+(INDEX(CachTinhDiem!$B$15:$E$20,MATCH($C5955,CachTinhDiem!$A$15:$A$20,0),MATCH($B5955,CachTinhDiem!$B$14:$E$14,0))-1)*9/4,1)</f>
        <v>10</v>
      </c>
      <c r="M5955" s="19">
        <f t="shared" si="93"/>
        <v>21</v>
      </c>
      <c r="N5955" s="23">
        <f>MAX(0,1-M5955*CachTinhDiem!$B$25)</f>
        <v>0</v>
      </c>
      <c r="O5955" s="20">
        <f>ROUND((CachTinhDiem!$B$23*K5955+CachTinhDiem!$B$24*L5955)*N5955,1)</f>
        <v>0</v>
      </c>
      <c r="P5955" s="19" t="s">
        <v>3227</v>
      </c>
    </row>
    <row r="5956" spans="1:16" ht="15" customHeight="1" x14ac:dyDescent="0.35">
      <c r="A5956" s="18" t="s">
        <v>822</v>
      </c>
      <c r="B5956" s="18" t="s">
        <v>3228</v>
      </c>
      <c r="C5956" s="18" t="s">
        <v>115</v>
      </c>
      <c r="D5956" s="19">
        <v>5</v>
      </c>
      <c r="E5956" s="19">
        <v>12</v>
      </c>
      <c r="F5956" s="19">
        <v>34</v>
      </c>
      <c r="G5956" s="19">
        <v>4</v>
      </c>
      <c r="H5956" s="19">
        <v>2</v>
      </c>
      <c r="I5956" s="19">
        <v>3</v>
      </c>
      <c r="J5956" s="19">
        <v>3</v>
      </c>
      <c r="K5956" s="20">
        <f>ROUND(1+(SUMPRODUCT(INDEX(CachTinhDiem!$B$8:$E$11,MATCH($B5956,CachTinhDiem!$A$8:$A$11,0),0),$G5956:$J5956)-1)*9/4,1)</f>
        <v>5.0999999999999996</v>
      </c>
      <c r="L5956" s="20">
        <f>ROUND(1+(INDEX(CachTinhDiem!$B$15:$E$20,MATCH($C5956,CachTinhDiem!$A$15:$A$20,0),MATCH($B5956,CachTinhDiem!$B$14:$E$14,0))-1)*9/4,1)</f>
        <v>5.5</v>
      </c>
      <c r="M5956" s="19">
        <f t="shared" si="93"/>
        <v>22</v>
      </c>
      <c r="N5956" s="23">
        <f>MAX(0,1-M5956*CachTinhDiem!$B$25)</f>
        <v>0</v>
      </c>
      <c r="O5956" s="20">
        <f>ROUND((CachTinhDiem!$B$23*K5956+CachTinhDiem!$B$24*L5956)*N5956,1)</f>
        <v>0</v>
      </c>
      <c r="P5956" s="19" t="s">
        <v>3227</v>
      </c>
    </row>
    <row r="5957" spans="1:16" ht="15" customHeight="1" x14ac:dyDescent="0.35">
      <c r="A5957" s="18" t="s">
        <v>410</v>
      </c>
      <c r="B5957" s="18" t="s">
        <v>3229</v>
      </c>
      <c r="C5957" s="18" t="s">
        <v>103</v>
      </c>
      <c r="D5957" s="19">
        <v>7</v>
      </c>
      <c r="E5957" s="19">
        <v>19</v>
      </c>
      <c r="F5957" s="19">
        <v>23</v>
      </c>
      <c r="G5957" s="19">
        <v>4</v>
      </c>
      <c r="H5957" s="19">
        <v>2</v>
      </c>
      <c r="I5957" s="19">
        <v>2</v>
      </c>
      <c r="J5957" s="19">
        <v>3</v>
      </c>
      <c r="K5957" s="20">
        <f>ROUND(1+(SUMPRODUCT(INDEX(CachTinhDiem!$B$8:$E$11,MATCH($B5957,CachTinhDiem!$A$8:$A$11,0),0),$G5957:$J5957)-1)*9/4,1)</f>
        <v>4.4000000000000004</v>
      </c>
      <c r="L5957" s="20">
        <f>ROUND(1+(INDEX(CachTinhDiem!$B$15:$E$20,MATCH($C5957,CachTinhDiem!$A$15:$A$20,0),MATCH($B5957,CachTinhDiem!$B$14:$E$14,0))-1)*9/4,1)</f>
        <v>7.8</v>
      </c>
      <c r="M5957" s="19">
        <f t="shared" si="93"/>
        <v>4</v>
      </c>
      <c r="N5957" s="23">
        <f>MAX(0,1-M5957*CachTinhDiem!$B$25)</f>
        <v>0.6</v>
      </c>
      <c r="O5957" s="20">
        <f>ROUND((CachTinhDiem!$B$23*K5957+CachTinhDiem!$B$24*L5957)*N5957,1)</f>
        <v>3.3</v>
      </c>
      <c r="P5957" s="19" t="s">
        <v>3225</v>
      </c>
    </row>
    <row r="5958" spans="1:16" ht="15" customHeight="1" x14ac:dyDescent="0.35">
      <c r="A5958" s="18" t="s">
        <v>2738</v>
      </c>
      <c r="B5958" s="18" t="s">
        <v>3229</v>
      </c>
      <c r="C5958" s="18" t="s">
        <v>138</v>
      </c>
      <c r="D5958" s="19">
        <v>7</v>
      </c>
      <c r="E5958" s="19">
        <v>39</v>
      </c>
      <c r="F5958" s="19">
        <v>10</v>
      </c>
      <c r="G5958" s="19">
        <v>3</v>
      </c>
      <c r="H5958" s="19">
        <v>5</v>
      </c>
      <c r="I5958" s="19">
        <v>5</v>
      </c>
      <c r="J5958" s="19">
        <v>2</v>
      </c>
      <c r="K5958" s="20">
        <f>ROUND(1+(SUMPRODUCT(INDEX(CachTinhDiem!$B$8:$E$11,MATCH($B5958,CachTinhDiem!$A$8:$A$11,0),0),$G5958:$J5958)-1)*9/4,1)</f>
        <v>7.5</v>
      </c>
      <c r="L5958" s="20">
        <f>ROUND(1+(INDEX(CachTinhDiem!$B$15:$E$20,MATCH($C5958,CachTinhDiem!$A$15:$A$20,0),MATCH($B5958,CachTinhDiem!$B$14:$E$14,0))-1)*9/4,1)</f>
        <v>7.8</v>
      </c>
      <c r="M5958" s="19">
        <f t="shared" si="93"/>
        <v>0</v>
      </c>
      <c r="N5958" s="23">
        <f>MAX(0,1-M5958*CachTinhDiem!$B$25)</f>
        <v>1</v>
      </c>
      <c r="O5958" s="20">
        <f>ROUND((CachTinhDiem!$B$23*K5958+CachTinhDiem!$B$24*L5958)*N5958,1)</f>
        <v>7.6</v>
      </c>
      <c r="P5958" s="19" t="s">
        <v>3225</v>
      </c>
    </row>
    <row r="5959" spans="1:16" ht="15" customHeight="1" x14ac:dyDescent="0.35">
      <c r="A5959" s="18" t="s">
        <v>325</v>
      </c>
      <c r="B5959" s="18" t="s">
        <v>3228</v>
      </c>
      <c r="C5959" s="18" t="s">
        <v>115</v>
      </c>
      <c r="D5959" s="19">
        <v>18</v>
      </c>
      <c r="E5959" s="19">
        <v>33</v>
      </c>
      <c r="F5959" s="19">
        <v>27</v>
      </c>
      <c r="G5959" s="19">
        <v>2</v>
      </c>
      <c r="H5959" s="19">
        <v>4</v>
      </c>
      <c r="I5959" s="19">
        <v>3</v>
      </c>
      <c r="J5959" s="19">
        <v>3</v>
      </c>
      <c r="K5959" s="20">
        <f>ROUND(1+(SUMPRODUCT(INDEX(CachTinhDiem!$B$8:$E$11,MATCH($B5959,CachTinhDiem!$A$8:$A$11,0),0),$G5959:$J5959)-1)*9/4,1)</f>
        <v>6</v>
      </c>
      <c r="L5959" s="20">
        <f>ROUND(1+(INDEX(CachTinhDiem!$B$15:$E$20,MATCH($C5959,CachTinhDiem!$A$15:$A$20,0),MATCH($B5959,CachTinhDiem!$B$14:$E$14,0))-1)*9/4,1)</f>
        <v>5.5</v>
      </c>
      <c r="M5959" s="19">
        <f t="shared" si="93"/>
        <v>0</v>
      </c>
      <c r="N5959" s="23">
        <f>MAX(0,1-M5959*CachTinhDiem!$B$25)</f>
        <v>1</v>
      </c>
      <c r="O5959" s="20">
        <f>ROUND((CachTinhDiem!$B$23*K5959+CachTinhDiem!$B$24*L5959)*N5959,1)</f>
        <v>5.9</v>
      </c>
      <c r="P5959" s="19" t="s">
        <v>3227</v>
      </c>
    </row>
    <row r="5960" spans="1:16" ht="15" customHeight="1" x14ac:dyDescent="0.35">
      <c r="A5960" s="18" t="s">
        <v>1864</v>
      </c>
      <c r="B5960" s="18" t="s">
        <v>3228</v>
      </c>
      <c r="C5960" s="18" t="s">
        <v>103</v>
      </c>
      <c r="D5960" s="19">
        <v>12</v>
      </c>
      <c r="E5960" s="19">
        <v>33</v>
      </c>
      <c r="F5960" s="19">
        <v>22</v>
      </c>
      <c r="G5960" s="19">
        <v>3</v>
      </c>
      <c r="H5960" s="19">
        <v>3</v>
      </c>
      <c r="I5960" s="19">
        <v>4</v>
      </c>
      <c r="J5960" s="19">
        <v>4</v>
      </c>
      <c r="K5960" s="20">
        <f>ROUND(1+(SUMPRODUCT(INDEX(CachTinhDiem!$B$8:$E$11,MATCH($B5960,CachTinhDiem!$A$8:$A$11,0),0),$G5960:$J5960)-1)*9/4,1)</f>
        <v>7.3</v>
      </c>
      <c r="L5960" s="20">
        <f>ROUND(1+(INDEX(CachTinhDiem!$B$15:$E$20,MATCH($C5960,CachTinhDiem!$A$15:$A$20,0),MATCH($B5960,CachTinhDiem!$B$14:$E$14,0))-1)*9/4,1)</f>
        <v>10</v>
      </c>
      <c r="M5960" s="19">
        <f t="shared" si="93"/>
        <v>0</v>
      </c>
      <c r="N5960" s="23">
        <f>MAX(0,1-M5960*CachTinhDiem!$B$25)</f>
        <v>1</v>
      </c>
      <c r="O5960" s="20">
        <f>ROUND((CachTinhDiem!$B$23*K5960+CachTinhDiem!$B$24*L5960)*N5960,1)</f>
        <v>8.1</v>
      </c>
      <c r="P5960" s="19" t="s">
        <v>3227</v>
      </c>
    </row>
    <row r="5961" spans="1:16" ht="15" customHeight="1" x14ac:dyDescent="0.35">
      <c r="A5961" s="18" t="s">
        <v>1804</v>
      </c>
      <c r="B5961" s="18" t="s">
        <v>3226</v>
      </c>
      <c r="C5961" s="18" t="s">
        <v>150</v>
      </c>
      <c r="D5961" s="19">
        <v>5</v>
      </c>
      <c r="E5961" s="19">
        <v>17</v>
      </c>
      <c r="F5961" s="19">
        <v>27</v>
      </c>
      <c r="G5961" s="19">
        <v>4</v>
      </c>
      <c r="H5961" s="19">
        <v>1</v>
      </c>
      <c r="I5961" s="19">
        <v>3</v>
      </c>
      <c r="J5961" s="19">
        <v>4</v>
      </c>
      <c r="K5961" s="20">
        <f>ROUND(1+(SUMPRODUCT(INDEX(CachTinhDiem!$B$8:$E$11,MATCH($B5961,CachTinhDiem!$A$8:$A$11,0),0),$G5961:$J5961)-1)*9/4,1)</f>
        <v>4.5999999999999996</v>
      </c>
      <c r="L5961" s="20">
        <f>ROUND(1+(INDEX(CachTinhDiem!$B$15:$E$20,MATCH($C5961,CachTinhDiem!$A$15:$A$20,0),MATCH($B5961,CachTinhDiem!$B$14:$E$14,0))-1)*9/4,1)</f>
        <v>10</v>
      </c>
      <c r="M5961" s="19">
        <f t="shared" si="93"/>
        <v>10</v>
      </c>
      <c r="N5961" s="23">
        <f>MAX(0,1-M5961*CachTinhDiem!$B$25)</f>
        <v>0</v>
      </c>
      <c r="O5961" s="20">
        <f>ROUND((CachTinhDiem!$B$23*K5961+CachTinhDiem!$B$24*L5961)*N5961,1)</f>
        <v>0</v>
      </c>
      <c r="P5961" s="19" t="s">
        <v>3227</v>
      </c>
    </row>
    <row r="5962" spans="1:16" ht="15" customHeight="1" x14ac:dyDescent="0.35">
      <c r="A5962" s="18" t="s">
        <v>2893</v>
      </c>
      <c r="B5962" s="18" t="s">
        <v>3224</v>
      </c>
      <c r="C5962" s="18" t="s">
        <v>150</v>
      </c>
      <c r="D5962" s="19">
        <v>13</v>
      </c>
      <c r="E5962" s="19">
        <v>35</v>
      </c>
      <c r="F5962" s="19">
        <v>14</v>
      </c>
      <c r="G5962" s="19">
        <v>3</v>
      </c>
      <c r="H5962" s="19">
        <v>2</v>
      </c>
      <c r="I5962" s="19">
        <v>3</v>
      </c>
      <c r="J5962" s="19">
        <v>3</v>
      </c>
      <c r="K5962" s="20">
        <f>ROUND(1+(SUMPRODUCT(INDEX(CachTinhDiem!$B$8:$E$11,MATCH($B5962,CachTinhDiem!$A$8:$A$11,0),0),$G5962:$J5962)-1)*9/4,1)</f>
        <v>5.0999999999999996</v>
      </c>
      <c r="L5962" s="20">
        <f>ROUND(1+(INDEX(CachTinhDiem!$B$15:$E$20,MATCH($C5962,CachTinhDiem!$A$15:$A$20,0),MATCH($B5962,CachTinhDiem!$B$14:$E$14,0))-1)*9/4,1)</f>
        <v>3.3</v>
      </c>
      <c r="M5962" s="19">
        <f t="shared" si="93"/>
        <v>0</v>
      </c>
      <c r="N5962" s="23">
        <f>MAX(0,1-M5962*CachTinhDiem!$B$25)</f>
        <v>1</v>
      </c>
      <c r="O5962" s="20">
        <f>ROUND((CachTinhDiem!$B$23*K5962+CachTinhDiem!$B$24*L5962)*N5962,1)</f>
        <v>4.5999999999999996</v>
      </c>
      <c r="P5962" s="19" t="s">
        <v>3227</v>
      </c>
    </row>
    <row r="5963" spans="1:16" ht="15" customHeight="1" x14ac:dyDescent="0.35">
      <c r="A5963" s="18" t="s">
        <v>2664</v>
      </c>
      <c r="B5963" s="18" t="s">
        <v>3229</v>
      </c>
      <c r="C5963" s="18" t="s">
        <v>138</v>
      </c>
      <c r="D5963" s="19">
        <v>18</v>
      </c>
      <c r="E5963" s="19">
        <v>38</v>
      </c>
      <c r="F5963" s="19">
        <v>12</v>
      </c>
      <c r="G5963" s="19">
        <v>2</v>
      </c>
      <c r="H5963" s="19">
        <v>5</v>
      </c>
      <c r="I5963" s="19">
        <v>5</v>
      </c>
      <c r="J5963" s="19">
        <v>3</v>
      </c>
      <c r="K5963" s="20">
        <f>ROUND(1+(SUMPRODUCT(INDEX(CachTinhDiem!$B$8:$E$11,MATCH($B5963,CachTinhDiem!$A$8:$A$11,0),0),$G5963:$J5963)-1)*9/4,1)</f>
        <v>8</v>
      </c>
      <c r="L5963" s="20">
        <f>ROUND(1+(INDEX(CachTinhDiem!$B$15:$E$20,MATCH($C5963,CachTinhDiem!$A$15:$A$20,0),MATCH($B5963,CachTinhDiem!$B$14:$E$14,0))-1)*9/4,1)</f>
        <v>7.8</v>
      </c>
      <c r="M5963" s="19">
        <f t="shared" si="93"/>
        <v>6</v>
      </c>
      <c r="N5963" s="23">
        <f>MAX(0,1-M5963*CachTinhDiem!$B$25)</f>
        <v>0.39999999999999991</v>
      </c>
      <c r="O5963" s="20">
        <f>ROUND((CachTinhDiem!$B$23*K5963+CachTinhDiem!$B$24*L5963)*N5963,1)</f>
        <v>3.2</v>
      </c>
      <c r="P5963" s="19" t="s">
        <v>3227</v>
      </c>
    </row>
    <row r="5964" spans="1:16" ht="15" customHeight="1" x14ac:dyDescent="0.35">
      <c r="A5964" s="18" t="s">
        <v>2783</v>
      </c>
      <c r="B5964" s="18" t="s">
        <v>3228</v>
      </c>
      <c r="C5964" s="18" t="s">
        <v>115</v>
      </c>
      <c r="D5964" s="19">
        <v>15</v>
      </c>
      <c r="E5964" s="19">
        <v>36</v>
      </c>
      <c r="F5964" s="19">
        <v>21</v>
      </c>
      <c r="G5964" s="19">
        <v>2</v>
      </c>
      <c r="H5964" s="19">
        <v>2</v>
      </c>
      <c r="I5964" s="19">
        <v>5</v>
      </c>
      <c r="J5964" s="19">
        <v>3</v>
      </c>
      <c r="K5964" s="20">
        <f>ROUND(1+(SUMPRODUCT(INDEX(CachTinhDiem!$B$8:$E$11,MATCH($B5964,CachTinhDiem!$A$8:$A$11,0),0),$G5964:$J5964)-1)*9/4,1)</f>
        <v>6</v>
      </c>
      <c r="L5964" s="20">
        <f>ROUND(1+(INDEX(CachTinhDiem!$B$15:$E$20,MATCH($C5964,CachTinhDiem!$A$15:$A$20,0),MATCH($B5964,CachTinhDiem!$B$14:$E$14,0))-1)*9/4,1)</f>
        <v>5.5</v>
      </c>
      <c r="M5964" s="19">
        <f t="shared" si="93"/>
        <v>0</v>
      </c>
      <c r="N5964" s="23">
        <f>MAX(0,1-M5964*CachTinhDiem!$B$25)</f>
        <v>1</v>
      </c>
      <c r="O5964" s="20">
        <f>ROUND((CachTinhDiem!$B$23*K5964+CachTinhDiem!$B$24*L5964)*N5964,1)</f>
        <v>5.9</v>
      </c>
      <c r="P5964" s="19" t="s">
        <v>3227</v>
      </c>
    </row>
    <row r="5965" spans="1:16" ht="15" customHeight="1" x14ac:dyDescent="0.35">
      <c r="A5965" s="18" t="s">
        <v>381</v>
      </c>
      <c r="B5965" s="18" t="s">
        <v>3224</v>
      </c>
      <c r="C5965" s="18" t="s">
        <v>103</v>
      </c>
      <c r="D5965" s="19">
        <v>22</v>
      </c>
      <c r="E5965" s="19">
        <v>37</v>
      </c>
      <c r="F5965" s="19">
        <v>17</v>
      </c>
      <c r="G5965" s="19">
        <v>1</v>
      </c>
      <c r="H5965" s="19">
        <v>4</v>
      </c>
      <c r="I5965" s="19">
        <v>2</v>
      </c>
      <c r="J5965" s="19">
        <v>5</v>
      </c>
      <c r="K5965" s="20">
        <f>ROUND(1+(SUMPRODUCT(INDEX(CachTinhDiem!$B$8:$E$11,MATCH($B5965,CachTinhDiem!$A$8:$A$11,0),0),$G5965:$J5965)-1)*9/4,1)</f>
        <v>4.4000000000000004</v>
      </c>
      <c r="L5965" s="20">
        <f>ROUND(1+(INDEX(CachTinhDiem!$B$15:$E$20,MATCH($C5965,CachTinhDiem!$A$15:$A$20,0),MATCH($B5965,CachTinhDiem!$B$14:$E$14,0))-1)*9/4,1)</f>
        <v>3.3</v>
      </c>
      <c r="M5965" s="19">
        <f t="shared" si="93"/>
        <v>5</v>
      </c>
      <c r="N5965" s="23">
        <f>MAX(0,1-M5965*CachTinhDiem!$B$25)</f>
        <v>0.5</v>
      </c>
      <c r="O5965" s="20">
        <f>ROUND((CachTinhDiem!$B$23*K5965+CachTinhDiem!$B$24*L5965)*N5965,1)</f>
        <v>2</v>
      </c>
      <c r="P5965" s="19" t="s">
        <v>3227</v>
      </c>
    </row>
    <row r="5966" spans="1:16" ht="15" customHeight="1" x14ac:dyDescent="0.35">
      <c r="A5966" s="18" t="s">
        <v>2839</v>
      </c>
      <c r="B5966" s="18" t="s">
        <v>3226</v>
      </c>
      <c r="C5966" s="18" t="s">
        <v>138</v>
      </c>
      <c r="D5966" s="19">
        <v>5</v>
      </c>
      <c r="E5966" s="19">
        <v>32</v>
      </c>
      <c r="F5966" s="19">
        <v>10</v>
      </c>
      <c r="G5966" s="19">
        <v>4</v>
      </c>
      <c r="H5966" s="19">
        <v>3</v>
      </c>
      <c r="I5966" s="19">
        <v>5</v>
      </c>
      <c r="J5966" s="19">
        <v>2</v>
      </c>
      <c r="K5966" s="20">
        <f>ROUND(1+(SUMPRODUCT(INDEX(CachTinhDiem!$B$8:$E$11,MATCH($B5966,CachTinhDiem!$A$8:$A$11,0),0),$G5966:$J5966)-1)*9/4,1)</f>
        <v>7.3</v>
      </c>
      <c r="L5966" s="20">
        <f>ROUND(1+(INDEX(CachTinhDiem!$B$15:$E$20,MATCH($C5966,CachTinhDiem!$A$15:$A$20,0),MATCH($B5966,CachTinhDiem!$B$14:$E$14,0))-1)*9/4,1)</f>
        <v>7.8</v>
      </c>
      <c r="M5966" s="19">
        <f t="shared" si="93"/>
        <v>0</v>
      </c>
      <c r="N5966" s="23">
        <f>MAX(0,1-M5966*CachTinhDiem!$B$25)</f>
        <v>1</v>
      </c>
      <c r="O5966" s="20">
        <f>ROUND((CachTinhDiem!$B$23*K5966+CachTinhDiem!$B$24*L5966)*N5966,1)</f>
        <v>7.5</v>
      </c>
      <c r="P5966" s="19" t="s">
        <v>3225</v>
      </c>
    </row>
    <row r="5967" spans="1:16" ht="15" customHeight="1" x14ac:dyDescent="0.35">
      <c r="A5967" s="18" t="s">
        <v>2951</v>
      </c>
      <c r="B5967" s="18" t="s">
        <v>3228</v>
      </c>
      <c r="C5967" s="18" t="s">
        <v>150</v>
      </c>
      <c r="D5967" s="19">
        <v>14</v>
      </c>
      <c r="E5967" s="19">
        <v>34</v>
      </c>
      <c r="F5967" s="19">
        <v>24</v>
      </c>
      <c r="G5967" s="19">
        <v>3</v>
      </c>
      <c r="H5967" s="19">
        <v>2</v>
      </c>
      <c r="I5967" s="19">
        <v>3</v>
      </c>
      <c r="J5967" s="19">
        <v>3</v>
      </c>
      <c r="K5967" s="20">
        <f>ROUND(1+(SUMPRODUCT(INDEX(CachTinhDiem!$B$8:$E$11,MATCH($B5967,CachTinhDiem!$A$8:$A$11,0),0),$G5967:$J5967)-1)*9/4,1)</f>
        <v>5.0999999999999996</v>
      </c>
      <c r="L5967" s="20">
        <f>ROUND(1+(INDEX(CachTinhDiem!$B$15:$E$20,MATCH($C5967,CachTinhDiem!$A$15:$A$20,0),MATCH($B5967,CachTinhDiem!$B$14:$E$14,0))-1)*9/4,1)</f>
        <v>5.5</v>
      </c>
      <c r="M5967" s="19">
        <f t="shared" si="93"/>
        <v>0</v>
      </c>
      <c r="N5967" s="23">
        <f>MAX(0,1-M5967*CachTinhDiem!$B$25)</f>
        <v>1</v>
      </c>
      <c r="O5967" s="20">
        <f>ROUND((CachTinhDiem!$B$23*K5967+CachTinhDiem!$B$24*L5967)*N5967,1)</f>
        <v>5.2</v>
      </c>
      <c r="P5967" s="19" t="s">
        <v>3227</v>
      </c>
    </row>
    <row r="5968" spans="1:16" ht="15" customHeight="1" x14ac:dyDescent="0.35">
      <c r="A5968" s="18" t="s">
        <v>1778</v>
      </c>
      <c r="B5968" s="18" t="s">
        <v>3224</v>
      </c>
      <c r="C5968" s="18" t="s">
        <v>103</v>
      </c>
      <c r="D5968" s="19">
        <v>12</v>
      </c>
      <c r="E5968" s="19">
        <v>32</v>
      </c>
      <c r="F5968" s="19">
        <v>34</v>
      </c>
      <c r="G5968" s="19">
        <v>3</v>
      </c>
      <c r="H5968" s="19">
        <v>3</v>
      </c>
      <c r="I5968" s="19">
        <v>3</v>
      </c>
      <c r="J5968" s="19">
        <v>3</v>
      </c>
      <c r="K5968" s="20">
        <f>ROUND(1+(SUMPRODUCT(INDEX(CachTinhDiem!$B$8:$E$11,MATCH($B5968,CachTinhDiem!$A$8:$A$11,0),0),$G5968:$J5968)-1)*9/4,1)</f>
        <v>5.5</v>
      </c>
      <c r="L5968" s="20">
        <f>ROUND(1+(INDEX(CachTinhDiem!$B$15:$E$20,MATCH($C5968,CachTinhDiem!$A$15:$A$20,0),MATCH($B5968,CachTinhDiem!$B$14:$E$14,0))-1)*9/4,1)</f>
        <v>3.3</v>
      </c>
      <c r="M5968" s="19">
        <f t="shared" si="93"/>
        <v>2</v>
      </c>
      <c r="N5968" s="23">
        <f>MAX(0,1-M5968*CachTinhDiem!$B$25)</f>
        <v>0.8</v>
      </c>
      <c r="O5968" s="20">
        <f>ROUND((CachTinhDiem!$B$23*K5968+CachTinhDiem!$B$24*L5968)*N5968,1)</f>
        <v>3.9</v>
      </c>
      <c r="P5968" s="19" t="s">
        <v>3225</v>
      </c>
    </row>
    <row r="5969" spans="1:16" ht="15" customHeight="1" x14ac:dyDescent="0.35">
      <c r="A5969" s="18" t="s">
        <v>2197</v>
      </c>
      <c r="B5969" s="18" t="s">
        <v>3228</v>
      </c>
      <c r="C5969" s="18" t="s">
        <v>115</v>
      </c>
      <c r="D5969" s="19">
        <v>14</v>
      </c>
      <c r="E5969" s="19">
        <v>33</v>
      </c>
      <c r="F5969" s="19">
        <v>31</v>
      </c>
      <c r="G5969" s="19">
        <v>3</v>
      </c>
      <c r="H5969" s="19">
        <v>2</v>
      </c>
      <c r="I5969" s="19">
        <v>3</v>
      </c>
      <c r="J5969" s="19">
        <v>3</v>
      </c>
      <c r="K5969" s="20">
        <f>ROUND(1+(SUMPRODUCT(INDEX(CachTinhDiem!$B$8:$E$11,MATCH($B5969,CachTinhDiem!$A$8:$A$11,0),0),$G5969:$J5969)-1)*9/4,1)</f>
        <v>5.0999999999999996</v>
      </c>
      <c r="L5969" s="20">
        <f>ROUND(1+(INDEX(CachTinhDiem!$B$15:$E$20,MATCH($C5969,CachTinhDiem!$A$15:$A$20,0),MATCH($B5969,CachTinhDiem!$B$14:$E$14,0))-1)*9/4,1)</f>
        <v>5.5</v>
      </c>
      <c r="M5969" s="19">
        <f t="shared" si="93"/>
        <v>0</v>
      </c>
      <c r="N5969" s="23">
        <f>MAX(0,1-M5969*CachTinhDiem!$B$25)</f>
        <v>1</v>
      </c>
      <c r="O5969" s="20">
        <f>ROUND((CachTinhDiem!$B$23*K5969+CachTinhDiem!$B$24*L5969)*N5969,1)</f>
        <v>5.2</v>
      </c>
      <c r="P5969" s="19" t="s">
        <v>3227</v>
      </c>
    </row>
    <row r="5970" spans="1:16" ht="15" customHeight="1" x14ac:dyDescent="0.35">
      <c r="A5970" s="18" t="s">
        <v>1743</v>
      </c>
      <c r="B5970" s="18" t="s">
        <v>3228</v>
      </c>
      <c r="C5970" s="18" t="s">
        <v>103</v>
      </c>
      <c r="D5970" s="19">
        <v>14</v>
      </c>
      <c r="E5970" s="19">
        <v>34</v>
      </c>
      <c r="F5970" s="19">
        <v>12</v>
      </c>
      <c r="G5970" s="19">
        <v>2</v>
      </c>
      <c r="H5970" s="19">
        <v>3</v>
      </c>
      <c r="I5970" s="19">
        <v>2</v>
      </c>
      <c r="J5970" s="19">
        <v>5</v>
      </c>
      <c r="K5970" s="20">
        <f>ROUND(1+(SUMPRODUCT(INDEX(CachTinhDiem!$B$8:$E$11,MATCH($B5970,CachTinhDiem!$A$8:$A$11,0),0),$G5970:$J5970)-1)*9/4,1)</f>
        <v>7.8</v>
      </c>
      <c r="L5970" s="20">
        <f>ROUND(1+(INDEX(CachTinhDiem!$B$15:$E$20,MATCH($C5970,CachTinhDiem!$A$15:$A$20,0),MATCH($B5970,CachTinhDiem!$B$14:$E$14,0))-1)*9/4,1)</f>
        <v>10</v>
      </c>
      <c r="M5970" s="19">
        <f t="shared" si="93"/>
        <v>2</v>
      </c>
      <c r="N5970" s="23">
        <f>MAX(0,1-M5970*CachTinhDiem!$B$25)</f>
        <v>0.8</v>
      </c>
      <c r="O5970" s="20">
        <f>ROUND((CachTinhDiem!$B$23*K5970+CachTinhDiem!$B$24*L5970)*N5970,1)</f>
        <v>6.8</v>
      </c>
      <c r="P5970" s="19" t="s">
        <v>3227</v>
      </c>
    </row>
    <row r="5971" spans="1:16" ht="15" customHeight="1" x14ac:dyDescent="0.35">
      <c r="A5971" s="18" t="s">
        <v>1771</v>
      </c>
      <c r="B5971" s="18" t="s">
        <v>3228</v>
      </c>
      <c r="C5971" s="18" t="s">
        <v>103</v>
      </c>
      <c r="D5971" s="19">
        <v>15</v>
      </c>
      <c r="E5971" s="19">
        <v>34</v>
      </c>
      <c r="F5971" s="19">
        <v>21</v>
      </c>
      <c r="G5971" s="19">
        <v>2</v>
      </c>
      <c r="H5971" s="19">
        <v>3</v>
      </c>
      <c r="I5971" s="19">
        <v>3</v>
      </c>
      <c r="J5971" s="19">
        <v>5</v>
      </c>
      <c r="K5971" s="20">
        <f>ROUND(1+(SUMPRODUCT(INDEX(CachTinhDiem!$B$8:$E$11,MATCH($B5971,CachTinhDiem!$A$8:$A$11,0),0),$G5971:$J5971)-1)*9/4,1)</f>
        <v>8.1999999999999993</v>
      </c>
      <c r="L5971" s="20">
        <f>ROUND(1+(INDEX(CachTinhDiem!$B$15:$E$20,MATCH($C5971,CachTinhDiem!$A$15:$A$20,0),MATCH($B5971,CachTinhDiem!$B$14:$E$14,0))-1)*9/4,1)</f>
        <v>10</v>
      </c>
      <c r="M5971" s="19">
        <f t="shared" si="93"/>
        <v>0</v>
      </c>
      <c r="N5971" s="23">
        <f>MAX(0,1-M5971*CachTinhDiem!$B$25)</f>
        <v>1</v>
      </c>
      <c r="O5971" s="20">
        <f>ROUND((CachTinhDiem!$B$23*K5971+CachTinhDiem!$B$24*L5971)*N5971,1)</f>
        <v>8.6999999999999993</v>
      </c>
      <c r="P5971" s="19" t="s">
        <v>3227</v>
      </c>
    </row>
    <row r="5972" spans="1:16" ht="15" customHeight="1" x14ac:dyDescent="0.35">
      <c r="A5972" s="18" t="s">
        <v>2086</v>
      </c>
      <c r="B5972" s="18" t="s">
        <v>3229</v>
      </c>
      <c r="C5972" s="18" t="s">
        <v>115</v>
      </c>
      <c r="D5972" s="19">
        <v>10</v>
      </c>
      <c r="E5972" s="19">
        <v>29</v>
      </c>
      <c r="F5972" s="19">
        <v>27</v>
      </c>
      <c r="G5972" s="19">
        <v>2</v>
      </c>
      <c r="H5972" s="19">
        <v>3</v>
      </c>
      <c r="I5972" s="19">
        <v>4</v>
      </c>
      <c r="J5972" s="19">
        <v>2</v>
      </c>
      <c r="K5972" s="20">
        <f>ROUND(1+(SUMPRODUCT(INDEX(CachTinhDiem!$B$8:$E$11,MATCH($B5972,CachTinhDiem!$A$8:$A$11,0),0),$G5972:$J5972)-1)*9/4,1)</f>
        <v>5.3</v>
      </c>
      <c r="L5972" s="20">
        <f>ROUND(1+(INDEX(CachTinhDiem!$B$15:$E$20,MATCH($C5972,CachTinhDiem!$A$15:$A$20,0),MATCH($B5972,CachTinhDiem!$B$14:$E$14,0))-1)*9/4,1)</f>
        <v>10</v>
      </c>
      <c r="M5972" s="19">
        <f t="shared" si="93"/>
        <v>0</v>
      </c>
      <c r="N5972" s="23">
        <f>MAX(0,1-M5972*CachTinhDiem!$B$25)</f>
        <v>1</v>
      </c>
      <c r="O5972" s="20">
        <f>ROUND((CachTinhDiem!$B$23*K5972+CachTinhDiem!$B$24*L5972)*N5972,1)</f>
        <v>6.7</v>
      </c>
      <c r="P5972" s="19" t="s">
        <v>3227</v>
      </c>
    </row>
    <row r="5973" spans="1:16" ht="15" customHeight="1" x14ac:dyDescent="0.35">
      <c r="A5973" s="18" t="s">
        <v>2370</v>
      </c>
      <c r="B5973" s="18" t="s">
        <v>3226</v>
      </c>
      <c r="C5973" s="18" t="s">
        <v>150</v>
      </c>
      <c r="D5973" s="19">
        <v>25</v>
      </c>
      <c r="E5973" s="19">
        <v>39</v>
      </c>
      <c r="F5973" s="19">
        <v>10</v>
      </c>
      <c r="G5973" s="19">
        <v>1</v>
      </c>
      <c r="H5973" s="19">
        <v>5</v>
      </c>
      <c r="I5973" s="19">
        <v>2</v>
      </c>
      <c r="J5973" s="19">
        <v>3</v>
      </c>
      <c r="K5973" s="20">
        <f>ROUND(1+(SUMPRODUCT(INDEX(CachTinhDiem!$B$8:$E$11,MATCH($B5973,CachTinhDiem!$A$8:$A$11,0),0),$G5973:$J5973)-1)*9/4,1)</f>
        <v>5.7</v>
      </c>
      <c r="L5973" s="20">
        <f>ROUND(1+(INDEX(CachTinhDiem!$B$15:$E$20,MATCH($C5973,CachTinhDiem!$A$15:$A$20,0),MATCH($B5973,CachTinhDiem!$B$14:$E$14,0))-1)*9/4,1)</f>
        <v>10</v>
      </c>
      <c r="M5973" s="19">
        <f t="shared" si="93"/>
        <v>15</v>
      </c>
      <c r="N5973" s="23">
        <f>MAX(0,1-M5973*CachTinhDiem!$B$25)</f>
        <v>0</v>
      </c>
      <c r="O5973" s="20">
        <f>ROUND((CachTinhDiem!$B$23*K5973+CachTinhDiem!$B$24*L5973)*N5973,1)</f>
        <v>0</v>
      </c>
      <c r="P5973" s="19" t="s">
        <v>3227</v>
      </c>
    </row>
    <row r="5974" spans="1:16" ht="15" customHeight="1" x14ac:dyDescent="0.35">
      <c r="A5974" s="18" t="s">
        <v>866</v>
      </c>
      <c r="B5974" s="18" t="s">
        <v>3226</v>
      </c>
      <c r="C5974" s="18" t="s">
        <v>110</v>
      </c>
      <c r="D5974" s="19">
        <v>22</v>
      </c>
      <c r="E5974" s="19">
        <v>37</v>
      </c>
      <c r="F5974" s="19">
        <v>19</v>
      </c>
      <c r="G5974" s="19">
        <v>1</v>
      </c>
      <c r="H5974" s="19">
        <v>5</v>
      </c>
      <c r="I5974" s="19">
        <v>2</v>
      </c>
      <c r="J5974" s="19">
        <v>4</v>
      </c>
      <c r="K5974" s="20">
        <f>ROUND(1+(SUMPRODUCT(INDEX(CachTinhDiem!$B$8:$E$11,MATCH($B5974,CachTinhDiem!$A$8:$A$11,0),0),$G5974:$J5974)-1)*9/4,1)</f>
        <v>6.2</v>
      </c>
      <c r="L5974" s="20">
        <f>ROUND(1+(INDEX(CachTinhDiem!$B$15:$E$20,MATCH($C5974,CachTinhDiem!$A$15:$A$20,0),MATCH($B5974,CachTinhDiem!$B$14:$E$14,0))-1)*9/4,1)</f>
        <v>5.5</v>
      </c>
      <c r="M5974" s="19">
        <f t="shared" si="93"/>
        <v>3</v>
      </c>
      <c r="N5974" s="23">
        <f>MAX(0,1-M5974*CachTinhDiem!$B$25)</f>
        <v>0.7</v>
      </c>
      <c r="O5974" s="20">
        <f>ROUND((CachTinhDiem!$B$23*K5974+CachTinhDiem!$B$24*L5974)*N5974,1)</f>
        <v>4.2</v>
      </c>
      <c r="P5974" s="19" t="s">
        <v>3227</v>
      </c>
    </row>
    <row r="5975" spans="1:16" ht="15" customHeight="1" x14ac:dyDescent="0.35">
      <c r="A5975" s="18" t="s">
        <v>2598</v>
      </c>
      <c r="B5975" s="18" t="s">
        <v>3228</v>
      </c>
      <c r="C5975" s="18" t="s">
        <v>90</v>
      </c>
      <c r="D5975" s="19">
        <v>5</v>
      </c>
      <c r="E5975" s="19">
        <v>20</v>
      </c>
      <c r="F5975" s="19">
        <v>5</v>
      </c>
      <c r="G5975" s="19">
        <v>4</v>
      </c>
      <c r="H5975" s="19">
        <v>1</v>
      </c>
      <c r="I5975" s="19">
        <v>2</v>
      </c>
      <c r="J5975" s="19">
        <v>3</v>
      </c>
      <c r="K5975" s="20">
        <f>ROUND(1+(SUMPRODUCT(INDEX(CachTinhDiem!$B$8:$E$11,MATCH($B5975,CachTinhDiem!$A$8:$A$11,0),0),$G5975:$J5975)-1)*9/4,1)</f>
        <v>4.2</v>
      </c>
      <c r="L5975" s="20">
        <f>ROUND(1+(INDEX(CachTinhDiem!$B$15:$E$20,MATCH($C5975,CachTinhDiem!$A$15:$A$20,0),MATCH($B5975,CachTinhDiem!$B$14:$E$14,0))-1)*9/4,1)</f>
        <v>3.3</v>
      </c>
      <c r="M5975" s="19">
        <f t="shared" si="93"/>
        <v>0</v>
      </c>
      <c r="N5975" s="23">
        <f>MAX(0,1-M5975*CachTinhDiem!$B$25)</f>
        <v>1</v>
      </c>
      <c r="O5975" s="20">
        <f>ROUND((CachTinhDiem!$B$23*K5975+CachTinhDiem!$B$24*L5975)*N5975,1)</f>
        <v>3.9</v>
      </c>
      <c r="P5975" s="19" t="s">
        <v>3227</v>
      </c>
    </row>
    <row r="5976" spans="1:16" ht="15" customHeight="1" x14ac:dyDescent="0.35">
      <c r="A5976" s="18" t="s">
        <v>844</v>
      </c>
      <c r="B5976" s="18" t="s">
        <v>3226</v>
      </c>
      <c r="C5976" s="18" t="s">
        <v>110</v>
      </c>
      <c r="D5976" s="19">
        <v>5</v>
      </c>
      <c r="E5976" s="19">
        <v>13</v>
      </c>
      <c r="F5976" s="19">
        <v>33</v>
      </c>
      <c r="G5976" s="19">
        <v>5</v>
      </c>
      <c r="H5976" s="19">
        <v>2</v>
      </c>
      <c r="I5976" s="19">
        <v>2</v>
      </c>
      <c r="J5976" s="19">
        <v>4</v>
      </c>
      <c r="K5976" s="20">
        <f>ROUND(1+(SUMPRODUCT(INDEX(CachTinhDiem!$B$8:$E$11,MATCH($B5976,CachTinhDiem!$A$8:$A$11,0),0),$G5976:$J5976)-1)*9/4,1)</f>
        <v>4.2</v>
      </c>
      <c r="L5976" s="20">
        <f>ROUND(1+(INDEX(CachTinhDiem!$B$15:$E$20,MATCH($C5976,CachTinhDiem!$A$15:$A$20,0),MATCH($B5976,CachTinhDiem!$B$14:$E$14,0))-1)*9/4,1)</f>
        <v>5.5</v>
      </c>
      <c r="M5976" s="19">
        <f t="shared" si="93"/>
        <v>20</v>
      </c>
      <c r="N5976" s="23">
        <f>MAX(0,1-M5976*CachTinhDiem!$B$25)</f>
        <v>0</v>
      </c>
      <c r="O5976" s="20">
        <f>ROUND((CachTinhDiem!$B$23*K5976+CachTinhDiem!$B$24*L5976)*N5976,1)</f>
        <v>0</v>
      </c>
      <c r="P5976" s="19" t="s">
        <v>3227</v>
      </c>
    </row>
    <row r="5977" spans="1:16" ht="15" customHeight="1" x14ac:dyDescent="0.35">
      <c r="A5977" s="18" t="s">
        <v>2586</v>
      </c>
      <c r="B5977" s="18" t="s">
        <v>3224</v>
      </c>
      <c r="C5977" s="18" t="s">
        <v>138</v>
      </c>
      <c r="D5977" s="19">
        <v>12</v>
      </c>
      <c r="E5977" s="19">
        <v>39</v>
      </c>
      <c r="F5977" s="19">
        <v>32</v>
      </c>
      <c r="G5977" s="19">
        <v>2</v>
      </c>
      <c r="H5977" s="19">
        <v>3</v>
      </c>
      <c r="I5977" s="19">
        <v>5</v>
      </c>
      <c r="J5977" s="19">
        <v>2</v>
      </c>
      <c r="K5977" s="20">
        <f>ROUND(1+(SUMPRODUCT(INDEX(CachTinhDiem!$B$8:$E$11,MATCH($B5977,CachTinhDiem!$A$8:$A$11,0),0),$G5977:$J5977)-1)*9/4,1)</f>
        <v>7.1</v>
      </c>
      <c r="L5977" s="20">
        <f>ROUND(1+(INDEX(CachTinhDiem!$B$15:$E$20,MATCH($C5977,CachTinhDiem!$A$15:$A$20,0),MATCH($B5977,CachTinhDiem!$B$14:$E$14,0))-1)*9/4,1)</f>
        <v>10</v>
      </c>
      <c r="M5977" s="19">
        <f t="shared" si="93"/>
        <v>0</v>
      </c>
      <c r="N5977" s="23">
        <f>MAX(0,1-M5977*CachTinhDiem!$B$25)</f>
        <v>1</v>
      </c>
      <c r="O5977" s="20">
        <f>ROUND((CachTinhDiem!$B$23*K5977+CachTinhDiem!$B$24*L5977)*N5977,1)</f>
        <v>8</v>
      </c>
      <c r="P5977" s="19" t="s">
        <v>3227</v>
      </c>
    </row>
    <row r="5978" spans="1:16" ht="15" customHeight="1" x14ac:dyDescent="0.35">
      <c r="A5978" s="18" t="s">
        <v>1467</v>
      </c>
      <c r="B5978" s="18" t="s">
        <v>3229</v>
      </c>
      <c r="C5978" s="18" t="s">
        <v>150</v>
      </c>
      <c r="D5978" s="19">
        <v>5</v>
      </c>
      <c r="E5978" s="19">
        <v>17</v>
      </c>
      <c r="F5978" s="19">
        <v>26</v>
      </c>
      <c r="G5978" s="19">
        <v>4</v>
      </c>
      <c r="H5978" s="19">
        <v>1</v>
      </c>
      <c r="I5978" s="19">
        <v>2</v>
      </c>
      <c r="J5978" s="19">
        <v>3</v>
      </c>
      <c r="K5978" s="20">
        <f>ROUND(1+(SUMPRODUCT(INDEX(CachTinhDiem!$B$8:$E$11,MATCH($B5978,CachTinhDiem!$A$8:$A$11,0),0),$G5978:$J5978)-1)*9/4,1)</f>
        <v>3.7</v>
      </c>
      <c r="L5978" s="20">
        <f>ROUND(1+(INDEX(CachTinhDiem!$B$15:$E$20,MATCH($C5978,CachTinhDiem!$A$15:$A$20,0),MATCH($B5978,CachTinhDiem!$B$14:$E$14,0))-1)*9/4,1)</f>
        <v>7.8</v>
      </c>
      <c r="M5978" s="19">
        <f t="shared" si="93"/>
        <v>9</v>
      </c>
      <c r="N5978" s="23">
        <f>MAX(0,1-M5978*CachTinhDiem!$B$25)</f>
        <v>9.9999999999999978E-2</v>
      </c>
      <c r="O5978" s="20">
        <f>ROUND((CachTinhDiem!$B$23*K5978+CachTinhDiem!$B$24*L5978)*N5978,1)</f>
        <v>0.5</v>
      </c>
      <c r="P5978" s="19" t="s">
        <v>3227</v>
      </c>
    </row>
    <row r="5979" spans="1:16" ht="15" customHeight="1" x14ac:dyDescent="0.35">
      <c r="A5979" s="18" t="s">
        <v>365</v>
      </c>
      <c r="B5979" s="18" t="s">
        <v>3229</v>
      </c>
      <c r="C5979" s="18" t="s">
        <v>90</v>
      </c>
      <c r="D5979" s="19">
        <v>21</v>
      </c>
      <c r="E5979" s="19">
        <v>38</v>
      </c>
      <c r="F5979" s="19">
        <v>30</v>
      </c>
      <c r="G5979" s="19">
        <v>2</v>
      </c>
      <c r="H5979" s="19">
        <v>4</v>
      </c>
      <c r="I5979" s="19">
        <v>4</v>
      </c>
      <c r="J5979" s="19">
        <v>2</v>
      </c>
      <c r="K5979" s="20">
        <f>ROUND(1+(SUMPRODUCT(INDEX(CachTinhDiem!$B$8:$E$11,MATCH($B5979,CachTinhDiem!$A$8:$A$11,0),0),$G5979:$J5979)-1)*9/4,1)</f>
        <v>6</v>
      </c>
      <c r="L5979" s="20">
        <f>ROUND(1+(INDEX(CachTinhDiem!$B$15:$E$20,MATCH($C5979,CachTinhDiem!$A$15:$A$20,0),MATCH($B5979,CachTinhDiem!$B$14:$E$14,0))-1)*9/4,1)</f>
        <v>7.8</v>
      </c>
      <c r="M5979" s="19">
        <f t="shared" si="93"/>
        <v>0</v>
      </c>
      <c r="N5979" s="23">
        <f>MAX(0,1-M5979*CachTinhDiem!$B$25)</f>
        <v>1</v>
      </c>
      <c r="O5979" s="20">
        <f>ROUND((CachTinhDiem!$B$23*K5979+CachTinhDiem!$B$24*L5979)*N5979,1)</f>
        <v>6.5</v>
      </c>
      <c r="P5979" s="19" t="s">
        <v>3225</v>
      </c>
    </row>
    <row r="5980" spans="1:16" ht="15" customHeight="1" x14ac:dyDescent="0.35">
      <c r="A5980" s="18" t="s">
        <v>724</v>
      </c>
      <c r="B5980" s="18" t="s">
        <v>3228</v>
      </c>
      <c r="C5980" s="18" t="s">
        <v>103</v>
      </c>
      <c r="D5980" s="19">
        <v>26</v>
      </c>
      <c r="E5980" s="19">
        <v>40</v>
      </c>
      <c r="F5980" s="19">
        <v>29</v>
      </c>
      <c r="G5980" s="19">
        <v>1</v>
      </c>
      <c r="H5980" s="19">
        <v>5</v>
      </c>
      <c r="I5980" s="19">
        <v>2</v>
      </c>
      <c r="J5980" s="19">
        <v>3</v>
      </c>
      <c r="K5980" s="20">
        <f>ROUND(1+(SUMPRODUCT(INDEX(CachTinhDiem!$B$8:$E$11,MATCH($B5980,CachTinhDiem!$A$8:$A$11,0),0),$G5980:$J5980)-1)*9/4,1)</f>
        <v>6</v>
      </c>
      <c r="L5980" s="20">
        <f>ROUND(1+(INDEX(CachTinhDiem!$B$15:$E$20,MATCH($C5980,CachTinhDiem!$A$15:$A$20,0),MATCH($B5980,CachTinhDiem!$B$14:$E$14,0))-1)*9/4,1)</f>
        <v>10</v>
      </c>
      <c r="M5980" s="19">
        <f t="shared" si="93"/>
        <v>0</v>
      </c>
      <c r="N5980" s="23">
        <f>MAX(0,1-M5980*CachTinhDiem!$B$25)</f>
        <v>1</v>
      </c>
      <c r="O5980" s="20">
        <f>ROUND((CachTinhDiem!$B$23*K5980+CachTinhDiem!$B$24*L5980)*N5980,1)</f>
        <v>7.2</v>
      </c>
      <c r="P5980" s="19" t="s">
        <v>3227</v>
      </c>
    </row>
    <row r="5981" spans="1:16" ht="15" customHeight="1" x14ac:dyDescent="0.35">
      <c r="A5981" s="18" t="s">
        <v>1774</v>
      </c>
      <c r="B5981" s="18" t="s">
        <v>3224</v>
      </c>
      <c r="C5981" s="18" t="s">
        <v>138</v>
      </c>
      <c r="D5981" s="19">
        <v>15</v>
      </c>
      <c r="E5981" s="19">
        <v>29</v>
      </c>
      <c r="F5981" s="19">
        <v>6</v>
      </c>
      <c r="G5981" s="19">
        <v>2</v>
      </c>
      <c r="H5981" s="19">
        <v>3</v>
      </c>
      <c r="I5981" s="19">
        <v>5</v>
      </c>
      <c r="J5981" s="19">
        <v>2</v>
      </c>
      <c r="K5981" s="20">
        <f>ROUND(1+(SUMPRODUCT(INDEX(CachTinhDiem!$B$8:$E$11,MATCH($B5981,CachTinhDiem!$A$8:$A$11,0),0),$G5981:$J5981)-1)*9/4,1)</f>
        <v>7.1</v>
      </c>
      <c r="L5981" s="20">
        <f>ROUND(1+(INDEX(CachTinhDiem!$B$15:$E$20,MATCH($C5981,CachTinhDiem!$A$15:$A$20,0),MATCH($B5981,CachTinhDiem!$B$14:$E$14,0))-1)*9/4,1)</f>
        <v>10</v>
      </c>
      <c r="M5981" s="19">
        <f t="shared" si="93"/>
        <v>9</v>
      </c>
      <c r="N5981" s="23">
        <f>MAX(0,1-M5981*CachTinhDiem!$B$25)</f>
        <v>9.9999999999999978E-2</v>
      </c>
      <c r="O5981" s="20">
        <f>ROUND((CachTinhDiem!$B$23*K5981+CachTinhDiem!$B$24*L5981)*N5981,1)</f>
        <v>0.8</v>
      </c>
      <c r="P5981" s="19" t="s">
        <v>3227</v>
      </c>
    </row>
    <row r="5982" spans="1:16" ht="15" customHeight="1" x14ac:dyDescent="0.35">
      <c r="A5982" s="18" t="s">
        <v>796</v>
      </c>
      <c r="B5982" s="18" t="s">
        <v>3228</v>
      </c>
      <c r="C5982" s="18" t="s">
        <v>103</v>
      </c>
      <c r="D5982" s="19">
        <v>18</v>
      </c>
      <c r="E5982" s="19">
        <v>33</v>
      </c>
      <c r="F5982" s="19">
        <v>17</v>
      </c>
      <c r="G5982" s="19">
        <v>2</v>
      </c>
      <c r="H5982" s="19">
        <v>4</v>
      </c>
      <c r="I5982" s="19">
        <v>2</v>
      </c>
      <c r="J5982" s="19">
        <v>5</v>
      </c>
      <c r="K5982" s="20">
        <f>ROUND(1+(SUMPRODUCT(INDEX(CachTinhDiem!$B$8:$E$11,MATCH($B5982,CachTinhDiem!$A$8:$A$11,0),0),$G5982:$J5982)-1)*9/4,1)</f>
        <v>8.1999999999999993</v>
      </c>
      <c r="L5982" s="20">
        <f>ROUND(1+(INDEX(CachTinhDiem!$B$15:$E$20,MATCH($C5982,CachTinhDiem!$A$15:$A$20,0),MATCH($B5982,CachTinhDiem!$B$14:$E$14,0))-1)*9/4,1)</f>
        <v>10</v>
      </c>
      <c r="M5982" s="19">
        <f t="shared" si="93"/>
        <v>1</v>
      </c>
      <c r="N5982" s="23">
        <f>MAX(0,1-M5982*CachTinhDiem!$B$25)</f>
        <v>0.9</v>
      </c>
      <c r="O5982" s="20">
        <f>ROUND((CachTinhDiem!$B$23*K5982+CachTinhDiem!$B$24*L5982)*N5982,1)</f>
        <v>7.9</v>
      </c>
      <c r="P5982" s="19" t="s">
        <v>3225</v>
      </c>
    </row>
    <row r="5983" spans="1:16" ht="15" customHeight="1" x14ac:dyDescent="0.35">
      <c r="A5983" s="18" t="s">
        <v>3026</v>
      </c>
      <c r="B5983" s="18" t="s">
        <v>3224</v>
      </c>
      <c r="C5983" s="18" t="s">
        <v>110</v>
      </c>
      <c r="D5983" s="19">
        <v>17</v>
      </c>
      <c r="E5983" s="19">
        <v>38</v>
      </c>
      <c r="F5983" s="19">
        <v>21</v>
      </c>
      <c r="G5983" s="19">
        <v>2</v>
      </c>
      <c r="H5983" s="19">
        <v>3</v>
      </c>
      <c r="I5983" s="19">
        <v>4</v>
      </c>
      <c r="J5983" s="19">
        <v>4</v>
      </c>
      <c r="K5983" s="20">
        <f>ROUND(1+(SUMPRODUCT(INDEX(CachTinhDiem!$B$8:$E$11,MATCH($B5983,CachTinhDiem!$A$8:$A$11,0),0),$G5983:$J5983)-1)*9/4,1)</f>
        <v>6.4</v>
      </c>
      <c r="L5983" s="20">
        <f>ROUND(1+(INDEX(CachTinhDiem!$B$15:$E$20,MATCH($C5983,CachTinhDiem!$A$15:$A$20,0),MATCH($B5983,CachTinhDiem!$B$14:$E$14,0))-1)*9/4,1)</f>
        <v>5.5</v>
      </c>
      <c r="M5983" s="19">
        <f t="shared" si="93"/>
        <v>0</v>
      </c>
      <c r="N5983" s="23">
        <f>MAX(0,1-M5983*CachTinhDiem!$B$25)</f>
        <v>1</v>
      </c>
      <c r="O5983" s="20">
        <f>ROUND((CachTinhDiem!$B$23*K5983+CachTinhDiem!$B$24*L5983)*N5983,1)</f>
        <v>6.1</v>
      </c>
      <c r="P5983" s="19" t="s">
        <v>3227</v>
      </c>
    </row>
    <row r="5984" spans="1:16" ht="15" customHeight="1" x14ac:dyDescent="0.35">
      <c r="A5984" s="18" t="s">
        <v>1110</v>
      </c>
      <c r="B5984" s="18" t="s">
        <v>3226</v>
      </c>
      <c r="C5984" s="18" t="s">
        <v>103</v>
      </c>
      <c r="D5984" s="19">
        <v>5</v>
      </c>
      <c r="E5984" s="19">
        <v>10</v>
      </c>
      <c r="F5984" s="19">
        <v>7</v>
      </c>
      <c r="G5984" s="19">
        <v>5</v>
      </c>
      <c r="H5984" s="19">
        <v>1</v>
      </c>
      <c r="I5984" s="19">
        <v>2</v>
      </c>
      <c r="J5984" s="19">
        <v>5</v>
      </c>
      <c r="K5984" s="20">
        <f>ROUND(1+(SUMPRODUCT(INDEX(CachTinhDiem!$B$8:$E$11,MATCH($B5984,CachTinhDiem!$A$8:$A$11,0),0),$G5984:$J5984)-1)*9/4,1)</f>
        <v>3.9</v>
      </c>
      <c r="L5984" s="20">
        <f>ROUND(1+(INDEX(CachTinhDiem!$B$15:$E$20,MATCH($C5984,CachTinhDiem!$A$15:$A$20,0),MATCH($B5984,CachTinhDiem!$B$14:$E$14,0))-1)*9/4,1)</f>
        <v>3.3</v>
      </c>
      <c r="M5984" s="19">
        <f t="shared" si="93"/>
        <v>0</v>
      </c>
      <c r="N5984" s="23">
        <f>MAX(0,1-M5984*CachTinhDiem!$B$25)</f>
        <v>1</v>
      </c>
      <c r="O5984" s="20">
        <f>ROUND((CachTinhDiem!$B$23*K5984+CachTinhDiem!$B$24*L5984)*N5984,1)</f>
        <v>3.7</v>
      </c>
      <c r="P5984" s="19" t="s">
        <v>3227</v>
      </c>
    </row>
    <row r="5985" spans="1:16" ht="15" customHeight="1" x14ac:dyDescent="0.35">
      <c r="A5985" s="18" t="s">
        <v>211</v>
      </c>
      <c r="B5985" s="18" t="s">
        <v>3229</v>
      </c>
      <c r="C5985" s="18" t="s">
        <v>110</v>
      </c>
      <c r="D5985" s="19">
        <v>5</v>
      </c>
      <c r="E5985" s="19">
        <v>15</v>
      </c>
      <c r="F5985" s="19">
        <v>31</v>
      </c>
      <c r="G5985" s="19">
        <v>4</v>
      </c>
      <c r="H5985" s="19">
        <v>1</v>
      </c>
      <c r="I5985" s="19">
        <v>1</v>
      </c>
      <c r="J5985" s="19">
        <v>4</v>
      </c>
      <c r="K5985" s="20">
        <f>ROUND(1+(SUMPRODUCT(INDEX(CachTinhDiem!$B$8:$E$11,MATCH($B5985,CachTinhDiem!$A$8:$A$11,0),0),$G5985:$J5985)-1)*9/4,1)</f>
        <v>3.7</v>
      </c>
      <c r="L5985" s="20">
        <f>ROUND(1+(INDEX(CachTinhDiem!$B$15:$E$20,MATCH($C5985,CachTinhDiem!$A$15:$A$20,0),MATCH($B5985,CachTinhDiem!$B$14:$E$14,0))-1)*9/4,1)</f>
        <v>7.8</v>
      </c>
      <c r="M5985" s="19">
        <f t="shared" si="93"/>
        <v>16</v>
      </c>
      <c r="N5985" s="23">
        <f>MAX(0,1-M5985*CachTinhDiem!$B$25)</f>
        <v>0</v>
      </c>
      <c r="O5985" s="20">
        <f>ROUND((CachTinhDiem!$B$23*K5985+CachTinhDiem!$B$24*L5985)*N5985,1)</f>
        <v>0</v>
      </c>
      <c r="P5985" s="19" t="s">
        <v>3225</v>
      </c>
    </row>
    <row r="5986" spans="1:16" ht="15" customHeight="1" x14ac:dyDescent="0.35">
      <c r="A5986" s="18" t="s">
        <v>2708</v>
      </c>
      <c r="B5986" s="18" t="s">
        <v>3229</v>
      </c>
      <c r="C5986" s="18" t="s">
        <v>138</v>
      </c>
      <c r="D5986" s="19">
        <v>18</v>
      </c>
      <c r="E5986" s="19">
        <v>37</v>
      </c>
      <c r="F5986" s="19">
        <v>19</v>
      </c>
      <c r="G5986" s="19">
        <v>2</v>
      </c>
      <c r="H5986" s="19">
        <v>5</v>
      </c>
      <c r="I5986" s="19">
        <v>5</v>
      </c>
      <c r="J5986" s="19">
        <v>1</v>
      </c>
      <c r="K5986" s="20">
        <f>ROUND(1+(SUMPRODUCT(INDEX(CachTinhDiem!$B$8:$E$11,MATCH($B5986,CachTinhDiem!$A$8:$A$11,0),0),$G5986:$J5986)-1)*9/4,1)</f>
        <v>6.6</v>
      </c>
      <c r="L5986" s="20">
        <f>ROUND(1+(INDEX(CachTinhDiem!$B$15:$E$20,MATCH($C5986,CachTinhDiem!$A$15:$A$20,0),MATCH($B5986,CachTinhDiem!$B$14:$E$14,0))-1)*9/4,1)</f>
        <v>7.8</v>
      </c>
      <c r="M5986" s="19">
        <f t="shared" si="93"/>
        <v>0</v>
      </c>
      <c r="N5986" s="23">
        <f>MAX(0,1-M5986*CachTinhDiem!$B$25)</f>
        <v>1</v>
      </c>
      <c r="O5986" s="20">
        <f>ROUND((CachTinhDiem!$B$23*K5986+CachTinhDiem!$B$24*L5986)*N5986,1)</f>
        <v>7</v>
      </c>
      <c r="P5986" s="19" t="s">
        <v>3227</v>
      </c>
    </row>
    <row r="5987" spans="1:16" ht="15" customHeight="1" x14ac:dyDescent="0.35">
      <c r="A5987" s="18" t="s">
        <v>1535</v>
      </c>
      <c r="B5987" s="18" t="s">
        <v>3224</v>
      </c>
      <c r="C5987" s="18" t="s">
        <v>90</v>
      </c>
      <c r="D5987" s="19">
        <v>15</v>
      </c>
      <c r="E5987" s="19">
        <v>35</v>
      </c>
      <c r="F5987" s="19">
        <v>37</v>
      </c>
      <c r="G5987" s="19">
        <v>2</v>
      </c>
      <c r="H5987" s="19">
        <v>2</v>
      </c>
      <c r="I5987" s="19">
        <v>2</v>
      </c>
      <c r="J5987" s="19">
        <v>3</v>
      </c>
      <c r="K5987" s="20">
        <f>ROUND(1+(SUMPRODUCT(INDEX(CachTinhDiem!$B$8:$E$11,MATCH($B5987,CachTinhDiem!$A$8:$A$11,0),0),$G5987:$J5987)-1)*9/4,1)</f>
        <v>3.5</v>
      </c>
      <c r="L5987" s="20">
        <f>ROUND(1+(INDEX(CachTinhDiem!$B$15:$E$20,MATCH($C5987,CachTinhDiem!$A$15:$A$20,0),MATCH($B5987,CachTinhDiem!$B$14:$E$14,0))-1)*9/4,1)</f>
        <v>5.5</v>
      </c>
      <c r="M5987" s="19">
        <f t="shared" si="93"/>
        <v>2</v>
      </c>
      <c r="N5987" s="23">
        <f>MAX(0,1-M5987*CachTinhDiem!$B$25)</f>
        <v>0.8</v>
      </c>
      <c r="O5987" s="20">
        <f>ROUND((CachTinhDiem!$B$23*K5987+CachTinhDiem!$B$24*L5987)*N5987,1)</f>
        <v>3.3</v>
      </c>
      <c r="P5987" s="19" t="s">
        <v>3227</v>
      </c>
    </row>
    <row r="5988" spans="1:16" ht="15" customHeight="1" x14ac:dyDescent="0.35">
      <c r="A5988" s="18" t="s">
        <v>2889</v>
      </c>
      <c r="B5988" s="18" t="s">
        <v>3229</v>
      </c>
      <c r="C5988" s="18" t="s">
        <v>138</v>
      </c>
      <c r="D5988" s="19">
        <v>13</v>
      </c>
      <c r="E5988" s="19">
        <v>37</v>
      </c>
      <c r="F5988" s="19">
        <v>5</v>
      </c>
      <c r="G5988" s="19">
        <v>2</v>
      </c>
      <c r="H5988" s="19">
        <v>5</v>
      </c>
      <c r="I5988" s="19">
        <v>5</v>
      </c>
      <c r="J5988" s="19">
        <v>1</v>
      </c>
      <c r="K5988" s="20">
        <f>ROUND(1+(SUMPRODUCT(INDEX(CachTinhDiem!$B$8:$E$11,MATCH($B5988,CachTinhDiem!$A$8:$A$11,0),0),$G5988:$J5988)-1)*9/4,1)</f>
        <v>6.6</v>
      </c>
      <c r="L5988" s="20">
        <f>ROUND(1+(INDEX(CachTinhDiem!$B$15:$E$20,MATCH($C5988,CachTinhDiem!$A$15:$A$20,0),MATCH($B5988,CachTinhDiem!$B$14:$E$14,0))-1)*9/4,1)</f>
        <v>7.8</v>
      </c>
      <c r="M5988" s="19">
        <f t="shared" si="93"/>
        <v>8</v>
      </c>
      <c r="N5988" s="23">
        <f>MAX(0,1-M5988*CachTinhDiem!$B$25)</f>
        <v>0.19999999999999996</v>
      </c>
      <c r="O5988" s="20">
        <f>ROUND((CachTinhDiem!$B$23*K5988+CachTinhDiem!$B$24*L5988)*N5988,1)</f>
        <v>1.4</v>
      </c>
      <c r="P5988" s="19" t="s">
        <v>3227</v>
      </c>
    </row>
    <row r="5989" spans="1:16" ht="15" customHeight="1" x14ac:dyDescent="0.35">
      <c r="A5989" s="18" t="s">
        <v>2141</v>
      </c>
      <c r="B5989" s="18" t="s">
        <v>3224</v>
      </c>
      <c r="C5989" s="18" t="s">
        <v>150</v>
      </c>
      <c r="D5989" s="19">
        <v>22</v>
      </c>
      <c r="E5989" s="19">
        <v>38</v>
      </c>
      <c r="F5989" s="19">
        <v>18</v>
      </c>
      <c r="G5989" s="19">
        <v>2</v>
      </c>
      <c r="H5989" s="19">
        <v>5</v>
      </c>
      <c r="I5989" s="19">
        <v>3</v>
      </c>
      <c r="J5989" s="19">
        <v>3</v>
      </c>
      <c r="K5989" s="20">
        <f>ROUND(1+(SUMPRODUCT(INDEX(CachTinhDiem!$B$8:$E$11,MATCH($B5989,CachTinhDiem!$A$8:$A$11,0),0),$G5989:$J5989)-1)*9/4,1)</f>
        <v>6</v>
      </c>
      <c r="L5989" s="20">
        <f>ROUND(1+(INDEX(CachTinhDiem!$B$15:$E$20,MATCH($C5989,CachTinhDiem!$A$15:$A$20,0),MATCH($B5989,CachTinhDiem!$B$14:$E$14,0))-1)*9/4,1)</f>
        <v>3.3</v>
      </c>
      <c r="M5989" s="19">
        <f t="shared" si="93"/>
        <v>4</v>
      </c>
      <c r="N5989" s="23">
        <f>MAX(0,1-M5989*CachTinhDiem!$B$25)</f>
        <v>0.6</v>
      </c>
      <c r="O5989" s="20">
        <f>ROUND((CachTinhDiem!$B$23*K5989+CachTinhDiem!$B$24*L5989)*N5989,1)</f>
        <v>3.1</v>
      </c>
      <c r="P5989" s="19" t="s">
        <v>3225</v>
      </c>
    </row>
    <row r="5990" spans="1:16" ht="15" customHeight="1" x14ac:dyDescent="0.35">
      <c r="A5990" s="18" t="s">
        <v>507</v>
      </c>
      <c r="B5990" s="18" t="s">
        <v>3229</v>
      </c>
      <c r="C5990" s="18" t="s">
        <v>110</v>
      </c>
      <c r="D5990" s="19">
        <v>19</v>
      </c>
      <c r="E5990" s="19">
        <v>33</v>
      </c>
      <c r="F5990" s="19">
        <v>30</v>
      </c>
      <c r="G5990" s="19">
        <v>2</v>
      </c>
      <c r="H5990" s="19">
        <v>3</v>
      </c>
      <c r="I5990" s="19">
        <v>2</v>
      </c>
      <c r="J5990" s="19">
        <v>4</v>
      </c>
      <c r="K5990" s="20">
        <f>ROUND(1+(SUMPRODUCT(INDEX(CachTinhDiem!$B$8:$E$11,MATCH($B5990,CachTinhDiem!$A$8:$A$11,0),0),$G5990:$J5990)-1)*9/4,1)</f>
        <v>5.3</v>
      </c>
      <c r="L5990" s="20">
        <f>ROUND(1+(INDEX(CachTinhDiem!$B$15:$E$20,MATCH($C5990,CachTinhDiem!$A$15:$A$20,0),MATCH($B5990,CachTinhDiem!$B$14:$E$14,0))-1)*9/4,1)</f>
        <v>7.8</v>
      </c>
      <c r="M5990" s="19">
        <f t="shared" si="93"/>
        <v>0</v>
      </c>
      <c r="N5990" s="23">
        <f>MAX(0,1-M5990*CachTinhDiem!$B$25)</f>
        <v>1</v>
      </c>
      <c r="O5990" s="20">
        <f>ROUND((CachTinhDiem!$B$23*K5990+CachTinhDiem!$B$24*L5990)*N5990,1)</f>
        <v>6.1</v>
      </c>
      <c r="P5990" s="19" t="s">
        <v>3227</v>
      </c>
    </row>
    <row r="5991" spans="1:16" ht="15" customHeight="1" x14ac:dyDescent="0.35">
      <c r="A5991" s="18" t="s">
        <v>3079</v>
      </c>
      <c r="B5991" s="18" t="s">
        <v>3229</v>
      </c>
      <c r="C5991" s="18" t="s">
        <v>150</v>
      </c>
      <c r="D5991" s="19">
        <v>27</v>
      </c>
      <c r="E5991" s="19">
        <v>40</v>
      </c>
      <c r="F5991" s="19">
        <v>20</v>
      </c>
      <c r="G5991" s="19">
        <v>1</v>
      </c>
      <c r="H5991" s="19">
        <v>5</v>
      </c>
      <c r="I5991" s="19">
        <v>3</v>
      </c>
      <c r="J5991" s="19">
        <v>3</v>
      </c>
      <c r="K5991" s="20">
        <f>ROUND(1+(SUMPRODUCT(INDEX(CachTinhDiem!$B$8:$E$11,MATCH($B5991,CachTinhDiem!$A$8:$A$11,0),0),$G5991:$J5991)-1)*9/4,1)</f>
        <v>6.4</v>
      </c>
      <c r="L5991" s="20">
        <f>ROUND(1+(INDEX(CachTinhDiem!$B$15:$E$20,MATCH($C5991,CachTinhDiem!$A$15:$A$20,0),MATCH($B5991,CachTinhDiem!$B$14:$E$14,0))-1)*9/4,1)</f>
        <v>7.8</v>
      </c>
      <c r="M5991" s="19">
        <f t="shared" si="93"/>
        <v>7</v>
      </c>
      <c r="N5991" s="23">
        <f>MAX(0,1-M5991*CachTinhDiem!$B$25)</f>
        <v>0.29999999999999993</v>
      </c>
      <c r="O5991" s="20">
        <f>ROUND((CachTinhDiem!$B$23*K5991+CachTinhDiem!$B$24*L5991)*N5991,1)</f>
        <v>2</v>
      </c>
      <c r="P5991" s="19" t="s">
        <v>3227</v>
      </c>
    </row>
    <row r="5992" spans="1:16" ht="15" customHeight="1" x14ac:dyDescent="0.35">
      <c r="A5992" s="18" t="s">
        <v>2131</v>
      </c>
      <c r="B5992" s="18" t="s">
        <v>3229</v>
      </c>
      <c r="C5992" s="18" t="s">
        <v>90</v>
      </c>
      <c r="D5992" s="19">
        <v>18</v>
      </c>
      <c r="E5992" s="19">
        <v>37</v>
      </c>
      <c r="F5992" s="19">
        <v>31</v>
      </c>
      <c r="G5992" s="19">
        <v>2</v>
      </c>
      <c r="H5992" s="19">
        <v>3</v>
      </c>
      <c r="I5992" s="19">
        <v>3</v>
      </c>
      <c r="J5992" s="19">
        <v>2</v>
      </c>
      <c r="K5992" s="20">
        <f>ROUND(1+(SUMPRODUCT(INDEX(CachTinhDiem!$B$8:$E$11,MATCH($B5992,CachTinhDiem!$A$8:$A$11,0),0),$G5992:$J5992)-1)*9/4,1)</f>
        <v>4.5999999999999996</v>
      </c>
      <c r="L5992" s="20">
        <f>ROUND(1+(INDEX(CachTinhDiem!$B$15:$E$20,MATCH($C5992,CachTinhDiem!$A$15:$A$20,0),MATCH($B5992,CachTinhDiem!$B$14:$E$14,0))-1)*9/4,1)</f>
        <v>7.8</v>
      </c>
      <c r="M5992" s="19">
        <f t="shared" si="93"/>
        <v>0</v>
      </c>
      <c r="N5992" s="23">
        <f>MAX(0,1-M5992*CachTinhDiem!$B$25)</f>
        <v>1</v>
      </c>
      <c r="O5992" s="20">
        <f>ROUND((CachTinhDiem!$B$23*K5992+CachTinhDiem!$B$24*L5992)*N5992,1)</f>
        <v>5.6</v>
      </c>
      <c r="P5992" s="19" t="s">
        <v>3225</v>
      </c>
    </row>
    <row r="5993" spans="1:16" ht="15" customHeight="1" x14ac:dyDescent="0.35">
      <c r="A5993" s="18" t="s">
        <v>2682</v>
      </c>
      <c r="B5993" s="18" t="s">
        <v>3226</v>
      </c>
      <c r="C5993" s="18" t="s">
        <v>103</v>
      </c>
      <c r="D5993" s="19">
        <v>7</v>
      </c>
      <c r="E5993" s="19">
        <v>35</v>
      </c>
      <c r="F5993" s="19">
        <v>22</v>
      </c>
      <c r="G5993" s="19">
        <v>4</v>
      </c>
      <c r="H5993" s="19">
        <v>1</v>
      </c>
      <c r="I5993" s="19">
        <v>3</v>
      </c>
      <c r="J5993" s="19">
        <v>5</v>
      </c>
      <c r="K5993" s="20">
        <f>ROUND(1+(SUMPRODUCT(INDEX(CachTinhDiem!$B$8:$E$11,MATCH($B5993,CachTinhDiem!$A$8:$A$11,0),0),$G5993:$J5993)-1)*9/4,1)</f>
        <v>5.0999999999999996</v>
      </c>
      <c r="L5993" s="20">
        <f>ROUND(1+(INDEX(CachTinhDiem!$B$15:$E$20,MATCH($C5993,CachTinhDiem!$A$15:$A$20,0),MATCH($B5993,CachTinhDiem!$B$14:$E$14,0))-1)*9/4,1)</f>
        <v>3.3</v>
      </c>
      <c r="M5993" s="19">
        <f t="shared" si="93"/>
        <v>0</v>
      </c>
      <c r="N5993" s="23">
        <f>MAX(0,1-M5993*CachTinhDiem!$B$25)</f>
        <v>1</v>
      </c>
      <c r="O5993" s="20">
        <f>ROUND((CachTinhDiem!$B$23*K5993+CachTinhDiem!$B$24*L5993)*N5993,1)</f>
        <v>4.5999999999999996</v>
      </c>
      <c r="P5993" s="19" t="s">
        <v>3227</v>
      </c>
    </row>
    <row r="5994" spans="1:16" ht="15" customHeight="1" x14ac:dyDescent="0.35">
      <c r="A5994" s="18" t="s">
        <v>452</v>
      </c>
      <c r="B5994" s="18" t="s">
        <v>3228</v>
      </c>
      <c r="C5994" s="18" t="s">
        <v>110</v>
      </c>
      <c r="D5994" s="19">
        <v>21</v>
      </c>
      <c r="E5994" s="19">
        <v>38</v>
      </c>
      <c r="F5994" s="19">
        <v>9</v>
      </c>
      <c r="G5994" s="19">
        <v>2</v>
      </c>
      <c r="H5994" s="19">
        <v>4</v>
      </c>
      <c r="I5994" s="19">
        <v>3</v>
      </c>
      <c r="J5994" s="19">
        <v>2</v>
      </c>
      <c r="K5994" s="20">
        <f>ROUND(1+(SUMPRODUCT(INDEX(CachTinhDiem!$B$8:$E$11,MATCH($B5994,CachTinhDiem!$A$8:$A$11,0),0),$G5994:$J5994)-1)*9/4,1)</f>
        <v>4.5999999999999996</v>
      </c>
      <c r="L5994" s="20">
        <f>ROUND(1+(INDEX(CachTinhDiem!$B$15:$E$20,MATCH($C5994,CachTinhDiem!$A$15:$A$20,0),MATCH($B5994,CachTinhDiem!$B$14:$E$14,0))-1)*9/4,1)</f>
        <v>7.8</v>
      </c>
      <c r="M5994" s="19">
        <f t="shared" si="93"/>
        <v>12</v>
      </c>
      <c r="N5994" s="23">
        <f>MAX(0,1-M5994*CachTinhDiem!$B$25)</f>
        <v>0</v>
      </c>
      <c r="O5994" s="20">
        <f>ROUND((CachTinhDiem!$B$23*K5994+CachTinhDiem!$B$24*L5994)*N5994,1)</f>
        <v>0</v>
      </c>
      <c r="P5994" s="19" t="s">
        <v>3227</v>
      </c>
    </row>
    <row r="5995" spans="1:16" ht="15" customHeight="1" x14ac:dyDescent="0.35">
      <c r="A5995" s="18" t="s">
        <v>3114</v>
      </c>
      <c r="B5995" s="18" t="s">
        <v>3224</v>
      </c>
      <c r="C5995" s="18" t="s">
        <v>103</v>
      </c>
      <c r="D5995" s="19">
        <v>23</v>
      </c>
      <c r="E5995" s="19">
        <v>39</v>
      </c>
      <c r="F5995" s="19">
        <v>16</v>
      </c>
      <c r="G5995" s="19">
        <v>2</v>
      </c>
      <c r="H5995" s="19">
        <v>4</v>
      </c>
      <c r="I5995" s="19">
        <v>3</v>
      </c>
      <c r="J5995" s="19">
        <v>5</v>
      </c>
      <c r="K5995" s="20">
        <f>ROUND(1+(SUMPRODUCT(INDEX(CachTinhDiem!$B$8:$E$11,MATCH($B5995,CachTinhDiem!$A$8:$A$11,0),0),$G5995:$J5995)-1)*9/4,1)</f>
        <v>6</v>
      </c>
      <c r="L5995" s="20">
        <f>ROUND(1+(INDEX(CachTinhDiem!$B$15:$E$20,MATCH($C5995,CachTinhDiem!$A$15:$A$20,0),MATCH($B5995,CachTinhDiem!$B$14:$E$14,0))-1)*9/4,1)</f>
        <v>3.3</v>
      </c>
      <c r="M5995" s="19">
        <f t="shared" si="93"/>
        <v>7</v>
      </c>
      <c r="N5995" s="23">
        <f>MAX(0,1-M5995*CachTinhDiem!$B$25)</f>
        <v>0.29999999999999993</v>
      </c>
      <c r="O5995" s="20">
        <f>ROUND((CachTinhDiem!$B$23*K5995+CachTinhDiem!$B$24*L5995)*N5995,1)</f>
        <v>1.6</v>
      </c>
      <c r="P5995" s="19" t="s">
        <v>3227</v>
      </c>
    </row>
    <row r="5996" spans="1:16" ht="15" customHeight="1" x14ac:dyDescent="0.35">
      <c r="A5996" s="18" t="s">
        <v>325</v>
      </c>
      <c r="B5996" s="18" t="s">
        <v>3229</v>
      </c>
      <c r="C5996" s="18" t="s">
        <v>115</v>
      </c>
      <c r="D5996" s="19">
        <v>18</v>
      </c>
      <c r="E5996" s="19">
        <v>33</v>
      </c>
      <c r="F5996" s="19">
        <v>32</v>
      </c>
      <c r="G5996" s="19">
        <v>2</v>
      </c>
      <c r="H5996" s="19">
        <v>4</v>
      </c>
      <c r="I5996" s="19">
        <v>3</v>
      </c>
      <c r="J5996" s="19">
        <v>3</v>
      </c>
      <c r="K5996" s="20">
        <f>ROUND(1+(SUMPRODUCT(INDEX(CachTinhDiem!$B$8:$E$11,MATCH($B5996,CachTinhDiem!$A$8:$A$11,0),0),$G5996:$J5996)-1)*9/4,1)</f>
        <v>6</v>
      </c>
      <c r="L5996" s="20">
        <f>ROUND(1+(INDEX(CachTinhDiem!$B$15:$E$20,MATCH($C5996,CachTinhDiem!$A$15:$A$20,0),MATCH($B5996,CachTinhDiem!$B$14:$E$14,0))-1)*9/4,1)</f>
        <v>10</v>
      </c>
      <c r="M5996" s="19">
        <f t="shared" si="93"/>
        <v>0</v>
      </c>
      <c r="N5996" s="23">
        <f>MAX(0,1-M5996*CachTinhDiem!$B$25)</f>
        <v>1</v>
      </c>
      <c r="O5996" s="20">
        <f>ROUND((CachTinhDiem!$B$23*K5996+CachTinhDiem!$B$24*L5996)*N5996,1)</f>
        <v>7.2</v>
      </c>
      <c r="P5996" s="19" t="s">
        <v>3227</v>
      </c>
    </row>
    <row r="5997" spans="1:16" ht="15" customHeight="1" x14ac:dyDescent="0.35">
      <c r="A5997" s="18" t="s">
        <v>816</v>
      </c>
      <c r="B5997" s="18" t="s">
        <v>3224</v>
      </c>
      <c r="C5997" s="18" t="s">
        <v>90</v>
      </c>
      <c r="D5997" s="19">
        <v>19</v>
      </c>
      <c r="E5997" s="19">
        <v>37</v>
      </c>
      <c r="F5997" s="19">
        <v>21</v>
      </c>
      <c r="G5997" s="19">
        <v>2</v>
      </c>
      <c r="H5997" s="19">
        <v>4</v>
      </c>
      <c r="I5997" s="19">
        <v>3</v>
      </c>
      <c r="J5997" s="19">
        <v>3</v>
      </c>
      <c r="K5997" s="20">
        <f>ROUND(1+(SUMPRODUCT(INDEX(CachTinhDiem!$B$8:$E$11,MATCH($B5997,CachTinhDiem!$A$8:$A$11,0),0),$G5997:$J5997)-1)*9/4,1)</f>
        <v>5.5</v>
      </c>
      <c r="L5997" s="20">
        <f>ROUND(1+(INDEX(CachTinhDiem!$B$15:$E$20,MATCH($C5997,CachTinhDiem!$A$15:$A$20,0),MATCH($B5997,CachTinhDiem!$B$14:$E$14,0))-1)*9/4,1)</f>
        <v>5.5</v>
      </c>
      <c r="M5997" s="19">
        <f t="shared" si="93"/>
        <v>0</v>
      </c>
      <c r="N5997" s="23">
        <f>MAX(0,1-M5997*CachTinhDiem!$B$25)</f>
        <v>1</v>
      </c>
      <c r="O5997" s="20">
        <f>ROUND((CachTinhDiem!$B$23*K5997+CachTinhDiem!$B$24*L5997)*N5997,1)</f>
        <v>5.5</v>
      </c>
      <c r="P5997" s="19" t="s">
        <v>3227</v>
      </c>
    </row>
    <row r="5998" spans="1:16" ht="15" customHeight="1" x14ac:dyDescent="0.35">
      <c r="A5998" s="18" t="s">
        <v>2211</v>
      </c>
      <c r="B5998" s="18" t="s">
        <v>3228</v>
      </c>
      <c r="C5998" s="18" t="s">
        <v>150</v>
      </c>
      <c r="D5998" s="19">
        <v>26</v>
      </c>
      <c r="E5998" s="19">
        <v>40</v>
      </c>
      <c r="F5998" s="19">
        <v>32</v>
      </c>
      <c r="G5998" s="19">
        <v>1</v>
      </c>
      <c r="H5998" s="19">
        <v>5</v>
      </c>
      <c r="I5998" s="19">
        <v>3</v>
      </c>
      <c r="J5998" s="19">
        <v>3</v>
      </c>
      <c r="K5998" s="20">
        <f>ROUND(1+(SUMPRODUCT(INDEX(CachTinhDiem!$B$8:$E$11,MATCH($B5998,CachTinhDiem!$A$8:$A$11,0),0),$G5998:$J5998)-1)*9/4,1)</f>
        <v>6.4</v>
      </c>
      <c r="L5998" s="20">
        <f>ROUND(1+(INDEX(CachTinhDiem!$B$15:$E$20,MATCH($C5998,CachTinhDiem!$A$15:$A$20,0),MATCH($B5998,CachTinhDiem!$B$14:$E$14,0))-1)*9/4,1)</f>
        <v>5.5</v>
      </c>
      <c r="M5998" s="19">
        <f t="shared" si="93"/>
        <v>0</v>
      </c>
      <c r="N5998" s="23">
        <f>MAX(0,1-M5998*CachTinhDiem!$B$25)</f>
        <v>1</v>
      </c>
      <c r="O5998" s="20">
        <f>ROUND((CachTinhDiem!$B$23*K5998+CachTinhDiem!$B$24*L5998)*N5998,1)</f>
        <v>6.1</v>
      </c>
      <c r="P5998" s="19" t="s">
        <v>3227</v>
      </c>
    </row>
    <row r="5999" spans="1:16" ht="15" customHeight="1" x14ac:dyDescent="0.35">
      <c r="A5999" s="18" t="s">
        <v>2811</v>
      </c>
      <c r="B5999" s="18" t="s">
        <v>3229</v>
      </c>
      <c r="C5999" s="18" t="s">
        <v>115</v>
      </c>
      <c r="D5999" s="19">
        <v>16</v>
      </c>
      <c r="E5999" s="19">
        <v>37</v>
      </c>
      <c r="F5999" s="19">
        <v>7</v>
      </c>
      <c r="G5999" s="19">
        <v>2</v>
      </c>
      <c r="H5999" s="19">
        <v>3</v>
      </c>
      <c r="I5999" s="19">
        <v>4</v>
      </c>
      <c r="J5999" s="19">
        <v>3</v>
      </c>
      <c r="K5999" s="20">
        <f>ROUND(1+(SUMPRODUCT(INDEX(CachTinhDiem!$B$8:$E$11,MATCH($B5999,CachTinhDiem!$A$8:$A$11,0),0),$G5999:$J5999)-1)*9/4,1)</f>
        <v>6</v>
      </c>
      <c r="L5999" s="20">
        <f>ROUND(1+(INDEX(CachTinhDiem!$B$15:$E$20,MATCH($C5999,CachTinhDiem!$A$15:$A$20,0),MATCH($B5999,CachTinhDiem!$B$14:$E$14,0))-1)*9/4,1)</f>
        <v>10</v>
      </c>
      <c r="M5999" s="19">
        <f t="shared" si="93"/>
        <v>9</v>
      </c>
      <c r="N5999" s="23">
        <f>MAX(0,1-M5999*CachTinhDiem!$B$25)</f>
        <v>9.9999999999999978E-2</v>
      </c>
      <c r="O5999" s="20">
        <f>ROUND((CachTinhDiem!$B$23*K5999+CachTinhDiem!$B$24*L5999)*N5999,1)</f>
        <v>0.7</v>
      </c>
      <c r="P5999" s="19" t="s">
        <v>3227</v>
      </c>
    </row>
    <row r="6000" spans="1:16" ht="15" customHeight="1" x14ac:dyDescent="0.35">
      <c r="A6000" s="18" t="s">
        <v>2084</v>
      </c>
      <c r="B6000" s="18" t="s">
        <v>3228</v>
      </c>
      <c r="C6000" s="18" t="s">
        <v>115</v>
      </c>
      <c r="D6000" s="19">
        <v>11</v>
      </c>
      <c r="E6000" s="19">
        <v>33</v>
      </c>
      <c r="F6000" s="19">
        <v>36</v>
      </c>
      <c r="G6000" s="19">
        <v>2</v>
      </c>
      <c r="H6000" s="19">
        <v>3</v>
      </c>
      <c r="I6000" s="19">
        <v>4</v>
      </c>
      <c r="J6000" s="19">
        <v>2</v>
      </c>
      <c r="K6000" s="20">
        <f>ROUND(1+(SUMPRODUCT(INDEX(CachTinhDiem!$B$8:$E$11,MATCH($B6000,CachTinhDiem!$A$8:$A$11,0),0),$G6000:$J6000)-1)*9/4,1)</f>
        <v>4.5999999999999996</v>
      </c>
      <c r="L6000" s="20">
        <f>ROUND(1+(INDEX(CachTinhDiem!$B$15:$E$20,MATCH($C6000,CachTinhDiem!$A$15:$A$20,0),MATCH($B6000,CachTinhDiem!$B$14:$E$14,0))-1)*9/4,1)</f>
        <v>5.5</v>
      </c>
      <c r="M6000" s="19">
        <f t="shared" si="93"/>
        <v>3</v>
      </c>
      <c r="N6000" s="23">
        <f>MAX(0,1-M6000*CachTinhDiem!$B$25)</f>
        <v>0.7</v>
      </c>
      <c r="O6000" s="20">
        <f>ROUND((CachTinhDiem!$B$23*K6000+CachTinhDiem!$B$24*L6000)*N6000,1)</f>
        <v>3.4</v>
      </c>
      <c r="P6000" s="19" t="s">
        <v>3227</v>
      </c>
    </row>
    <row r="6001" spans="1:16" ht="15" customHeight="1" x14ac:dyDescent="0.35">
      <c r="A6001" s="18" t="s">
        <v>1155</v>
      </c>
      <c r="B6001" s="18" t="s">
        <v>3224</v>
      </c>
      <c r="C6001" s="18" t="s">
        <v>115</v>
      </c>
      <c r="D6001" s="19">
        <v>5</v>
      </c>
      <c r="E6001" s="19">
        <v>12</v>
      </c>
      <c r="F6001" s="19">
        <v>6</v>
      </c>
      <c r="G6001" s="19">
        <v>5</v>
      </c>
      <c r="H6001" s="19">
        <v>1</v>
      </c>
      <c r="I6001" s="19">
        <v>3</v>
      </c>
      <c r="J6001" s="19">
        <v>3</v>
      </c>
      <c r="K6001" s="20">
        <f>ROUND(1+(SUMPRODUCT(INDEX(CachTinhDiem!$B$8:$E$11,MATCH($B6001,CachTinhDiem!$A$8:$A$11,0),0),$G6001:$J6001)-1)*9/4,1)</f>
        <v>5.5</v>
      </c>
      <c r="L6001" s="20">
        <f>ROUND(1+(INDEX(CachTinhDiem!$B$15:$E$20,MATCH($C6001,CachTinhDiem!$A$15:$A$20,0),MATCH($B6001,CachTinhDiem!$B$14:$E$14,0))-1)*9/4,1)</f>
        <v>7.8</v>
      </c>
      <c r="M6001" s="19">
        <f t="shared" si="93"/>
        <v>0</v>
      </c>
      <c r="N6001" s="23">
        <f>MAX(0,1-M6001*CachTinhDiem!$B$25)</f>
        <v>1</v>
      </c>
      <c r="O6001" s="20">
        <f>ROUND((CachTinhDiem!$B$23*K6001+CachTinhDiem!$B$24*L6001)*N6001,1)</f>
        <v>6.2</v>
      </c>
      <c r="P6001" s="19" t="s">
        <v>3227</v>
      </c>
    </row>
  </sheetData>
  <autoFilter ref="A1:P600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zoomScaleNormal="100" workbookViewId="0"/>
  </sheetViews>
  <sheetFormatPr defaultColWidth="8.6328125" defaultRowHeight="14.5" x14ac:dyDescent="0.35"/>
  <cols>
    <col min="1" max="1" width="40" style="2" customWidth="1"/>
    <col min="2" max="2" width="22" style="2" customWidth="1"/>
    <col min="3" max="3" width="24" style="2" customWidth="1"/>
    <col min="4" max="4" width="26" style="2" customWidth="1"/>
    <col min="5" max="5" width="30" style="2" customWidth="1"/>
    <col min="6" max="6" width="40" style="2" customWidth="1"/>
    <col min="7" max="7" width="58" style="2" customWidth="1"/>
  </cols>
  <sheetData>
    <row r="1" spans="1:7" ht="17.25" customHeight="1" x14ac:dyDescent="0.4">
      <c r="A1" s="3" t="s">
        <v>3230</v>
      </c>
    </row>
    <row r="2" spans="1:7" ht="15" customHeight="1" x14ac:dyDescent="0.35">
      <c r="A2" s="24" t="s">
        <v>3231</v>
      </c>
    </row>
    <row r="3" spans="1:7" ht="15" customHeight="1" x14ac:dyDescent="0.35">
      <c r="A3" s="18" t="s">
        <v>3232</v>
      </c>
    </row>
    <row r="4" spans="1:7" ht="15" customHeight="1" x14ac:dyDescent="0.35">
      <c r="A4" s="18" t="s">
        <v>3233</v>
      </c>
    </row>
    <row r="6" spans="1:7" ht="15" customHeight="1" x14ac:dyDescent="0.35">
      <c r="A6" s="25" t="s">
        <v>3234</v>
      </c>
    </row>
    <row r="7" spans="1:7" ht="30" customHeight="1" x14ac:dyDescent="0.35">
      <c r="A7" s="26" t="s">
        <v>3218</v>
      </c>
      <c r="B7" s="26" t="s">
        <v>70</v>
      </c>
      <c r="C7" s="26" t="s">
        <v>71</v>
      </c>
      <c r="D7" s="26" t="s">
        <v>72</v>
      </c>
      <c r="E7" s="26" t="s">
        <v>73</v>
      </c>
      <c r="F7" s="26" t="s">
        <v>3235</v>
      </c>
      <c r="G7" s="26" t="s">
        <v>3236</v>
      </c>
    </row>
    <row r="8" spans="1:7" ht="39.75" customHeight="1" x14ac:dyDescent="0.35">
      <c r="A8" s="27" t="s">
        <v>3229</v>
      </c>
      <c r="B8" s="28">
        <v>0.1</v>
      </c>
      <c r="C8" s="28">
        <v>0.3</v>
      </c>
      <c r="D8" s="28">
        <v>0.3</v>
      </c>
      <c r="E8" s="28">
        <v>0.3</v>
      </c>
      <c r="F8" s="29">
        <f>SUM(B8:E8)</f>
        <v>1</v>
      </c>
      <c r="G8" s="7" t="s">
        <v>3237</v>
      </c>
    </row>
    <row r="9" spans="1:7" ht="39.75" customHeight="1" x14ac:dyDescent="0.35">
      <c r="A9" s="27" t="s">
        <v>3224</v>
      </c>
      <c r="B9" s="28">
        <v>0.2</v>
      </c>
      <c r="C9" s="28">
        <v>0.2</v>
      </c>
      <c r="D9" s="28">
        <v>0.5</v>
      </c>
      <c r="E9" s="28">
        <v>0.1</v>
      </c>
      <c r="F9" s="29">
        <f>SUM(B9:E9)</f>
        <v>1</v>
      </c>
      <c r="G9" s="7" t="s">
        <v>3238</v>
      </c>
    </row>
    <row r="10" spans="1:7" ht="39.75" customHeight="1" x14ac:dyDescent="0.35">
      <c r="A10" s="27" t="s">
        <v>3226</v>
      </c>
      <c r="B10" s="28">
        <v>0</v>
      </c>
      <c r="C10" s="28">
        <v>0.3</v>
      </c>
      <c r="D10" s="28">
        <v>0.5</v>
      </c>
      <c r="E10" s="28">
        <v>0.2</v>
      </c>
      <c r="F10" s="29">
        <f>SUM(B10:E10)</f>
        <v>1</v>
      </c>
      <c r="G10" s="7" t="s">
        <v>3239</v>
      </c>
    </row>
    <row r="11" spans="1:7" ht="39.75" customHeight="1" x14ac:dyDescent="0.35">
      <c r="A11" s="27" t="s">
        <v>3228</v>
      </c>
      <c r="B11" s="28">
        <v>0</v>
      </c>
      <c r="C11" s="28">
        <v>0.2</v>
      </c>
      <c r="D11" s="28">
        <v>0.2</v>
      </c>
      <c r="E11" s="28">
        <v>0.6</v>
      </c>
      <c r="F11" s="29">
        <f>SUM(B11:E11)</f>
        <v>1</v>
      </c>
      <c r="G11" s="7" t="s">
        <v>3240</v>
      </c>
    </row>
    <row r="13" spans="1:7" ht="15" customHeight="1" x14ac:dyDescent="0.35">
      <c r="A13" s="25" t="s">
        <v>3241</v>
      </c>
    </row>
    <row r="14" spans="1:7" ht="30" customHeight="1" x14ac:dyDescent="0.35">
      <c r="A14" s="26" t="s">
        <v>74</v>
      </c>
      <c r="B14" s="26" t="s">
        <v>3229</v>
      </c>
      <c r="C14" s="26" t="s">
        <v>3224</v>
      </c>
      <c r="D14" s="26" t="s">
        <v>3226</v>
      </c>
      <c r="E14" s="26" t="s">
        <v>3228</v>
      </c>
      <c r="F14" s="26" t="s">
        <v>3242</v>
      </c>
    </row>
    <row r="15" spans="1:7" ht="27.75" customHeight="1" x14ac:dyDescent="0.35">
      <c r="A15" s="27" t="s">
        <v>115</v>
      </c>
      <c r="B15" s="30">
        <v>5</v>
      </c>
      <c r="C15" s="30">
        <v>4</v>
      </c>
      <c r="D15" s="30">
        <v>5</v>
      </c>
      <c r="E15" s="30">
        <v>3</v>
      </c>
      <c r="F15" s="7" t="s">
        <v>3243</v>
      </c>
    </row>
    <row r="16" spans="1:7" ht="27.75" customHeight="1" x14ac:dyDescent="0.35">
      <c r="A16" s="27" t="s">
        <v>103</v>
      </c>
      <c r="B16" s="30">
        <v>4</v>
      </c>
      <c r="C16" s="30">
        <v>2</v>
      </c>
      <c r="D16" s="30">
        <v>2</v>
      </c>
      <c r="E16" s="30">
        <v>5</v>
      </c>
      <c r="F16" s="7" t="s">
        <v>3244</v>
      </c>
    </row>
    <row r="17" spans="1:7" ht="27.75" customHeight="1" x14ac:dyDescent="0.35">
      <c r="A17" s="27" t="s">
        <v>138</v>
      </c>
      <c r="B17" s="30">
        <v>4</v>
      </c>
      <c r="C17" s="30">
        <v>5</v>
      </c>
      <c r="D17" s="30">
        <v>4</v>
      </c>
      <c r="E17" s="30">
        <v>1</v>
      </c>
      <c r="F17" s="7" t="s">
        <v>3245</v>
      </c>
    </row>
    <row r="18" spans="1:7" ht="27.75" customHeight="1" x14ac:dyDescent="0.35">
      <c r="A18" s="27" t="s">
        <v>90</v>
      </c>
      <c r="B18" s="30">
        <v>4</v>
      </c>
      <c r="C18" s="30">
        <v>3</v>
      </c>
      <c r="D18" s="30">
        <v>4</v>
      </c>
      <c r="E18" s="30">
        <v>2</v>
      </c>
      <c r="F18" s="7" t="s">
        <v>3246</v>
      </c>
    </row>
    <row r="19" spans="1:7" ht="27.75" customHeight="1" x14ac:dyDescent="0.35">
      <c r="A19" s="27" t="s">
        <v>110</v>
      </c>
      <c r="B19" s="30">
        <v>4</v>
      </c>
      <c r="C19" s="30">
        <v>3</v>
      </c>
      <c r="D19" s="30">
        <v>3</v>
      </c>
      <c r="E19" s="30">
        <v>4</v>
      </c>
      <c r="F19" s="7" t="s">
        <v>3247</v>
      </c>
    </row>
    <row r="20" spans="1:7" ht="27.75" customHeight="1" x14ac:dyDescent="0.35">
      <c r="A20" s="27" t="s">
        <v>150</v>
      </c>
      <c r="B20" s="30">
        <v>4</v>
      </c>
      <c r="C20" s="30">
        <v>2</v>
      </c>
      <c r="D20" s="30">
        <v>5</v>
      </c>
      <c r="E20" s="30">
        <v>3</v>
      </c>
      <c r="F20" s="7" t="s">
        <v>3248</v>
      </c>
    </row>
    <row r="22" spans="1:7" ht="15" customHeight="1" x14ac:dyDescent="0.35">
      <c r="A22" s="25" t="s">
        <v>3249</v>
      </c>
    </row>
    <row r="23" spans="1:7" ht="15" customHeight="1" x14ac:dyDescent="0.35">
      <c r="A23" s="27" t="s">
        <v>3250</v>
      </c>
      <c r="B23" s="28">
        <v>0.7</v>
      </c>
      <c r="C23" s="1" t="s">
        <v>3251</v>
      </c>
      <c r="D23" s="1"/>
      <c r="E23" s="1"/>
      <c r="F23" s="1"/>
      <c r="G23" s="1"/>
    </row>
    <row r="24" spans="1:7" ht="15" customHeight="1" x14ac:dyDescent="0.35">
      <c r="A24" s="27" t="s">
        <v>3252</v>
      </c>
      <c r="B24" s="29">
        <f>1-B23</f>
        <v>0.30000000000000004</v>
      </c>
      <c r="C24" s="1" t="s">
        <v>3253</v>
      </c>
      <c r="D24" s="1"/>
      <c r="E24" s="1"/>
      <c r="F24" s="1"/>
      <c r="G24" s="1"/>
    </row>
    <row r="25" spans="1:7" ht="30" customHeight="1" x14ac:dyDescent="0.35">
      <c r="A25" s="27" t="s">
        <v>3254</v>
      </c>
      <c r="B25" s="28">
        <v>0.1</v>
      </c>
      <c r="C25" s="1" t="s">
        <v>3255</v>
      </c>
      <c r="D25" s="1"/>
      <c r="E25" s="1"/>
      <c r="F25" s="1"/>
      <c r="G25" s="1"/>
    </row>
    <row r="27" spans="1:7" ht="15" customHeight="1" x14ac:dyDescent="0.35">
      <c r="A27" s="25" t="s">
        <v>3256</v>
      </c>
    </row>
    <row r="28" spans="1:7" ht="15" customHeight="1" x14ac:dyDescent="0.35">
      <c r="A28" s="26" t="s">
        <v>3257</v>
      </c>
      <c r="B28" s="26" t="s">
        <v>3258</v>
      </c>
      <c r="C28" s="26" t="s">
        <v>3259</v>
      </c>
      <c r="D28" s="26" t="s">
        <v>3260</v>
      </c>
      <c r="E28" s="26" t="s">
        <v>3261</v>
      </c>
      <c r="F28" s="26" t="s">
        <v>3262</v>
      </c>
    </row>
    <row r="29" spans="1:7" ht="42" customHeight="1" x14ac:dyDescent="0.35">
      <c r="A29" s="6" t="s">
        <v>70</v>
      </c>
      <c r="B29" s="7" t="s">
        <v>3263</v>
      </c>
      <c r="C29" s="7" t="s">
        <v>3264</v>
      </c>
      <c r="D29" s="7" t="s">
        <v>3265</v>
      </c>
      <c r="E29" s="7" t="s">
        <v>3266</v>
      </c>
      <c r="F29" s="7" t="s">
        <v>3267</v>
      </c>
    </row>
    <row r="30" spans="1:7" ht="42" customHeight="1" x14ac:dyDescent="0.35">
      <c r="A30" s="6" t="s">
        <v>71</v>
      </c>
      <c r="B30" s="7" t="s">
        <v>3268</v>
      </c>
      <c r="C30" s="7" t="s">
        <v>3269</v>
      </c>
      <c r="D30" s="7" t="s">
        <v>3270</v>
      </c>
      <c r="E30" s="7" t="s">
        <v>3271</v>
      </c>
      <c r="F30" s="7" t="s">
        <v>3272</v>
      </c>
    </row>
    <row r="31" spans="1:7" ht="42" customHeight="1" x14ac:dyDescent="0.35">
      <c r="A31" s="6" t="s">
        <v>72</v>
      </c>
      <c r="B31" s="7" t="s">
        <v>3273</v>
      </c>
      <c r="C31" s="7" t="s">
        <v>3274</v>
      </c>
      <c r="D31" s="7" t="s">
        <v>3275</v>
      </c>
      <c r="E31" s="7" t="s">
        <v>3276</v>
      </c>
      <c r="F31" s="7" t="s">
        <v>3277</v>
      </c>
    </row>
    <row r="32" spans="1:7" ht="42" customHeight="1" x14ac:dyDescent="0.35">
      <c r="A32" s="6" t="s">
        <v>73</v>
      </c>
      <c r="B32" s="7" t="s">
        <v>3278</v>
      </c>
      <c r="C32" s="7" t="s">
        <v>3279</v>
      </c>
      <c r="D32" s="7" t="s">
        <v>3280</v>
      </c>
      <c r="E32" s="7" t="s">
        <v>3281</v>
      </c>
      <c r="F32" s="7" t="s">
        <v>3282</v>
      </c>
    </row>
    <row r="34" spans="1:2" ht="15" customHeight="1" x14ac:dyDescent="0.35">
      <c r="A34" s="25" t="s">
        <v>3283</v>
      </c>
    </row>
    <row r="35" spans="1:2" ht="15" customHeight="1" x14ac:dyDescent="0.35">
      <c r="A35" s="27" t="s">
        <v>3218</v>
      </c>
      <c r="B35" s="30" t="s">
        <v>3224</v>
      </c>
    </row>
    <row r="36" spans="1:2" ht="15" customHeight="1" x14ac:dyDescent="0.35">
      <c r="A36" s="27" t="s">
        <v>74</v>
      </c>
      <c r="B36" s="30" t="s">
        <v>90</v>
      </c>
    </row>
    <row r="37" spans="1:2" ht="15" customHeight="1" x14ac:dyDescent="0.35">
      <c r="A37" s="27" t="s">
        <v>3284</v>
      </c>
      <c r="B37" s="30">
        <v>20</v>
      </c>
    </row>
    <row r="38" spans="1:2" ht="15" customHeight="1" x14ac:dyDescent="0.35">
      <c r="A38" s="27" t="s">
        <v>3285</v>
      </c>
      <c r="B38" s="30">
        <v>38</v>
      </c>
    </row>
    <row r="39" spans="1:2" ht="15" customHeight="1" x14ac:dyDescent="0.35">
      <c r="A39" s="27" t="s">
        <v>3219</v>
      </c>
      <c r="B39" s="30">
        <v>12</v>
      </c>
    </row>
    <row r="40" spans="1:2" ht="15" customHeight="1" x14ac:dyDescent="0.35">
      <c r="A40" s="27" t="s">
        <v>3286</v>
      </c>
      <c r="B40" s="30">
        <v>2</v>
      </c>
    </row>
    <row r="41" spans="1:2" ht="15" customHeight="1" x14ac:dyDescent="0.35">
      <c r="A41" s="27" t="s">
        <v>3287</v>
      </c>
      <c r="B41" s="30">
        <v>5</v>
      </c>
    </row>
    <row r="42" spans="1:2" ht="15" customHeight="1" x14ac:dyDescent="0.35">
      <c r="A42" s="27" t="s">
        <v>3288</v>
      </c>
      <c r="B42" s="30">
        <v>2</v>
      </c>
    </row>
    <row r="43" spans="1:2" ht="15" customHeight="1" x14ac:dyDescent="0.35">
      <c r="A43" s="27" t="s">
        <v>3289</v>
      </c>
      <c r="B43" s="30">
        <v>2</v>
      </c>
    </row>
    <row r="45" spans="1:2" ht="15" customHeight="1" x14ac:dyDescent="0.35">
      <c r="A45" s="27" t="s">
        <v>27</v>
      </c>
      <c r="B45" s="31">
        <f>ROUND(1+(INDEX($B$8:$E$11,MATCH($B$35,$A$8:$A$11,0),1)*$B$40+INDEX($B$8:$E$11,MATCH($B$35,$A$8:$A$11,0),2)*$B$41+INDEX($B$8:$E$11,MATCH($B$35,$A$8:$A$11,0),3)*$B$42+INDEX($B$8:$E$11,MATCH($B$35,$A$8:$A$11,0),4)*$B$43-1)*9/4,1)</f>
        <v>4.5999999999999996</v>
      </c>
    </row>
    <row r="46" spans="1:2" ht="15" customHeight="1" x14ac:dyDescent="0.35">
      <c r="A46" s="27" t="s">
        <v>29</v>
      </c>
      <c r="B46" s="31">
        <f>ROUND(1+(INDEX($B$15:$E$20,MATCH($B$36,$A$15:$A$20,0),MATCH($B$35,$B$14:$E$14,0))-1)*9/4,1)</f>
        <v>5.5</v>
      </c>
    </row>
    <row r="47" spans="1:2" ht="15" customHeight="1" x14ac:dyDescent="0.35">
      <c r="A47" s="27" t="s">
        <v>3220</v>
      </c>
      <c r="B47" s="32">
        <f>MAX(0,$B$37-$B$39,$B$39-$B$38)</f>
        <v>8</v>
      </c>
    </row>
    <row r="48" spans="1:2" ht="15" customHeight="1" x14ac:dyDescent="0.35">
      <c r="A48" s="27" t="s">
        <v>3221</v>
      </c>
      <c r="B48" s="33">
        <f>MAX(0,1-B47*$B$25)</f>
        <v>0.19999999999999996</v>
      </c>
    </row>
    <row r="49" spans="1:2" ht="15" customHeight="1" x14ac:dyDescent="0.35">
      <c r="A49" s="27" t="s">
        <v>3290</v>
      </c>
      <c r="B49" s="34">
        <f>ROUND(($B$23*B45+$B$24*B46)*B48,1)</f>
        <v>1</v>
      </c>
    </row>
  </sheetData>
  <mergeCells count="3">
    <mergeCell ref="C23:G23"/>
    <mergeCell ref="C24:G24"/>
    <mergeCell ref="C25:G25"/>
  </mergeCells>
  <dataValidations count="2">
    <dataValidation type="list" sqref="B35">
      <formula1>$A$8:$A$11</formula1>
      <formula2>0</formula2>
    </dataValidation>
    <dataValidation type="list" sqref="B36">
      <formula1>$A$15:$A$20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6"/>
  <sheetViews>
    <sheetView zoomScaleNormal="100" workbookViewId="0">
      <pane ySplit="5" topLeftCell="A6" activePane="bottomLeft" state="frozen"/>
      <selection pane="bottomLeft"/>
    </sheetView>
  </sheetViews>
  <sheetFormatPr defaultColWidth="8.6328125" defaultRowHeight="14.5" x14ac:dyDescent="0.35"/>
  <cols>
    <col min="1" max="1" width="18" style="2" customWidth="1"/>
    <col min="2" max="2" width="46" style="2" customWidth="1"/>
    <col min="3" max="3" width="17" style="2" customWidth="1"/>
    <col min="4" max="4" width="13" style="2" customWidth="1"/>
    <col min="5" max="7" width="12" style="2" customWidth="1"/>
    <col min="8" max="9" width="13" style="2" customWidth="1"/>
    <col min="10" max="10" width="16" style="2" customWidth="1"/>
    <col min="11" max="11" width="3" style="2" customWidth="1"/>
    <col min="12" max="12" width="26" style="2" customWidth="1"/>
    <col min="13" max="13" width="18" style="2" customWidth="1"/>
  </cols>
  <sheetData>
    <row r="1" spans="1:13" ht="17.25" customHeight="1" x14ac:dyDescent="0.4">
      <c r="A1" s="3" t="s">
        <v>3291</v>
      </c>
    </row>
    <row r="2" spans="1:13" ht="15" customHeight="1" x14ac:dyDescent="0.35">
      <c r="A2" s="18" t="s">
        <v>3292</v>
      </c>
    </row>
    <row r="3" spans="1:13" ht="15" customHeight="1" x14ac:dyDescent="0.35">
      <c r="A3" s="18" t="s">
        <v>3293</v>
      </c>
    </row>
    <row r="5" spans="1:13" ht="31.5" customHeight="1" x14ac:dyDescent="0.35">
      <c r="A5" s="26" t="s">
        <v>60</v>
      </c>
      <c r="B5" s="26" t="s">
        <v>62</v>
      </c>
      <c r="C5" s="26" t="s">
        <v>3218</v>
      </c>
      <c r="D5" s="26" t="s">
        <v>3219</v>
      </c>
      <c r="E5" s="26" t="s">
        <v>3294</v>
      </c>
      <c r="F5" s="26" t="s">
        <v>3295</v>
      </c>
      <c r="G5" s="26" t="s">
        <v>3296</v>
      </c>
      <c r="H5" s="26" t="s">
        <v>3297</v>
      </c>
      <c r="I5" s="26" t="s">
        <v>3298</v>
      </c>
      <c r="J5" s="26" t="s">
        <v>3299</v>
      </c>
      <c r="L5" s="35" t="s">
        <v>3300</v>
      </c>
      <c r="M5" s="36"/>
    </row>
    <row r="6" spans="1:13" ht="15" customHeight="1" x14ac:dyDescent="0.35">
      <c r="A6" s="37" t="s">
        <v>3301</v>
      </c>
      <c r="B6" s="37" t="s">
        <v>667</v>
      </c>
      <c r="C6" s="37" t="s">
        <v>3228</v>
      </c>
      <c r="D6" s="38">
        <v>28</v>
      </c>
      <c r="E6" s="38">
        <v>8</v>
      </c>
      <c r="F6" s="38">
        <v>7</v>
      </c>
      <c r="G6" s="38">
        <v>8</v>
      </c>
      <c r="H6" s="39">
        <f>AVERAGE(E6:G6)</f>
        <v>7.666666666666667</v>
      </c>
      <c r="I6" s="39">
        <v>8.1999999999999993</v>
      </c>
      <c r="J6" s="39">
        <f>ABS(H6-I6)</f>
        <v>0.53333333333333233</v>
      </c>
      <c r="L6" s="27" t="s">
        <v>3302</v>
      </c>
      <c r="M6" s="40">
        <f>COUNT(H7:H106)</f>
        <v>0</v>
      </c>
    </row>
    <row r="7" spans="1:13" ht="15" customHeight="1" x14ac:dyDescent="0.35">
      <c r="A7" s="41" t="s">
        <v>340</v>
      </c>
      <c r="B7" s="41" t="s">
        <v>341</v>
      </c>
      <c r="C7" s="41" t="s">
        <v>3228</v>
      </c>
      <c r="D7" s="42">
        <v>25</v>
      </c>
      <c r="E7" s="30"/>
      <c r="F7" s="30"/>
      <c r="G7" s="30"/>
      <c r="H7" s="31" t="str">
        <f t="shared" ref="H7:H38" si="0">IF(COUNT(E7:G7)=0,"",AVERAGE(E7:G7))</f>
        <v/>
      </c>
      <c r="I7" s="31">
        <f>SUMIFS(DuLieu_ML!$O$2:$O$6001,DuLieu_ML!$A$2:$A$6001,$A7,DuLieu_ML!$B$2:$B$6001,$C7)</f>
        <v>7.1</v>
      </c>
      <c r="J7" s="31" t="str">
        <f t="shared" ref="J7:J38" si="1">IF(H7="","",ABS(H7-I7))</f>
        <v/>
      </c>
      <c r="L7" s="27" t="s">
        <v>3303</v>
      </c>
      <c r="M7" s="43" t="str">
        <f>IFERROR(AVERAGE(J7:J106),"chưa có dữ liệu")</f>
        <v>chưa có dữ liệu</v>
      </c>
    </row>
    <row r="8" spans="1:13" ht="15" customHeight="1" x14ac:dyDescent="0.35">
      <c r="A8" s="41" t="s">
        <v>400</v>
      </c>
      <c r="B8" s="41" t="s">
        <v>401</v>
      </c>
      <c r="C8" s="41" t="s">
        <v>3228</v>
      </c>
      <c r="D8" s="42">
        <v>9</v>
      </c>
      <c r="E8" s="30"/>
      <c r="F8" s="30"/>
      <c r="G8" s="30"/>
      <c r="H8" s="31" t="str">
        <f t="shared" si="0"/>
        <v/>
      </c>
      <c r="I8" s="31">
        <f>SUMIFS(DuLieu_ML!$O$2:$O$6001,DuLieu_ML!$A$2:$A$6001,$A8,DuLieu_ML!$B$2:$B$6001,$C8)</f>
        <v>2</v>
      </c>
      <c r="J8" s="31" t="str">
        <f t="shared" si="1"/>
        <v/>
      </c>
      <c r="L8" s="27" t="s">
        <v>3304</v>
      </c>
      <c r="M8" s="43" t="str">
        <f>IFERROR(CORREL(H7:H106,I7:I106),"chưa có dữ liệu")</f>
        <v>chưa có dữ liệu</v>
      </c>
    </row>
    <row r="9" spans="1:13" ht="15" customHeight="1" x14ac:dyDescent="0.35">
      <c r="A9" s="41" t="s">
        <v>428</v>
      </c>
      <c r="B9" s="41" t="s">
        <v>429</v>
      </c>
      <c r="C9" s="41" t="s">
        <v>3228</v>
      </c>
      <c r="D9" s="42">
        <v>32</v>
      </c>
      <c r="E9" s="30"/>
      <c r="F9" s="30"/>
      <c r="G9" s="30"/>
      <c r="H9" s="31" t="str">
        <f t="shared" si="0"/>
        <v/>
      </c>
      <c r="I9" s="31">
        <f>SUMIFS(DuLieu_ML!$O$2:$O$6001,DuLieu_ML!$A$2:$A$6001,$A9,DuLieu_ML!$B$2:$B$6001,$C9)</f>
        <v>7.5</v>
      </c>
      <c r="J9" s="31" t="str">
        <f t="shared" si="1"/>
        <v/>
      </c>
    </row>
    <row r="10" spans="1:13" ht="15" customHeight="1" x14ac:dyDescent="0.35">
      <c r="A10" s="41" t="s">
        <v>493</v>
      </c>
      <c r="B10" s="41" t="s">
        <v>494</v>
      </c>
      <c r="C10" s="41" t="s">
        <v>3228</v>
      </c>
      <c r="D10" s="42">
        <v>32</v>
      </c>
      <c r="E10" s="30"/>
      <c r="F10" s="30"/>
      <c r="G10" s="30"/>
      <c r="H10" s="31" t="str">
        <f t="shared" si="0"/>
        <v/>
      </c>
      <c r="I10" s="31">
        <f>SUMIFS(DuLieu_ML!$O$2:$O$6001,DuLieu_ML!$A$2:$A$6001,$A10,DuLieu_ML!$B$2:$B$6001,$C10)</f>
        <v>6.8</v>
      </c>
      <c r="J10" s="31" t="str">
        <f t="shared" si="1"/>
        <v/>
      </c>
      <c r="L10" s="1" t="s">
        <v>3305</v>
      </c>
      <c r="M10" s="1"/>
    </row>
    <row r="11" spans="1:13" ht="15" customHeight="1" x14ac:dyDescent="0.35">
      <c r="A11" s="41" t="s">
        <v>706</v>
      </c>
      <c r="B11" s="41" t="s">
        <v>707</v>
      </c>
      <c r="C11" s="41" t="s">
        <v>3228</v>
      </c>
      <c r="D11" s="42">
        <v>37</v>
      </c>
      <c r="E11" s="30"/>
      <c r="F11" s="30"/>
      <c r="G11" s="30"/>
      <c r="H11" s="31" t="str">
        <f t="shared" si="0"/>
        <v/>
      </c>
      <c r="I11" s="31">
        <f>SUMIFS(DuLieu_ML!$O$2:$O$6001,DuLieu_ML!$A$2:$A$6001,$A11,DuLieu_ML!$B$2:$B$6001,$C11)</f>
        <v>0</v>
      </c>
      <c r="J11" s="31" t="str">
        <f t="shared" si="1"/>
        <v/>
      </c>
      <c r="L11" s="1"/>
      <c r="M11" s="1"/>
    </row>
    <row r="12" spans="1:13" ht="15" customHeight="1" x14ac:dyDescent="0.35">
      <c r="A12" s="41" t="s">
        <v>924</v>
      </c>
      <c r="B12" s="41" t="s">
        <v>925</v>
      </c>
      <c r="C12" s="41" t="s">
        <v>3228</v>
      </c>
      <c r="D12" s="42">
        <v>40</v>
      </c>
      <c r="E12" s="30"/>
      <c r="F12" s="30"/>
      <c r="G12" s="30"/>
      <c r="H12" s="31" t="str">
        <f t="shared" si="0"/>
        <v/>
      </c>
      <c r="I12" s="31">
        <f>SUMIFS(DuLieu_ML!$O$2:$O$6001,DuLieu_ML!$A$2:$A$6001,$A12,DuLieu_ML!$B$2:$B$6001,$C12)</f>
        <v>2.9</v>
      </c>
      <c r="J12" s="31" t="str">
        <f t="shared" si="1"/>
        <v/>
      </c>
      <c r="L12" s="1"/>
      <c r="M12" s="1"/>
    </row>
    <row r="13" spans="1:13" ht="15" customHeight="1" x14ac:dyDescent="0.35">
      <c r="A13" s="41" t="s">
        <v>1261</v>
      </c>
      <c r="B13" s="41" t="s">
        <v>1262</v>
      </c>
      <c r="C13" s="41" t="s">
        <v>3228</v>
      </c>
      <c r="D13" s="42">
        <v>31</v>
      </c>
      <c r="E13" s="30"/>
      <c r="F13" s="30"/>
      <c r="G13" s="30"/>
      <c r="H13" s="31" t="str">
        <f t="shared" si="0"/>
        <v/>
      </c>
      <c r="I13" s="31">
        <f>SUMIFS(DuLieu_ML!$O$2:$O$6001,DuLieu_ML!$A$2:$A$6001,$A13,DuLieu_ML!$B$2:$B$6001,$C13)</f>
        <v>0</v>
      </c>
      <c r="J13" s="31" t="str">
        <f t="shared" si="1"/>
        <v/>
      </c>
      <c r="L13" s="1"/>
      <c r="M13" s="1"/>
    </row>
    <row r="14" spans="1:13" ht="15" customHeight="1" x14ac:dyDescent="0.35">
      <c r="A14" s="41" t="s">
        <v>1341</v>
      </c>
      <c r="B14" s="41" t="s">
        <v>1342</v>
      </c>
      <c r="C14" s="41" t="s">
        <v>3228</v>
      </c>
      <c r="D14" s="42">
        <v>26</v>
      </c>
      <c r="E14" s="30"/>
      <c r="F14" s="30"/>
      <c r="G14" s="30"/>
      <c r="H14" s="31" t="str">
        <f t="shared" si="0"/>
        <v/>
      </c>
      <c r="I14" s="31">
        <f>SUMIFS(DuLieu_ML!$O$2:$O$6001,DuLieu_ML!$A$2:$A$6001,$A14,DuLieu_ML!$B$2:$B$6001,$C14)</f>
        <v>1.9</v>
      </c>
      <c r="J14" s="31" t="str">
        <f t="shared" si="1"/>
        <v/>
      </c>
      <c r="L14" s="1"/>
      <c r="M14" s="1"/>
    </row>
    <row r="15" spans="1:13" ht="15" customHeight="1" x14ac:dyDescent="0.35">
      <c r="A15" s="41" t="s">
        <v>1343</v>
      </c>
      <c r="B15" s="41" t="s">
        <v>1344</v>
      </c>
      <c r="C15" s="41" t="s">
        <v>3228</v>
      </c>
      <c r="D15" s="42">
        <v>38</v>
      </c>
      <c r="E15" s="30"/>
      <c r="F15" s="30"/>
      <c r="G15" s="30"/>
      <c r="H15" s="31" t="str">
        <f t="shared" si="0"/>
        <v/>
      </c>
      <c r="I15" s="31">
        <f>SUMIFS(DuLieu_ML!$O$2:$O$6001,DuLieu_ML!$A$2:$A$6001,$A15,DuLieu_ML!$B$2:$B$6001,$C15)</f>
        <v>0</v>
      </c>
      <c r="J15" s="31" t="str">
        <f t="shared" si="1"/>
        <v/>
      </c>
    </row>
    <row r="16" spans="1:13" ht="15" customHeight="1" x14ac:dyDescent="0.35">
      <c r="A16" s="41" t="s">
        <v>1395</v>
      </c>
      <c r="B16" s="41" t="s">
        <v>1396</v>
      </c>
      <c r="C16" s="41" t="s">
        <v>3228</v>
      </c>
      <c r="D16" s="42">
        <v>39</v>
      </c>
      <c r="E16" s="30"/>
      <c r="F16" s="30"/>
      <c r="G16" s="30"/>
      <c r="H16" s="31" t="str">
        <f t="shared" si="0"/>
        <v/>
      </c>
      <c r="I16" s="31">
        <f>SUMIFS(DuLieu_ML!$O$2:$O$6001,DuLieu_ML!$A$2:$A$6001,$A16,DuLieu_ML!$B$2:$B$6001,$C16)</f>
        <v>0</v>
      </c>
      <c r="J16" s="31" t="str">
        <f t="shared" si="1"/>
        <v/>
      </c>
    </row>
    <row r="17" spans="1:10" ht="15" customHeight="1" x14ac:dyDescent="0.35">
      <c r="A17" s="41" t="s">
        <v>1529</v>
      </c>
      <c r="B17" s="41" t="s">
        <v>1530</v>
      </c>
      <c r="C17" s="41" t="s">
        <v>3228</v>
      </c>
      <c r="D17" s="42">
        <v>38</v>
      </c>
      <c r="E17" s="30"/>
      <c r="F17" s="30"/>
      <c r="G17" s="30"/>
      <c r="H17" s="31" t="str">
        <f t="shared" si="0"/>
        <v/>
      </c>
      <c r="I17" s="31">
        <f>SUMIFS(DuLieu_ML!$O$2:$O$6001,DuLieu_ML!$A$2:$A$6001,$A17,DuLieu_ML!$B$2:$B$6001,$C17)</f>
        <v>0</v>
      </c>
      <c r="J17" s="31" t="str">
        <f t="shared" si="1"/>
        <v/>
      </c>
    </row>
    <row r="18" spans="1:10" ht="15" customHeight="1" x14ac:dyDescent="0.35">
      <c r="A18" s="41" t="s">
        <v>1778</v>
      </c>
      <c r="B18" s="41" t="s">
        <v>1779</v>
      </c>
      <c r="C18" s="41" t="s">
        <v>3228</v>
      </c>
      <c r="D18" s="42">
        <v>21</v>
      </c>
      <c r="E18" s="30"/>
      <c r="F18" s="30"/>
      <c r="G18" s="30"/>
      <c r="H18" s="31" t="str">
        <f t="shared" si="0"/>
        <v/>
      </c>
      <c r="I18" s="31">
        <f>SUMIFS(DuLieu_ML!$O$2:$O$6001,DuLieu_ML!$A$2:$A$6001,$A18,DuLieu_ML!$B$2:$B$6001,$C18)</f>
        <v>6.9</v>
      </c>
      <c r="J18" s="31" t="str">
        <f t="shared" si="1"/>
        <v/>
      </c>
    </row>
    <row r="19" spans="1:10" ht="15" customHeight="1" x14ac:dyDescent="0.35">
      <c r="A19" s="41" t="s">
        <v>1868</v>
      </c>
      <c r="B19" s="41" t="s">
        <v>1869</v>
      </c>
      <c r="C19" s="41" t="s">
        <v>3228</v>
      </c>
      <c r="D19" s="42">
        <v>28</v>
      </c>
      <c r="E19" s="30"/>
      <c r="F19" s="30"/>
      <c r="G19" s="30"/>
      <c r="H19" s="31" t="str">
        <f t="shared" si="0"/>
        <v/>
      </c>
      <c r="I19" s="31">
        <f>SUMIFS(DuLieu_ML!$O$2:$O$6001,DuLieu_ML!$A$2:$A$6001,$A19,DuLieu_ML!$B$2:$B$6001,$C19)</f>
        <v>4</v>
      </c>
      <c r="J19" s="31" t="str">
        <f t="shared" si="1"/>
        <v/>
      </c>
    </row>
    <row r="20" spans="1:10" ht="15" customHeight="1" x14ac:dyDescent="0.35">
      <c r="A20" s="41" t="s">
        <v>1986</v>
      </c>
      <c r="B20" s="41" t="s">
        <v>1987</v>
      </c>
      <c r="C20" s="41" t="s">
        <v>3228</v>
      </c>
      <c r="D20" s="42">
        <v>29</v>
      </c>
      <c r="E20" s="30"/>
      <c r="F20" s="30"/>
      <c r="G20" s="30"/>
      <c r="H20" s="31" t="str">
        <f t="shared" si="0"/>
        <v/>
      </c>
      <c r="I20" s="31">
        <f>SUMIFS(DuLieu_ML!$O$2:$O$6001,DuLieu_ML!$A$2:$A$6001,$A20,DuLieu_ML!$B$2:$B$6001,$C20)</f>
        <v>4.8</v>
      </c>
      <c r="J20" s="31" t="str">
        <f t="shared" si="1"/>
        <v/>
      </c>
    </row>
    <row r="21" spans="1:10" ht="15" customHeight="1" x14ac:dyDescent="0.35">
      <c r="A21" s="41" t="s">
        <v>2048</v>
      </c>
      <c r="B21" s="41" t="s">
        <v>2049</v>
      </c>
      <c r="C21" s="41" t="s">
        <v>3228</v>
      </c>
      <c r="D21" s="42">
        <v>35</v>
      </c>
      <c r="E21" s="30"/>
      <c r="F21" s="30"/>
      <c r="G21" s="30"/>
      <c r="H21" s="31" t="str">
        <f t="shared" si="0"/>
        <v/>
      </c>
      <c r="I21" s="31">
        <f>SUMIFS(DuLieu_ML!$O$2:$O$6001,DuLieu_ML!$A$2:$A$6001,$A21,DuLieu_ML!$B$2:$B$6001,$C21)</f>
        <v>4.9000000000000004</v>
      </c>
      <c r="J21" s="31" t="str">
        <f t="shared" si="1"/>
        <v/>
      </c>
    </row>
    <row r="22" spans="1:10" ht="15" customHeight="1" x14ac:dyDescent="0.35">
      <c r="A22" s="41" t="s">
        <v>2060</v>
      </c>
      <c r="B22" s="41" t="s">
        <v>2061</v>
      </c>
      <c r="C22" s="41" t="s">
        <v>3228</v>
      </c>
      <c r="D22" s="42">
        <v>33</v>
      </c>
      <c r="E22" s="30"/>
      <c r="F22" s="30"/>
      <c r="G22" s="30"/>
      <c r="H22" s="31" t="str">
        <f t="shared" si="0"/>
        <v/>
      </c>
      <c r="I22" s="31">
        <f>SUMIFS(DuLieu_ML!$O$2:$O$6001,DuLieu_ML!$A$2:$A$6001,$A22,DuLieu_ML!$B$2:$B$6001,$C22)</f>
        <v>0</v>
      </c>
      <c r="J22" s="31" t="str">
        <f t="shared" si="1"/>
        <v/>
      </c>
    </row>
    <row r="23" spans="1:10" ht="15" customHeight="1" x14ac:dyDescent="0.35">
      <c r="A23" s="41" t="s">
        <v>2131</v>
      </c>
      <c r="B23" s="41" t="s">
        <v>2132</v>
      </c>
      <c r="C23" s="41" t="s">
        <v>3228</v>
      </c>
      <c r="D23" s="42">
        <v>15</v>
      </c>
      <c r="E23" s="30"/>
      <c r="F23" s="30"/>
      <c r="G23" s="30"/>
      <c r="H23" s="31" t="str">
        <f t="shared" si="0"/>
        <v/>
      </c>
      <c r="I23" s="31">
        <f>SUMIFS(DuLieu_ML!$O$2:$O$6001,DuLieu_ML!$A$2:$A$6001,$A23,DuLieu_ML!$B$2:$B$6001,$C23)</f>
        <v>2.8</v>
      </c>
      <c r="J23" s="31" t="str">
        <f t="shared" si="1"/>
        <v/>
      </c>
    </row>
    <row r="24" spans="1:10" ht="15" customHeight="1" x14ac:dyDescent="0.35">
      <c r="A24" s="41" t="s">
        <v>2150</v>
      </c>
      <c r="B24" s="41" t="s">
        <v>2151</v>
      </c>
      <c r="C24" s="41" t="s">
        <v>3228</v>
      </c>
      <c r="D24" s="42">
        <v>12</v>
      </c>
      <c r="E24" s="30"/>
      <c r="F24" s="30"/>
      <c r="G24" s="30"/>
      <c r="H24" s="31" t="str">
        <f t="shared" si="0"/>
        <v/>
      </c>
      <c r="I24" s="31">
        <f>SUMIFS(DuLieu_ML!$O$2:$O$6001,DuLieu_ML!$A$2:$A$6001,$A24,DuLieu_ML!$B$2:$B$6001,$C24)</f>
        <v>1.4</v>
      </c>
      <c r="J24" s="31" t="str">
        <f t="shared" si="1"/>
        <v/>
      </c>
    </row>
    <row r="25" spans="1:10" ht="15" customHeight="1" x14ac:dyDescent="0.35">
      <c r="A25" s="41" t="s">
        <v>2170</v>
      </c>
      <c r="B25" s="41" t="s">
        <v>2171</v>
      </c>
      <c r="C25" s="41" t="s">
        <v>3228</v>
      </c>
      <c r="D25" s="42">
        <v>7</v>
      </c>
      <c r="E25" s="30"/>
      <c r="F25" s="30"/>
      <c r="G25" s="30"/>
      <c r="H25" s="31" t="str">
        <f t="shared" si="0"/>
        <v/>
      </c>
      <c r="I25" s="31">
        <f>SUMIFS(DuLieu_ML!$O$2:$O$6001,DuLieu_ML!$A$2:$A$6001,$A25,DuLieu_ML!$B$2:$B$6001,$C25)</f>
        <v>3</v>
      </c>
      <c r="J25" s="31" t="str">
        <f t="shared" si="1"/>
        <v/>
      </c>
    </row>
    <row r="26" spans="1:10" ht="15" customHeight="1" x14ac:dyDescent="0.35">
      <c r="A26" s="41" t="s">
        <v>2191</v>
      </c>
      <c r="B26" s="41" t="s">
        <v>2192</v>
      </c>
      <c r="C26" s="41" t="s">
        <v>3228</v>
      </c>
      <c r="D26" s="42">
        <v>22</v>
      </c>
      <c r="E26" s="30"/>
      <c r="F26" s="30"/>
      <c r="G26" s="30"/>
      <c r="H26" s="31" t="str">
        <f t="shared" si="0"/>
        <v/>
      </c>
      <c r="I26" s="31">
        <f>SUMIFS(DuLieu_ML!$O$2:$O$6001,DuLieu_ML!$A$2:$A$6001,$A26,DuLieu_ML!$B$2:$B$6001,$C26)</f>
        <v>3.7</v>
      </c>
      <c r="J26" s="31" t="str">
        <f t="shared" si="1"/>
        <v/>
      </c>
    </row>
    <row r="27" spans="1:10" ht="15" customHeight="1" x14ac:dyDescent="0.35">
      <c r="A27" s="41" t="s">
        <v>2295</v>
      </c>
      <c r="B27" s="41" t="s">
        <v>2296</v>
      </c>
      <c r="C27" s="41" t="s">
        <v>3228</v>
      </c>
      <c r="D27" s="42">
        <v>7</v>
      </c>
      <c r="E27" s="30"/>
      <c r="F27" s="30"/>
      <c r="G27" s="30"/>
      <c r="H27" s="31" t="str">
        <f t="shared" si="0"/>
        <v/>
      </c>
      <c r="I27" s="31">
        <f>SUMIFS(DuLieu_ML!$O$2:$O$6001,DuLieu_ML!$A$2:$A$6001,$A27,DuLieu_ML!$B$2:$B$6001,$C27)</f>
        <v>0</v>
      </c>
      <c r="J27" s="31" t="str">
        <f t="shared" si="1"/>
        <v/>
      </c>
    </row>
    <row r="28" spans="1:10" ht="15" customHeight="1" x14ac:dyDescent="0.35">
      <c r="A28" s="41" t="s">
        <v>2718</v>
      </c>
      <c r="B28" s="41" t="s">
        <v>2719</v>
      </c>
      <c r="C28" s="41" t="s">
        <v>3228</v>
      </c>
      <c r="D28" s="42">
        <v>29</v>
      </c>
      <c r="E28" s="30"/>
      <c r="F28" s="30"/>
      <c r="G28" s="30"/>
      <c r="H28" s="31" t="str">
        <f t="shared" si="0"/>
        <v/>
      </c>
      <c r="I28" s="31">
        <f>SUMIFS(DuLieu_ML!$O$2:$O$6001,DuLieu_ML!$A$2:$A$6001,$A28,DuLieu_ML!$B$2:$B$6001,$C28)</f>
        <v>5.8</v>
      </c>
      <c r="J28" s="31" t="str">
        <f t="shared" si="1"/>
        <v/>
      </c>
    </row>
    <row r="29" spans="1:10" ht="15" customHeight="1" x14ac:dyDescent="0.35">
      <c r="A29" s="41" t="s">
        <v>2867</v>
      </c>
      <c r="B29" s="41" t="s">
        <v>2868</v>
      </c>
      <c r="C29" s="41" t="s">
        <v>3228</v>
      </c>
      <c r="D29" s="42">
        <v>30</v>
      </c>
      <c r="E29" s="30"/>
      <c r="F29" s="30"/>
      <c r="G29" s="30"/>
      <c r="H29" s="31" t="str">
        <f t="shared" si="0"/>
        <v/>
      </c>
      <c r="I29" s="31">
        <f>SUMIFS(DuLieu_ML!$O$2:$O$6001,DuLieu_ML!$A$2:$A$6001,$A29,DuLieu_ML!$B$2:$B$6001,$C29)</f>
        <v>7.8</v>
      </c>
      <c r="J29" s="31" t="str">
        <f t="shared" si="1"/>
        <v/>
      </c>
    </row>
    <row r="30" spans="1:10" ht="15" customHeight="1" x14ac:dyDescent="0.35">
      <c r="A30" s="41" t="s">
        <v>2999</v>
      </c>
      <c r="B30" s="41" t="s">
        <v>3000</v>
      </c>
      <c r="C30" s="41" t="s">
        <v>3228</v>
      </c>
      <c r="D30" s="42">
        <v>24</v>
      </c>
      <c r="E30" s="30"/>
      <c r="F30" s="30"/>
      <c r="G30" s="30"/>
      <c r="H30" s="31" t="str">
        <f t="shared" si="0"/>
        <v/>
      </c>
      <c r="I30" s="31">
        <f>SUMIFS(DuLieu_ML!$O$2:$O$6001,DuLieu_ML!$A$2:$A$6001,$A30,DuLieu_ML!$B$2:$B$6001,$C30)</f>
        <v>4.2</v>
      </c>
      <c r="J30" s="31" t="str">
        <f t="shared" si="1"/>
        <v/>
      </c>
    </row>
    <row r="31" spans="1:10" ht="15" customHeight="1" x14ac:dyDescent="0.35">
      <c r="A31" s="41" t="s">
        <v>3152</v>
      </c>
      <c r="B31" s="41" t="s">
        <v>3153</v>
      </c>
      <c r="C31" s="41" t="s">
        <v>3228</v>
      </c>
      <c r="D31" s="42">
        <v>26</v>
      </c>
      <c r="E31" s="30"/>
      <c r="F31" s="30"/>
      <c r="G31" s="30"/>
      <c r="H31" s="31" t="str">
        <f t="shared" si="0"/>
        <v/>
      </c>
      <c r="I31" s="31">
        <f>SUMIFS(DuLieu_ML!$O$2:$O$6001,DuLieu_ML!$A$2:$A$6001,$A31,DuLieu_ML!$B$2:$B$6001,$C31)</f>
        <v>4.5999999999999996</v>
      </c>
      <c r="J31" s="31" t="str">
        <f t="shared" si="1"/>
        <v/>
      </c>
    </row>
    <row r="32" spans="1:10" ht="15" customHeight="1" x14ac:dyDescent="0.35">
      <c r="A32" s="41" t="s">
        <v>211</v>
      </c>
      <c r="B32" s="41" t="s">
        <v>212</v>
      </c>
      <c r="C32" s="41" t="s">
        <v>3226</v>
      </c>
      <c r="D32" s="42">
        <v>37</v>
      </c>
      <c r="E32" s="30"/>
      <c r="F32" s="30"/>
      <c r="G32" s="30"/>
      <c r="H32" s="31" t="str">
        <f t="shared" si="0"/>
        <v/>
      </c>
      <c r="I32" s="31">
        <f>SUMIFS(DuLieu_ML!$O$2:$O$6001,DuLieu_ML!$A$2:$A$6001,$A32,DuLieu_ML!$B$2:$B$6001,$C32)</f>
        <v>0</v>
      </c>
      <c r="J32" s="31" t="str">
        <f t="shared" si="1"/>
        <v/>
      </c>
    </row>
    <row r="33" spans="1:10" ht="15" customHeight="1" x14ac:dyDescent="0.35">
      <c r="A33" s="41" t="s">
        <v>216</v>
      </c>
      <c r="B33" s="41" t="s">
        <v>217</v>
      </c>
      <c r="C33" s="41" t="s">
        <v>3226</v>
      </c>
      <c r="D33" s="42">
        <v>7</v>
      </c>
      <c r="E33" s="30"/>
      <c r="F33" s="30"/>
      <c r="G33" s="30"/>
      <c r="H33" s="31" t="str">
        <f t="shared" si="0"/>
        <v/>
      </c>
      <c r="I33" s="31">
        <f>SUMIFS(DuLieu_ML!$O$2:$O$6001,DuLieu_ML!$A$2:$A$6001,$A33,DuLieu_ML!$B$2:$B$6001,$C33)</f>
        <v>0</v>
      </c>
      <c r="J33" s="31" t="str">
        <f t="shared" si="1"/>
        <v/>
      </c>
    </row>
    <row r="34" spans="1:10" ht="15" customHeight="1" x14ac:dyDescent="0.35">
      <c r="A34" s="41" t="s">
        <v>263</v>
      </c>
      <c r="B34" s="41" t="s">
        <v>264</v>
      </c>
      <c r="C34" s="41" t="s">
        <v>3226</v>
      </c>
      <c r="D34" s="42">
        <v>22</v>
      </c>
      <c r="E34" s="30"/>
      <c r="F34" s="30"/>
      <c r="G34" s="30"/>
      <c r="H34" s="31" t="str">
        <f t="shared" si="0"/>
        <v/>
      </c>
      <c r="I34" s="31">
        <f>SUMIFS(DuLieu_ML!$O$2:$O$6001,DuLieu_ML!$A$2:$A$6001,$A34,DuLieu_ML!$B$2:$B$6001,$C34)</f>
        <v>2.9</v>
      </c>
      <c r="J34" s="31" t="str">
        <f t="shared" si="1"/>
        <v/>
      </c>
    </row>
    <row r="35" spans="1:10" ht="15" customHeight="1" x14ac:dyDescent="0.35">
      <c r="A35" s="41" t="s">
        <v>377</v>
      </c>
      <c r="B35" s="41" t="s">
        <v>378</v>
      </c>
      <c r="C35" s="41" t="s">
        <v>3226</v>
      </c>
      <c r="D35" s="42">
        <v>29</v>
      </c>
      <c r="E35" s="30"/>
      <c r="F35" s="30"/>
      <c r="G35" s="30"/>
      <c r="H35" s="31" t="str">
        <f t="shared" si="0"/>
        <v/>
      </c>
      <c r="I35" s="31">
        <f>SUMIFS(DuLieu_ML!$O$2:$O$6001,DuLieu_ML!$A$2:$A$6001,$A35,DuLieu_ML!$B$2:$B$6001,$C35)</f>
        <v>0</v>
      </c>
      <c r="J35" s="31" t="str">
        <f t="shared" si="1"/>
        <v/>
      </c>
    </row>
    <row r="36" spans="1:10" ht="15" customHeight="1" x14ac:dyDescent="0.35">
      <c r="A36" s="41" t="s">
        <v>605</v>
      </c>
      <c r="B36" s="41" t="s">
        <v>606</v>
      </c>
      <c r="C36" s="41" t="s">
        <v>3226</v>
      </c>
      <c r="D36" s="42">
        <v>29</v>
      </c>
      <c r="E36" s="30"/>
      <c r="F36" s="30"/>
      <c r="G36" s="30"/>
      <c r="H36" s="31" t="str">
        <f t="shared" si="0"/>
        <v/>
      </c>
      <c r="I36" s="31">
        <f>SUMIFS(DuLieu_ML!$O$2:$O$6001,DuLieu_ML!$A$2:$A$6001,$A36,DuLieu_ML!$B$2:$B$6001,$C36)</f>
        <v>6.1</v>
      </c>
      <c r="J36" s="31" t="str">
        <f t="shared" si="1"/>
        <v/>
      </c>
    </row>
    <row r="37" spans="1:10" ht="15" customHeight="1" x14ac:dyDescent="0.35">
      <c r="A37" s="41" t="s">
        <v>824</v>
      </c>
      <c r="B37" s="41" t="s">
        <v>825</v>
      </c>
      <c r="C37" s="41" t="s">
        <v>3226</v>
      </c>
      <c r="D37" s="42">
        <v>8</v>
      </c>
      <c r="E37" s="30"/>
      <c r="F37" s="30"/>
      <c r="G37" s="30"/>
      <c r="H37" s="31" t="str">
        <f t="shared" si="0"/>
        <v/>
      </c>
      <c r="I37" s="31">
        <f>SUMIFS(DuLieu_ML!$O$2:$O$6001,DuLieu_ML!$A$2:$A$6001,$A37,DuLieu_ML!$B$2:$B$6001,$C37)</f>
        <v>0</v>
      </c>
      <c r="J37" s="31" t="str">
        <f t="shared" si="1"/>
        <v/>
      </c>
    </row>
    <row r="38" spans="1:10" ht="15" customHeight="1" x14ac:dyDescent="0.35">
      <c r="A38" s="41" t="s">
        <v>928</v>
      </c>
      <c r="B38" s="41" t="s">
        <v>929</v>
      </c>
      <c r="C38" s="41" t="s">
        <v>3226</v>
      </c>
      <c r="D38" s="42">
        <v>7</v>
      </c>
      <c r="E38" s="30"/>
      <c r="F38" s="30"/>
      <c r="G38" s="30"/>
      <c r="H38" s="31" t="str">
        <f t="shared" si="0"/>
        <v/>
      </c>
      <c r="I38" s="31">
        <f>SUMIFS(DuLieu_ML!$O$2:$O$6001,DuLieu_ML!$A$2:$A$6001,$A38,DuLieu_ML!$B$2:$B$6001,$C38)</f>
        <v>4.9000000000000004</v>
      </c>
      <c r="J38" s="31" t="str">
        <f t="shared" si="1"/>
        <v/>
      </c>
    </row>
    <row r="39" spans="1:10" ht="15" customHeight="1" x14ac:dyDescent="0.35">
      <c r="A39" s="41" t="s">
        <v>950</v>
      </c>
      <c r="B39" s="41" t="s">
        <v>951</v>
      </c>
      <c r="C39" s="41" t="s">
        <v>3226</v>
      </c>
      <c r="D39" s="42">
        <v>12</v>
      </c>
      <c r="E39" s="30"/>
      <c r="F39" s="30"/>
      <c r="G39" s="30"/>
      <c r="H39" s="31" t="str">
        <f t="shared" ref="H39:H70" si="2">IF(COUNT(E39:G39)=0,"",AVERAGE(E39:G39))</f>
        <v/>
      </c>
      <c r="I39" s="31">
        <f>SUMIFS(DuLieu_ML!$O$2:$O$6001,DuLieu_ML!$A$2:$A$6001,$A39,DuLieu_ML!$B$2:$B$6001,$C39)</f>
        <v>2.9</v>
      </c>
      <c r="J39" s="31" t="str">
        <f t="shared" ref="J39:J70" si="3">IF(H39="","",ABS(H39-I39))</f>
        <v/>
      </c>
    </row>
    <row r="40" spans="1:10" ht="15" customHeight="1" x14ac:dyDescent="0.35">
      <c r="A40" s="41" t="s">
        <v>986</v>
      </c>
      <c r="B40" s="41" t="s">
        <v>987</v>
      </c>
      <c r="C40" s="41" t="s">
        <v>3226</v>
      </c>
      <c r="D40" s="42">
        <v>35</v>
      </c>
      <c r="E40" s="30"/>
      <c r="F40" s="30"/>
      <c r="G40" s="30"/>
      <c r="H40" s="31" t="str">
        <f t="shared" si="2"/>
        <v/>
      </c>
      <c r="I40" s="31">
        <f>SUMIFS(DuLieu_ML!$O$2:$O$6001,DuLieu_ML!$A$2:$A$6001,$A40,DuLieu_ML!$B$2:$B$6001,$C40)</f>
        <v>5.6</v>
      </c>
      <c r="J40" s="31" t="str">
        <f t="shared" si="3"/>
        <v/>
      </c>
    </row>
    <row r="41" spans="1:10" ht="15" customHeight="1" x14ac:dyDescent="0.35">
      <c r="A41" s="41" t="s">
        <v>996</v>
      </c>
      <c r="B41" s="41" t="s">
        <v>997</v>
      </c>
      <c r="C41" s="41" t="s">
        <v>3226</v>
      </c>
      <c r="D41" s="42">
        <v>16</v>
      </c>
      <c r="E41" s="30"/>
      <c r="F41" s="30"/>
      <c r="G41" s="30"/>
      <c r="H41" s="31" t="str">
        <f t="shared" si="2"/>
        <v/>
      </c>
      <c r="I41" s="31">
        <f>SUMIFS(DuLieu_ML!$O$2:$O$6001,DuLieu_ML!$A$2:$A$6001,$A41,DuLieu_ML!$B$2:$B$6001,$C41)</f>
        <v>5.2</v>
      </c>
      <c r="J41" s="31" t="str">
        <f t="shared" si="3"/>
        <v/>
      </c>
    </row>
    <row r="42" spans="1:10" ht="15" customHeight="1" x14ac:dyDescent="0.35">
      <c r="A42" s="41" t="s">
        <v>1117</v>
      </c>
      <c r="B42" s="41" t="s">
        <v>1118</v>
      </c>
      <c r="C42" s="41" t="s">
        <v>3226</v>
      </c>
      <c r="D42" s="42">
        <v>39</v>
      </c>
      <c r="E42" s="30"/>
      <c r="F42" s="30"/>
      <c r="G42" s="30"/>
      <c r="H42" s="31" t="str">
        <f t="shared" si="2"/>
        <v/>
      </c>
      <c r="I42" s="31">
        <f>SUMIFS(DuLieu_ML!$O$2:$O$6001,DuLieu_ML!$A$2:$A$6001,$A42,DuLieu_ML!$B$2:$B$6001,$C42)</f>
        <v>0</v>
      </c>
      <c r="J42" s="31" t="str">
        <f t="shared" si="3"/>
        <v/>
      </c>
    </row>
    <row r="43" spans="1:10" ht="15" customHeight="1" x14ac:dyDescent="0.35">
      <c r="A43" s="41" t="s">
        <v>1341</v>
      </c>
      <c r="B43" s="41" t="s">
        <v>1342</v>
      </c>
      <c r="C43" s="41" t="s">
        <v>3226</v>
      </c>
      <c r="D43" s="42">
        <v>11</v>
      </c>
      <c r="E43" s="30"/>
      <c r="F43" s="30"/>
      <c r="G43" s="30"/>
      <c r="H43" s="31" t="str">
        <f t="shared" si="2"/>
        <v/>
      </c>
      <c r="I43" s="31">
        <f>SUMIFS(DuLieu_ML!$O$2:$O$6001,DuLieu_ML!$A$2:$A$6001,$A43,DuLieu_ML!$B$2:$B$6001,$C43)</f>
        <v>5.9</v>
      </c>
      <c r="J43" s="31" t="str">
        <f t="shared" si="3"/>
        <v/>
      </c>
    </row>
    <row r="44" spans="1:10" ht="15" customHeight="1" x14ac:dyDescent="0.35">
      <c r="A44" s="41" t="s">
        <v>1345</v>
      </c>
      <c r="B44" s="41" t="s">
        <v>1346</v>
      </c>
      <c r="C44" s="41" t="s">
        <v>3226</v>
      </c>
      <c r="D44" s="42">
        <v>21</v>
      </c>
      <c r="E44" s="30"/>
      <c r="F44" s="30"/>
      <c r="G44" s="30"/>
      <c r="H44" s="31" t="str">
        <f t="shared" si="2"/>
        <v/>
      </c>
      <c r="I44" s="31">
        <f>SUMIFS(DuLieu_ML!$O$2:$O$6001,DuLieu_ML!$A$2:$A$6001,$A44,DuLieu_ML!$B$2:$B$6001,$C44)</f>
        <v>4.2</v>
      </c>
      <c r="J44" s="31" t="str">
        <f t="shared" si="3"/>
        <v/>
      </c>
    </row>
    <row r="45" spans="1:10" ht="15" customHeight="1" x14ac:dyDescent="0.35">
      <c r="A45" s="41" t="s">
        <v>1399</v>
      </c>
      <c r="B45" s="41" t="s">
        <v>1400</v>
      </c>
      <c r="C45" s="41" t="s">
        <v>3226</v>
      </c>
      <c r="D45" s="42">
        <v>6</v>
      </c>
      <c r="E45" s="30"/>
      <c r="F45" s="30"/>
      <c r="G45" s="30"/>
      <c r="H45" s="31" t="str">
        <f t="shared" si="2"/>
        <v/>
      </c>
      <c r="I45" s="31">
        <f>SUMIFS(DuLieu_ML!$O$2:$O$6001,DuLieu_ML!$A$2:$A$6001,$A45,DuLieu_ML!$B$2:$B$6001,$C45)</f>
        <v>3.8</v>
      </c>
      <c r="J45" s="31" t="str">
        <f t="shared" si="3"/>
        <v/>
      </c>
    </row>
    <row r="46" spans="1:10" ht="15" customHeight="1" x14ac:dyDescent="0.35">
      <c r="A46" s="41" t="s">
        <v>1453</v>
      </c>
      <c r="B46" s="41" t="s">
        <v>1454</v>
      </c>
      <c r="C46" s="41" t="s">
        <v>3226</v>
      </c>
      <c r="D46" s="42">
        <v>16</v>
      </c>
      <c r="E46" s="30"/>
      <c r="F46" s="30"/>
      <c r="G46" s="30"/>
      <c r="H46" s="31" t="str">
        <f t="shared" si="2"/>
        <v/>
      </c>
      <c r="I46" s="31">
        <f>SUMIFS(DuLieu_ML!$O$2:$O$6001,DuLieu_ML!$A$2:$A$6001,$A46,DuLieu_ML!$B$2:$B$6001,$C46)</f>
        <v>5.9</v>
      </c>
      <c r="J46" s="31" t="str">
        <f t="shared" si="3"/>
        <v/>
      </c>
    </row>
    <row r="47" spans="1:10" ht="15" customHeight="1" x14ac:dyDescent="0.35">
      <c r="A47" s="41" t="s">
        <v>2030</v>
      </c>
      <c r="B47" s="41" t="s">
        <v>2031</v>
      </c>
      <c r="C47" s="41" t="s">
        <v>3226</v>
      </c>
      <c r="D47" s="42">
        <v>5</v>
      </c>
      <c r="E47" s="30"/>
      <c r="F47" s="30"/>
      <c r="G47" s="30"/>
      <c r="H47" s="31" t="str">
        <f t="shared" si="2"/>
        <v/>
      </c>
      <c r="I47" s="31">
        <f>SUMIFS(DuLieu_ML!$O$2:$O$6001,DuLieu_ML!$A$2:$A$6001,$A47,DuLieu_ML!$B$2:$B$6001,$C47)</f>
        <v>5.4</v>
      </c>
      <c r="J47" s="31" t="str">
        <f t="shared" si="3"/>
        <v/>
      </c>
    </row>
    <row r="48" spans="1:10" ht="15" customHeight="1" x14ac:dyDescent="0.35">
      <c r="A48" s="41" t="s">
        <v>2076</v>
      </c>
      <c r="B48" s="41" t="s">
        <v>2077</v>
      </c>
      <c r="C48" s="41" t="s">
        <v>3226</v>
      </c>
      <c r="D48" s="42">
        <v>7</v>
      </c>
      <c r="E48" s="30"/>
      <c r="F48" s="30"/>
      <c r="G48" s="30"/>
      <c r="H48" s="31" t="str">
        <f t="shared" si="2"/>
        <v/>
      </c>
      <c r="I48" s="31">
        <f>SUMIFS(DuLieu_ML!$O$2:$O$6001,DuLieu_ML!$A$2:$A$6001,$A48,DuLieu_ML!$B$2:$B$6001,$C48)</f>
        <v>4.3</v>
      </c>
      <c r="J48" s="31" t="str">
        <f t="shared" si="3"/>
        <v/>
      </c>
    </row>
    <row r="49" spans="1:10" ht="15" customHeight="1" x14ac:dyDescent="0.35">
      <c r="A49" s="41" t="s">
        <v>2129</v>
      </c>
      <c r="B49" s="41" t="s">
        <v>2130</v>
      </c>
      <c r="C49" s="41" t="s">
        <v>3226</v>
      </c>
      <c r="D49" s="42">
        <v>15</v>
      </c>
      <c r="E49" s="30"/>
      <c r="F49" s="30"/>
      <c r="G49" s="30"/>
      <c r="H49" s="31" t="str">
        <f t="shared" si="2"/>
        <v/>
      </c>
      <c r="I49" s="31">
        <f>SUMIFS(DuLieu_ML!$O$2:$O$6001,DuLieu_ML!$A$2:$A$6001,$A49,DuLieu_ML!$B$2:$B$6001,$C49)</f>
        <v>4.4000000000000004</v>
      </c>
      <c r="J49" s="31" t="str">
        <f t="shared" si="3"/>
        <v/>
      </c>
    </row>
    <row r="50" spans="1:10" ht="15" customHeight="1" x14ac:dyDescent="0.35">
      <c r="A50" s="41" t="s">
        <v>2215</v>
      </c>
      <c r="B50" s="41" t="s">
        <v>2216</v>
      </c>
      <c r="C50" s="41" t="s">
        <v>3226</v>
      </c>
      <c r="D50" s="42">
        <v>26</v>
      </c>
      <c r="E50" s="30"/>
      <c r="F50" s="30"/>
      <c r="G50" s="30"/>
      <c r="H50" s="31" t="str">
        <f t="shared" si="2"/>
        <v/>
      </c>
      <c r="I50" s="31">
        <f>SUMIFS(DuLieu_ML!$O$2:$O$6001,DuLieu_ML!$A$2:$A$6001,$A50,DuLieu_ML!$B$2:$B$6001,$C50)</f>
        <v>7.6</v>
      </c>
      <c r="J50" s="31" t="str">
        <f t="shared" si="3"/>
        <v/>
      </c>
    </row>
    <row r="51" spans="1:10" ht="15" customHeight="1" x14ac:dyDescent="0.35">
      <c r="A51" s="41" t="s">
        <v>2422</v>
      </c>
      <c r="B51" s="41" t="s">
        <v>2423</v>
      </c>
      <c r="C51" s="41" t="s">
        <v>3226</v>
      </c>
      <c r="D51" s="42">
        <v>14</v>
      </c>
      <c r="E51" s="30"/>
      <c r="F51" s="30"/>
      <c r="G51" s="30"/>
      <c r="H51" s="31" t="str">
        <f t="shared" si="2"/>
        <v/>
      </c>
      <c r="I51" s="31">
        <f>SUMIFS(DuLieu_ML!$O$2:$O$6001,DuLieu_ML!$A$2:$A$6001,$A51,DuLieu_ML!$B$2:$B$6001,$C51)</f>
        <v>0</v>
      </c>
      <c r="J51" s="31" t="str">
        <f t="shared" si="3"/>
        <v/>
      </c>
    </row>
    <row r="52" spans="1:10" ht="15" customHeight="1" x14ac:dyDescent="0.35">
      <c r="A52" s="41" t="s">
        <v>2432</v>
      </c>
      <c r="B52" s="41" t="s">
        <v>2433</v>
      </c>
      <c r="C52" s="41" t="s">
        <v>3226</v>
      </c>
      <c r="D52" s="42">
        <v>9</v>
      </c>
      <c r="E52" s="30"/>
      <c r="F52" s="30"/>
      <c r="G52" s="30"/>
      <c r="H52" s="31" t="str">
        <f t="shared" si="2"/>
        <v/>
      </c>
      <c r="I52" s="31">
        <f>SUMIFS(DuLieu_ML!$O$2:$O$6001,DuLieu_ML!$A$2:$A$6001,$A52,DuLieu_ML!$B$2:$B$6001,$C52)</f>
        <v>0.7</v>
      </c>
      <c r="J52" s="31" t="str">
        <f t="shared" si="3"/>
        <v/>
      </c>
    </row>
    <row r="53" spans="1:10" ht="15" customHeight="1" x14ac:dyDescent="0.35">
      <c r="A53" s="41" t="s">
        <v>2843</v>
      </c>
      <c r="B53" s="41" t="s">
        <v>2844</v>
      </c>
      <c r="C53" s="41" t="s">
        <v>3226</v>
      </c>
      <c r="D53" s="42">
        <v>9</v>
      </c>
      <c r="E53" s="30"/>
      <c r="F53" s="30"/>
      <c r="G53" s="30"/>
      <c r="H53" s="31" t="str">
        <f t="shared" si="2"/>
        <v/>
      </c>
      <c r="I53" s="31">
        <f>SUMIFS(DuLieu_ML!$O$2:$O$6001,DuLieu_ML!$A$2:$A$6001,$A53,DuLieu_ML!$B$2:$B$6001,$C53)</f>
        <v>6.7</v>
      </c>
      <c r="J53" s="31" t="str">
        <f t="shared" si="3"/>
        <v/>
      </c>
    </row>
    <row r="54" spans="1:10" ht="15" customHeight="1" x14ac:dyDescent="0.35">
      <c r="A54" s="41" t="s">
        <v>3016</v>
      </c>
      <c r="B54" s="41" t="s">
        <v>3017</v>
      </c>
      <c r="C54" s="41" t="s">
        <v>3226</v>
      </c>
      <c r="D54" s="42">
        <v>19</v>
      </c>
      <c r="E54" s="30"/>
      <c r="F54" s="30"/>
      <c r="G54" s="30"/>
      <c r="H54" s="31" t="str">
        <f t="shared" si="2"/>
        <v/>
      </c>
      <c r="I54" s="31">
        <f>SUMIFS(DuLieu_ML!$O$2:$O$6001,DuLieu_ML!$A$2:$A$6001,$A54,DuLieu_ML!$B$2:$B$6001,$C54)</f>
        <v>7</v>
      </c>
      <c r="J54" s="31" t="str">
        <f t="shared" si="3"/>
        <v/>
      </c>
    </row>
    <row r="55" spans="1:10" ht="15" customHeight="1" x14ac:dyDescent="0.35">
      <c r="A55" s="41" t="s">
        <v>3089</v>
      </c>
      <c r="B55" s="41" t="s">
        <v>3090</v>
      </c>
      <c r="C55" s="41" t="s">
        <v>3226</v>
      </c>
      <c r="D55" s="42">
        <v>16</v>
      </c>
      <c r="E55" s="30"/>
      <c r="F55" s="30"/>
      <c r="G55" s="30"/>
      <c r="H55" s="31" t="str">
        <f t="shared" si="2"/>
        <v/>
      </c>
      <c r="I55" s="31">
        <f>SUMIFS(DuLieu_ML!$O$2:$O$6001,DuLieu_ML!$A$2:$A$6001,$A55,DuLieu_ML!$B$2:$B$6001,$C55)</f>
        <v>6.6</v>
      </c>
      <c r="J55" s="31" t="str">
        <f t="shared" si="3"/>
        <v/>
      </c>
    </row>
    <row r="56" spans="1:10" ht="15" customHeight="1" x14ac:dyDescent="0.35">
      <c r="A56" s="41" t="s">
        <v>3122</v>
      </c>
      <c r="B56" s="41" t="s">
        <v>3123</v>
      </c>
      <c r="C56" s="41" t="s">
        <v>3226</v>
      </c>
      <c r="D56" s="42">
        <v>9</v>
      </c>
      <c r="E56" s="30"/>
      <c r="F56" s="30"/>
      <c r="G56" s="30"/>
      <c r="H56" s="31" t="str">
        <f t="shared" si="2"/>
        <v/>
      </c>
      <c r="I56" s="31">
        <f>SUMIFS(DuLieu_ML!$O$2:$O$6001,DuLieu_ML!$A$2:$A$6001,$A56,DuLieu_ML!$B$2:$B$6001,$C56)</f>
        <v>0</v>
      </c>
      <c r="J56" s="31" t="str">
        <f t="shared" si="3"/>
        <v/>
      </c>
    </row>
    <row r="57" spans="1:10" ht="15" customHeight="1" x14ac:dyDescent="0.35">
      <c r="A57" s="41" t="s">
        <v>192</v>
      </c>
      <c r="B57" s="41" t="s">
        <v>193</v>
      </c>
      <c r="C57" s="41" t="s">
        <v>3224</v>
      </c>
      <c r="D57" s="42">
        <v>8</v>
      </c>
      <c r="E57" s="30"/>
      <c r="F57" s="30"/>
      <c r="G57" s="30"/>
      <c r="H57" s="31" t="str">
        <f t="shared" si="2"/>
        <v/>
      </c>
      <c r="I57" s="31">
        <f>SUMIFS(DuLieu_ML!$O$2:$O$6001,DuLieu_ML!$A$2:$A$6001,$A57,DuLieu_ML!$B$2:$B$6001,$C57)</f>
        <v>0.9</v>
      </c>
      <c r="J57" s="31" t="str">
        <f t="shared" si="3"/>
        <v/>
      </c>
    </row>
    <row r="58" spans="1:10" ht="15" customHeight="1" x14ac:dyDescent="0.35">
      <c r="A58" s="41" t="s">
        <v>271</v>
      </c>
      <c r="B58" s="41" t="s">
        <v>272</v>
      </c>
      <c r="C58" s="41" t="s">
        <v>3224</v>
      </c>
      <c r="D58" s="42">
        <v>24</v>
      </c>
      <c r="E58" s="30"/>
      <c r="F58" s="30"/>
      <c r="G58" s="30"/>
      <c r="H58" s="31" t="str">
        <f t="shared" si="2"/>
        <v/>
      </c>
      <c r="I58" s="31">
        <f>SUMIFS(DuLieu_ML!$O$2:$O$6001,DuLieu_ML!$A$2:$A$6001,$A58,DuLieu_ML!$B$2:$B$6001,$C58)</f>
        <v>5.4</v>
      </c>
      <c r="J58" s="31" t="str">
        <f t="shared" si="3"/>
        <v/>
      </c>
    </row>
    <row r="59" spans="1:10" ht="15" customHeight="1" x14ac:dyDescent="0.35">
      <c r="A59" s="41" t="s">
        <v>607</v>
      </c>
      <c r="B59" s="41" t="s">
        <v>608</v>
      </c>
      <c r="C59" s="41" t="s">
        <v>3224</v>
      </c>
      <c r="D59" s="42">
        <v>40</v>
      </c>
      <c r="E59" s="30"/>
      <c r="F59" s="30"/>
      <c r="G59" s="30"/>
      <c r="H59" s="31" t="str">
        <f t="shared" si="2"/>
        <v/>
      </c>
      <c r="I59" s="31">
        <f>SUMIFS(DuLieu_ML!$O$2:$O$6001,DuLieu_ML!$A$2:$A$6001,$A59,DuLieu_ML!$B$2:$B$6001,$C59)</f>
        <v>1.2</v>
      </c>
      <c r="J59" s="31" t="str">
        <f t="shared" si="3"/>
        <v/>
      </c>
    </row>
    <row r="60" spans="1:10" ht="15" customHeight="1" x14ac:dyDescent="0.35">
      <c r="A60" s="41" t="s">
        <v>872</v>
      </c>
      <c r="B60" s="41" t="s">
        <v>873</v>
      </c>
      <c r="C60" s="41" t="s">
        <v>3224</v>
      </c>
      <c r="D60" s="42">
        <v>28</v>
      </c>
      <c r="E60" s="30"/>
      <c r="F60" s="30"/>
      <c r="G60" s="30"/>
      <c r="H60" s="31" t="str">
        <f t="shared" si="2"/>
        <v/>
      </c>
      <c r="I60" s="31">
        <f>SUMIFS(DuLieu_ML!$O$2:$O$6001,DuLieu_ML!$A$2:$A$6001,$A60,DuLieu_ML!$B$2:$B$6001,$C60)</f>
        <v>0</v>
      </c>
      <c r="J60" s="31" t="str">
        <f t="shared" si="3"/>
        <v/>
      </c>
    </row>
    <row r="61" spans="1:10" ht="15" customHeight="1" x14ac:dyDescent="0.35">
      <c r="A61" s="41" t="s">
        <v>1267</v>
      </c>
      <c r="B61" s="41" t="s">
        <v>1268</v>
      </c>
      <c r="C61" s="41" t="s">
        <v>3224</v>
      </c>
      <c r="D61" s="42">
        <v>18</v>
      </c>
      <c r="E61" s="30"/>
      <c r="F61" s="30"/>
      <c r="G61" s="30"/>
      <c r="H61" s="31" t="str">
        <f t="shared" si="2"/>
        <v/>
      </c>
      <c r="I61" s="31">
        <f>SUMIFS(DuLieu_ML!$O$2:$O$6001,DuLieu_ML!$A$2:$A$6001,$A61,DuLieu_ML!$B$2:$B$6001,$C61)</f>
        <v>4.5999999999999996</v>
      </c>
      <c r="J61" s="31" t="str">
        <f t="shared" si="3"/>
        <v/>
      </c>
    </row>
    <row r="62" spans="1:10" ht="15" customHeight="1" x14ac:dyDescent="0.35">
      <c r="A62" s="41" t="s">
        <v>1391</v>
      </c>
      <c r="B62" s="41" t="s">
        <v>1392</v>
      </c>
      <c r="C62" s="41" t="s">
        <v>3224</v>
      </c>
      <c r="D62" s="42">
        <v>9</v>
      </c>
      <c r="E62" s="30"/>
      <c r="F62" s="30"/>
      <c r="G62" s="30"/>
      <c r="H62" s="31" t="str">
        <f t="shared" si="2"/>
        <v/>
      </c>
      <c r="I62" s="31">
        <f>SUMIFS(DuLieu_ML!$O$2:$O$6001,DuLieu_ML!$A$2:$A$6001,$A62,DuLieu_ML!$B$2:$B$6001,$C62)</f>
        <v>4.5999999999999996</v>
      </c>
      <c r="J62" s="31" t="str">
        <f t="shared" si="3"/>
        <v/>
      </c>
    </row>
    <row r="63" spans="1:10" ht="15" customHeight="1" x14ac:dyDescent="0.35">
      <c r="A63" s="41" t="s">
        <v>1443</v>
      </c>
      <c r="B63" s="41" t="s">
        <v>1444</v>
      </c>
      <c r="C63" s="41" t="s">
        <v>3224</v>
      </c>
      <c r="D63" s="42">
        <v>18</v>
      </c>
      <c r="E63" s="30"/>
      <c r="F63" s="30"/>
      <c r="G63" s="30"/>
      <c r="H63" s="31" t="str">
        <f t="shared" si="2"/>
        <v/>
      </c>
      <c r="I63" s="31">
        <f>SUMIFS(DuLieu_ML!$O$2:$O$6001,DuLieu_ML!$A$2:$A$6001,$A63,DuLieu_ML!$B$2:$B$6001,$C63)</f>
        <v>3</v>
      </c>
      <c r="J63" s="31" t="str">
        <f t="shared" si="3"/>
        <v/>
      </c>
    </row>
    <row r="64" spans="1:10" ht="15" customHeight="1" x14ac:dyDescent="0.35">
      <c r="A64" s="41" t="s">
        <v>1467</v>
      </c>
      <c r="B64" s="41" t="s">
        <v>1468</v>
      </c>
      <c r="C64" s="41" t="s">
        <v>3224</v>
      </c>
      <c r="D64" s="42">
        <v>25</v>
      </c>
      <c r="E64" s="30"/>
      <c r="F64" s="30"/>
      <c r="G64" s="30"/>
      <c r="H64" s="31" t="str">
        <f t="shared" si="2"/>
        <v/>
      </c>
      <c r="I64" s="31">
        <f>SUMIFS(DuLieu_ML!$O$2:$O$6001,DuLieu_ML!$A$2:$A$6001,$A64,DuLieu_ML!$B$2:$B$6001,$C64)</f>
        <v>0.7</v>
      </c>
      <c r="J64" s="31" t="str">
        <f t="shared" si="3"/>
        <v/>
      </c>
    </row>
    <row r="65" spans="1:10" ht="15" customHeight="1" x14ac:dyDescent="0.35">
      <c r="A65" s="41" t="s">
        <v>1507</v>
      </c>
      <c r="B65" s="41" t="s">
        <v>1508</v>
      </c>
      <c r="C65" s="41" t="s">
        <v>3224</v>
      </c>
      <c r="D65" s="42">
        <v>37</v>
      </c>
      <c r="E65" s="30"/>
      <c r="F65" s="30"/>
      <c r="G65" s="30"/>
      <c r="H65" s="31" t="str">
        <f t="shared" si="2"/>
        <v/>
      </c>
      <c r="I65" s="31">
        <f>SUMIFS(DuLieu_ML!$O$2:$O$6001,DuLieu_ML!$A$2:$A$6001,$A65,DuLieu_ML!$B$2:$B$6001,$C65)</f>
        <v>0</v>
      </c>
      <c r="J65" s="31" t="str">
        <f t="shared" si="3"/>
        <v/>
      </c>
    </row>
    <row r="66" spans="1:10" ht="15" customHeight="1" x14ac:dyDescent="0.35">
      <c r="A66" s="41" t="s">
        <v>1559</v>
      </c>
      <c r="B66" s="41" t="s">
        <v>1560</v>
      </c>
      <c r="C66" s="41" t="s">
        <v>3224</v>
      </c>
      <c r="D66" s="42">
        <v>8</v>
      </c>
      <c r="E66" s="30"/>
      <c r="F66" s="30"/>
      <c r="G66" s="30"/>
      <c r="H66" s="31" t="str">
        <f t="shared" si="2"/>
        <v/>
      </c>
      <c r="I66" s="31">
        <f>SUMIFS(DuLieu_ML!$O$2:$O$6001,DuLieu_ML!$A$2:$A$6001,$A66,DuLieu_ML!$B$2:$B$6001,$C66)</f>
        <v>4.5999999999999996</v>
      </c>
      <c r="J66" s="31" t="str">
        <f t="shared" si="3"/>
        <v/>
      </c>
    </row>
    <row r="67" spans="1:10" ht="15" customHeight="1" x14ac:dyDescent="0.35">
      <c r="A67" s="41" t="s">
        <v>1611</v>
      </c>
      <c r="B67" s="41" t="s">
        <v>1612</v>
      </c>
      <c r="C67" s="41" t="s">
        <v>3224</v>
      </c>
      <c r="D67" s="42">
        <v>11</v>
      </c>
      <c r="E67" s="30"/>
      <c r="F67" s="30"/>
      <c r="G67" s="30"/>
      <c r="H67" s="31" t="str">
        <f t="shared" si="2"/>
        <v/>
      </c>
      <c r="I67" s="31">
        <f>SUMIFS(DuLieu_ML!$O$2:$O$6001,DuLieu_ML!$A$2:$A$6001,$A67,DuLieu_ML!$B$2:$B$6001,$C67)</f>
        <v>1</v>
      </c>
      <c r="J67" s="31" t="str">
        <f t="shared" si="3"/>
        <v/>
      </c>
    </row>
    <row r="68" spans="1:10" ht="15" customHeight="1" x14ac:dyDescent="0.35">
      <c r="A68" s="41" t="s">
        <v>1836</v>
      </c>
      <c r="B68" s="41" t="s">
        <v>1837</v>
      </c>
      <c r="C68" s="41" t="s">
        <v>3224</v>
      </c>
      <c r="D68" s="42">
        <v>17</v>
      </c>
      <c r="E68" s="30"/>
      <c r="F68" s="30"/>
      <c r="G68" s="30"/>
      <c r="H68" s="31" t="str">
        <f t="shared" si="2"/>
        <v/>
      </c>
      <c r="I68" s="31">
        <f>SUMIFS(DuLieu_ML!$O$2:$O$6001,DuLieu_ML!$A$2:$A$6001,$A68,DuLieu_ML!$B$2:$B$6001,$C68)</f>
        <v>6.3</v>
      </c>
      <c r="J68" s="31" t="str">
        <f t="shared" si="3"/>
        <v/>
      </c>
    </row>
    <row r="69" spans="1:10" ht="15" customHeight="1" x14ac:dyDescent="0.35">
      <c r="A69" s="41" t="s">
        <v>2068</v>
      </c>
      <c r="B69" s="41" t="s">
        <v>2069</v>
      </c>
      <c r="C69" s="41" t="s">
        <v>3224</v>
      </c>
      <c r="D69" s="42">
        <v>12</v>
      </c>
      <c r="E69" s="30"/>
      <c r="F69" s="30"/>
      <c r="G69" s="30"/>
      <c r="H69" s="31" t="str">
        <f t="shared" si="2"/>
        <v/>
      </c>
      <c r="I69" s="31">
        <f>SUMIFS(DuLieu_ML!$O$2:$O$6001,DuLieu_ML!$A$2:$A$6001,$A69,DuLieu_ML!$B$2:$B$6001,$C69)</f>
        <v>5</v>
      </c>
      <c r="J69" s="31" t="str">
        <f t="shared" si="3"/>
        <v/>
      </c>
    </row>
    <row r="70" spans="1:10" ht="15" customHeight="1" x14ac:dyDescent="0.35">
      <c r="A70" s="41" t="s">
        <v>2156</v>
      </c>
      <c r="B70" s="41" t="s">
        <v>2157</v>
      </c>
      <c r="C70" s="41" t="s">
        <v>3224</v>
      </c>
      <c r="D70" s="42">
        <v>11</v>
      </c>
      <c r="E70" s="30"/>
      <c r="F70" s="30"/>
      <c r="G70" s="30"/>
      <c r="H70" s="31" t="str">
        <f t="shared" si="2"/>
        <v/>
      </c>
      <c r="I70" s="31">
        <f>SUMIFS(DuLieu_ML!$O$2:$O$6001,DuLieu_ML!$A$2:$A$6001,$A70,DuLieu_ML!$B$2:$B$6001,$C70)</f>
        <v>2.8</v>
      </c>
      <c r="J70" s="31" t="str">
        <f t="shared" si="3"/>
        <v/>
      </c>
    </row>
    <row r="71" spans="1:10" ht="15" customHeight="1" x14ac:dyDescent="0.35">
      <c r="A71" s="41" t="s">
        <v>2275</v>
      </c>
      <c r="B71" s="41" t="s">
        <v>2276</v>
      </c>
      <c r="C71" s="41" t="s">
        <v>3224</v>
      </c>
      <c r="D71" s="42">
        <v>12</v>
      </c>
      <c r="E71" s="30"/>
      <c r="F71" s="30"/>
      <c r="G71" s="30"/>
      <c r="H71" s="31" t="str">
        <f t="shared" ref="H71:H102" si="4">IF(COUNT(E71:G71)=0,"",AVERAGE(E71:G71))</f>
        <v/>
      </c>
      <c r="I71" s="31">
        <f>SUMIFS(DuLieu_ML!$O$2:$O$6001,DuLieu_ML!$A$2:$A$6001,$A71,DuLieu_ML!$B$2:$B$6001,$C71)</f>
        <v>2.2999999999999998</v>
      </c>
      <c r="J71" s="31" t="str">
        <f t="shared" ref="J71:J102" si="5">IF(H71="","",ABS(H71-I71))</f>
        <v/>
      </c>
    </row>
    <row r="72" spans="1:10" ht="15" customHeight="1" x14ac:dyDescent="0.35">
      <c r="A72" s="41" t="s">
        <v>2289</v>
      </c>
      <c r="B72" s="41" t="s">
        <v>2290</v>
      </c>
      <c r="C72" s="41" t="s">
        <v>3224</v>
      </c>
      <c r="D72" s="42">
        <v>16</v>
      </c>
      <c r="E72" s="30"/>
      <c r="F72" s="30"/>
      <c r="G72" s="30"/>
      <c r="H72" s="31" t="str">
        <f t="shared" si="4"/>
        <v/>
      </c>
      <c r="I72" s="31">
        <f>SUMIFS(DuLieu_ML!$O$2:$O$6001,DuLieu_ML!$A$2:$A$6001,$A72,DuLieu_ML!$B$2:$B$6001,$C72)</f>
        <v>6.3</v>
      </c>
      <c r="J72" s="31" t="str">
        <f t="shared" si="5"/>
        <v/>
      </c>
    </row>
    <row r="73" spans="1:10" ht="15" customHeight="1" x14ac:dyDescent="0.35">
      <c r="A73" s="41" t="s">
        <v>2402</v>
      </c>
      <c r="B73" s="41" t="s">
        <v>2403</v>
      </c>
      <c r="C73" s="41" t="s">
        <v>3224</v>
      </c>
      <c r="D73" s="42">
        <v>26</v>
      </c>
      <c r="E73" s="30"/>
      <c r="F73" s="30"/>
      <c r="G73" s="30"/>
      <c r="H73" s="31" t="str">
        <f t="shared" si="4"/>
        <v/>
      </c>
      <c r="I73" s="31">
        <f>SUMIFS(DuLieu_ML!$O$2:$O$6001,DuLieu_ML!$A$2:$A$6001,$A73,DuLieu_ML!$B$2:$B$6001,$C73)</f>
        <v>3.9</v>
      </c>
      <c r="J73" s="31" t="str">
        <f t="shared" si="5"/>
        <v/>
      </c>
    </row>
    <row r="74" spans="1:10" ht="15" customHeight="1" x14ac:dyDescent="0.35">
      <c r="A74" s="41" t="s">
        <v>2416</v>
      </c>
      <c r="B74" s="41" t="s">
        <v>2417</v>
      </c>
      <c r="C74" s="41" t="s">
        <v>3224</v>
      </c>
      <c r="D74" s="42">
        <v>25</v>
      </c>
      <c r="E74" s="30"/>
      <c r="F74" s="30"/>
      <c r="G74" s="30"/>
      <c r="H74" s="31" t="str">
        <f t="shared" si="4"/>
        <v/>
      </c>
      <c r="I74" s="31">
        <f>SUMIFS(DuLieu_ML!$O$2:$O$6001,DuLieu_ML!$A$2:$A$6001,$A74,DuLieu_ML!$B$2:$B$6001,$C74)</f>
        <v>8.5</v>
      </c>
      <c r="J74" s="31" t="str">
        <f t="shared" si="5"/>
        <v/>
      </c>
    </row>
    <row r="75" spans="1:10" ht="15" customHeight="1" x14ac:dyDescent="0.35">
      <c r="A75" s="41" t="s">
        <v>2418</v>
      </c>
      <c r="B75" s="41" t="s">
        <v>2419</v>
      </c>
      <c r="C75" s="41" t="s">
        <v>3224</v>
      </c>
      <c r="D75" s="42">
        <v>20</v>
      </c>
      <c r="E75" s="30"/>
      <c r="F75" s="30"/>
      <c r="G75" s="30"/>
      <c r="H75" s="31" t="str">
        <f t="shared" si="4"/>
        <v/>
      </c>
      <c r="I75" s="31">
        <f>SUMIFS(DuLieu_ML!$O$2:$O$6001,DuLieu_ML!$A$2:$A$6001,$A75,DuLieu_ML!$B$2:$B$6001,$C75)</f>
        <v>2.8</v>
      </c>
      <c r="J75" s="31" t="str">
        <f t="shared" si="5"/>
        <v/>
      </c>
    </row>
    <row r="76" spans="1:10" ht="15" customHeight="1" x14ac:dyDescent="0.35">
      <c r="A76" s="41" t="s">
        <v>2666</v>
      </c>
      <c r="B76" s="41" t="s">
        <v>2667</v>
      </c>
      <c r="C76" s="41" t="s">
        <v>3224</v>
      </c>
      <c r="D76" s="42">
        <v>30</v>
      </c>
      <c r="E76" s="30"/>
      <c r="F76" s="30"/>
      <c r="G76" s="30"/>
      <c r="H76" s="31" t="str">
        <f t="shared" si="4"/>
        <v/>
      </c>
      <c r="I76" s="31">
        <f>SUMIFS(DuLieu_ML!$O$2:$O$6001,DuLieu_ML!$A$2:$A$6001,$A76,DuLieu_ML!$B$2:$B$6001,$C76)</f>
        <v>5.2</v>
      </c>
      <c r="J76" s="31" t="str">
        <f t="shared" si="5"/>
        <v/>
      </c>
    </row>
    <row r="77" spans="1:10" ht="15" customHeight="1" x14ac:dyDescent="0.35">
      <c r="A77" s="41" t="s">
        <v>2775</v>
      </c>
      <c r="B77" s="41" t="s">
        <v>2776</v>
      </c>
      <c r="C77" s="41" t="s">
        <v>3224</v>
      </c>
      <c r="D77" s="42">
        <v>28</v>
      </c>
      <c r="E77" s="30"/>
      <c r="F77" s="30"/>
      <c r="G77" s="30"/>
      <c r="H77" s="31" t="str">
        <f t="shared" si="4"/>
        <v/>
      </c>
      <c r="I77" s="31">
        <f>SUMIFS(DuLieu_ML!$O$2:$O$6001,DuLieu_ML!$A$2:$A$6001,$A77,DuLieu_ML!$B$2:$B$6001,$C77)</f>
        <v>0.8</v>
      </c>
      <c r="J77" s="31" t="str">
        <f t="shared" si="5"/>
        <v/>
      </c>
    </row>
    <row r="78" spans="1:10" ht="15" customHeight="1" x14ac:dyDescent="0.35">
      <c r="A78" s="41" t="s">
        <v>2821</v>
      </c>
      <c r="B78" s="41" t="s">
        <v>2822</v>
      </c>
      <c r="C78" s="41" t="s">
        <v>3224</v>
      </c>
      <c r="D78" s="42">
        <v>28</v>
      </c>
      <c r="E78" s="30"/>
      <c r="F78" s="30"/>
      <c r="G78" s="30"/>
      <c r="H78" s="31" t="str">
        <f t="shared" si="4"/>
        <v/>
      </c>
      <c r="I78" s="31">
        <f>SUMIFS(DuLieu_ML!$O$2:$O$6001,DuLieu_ML!$A$2:$A$6001,$A78,DuLieu_ML!$B$2:$B$6001,$C78)</f>
        <v>4.8</v>
      </c>
      <c r="J78" s="31" t="str">
        <f t="shared" si="5"/>
        <v/>
      </c>
    </row>
    <row r="79" spans="1:10" ht="15" customHeight="1" x14ac:dyDescent="0.35">
      <c r="A79" s="41" t="s">
        <v>2881</v>
      </c>
      <c r="B79" s="41" t="s">
        <v>2882</v>
      </c>
      <c r="C79" s="41" t="s">
        <v>3224</v>
      </c>
      <c r="D79" s="42">
        <v>21</v>
      </c>
      <c r="E79" s="30"/>
      <c r="F79" s="30"/>
      <c r="G79" s="30"/>
      <c r="H79" s="31" t="str">
        <f t="shared" si="4"/>
        <v/>
      </c>
      <c r="I79" s="31">
        <f>SUMIFS(DuLieu_ML!$O$2:$O$6001,DuLieu_ML!$A$2:$A$6001,$A79,DuLieu_ML!$B$2:$B$6001,$C79)</f>
        <v>4.0999999999999996</v>
      </c>
      <c r="J79" s="31" t="str">
        <f t="shared" si="5"/>
        <v/>
      </c>
    </row>
    <row r="80" spans="1:10" ht="15" customHeight="1" x14ac:dyDescent="0.35">
      <c r="A80" s="41" t="s">
        <v>2986</v>
      </c>
      <c r="B80" s="41" t="s">
        <v>2987</v>
      </c>
      <c r="C80" s="41" t="s">
        <v>3224</v>
      </c>
      <c r="D80" s="42">
        <v>7</v>
      </c>
      <c r="E80" s="30"/>
      <c r="F80" s="30"/>
      <c r="G80" s="30"/>
      <c r="H80" s="31" t="str">
        <f t="shared" si="4"/>
        <v/>
      </c>
      <c r="I80" s="31">
        <f>SUMIFS(DuLieu_ML!$O$2:$O$6001,DuLieu_ML!$A$2:$A$6001,$A80,DuLieu_ML!$B$2:$B$6001,$C80)</f>
        <v>0</v>
      </c>
      <c r="J80" s="31" t="str">
        <f t="shared" si="5"/>
        <v/>
      </c>
    </row>
    <row r="81" spans="1:10" ht="15" customHeight="1" x14ac:dyDescent="0.35">
      <c r="A81" s="41" t="s">
        <v>3180</v>
      </c>
      <c r="B81" s="41" t="s">
        <v>3181</v>
      </c>
      <c r="C81" s="41" t="s">
        <v>3224</v>
      </c>
      <c r="D81" s="42">
        <v>37</v>
      </c>
      <c r="E81" s="30"/>
      <c r="F81" s="30"/>
      <c r="G81" s="30"/>
      <c r="H81" s="31" t="str">
        <f t="shared" si="4"/>
        <v/>
      </c>
      <c r="I81" s="31">
        <f>SUMIFS(DuLieu_ML!$O$2:$O$6001,DuLieu_ML!$A$2:$A$6001,$A81,DuLieu_ML!$B$2:$B$6001,$C81)</f>
        <v>6.3</v>
      </c>
      <c r="J81" s="31" t="str">
        <f t="shared" si="5"/>
        <v/>
      </c>
    </row>
    <row r="82" spans="1:10" ht="15" customHeight="1" x14ac:dyDescent="0.35">
      <c r="A82" s="41" t="s">
        <v>145</v>
      </c>
      <c r="B82" s="41" t="s">
        <v>146</v>
      </c>
      <c r="C82" s="41" t="s">
        <v>3229</v>
      </c>
      <c r="D82" s="42">
        <v>38</v>
      </c>
      <c r="E82" s="30"/>
      <c r="F82" s="30"/>
      <c r="G82" s="30"/>
      <c r="H82" s="31" t="str">
        <f t="shared" si="4"/>
        <v/>
      </c>
      <c r="I82" s="31">
        <f>SUMIFS(DuLieu_ML!$O$2:$O$6001,DuLieu_ML!$A$2:$A$6001,$A82,DuLieu_ML!$B$2:$B$6001,$C82)</f>
        <v>0</v>
      </c>
      <c r="J82" s="31" t="str">
        <f t="shared" si="5"/>
        <v/>
      </c>
    </row>
    <row r="83" spans="1:10" ht="15" customHeight="1" x14ac:dyDescent="0.35">
      <c r="A83" s="41" t="s">
        <v>359</v>
      </c>
      <c r="B83" s="41" t="s">
        <v>360</v>
      </c>
      <c r="C83" s="41" t="s">
        <v>3229</v>
      </c>
      <c r="D83" s="42">
        <v>14</v>
      </c>
      <c r="E83" s="30"/>
      <c r="F83" s="30"/>
      <c r="G83" s="30"/>
      <c r="H83" s="31" t="str">
        <f t="shared" si="4"/>
        <v/>
      </c>
      <c r="I83" s="31">
        <f>SUMIFS(DuLieu_ML!$O$2:$O$6001,DuLieu_ML!$A$2:$A$6001,$A83,DuLieu_ML!$B$2:$B$6001,$C83)</f>
        <v>6.6</v>
      </c>
      <c r="J83" s="31" t="str">
        <f t="shared" si="5"/>
        <v/>
      </c>
    </row>
    <row r="84" spans="1:10" ht="15" customHeight="1" x14ac:dyDescent="0.35">
      <c r="A84" s="41" t="s">
        <v>387</v>
      </c>
      <c r="B84" s="41" t="s">
        <v>388</v>
      </c>
      <c r="C84" s="41" t="s">
        <v>3229</v>
      </c>
      <c r="D84" s="42">
        <v>23</v>
      </c>
      <c r="E84" s="30"/>
      <c r="F84" s="30"/>
      <c r="G84" s="30"/>
      <c r="H84" s="31" t="str">
        <f t="shared" si="4"/>
        <v/>
      </c>
      <c r="I84" s="31">
        <f>SUMIFS(DuLieu_ML!$O$2:$O$6001,DuLieu_ML!$A$2:$A$6001,$A84,DuLieu_ML!$B$2:$B$6001,$C84)</f>
        <v>7</v>
      </c>
      <c r="J84" s="31" t="str">
        <f t="shared" si="5"/>
        <v/>
      </c>
    </row>
    <row r="85" spans="1:10" ht="15" customHeight="1" x14ac:dyDescent="0.35">
      <c r="A85" s="41" t="s">
        <v>501</v>
      </c>
      <c r="B85" s="41" t="s">
        <v>502</v>
      </c>
      <c r="C85" s="41" t="s">
        <v>3229</v>
      </c>
      <c r="D85" s="42">
        <v>30</v>
      </c>
      <c r="E85" s="30"/>
      <c r="F85" s="30"/>
      <c r="G85" s="30"/>
      <c r="H85" s="31" t="str">
        <f t="shared" si="4"/>
        <v/>
      </c>
      <c r="I85" s="31">
        <f>SUMIFS(DuLieu_ML!$O$2:$O$6001,DuLieu_ML!$A$2:$A$6001,$A85,DuLieu_ML!$B$2:$B$6001,$C85)</f>
        <v>0</v>
      </c>
      <c r="J85" s="31" t="str">
        <f t="shared" si="5"/>
        <v/>
      </c>
    </row>
    <row r="86" spans="1:10" ht="15" customHeight="1" x14ac:dyDescent="0.35">
      <c r="A86" s="41" t="s">
        <v>509</v>
      </c>
      <c r="B86" s="41" t="s">
        <v>510</v>
      </c>
      <c r="C86" s="41" t="s">
        <v>3229</v>
      </c>
      <c r="D86" s="42">
        <v>28</v>
      </c>
      <c r="E86" s="30"/>
      <c r="F86" s="30"/>
      <c r="G86" s="30"/>
      <c r="H86" s="31" t="str">
        <f t="shared" si="4"/>
        <v/>
      </c>
      <c r="I86" s="31">
        <f>SUMIFS(DuLieu_ML!$O$2:$O$6001,DuLieu_ML!$A$2:$A$6001,$A86,DuLieu_ML!$B$2:$B$6001,$C86)</f>
        <v>3.7</v>
      </c>
      <c r="J86" s="31" t="str">
        <f t="shared" si="5"/>
        <v/>
      </c>
    </row>
    <row r="87" spans="1:10" ht="15" customHeight="1" x14ac:dyDescent="0.35">
      <c r="A87" s="41" t="s">
        <v>668</v>
      </c>
      <c r="B87" s="41" t="s">
        <v>669</v>
      </c>
      <c r="C87" s="41" t="s">
        <v>3229</v>
      </c>
      <c r="D87" s="42">
        <v>33</v>
      </c>
      <c r="E87" s="30"/>
      <c r="F87" s="30"/>
      <c r="G87" s="30"/>
      <c r="H87" s="31" t="str">
        <f t="shared" si="4"/>
        <v/>
      </c>
      <c r="I87" s="31">
        <f>SUMIFS(DuLieu_ML!$O$2:$O$6001,DuLieu_ML!$A$2:$A$6001,$A87,DuLieu_ML!$B$2:$B$6001,$C87)</f>
        <v>0</v>
      </c>
      <c r="J87" s="31" t="str">
        <f t="shared" si="5"/>
        <v/>
      </c>
    </row>
    <row r="88" spans="1:10" ht="15" customHeight="1" x14ac:dyDescent="0.35">
      <c r="A88" s="41" t="s">
        <v>1036</v>
      </c>
      <c r="B88" s="41" t="s">
        <v>1037</v>
      </c>
      <c r="C88" s="41" t="s">
        <v>3229</v>
      </c>
      <c r="D88" s="42">
        <v>5</v>
      </c>
      <c r="E88" s="30"/>
      <c r="F88" s="30"/>
      <c r="G88" s="30"/>
      <c r="H88" s="31" t="str">
        <f t="shared" si="4"/>
        <v/>
      </c>
      <c r="I88" s="31">
        <f>SUMIFS(DuLieu_ML!$O$2:$O$6001,DuLieu_ML!$A$2:$A$6001,$A88,DuLieu_ML!$B$2:$B$6001,$C88)</f>
        <v>0</v>
      </c>
      <c r="J88" s="31" t="str">
        <f t="shared" si="5"/>
        <v/>
      </c>
    </row>
    <row r="89" spans="1:10" ht="15" customHeight="1" x14ac:dyDescent="0.35">
      <c r="A89" s="41" t="s">
        <v>1121</v>
      </c>
      <c r="B89" s="41" t="s">
        <v>1122</v>
      </c>
      <c r="C89" s="41" t="s">
        <v>3229</v>
      </c>
      <c r="D89" s="42">
        <v>7</v>
      </c>
      <c r="E89" s="30"/>
      <c r="F89" s="30"/>
      <c r="G89" s="30"/>
      <c r="H89" s="31" t="str">
        <f t="shared" si="4"/>
        <v/>
      </c>
      <c r="I89" s="31">
        <f>SUMIFS(DuLieu_ML!$O$2:$O$6001,DuLieu_ML!$A$2:$A$6001,$A89,DuLieu_ML!$B$2:$B$6001,$C89)</f>
        <v>5.4</v>
      </c>
      <c r="J89" s="31" t="str">
        <f t="shared" si="5"/>
        <v/>
      </c>
    </row>
    <row r="90" spans="1:10" ht="15" customHeight="1" x14ac:dyDescent="0.35">
      <c r="A90" s="41" t="s">
        <v>1189</v>
      </c>
      <c r="B90" s="41" t="s">
        <v>1190</v>
      </c>
      <c r="C90" s="41" t="s">
        <v>3229</v>
      </c>
      <c r="D90" s="42">
        <v>32</v>
      </c>
      <c r="E90" s="30"/>
      <c r="F90" s="30"/>
      <c r="G90" s="30"/>
      <c r="H90" s="31" t="str">
        <f t="shared" si="4"/>
        <v/>
      </c>
      <c r="I90" s="31">
        <f>SUMIFS(DuLieu_ML!$O$2:$O$6001,DuLieu_ML!$A$2:$A$6001,$A90,DuLieu_ML!$B$2:$B$6001,$C90)</f>
        <v>0</v>
      </c>
      <c r="J90" s="31" t="str">
        <f t="shared" si="5"/>
        <v/>
      </c>
    </row>
    <row r="91" spans="1:10" ht="15" customHeight="1" x14ac:dyDescent="0.35">
      <c r="A91" s="41" t="s">
        <v>1192</v>
      </c>
      <c r="B91" s="41" t="s">
        <v>1193</v>
      </c>
      <c r="C91" s="41" t="s">
        <v>3229</v>
      </c>
      <c r="D91" s="42">
        <v>26</v>
      </c>
      <c r="E91" s="30"/>
      <c r="F91" s="30"/>
      <c r="G91" s="30"/>
      <c r="H91" s="31" t="str">
        <f t="shared" si="4"/>
        <v/>
      </c>
      <c r="I91" s="31">
        <f>SUMIFS(DuLieu_ML!$O$2:$O$6001,DuLieu_ML!$A$2:$A$6001,$A91,DuLieu_ML!$B$2:$B$6001,$C91)</f>
        <v>0</v>
      </c>
      <c r="J91" s="31" t="str">
        <f t="shared" si="5"/>
        <v/>
      </c>
    </row>
    <row r="92" spans="1:10" ht="15" customHeight="1" x14ac:dyDescent="0.35">
      <c r="A92" s="41" t="s">
        <v>1254</v>
      </c>
      <c r="B92" s="41" t="s">
        <v>1255</v>
      </c>
      <c r="C92" s="41" t="s">
        <v>3229</v>
      </c>
      <c r="D92" s="42">
        <v>29</v>
      </c>
      <c r="E92" s="30"/>
      <c r="F92" s="30"/>
      <c r="G92" s="30"/>
      <c r="H92" s="31" t="str">
        <f t="shared" si="4"/>
        <v/>
      </c>
      <c r="I92" s="31">
        <f>SUMIFS(DuLieu_ML!$O$2:$O$6001,DuLieu_ML!$A$2:$A$6001,$A92,DuLieu_ML!$B$2:$B$6001,$C92)</f>
        <v>3.8</v>
      </c>
      <c r="J92" s="31" t="str">
        <f t="shared" si="5"/>
        <v/>
      </c>
    </row>
    <row r="93" spans="1:10" ht="15" customHeight="1" x14ac:dyDescent="0.35">
      <c r="A93" s="41" t="s">
        <v>1319</v>
      </c>
      <c r="B93" s="41" t="s">
        <v>1320</v>
      </c>
      <c r="C93" s="41" t="s">
        <v>3229</v>
      </c>
      <c r="D93" s="42">
        <v>32</v>
      </c>
      <c r="E93" s="30"/>
      <c r="F93" s="30"/>
      <c r="G93" s="30"/>
      <c r="H93" s="31" t="str">
        <f t="shared" si="4"/>
        <v/>
      </c>
      <c r="I93" s="31">
        <f>SUMIFS(DuLieu_ML!$O$2:$O$6001,DuLieu_ML!$A$2:$A$6001,$A93,DuLieu_ML!$B$2:$B$6001,$C93)</f>
        <v>0</v>
      </c>
      <c r="J93" s="31" t="str">
        <f t="shared" si="5"/>
        <v/>
      </c>
    </row>
    <row r="94" spans="1:10" ht="15" customHeight="1" x14ac:dyDescent="0.35">
      <c r="A94" s="41" t="s">
        <v>1562</v>
      </c>
      <c r="B94" s="41" t="s">
        <v>1563</v>
      </c>
      <c r="C94" s="41" t="s">
        <v>3229</v>
      </c>
      <c r="D94" s="42">
        <v>38</v>
      </c>
      <c r="E94" s="30"/>
      <c r="F94" s="30"/>
      <c r="G94" s="30"/>
      <c r="H94" s="31" t="str">
        <f t="shared" si="4"/>
        <v/>
      </c>
      <c r="I94" s="31">
        <f>SUMIFS(DuLieu_ML!$O$2:$O$6001,DuLieu_ML!$A$2:$A$6001,$A94,DuLieu_ML!$B$2:$B$6001,$C94)</f>
        <v>0</v>
      </c>
      <c r="J94" s="31" t="str">
        <f t="shared" si="5"/>
        <v/>
      </c>
    </row>
    <row r="95" spans="1:10" ht="15" customHeight="1" x14ac:dyDescent="0.35">
      <c r="A95" s="41" t="s">
        <v>1663</v>
      </c>
      <c r="B95" s="41" t="s">
        <v>1664</v>
      </c>
      <c r="C95" s="41" t="s">
        <v>3229</v>
      </c>
      <c r="D95" s="42">
        <v>33</v>
      </c>
      <c r="E95" s="30"/>
      <c r="F95" s="30"/>
      <c r="G95" s="30"/>
      <c r="H95" s="31" t="str">
        <f t="shared" si="4"/>
        <v/>
      </c>
      <c r="I95" s="31">
        <f>SUMIFS(DuLieu_ML!$O$2:$O$6001,DuLieu_ML!$A$2:$A$6001,$A95,DuLieu_ML!$B$2:$B$6001,$C95)</f>
        <v>0</v>
      </c>
      <c r="J95" s="31" t="str">
        <f t="shared" si="5"/>
        <v/>
      </c>
    </row>
    <row r="96" spans="1:10" ht="15" customHeight="1" x14ac:dyDescent="0.35">
      <c r="A96" s="41" t="s">
        <v>1940</v>
      </c>
      <c r="B96" s="41" t="s">
        <v>1941</v>
      </c>
      <c r="C96" s="41" t="s">
        <v>3229</v>
      </c>
      <c r="D96" s="42">
        <v>14</v>
      </c>
      <c r="E96" s="30"/>
      <c r="F96" s="30"/>
      <c r="G96" s="30"/>
      <c r="H96" s="31" t="str">
        <f t="shared" si="4"/>
        <v/>
      </c>
      <c r="I96" s="31">
        <f>SUMIFS(DuLieu_ML!$O$2:$O$6001,DuLieu_ML!$A$2:$A$6001,$A96,DuLieu_ML!$B$2:$B$6001,$C96)</f>
        <v>5.4</v>
      </c>
      <c r="J96" s="31" t="str">
        <f t="shared" si="5"/>
        <v/>
      </c>
    </row>
    <row r="97" spans="1:10" ht="15" customHeight="1" x14ac:dyDescent="0.35">
      <c r="A97" s="41" t="s">
        <v>1992</v>
      </c>
      <c r="B97" s="41" t="s">
        <v>1993</v>
      </c>
      <c r="C97" s="41" t="s">
        <v>3229</v>
      </c>
      <c r="D97" s="42">
        <v>10</v>
      </c>
      <c r="E97" s="30"/>
      <c r="F97" s="30"/>
      <c r="G97" s="30"/>
      <c r="H97" s="31" t="str">
        <f t="shared" si="4"/>
        <v/>
      </c>
      <c r="I97" s="31">
        <f>SUMIFS(DuLieu_ML!$O$2:$O$6001,DuLieu_ML!$A$2:$A$6001,$A97,DuLieu_ML!$B$2:$B$6001,$C97)</f>
        <v>6.1</v>
      </c>
      <c r="J97" s="31" t="str">
        <f t="shared" si="5"/>
        <v/>
      </c>
    </row>
    <row r="98" spans="1:10" ht="15" customHeight="1" x14ac:dyDescent="0.35">
      <c r="A98" s="41" t="s">
        <v>2020</v>
      </c>
      <c r="B98" s="41" t="s">
        <v>2021</v>
      </c>
      <c r="C98" s="41" t="s">
        <v>3229</v>
      </c>
      <c r="D98" s="42">
        <v>33</v>
      </c>
      <c r="E98" s="30"/>
      <c r="F98" s="30"/>
      <c r="G98" s="30"/>
      <c r="H98" s="31" t="str">
        <f t="shared" si="4"/>
        <v/>
      </c>
      <c r="I98" s="31">
        <f>SUMIFS(DuLieu_ML!$O$2:$O$6001,DuLieu_ML!$A$2:$A$6001,$A98,DuLieu_ML!$B$2:$B$6001,$C98)</f>
        <v>7</v>
      </c>
      <c r="J98" s="31" t="str">
        <f t="shared" si="5"/>
        <v/>
      </c>
    </row>
    <row r="99" spans="1:10" ht="15" customHeight="1" x14ac:dyDescent="0.35">
      <c r="A99" s="41" t="s">
        <v>2137</v>
      </c>
      <c r="B99" s="41" t="s">
        <v>2138</v>
      </c>
      <c r="C99" s="41" t="s">
        <v>3229</v>
      </c>
      <c r="D99" s="42">
        <v>11</v>
      </c>
      <c r="E99" s="30"/>
      <c r="F99" s="30"/>
      <c r="G99" s="30"/>
      <c r="H99" s="31" t="str">
        <f t="shared" si="4"/>
        <v/>
      </c>
      <c r="I99" s="31">
        <f>SUMIFS(DuLieu_ML!$O$2:$O$6001,DuLieu_ML!$A$2:$A$6001,$A99,DuLieu_ML!$B$2:$B$6001,$C99)</f>
        <v>0</v>
      </c>
      <c r="J99" s="31" t="str">
        <f t="shared" si="5"/>
        <v/>
      </c>
    </row>
    <row r="100" spans="1:10" ht="15" customHeight="1" x14ac:dyDescent="0.35">
      <c r="A100" s="41" t="s">
        <v>2271</v>
      </c>
      <c r="B100" s="41" t="s">
        <v>2272</v>
      </c>
      <c r="C100" s="41" t="s">
        <v>3229</v>
      </c>
      <c r="D100" s="42">
        <v>21</v>
      </c>
      <c r="E100" s="30"/>
      <c r="F100" s="30"/>
      <c r="G100" s="30"/>
      <c r="H100" s="31" t="str">
        <f t="shared" si="4"/>
        <v/>
      </c>
      <c r="I100" s="31">
        <f>SUMIFS(DuLieu_ML!$O$2:$O$6001,DuLieu_ML!$A$2:$A$6001,$A100,DuLieu_ML!$B$2:$B$6001,$C100)</f>
        <v>6.9</v>
      </c>
      <c r="J100" s="31" t="str">
        <f t="shared" si="5"/>
        <v/>
      </c>
    </row>
    <row r="101" spans="1:10" ht="15" customHeight="1" x14ac:dyDescent="0.35">
      <c r="A101" s="41" t="s">
        <v>2555</v>
      </c>
      <c r="B101" s="41" t="s">
        <v>2556</v>
      </c>
      <c r="C101" s="41" t="s">
        <v>3229</v>
      </c>
      <c r="D101" s="42">
        <v>26</v>
      </c>
      <c r="E101" s="30"/>
      <c r="F101" s="30"/>
      <c r="G101" s="30"/>
      <c r="H101" s="31" t="str">
        <f t="shared" si="4"/>
        <v/>
      </c>
      <c r="I101" s="31">
        <f>SUMIFS(DuLieu_ML!$O$2:$O$6001,DuLieu_ML!$A$2:$A$6001,$A101,DuLieu_ML!$B$2:$B$6001,$C101)</f>
        <v>4.8</v>
      </c>
      <c r="J101" s="31" t="str">
        <f t="shared" si="5"/>
        <v/>
      </c>
    </row>
    <row r="102" spans="1:10" ht="15" customHeight="1" x14ac:dyDescent="0.35">
      <c r="A102" s="41" t="s">
        <v>2626</v>
      </c>
      <c r="B102" s="41" t="s">
        <v>2627</v>
      </c>
      <c r="C102" s="41" t="s">
        <v>3229</v>
      </c>
      <c r="D102" s="42">
        <v>16</v>
      </c>
      <c r="E102" s="30"/>
      <c r="F102" s="30"/>
      <c r="G102" s="30"/>
      <c r="H102" s="31" t="str">
        <f t="shared" si="4"/>
        <v/>
      </c>
      <c r="I102" s="31">
        <f>SUMIFS(DuLieu_ML!$O$2:$O$6001,DuLieu_ML!$A$2:$A$6001,$A102,DuLieu_ML!$B$2:$B$6001,$C102)</f>
        <v>2.2000000000000002</v>
      </c>
      <c r="J102" s="31" t="str">
        <f t="shared" si="5"/>
        <v/>
      </c>
    </row>
    <row r="103" spans="1:10" ht="15" customHeight="1" x14ac:dyDescent="0.35">
      <c r="A103" s="41" t="s">
        <v>2982</v>
      </c>
      <c r="B103" s="41" t="s">
        <v>2983</v>
      </c>
      <c r="C103" s="41" t="s">
        <v>3229</v>
      </c>
      <c r="D103" s="42">
        <v>11</v>
      </c>
      <c r="E103" s="30"/>
      <c r="F103" s="30"/>
      <c r="G103" s="30"/>
      <c r="H103" s="31" t="str">
        <f t="shared" ref="H103:H134" si="6">IF(COUNT(E103:G103)=0,"",AVERAGE(E103:G103))</f>
        <v/>
      </c>
      <c r="I103" s="31">
        <f>SUMIFS(DuLieu_ML!$O$2:$O$6001,DuLieu_ML!$A$2:$A$6001,$A103,DuLieu_ML!$B$2:$B$6001,$C103)</f>
        <v>0</v>
      </c>
      <c r="J103" s="31" t="str">
        <f t="shared" ref="J103:J134" si="7">IF(H103="","",ABS(H103-I103))</f>
        <v/>
      </c>
    </row>
    <row r="104" spans="1:10" ht="15" customHeight="1" x14ac:dyDescent="0.35">
      <c r="A104" s="41" t="s">
        <v>3048</v>
      </c>
      <c r="B104" s="41" t="s">
        <v>3049</v>
      </c>
      <c r="C104" s="41" t="s">
        <v>3229</v>
      </c>
      <c r="D104" s="42">
        <v>27</v>
      </c>
      <c r="E104" s="30"/>
      <c r="F104" s="30"/>
      <c r="G104" s="30"/>
      <c r="H104" s="31" t="str">
        <f t="shared" si="6"/>
        <v/>
      </c>
      <c r="I104" s="31">
        <f>SUMIFS(DuLieu_ML!$O$2:$O$6001,DuLieu_ML!$A$2:$A$6001,$A104,DuLieu_ML!$B$2:$B$6001,$C104)</f>
        <v>6.1</v>
      </c>
      <c r="J104" s="31" t="str">
        <f t="shared" si="7"/>
        <v/>
      </c>
    </row>
    <row r="105" spans="1:10" ht="15" customHeight="1" x14ac:dyDescent="0.35">
      <c r="A105" s="41" t="s">
        <v>3081</v>
      </c>
      <c r="B105" s="41" t="s">
        <v>3082</v>
      </c>
      <c r="C105" s="41" t="s">
        <v>3229</v>
      </c>
      <c r="D105" s="42">
        <v>38</v>
      </c>
      <c r="E105" s="30"/>
      <c r="F105" s="30"/>
      <c r="G105" s="30"/>
      <c r="H105" s="31" t="str">
        <f t="shared" si="6"/>
        <v/>
      </c>
      <c r="I105" s="31">
        <f>SUMIFS(DuLieu_ML!$O$2:$O$6001,DuLieu_ML!$A$2:$A$6001,$A105,DuLieu_ML!$B$2:$B$6001,$C105)</f>
        <v>7</v>
      </c>
      <c r="J105" s="31" t="str">
        <f t="shared" si="7"/>
        <v/>
      </c>
    </row>
    <row r="106" spans="1:10" ht="15" customHeight="1" x14ac:dyDescent="0.35">
      <c r="A106" s="41" t="s">
        <v>3200</v>
      </c>
      <c r="B106" s="41" t="s">
        <v>3201</v>
      </c>
      <c r="C106" s="41" t="s">
        <v>3229</v>
      </c>
      <c r="D106" s="42">
        <v>23</v>
      </c>
      <c r="E106" s="30"/>
      <c r="F106" s="30"/>
      <c r="G106" s="30"/>
      <c r="H106" s="31" t="str">
        <f t="shared" si="6"/>
        <v/>
      </c>
      <c r="I106" s="31">
        <f>SUMIFS(DuLieu_ML!$O$2:$O$6001,DuLieu_ML!$A$2:$A$6001,$A106,DuLieu_ML!$B$2:$B$6001,$C106)</f>
        <v>7</v>
      </c>
      <c r="J106" s="31" t="str">
        <f t="shared" si="7"/>
        <v/>
      </c>
    </row>
  </sheetData>
  <mergeCells count="1">
    <mergeCell ref="L10:M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2"/>
  <sheetViews>
    <sheetView zoomScaleNormal="100" workbookViewId="0"/>
  </sheetViews>
  <sheetFormatPr defaultColWidth="8.6328125" defaultRowHeight="14.5" x14ac:dyDescent="0.35"/>
  <cols>
    <col min="1" max="1" width="48" style="2" customWidth="1"/>
    <col min="2" max="2" width="18" style="2" customWidth="1"/>
    <col min="3" max="4" width="14" style="2" customWidth="1"/>
  </cols>
  <sheetData>
    <row r="1" spans="1:4" ht="17.25" customHeight="1" x14ac:dyDescent="0.4">
      <c r="A1" s="3" t="s">
        <v>3306</v>
      </c>
    </row>
    <row r="3" spans="1:4" ht="15" customHeight="1" x14ac:dyDescent="0.35">
      <c r="A3" s="26" t="s">
        <v>3307</v>
      </c>
      <c r="B3" s="26" t="s">
        <v>3308</v>
      </c>
      <c r="C3" s="26" t="s">
        <v>3309</v>
      </c>
      <c r="D3" s="26" t="s">
        <v>3310</v>
      </c>
    </row>
    <row r="4" spans="1:4" ht="15" customHeight="1" x14ac:dyDescent="0.35">
      <c r="A4" s="41" t="s">
        <v>3229</v>
      </c>
      <c r="B4" s="44">
        <f>COUNTIF(DuLieu_ML!$B$2:$B$6001,A4)</f>
        <v>1500</v>
      </c>
      <c r="C4" s="45">
        <f>B4/COUNTA(DuLieu_ML!$B$2:$B$6001)</f>
        <v>0.25</v>
      </c>
      <c r="D4" s="46">
        <f>AVERAGEIF(DuLieu_ML!$B$2:$B$6001,A4,DuLieu_ML!$O$2:$O$6001)</f>
        <v>4.1242666666666654</v>
      </c>
    </row>
    <row r="5" spans="1:4" ht="15" customHeight="1" x14ac:dyDescent="0.35">
      <c r="A5" s="41" t="s">
        <v>3224</v>
      </c>
      <c r="B5" s="44">
        <f>COUNTIF(DuLieu_ML!$B$2:$B$6001,A5)</f>
        <v>1500</v>
      </c>
      <c r="C5" s="45">
        <f>B5/COUNTA(DuLieu_ML!$B$2:$B$6001)</f>
        <v>0.25</v>
      </c>
      <c r="D5" s="46">
        <f>AVERAGEIF(DuLieu_ML!$B$2:$B$6001,A5,DuLieu_ML!$O$2:$O$6001)</f>
        <v>3.607999999999997</v>
      </c>
    </row>
    <row r="6" spans="1:4" ht="15" customHeight="1" x14ac:dyDescent="0.35">
      <c r="A6" s="41" t="s">
        <v>3226</v>
      </c>
      <c r="B6" s="44">
        <f>COUNTIF(DuLieu_ML!$B$2:$B$6001,A6)</f>
        <v>1500</v>
      </c>
      <c r="C6" s="45">
        <f>B6/COUNTA(DuLieu_ML!$B$2:$B$6001)</f>
        <v>0.25</v>
      </c>
      <c r="D6" s="46">
        <f>AVERAGEIF(DuLieu_ML!$B$2:$B$6001,A6,DuLieu_ML!$O$2:$O$6001)</f>
        <v>4.0363333333333298</v>
      </c>
    </row>
    <row r="7" spans="1:4" ht="15" customHeight="1" x14ac:dyDescent="0.35">
      <c r="A7" s="41" t="s">
        <v>3228</v>
      </c>
      <c r="B7" s="44">
        <f>COUNTIF(DuLieu_ML!$B$2:$B$6001,A7)</f>
        <v>1500</v>
      </c>
      <c r="C7" s="45">
        <f>B7/COUNTA(DuLieu_ML!$B$2:$B$6001)</f>
        <v>0.25</v>
      </c>
      <c r="D7" s="46">
        <f>AVERAGEIF(DuLieu_ML!$B$2:$B$6001,A7,DuLieu_ML!$O$2:$O$6001)</f>
        <v>3.6961999999999957</v>
      </c>
    </row>
    <row r="9" spans="1:4" ht="15" customHeight="1" x14ac:dyDescent="0.35">
      <c r="A9" s="26" t="s">
        <v>3311</v>
      </c>
      <c r="B9" s="26" t="s">
        <v>3308</v>
      </c>
      <c r="C9" s="26" t="s">
        <v>3309</v>
      </c>
      <c r="D9" s="26" t="s">
        <v>3310</v>
      </c>
    </row>
    <row r="10" spans="1:4" ht="15" customHeight="1" x14ac:dyDescent="0.35">
      <c r="A10" s="41" t="s">
        <v>115</v>
      </c>
      <c r="B10" s="44">
        <f>COUNTIF(DuLieu_ML!$C$2:$C$6001,A10)</f>
        <v>1408</v>
      </c>
      <c r="C10" s="45">
        <f>B10/COUNTA(DuLieu_ML!$C$2:$C$6001)</f>
        <v>0.23466666666666666</v>
      </c>
      <c r="D10" s="46">
        <f>AVERAGEIF(DuLieu_ML!$C$2:$C$6001,A10,DuLieu_ML!$O$2:$O$6001)</f>
        <v>4.0315340909090853</v>
      </c>
    </row>
    <row r="11" spans="1:4" ht="15" customHeight="1" x14ac:dyDescent="0.35">
      <c r="A11" s="41" t="s">
        <v>103</v>
      </c>
      <c r="B11" s="44">
        <f>COUNTIF(DuLieu_ML!$C$2:$C$6001,A11)</f>
        <v>1448</v>
      </c>
      <c r="C11" s="45">
        <f>B11/COUNTA(DuLieu_ML!$C$2:$C$6001)</f>
        <v>0.24133333333333334</v>
      </c>
      <c r="D11" s="46">
        <f>AVERAGEIF(DuLieu_ML!$C$2:$C$6001,A11,DuLieu_ML!$O$2:$O$6001)</f>
        <v>4.0198895027624344</v>
      </c>
    </row>
    <row r="12" spans="1:4" ht="15" customHeight="1" x14ac:dyDescent="0.35">
      <c r="A12" s="41" t="s">
        <v>138</v>
      </c>
      <c r="B12" s="44">
        <f>COUNTIF(DuLieu_ML!$C$2:$C$6001,A12)</f>
        <v>920</v>
      </c>
      <c r="C12" s="45">
        <f>B12/COUNTA(DuLieu_ML!$C$2:$C$6001)</f>
        <v>0.15333333333333332</v>
      </c>
      <c r="D12" s="46">
        <f>AVERAGEIF(DuLieu_ML!$C$2:$C$6001,A12,DuLieu_ML!$O$2:$O$6001)</f>
        <v>4.3853260869565203</v>
      </c>
    </row>
    <row r="13" spans="1:4" ht="15" customHeight="1" x14ac:dyDescent="0.35">
      <c r="A13" s="41" t="s">
        <v>90</v>
      </c>
      <c r="B13" s="44">
        <f>COUNTIF(DuLieu_ML!$C$2:$C$6001,A13)</f>
        <v>748</v>
      </c>
      <c r="C13" s="45">
        <f>B13/COUNTA(DuLieu_ML!$C$2:$C$6001)</f>
        <v>0.12466666666666666</v>
      </c>
      <c r="D13" s="46">
        <f>AVERAGEIF(DuLieu_ML!$C$2:$C$6001,A13,DuLieu_ML!$O$2:$O$6001)</f>
        <v>3.6791443850267376</v>
      </c>
    </row>
    <row r="14" spans="1:4" ht="15" customHeight="1" x14ac:dyDescent="0.35">
      <c r="A14" s="41" t="s">
        <v>110</v>
      </c>
      <c r="B14" s="44">
        <f>COUNTIF(DuLieu_ML!$C$2:$C$6001,A14)</f>
        <v>768</v>
      </c>
      <c r="C14" s="45">
        <f>B14/COUNTA(DuLieu_ML!$C$2:$C$6001)</f>
        <v>0.128</v>
      </c>
      <c r="D14" s="46">
        <f>AVERAGEIF(DuLieu_ML!$C$2:$C$6001,A14,DuLieu_ML!$O$2:$O$6001)</f>
        <v>3.4453124999999964</v>
      </c>
    </row>
    <row r="15" spans="1:4" ht="15" customHeight="1" x14ac:dyDescent="0.35">
      <c r="A15" s="41" t="s">
        <v>150</v>
      </c>
      <c r="B15" s="44">
        <f>COUNTIF(DuLieu_ML!$C$2:$C$6001,A15)</f>
        <v>708</v>
      </c>
      <c r="C15" s="45">
        <f>B15/COUNTA(DuLieu_ML!$C$2:$C$6001)</f>
        <v>0.11799999999999999</v>
      </c>
      <c r="D15" s="46">
        <f>AVERAGEIF(DuLieu_ML!$C$2:$C$6001,A15,DuLieu_ML!$O$2:$O$6001)</f>
        <v>3.2026836158192116</v>
      </c>
    </row>
    <row r="17" spans="1:3" ht="15" customHeight="1" x14ac:dyDescent="0.35">
      <c r="A17" s="26" t="s">
        <v>3223</v>
      </c>
      <c r="B17" s="26" t="s">
        <v>3308</v>
      </c>
      <c r="C17" s="26" t="s">
        <v>3309</v>
      </c>
    </row>
    <row r="18" spans="1:3" ht="15" customHeight="1" x14ac:dyDescent="0.35">
      <c r="A18" s="41" t="s">
        <v>3227</v>
      </c>
      <c r="B18" s="44">
        <f>COUNTIF(DuLieu_ML!$P$2:$P$6001,A18)</f>
        <v>4836</v>
      </c>
      <c r="C18" s="45">
        <f>B18/COUNTA(DuLieu_ML!$P$2:$P$6001)</f>
        <v>0.80600000000000005</v>
      </c>
    </row>
    <row r="19" spans="1:3" ht="15" customHeight="1" x14ac:dyDescent="0.35">
      <c r="A19" s="41" t="s">
        <v>3225</v>
      </c>
      <c r="B19" s="44">
        <f>COUNTIF(DuLieu_ML!$P$2:$P$6001,A19)</f>
        <v>1164</v>
      </c>
      <c r="C19" s="45">
        <f>B19/COUNTA(DuLieu_ML!$P$2:$P$6001)</f>
        <v>0.19400000000000001</v>
      </c>
    </row>
    <row r="21" spans="1:3" ht="15" customHeight="1" x14ac:dyDescent="0.35">
      <c r="A21" s="26" t="s">
        <v>3312</v>
      </c>
      <c r="B21" s="26" t="s">
        <v>3308</v>
      </c>
      <c r="C21" s="26" t="s">
        <v>3309</v>
      </c>
    </row>
    <row r="22" spans="1:3" ht="15" customHeight="1" x14ac:dyDescent="0.35">
      <c r="A22" s="41" t="s">
        <v>3313</v>
      </c>
      <c r="B22" s="44">
        <f>COUNTIF(DuLieu_ML!$O$2:$O$6001,0)</f>
        <v>1276</v>
      </c>
      <c r="C22" s="45">
        <f>B22/COUNT(DuLieu_ML!$O$2:$O$6001)</f>
        <v>0.21266666666666667</v>
      </c>
    </row>
    <row r="23" spans="1:3" ht="15" customHeight="1" x14ac:dyDescent="0.35">
      <c r="A23" s="41" t="s">
        <v>3314</v>
      </c>
      <c r="B23" s="44">
        <f>COUNTIFS(DuLieu_ML!$O$2:$O$6001,"&gt;0",DuLieu_ML!$O$2:$O$6001,"&lt;=2")</f>
        <v>541</v>
      </c>
      <c r="C23" s="45">
        <f>B23/COUNT(DuLieu_ML!$O$2:$O$6001)</f>
        <v>9.0166666666666673E-2</v>
      </c>
    </row>
    <row r="24" spans="1:3" ht="15" customHeight="1" x14ac:dyDescent="0.35">
      <c r="A24" s="41" t="s">
        <v>3315</v>
      </c>
      <c r="B24" s="44">
        <f>COUNTIFS(DuLieu_ML!$O$2:$O$6001,"&gt;2",DuLieu_ML!$O$2:$O$6001,"&lt;=4")</f>
        <v>954</v>
      </c>
      <c r="C24" s="45">
        <f>B24/COUNT(DuLieu_ML!$O$2:$O$6001)</f>
        <v>0.159</v>
      </c>
    </row>
    <row r="25" spans="1:3" ht="15" customHeight="1" x14ac:dyDescent="0.35">
      <c r="A25" s="41" t="s">
        <v>3316</v>
      </c>
      <c r="B25" s="44">
        <f>COUNTIFS(DuLieu_ML!$O$2:$O$6001,"&gt;4",DuLieu_ML!$O$2:$O$6001,"&lt;=6")</f>
        <v>1649</v>
      </c>
      <c r="C25" s="45">
        <f>B25/COUNT(DuLieu_ML!$O$2:$O$6001)</f>
        <v>0.27483333333333332</v>
      </c>
    </row>
    <row r="26" spans="1:3" ht="15" customHeight="1" x14ac:dyDescent="0.35">
      <c r="A26" s="41" t="s">
        <v>3317</v>
      </c>
      <c r="B26" s="44">
        <f>COUNTIFS(DuLieu_ML!$O$2:$O$6001,"&gt;6",DuLieu_ML!$O$2:$O$6001,"&lt;=8")</f>
        <v>1321</v>
      </c>
      <c r="C26" s="45">
        <f>B26/COUNT(DuLieu_ML!$O$2:$O$6001)</f>
        <v>0.22016666666666668</v>
      </c>
    </row>
    <row r="27" spans="1:3" ht="15" customHeight="1" x14ac:dyDescent="0.35">
      <c r="A27" s="41" t="s">
        <v>3318</v>
      </c>
      <c r="B27" s="44">
        <f>COUNTIFS(DuLieu_ML!$O$2:$O$6001,"&gt;8",DuLieu_ML!$O$2:$O$6001,"&lt;=10")</f>
        <v>259</v>
      </c>
      <c r="C27" s="45">
        <f>B27/COUNT(DuLieu_ML!$O$2:$O$6001)</f>
        <v>4.3166666666666666E-2</v>
      </c>
    </row>
    <row r="29" spans="1:3" ht="15" customHeight="1" x14ac:dyDescent="0.35">
      <c r="A29" s="26" t="s">
        <v>3319</v>
      </c>
      <c r="B29" s="26" t="s">
        <v>3320</v>
      </c>
    </row>
    <row r="30" spans="1:3" ht="15" customHeight="1" x14ac:dyDescent="0.35">
      <c r="A30" s="41" t="s">
        <v>3321</v>
      </c>
      <c r="B30" s="46">
        <f>MIN(DuLieu_ML!$O$2:$O$6001)</f>
        <v>0</v>
      </c>
    </row>
    <row r="31" spans="1:3" ht="15" customHeight="1" x14ac:dyDescent="0.35">
      <c r="A31" s="41" t="s">
        <v>3322</v>
      </c>
      <c r="B31" s="46">
        <f>MAX(DuLieu_ML!$O$2:$O$6001)</f>
        <v>9.4</v>
      </c>
    </row>
    <row r="32" spans="1:3" ht="15" customHeight="1" x14ac:dyDescent="0.35">
      <c r="A32" s="41" t="s">
        <v>3323</v>
      </c>
      <c r="B32" s="47">
        <f>AVERAGE(DuLieu_ML!$O$2:$O$6001)</f>
        <v>3.8662000000000094</v>
      </c>
    </row>
    <row r="33" spans="1:3" ht="15" customHeight="1" x14ac:dyDescent="0.35">
      <c r="A33" s="41" t="s">
        <v>3324</v>
      </c>
      <c r="B33" s="47">
        <f>STDEV(DuLieu_ML!$O$2:$O$6001)</f>
        <v>2.720551621795539</v>
      </c>
    </row>
    <row r="34" spans="1:3" ht="15" customHeight="1" x14ac:dyDescent="0.35">
      <c r="A34" s="41" t="s">
        <v>3325</v>
      </c>
      <c r="B34" s="45">
        <f>COUNTIF(DuLieu_ML!$N$2:$N$6001,1)/COUNT(DuLieu_ML!$N$2:$N$6001)</f>
        <v>0.46416666666666667</v>
      </c>
    </row>
    <row r="36" spans="1:3" ht="15" customHeight="1" x14ac:dyDescent="0.35">
      <c r="A36" s="26" t="s">
        <v>3326</v>
      </c>
      <c r="B36" s="26" t="s">
        <v>3327</v>
      </c>
      <c r="C36" s="26" t="s">
        <v>3309</v>
      </c>
    </row>
    <row r="37" spans="1:3" ht="15" customHeight="1" x14ac:dyDescent="0.35">
      <c r="A37" s="41" t="s">
        <v>85</v>
      </c>
      <c r="B37" s="44">
        <f>COUNTIF(MonDo!$D$2:$D$1501,A37)</f>
        <v>600</v>
      </c>
      <c r="C37" s="45">
        <f>B37/COUNTA(MonDo!$D$2:$D$1501)</f>
        <v>0.4</v>
      </c>
    </row>
    <row r="38" spans="1:3" ht="15" customHeight="1" x14ac:dyDescent="0.35">
      <c r="A38" s="41" t="s">
        <v>100</v>
      </c>
      <c r="B38" s="44">
        <f>COUNTIF(MonDo!$D$2:$D$1501,A38)</f>
        <v>600</v>
      </c>
      <c r="C38" s="45">
        <f>B38/COUNTA(MonDo!$D$2:$D$1501)</f>
        <v>0.4</v>
      </c>
    </row>
    <row r="39" spans="1:3" ht="15" customHeight="1" x14ac:dyDescent="0.35">
      <c r="A39" s="41" t="s">
        <v>136</v>
      </c>
      <c r="B39" s="44">
        <f>COUNTIF(MonDo!$D$2:$D$1501,A39)</f>
        <v>300</v>
      </c>
      <c r="C39" s="45">
        <f>B39/COUNTA(MonDo!$D$2:$D$1501)</f>
        <v>0.2</v>
      </c>
    </row>
    <row r="41" spans="1:3" ht="15" customHeight="1" x14ac:dyDescent="0.35">
      <c r="A41" s="26" t="s">
        <v>3328</v>
      </c>
      <c r="B41" s="26" t="s">
        <v>3327</v>
      </c>
      <c r="C41" s="26" t="s">
        <v>3309</v>
      </c>
    </row>
    <row r="42" spans="1:3" ht="15" customHeight="1" x14ac:dyDescent="0.35">
      <c r="A42" s="41" t="s">
        <v>83</v>
      </c>
      <c r="B42" s="44">
        <f>COUNTIF(MonDo!$B$2:$B$1501,A42)</f>
        <v>440</v>
      </c>
      <c r="C42" s="45">
        <f>B42/COUNTA(MonDo!$B$2:$B$1501)</f>
        <v>0.29333333333333333</v>
      </c>
    </row>
    <row r="43" spans="1:3" ht="15" customHeight="1" x14ac:dyDescent="0.35">
      <c r="A43" s="41" t="s">
        <v>1051</v>
      </c>
      <c r="B43" s="44">
        <f>COUNTIF(MonDo!$B$2:$B$1501,A43)</f>
        <v>220</v>
      </c>
      <c r="C43" s="45">
        <f>B43/COUNTA(MonDo!$B$2:$B$1501)</f>
        <v>0.14666666666666667</v>
      </c>
    </row>
    <row r="44" spans="1:3" ht="15" customHeight="1" x14ac:dyDescent="0.35">
      <c r="A44" s="41" t="s">
        <v>1512</v>
      </c>
      <c r="B44" s="44">
        <f>COUNTIF(MonDo!$B$2:$B$1501,A44)</f>
        <v>300</v>
      </c>
      <c r="C44" s="45">
        <f>B44/COUNTA(MonDo!$B$2:$B$1501)</f>
        <v>0.2</v>
      </c>
    </row>
    <row r="45" spans="1:3" ht="15" customHeight="1" x14ac:dyDescent="0.35">
      <c r="A45" s="41" t="s">
        <v>2119</v>
      </c>
      <c r="B45" s="44">
        <f>COUNTIF(MonDo!$B$2:$B$1501,A45)</f>
        <v>90</v>
      </c>
      <c r="C45" s="45">
        <f>B45/COUNTA(MonDo!$B$2:$B$1501)</f>
        <v>0.06</v>
      </c>
    </row>
    <row r="46" spans="1:3" ht="15" customHeight="1" x14ac:dyDescent="0.35">
      <c r="A46" s="41" t="s">
        <v>2302</v>
      </c>
      <c r="B46" s="44">
        <f>COUNTIF(MonDo!$B$2:$B$1501,A46)</f>
        <v>110</v>
      </c>
      <c r="C46" s="45">
        <f>B46/COUNTA(MonDo!$B$2:$B$1501)</f>
        <v>7.3333333333333334E-2</v>
      </c>
    </row>
    <row r="47" spans="1:3" ht="15" customHeight="1" x14ac:dyDescent="0.35">
      <c r="A47" s="41" t="s">
        <v>2523</v>
      </c>
      <c r="B47" s="44">
        <f>COUNTIF(MonDo!$B$2:$B$1501,A47)</f>
        <v>220</v>
      </c>
      <c r="C47" s="45">
        <f>B47/COUNTA(MonDo!$B$2:$B$1501)</f>
        <v>0.14666666666666667</v>
      </c>
    </row>
    <row r="48" spans="1:3" ht="15" customHeight="1" x14ac:dyDescent="0.35">
      <c r="A48" s="41" t="s">
        <v>2972</v>
      </c>
      <c r="B48" s="44">
        <f>COUNTIF(MonDo!$B$2:$B$1501,A48)</f>
        <v>120</v>
      </c>
      <c r="C48" s="45">
        <f>B48/COUNTA(MonDo!$B$2:$B$1501)</f>
        <v>0.08</v>
      </c>
    </row>
    <row r="50" spans="1:4" ht="15" customHeight="1" x14ac:dyDescent="0.35">
      <c r="A50" s="26" t="s">
        <v>3329</v>
      </c>
      <c r="B50" s="26" t="s">
        <v>3327</v>
      </c>
      <c r="C50" s="26" t="s">
        <v>3309</v>
      </c>
    </row>
    <row r="51" spans="1:4" ht="15" customHeight="1" x14ac:dyDescent="0.35">
      <c r="A51" s="41" t="s">
        <v>115</v>
      </c>
      <c r="B51" s="44">
        <f>COUNTIF(MonDo!$O$2:$O$1501,A51)</f>
        <v>352</v>
      </c>
      <c r="C51" s="45">
        <f>B51/COUNTA(MonDo!$O$2:$O$1501)</f>
        <v>0.23466666666666666</v>
      </c>
    </row>
    <row r="52" spans="1:4" ht="15" customHeight="1" x14ac:dyDescent="0.35">
      <c r="A52" s="41" t="s">
        <v>103</v>
      </c>
      <c r="B52" s="44">
        <f>COUNTIF(MonDo!$O$2:$O$1501,A52)</f>
        <v>362</v>
      </c>
      <c r="C52" s="45">
        <f>B52/COUNTA(MonDo!$O$2:$O$1501)</f>
        <v>0.24133333333333334</v>
      </c>
    </row>
    <row r="53" spans="1:4" ht="15" customHeight="1" x14ac:dyDescent="0.35">
      <c r="A53" s="41" t="s">
        <v>138</v>
      </c>
      <c r="B53" s="44">
        <f>COUNTIF(MonDo!$O$2:$O$1501,A53)</f>
        <v>230</v>
      </c>
      <c r="C53" s="45">
        <f>B53/COUNTA(MonDo!$O$2:$O$1501)</f>
        <v>0.15333333333333332</v>
      </c>
    </row>
    <row r="54" spans="1:4" ht="15" customHeight="1" x14ac:dyDescent="0.35">
      <c r="A54" s="41" t="s">
        <v>90</v>
      </c>
      <c r="B54" s="44">
        <f>COUNTIF(MonDo!$O$2:$O$1501,A54)</f>
        <v>187</v>
      </c>
      <c r="C54" s="45">
        <f>B54/COUNTA(MonDo!$O$2:$O$1501)</f>
        <v>0.12466666666666666</v>
      </c>
    </row>
    <row r="55" spans="1:4" ht="15" customHeight="1" x14ac:dyDescent="0.35">
      <c r="A55" s="41" t="s">
        <v>110</v>
      </c>
      <c r="B55" s="44">
        <f>COUNTIF(MonDo!$O$2:$O$1501,A55)</f>
        <v>192</v>
      </c>
      <c r="C55" s="45">
        <f>B55/COUNTA(MonDo!$O$2:$O$1501)</f>
        <v>0.128</v>
      </c>
    </row>
    <row r="56" spans="1:4" ht="15" customHeight="1" x14ac:dyDescent="0.35">
      <c r="A56" s="41" t="s">
        <v>150</v>
      </c>
      <c r="B56" s="44">
        <f>COUNTIF(MonDo!$O$2:$O$1501,A56)</f>
        <v>177</v>
      </c>
      <c r="C56" s="45">
        <f>B56/COUNTA(MonDo!$O$2:$O$1501)</f>
        <v>0.11799999999999999</v>
      </c>
    </row>
    <row r="58" spans="1:4" ht="15" customHeight="1" x14ac:dyDescent="0.35">
      <c r="A58" s="26" t="s">
        <v>3330</v>
      </c>
      <c r="B58" s="26" t="s">
        <v>3331</v>
      </c>
      <c r="C58" s="26" t="s">
        <v>3309</v>
      </c>
      <c r="D58" s="26" t="s">
        <v>3310</v>
      </c>
    </row>
    <row r="59" spans="1:4" ht="15" customHeight="1" x14ac:dyDescent="0.35">
      <c r="A59" s="41" t="s">
        <v>3229</v>
      </c>
      <c r="B59" s="44">
        <f>COUNTIF(MonDo!$T$2:$T$1501,A59)</f>
        <v>322</v>
      </c>
      <c r="C59" s="45">
        <f>B59/COUNTA(MonDo!$T$2:$T$1501)</f>
        <v>0.21466666666666667</v>
      </c>
      <c r="D59" s="46">
        <f>AVERAGE(MonDo!$P$2:$P$1501)</f>
        <v>6.347800000000003</v>
      </c>
    </row>
    <row r="60" spans="1:4" ht="15" customHeight="1" x14ac:dyDescent="0.35">
      <c r="A60" s="41" t="s">
        <v>3224</v>
      </c>
      <c r="B60" s="44">
        <f>COUNTIF(MonDo!$T$2:$T$1501,A60)</f>
        <v>234</v>
      </c>
      <c r="C60" s="45">
        <f>B60/COUNTA(MonDo!$T$2:$T$1501)</f>
        <v>0.156</v>
      </c>
      <c r="D60" s="46">
        <f>AVERAGE(MonDo!$Q$2:$Q$1501)</f>
        <v>5.582733333333338</v>
      </c>
    </row>
    <row r="61" spans="1:4" ht="15" customHeight="1" x14ac:dyDescent="0.35">
      <c r="A61" s="41" t="s">
        <v>3226</v>
      </c>
      <c r="B61" s="44">
        <f>COUNTIF(MonDo!$T$2:$T$1501,A61)</f>
        <v>446</v>
      </c>
      <c r="C61" s="45">
        <f>B61/COUNTA(MonDo!$T$2:$T$1501)</f>
        <v>0.29733333333333334</v>
      </c>
      <c r="D61" s="46">
        <f>AVERAGE(MonDo!$R$2:$R$1501)</f>
        <v>6.0286666666666608</v>
      </c>
    </row>
    <row r="62" spans="1:4" ht="15" customHeight="1" x14ac:dyDescent="0.35">
      <c r="A62" s="41" t="s">
        <v>3228</v>
      </c>
      <c r="B62" s="44">
        <f>COUNTIF(MonDo!$T$2:$T$1501,A62)</f>
        <v>498</v>
      </c>
      <c r="C62" s="45">
        <f>B62/COUNTA(MonDo!$T$2:$T$1501)</f>
        <v>0.33200000000000002</v>
      </c>
      <c r="D62" s="46">
        <f>AVERAGE(MonDo!$S$2:$S$1501)</f>
        <v>5.7724000000000002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HuongDan</vt:lpstr>
      <vt:lpstr>MonDo</vt:lpstr>
      <vt:lpstr>DuLieu_ML</vt:lpstr>
      <vt:lpstr>CachTinhDiem</vt:lpstr>
      <vt:lpstr>KiemChung</vt:lpstr>
      <vt:lpstr>ThongKe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ACER</cp:lastModifiedBy>
  <cp:revision>0</cp:revision>
  <dcterms:created xsi:type="dcterms:W3CDTF">2026-10-09T07:27:34Z</dcterms:created>
  <dcterms:modified xsi:type="dcterms:W3CDTF">2026-10-10T09:28:26Z</dcterms:modified>
  <dc:language>en-US</dc:language>
</cp:coreProperties>
</file>